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onedrive-global.kpmg.com/personal/hwiwoongkim_kr_kpmg_com/Documents/Valuation Specialist 2022/33-36. SK스퀘어/SK쉴더스/검토조서(WP)/"/>
    </mc:Choice>
  </mc:AlternateContent>
  <xr:revisionPtr revIDLastSave="1460" documentId="13_ncr:1_{3AFD4460-E07F-4E99-9CAC-5D7216CD9759}" xr6:coauthVersionLast="47" xr6:coauthVersionMax="47" xr10:uidLastSave="{052F4728-DF27-484D-90E6-B201FC3AD814}"/>
  <bookViews>
    <workbookView xWindow="2850" yWindow="-120" windowWidth="26070" windowHeight="16440" tabRatio="865" firstSheet="10" activeTab="30" xr2:uid="{38202C00-D1D0-4546-837F-CC675D528BFB}"/>
    <workbookView xWindow="2850" yWindow="-120" windowWidth="26070" windowHeight="16440" xr2:uid="{7043800D-1A35-44D3-8D60-19D666B9BFEE}"/>
  </bookViews>
  <sheets>
    <sheet name="Physical Security" sheetId="59" r:id="rId1"/>
    <sheet name="CyberSecurity" sheetId="61" r:id="rId2"/>
    <sheet name="Converged Security" sheetId="64" r:id="rId3"/>
    <sheet name="Safety &amp; care" sheetId="65" r:id="rId4"/>
    <sheet name="Group expense, others" sheetId="66" r:id="rId5"/>
    <sheet name="내부거래" sheetId="67" r:id="rId6"/>
    <sheet name="#32" sheetId="48" r:id="rId7"/>
    <sheet name="#33" sheetId="49" r:id="rId8"/>
    <sheet name="평가보고서 Key-in" sheetId="62" r:id="rId9"/>
    <sheet name="질의사항" sheetId="1" r:id="rId10"/>
    <sheet name="#추가질의 26" sheetId="60" r:id="rId11"/>
    <sheet name="#추가질의 27" sheetId="63" r:id="rId12"/>
    <sheet name="평가자제시&gt;&gt;" sheetId="30" r:id="rId13"/>
    <sheet name="#1" sheetId="29" r:id="rId14"/>
    <sheet name="FS_19" sheetId="32" r:id="rId15"/>
    <sheet name="FS_20" sheetId="31" r:id="rId16"/>
    <sheet name="FS_21~22.09" sheetId="33" r:id="rId17"/>
    <sheet name="FS_22" sheetId="58" r:id="rId18"/>
    <sheet name="#3" sheetId="34" r:id="rId19"/>
    <sheet name="#6" sheetId="35" r:id="rId20"/>
    <sheet name="#9" sheetId="36" r:id="rId21"/>
    <sheet name="#11" sheetId="37" r:id="rId22"/>
    <sheet name="#13" sheetId="39" r:id="rId23"/>
    <sheet name="#16" sheetId="40" r:id="rId24"/>
    <sheet name="#17" sheetId="41" r:id="rId25"/>
    <sheet name="#18" sheetId="51" r:id="rId26"/>
    <sheet name="#19" sheetId="52" r:id="rId27"/>
    <sheet name="#20" sheetId="42" r:id="rId28"/>
    <sheet name="#22-1" sheetId="43" r:id="rId29"/>
    <sheet name="#22-2" sheetId="44" r:id="rId30"/>
    <sheet name="#23" sheetId="53" r:id="rId31"/>
    <sheet name="#24" sheetId="54" r:id="rId32"/>
    <sheet name="#25" sheetId="55" r:id="rId33"/>
    <sheet name="#26" sheetId="56" r:id="rId34"/>
    <sheet name="#27" sheetId="45" r:id="rId35"/>
    <sheet name="#28" sheetId="46" r:id="rId36"/>
    <sheet name="#29" sheetId="57" r:id="rId37"/>
    <sheet name="#30" sheetId="47" r:id="rId38"/>
    <sheet name="#34" sheetId="50" r:id="rId39"/>
  </sheets>
  <externalReferences>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s>
  <definedNames>
    <definedName name="_" localSheetId="20" hidden="1">#REF!</definedName>
    <definedName name="_" hidden="1">#REF!</definedName>
    <definedName name="__" localSheetId="20" hidden="1">#REF!</definedName>
    <definedName name="__" hidden="1">#REF!</definedName>
    <definedName name="___" hidden="1">#REF!</definedName>
    <definedName name="____" hidden="1">#REF!</definedName>
    <definedName name="_____" hidden="1">#REF!</definedName>
    <definedName name="______" hidden="1">#REF!</definedName>
    <definedName name="_______" hidden="1">#REF!</definedName>
    <definedName name="________" hidden="1">#REF!</definedName>
    <definedName name="_________" hidden="1">#REF!</definedName>
    <definedName name="__________" hidden="1">#REF!</definedName>
    <definedName name="___________" hidden="1">#REF!</definedName>
    <definedName name="____________" hidden="1">#REF!</definedName>
    <definedName name="_____________" hidden="1">#REF!</definedName>
    <definedName name="______________" hidden="1">#REF!</definedName>
    <definedName name="_______________" hidden="1">#REF!</definedName>
    <definedName name="________________" hidden="1">#REF!</definedName>
    <definedName name="_________________" hidden="1">#REF!</definedName>
    <definedName name="__________________" hidden="1">#REF!</definedName>
    <definedName name="___________________" hidden="1">#REF!</definedName>
    <definedName name="____________________" hidden="1">#REF!</definedName>
    <definedName name="_________________________a1" localSheetId="20" hidden="1">{"'Sheet1'!$L$16"}</definedName>
    <definedName name="_________________________a1" hidden="1">{"'Sheet1'!$L$16"}</definedName>
    <definedName name="____________________a1" localSheetId="20" hidden="1">{"'Sheet1'!$L$16"}</definedName>
    <definedName name="____________________a1" hidden="1">{"'Sheet1'!$L$16"}</definedName>
    <definedName name="__________________a1" localSheetId="20" hidden="1">{"'Sheet1'!$L$16"}</definedName>
    <definedName name="__________________a1" hidden="1">{"'Sheet1'!$L$16"}</definedName>
    <definedName name="________________a1" localSheetId="20" hidden="1">{"'Sheet1'!$L$16"}</definedName>
    <definedName name="________________a1" hidden="1">{"'Sheet1'!$L$16"}</definedName>
    <definedName name="_______________a1" localSheetId="20" hidden="1">{"'Sheet1'!$L$16"}</definedName>
    <definedName name="_______________a1" hidden="1">{"'Sheet1'!$L$16"}</definedName>
    <definedName name="______________a1" localSheetId="20" hidden="1">{"'Sheet1'!$L$16"}</definedName>
    <definedName name="______________a1" hidden="1">{"'Sheet1'!$L$16"}</definedName>
    <definedName name="_____________a1" localSheetId="20" hidden="1">{"'Sheet1'!$L$16"}</definedName>
    <definedName name="_____________a1" hidden="1">{"'Sheet1'!$L$16"}</definedName>
    <definedName name="____________a1" localSheetId="20" hidden="1">{"'Sheet1'!$L$16"}</definedName>
    <definedName name="____________a1" hidden="1">{"'Sheet1'!$L$16"}</definedName>
    <definedName name="____________d1500" localSheetId="20" hidden="1">{"'Sheet1'!$L$16"}</definedName>
    <definedName name="____________d1500" hidden="1">{"'Sheet1'!$L$16"}</definedName>
    <definedName name="____________M2" localSheetId="20" hidden="1">{"'Sheet1'!$L$16"}</definedName>
    <definedName name="____________M2" hidden="1">{"'Sheet1'!$L$16"}</definedName>
    <definedName name="____________PA3" localSheetId="20" hidden="1">{"'Sheet1'!$L$16"}</definedName>
    <definedName name="____________PA3" hidden="1">{"'Sheet1'!$L$16"}</definedName>
    <definedName name="___________a1" localSheetId="20" hidden="1">{"'Sheet1'!$L$16"}</definedName>
    <definedName name="___________a1" hidden="1">{"'Sheet1'!$L$16"}</definedName>
    <definedName name="___________d1500" localSheetId="20" hidden="1">{"'Sheet1'!$L$16"}</definedName>
    <definedName name="___________d1500" hidden="1">{"'Sheet1'!$L$16"}</definedName>
    <definedName name="___________M2" localSheetId="20" hidden="1">{"'Sheet1'!$L$16"}</definedName>
    <definedName name="___________M2" hidden="1">{"'Sheet1'!$L$16"}</definedName>
    <definedName name="___________New1" localSheetId="20" hidden="1">{#N/A,#N/A,FALSE,"Aging Summary";#N/A,#N/A,FALSE,"Ratio Analysis";#N/A,#N/A,FALSE,"Test 120 Day Accts";#N/A,#N/A,FALSE,"Tickmarks"}</definedName>
    <definedName name="___________New1" hidden="1">{#N/A,#N/A,FALSE,"Aging Summary";#N/A,#N/A,FALSE,"Ratio Analysis";#N/A,#N/A,FALSE,"Test 120 Day Accts";#N/A,#N/A,FALSE,"Tickmarks"}</definedName>
    <definedName name="___________New2" localSheetId="20" hidden="1">{#N/A,#N/A,FALSE,"Aging Summary";#N/A,#N/A,FALSE,"Ratio Analysis";#N/A,#N/A,FALSE,"Test 120 Day Accts";#N/A,#N/A,FALSE,"Tickmarks"}</definedName>
    <definedName name="___________New2" hidden="1">{#N/A,#N/A,FALSE,"Aging Summary";#N/A,#N/A,FALSE,"Ratio Analysis";#N/A,#N/A,FALSE,"Test 120 Day Accts";#N/A,#N/A,FALSE,"Tickmarks"}</definedName>
    <definedName name="___________New3" localSheetId="20" hidden="1">{#N/A,#N/A,FALSE,"Aging Summary";#N/A,#N/A,FALSE,"Ratio Analysis";#N/A,#N/A,FALSE,"Test 120 Day Accts";#N/A,#N/A,FALSE,"Tickmarks"}</definedName>
    <definedName name="___________New3" hidden="1">{#N/A,#N/A,FALSE,"Aging Summary";#N/A,#N/A,FALSE,"Ratio Analysis";#N/A,#N/A,FALSE,"Test 120 Day Accts";#N/A,#N/A,FALSE,"Tickmarks"}</definedName>
    <definedName name="___________New4" localSheetId="20" hidden="1">{#N/A,#N/A,FALSE,"Aging Summary";#N/A,#N/A,FALSE,"Ratio Analysis";#N/A,#N/A,FALSE,"Test 120 Day Accts";#N/A,#N/A,FALSE,"Tickmarks"}</definedName>
    <definedName name="___________New4" hidden="1">{#N/A,#N/A,FALSE,"Aging Summary";#N/A,#N/A,FALSE,"Ratio Analysis";#N/A,#N/A,FALSE,"Test 120 Day Accts";#N/A,#N/A,FALSE,"Tickmarks"}</definedName>
    <definedName name="___________new5" localSheetId="20" hidden="1">{#N/A,#N/A,FALSE,"Aging Summary";#N/A,#N/A,FALSE,"Ratio Analysis";#N/A,#N/A,FALSE,"Test 120 Day Accts";#N/A,#N/A,FALSE,"Tickmarks"}</definedName>
    <definedName name="___________new5" hidden="1">{#N/A,#N/A,FALSE,"Aging Summary";#N/A,#N/A,FALSE,"Ratio Analysis";#N/A,#N/A,FALSE,"Test 120 Day Accts";#N/A,#N/A,FALSE,"Tickmarks"}</definedName>
    <definedName name="___________ok2" localSheetId="20" hidden="1">{"ReportTop",#N/A,FALSE,"report top"}</definedName>
    <definedName name="___________ok2" hidden="1">{"ReportTop",#N/A,FALSE,"report top"}</definedName>
    <definedName name="___________PA3" localSheetId="20" hidden="1">{"'Sheet1'!$L$16"}</definedName>
    <definedName name="___________PA3" hidden="1">{"'Sheet1'!$L$16"}</definedName>
    <definedName name="__________a1" localSheetId="20" hidden="1">{"'Sheet1'!$L$16"}</definedName>
    <definedName name="__________a1" hidden="1">{"'Sheet1'!$L$16"}</definedName>
    <definedName name="__________d1500" localSheetId="20" hidden="1">{"'Sheet1'!$L$16"}</definedName>
    <definedName name="__________d1500" hidden="1">{"'Sheet1'!$L$16"}</definedName>
    <definedName name="__________M2" localSheetId="20" hidden="1">{"'Sheet1'!$L$16"}</definedName>
    <definedName name="__________M2" hidden="1">{"'Sheet1'!$L$16"}</definedName>
    <definedName name="__________PA3" localSheetId="20" hidden="1">{"'Sheet1'!$L$16"}</definedName>
    <definedName name="__________PA3" hidden="1">{"'Sheet1'!$L$16"}</definedName>
    <definedName name="__________v2" localSheetId="20" hidden="1">{"vue1",#N/A,FALSE,"synthese";"vue2",#N/A,FALSE,"synthese"}</definedName>
    <definedName name="__________v2" hidden="1">{"vue1",#N/A,FALSE,"synthese";"vue2",#N/A,FALSE,"synthese"}</definedName>
    <definedName name="_________a1" localSheetId="20" hidden="1">{"'Sheet1'!$L$16"}</definedName>
    <definedName name="_________a1" hidden="1">{"'Sheet1'!$L$16"}</definedName>
    <definedName name="_________aaa1" localSheetId="20" hidden="1">{#N/A,#N/A,FALSE,"Consolidated Shipley";#N/A,#N/A,FALSE,"Consolidated PWB";#N/A,#N/A,FALSE,"Consolidated Micro"}</definedName>
    <definedName name="_________aaa1" hidden="1">{#N/A,#N/A,FALSE,"Consolidated Shipley";#N/A,#N/A,FALSE,"Consolidated PWB";#N/A,#N/A,FALSE,"Consolidated Micro"}</definedName>
    <definedName name="_________d1500" localSheetId="20" hidden="1">{"'Sheet1'!$L$16"}</definedName>
    <definedName name="_________d1500" hidden="1">{"'Sheet1'!$L$16"}</definedName>
    <definedName name="_________M2" localSheetId="20" hidden="1">{"'Sheet1'!$L$16"}</definedName>
    <definedName name="_________M2" hidden="1">{"'Sheet1'!$L$16"}</definedName>
    <definedName name="_________New1" localSheetId="20" hidden="1">{#N/A,#N/A,FALSE,"Aging Summary";#N/A,#N/A,FALSE,"Ratio Analysis";#N/A,#N/A,FALSE,"Test 120 Day Accts";#N/A,#N/A,FALSE,"Tickmarks"}</definedName>
    <definedName name="_________New1" hidden="1">{#N/A,#N/A,FALSE,"Aging Summary";#N/A,#N/A,FALSE,"Ratio Analysis";#N/A,#N/A,FALSE,"Test 120 Day Accts";#N/A,#N/A,FALSE,"Tickmarks"}</definedName>
    <definedName name="_________New2" localSheetId="20" hidden="1">{#N/A,#N/A,FALSE,"Aging Summary";#N/A,#N/A,FALSE,"Ratio Analysis";#N/A,#N/A,FALSE,"Test 120 Day Accts";#N/A,#N/A,FALSE,"Tickmarks"}</definedName>
    <definedName name="_________New2" hidden="1">{#N/A,#N/A,FALSE,"Aging Summary";#N/A,#N/A,FALSE,"Ratio Analysis";#N/A,#N/A,FALSE,"Test 120 Day Accts";#N/A,#N/A,FALSE,"Tickmarks"}</definedName>
    <definedName name="_________New3" localSheetId="20" hidden="1">{#N/A,#N/A,FALSE,"Aging Summary";#N/A,#N/A,FALSE,"Ratio Analysis";#N/A,#N/A,FALSE,"Test 120 Day Accts";#N/A,#N/A,FALSE,"Tickmarks"}</definedName>
    <definedName name="_________New3" hidden="1">{#N/A,#N/A,FALSE,"Aging Summary";#N/A,#N/A,FALSE,"Ratio Analysis";#N/A,#N/A,FALSE,"Test 120 Day Accts";#N/A,#N/A,FALSE,"Tickmarks"}</definedName>
    <definedName name="_________New4" localSheetId="20" hidden="1">{#N/A,#N/A,FALSE,"Aging Summary";#N/A,#N/A,FALSE,"Ratio Analysis";#N/A,#N/A,FALSE,"Test 120 Day Accts";#N/A,#N/A,FALSE,"Tickmarks"}</definedName>
    <definedName name="_________New4" hidden="1">{#N/A,#N/A,FALSE,"Aging Summary";#N/A,#N/A,FALSE,"Ratio Analysis";#N/A,#N/A,FALSE,"Test 120 Day Accts";#N/A,#N/A,FALSE,"Tickmarks"}</definedName>
    <definedName name="_________new5" localSheetId="20" hidden="1">{#N/A,#N/A,FALSE,"Aging Summary";#N/A,#N/A,FALSE,"Ratio Analysis";#N/A,#N/A,FALSE,"Test 120 Day Accts";#N/A,#N/A,FALSE,"Tickmarks"}</definedName>
    <definedName name="_________new5" hidden="1">{#N/A,#N/A,FALSE,"Aging Summary";#N/A,#N/A,FALSE,"Ratio Analysis";#N/A,#N/A,FALSE,"Test 120 Day Accts";#N/A,#N/A,FALSE,"Tickmarks"}</definedName>
    <definedName name="_________ok2" localSheetId="20" hidden="1">{"ReportTop",#N/A,FALSE,"report top"}</definedName>
    <definedName name="_________ok2" hidden="1">{"ReportTop",#N/A,FALSE,"report top"}</definedName>
    <definedName name="_________PA3" localSheetId="20" hidden="1">{"'Sheet1'!$L$16"}</definedName>
    <definedName name="_________PA3" hidden="1">{"'Sheet1'!$L$16"}</definedName>
    <definedName name="________a1" localSheetId="20" hidden="1">{"'Sheet1'!$L$16"}</definedName>
    <definedName name="________a1" hidden="1">{"'Sheet1'!$L$16"}</definedName>
    <definedName name="________A11" localSheetId="20" hidden="1">{#N/A,#N/A,FALSE,"Umsatz 99";#N/A,#N/A,FALSE,"ER 99 "}</definedName>
    <definedName name="________A11" hidden="1">{#N/A,#N/A,FALSE,"Umsatz 99";#N/A,#N/A,FALSE,"ER 99 "}</definedName>
    <definedName name="________aaa1" localSheetId="20" hidden="1">{#N/A,#N/A,FALSE,"Consolidated Shipley";#N/A,#N/A,FALSE,"Consolidated PWB";#N/A,#N/A,FALSE,"Consolidated Micro"}</definedName>
    <definedName name="________aaa1" hidden="1">{#N/A,#N/A,FALSE,"Consolidated Shipley";#N/A,#N/A,FALSE,"Consolidated PWB";#N/A,#N/A,FALSE,"Consolidated Micro"}</definedName>
    <definedName name="________cle1" hidden="1">'[1]#REF'!#REF!</definedName>
    <definedName name="________d1500" localSheetId="20" hidden="1">{"'Sheet1'!$L$16"}</definedName>
    <definedName name="________d1500" hidden="1">{"'Sheet1'!$L$16"}</definedName>
    <definedName name="________M2" localSheetId="20" hidden="1">{"'Sheet1'!$L$16"}</definedName>
    <definedName name="________M2" hidden="1">{"'Sheet1'!$L$16"}</definedName>
    <definedName name="________New1" localSheetId="20" hidden="1">{#N/A,#N/A,FALSE,"Aging Summary";#N/A,#N/A,FALSE,"Ratio Analysis";#N/A,#N/A,FALSE,"Test 120 Day Accts";#N/A,#N/A,FALSE,"Tickmarks"}</definedName>
    <definedName name="________New1" hidden="1">{#N/A,#N/A,FALSE,"Aging Summary";#N/A,#N/A,FALSE,"Ratio Analysis";#N/A,#N/A,FALSE,"Test 120 Day Accts";#N/A,#N/A,FALSE,"Tickmarks"}</definedName>
    <definedName name="________New2" localSheetId="20" hidden="1">{#N/A,#N/A,FALSE,"Aging Summary";#N/A,#N/A,FALSE,"Ratio Analysis";#N/A,#N/A,FALSE,"Test 120 Day Accts";#N/A,#N/A,FALSE,"Tickmarks"}</definedName>
    <definedName name="________New2" hidden="1">{#N/A,#N/A,FALSE,"Aging Summary";#N/A,#N/A,FALSE,"Ratio Analysis";#N/A,#N/A,FALSE,"Test 120 Day Accts";#N/A,#N/A,FALSE,"Tickmarks"}</definedName>
    <definedName name="________New3" localSheetId="20" hidden="1">{#N/A,#N/A,FALSE,"Aging Summary";#N/A,#N/A,FALSE,"Ratio Analysis";#N/A,#N/A,FALSE,"Test 120 Day Accts";#N/A,#N/A,FALSE,"Tickmarks"}</definedName>
    <definedName name="________New3" hidden="1">{#N/A,#N/A,FALSE,"Aging Summary";#N/A,#N/A,FALSE,"Ratio Analysis";#N/A,#N/A,FALSE,"Test 120 Day Accts";#N/A,#N/A,FALSE,"Tickmarks"}</definedName>
    <definedName name="________New4" localSheetId="20" hidden="1">{#N/A,#N/A,FALSE,"Aging Summary";#N/A,#N/A,FALSE,"Ratio Analysis";#N/A,#N/A,FALSE,"Test 120 Day Accts";#N/A,#N/A,FALSE,"Tickmarks"}</definedName>
    <definedName name="________New4" hidden="1">{#N/A,#N/A,FALSE,"Aging Summary";#N/A,#N/A,FALSE,"Ratio Analysis";#N/A,#N/A,FALSE,"Test 120 Day Accts";#N/A,#N/A,FALSE,"Tickmarks"}</definedName>
    <definedName name="________new5" localSheetId="20" hidden="1">{#N/A,#N/A,FALSE,"Aging Summary";#N/A,#N/A,FALSE,"Ratio Analysis";#N/A,#N/A,FALSE,"Test 120 Day Accts";#N/A,#N/A,FALSE,"Tickmarks"}</definedName>
    <definedName name="________new5" hidden="1">{#N/A,#N/A,FALSE,"Aging Summary";#N/A,#N/A,FALSE,"Ratio Analysis";#N/A,#N/A,FALSE,"Test 120 Day Accts";#N/A,#N/A,FALSE,"Tickmarks"}</definedName>
    <definedName name="________ok2" localSheetId="20" hidden="1">{"ReportTop",#N/A,FALSE,"report top"}</definedName>
    <definedName name="________ok2" hidden="1">{"ReportTop",#N/A,FALSE,"report top"}</definedName>
    <definedName name="________PA3" localSheetId="20" hidden="1">{"'Sheet1'!$L$16"}</definedName>
    <definedName name="________PA3" hidden="1">{"'Sheet1'!$L$16"}</definedName>
    <definedName name="________sd2" localSheetId="20" hidden="1">{#N/A,#N/A,FALSE,"Forside"}</definedName>
    <definedName name="________sd2" hidden="1">{#N/A,#N/A,FALSE,"Forside"}</definedName>
    <definedName name="________sdf2" localSheetId="20" hidden="1">{#N/A,#N/A,FALSE,"Bemanning"}</definedName>
    <definedName name="________sdf2" hidden="1">{#N/A,#N/A,FALSE,"Bemanning"}</definedName>
    <definedName name="________v2" localSheetId="20" hidden="1">{"vue1",#N/A,FALSE,"synthese";"vue2",#N/A,FALSE,"synthese"}</definedName>
    <definedName name="________v2" hidden="1">{"vue1",#N/A,FALSE,"synthese";"vue2",#N/A,FALSE,"synthese"}</definedName>
    <definedName name="_______A11" localSheetId="20" hidden="1">{#N/A,#N/A,FALSE,"Umsatz 99";#N/A,#N/A,FALSE,"ER 99 "}</definedName>
    <definedName name="_______A11" hidden="1">{#N/A,#N/A,FALSE,"Umsatz 99";#N/A,#N/A,FALSE,"ER 99 "}</definedName>
    <definedName name="_______aaa1" localSheetId="20" hidden="1">{#N/A,#N/A,FALSE,"Consolidated Shipley";#N/A,#N/A,FALSE,"Consolidated PWB";#N/A,#N/A,FALSE,"Consolidated Micro"}</definedName>
    <definedName name="_______aaa1" hidden="1">{#N/A,#N/A,FALSE,"Consolidated Shipley";#N/A,#N/A,FALSE,"Consolidated PWB";#N/A,#N/A,FALSE,"Consolidated Micro"}</definedName>
    <definedName name="_______cle1" hidden="1">'[1]#REF'!#REF!</definedName>
    <definedName name="_______d1500" localSheetId="20" hidden="1">{"'Sheet1'!$L$16"}</definedName>
    <definedName name="_______d1500" hidden="1">{"'Sheet1'!$L$16"}</definedName>
    <definedName name="_______M2" localSheetId="20" hidden="1">{"'Sheet1'!$L$16"}</definedName>
    <definedName name="_______M2" hidden="1">{"'Sheet1'!$L$16"}</definedName>
    <definedName name="_______New1" localSheetId="20" hidden="1">{#N/A,#N/A,FALSE,"Aging Summary";#N/A,#N/A,FALSE,"Ratio Analysis";#N/A,#N/A,FALSE,"Test 120 Day Accts";#N/A,#N/A,FALSE,"Tickmarks"}</definedName>
    <definedName name="_______New1" hidden="1">{#N/A,#N/A,FALSE,"Aging Summary";#N/A,#N/A,FALSE,"Ratio Analysis";#N/A,#N/A,FALSE,"Test 120 Day Accts";#N/A,#N/A,FALSE,"Tickmarks"}</definedName>
    <definedName name="_______New2" localSheetId="20" hidden="1">{#N/A,#N/A,FALSE,"Aging Summary";#N/A,#N/A,FALSE,"Ratio Analysis";#N/A,#N/A,FALSE,"Test 120 Day Accts";#N/A,#N/A,FALSE,"Tickmarks"}</definedName>
    <definedName name="_______New2" hidden="1">{#N/A,#N/A,FALSE,"Aging Summary";#N/A,#N/A,FALSE,"Ratio Analysis";#N/A,#N/A,FALSE,"Test 120 Day Accts";#N/A,#N/A,FALSE,"Tickmarks"}</definedName>
    <definedName name="_______New3" localSheetId="20" hidden="1">{#N/A,#N/A,FALSE,"Aging Summary";#N/A,#N/A,FALSE,"Ratio Analysis";#N/A,#N/A,FALSE,"Test 120 Day Accts";#N/A,#N/A,FALSE,"Tickmarks"}</definedName>
    <definedName name="_______New3" hidden="1">{#N/A,#N/A,FALSE,"Aging Summary";#N/A,#N/A,FALSE,"Ratio Analysis";#N/A,#N/A,FALSE,"Test 120 Day Accts";#N/A,#N/A,FALSE,"Tickmarks"}</definedName>
    <definedName name="_______New4" localSheetId="20" hidden="1">{#N/A,#N/A,FALSE,"Aging Summary";#N/A,#N/A,FALSE,"Ratio Analysis";#N/A,#N/A,FALSE,"Test 120 Day Accts";#N/A,#N/A,FALSE,"Tickmarks"}</definedName>
    <definedName name="_______New4" hidden="1">{#N/A,#N/A,FALSE,"Aging Summary";#N/A,#N/A,FALSE,"Ratio Analysis";#N/A,#N/A,FALSE,"Test 120 Day Accts";#N/A,#N/A,FALSE,"Tickmarks"}</definedName>
    <definedName name="_______new5" localSheetId="20" hidden="1">{#N/A,#N/A,FALSE,"Aging Summary";#N/A,#N/A,FALSE,"Ratio Analysis";#N/A,#N/A,FALSE,"Test 120 Day Accts";#N/A,#N/A,FALSE,"Tickmarks"}</definedName>
    <definedName name="_______new5" hidden="1">{#N/A,#N/A,FALSE,"Aging Summary";#N/A,#N/A,FALSE,"Ratio Analysis";#N/A,#N/A,FALSE,"Test 120 Day Accts";#N/A,#N/A,FALSE,"Tickmarks"}</definedName>
    <definedName name="_______NGR1" hidden="1">#REF!</definedName>
    <definedName name="_______ok2" localSheetId="20" hidden="1">{"ReportTop",#N/A,FALSE,"report top"}</definedName>
    <definedName name="_______ok2" hidden="1">{"ReportTop",#N/A,FALSE,"report top"}</definedName>
    <definedName name="_______PA3" localSheetId="20" hidden="1">{"'Sheet1'!$L$16"}</definedName>
    <definedName name="_______PA3" hidden="1">{"'Sheet1'!$L$16"}</definedName>
    <definedName name="_______sd2" localSheetId="20" hidden="1">{#N/A,#N/A,FALSE,"Forside"}</definedName>
    <definedName name="_______sd2" hidden="1">{#N/A,#N/A,FALSE,"Forside"}</definedName>
    <definedName name="_______sdf2" localSheetId="20" hidden="1">{#N/A,#N/A,FALSE,"Bemanning"}</definedName>
    <definedName name="_______sdf2" hidden="1">{#N/A,#N/A,FALSE,"Bemanning"}</definedName>
    <definedName name="_______v2" localSheetId="20" hidden="1">{"vue1",#N/A,FALSE,"synthese";"vue2",#N/A,FALSE,"synthese"}</definedName>
    <definedName name="_______v2" hidden="1">{"vue1",#N/A,FALSE,"synthese";"vue2",#N/A,FALSE,"synthese"}</definedName>
    <definedName name="______A11" localSheetId="20" hidden="1">{#N/A,#N/A,FALSE,"Umsatz 99";#N/A,#N/A,FALSE,"ER 99 "}</definedName>
    <definedName name="______A11" hidden="1">{#N/A,#N/A,FALSE,"Umsatz 99";#N/A,#N/A,FALSE,"ER 99 "}</definedName>
    <definedName name="______a7" localSheetId="20" hidden="1">{"'Sheet1'!$L$16"}</definedName>
    <definedName name="______a7" hidden="1">{"'Sheet1'!$L$16"}</definedName>
    <definedName name="______aaa1" localSheetId="20" hidden="1">{#N/A,#N/A,FALSE,"Consolidated Shipley";#N/A,#N/A,FALSE,"Consolidated PWB";#N/A,#N/A,FALSE,"Consolidated Micro"}</definedName>
    <definedName name="______aaa1" hidden="1">{#N/A,#N/A,FALSE,"Consolidated Shipley";#N/A,#N/A,FALSE,"Consolidated PWB";#N/A,#N/A,FALSE,"Consolidated Micro"}</definedName>
    <definedName name="______cle1" hidden="1">'[1]#REF'!#REF!</definedName>
    <definedName name="______d1500" localSheetId="20" hidden="1">{"'Sheet1'!$L$16"}</definedName>
    <definedName name="______d1500" hidden="1">{"'Sheet1'!$L$16"}</definedName>
    <definedName name="______M2" localSheetId="20" hidden="1">{"'Sheet1'!$L$16"}</definedName>
    <definedName name="______M2" hidden="1">{"'Sheet1'!$L$16"}</definedName>
    <definedName name="______NGR1" hidden="1">#REF!</definedName>
    <definedName name="______NSO2" localSheetId="20" hidden="1">{"'Sheet1'!$L$16"}</definedName>
    <definedName name="______NSO2" hidden="1">{"'Sheet1'!$L$16"}</definedName>
    <definedName name="______PA3" localSheetId="20" hidden="1">{"'Sheet1'!$L$16"}</definedName>
    <definedName name="______PA3" hidden="1">{"'Sheet1'!$L$16"}</definedName>
    <definedName name="______sd2" localSheetId="20" hidden="1">{#N/A,#N/A,FALSE,"Forside"}</definedName>
    <definedName name="______sd2" hidden="1">{#N/A,#N/A,FALSE,"Forside"}</definedName>
    <definedName name="______sdf2" localSheetId="20" hidden="1">{#N/A,#N/A,FALSE,"Bemanning"}</definedName>
    <definedName name="______sdf2" hidden="1">{#N/A,#N/A,FALSE,"Bemanning"}</definedName>
    <definedName name="______v2" localSheetId="20" hidden="1">{"vue1",#N/A,FALSE,"synthese";"vue2",#N/A,FALSE,"synthese"}</definedName>
    <definedName name="______v2" hidden="1">{"vue1",#N/A,FALSE,"synthese";"vue2",#N/A,FALSE,"synthese"}</definedName>
    <definedName name="_____A11" localSheetId="20" hidden="1">{#N/A,#N/A,FALSE,"Umsatz 99";#N/A,#N/A,FALSE,"ER 99 "}</definedName>
    <definedName name="_____A11" hidden="1">{#N/A,#N/A,FALSE,"Umsatz 99";#N/A,#N/A,FALSE,"ER 99 "}</definedName>
    <definedName name="_____a7" localSheetId="20" hidden="1">{"'Sheet1'!$L$16"}</definedName>
    <definedName name="_____a7" hidden="1">{"'Sheet1'!$L$16"}</definedName>
    <definedName name="_____aaa1" localSheetId="20" hidden="1">{#N/A,#N/A,FALSE,"Consolidated Shipley";#N/A,#N/A,FALSE,"Consolidated PWB";#N/A,#N/A,FALSE,"Consolidated Micro"}</definedName>
    <definedName name="_____aaa1" hidden="1">{#N/A,#N/A,FALSE,"Consolidated Shipley";#N/A,#N/A,FALSE,"Consolidated PWB";#N/A,#N/A,FALSE,"Consolidated Micro"}</definedName>
    <definedName name="_____cle1" hidden="1">'[1]#REF'!#REF!</definedName>
    <definedName name="_____d1500" localSheetId="20" hidden="1">{"'Sheet1'!$L$16"}</definedName>
    <definedName name="_____d1500" hidden="1">{"'Sheet1'!$L$16"}</definedName>
    <definedName name="_____E22" hidden="1">[2]전체지분도!$F$45</definedName>
    <definedName name="_____ERT2" localSheetId="20" hidden="1">{"execsum",#N/A,FALSE,"ExecSum";"finstatement",#N/A,FALSE,"Fin_St"}</definedName>
    <definedName name="_____ERT2" hidden="1">{"execsum",#N/A,FALSE,"ExecSum";"finstatement",#N/A,FALSE,"Fin_St"}</definedName>
    <definedName name="_____M2" localSheetId="20" hidden="1">{"'Sheet1'!$L$16"}</definedName>
    <definedName name="_____M2" hidden="1">{"'Sheet1'!$L$16"}</definedName>
    <definedName name="_____New1" localSheetId="20" hidden="1">{#N/A,#N/A,FALSE,"Aging Summary";#N/A,#N/A,FALSE,"Ratio Analysis";#N/A,#N/A,FALSE,"Test 120 Day Accts";#N/A,#N/A,FALSE,"Tickmarks"}</definedName>
    <definedName name="_____New1" hidden="1">{#N/A,#N/A,FALSE,"Aging Summary";#N/A,#N/A,FALSE,"Ratio Analysis";#N/A,#N/A,FALSE,"Test 120 Day Accts";#N/A,#N/A,FALSE,"Tickmarks"}</definedName>
    <definedName name="_____New2" localSheetId="20" hidden="1">{#N/A,#N/A,FALSE,"Aging Summary";#N/A,#N/A,FALSE,"Ratio Analysis";#N/A,#N/A,FALSE,"Test 120 Day Accts";#N/A,#N/A,FALSE,"Tickmarks"}</definedName>
    <definedName name="_____New2" hidden="1">{#N/A,#N/A,FALSE,"Aging Summary";#N/A,#N/A,FALSE,"Ratio Analysis";#N/A,#N/A,FALSE,"Test 120 Day Accts";#N/A,#N/A,FALSE,"Tickmarks"}</definedName>
    <definedName name="_____New3" localSheetId="20" hidden="1">{#N/A,#N/A,FALSE,"Aging Summary";#N/A,#N/A,FALSE,"Ratio Analysis";#N/A,#N/A,FALSE,"Test 120 Day Accts";#N/A,#N/A,FALSE,"Tickmarks"}</definedName>
    <definedName name="_____New3" hidden="1">{#N/A,#N/A,FALSE,"Aging Summary";#N/A,#N/A,FALSE,"Ratio Analysis";#N/A,#N/A,FALSE,"Test 120 Day Accts";#N/A,#N/A,FALSE,"Tickmarks"}</definedName>
    <definedName name="_____New4" localSheetId="20" hidden="1">{#N/A,#N/A,FALSE,"Aging Summary";#N/A,#N/A,FALSE,"Ratio Analysis";#N/A,#N/A,FALSE,"Test 120 Day Accts";#N/A,#N/A,FALSE,"Tickmarks"}</definedName>
    <definedName name="_____New4" hidden="1">{#N/A,#N/A,FALSE,"Aging Summary";#N/A,#N/A,FALSE,"Ratio Analysis";#N/A,#N/A,FALSE,"Test 120 Day Accts";#N/A,#N/A,FALSE,"Tickmarks"}</definedName>
    <definedName name="_____new5" localSheetId="20" hidden="1">{#N/A,#N/A,FALSE,"Aging Summary";#N/A,#N/A,FALSE,"Ratio Analysis";#N/A,#N/A,FALSE,"Test 120 Day Accts";#N/A,#N/A,FALSE,"Tickmarks"}</definedName>
    <definedName name="_____new5" hidden="1">{#N/A,#N/A,FALSE,"Aging Summary";#N/A,#N/A,FALSE,"Ratio Analysis";#N/A,#N/A,FALSE,"Test 120 Day Accts";#N/A,#N/A,FALSE,"Tickmarks"}</definedName>
    <definedName name="_____NGR1" hidden="1">#REF!</definedName>
    <definedName name="_____NSO2" localSheetId="20" hidden="1">{"'Sheet1'!$L$16"}</definedName>
    <definedName name="_____NSO2" hidden="1">{"'Sheet1'!$L$16"}</definedName>
    <definedName name="_____ok2" localSheetId="20" hidden="1">{"ReportTop",#N/A,FALSE,"report top"}</definedName>
    <definedName name="_____ok2" hidden="1">{"ReportTop",#N/A,FALSE,"report top"}</definedName>
    <definedName name="_____PA3" localSheetId="20" hidden="1">{"'Sheet1'!$L$16"}</definedName>
    <definedName name="_____PA3" hidden="1">{"'Sheet1'!$L$16"}</definedName>
    <definedName name="_____s1" localSheetId="20" hidden="1">{#N/A,#N/A,FALSE,"UNIT";#N/A,#N/A,FALSE,"UNIT";#N/A,#N/A,FALSE,"계정"}</definedName>
    <definedName name="_____s1" hidden="1">{#N/A,#N/A,FALSE,"UNIT";#N/A,#N/A,FALSE,"UNIT";#N/A,#N/A,FALSE,"계정"}</definedName>
    <definedName name="_____s10" localSheetId="20" hidden="1">{#N/A,#N/A,FALSE,"UNIT";#N/A,#N/A,FALSE,"UNIT";#N/A,#N/A,FALSE,"계정"}</definedName>
    <definedName name="_____s10" hidden="1">{#N/A,#N/A,FALSE,"UNIT";#N/A,#N/A,FALSE,"UNIT";#N/A,#N/A,FALSE,"계정"}</definedName>
    <definedName name="_____s11" localSheetId="20" hidden="1">{#N/A,#N/A,FALSE,"UNIT";#N/A,#N/A,FALSE,"UNIT";#N/A,#N/A,FALSE,"계정"}</definedName>
    <definedName name="_____s11" hidden="1">{#N/A,#N/A,FALSE,"UNIT";#N/A,#N/A,FALSE,"UNIT";#N/A,#N/A,FALSE,"계정"}</definedName>
    <definedName name="_____s12" localSheetId="20" hidden="1">{#N/A,#N/A,FALSE,"UNIT";#N/A,#N/A,FALSE,"UNIT";#N/A,#N/A,FALSE,"계정"}</definedName>
    <definedName name="_____s12" hidden="1">{#N/A,#N/A,FALSE,"UNIT";#N/A,#N/A,FALSE,"UNIT";#N/A,#N/A,FALSE,"계정"}</definedName>
    <definedName name="_____s13" localSheetId="20" hidden="1">{#N/A,#N/A,FALSE,"UNIT";#N/A,#N/A,FALSE,"UNIT";#N/A,#N/A,FALSE,"계정"}</definedName>
    <definedName name="_____s13" hidden="1">{#N/A,#N/A,FALSE,"UNIT";#N/A,#N/A,FALSE,"UNIT";#N/A,#N/A,FALSE,"계정"}</definedName>
    <definedName name="_____s14" localSheetId="20" hidden="1">{#N/A,#N/A,FALSE,"UNIT";#N/A,#N/A,FALSE,"UNIT";#N/A,#N/A,FALSE,"계정"}</definedName>
    <definedName name="_____s14" hidden="1">{#N/A,#N/A,FALSE,"UNIT";#N/A,#N/A,FALSE,"UNIT";#N/A,#N/A,FALSE,"계정"}</definedName>
    <definedName name="_____s16" localSheetId="20" hidden="1">{#N/A,#N/A,FALSE,"UNIT";#N/A,#N/A,FALSE,"UNIT";#N/A,#N/A,FALSE,"계정"}</definedName>
    <definedName name="_____s16" hidden="1">{#N/A,#N/A,FALSE,"UNIT";#N/A,#N/A,FALSE,"UNIT";#N/A,#N/A,FALSE,"계정"}</definedName>
    <definedName name="_____s17" localSheetId="20" hidden="1">{#N/A,#N/A,FALSE,"UNIT";#N/A,#N/A,FALSE,"UNIT";#N/A,#N/A,FALSE,"계정"}</definedName>
    <definedName name="_____s17" hidden="1">{#N/A,#N/A,FALSE,"UNIT";#N/A,#N/A,FALSE,"UNIT";#N/A,#N/A,FALSE,"계정"}</definedName>
    <definedName name="_____s2" localSheetId="20" hidden="1">{#N/A,#N/A,FALSE,"UNIT";#N/A,#N/A,FALSE,"UNIT";#N/A,#N/A,FALSE,"계정"}</definedName>
    <definedName name="_____s2" hidden="1">{#N/A,#N/A,FALSE,"UNIT";#N/A,#N/A,FALSE,"UNIT";#N/A,#N/A,FALSE,"계정"}</definedName>
    <definedName name="_____s3" localSheetId="20" hidden="1">{#N/A,#N/A,FALSE,"UNIT";#N/A,#N/A,FALSE,"UNIT";#N/A,#N/A,FALSE,"계정"}</definedName>
    <definedName name="_____s3" hidden="1">{#N/A,#N/A,FALSE,"UNIT";#N/A,#N/A,FALSE,"UNIT";#N/A,#N/A,FALSE,"계정"}</definedName>
    <definedName name="_____s4" localSheetId="20" hidden="1">{#N/A,#N/A,FALSE,"UNIT";#N/A,#N/A,FALSE,"UNIT";#N/A,#N/A,FALSE,"계정"}</definedName>
    <definedName name="_____s4" hidden="1">{#N/A,#N/A,FALSE,"UNIT";#N/A,#N/A,FALSE,"UNIT";#N/A,#N/A,FALSE,"계정"}</definedName>
    <definedName name="_____s5" localSheetId="20" hidden="1">{#N/A,#N/A,FALSE,"UNIT";#N/A,#N/A,FALSE,"UNIT";#N/A,#N/A,FALSE,"계정"}</definedName>
    <definedName name="_____s5" hidden="1">{#N/A,#N/A,FALSE,"UNIT";#N/A,#N/A,FALSE,"UNIT";#N/A,#N/A,FALSE,"계정"}</definedName>
    <definedName name="_____s6" localSheetId="20" hidden="1">{#N/A,#N/A,FALSE,"UNIT";#N/A,#N/A,FALSE,"UNIT";#N/A,#N/A,FALSE,"계정"}</definedName>
    <definedName name="_____s6" hidden="1">{#N/A,#N/A,FALSE,"UNIT";#N/A,#N/A,FALSE,"UNIT";#N/A,#N/A,FALSE,"계정"}</definedName>
    <definedName name="_____s9" localSheetId="20" hidden="1">{#N/A,#N/A,FALSE,"UNIT";#N/A,#N/A,FALSE,"UNIT";#N/A,#N/A,FALSE,"계정"}</definedName>
    <definedName name="_____s9" hidden="1">{#N/A,#N/A,FALSE,"UNIT";#N/A,#N/A,FALSE,"UNIT";#N/A,#N/A,FALSE,"계정"}</definedName>
    <definedName name="_____sd2" localSheetId="20" hidden="1">{#N/A,#N/A,FALSE,"Forside"}</definedName>
    <definedName name="_____sd2" hidden="1">{#N/A,#N/A,FALSE,"Forside"}</definedName>
    <definedName name="_____sdf2" localSheetId="20" hidden="1">{#N/A,#N/A,FALSE,"Bemanning"}</definedName>
    <definedName name="_____sdf2" hidden="1">{#N/A,#N/A,FALSE,"Bemanning"}</definedName>
    <definedName name="_____v2" localSheetId="20" hidden="1">{"vue1",#N/A,FALSE,"synthese";"vue2",#N/A,FALSE,"synthese"}</definedName>
    <definedName name="_____v2" hidden="1">{"vue1",#N/A,FALSE,"synthese";"vue2",#N/A,FALSE,"synthese"}</definedName>
    <definedName name="____A11" localSheetId="20" hidden="1">{#N/A,#N/A,FALSE,"Umsatz 99";#N/A,#N/A,FALSE,"ER 99 "}</definedName>
    <definedName name="____A11" hidden="1">{#N/A,#N/A,FALSE,"Umsatz 99";#N/A,#N/A,FALSE,"ER 99 "}</definedName>
    <definedName name="____a7" localSheetId="20" hidden="1">{"'Sheet1'!$L$16"}</definedName>
    <definedName name="____a7" hidden="1">{"'Sheet1'!$L$16"}</definedName>
    <definedName name="____aaa1" localSheetId="20" hidden="1">{#N/A,#N/A,FALSE,"Consolidated Shipley";#N/A,#N/A,FALSE,"Consolidated PWB";#N/A,#N/A,FALSE,"Consolidated Micro"}</definedName>
    <definedName name="____aaa1" hidden="1">{#N/A,#N/A,FALSE,"Consolidated Shipley";#N/A,#N/A,FALSE,"Consolidated PWB";#N/A,#N/A,FALSE,"Consolidated Micro"}</definedName>
    <definedName name="____cle1" hidden="1">'[1]#REF'!#REF!</definedName>
    <definedName name="____d1500" localSheetId="20" hidden="1">{"'Sheet1'!$L$16"}</definedName>
    <definedName name="____d1500" hidden="1">{"'Sheet1'!$L$16"}</definedName>
    <definedName name="____E22" hidden="1">[2]전체지분도!$F$45</definedName>
    <definedName name="____FI4" localSheetId="20" hidden="1">{"Vinyl1999Q1IFOrecon",#N/A,TRUE,"Vinyl";"Vinyl1999Q2IFOrecon",#N/A,TRUE,"Vinyl";"Vinyl1999Q3IFOrecon",#N/A,TRUE,"Vinyl";"Vinyl1999Q4IFOrecon",#N/A,TRUE,"Vinyl";"Vinyl1999TotalIFOrecon",#N/A,TRUE,"Vinyl";#N/A,#N/A,TRUE,"Vinyl"}</definedName>
    <definedName name="____FI4" hidden="1">{"Vinyl1999Q1IFOrecon",#N/A,TRUE,"Vinyl";"Vinyl1999Q2IFOrecon",#N/A,TRUE,"Vinyl";"Vinyl1999Q3IFOrecon",#N/A,TRUE,"Vinyl";"Vinyl1999Q4IFOrecon",#N/A,TRUE,"Vinyl";"Vinyl1999TotalIFOrecon",#N/A,TRUE,"Vinyl";#N/A,#N/A,TRUE,"Vinyl"}</definedName>
    <definedName name="____FI4_1" localSheetId="20" hidden="1">{"Vinyl1999Q1IFOrecon",#N/A,TRUE,"Vinyl";"Vinyl1999Q2IFOrecon",#N/A,TRUE,"Vinyl";"Vinyl1999Q3IFOrecon",#N/A,TRUE,"Vinyl";"Vinyl1999Q4IFOrecon",#N/A,TRUE,"Vinyl";"Vinyl1999TotalIFOrecon",#N/A,TRUE,"Vinyl";#N/A,#N/A,TRUE,"Vinyl"}</definedName>
    <definedName name="____FI4_1" hidden="1">{"Vinyl1999Q1IFOrecon",#N/A,TRUE,"Vinyl";"Vinyl1999Q2IFOrecon",#N/A,TRUE,"Vinyl";"Vinyl1999Q3IFOrecon",#N/A,TRUE,"Vinyl";"Vinyl1999Q4IFOrecon",#N/A,TRUE,"Vinyl";"Vinyl1999TotalIFOrecon",#N/A,TRUE,"Vinyl";#N/A,#N/A,TRUE,"Vinyl"}</definedName>
    <definedName name="____G4211" localSheetId="20" hidden="1">{"'Sheet1'!$L$16"}</definedName>
    <definedName name="____G4211" hidden="1">{"'Sheet1'!$L$16"}</definedName>
    <definedName name="____HSP50" localSheetId="20" hidden="1">{#N/A,#N/A,FALSE,"BS";#N/A,#N/A,FALSE,"PL";#N/A,#N/A,FALSE,"처분";#N/A,#N/A,FALSE,"현금";#N/A,#N/A,FALSE,"매출";#N/A,#N/A,FALSE,"원가";#N/A,#N/A,FALSE,"경영"}</definedName>
    <definedName name="____HSP50" hidden="1">{#N/A,#N/A,FALSE,"BS";#N/A,#N/A,FALSE,"PL";#N/A,#N/A,FALSE,"처분";#N/A,#N/A,FALSE,"현금";#N/A,#N/A,FALSE,"매출";#N/A,#N/A,FALSE,"원가";#N/A,#N/A,FALSE,"경영"}</definedName>
    <definedName name="____M2" localSheetId="20" hidden="1">{"'Sheet1'!$L$16"}</definedName>
    <definedName name="____M2" hidden="1">{"'Sheet1'!$L$16"}</definedName>
    <definedName name="____NGR1" hidden="1">#REF!</definedName>
    <definedName name="____NSO2" localSheetId="20" hidden="1">{"'Sheet1'!$L$16"}</definedName>
    <definedName name="____NSO2" hidden="1">{"'Sheet1'!$L$16"}</definedName>
    <definedName name="____PA3" localSheetId="20" hidden="1">{"'Sheet1'!$L$16"}</definedName>
    <definedName name="____PA3" hidden="1">{"'Sheet1'!$L$16"}</definedName>
    <definedName name="____q3" hidden="1">'[3]1601 Detail information'!$H$97:$H$129</definedName>
    <definedName name="____q45" localSheetId="20" hidden="1">{"'용역비'!$A$4:$C$8"}</definedName>
    <definedName name="____q45" hidden="1">{"'용역비'!$A$4:$C$8"}</definedName>
    <definedName name="____s1" localSheetId="20" hidden="1">{#N/A,#N/A,FALSE,"UNIT";#N/A,#N/A,FALSE,"UNIT";#N/A,#N/A,FALSE,"계정"}</definedName>
    <definedName name="____s1" hidden="1">{#N/A,#N/A,FALSE,"UNIT";#N/A,#N/A,FALSE,"UNIT";#N/A,#N/A,FALSE,"계정"}</definedName>
    <definedName name="____s10" localSheetId="20" hidden="1">{#N/A,#N/A,FALSE,"UNIT";#N/A,#N/A,FALSE,"UNIT";#N/A,#N/A,FALSE,"계정"}</definedName>
    <definedName name="____s10" hidden="1">{#N/A,#N/A,FALSE,"UNIT";#N/A,#N/A,FALSE,"UNIT";#N/A,#N/A,FALSE,"계정"}</definedName>
    <definedName name="____s11" localSheetId="20" hidden="1">{#N/A,#N/A,FALSE,"UNIT";#N/A,#N/A,FALSE,"UNIT";#N/A,#N/A,FALSE,"계정"}</definedName>
    <definedName name="____s11" hidden="1">{#N/A,#N/A,FALSE,"UNIT";#N/A,#N/A,FALSE,"UNIT";#N/A,#N/A,FALSE,"계정"}</definedName>
    <definedName name="____s12" localSheetId="20" hidden="1">{#N/A,#N/A,FALSE,"UNIT";#N/A,#N/A,FALSE,"UNIT";#N/A,#N/A,FALSE,"계정"}</definedName>
    <definedName name="____s12" hidden="1">{#N/A,#N/A,FALSE,"UNIT";#N/A,#N/A,FALSE,"UNIT";#N/A,#N/A,FALSE,"계정"}</definedName>
    <definedName name="____s13" localSheetId="20" hidden="1">{#N/A,#N/A,FALSE,"UNIT";#N/A,#N/A,FALSE,"UNIT";#N/A,#N/A,FALSE,"계정"}</definedName>
    <definedName name="____s13" hidden="1">{#N/A,#N/A,FALSE,"UNIT";#N/A,#N/A,FALSE,"UNIT";#N/A,#N/A,FALSE,"계정"}</definedName>
    <definedName name="____s14" localSheetId="20" hidden="1">{#N/A,#N/A,FALSE,"UNIT";#N/A,#N/A,FALSE,"UNIT";#N/A,#N/A,FALSE,"계정"}</definedName>
    <definedName name="____s14" hidden="1">{#N/A,#N/A,FALSE,"UNIT";#N/A,#N/A,FALSE,"UNIT";#N/A,#N/A,FALSE,"계정"}</definedName>
    <definedName name="____s16" localSheetId="20" hidden="1">{#N/A,#N/A,FALSE,"UNIT";#N/A,#N/A,FALSE,"UNIT";#N/A,#N/A,FALSE,"계정"}</definedName>
    <definedName name="____s16" hidden="1">{#N/A,#N/A,FALSE,"UNIT";#N/A,#N/A,FALSE,"UNIT";#N/A,#N/A,FALSE,"계정"}</definedName>
    <definedName name="____s17" localSheetId="20" hidden="1">{#N/A,#N/A,FALSE,"UNIT";#N/A,#N/A,FALSE,"UNIT";#N/A,#N/A,FALSE,"계정"}</definedName>
    <definedName name="____s17" hidden="1">{#N/A,#N/A,FALSE,"UNIT";#N/A,#N/A,FALSE,"UNIT";#N/A,#N/A,FALSE,"계정"}</definedName>
    <definedName name="____s2" localSheetId="20" hidden="1">{#N/A,#N/A,FALSE,"UNIT";#N/A,#N/A,FALSE,"UNIT";#N/A,#N/A,FALSE,"계정"}</definedName>
    <definedName name="____s2" hidden="1">{#N/A,#N/A,FALSE,"UNIT";#N/A,#N/A,FALSE,"UNIT";#N/A,#N/A,FALSE,"계정"}</definedName>
    <definedName name="____s3" localSheetId="20" hidden="1">{#N/A,#N/A,FALSE,"UNIT";#N/A,#N/A,FALSE,"UNIT";#N/A,#N/A,FALSE,"계정"}</definedName>
    <definedName name="____s3" hidden="1">{#N/A,#N/A,FALSE,"UNIT";#N/A,#N/A,FALSE,"UNIT";#N/A,#N/A,FALSE,"계정"}</definedName>
    <definedName name="____s4" localSheetId="20" hidden="1">{#N/A,#N/A,FALSE,"UNIT";#N/A,#N/A,FALSE,"UNIT";#N/A,#N/A,FALSE,"계정"}</definedName>
    <definedName name="____s4" hidden="1">{#N/A,#N/A,FALSE,"UNIT";#N/A,#N/A,FALSE,"UNIT";#N/A,#N/A,FALSE,"계정"}</definedName>
    <definedName name="____s5" localSheetId="20" hidden="1">{#N/A,#N/A,FALSE,"UNIT";#N/A,#N/A,FALSE,"UNIT";#N/A,#N/A,FALSE,"계정"}</definedName>
    <definedName name="____s5" hidden="1">{#N/A,#N/A,FALSE,"UNIT";#N/A,#N/A,FALSE,"UNIT";#N/A,#N/A,FALSE,"계정"}</definedName>
    <definedName name="____s6" localSheetId="20" hidden="1">{#N/A,#N/A,FALSE,"UNIT";#N/A,#N/A,FALSE,"UNIT";#N/A,#N/A,FALSE,"계정"}</definedName>
    <definedName name="____s6" hidden="1">{#N/A,#N/A,FALSE,"UNIT";#N/A,#N/A,FALSE,"UNIT";#N/A,#N/A,FALSE,"계정"}</definedName>
    <definedName name="____s9" localSheetId="20" hidden="1">{#N/A,#N/A,FALSE,"UNIT";#N/A,#N/A,FALSE,"UNIT";#N/A,#N/A,FALSE,"계정"}</definedName>
    <definedName name="____s9" hidden="1">{#N/A,#N/A,FALSE,"UNIT";#N/A,#N/A,FALSE,"UNIT";#N/A,#N/A,FALSE,"계정"}</definedName>
    <definedName name="____sd2" localSheetId="20" hidden="1">{#N/A,#N/A,FALSE,"Forside"}</definedName>
    <definedName name="____sd2" hidden="1">{#N/A,#N/A,FALSE,"Forside"}</definedName>
    <definedName name="____sdf2" localSheetId="20" hidden="1">{#N/A,#N/A,FALSE,"Bemanning"}</definedName>
    <definedName name="____sdf2" hidden="1">{#N/A,#N/A,FALSE,"Bemanning"}</definedName>
    <definedName name="____v2" localSheetId="20" hidden="1">{"vue1",#N/A,FALSE,"synthese";"vue2",#N/A,FALSE,"synthese"}</definedName>
    <definedName name="____v2" hidden="1">{"vue1",#N/A,FALSE,"synthese";"vue2",#N/A,FALSE,"synthese"}</definedName>
    <definedName name="___A11" localSheetId="20" hidden="1">{#N/A,#N/A,FALSE,"Umsatz 99";#N/A,#N/A,FALSE,"ER 99 "}</definedName>
    <definedName name="___A11" hidden="1">{#N/A,#N/A,FALSE,"Umsatz 99";#N/A,#N/A,FALSE,"ER 99 "}</definedName>
    <definedName name="___a7" localSheetId="20" hidden="1">{"'Sheet1'!$L$16"}</definedName>
    <definedName name="___a7" hidden="1">{"'Sheet1'!$L$16"}</definedName>
    <definedName name="___aaa1" localSheetId="20" hidden="1">{#N/A,#N/A,FALSE,"Consolidated Shipley";#N/A,#N/A,FALSE,"Consolidated PWB";#N/A,#N/A,FALSE,"Consolidated Micro"}</definedName>
    <definedName name="___aaa1" hidden="1">{#N/A,#N/A,FALSE,"Consolidated Shipley";#N/A,#N/A,FALSE,"Consolidated PWB";#N/A,#N/A,FALSE,"Consolidated Micro"}</definedName>
    <definedName name="___aaa2" localSheetId="20" hidden="1">{#N/A,#N/A,FALSE,"Consolidated Shipley";#N/A,#N/A,FALSE,"Consolidated PWB";#N/A,#N/A,FALSE,"Consolidated Micro"}</definedName>
    <definedName name="___aaa2" hidden="1">{#N/A,#N/A,FALSE,"Consolidated Shipley";#N/A,#N/A,FALSE,"Consolidated PWB";#N/A,#N/A,FALSE,"Consolidated Micro"}</definedName>
    <definedName name="___BS1_1" localSheetId="20" hidden="1">{"OEE OAP",#N/A,FALSE,"oap";"OEE APAP",#N/A,FALSE,"apap";"OEE nitros",#N/A,FALSE,"nitros"}</definedName>
    <definedName name="___BS1_1" hidden="1">{"OEE OAP",#N/A,FALSE,"oap";"OEE APAP",#N/A,FALSE,"apap";"OEE nitros",#N/A,FALSE,"nitros"}</definedName>
    <definedName name="___cle1" hidden="1">'[1]#REF'!#REF!</definedName>
    <definedName name="___d1500" localSheetId="20" hidden="1">{"'Sheet1'!$L$16"}</definedName>
    <definedName name="___d1500" hidden="1">{"'Sheet1'!$L$16"}</definedName>
    <definedName name="___D322" localSheetId="20" hidden="1">{#N/A,#N/A,FALSE,"투입&amp;Waste";#N/A,#N/A,FALSE,"투입&amp;Waste";#N/A,#N/A,FALSE,"투입&amp;Waste"}</definedName>
    <definedName name="___D322" hidden="1">{#N/A,#N/A,FALSE,"투입&amp;Waste";#N/A,#N/A,FALSE,"투입&amp;Waste";#N/A,#N/A,FALSE,"투입&amp;Waste"}</definedName>
    <definedName name="___E22" hidden="1">[2]전체지분도!$F$45</definedName>
    <definedName name="___ERT2" localSheetId="20" hidden="1">{"execsum",#N/A,FALSE,"ExecSum";"finstatement",#N/A,FALSE,"Fin_St"}</definedName>
    <definedName name="___ERT2" hidden="1">{"execsum",#N/A,FALSE,"ExecSum";"finstatement",#N/A,FALSE,"Fin_St"}</definedName>
    <definedName name="___FI4" localSheetId="20" hidden="1">{"Vinyl1999Q1IFOrecon",#N/A,TRUE,"Vinyl";"Vinyl1999Q2IFOrecon",#N/A,TRUE,"Vinyl";"Vinyl1999Q3IFOrecon",#N/A,TRUE,"Vinyl";"Vinyl1999Q4IFOrecon",#N/A,TRUE,"Vinyl";"Vinyl1999TotalIFOrecon",#N/A,TRUE,"Vinyl";#N/A,#N/A,TRUE,"Vinyl"}</definedName>
    <definedName name="___FI4" hidden="1">{"Vinyl1999Q1IFOrecon",#N/A,TRUE,"Vinyl";"Vinyl1999Q2IFOrecon",#N/A,TRUE,"Vinyl";"Vinyl1999Q3IFOrecon",#N/A,TRUE,"Vinyl";"Vinyl1999Q4IFOrecon",#N/A,TRUE,"Vinyl";"Vinyl1999TotalIFOrecon",#N/A,TRUE,"Vinyl";#N/A,#N/A,TRUE,"Vinyl"}</definedName>
    <definedName name="___FI4_1" localSheetId="20" hidden="1">{"Vinyl1999Q1IFOrecon",#N/A,TRUE,"Vinyl";"Vinyl1999Q2IFOrecon",#N/A,TRUE,"Vinyl";"Vinyl1999Q3IFOrecon",#N/A,TRUE,"Vinyl";"Vinyl1999Q4IFOrecon",#N/A,TRUE,"Vinyl";"Vinyl1999TotalIFOrecon",#N/A,TRUE,"Vinyl";#N/A,#N/A,TRUE,"Vinyl"}</definedName>
    <definedName name="___FI4_1" hidden="1">{"Vinyl1999Q1IFOrecon",#N/A,TRUE,"Vinyl";"Vinyl1999Q2IFOrecon",#N/A,TRUE,"Vinyl";"Vinyl1999Q3IFOrecon",#N/A,TRUE,"Vinyl";"Vinyl1999Q4IFOrecon",#N/A,TRUE,"Vinyl";"Vinyl1999TotalIFOrecon",#N/A,TRUE,"Vinyl";#N/A,#N/A,TRUE,"Vinyl"}</definedName>
    <definedName name="___G4211" localSheetId="20" hidden="1">{"'Sheet1'!$L$16"}</definedName>
    <definedName name="___G4211" hidden="1">{"'Sheet1'!$L$16"}</definedName>
    <definedName name="___HSP50" localSheetId="20" hidden="1">{#N/A,#N/A,FALSE,"BS";#N/A,#N/A,FALSE,"PL";#N/A,#N/A,FALSE,"처분";#N/A,#N/A,FALSE,"현금";#N/A,#N/A,FALSE,"매출";#N/A,#N/A,FALSE,"원가";#N/A,#N/A,FALSE,"경영"}</definedName>
    <definedName name="___HSP50" hidden="1">{#N/A,#N/A,FALSE,"BS";#N/A,#N/A,FALSE,"PL";#N/A,#N/A,FALSE,"처분";#N/A,#N/A,FALSE,"현금";#N/A,#N/A,FALSE,"매출";#N/A,#N/A,FALSE,"원가";#N/A,#N/A,FALSE,"경영"}</definedName>
    <definedName name="___M2" localSheetId="20" hidden="1">{"'Sheet1'!$L$16"}</definedName>
    <definedName name="___M2" hidden="1">{"'Sheet1'!$L$16"}</definedName>
    <definedName name="___New1" localSheetId="20" hidden="1">{#N/A,#N/A,FALSE,"Aging Summary";#N/A,#N/A,FALSE,"Ratio Analysis";#N/A,#N/A,FALSE,"Test 120 Day Accts";#N/A,#N/A,FALSE,"Tickmarks"}</definedName>
    <definedName name="___New1" hidden="1">{#N/A,#N/A,FALSE,"Aging Summary";#N/A,#N/A,FALSE,"Ratio Analysis";#N/A,#N/A,FALSE,"Test 120 Day Accts";#N/A,#N/A,FALSE,"Tickmarks"}</definedName>
    <definedName name="___New2" localSheetId="20" hidden="1">{#N/A,#N/A,FALSE,"Aging Summary";#N/A,#N/A,FALSE,"Ratio Analysis";#N/A,#N/A,FALSE,"Test 120 Day Accts";#N/A,#N/A,FALSE,"Tickmarks"}</definedName>
    <definedName name="___New2" hidden="1">{#N/A,#N/A,FALSE,"Aging Summary";#N/A,#N/A,FALSE,"Ratio Analysis";#N/A,#N/A,FALSE,"Test 120 Day Accts";#N/A,#N/A,FALSE,"Tickmarks"}</definedName>
    <definedName name="___New3" localSheetId="20" hidden="1">{#N/A,#N/A,FALSE,"Aging Summary";#N/A,#N/A,FALSE,"Ratio Analysis";#N/A,#N/A,FALSE,"Test 120 Day Accts";#N/A,#N/A,FALSE,"Tickmarks"}</definedName>
    <definedName name="___New3" hidden="1">{#N/A,#N/A,FALSE,"Aging Summary";#N/A,#N/A,FALSE,"Ratio Analysis";#N/A,#N/A,FALSE,"Test 120 Day Accts";#N/A,#N/A,FALSE,"Tickmarks"}</definedName>
    <definedName name="___New4" localSheetId="20" hidden="1">{#N/A,#N/A,FALSE,"Aging Summary";#N/A,#N/A,FALSE,"Ratio Analysis";#N/A,#N/A,FALSE,"Test 120 Day Accts";#N/A,#N/A,FALSE,"Tickmarks"}</definedName>
    <definedName name="___New4" hidden="1">{#N/A,#N/A,FALSE,"Aging Summary";#N/A,#N/A,FALSE,"Ratio Analysis";#N/A,#N/A,FALSE,"Test 120 Day Accts";#N/A,#N/A,FALSE,"Tickmarks"}</definedName>
    <definedName name="___new5" localSheetId="20" hidden="1">{#N/A,#N/A,FALSE,"Aging Summary";#N/A,#N/A,FALSE,"Ratio Analysis";#N/A,#N/A,FALSE,"Test 120 Day Accts";#N/A,#N/A,FALSE,"Tickmarks"}</definedName>
    <definedName name="___new5" hidden="1">{#N/A,#N/A,FALSE,"Aging Summary";#N/A,#N/A,FALSE,"Ratio Analysis";#N/A,#N/A,FALSE,"Test 120 Day Accts";#N/A,#N/A,FALSE,"Tickmarks"}</definedName>
    <definedName name="___NGR1" hidden="1">#REF!</definedName>
    <definedName name="___NSO2" localSheetId="20" hidden="1">{"'Sheet1'!$L$16"}</definedName>
    <definedName name="___NSO2" hidden="1">{"'Sheet1'!$L$16"}</definedName>
    <definedName name="___ok2" localSheetId="20" hidden="1">{"ReportTop",#N/A,FALSE,"report top"}</definedName>
    <definedName name="___ok2" hidden="1">{"ReportTop",#N/A,FALSE,"report top"}</definedName>
    <definedName name="___PA3" localSheetId="20" hidden="1">{"'Sheet1'!$L$16"}</definedName>
    <definedName name="___PA3" hidden="1">{"'Sheet1'!$L$16"}</definedName>
    <definedName name="___q3" hidden="1">'[3]1601 Detail information'!$H$97:$H$129</definedName>
    <definedName name="___q45" localSheetId="20" hidden="1">{"'용역비'!$A$4:$C$8"}</definedName>
    <definedName name="___q45" hidden="1">{"'용역비'!$A$4:$C$8"}</definedName>
    <definedName name="___s1" localSheetId="20" hidden="1">{#N/A,#N/A,FALSE,"UNIT";#N/A,#N/A,FALSE,"UNIT";#N/A,#N/A,FALSE,"계정"}</definedName>
    <definedName name="___s1" hidden="1">{#N/A,#N/A,FALSE,"UNIT";#N/A,#N/A,FALSE,"UNIT";#N/A,#N/A,FALSE,"계정"}</definedName>
    <definedName name="___s10" localSheetId="20" hidden="1">{#N/A,#N/A,FALSE,"UNIT";#N/A,#N/A,FALSE,"UNIT";#N/A,#N/A,FALSE,"계정"}</definedName>
    <definedName name="___s10" hidden="1">{#N/A,#N/A,FALSE,"UNIT";#N/A,#N/A,FALSE,"UNIT";#N/A,#N/A,FALSE,"계정"}</definedName>
    <definedName name="___s11" localSheetId="20" hidden="1">{#N/A,#N/A,FALSE,"UNIT";#N/A,#N/A,FALSE,"UNIT";#N/A,#N/A,FALSE,"계정"}</definedName>
    <definedName name="___s11" hidden="1">{#N/A,#N/A,FALSE,"UNIT";#N/A,#N/A,FALSE,"UNIT";#N/A,#N/A,FALSE,"계정"}</definedName>
    <definedName name="___s12" localSheetId="20" hidden="1">{#N/A,#N/A,FALSE,"UNIT";#N/A,#N/A,FALSE,"UNIT";#N/A,#N/A,FALSE,"계정"}</definedName>
    <definedName name="___s12" hidden="1">{#N/A,#N/A,FALSE,"UNIT";#N/A,#N/A,FALSE,"UNIT";#N/A,#N/A,FALSE,"계정"}</definedName>
    <definedName name="___s13" localSheetId="20" hidden="1">{#N/A,#N/A,FALSE,"UNIT";#N/A,#N/A,FALSE,"UNIT";#N/A,#N/A,FALSE,"계정"}</definedName>
    <definedName name="___s13" hidden="1">{#N/A,#N/A,FALSE,"UNIT";#N/A,#N/A,FALSE,"UNIT";#N/A,#N/A,FALSE,"계정"}</definedName>
    <definedName name="___s14" localSheetId="20" hidden="1">{#N/A,#N/A,FALSE,"UNIT";#N/A,#N/A,FALSE,"UNIT";#N/A,#N/A,FALSE,"계정"}</definedName>
    <definedName name="___s14" hidden="1">{#N/A,#N/A,FALSE,"UNIT";#N/A,#N/A,FALSE,"UNIT";#N/A,#N/A,FALSE,"계정"}</definedName>
    <definedName name="___s16" localSheetId="20" hidden="1">{#N/A,#N/A,FALSE,"UNIT";#N/A,#N/A,FALSE,"UNIT";#N/A,#N/A,FALSE,"계정"}</definedName>
    <definedName name="___s16" hidden="1">{#N/A,#N/A,FALSE,"UNIT";#N/A,#N/A,FALSE,"UNIT";#N/A,#N/A,FALSE,"계정"}</definedName>
    <definedName name="___s17" localSheetId="20" hidden="1">{#N/A,#N/A,FALSE,"UNIT";#N/A,#N/A,FALSE,"UNIT";#N/A,#N/A,FALSE,"계정"}</definedName>
    <definedName name="___s17" hidden="1">{#N/A,#N/A,FALSE,"UNIT";#N/A,#N/A,FALSE,"UNIT";#N/A,#N/A,FALSE,"계정"}</definedName>
    <definedName name="___s2" localSheetId="20" hidden="1">{#N/A,#N/A,FALSE,"UNIT";#N/A,#N/A,FALSE,"UNIT";#N/A,#N/A,FALSE,"계정"}</definedName>
    <definedName name="___s2" hidden="1">{#N/A,#N/A,FALSE,"UNIT";#N/A,#N/A,FALSE,"UNIT";#N/A,#N/A,FALSE,"계정"}</definedName>
    <definedName name="___s3" localSheetId="20" hidden="1">{#N/A,#N/A,FALSE,"UNIT";#N/A,#N/A,FALSE,"UNIT";#N/A,#N/A,FALSE,"계정"}</definedName>
    <definedName name="___s3" hidden="1">{#N/A,#N/A,FALSE,"UNIT";#N/A,#N/A,FALSE,"UNIT";#N/A,#N/A,FALSE,"계정"}</definedName>
    <definedName name="___s4" localSheetId="20" hidden="1">{#N/A,#N/A,FALSE,"UNIT";#N/A,#N/A,FALSE,"UNIT";#N/A,#N/A,FALSE,"계정"}</definedName>
    <definedName name="___s4" hidden="1">{#N/A,#N/A,FALSE,"UNIT";#N/A,#N/A,FALSE,"UNIT";#N/A,#N/A,FALSE,"계정"}</definedName>
    <definedName name="___s5" localSheetId="20" hidden="1">{#N/A,#N/A,FALSE,"UNIT";#N/A,#N/A,FALSE,"UNIT";#N/A,#N/A,FALSE,"계정"}</definedName>
    <definedName name="___s5" hidden="1">{#N/A,#N/A,FALSE,"UNIT";#N/A,#N/A,FALSE,"UNIT";#N/A,#N/A,FALSE,"계정"}</definedName>
    <definedName name="___s6" localSheetId="20" hidden="1">{#N/A,#N/A,FALSE,"UNIT";#N/A,#N/A,FALSE,"UNIT";#N/A,#N/A,FALSE,"계정"}</definedName>
    <definedName name="___s6" hidden="1">{#N/A,#N/A,FALSE,"UNIT";#N/A,#N/A,FALSE,"UNIT";#N/A,#N/A,FALSE,"계정"}</definedName>
    <definedName name="___s9" localSheetId="20" hidden="1">{#N/A,#N/A,FALSE,"UNIT";#N/A,#N/A,FALSE,"UNIT";#N/A,#N/A,FALSE,"계정"}</definedName>
    <definedName name="___s9" hidden="1">{#N/A,#N/A,FALSE,"UNIT";#N/A,#N/A,FALSE,"UNIT";#N/A,#N/A,FALSE,"계정"}</definedName>
    <definedName name="___sd2" localSheetId="20" hidden="1">{#N/A,#N/A,FALSE,"Forside"}</definedName>
    <definedName name="___sd2" hidden="1">{#N/A,#N/A,FALSE,"Forside"}</definedName>
    <definedName name="___sdf2" localSheetId="20" hidden="1">{#N/A,#N/A,FALSE,"Bemanning"}</definedName>
    <definedName name="___sdf2" hidden="1">{#N/A,#N/A,FALSE,"Bemanning"}</definedName>
    <definedName name="___thinkcellGUYAAAAAAAAAAAAAaKlVgwVyJE2oUwbOFaVpzA" hidden="1">#REF!</definedName>
    <definedName name="___thinkcellGUYAAAAAAAADAAAAMf33khyqUEK6eqUM2t4tHg" hidden="1">#REF!</definedName>
    <definedName name="___thinkcellyh9W.42GHk.5NjwSOz9PNg" hidden="1">#REF!</definedName>
    <definedName name="___v2" localSheetId="20" hidden="1">{"vue1",#N/A,FALSE,"synthese";"vue2",#N/A,FALSE,"synthese"}</definedName>
    <definedName name="___v2" hidden="1">{"vue1",#N/A,FALSE,"synthese";"vue2",#N/A,FALSE,"synthese"}</definedName>
    <definedName name="__1_0_0_K" hidden="1">#REF!</definedName>
    <definedName name="__10__123Graph_LBL_ACHART_1" hidden="1">'[1]#REF'!#REF!</definedName>
    <definedName name="__11__123Graph_LBL_ACHART_3" hidden="1">'[1]#REF'!$A$11:$A$24</definedName>
    <definedName name="__123Graph_A" hidden="1">[4]시산표!#REF!</definedName>
    <definedName name="__123Graph_APRINCIPAL" hidden="1">'[5]Herramientas para análisis-VBA'!#REF!</definedName>
    <definedName name="__123Graph_A구성비5" hidden="1">[6]추정99!#REF!</definedName>
    <definedName name="__123Graph_A구성비6" hidden="1">[6]추정99!#REF!</definedName>
    <definedName name="__123Graph_A매출액5" hidden="1">[6]추정99!#REF!</definedName>
    <definedName name="__123Graph_A매출액6" hidden="1">[6]추정99!#REF!</definedName>
    <definedName name="__123Graph_B" hidden="1">[4]시산표!#REF!</definedName>
    <definedName name="__123Graph_C" hidden="1">[7]Trans!$D$12:$D$18</definedName>
    <definedName name="__123Graph_D" hidden="1">[8]FAB별!#REF!</definedName>
    <definedName name="__123Graph_E" hidden="1">[7]Trans!$G$12:$G$18</definedName>
    <definedName name="__123Graph_F" hidden="1">[9]안산기계장치!#REF!</definedName>
    <definedName name="__123Graph_LBL_A" hidden="1">[4]시산표!#REF!</definedName>
    <definedName name="__123Graph_LBL_APRINCIPAL" hidden="1">'[5]Herramientas para análisis-VBA'!#REF!</definedName>
    <definedName name="__123Graph_LBL_B" hidden="1">[4]시산표!#REF!</definedName>
    <definedName name="__123Graph_X" hidden="1">[4]시산표!#REF!</definedName>
    <definedName name="__123Graph_X구성비5" hidden="1">[6]추정99!#REF!</definedName>
    <definedName name="__123Graph_X구성비6" hidden="1">[6]추정99!#REF!</definedName>
    <definedName name="__123Graph_X매출액5" hidden="1">[6]추정99!#REF!</definedName>
    <definedName name="__123Graph_X매출액6" hidden="1">[6]추정99!#REF!</definedName>
    <definedName name="__13__123Graph_LBL_DCHART_1" hidden="1">'[1]#REF'!#REF!</definedName>
    <definedName name="__15_0_K" hidden="1">'[1]#REF'!#REF!</definedName>
    <definedName name="__2__123Graph_ACHART_1" hidden="1">'[1]#REF'!#REF!</definedName>
    <definedName name="__3__123Graph_ACHART_3" hidden="1">'[1]#REF'!$D$11:$D$24</definedName>
    <definedName name="__5__123Graph_BCHART_1" hidden="1">'[1]#REF'!#REF!</definedName>
    <definedName name="__6__123Graph_BCHART_3" hidden="1">'[1]#REF'!$E$11:$E$24</definedName>
    <definedName name="__8__123Graph_DCHART_1" hidden="1">'[1]#REF'!#REF!</definedName>
    <definedName name="__A11" localSheetId="20" hidden="1">{#N/A,#N/A,FALSE,"Umsatz 99";#N/A,#N/A,FALSE,"ER 99 "}</definedName>
    <definedName name="__A11" hidden="1">{#N/A,#N/A,FALSE,"Umsatz 99";#N/A,#N/A,FALSE,"ER 99 "}</definedName>
    <definedName name="__a7" localSheetId="20" hidden="1">{"'Sheet1'!$L$16"}</definedName>
    <definedName name="__a7" hidden="1">{"'Sheet1'!$L$16"}</definedName>
    <definedName name="__aaa1" localSheetId="20" hidden="1">{#N/A,#N/A,FALSE,"Consolidated Shipley";#N/A,#N/A,FALSE,"Consolidated PWB";#N/A,#N/A,FALSE,"Consolidated Micro"}</definedName>
    <definedName name="__aaa1" hidden="1">{#N/A,#N/A,FALSE,"Consolidated Shipley";#N/A,#N/A,FALSE,"Consolidated PWB";#N/A,#N/A,FALSE,"Consolidated Micro"}</definedName>
    <definedName name="__aaa2" localSheetId="20" hidden="1">{#N/A,#N/A,FALSE,"Consolidated Shipley";#N/A,#N/A,FALSE,"Consolidated PWB";#N/A,#N/A,FALSE,"Consolidated Micro"}</definedName>
    <definedName name="__aaa2" hidden="1">{#N/A,#N/A,FALSE,"Consolidated Shipley";#N/A,#N/A,FALSE,"Consolidated PWB";#N/A,#N/A,FALSE,"Consolidated Micro"}</definedName>
    <definedName name="__APW_RESTORE_DATA0__" hidden="1">#REF!</definedName>
    <definedName name="__APW_RESTORE_DATA1__" hidden="1">'[10]1'!$D$7,'[10]1'!$E$7,'[10]1'!$F$7,'[10]1'!$G$7,'[10]1'!$H$7</definedName>
    <definedName name="__APW_RESTORE_DATA10__" hidden="1">#REF!</definedName>
    <definedName name="__APW_RESTORE_DATA100__" hidden="1">#REF!</definedName>
    <definedName name="__APW_RESTORE_DATA1000__" hidden="1">#REF!</definedName>
    <definedName name="__APW_RESTORE_DATA1002__" hidden="1">#REF!</definedName>
    <definedName name="__APW_RESTORE_DATA1004__" hidden="1">#REF!</definedName>
    <definedName name="__APW_RESTORE_DATA1005__" hidden="1">#REF!</definedName>
    <definedName name="__APW_RESTORE_DATA1006__" hidden="1">#REF!</definedName>
    <definedName name="__APW_RESTORE_DATA1007__" hidden="1">#REF!</definedName>
    <definedName name="__APW_RESTORE_DATA1008__" hidden="1">#REF!</definedName>
    <definedName name="__APW_RESTORE_DATA1009__" hidden="1">#REF!</definedName>
    <definedName name="__APW_RESTORE_DATA101__" hidden="1">#REF!</definedName>
    <definedName name="__APW_RESTORE_DATA1010__" hidden="1">#REF!</definedName>
    <definedName name="__APW_RESTORE_DATA1011__" hidden="1">#REF!</definedName>
    <definedName name="__APW_RESTORE_DATA1012__" hidden="1">#REF!</definedName>
    <definedName name="__APW_RESTORE_DATA1013__" hidden="1">#REF!</definedName>
    <definedName name="__APW_RESTORE_DATA1014__" hidden="1">#REF!</definedName>
    <definedName name="__APW_RESTORE_DATA1015__" hidden="1">#REF!</definedName>
    <definedName name="__APW_RESTORE_DATA1016__" hidden="1">#REF!</definedName>
    <definedName name="__APW_RESTORE_DATA1017__" hidden="1">#REF!</definedName>
    <definedName name="__APW_RESTORE_DATA1019__" hidden="1">#REF!</definedName>
    <definedName name="__APW_RESTORE_DATA102__" hidden="1">#REF!</definedName>
    <definedName name="__APW_RESTORE_DATA1020__" hidden="1">#REF!</definedName>
    <definedName name="__APW_RESTORE_DATA1021__" hidden="1">#REF!</definedName>
    <definedName name="__APW_RESTORE_DATA1022__" hidden="1">#REF!</definedName>
    <definedName name="__APW_RESTORE_DATA1024__" hidden="1">#REF!</definedName>
    <definedName name="__APW_RESTORE_DATA1025__" hidden="1">#REF!</definedName>
    <definedName name="__APW_RESTORE_DATA1026__" hidden="1">#REF!</definedName>
    <definedName name="__APW_RESTORE_DATA1027__" hidden="1">#REF!</definedName>
    <definedName name="__APW_RESTORE_DATA1029__" hidden="1">#REF!</definedName>
    <definedName name="__APW_RESTORE_DATA1030__" hidden="1">#REF!</definedName>
    <definedName name="__APW_RESTORE_DATA1031__" hidden="1">#REF!</definedName>
    <definedName name="__APW_RESTORE_DATA1032__" hidden="1">#REF!</definedName>
    <definedName name="__APW_RESTORE_DATA1034__" hidden="1">#REF!</definedName>
    <definedName name="__APW_RESTORE_DATA1036__" hidden="1">#REF!</definedName>
    <definedName name="__APW_RESTORE_DATA1037__" hidden="1">#REF!</definedName>
    <definedName name="__APW_RESTORE_DATA1038__" hidden="1">#REF!</definedName>
    <definedName name="__APW_RESTORE_DATA1039__" hidden="1">#REF!</definedName>
    <definedName name="__APW_RESTORE_DATA104__" hidden="1">#REF!</definedName>
    <definedName name="__APW_RESTORE_DATA1040__" hidden="1">#REF!</definedName>
    <definedName name="__APW_RESTORE_DATA1041__" hidden="1">#REF!</definedName>
    <definedName name="__APW_RESTORE_DATA1042__" hidden="1">#REF!</definedName>
    <definedName name="__APW_RESTORE_DATA1043__" hidden="1">#REF!</definedName>
    <definedName name="__APW_RESTORE_DATA1044__" hidden="1">#REF!</definedName>
    <definedName name="__APW_RESTORE_DATA1045__" hidden="1">#REF!</definedName>
    <definedName name="__APW_RESTORE_DATA1046__" hidden="1">#REF!</definedName>
    <definedName name="__APW_RESTORE_DATA1047__" hidden="1">#REF!</definedName>
    <definedName name="__APW_RESTORE_DATA1048__" hidden="1">#REF!</definedName>
    <definedName name="__APW_RESTORE_DATA1049__" hidden="1">#REF!</definedName>
    <definedName name="__APW_RESTORE_DATA105__" hidden="1">#REF!</definedName>
    <definedName name="__APW_RESTORE_DATA1050__" hidden="1">'[10]15'!$C$12,'[10]15'!$C$12</definedName>
    <definedName name="__APW_RESTORE_DATA1051__" hidden="1">#REF!</definedName>
    <definedName name="__APW_RESTORE_DATA1052__" hidden="1">#REF!</definedName>
    <definedName name="__APW_RESTORE_DATA1053__" hidden="1">#REF!</definedName>
    <definedName name="__APW_RESTORE_DATA1054__" hidden="1">#REF!</definedName>
    <definedName name="__APW_RESTORE_DATA1056__" hidden="1">#REF!</definedName>
    <definedName name="__APW_RESTORE_DATA1057__" hidden="1">#REF!</definedName>
    <definedName name="__APW_RESTORE_DATA1058__" hidden="1">#REF!</definedName>
    <definedName name="__APW_RESTORE_DATA1059__" hidden="1">#REF!</definedName>
    <definedName name="__APW_RESTORE_DATA106__" hidden="1">#REF!</definedName>
    <definedName name="__APW_RESTORE_DATA1061__" hidden="1">#REF!</definedName>
    <definedName name="__APW_RESTORE_DATA1062__" hidden="1">#REF!</definedName>
    <definedName name="__APW_RESTORE_DATA1063__" hidden="1">#REF!</definedName>
    <definedName name="__APW_RESTORE_DATA1064__" hidden="1">#REF!</definedName>
    <definedName name="__APW_RESTORE_DATA1066__" hidden="1">#REF!</definedName>
    <definedName name="__APW_RESTORE_DATA1068__" hidden="1">#REF!</definedName>
    <definedName name="__APW_RESTORE_DATA1069__" hidden="1">#REF!</definedName>
    <definedName name="__APW_RESTORE_DATA107__" hidden="1">#REF!</definedName>
    <definedName name="__APW_RESTORE_DATA1070__" hidden="1">#REF!</definedName>
    <definedName name="__APW_RESTORE_DATA1071__" hidden="1">#REF!</definedName>
    <definedName name="__APW_RESTORE_DATA1072__" hidden="1">#REF!</definedName>
    <definedName name="__APW_RESTORE_DATA1073__" hidden="1">#REF!</definedName>
    <definedName name="__APW_RESTORE_DATA1074__" hidden="1">#REF!</definedName>
    <definedName name="__APW_RESTORE_DATA1075__" hidden="1">#REF!</definedName>
    <definedName name="__APW_RESTORE_DATA1076__" hidden="1">#REF!</definedName>
    <definedName name="__APW_RESTORE_DATA1077__" hidden="1">#REF!</definedName>
    <definedName name="__APW_RESTORE_DATA1078__" hidden="1">#REF!</definedName>
    <definedName name="__APW_RESTORE_DATA1079__" hidden="1">#REF!</definedName>
    <definedName name="__APW_RESTORE_DATA1080__" hidden="1">#REF!</definedName>
    <definedName name="__APW_RESTORE_DATA1081__" hidden="1">#REF!</definedName>
    <definedName name="__APW_RESTORE_DATA1083__" hidden="1">#REF!</definedName>
    <definedName name="__APW_RESTORE_DATA1084__" hidden="1">#REF!</definedName>
    <definedName name="__APW_RESTORE_DATA1085__" hidden="1">#REF!</definedName>
    <definedName name="__APW_RESTORE_DATA1086__" hidden="1">#REF!</definedName>
    <definedName name="__APW_RESTORE_DATA1088__" hidden="1">#REF!</definedName>
    <definedName name="__APW_RESTORE_DATA1089__" hidden="1">#REF!</definedName>
    <definedName name="__APW_RESTORE_DATA109__" hidden="1">#REF!</definedName>
    <definedName name="__APW_RESTORE_DATA1090__" hidden="1">#REF!</definedName>
    <definedName name="__APW_RESTORE_DATA1091__" hidden="1">#REF!</definedName>
    <definedName name="__APW_RESTORE_DATA1093__" hidden="1">#REF!</definedName>
    <definedName name="__APW_RESTORE_DATA1094__" hidden="1">#REF!</definedName>
    <definedName name="__APW_RESTORE_DATA1095__" hidden="1">#REF!</definedName>
    <definedName name="__APW_RESTORE_DATA1096__" hidden="1">#REF!</definedName>
    <definedName name="__APW_RESTORE_DATA1098__" hidden="1">#REF!</definedName>
    <definedName name="__APW_RESTORE_DATA11__" hidden="1">#REF!</definedName>
    <definedName name="__APW_RESTORE_DATA110__" hidden="1">#REF!</definedName>
    <definedName name="__APW_RESTORE_DATA1100__" hidden="1">#REF!</definedName>
    <definedName name="__APW_RESTORE_DATA1101__" hidden="1">#REF!</definedName>
    <definedName name="__APW_RESTORE_DATA1102__" hidden="1">#REF!</definedName>
    <definedName name="__APW_RESTORE_DATA1103__" hidden="1">#REF!</definedName>
    <definedName name="__APW_RESTORE_DATA1104__" hidden="1">#REF!</definedName>
    <definedName name="__APW_RESTORE_DATA1105__" hidden="1">#REF!</definedName>
    <definedName name="__APW_RESTORE_DATA1106__" hidden="1">#REF!</definedName>
    <definedName name="__APW_RESTORE_DATA1107__" hidden="1">#REF!</definedName>
    <definedName name="__APW_RESTORE_DATA1108__" hidden="1">#REF!</definedName>
    <definedName name="__APW_RESTORE_DATA1109__" hidden="1">#REF!</definedName>
    <definedName name="__APW_RESTORE_DATA111__" hidden="1">#REF!</definedName>
    <definedName name="__APW_RESTORE_DATA1110__" hidden="1">#REF!</definedName>
    <definedName name="__APW_RESTORE_DATA1111__" hidden="1">'[10]16'!$C$12,'[10]16'!$C$12</definedName>
    <definedName name="__APW_RESTORE_DATA1112__" hidden="1">#REF!</definedName>
    <definedName name="__APW_RESTORE_DATA1113__" hidden="1">#REF!</definedName>
    <definedName name="__APW_RESTORE_DATA1115__" hidden="1">#REF!</definedName>
    <definedName name="__APW_RESTORE_DATA1116__" hidden="1">#REF!</definedName>
    <definedName name="__APW_RESTORE_DATA1117__" hidden="1">#REF!</definedName>
    <definedName name="__APW_RESTORE_DATA1118__" hidden="1">#REF!</definedName>
    <definedName name="__APW_RESTORE_DATA112__" hidden="1">#REF!</definedName>
    <definedName name="__APW_RESTORE_DATA1120__" hidden="1">#REF!</definedName>
    <definedName name="__APW_RESTORE_DATA1121__" hidden="1">#REF!</definedName>
    <definedName name="__APW_RESTORE_DATA1122__" hidden="1">#REF!</definedName>
    <definedName name="__APW_RESTORE_DATA1123__" hidden="1">#REF!</definedName>
    <definedName name="__APW_RESTORE_DATA1125__" hidden="1">#REF!</definedName>
    <definedName name="__APW_RESTORE_DATA1126__" hidden="1">#REF!</definedName>
    <definedName name="__APW_RESTORE_DATA1127__" hidden="1">#REF!</definedName>
    <definedName name="__APW_RESTORE_DATA1128__" hidden="1">#REF!</definedName>
    <definedName name="__APW_RESTORE_DATA1130__" hidden="1">#REF!</definedName>
    <definedName name="__APW_RESTORE_DATA1131__" hidden="1">#REF!</definedName>
    <definedName name="__APW_RESTORE_DATA1132__" hidden="1">#REF!</definedName>
    <definedName name="__APW_RESTORE_DATA1133__" hidden="1">#REF!</definedName>
    <definedName name="__APW_RESTORE_DATA1134__" hidden="1">#REF!</definedName>
    <definedName name="__APW_RESTORE_DATA1135__" hidden="1">#REF!</definedName>
    <definedName name="__APW_RESTORE_DATA1136__" hidden="1">#REF!</definedName>
    <definedName name="__APW_RESTORE_DATA1137__" hidden="1">#REF!</definedName>
    <definedName name="__APW_RESTORE_DATA1138__" hidden="1">#REF!</definedName>
    <definedName name="__APW_RESTORE_DATA1139__" hidden="1">#REF!</definedName>
    <definedName name="__APW_RESTORE_DATA114__" hidden="1">#REF!</definedName>
    <definedName name="__APW_RESTORE_DATA1140__" hidden="1">#REF!</definedName>
    <definedName name="__APW_RESTORE_DATA1142__" hidden="1">#REF!</definedName>
    <definedName name="__APW_RESTORE_DATA1143__" hidden="1">#REF!</definedName>
    <definedName name="__APW_RESTORE_DATA1144__" hidden="1">#REF!</definedName>
    <definedName name="__APW_RESTORE_DATA1145__" hidden="1">#REF!</definedName>
    <definedName name="__APW_RESTORE_DATA1147__" hidden="1">#REF!</definedName>
    <definedName name="__APW_RESTORE_DATA1148__" hidden="1">#REF!</definedName>
    <definedName name="__APW_RESTORE_DATA1149__" hidden="1">#REF!</definedName>
    <definedName name="__APW_RESTORE_DATA115__" hidden="1">#REF!</definedName>
    <definedName name="__APW_RESTORE_DATA1150__" hidden="1">#REF!</definedName>
    <definedName name="__APW_RESTORE_DATA1152__" hidden="1">#REF!</definedName>
    <definedName name="__APW_RESTORE_DATA1153__" hidden="1">#REF!</definedName>
    <definedName name="__APW_RESTORE_DATA1154__" hidden="1">#REF!</definedName>
    <definedName name="__APW_RESTORE_DATA1155__" hidden="1">#REF!</definedName>
    <definedName name="__APW_RESTORE_DATA1157__" hidden="1">#REF!</definedName>
    <definedName name="__APW_RESTORE_DATA1158__" hidden="1">#REF!</definedName>
    <definedName name="__APW_RESTORE_DATA1159__" hidden="1">#REF!</definedName>
    <definedName name="__APW_RESTORE_DATA116__" hidden="1">#REF!</definedName>
    <definedName name="__APW_RESTORE_DATA1160__" hidden="1">#REF!</definedName>
    <definedName name="__APW_RESTORE_DATA1161__" hidden="1">#REF!</definedName>
    <definedName name="__APW_RESTORE_DATA1162__" hidden="1">#REF!</definedName>
    <definedName name="__APW_RESTORE_DATA1163__" hidden="1">#REF!</definedName>
    <definedName name="__APW_RESTORE_DATA1164__" hidden="1">#REF!</definedName>
    <definedName name="__APW_RESTORE_DATA1165__" hidden="1">#REF!</definedName>
    <definedName name="__APW_RESTORE_DATA1166__" hidden="1">#REF!</definedName>
    <definedName name="__APW_RESTORE_DATA1167__" hidden="1">#REF!</definedName>
    <definedName name="__APW_RESTORE_DATA1168__" hidden="1">#REF!</definedName>
    <definedName name="__APW_RESTORE_DATA1169__" hidden="1">#REF!</definedName>
    <definedName name="__APW_RESTORE_DATA117__" hidden="1">#REF!</definedName>
    <definedName name="__APW_RESTORE_DATA1170__" hidden="1">#REF!</definedName>
    <definedName name="__APW_RESTORE_DATA1171__" hidden="1">#REF!</definedName>
    <definedName name="__APW_RESTORE_DATA1172__" hidden="1">'[10]17'!$C$12,'[10]17'!$C$12</definedName>
    <definedName name="__APW_RESTORE_DATA1173__" hidden="1">#REF!</definedName>
    <definedName name="__APW_RESTORE_DATA1174__" hidden="1">#REF!</definedName>
    <definedName name="__APW_RESTORE_DATA1175__" hidden="1">#REF!</definedName>
    <definedName name="__APW_RESTORE_DATA1176__" hidden="1">#REF!</definedName>
    <definedName name="__APW_RESTORE_DATA1177__" hidden="1">#REF!</definedName>
    <definedName name="__APW_RESTORE_DATA1178__" hidden="1">#REF!</definedName>
    <definedName name="__APW_RESTORE_DATA1179__" hidden="1">#REF!</definedName>
    <definedName name="__APW_RESTORE_DATA1180__" hidden="1">#REF!</definedName>
    <definedName name="__APW_RESTORE_DATA1181__" hidden="1">#REF!</definedName>
    <definedName name="__APW_RESTORE_DATA1182__" hidden="1">#REF!</definedName>
    <definedName name="__APW_RESTORE_DATA1183__" hidden="1">#REF!</definedName>
    <definedName name="__APW_RESTORE_DATA1184__" hidden="1">#REF!</definedName>
    <definedName name="__APW_RESTORE_DATA1185__" hidden="1">#REF!</definedName>
    <definedName name="__APW_RESTORE_DATA1186__" hidden="1">#REF!</definedName>
    <definedName name="__APW_RESTORE_DATA1187__" hidden="1">#REF!</definedName>
    <definedName name="__APW_RESTORE_DATA1188__" hidden="1">#REF!</definedName>
    <definedName name="__APW_RESTORE_DATA1189__" hidden="1">#REF!</definedName>
    <definedName name="__APW_RESTORE_DATA119__" hidden="1">#REF!</definedName>
    <definedName name="__APW_RESTORE_DATA1190__" hidden="1">#REF!</definedName>
    <definedName name="__APW_RESTORE_DATA1191__" hidden="1">#REF!</definedName>
    <definedName name="__APW_RESTORE_DATA1192__" hidden="1">#REF!</definedName>
    <definedName name="__APW_RESTORE_DATA1193__" hidden="1">#REF!</definedName>
    <definedName name="__APW_RESTORE_DATA1194__" hidden="1">#REF!</definedName>
    <definedName name="__APW_RESTORE_DATA1195__" hidden="1">#REF!</definedName>
    <definedName name="__APW_RESTORE_DATA1196__" hidden="1">#REF!</definedName>
    <definedName name="__APW_RESTORE_DATA1197__" hidden="1">#REF!</definedName>
    <definedName name="__APW_RESTORE_DATA1198__" hidden="1">#REF!</definedName>
    <definedName name="__APW_RESTORE_DATA1199__" hidden="1">#REF!</definedName>
    <definedName name="__APW_RESTORE_DATA12__" hidden="1">#REF!</definedName>
    <definedName name="__APW_RESTORE_DATA120__" hidden="1">#REF!</definedName>
    <definedName name="__APW_RESTORE_DATA1200__" hidden="1">#REF!</definedName>
    <definedName name="__APW_RESTORE_DATA1201__" hidden="1">#REF!</definedName>
    <definedName name="__APW_RESTORE_DATA1202__" hidden="1">#REF!</definedName>
    <definedName name="__APW_RESTORE_DATA1203__" hidden="1">#REF!</definedName>
    <definedName name="__APW_RESTORE_DATA1204__" hidden="1">#REF!</definedName>
    <definedName name="__APW_RESTORE_DATA1205__" hidden="1">#REF!</definedName>
    <definedName name="__APW_RESTORE_DATA1206__" hidden="1">#REF!</definedName>
    <definedName name="__APW_RESTORE_DATA1207__" hidden="1">#REF!</definedName>
    <definedName name="__APW_RESTORE_DATA1208__" hidden="1">#REF!</definedName>
    <definedName name="__APW_RESTORE_DATA1209__" hidden="1">#REF!</definedName>
    <definedName name="__APW_RESTORE_DATA121__" hidden="1">#REF!</definedName>
    <definedName name="__APW_RESTORE_DATA1210__" hidden="1">#REF!</definedName>
    <definedName name="__APW_RESTORE_DATA1211__" hidden="1">#REF!</definedName>
    <definedName name="__APW_RESTORE_DATA1212__" hidden="1">#REF!</definedName>
    <definedName name="__APW_RESTORE_DATA1213__" hidden="1">#REF!</definedName>
    <definedName name="__APW_RESTORE_DATA1214__" hidden="1">#REF!</definedName>
    <definedName name="__APW_RESTORE_DATA1215__" hidden="1">#REF!</definedName>
    <definedName name="__APW_RESTORE_DATA1216__" hidden="1">#REF!</definedName>
    <definedName name="__APW_RESTORE_DATA1217__" hidden="1">#REF!</definedName>
    <definedName name="__APW_RESTORE_DATA1218__" hidden="1">#REF!</definedName>
    <definedName name="__APW_RESTORE_DATA1219__" hidden="1">#REF!</definedName>
    <definedName name="__APW_RESTORE_DATA122__" hidden="1">#REF!</definedName>
    <definedName name="__APW_RESTORE_DATA1220__" hidden="1">#REF!</definedName>
    <definedName name="__APW_RESTORE_DATA1221__" hidden="1">#REF!</definedName>
    <definedName name="__APW_RESTORE_DATA1222__" hidden="1">#REF!</definedName>
    <definedName name="__APW_RESTORE_DATA1223__" hidden="1">#REF!</definedName>
    <definedName name="__APW_RESTORE_DATA1224__" hidden="1">#REF!</definedName>
    <definedName name="__APW_RESTORE_DATA1225__" hidden="1">#REF!</definedName>
    <definedName name="__APW_RESTORE_DATA1226__" hidden="1">#REF!</definedName>
    <definedName name="__APW_RESTORE_DATA1227__" hidden="1">#REF!</definedName>
    <definedName name="__APW_RESTORE_DATA1228__" hidden="1">#REF!</definedName>
    <definedName name="__APW_RESTORE_DATA1229__" hidden="1">#REF!</definedName>
    <definedName name="__APW_RESTORE_DATA123__" hidden="1">#REF!</definedName>
    <definedName name="__APW_RESTORE_DATA1230__" hidden="1">#REF!</definedName>
    <definedName name="__APW_RESTORE_DATA1231__" hidden="1">#REF!</definedName>
    <definedName name="__APW_RESTORE_DATA1232__" hidden="1">#REF!</definedName>
    <definedName name="__APW_RESTORE_DATA1233__" hidden="1">'[10]18'!$C$12,'[10]18'!$C$12</definedName>
    <definedName name="__APW_RESTORE_DATA1234__" hidden="1">#REF!</definedName>
    <definedName name="__APW_RESTORE_DATA1235__" hidden="1">#REF!</definedName>
    <definedName name="__APW_RESTORE_DATA1236__" hidden="1">#REF!</definedName>
    <definedName name="__APW_RESTORE_DATA1237__" hidden="1">#REF!</definedName>
    <definedName name="__APW_RESTORE_DATA1238__" hidden="1">#REF!</definedName>
    <definedName name="__APW_RESTORE_DATA1239__" hidden="1">#REF!</definedName>
    <definedName name="__APW_RESTORE_DATA124__" hidden="1">#REF!</definedName>
    <definedName name="__APW_RESTORE_DATA1240__" hidden="1">#REF!</definedName>
    <definedName name="__APW_RESTORE_DATA1241__" hidden="1">#REF!</definedName>
    <definedName name="__APW_RESTORE_DATA1242__" hidden="1">#REF!</definedName>
    <definedName name="__APW_RESTORE_DATA1243__" hidden="1">#REF!</definedName>
    <definedName name="__APW_RESTORE_DATA1244__" hidden="1">#REF!</definedName>
    <definedName name="__APW_RESTORE_DATA1245__" hidden="1">#REF!</definedName>
    <definedName name="__APW_RESTORE_DATA1246__" hidden="1">#REF!</definedName>
    <definedName name="__APW_RESTORE_DATA1247__" hidden="1">#REF!</definedName>
    <definedName name="__APW_RESTORE_DATA1248__" hidden="1">#REF!</definedName>
    <definedName name="__APW_RESTORE_DATA1249__" hidden="1">#REF!</definedName>
    <definedName name="__APW_RESTORE_DATA125__" hidden="1">#REF!</definedName>
    <definedName name="__APW_RESTORE_DATA1250__" hidden="1">#REF!</definedName>
    <definedName name="__APW_RESTORE_DATA1251__" hidden="1">#REF!</definedName>
    <definedName name="__APW_RESTORE_DATA1252__" hidden="1">#REF!</definedName>
    <definedName name="__APW_RESTORE_DATA1253__" hidden="1">#REF!</definedName>
    <definedName name="__APW_RESTORE_DATA1254__" hidden="1">#REF!</definedName>
    <definedName name="__APW_RESTORE_DATA1255__" hidden="1">#REF!</definedName>
    <definedName name="__APW_RESTORE_DATA1256__" hidden="1">#REF!</definedName>
    <definedName name="__APW_RESTORE_DATA1257__" hidden="1">#REF!</definedName>
    <definedName name="__APW_RESTORE_DATA1258__" hidden="1">#REF!</definedName>
    <definedName name="__APW_RESTORE_DATA1259__" hidden="1">#REF!</definedName>
    <definedName name="__APW_RESTORE_DATA126__" hidden="1">#REF!</definedName>
    <definedName name="__APW_RESTORE_DATA1260__" hidden="1">#REF!</definedName>
    <definedName name="__APW_RESTORE_DATA1261__" hidden="1">#REF!</definedName>
    <definedName name="__APW_RESTORE_DATA1262__" hidden="1">#REF!</definedName>
    <definedName name="__APW_RESTORE_DATA1263__" hidden="1">#REF!</definedName>
    <definedName name="__APW_RESTORE_DATA1265__" hidden="1">#REF!</definedName>
    <definedName name="__APW_RESTORE_DATA1266__" hidden="1">#REF!</definedName>
    <definedName name="__APW_RESTORE_DATA1267__" hidden="1">#REF!</definedName>
    <definedName name="__APW_RESTORE_DATA1268__" hidden="1">#REF!</definedName>
    <definedName name="__APW_RESTORE_DATA127__" hidden="1">#REF!</definedName>
    <definedName name="__APW_RESTORE_DATA1270__" hidden="1">#REF!</definedName>
    <definedName name="__APW_RESTORE_DATA1271__" hidden="1">#REF!</definedName>
    <definedName name="__APW_RESTORE_DATA1272__" hidden="1">#REF!</definedName>
    <definedName name="__APW_RESTORE_DATA1273__" hidden="1">#REF!</definedName>
    <definedName name="__APW_RESTORE_DATA1275__" hidden="1">#REF!</definedName>
    <definedName name="__APW_RESTORE_DATA1276__" hidden="1">#REF!</definedName>
    <definedName name="__APW_RESTORE_DATA1277__" hidden="1">#REF!</definedName>
    <definedName name="__APW_RESTORE_DATA1278__" hidden="1">#REF!</definedName>
    <definedName name="__APW_RESTORE_DATA128__" hidden="1">#REF!</definedName>
    <definedName name="__APW_RESTORE_DATA1280__" hidden="1">#REF!</definedName>
    <definedName name="__APW_RESTORE_DATA1281__" hidden="1">#REF!</definedName>
    <definedName name="__APW_RESTORE_DATA1282__" hidden="1">#REF!</definedName>
    <definedName name="__APW_RESTORE_DATA1283__" hidden="1">#REF!</definedName>
    <definedName name="__APW_RESTORE_DATA1284__" hidden="1">#REF!</definedName>
    <definedName name="__APW_RESTORE_DATA1285__" hidden="1">#REF!</definedName>
    <definedName name="__APW_RESTORE_DATA1286__" hidden="1">#REF!</definedName>
    <definedName name="__APW_RESTORE_DATA1287__" hidden="1">#REF!</definedName>
    <definedName name="__APW_RESTORE_DATA1288__" hidden="1">#REF!</definedName>
    <definedName name="__APW_RESTORE_DATA1289__" hidden="1">#REF!</definedName>
    <definedName name="__APW_RESTORE_DATA129__" hidden="1">#REF!</definedName>
    <definedName name="__APW_RESTORE_DATA1290__" hidden="1">#REF!</definedName>
    <definedName name="__APW_RESTORE_DATA1291__" hidden="1">#REF!</definedName>
    <definedName name="__APW_RESTORE_DATA1292__" hidden="1">#REF!</definedName>
    <definedName name="__APW_RESTORE_DATA1293__" hidden="1">#REF!</definedName>
    <definedName name="__APW_RESTORE_DATA1294__" hidden="1">'[10]19'!$C$12,'[10]19'!$C$12</definedName>
    <definedName name="__APW_RESTORE_DATA1296__" hidden="1">#REF!</definedName>
    <definedName name="__APW_RESTORE_DATA1297__" hidden="1">#REF!</definedName>
    <definedName name="__APW_RESTORE_DATA1298__" hidden="1">#REF!</definedName>
    <definedName name="__APW_RESTORE_DATA1299__" hidden="1">#REF!</definedName>
    <definedName name="__APW_RESTORE_DATA13__" hidden="1">#REF!</definedName>
    <definedName name="__APW_RESTORE_DATA130__" hidden="1">#REF!</definedName>
    <definedName name="__APW_RESTORE_DATA1301__" hidden="1">#REF!</definedName>
    <definedName name="__APW_RESTORE_DATA1302__" hidden="1">#REF!</definedName>
    <definedName name="__APW_RESTORE_DATA1303__" hidden="1">#REF!</definedName>
    <definedName name="__APW_RESTORE_DATA1304__" hidden="1">#REF!</definedName>
    <definedName name="__APW_RESTORE_DATA1306__" hidden="1">#REF!</definedName>
    <definedName name="__APW_RESTORE_DATA1307__" hidden="1">#REF!</definedName>
    <definedName name="__APW_RESTORE_DATA1308__" hidden="1">#REF!</definedName>
    <definedName name="__APW_RESTORE_DATA1309__" hidden="1">#REF!</definedName>
    <definedName name="__APW_RESTORE_DATA131__" hidden="1">#REF!</definedName>
    <definedName name="__APW_RESTORE_DATA1311__" hidden="1">#REF!</definedName>
    <definedName name="__APW_RESTORE_DATA1312__" hidden="1">#REF!</definedName>
    <definedName name="__APW_RESTORE_DATA1313__" hidden="1">#REF!</definedName>
    <definedName name="__APW_RESTORE_DATA1314__" hidden="1">#REF!</definedName>
    <definedName name="__APW_RESTORE_DATA1315__" hidden="1">#REF!</definedName>
    <definedName name="__APW_RESTORE_DATA1316__" hidden="1">#REF!</definedName>
    <definedName name="__APW_RESTORE_DATA1317__" hidden="1">#REF!</definedName>
    <definedName name="__APW_RESTORE_DATA1318__" hidden="1">#REF!</definedName>
    <definedName name="__APW_RESTORE_DATA1319__" hidden="1">#REF!</definedName>
    <definedName name="__APW_RESTORE_DATA132__" hidden="1">#REF!</definedName>
    <definedName name="__APW_RESTORE_DATA1320__" hidden="1">#REF!</definedName>
    <definedName name="__APW_RESTORE_DATA1321__" hidden="1">#REF!</definedName>
    <definedName name="__APW_RESTORE_DATA1323__" hidden="1">#REF!</definedName>
    <definedName name="__APW_RESTORE_DATA1324__" hidden="1">#REF!</definedName>
    <definedName name="__APW_RESTORE_DATA1325__" hidden="1">#REF!</definedName>
    <definedName name="__APW_RESTORE_DATA1326__" hidden="1">#REF!</definedName>
    <definedName name="__APW_RESTORE_DATA1328__" hidden="1">#REF!</definedName>
    <definedName name="__APW_RESTORE_DATA1329__" hidden="1">#REF!</definedName>
    <definedName name="__APW_RESTORE_DATA133__" hidden="1">#REF!</definedName>
    <definedName name="__APW_RESTORE_DATA1330__" hidden="1">#REF!</definedName>
    <definedName name="__APW_RESTORE_DATA1331__" hidden="1">#REF!</definedName>
    <definedName name="__APW_RESTORE_DATA1333__" hidden="1">#REF!</definedName>
    <definedName name="__APW_RESTORE_DATA1334__" hidden="1">#REF!</definedName>
    <definedName name="__APW_RESTORE_DATA1335__" hidden="1">#REF!</definedName>
    <definedName name="__APW_RESTORE_DATA1336__" hidden="1">#REF!</definedName>
    <definedName name="__APW_RESTORE_DATA1338__" hidden="1">#REF!</definedName>
    <definedName name="__APW_RESTORE_DATA1339__" hidden="1">#REF!</definedName>
    <definedName name="__APW_RESTORE_DATA1340__" hidden="1">#REF!</definedName>
    <definedName name="__APW_RESTORE_DATA1341__" hidden="1">#REF!</definedName>
    <definedName name="__APW_RESTORE_DATA1342__" hidden="1">#REF!</definedName>
    <definedName name="__APW_RESTORE_DATA1343__" hidden="1">#REF!</definedName>
    <definedName name="__APW_RESTORE_DATA1344__" hidden="1">#REF!</definedName>
    <definedName name="__APW_RESTORE_DATA1345__" hidden="1">#REF!</definedName>
    <definedName name="__APW_RESTORE_DATA1346__" hidden="1">#REF!</definedName>
    <definedName name="__APW_RESTORE_DATA1347__" hidden="1">#REF!</definedName>
    <definedName name="__APW_RESTORE_DATA1348__" hidden="1">#REF!</definedName>
    <definedName name="__APW_RESTORE_DATA1349__" hidden="1">#REF!</definedName>
    <definedName name="__APW_RESTORE_DATA135__" hidden="1">#REF!</definedName>
    <definedName name="__APW_RESTORE_DATA1350__" hidden="1">#REF!</definedName>
    <definedName name="__APW_RESTORE_DATA1351__" hidden="1">#REF!</definedName>
    <definedName name="__APW_RESTORE_DATA1352__" hidden="1">#REF!</definedName>
    <definedName name="__APW_RESTORE_DATA1354__" hidden="1">#REF!</definedName>
    <definedName name="__APW_RESTORE_DATA1355__" hidden="1">'[10]20'!$C$12,'[10]20'!$C$12</definedName>
    <definedName name="__APW_RESTORE_DATA1356__" hidden="1">#REF!</definedName>
    <definedName name="__APW_RESTORE_DATA1357__" hidden="1">#REF!</definedName>
    <definedName name="__APW_RESTORE_DATA1359__" hidden="1">#REF!</definedName>
    <definedName name="__APW_RESTORE_DATA136__" hidden="1">#REF!</definedName>
    <definedName name="__APW_RESTORE_DATA1360__" hidden="1">#REF!</definedName>
    <definedName name="__APW_RESTORE_DATA1361__" hidden="1">#REF!</definedName>
    <definedName name="__APW_RESTORE_DATA1362__" hidden="1">#REF!</definedName>
    <definedName name="__APW_RESTORE_DATA1364__" hidden="1">#REF!</definedName>
    <definedName name="__APW_RESTORE_DATA1365__" hidden="1">#REF!</definedName>
    <definedName name="__APW_RESTORE_DATA1366__" hidden="1">#REF!</definedName>
    <definedName name="__APW_RESTORE_DATA1367__" hidden="1">#REF!</definedName>
    <definedName name="__APW_RESTORE_DATA1369__" hidden="1">#REF!</definedName>
    <definedName name="__APW_RESTORE_DATA137__" hidden="1">#REF!</definedName>
    <definedName name="__APW_RESTORE_DATA1370__" hidden="1">#REF!</definedName>
    <definedName name="__APW_RESTORE_DATA1371__" hidden="1">#REF!</definedName>
    <definedName name="__APW_RESTORE_DATA1372__" hidden="1">#REF!</definedName>
    <definedName name="__APW_RESTORE_DATA1373__" hidden="1">#REF!</definedName>
    <definedName name="__APW_RESTORE_DATA1374__" hidden="1">#REF!</definedName>
    <definedName name="__APW_RESTORE_DATA1375__" hidden="1">#REF!</definedName>
    <definedName name="__APW_RESTORE_DATA1376__" hidden="1">#REF!</definedName>
    <definedName name="__APW_RESTORE_DATA1377__" hidden="1">#REF!</definedName>
    <definedName name="__APW_RESTORE_DATA1378__" hidden="1">#REF!</definedName>
    <definedName name="__APW_RESTORE_DATA1379__" hidden="1">#REF!</definedName>
    <definedName name="__APW_RESTORE_DATA138__" hidden="1">#REF!</definedName>
    <definedName name="__APW_RESTORE_DATA1380__" hidden="1">#REF!</definedName>
    <definedName name="__APW_RESTORE_DATA1381__" hidden="1">#REF!</definedName>
    <definedName name="__APW_RESTORE_DATA1382__" hidden="1">#REF!</definedName>
    <definedName name="__APW_RESTORE_DATA1383__" hidden="1">#REF!</definedName>
    <definedName name="__APW_RESTORE_DATA1385__" hidden="1">#REF!</definedName>
    <definedName name="__APW_RESTORE_DATA1386__" hidden="1">#REF!</definedName>
    <definedName name="__APW_RESTORE_DATA1387__" hidden="1">#REF!</definedName>
    <definedName name="__APW_RESTORE_DATA1388__" hidden="1">#REF!</definedName>
    <definedName name="__APW_RESTORE_DATA1390__" hidden="1">#REF!</definedName>
    <definedName name="__APW_RESTORE_DATA1391__" hidden="1">#REF!</definedName>
    <definedName name="__APW_RESTORE_DATA1392__" hidden="1">#REF!</definedName>
    <definedName name="__APW_RESTORE_DATA1393__" hidden="1">#REF!</definedName>
    <definedName name="__APW_RESTORE_DATA1395__" hidden="1">#REF!</definedName>
    <definedName name="__APW_RESTORE_DATA1396__" hidden="1">#REF!</definedName>
    <definedName name="__APW_RESTORE_DATA1397__" hidden="1">#REF!</definedName>
    <definedName name="__APW_RESTORE_DATA1398__" hidden="1">#REF!</definedName>
    <definedName name="__APW_RESTORE_DATA140__" hidden="1">#REF!</definedName>
    <definedName name="__APW_RESTORE_DATA1400__" hidden="1">#REF!</definedName>
    <definedName name="__APW_RESTORE_DATA1401__" hidden="1">#REF!</definedName>
    <definedName name="__APW_RESTORE_DATA1402__" hidden="1">#REF!</definedName>
    <definedName name="__APW_RESTORE_DATA1403__" hidden="1">#REF!</definedName>
    <definedName name="__APW_RESTORE_DATA1404__" hidden="1">#REF!</definedName>
    <definedName name="__APW_RESTORE_DATA1405__" hidden="1">#REF!</definedName>
    <definedName name="__APW_RESTORE_DATA1406__" hidden="1">#REF!</definedName>
    <definedName name="__APW_RESTORE_DATA1407__" hidden="1">#REF!</definedName>
    <definedName name="__APW_RESTORE_DATA1408__" hidden="1">#REF!</definedName>
    <definedName name="__APW_RESTORE_DATA1409__" hidden="1">'[10]Company Descriptions'!$A$5,'[10]Company Descriptions'!$A$6,'[10]Company Descriptions'!$A$7,'[10]Company Descriptions'!$A$8,'[10]Company Descriptions'!$A$9,'[10]Company Descriptions'!$A$10,'[10]Company Descriptions'!$A$11,'[10]Company Descriptions'!$A$12,'[10]Company Descriptions'!$A$13,'[10]Company Descriptions'!$A$14,'[10]Company Descriptions'!$A$15,'[10]Company Descriptions'!$A$16,'[10]Company Descriptions'!$A$17,'[10]Company Descriptions'!$A$18</definedName>
    <definedName name="__APW_RESTORE_DATA141__" hidden="1">#REF!</definedName>
    <definedName name="__APW_RESTORE_DATA1410__" hidden="1">'[10]Company Descriptions'!$B$5,'[10]Company Descriptions'!$B$6,'[10]Company Descriptions'!$B$7,'[10]Company Descriptions'!$B$8,'[10]Company Descriptions'!$B$9,'[10]Company Descriptions'!$B$10,'[10]Company Descriptions'!$B$11,'[10]Company Descriptions'!$B$12,'[10]Company Descriptions'!$B$13,'[10]Company Descriptions'!$B$14,'[10]Company Descriptions'!$B$15,'[10]Company Descriptions'!$B$16</definedName>
    <definedName name="__APW_RESTORE_DATA1411__" hidden="1">'[10]Company Descriptions'!$C$5,'[10]Company Descriptions'!$C$6,'[10]Company Descriptions'!$C$7,'[10]Company Descriptions'!$C$8,'[10]Company Descriptions'!$C$9,'[10]Company Descriptions'!$C$10,'[10]Company Descriptions'!$C$11,'[10]Company Descriptions'!$C$12,'[10]Company Descriptions'!$C$13,'[10]Company Descriptions'!$C$14,'[10]Company Descriptions'!$C$15,'[10]Company Descriptions'!$C$16,'[10]Company Descriptions'!$C$17</definedName>
    <definedName name="__APW_RESTORE_DATA1412__" hidden="1">'[10]Company Descriptions'!$D$5,'[10]Company Descriptions'!$D$6,'[10]Company Descriptions'!$D$7,'[10]Company Descriptions'!$D$8,'[10]Company Descriptions'!$D$9,'[10]Company Descriptions'!$D$10,'[10]Company Descriptions'!$D$11,'[10]Company Descriptions'!$D$12,'[10]Company Descriptions'!$D$13,'[10]Company Descriptions'!$D$14,'[10]Company Descriptions'!$D$15,'[10]Company Descriptions'!$D$16,'[10]Company Descriptions'!$D$17,'[10]Company Descriptions'!$D$18</definedName>
    <definedName name="__APW_RESTORE_DATA1413__" hidden="1">'[10]Company Descriptions'!$E$5,'[10]Company Descriptions'!$E$6,'[10]Company Descriptions'!$E$7,'[10]Company Descriptions'!$E$8,'[10]Company Descriptions'!$E$9,'[10]Company Descriptions'!$E$10,'[10]Company Descriptions'!$E$11,'[10]Company Descriptions'!$E$12,'[10]Company Descriptions'!$E$13,'[10]Company Descriptions'!$E$14,'[10]Company Descriptions'!$E$15,'[10]Company Descriptions'!$E$16,'[10]Company Descriptions'!$E$17,'[10]Company Descriptions'!$E$18</definedName>
    <definedName name="__APW_RESTORE_DATA1414__" hidden="1">#REF!</definedName>
    <definedName name="__APW_RESTORE_DATA1416__" hidden="1">#REF!</definedName>
    <definedName name="__APW_RESTORE_DATA1417__" hidden="1">#REF!</definedName>
    <definedName name="__APW_RESTORE_DATA1418__" hidden="1">#REF!</definedName>
    <definedName name="__APW_RESTORE_DATA1419__" hidden="1">#REF!</definedName>
    <definedName name="__APW_RESTORE_DATA142__" hidden="1">#REF!</definedName>
    <definedName name="__APW_RESTORE_DATA1421__" hidden="1">#REF!</definedName>
    <definedName name="__APW_RESTORE_DATA1422__" hidden="1">#REF!</definedName>
    <definedName name="__APW_RESTORE_DATA1423__" hidden="1">#REF!</definedName>
    <definedName name="__APW_RESTORE_DATA1424__" hidden="1">#REF!</definedName>
    <definedName name="__APW_RESTORE_DATA1426__" hidden="1">#REF!</definedName>
    <definedName name="__APW_RESTORE_DATA1427__" hidden="1">#REF!</definedName>
    <definedName name="__APW_RESTORE_DATA1428__" hidden="1">#REF!</definedName>
    <definedName name="__APW_RESTORE_DATA1429__" hidden="1">#REF!</definedName>
    <definedName name="__APW_RESTORE_DATA143__" hidden="1">#REF!</definedName>
    <definedName name="__APW_RESTORE_DATA1431__" hidden="1">#REF!</definedName>
    <definedName name="__APW_RESTORE_DATA1432__" hidden="1">#REF!</definedName>
    <definedName name="__APW_RESTORE_DATA1433__" hidden="1">#REF!</definedName>
    <definedName name="__APW_RESTORE_DATA1434__" hidden="1">#REF!</definedName>
    <definedName name="__APW_RESTORE_DATA1435__" hidden="1">#REF!</definedName>
    <definedName name="__APW_RESTORE_DATA1436__" hidden="1">#REF!</definedName>
    <definedName name="__APW_RESTORE_DATA1437__" hidden="1">#REF!</definedName>
    <definedName name="__APW_RESTORE_DATA1438__" hidden="1">#REF!</definedName>
    <definedName name="__APW_RESTORE_DATA1439__" hidden="1">#REF!</definedName>
    <definedName name="__APW_RESTORE_DATA1440__" hidden="1">#REF!</definedName>
    <definedName name="__APW_RESTORE_DATA1441__" hidden="1">#REF!</definedName>
    <definedName name="__APW_RESTORE_DATA1442__" hidden="1">#REF!</definedName>
    <definedName name="__APW_RESTORE_DATA1443__" hidden="1">#REF!</definedName>
    <definedName name="__APW_RESTORE_DATA1444__" hidden="1">#REF!</definedName>
    <definedName name="__APW_RESTORE_DATA1445__" hidden="1">#REF!</definedName>
    <definedName name="__APW_RESTORE_DATA1447__" hidden="1">#REF!</definedName>
    <definedName name="__APW_RESTORE_DATA1448__" hidden="1">#REF!</definedName>
    <definedName name="__APW_RESTORE_DATA1449__" hidden="1">#REF!</definedName>
    <definedName name="__APW_RESTORE_DATA145__" hidden="1">#REF!</definedName>
    <definedName name="__APW_RESTORE_DATA1450__" hidden="1">#REF!</definedName>
    <definedName name="__APW_RESTORE_DATA1452__" hidden="1">#REF!</definedName>
    <definedName name="__APW_RESTORE_DATA1453__" hidden="1">#REF!</definedName>
    <definedName name="__APW_RESTORE_DATA1454__" hidden="1">#REF!</definedName>
    <definedName name="__APW_RESTORE_DATA1455__" hidden="1">#REF!</definedName>
    <definedName name="__APW_RESTORE_DATA1457__" hidden="1">#REF!</definedName>
    <definedName name="__APW_RESTORE_DATA1458__" hidden="1">#REF!</definedName>
    <definedName name="__APW_RESTORE_DATA1459__" hidden="1">#REF!</definedName>
    <definedName name="__APW_RESTORE_DATA146__" hidden="1">#REF!</definedName>
    <definedName name="__APW_RESTORE_DATA1460__" hidden="1">#REF!</definedName>
    <definedName name="__APW_RESTORE_DATA1462__" hidden="1">#REF!</definedName>
    <definedName name="__APW_RESTORE_DATA1463__" hidden="1">#REF!</definedName>
    <definedName name="__APW_RESTORE_DATA1464__" hidden="1">#REF!</definedName>
    <definedName name="__APW_RESTORE_DATA1465__" hidden="1">#REF!</definedName>
    <definedName name="__APW_RESTORE_DATA1466__" hidden="1">#REF!</definedName>
    <definedName name="__APW_RESTORE_DATA1467__" hidden="1">#REF!</definedName>
    <definedName name="__APW_RESTORE_DATA1468__" hidden="1">#REF!</definedName>
    <definedName name="__APW_RESTORE_DATA1469__" hidden="1">#REF!</definedName>
    <definedName name="__APW_RESTORE_DATA147__" hidden="1">#REF!</definedName>
    <definedName name="__APW_RESTORE_DATA1470__" hidden="1">#REF!</definedName>
    <definedName name="__APW_RESTORE_DATA1471__" hidden="1">#REF!</definedName>
    <definedName name="__APW_RESTORE_DATA1472__" hidden="1">#REF!</definedName>
    <definedName name="__APW_RESTORE_DATA1473__" hidden="1">#REF!</definedName>
    <definedName name="__APW_RESTORE_DATA1474__" hidden="1">#REF!</definedName>
    <definedName name="__APW_RESTORE_DATA1475__" hidden="1">#REF!</definedName>
    <definedName name="__APW_RESTORE_DATA1476__" hidden="1">#REF!</definedName>
    <definedName name="__APW_RESTORE_DATA1478__" hidden="1">#REF!</definedName>
    <definedName name="__APW_RESTORE_DATA1479__" hidden="1">#REF!</definedName>
    <definedName name="__APW_RESTORE_DATA148__" hidden="1">#REF!</definedName>
    <definedName name="__APW_RESTORE_DATA1480__" hidden="1">#REF!</definedName>
    <definedName name="__APW_RESTORE_DATA1481__" hidden="1">#REF!</definedName>
    <definedName name="__APW_RESTORE_DATA1483__" hidden="1">#REF!</definedName>
    <definedName name="__APW_RESTORE_DATA1484__" hidden="1">#REF!</definedName>
    <definedName name="__APW_RESTORE_DATA1485__" hidden="1">#REF!</definedName>
    <definedName name="__APW_RESTORE_DATA1486__" hidden="1">#REF!</definedName>
    <definedName name="__APW_RESTORE_DATA1488__" hidden="1">#REF!</definedName>
    <definedName name="__APW_RESTORE_DATA1489__" hidden="1">#REF!</definedName>
    <definedName name="__APW_RESTORE_DATA1490__" hidden="1">#REF!</definedName>
    <definedName name="__APW_RESTORE_DATA1491__" hidden="1">#REF!</definedName>
    <definedName name="__APW_RESTORE_DATA1493__" hidden="1">#REF!</definedName>
    <definedName name="__APW_RESTORE_DATA1494__" hidden="1">#REF!</definedName>
    <definedName name="__APW_RESTORE_DATA1495__" hidden="1">#REF!</definedName>
    <definedName name="__APW_RESTORE_DATA1496__" hidden="1">#REF!</definedName>
    <definedName name="__APW_RESTORE_DATA1497__" hidden="1">#REF!</definedName>
    <definedName name="__APW_RESTORE_DATA1498__" hidden="1">#REF!</definedName>
    <definedName name="__APW_RESTORE_DATA1499__" hidden="1">#REF!</definedName>
    <definedName name="__APW_RESTORE_DATA15__" hidden="1">#REF!</definedName>
    <definedName name="__APW_RESTORE_DATA150__" hidden="1">#REF!</definedName>
    <definedName name="__APW_RESTORE_DATA1500__" hidden="1">#REF!</definedName>
    <definedName name="__APW_RESTORE_DATA1501__" hidden="1">#REF!</definedName>
    <definedName name="__APW_RESTORE_DATA1502__" hidden="1">#REF!</definedName>
    <definedName name="__APW_RESTORE_DATA1503__" hidden="1">#REF!</definedName>
    <definedName name="__APW_RESTORE_DATA1504__" hidden="1">#REF!</definedName>
    <definedName name="__APW_RESTORE_DATA1505__" hidden="1">#REF!</definedName>
    <definedName name="__APW_RESTORE_DATA1506__" hidden="1">#REF!</definedName>
    <definedName name="__APW_RESTORE_DATA1507__" hidden="1">#REF!</definedName>
    <definedName name="__APW_RESTORE_DATA1509__" hidden="1">#REF!</definedName>
    <definedName name="__APW_RESTORE_DATA151__" hidden="1">#REF!</definedName>
    <definedName name="__APW_RESTORE_DATA1510__" hidden="1">#REF!</definedName>
    <definedName name="__APW_RESTORE_DATA1511__" hidden="1">#REF!</definedName>
    <definedName name="__APW_RESTORE_DATA1512__" hidden="1">#REF!</definedName>
    <definedName name="__APW_RESTORE_DATA1514__" hidden="1">#REF!</definedName>
    <definedName name="__APW_RESTORE_DATA1515__" hidden="1">#REF!</definedName>
    <definedName name="__APW_RESTORE_DATA1516__" hidden="1">#REF!</definedName>
    <definedName name="__APW_RESTORE_DATA1517__" hidden="1">#REF!</definedName>
    <definedName name="__APW_RESTORE_DATA1519__" hidden="1">#REF!</definedName>
    <definedName name="__APW_RESTORE_DATA152__" hidden="1">#REF!</definedName>
    <definedName name="__APW_RESTORE_DATA1520__" hidden="1">#REF!</definedName>
    <definedName name="__APW_RESTORE_DATA1521__" hidden="1">#REF!</definedName>
    <definedName name="__APW_RESTORE_DATA1522__" hidden="1">#REF!</definedName>
    <definedName name="__APW_RESTORE_DATA1524__" hidden="1">#REF!</definedName>
    <definedName name="__APW_RESTORE_DATA1526__" hidden="1">#REF!</definedName>
    <definedName name="__APW_RESTORE_DATA1527__" hidden="1">#REF!</definedName>
    <definedName name="__APW_RESTORE_DATA1528__" hidden="1">#REF!</definedName>
    <definedName name="__APW_RESTORE_DATA153__" hidden="1">#REF!</definedName>
    <definedName name="__APW_RESTORE_DATA1530__" hidden="1">#REF!</definedName>
    <definedName name="__APW_RESTORE_DATA1532__" hidden="1">#REF!</definedName>
    <definedName name="__APW_RESTORE_DATA1533__" hidden="1">#REF!</definedName>
    <definedName name="__APW_RESTORE_DATA1534__" hidden="1">#REF!</definedName>
    <definedName name="__APW_RESTORE_DATA1535__" hidden="1">#REF!</definedName>
    <definedName name="__APW_RESTORE_DATA1536__" hidden="1">#REF!</definedName>
    <definedName name="__APW_RESTORE_DATA1537__" hidden="1">#REF!</definedName>
    <definedName name="__APW_RESTORE_DATA1538__" hidden="1">#REF!</definedName>
    <definedName name="__APW_RESTORE_DATA1539__" hidden="1">#REF!</definedName>
    <definedName name="__APW_RESTORE_DATA154__" hidden="1">#REF!</definedName>
    <definedName name="__APW_RESTORE_DATA1540__" hidden="1">#REF!</definedName>
    <definedName name="__APW_RESTORE_DATA1541__" hidden="1">#REF!</definedName>
    <definedName name="__APW_RESTORE_DATA1542__" hidden="1">#REF!</definedName>
    <definedName name="__APW_RESTORE_DATA1543__" hidden="1">#REF!</definedName>
    <definedName name="__APW_RESTORE_DATA1544__" hidden="1">#REF!</definedName>
    <definedName name="__APW_RESTORE_DATA1545__" hidden="1">#REF!</definedName>
    <definedName name="__APW_RESTORE_DATA1546__" hidden="1">#REF!</definedName>
    <definedName name="__APW_RESTORE_DATA1547__" hidden="1">#REF!</definedName>
    <definedName name="__APW_RESTORE_DATA1549__" hidden="1">#REF!</definedName>
    <definedName name="__APW_RESTORE_DATA155__" hidden="1">#REF!</definedName>
    <definedName name="__APW_RESTORE_DATA1550__" hidden="1">#REF!</definedName>
    <definedName name="__APW_RESTORE_DATA1551__" hidden="1">#REF!</definedName>
    <definedName name="__APW_RESTORE_DATA1552__" hidden="1">#REF!</definedName>
    <definedName name="__APW_RESTORE_DATA1554__" hidden="1">#REF!</definedName>
    <definedName name="__APW_RESTORE_DATA1555__" hidden="1">#REF!</definedName>
    <definedName name="__APW_RESTORE_DATA1556__" hidden="1">#REF!</definedName>
    <definedName name="__APW_RESTORE_DATA1557__" hidden="1">#REF!</definedName>
    <definedName name="__APW_RESTORE_DATA1559__" hidden="1">#REF!</definedName>
    <definedName name="__APW_RESTORE_DATA156__" hidden="1">#REF!</definedName>
    <definedName name="__APW_RESTORE_DATA1560__" hidden="1">#REF!</definedName>
    <definedName name="__APW_RESTORE_DATA1561__" hidden="1">#REF!</definedName>
    <definedName name="__APW_RESTORE_DATA1562__" hidden="1">#REF!</definedName>
    <definedName name="__APW_RESTORE_DATA1564__" hidden="1">#REF!</definedName>
    <definedName name="__APW_RESTORE_DATA1565__" hidden="1">#REF!</definedName>
    <definedName name="__APW_RESTORE_DATA1566__" hidden="1">#REF!</definedName>
    <definedName name="__APW_RESTORE_DATA1567__" hidden="1">#REF!</definedName>
    <definedName name="__APW_RESTORE_DATA1568__" hidden="1">#REF!</definedName>
    <definedName name="__APW_RESTORE_DATA1569__" hidden="1">#REF!</definedName>
    <definedName name="__APW_RESTORE_DATA157__" hidden="1">#REF!</definedName>
    <definedName name="__APW_RESTORE_DATA1570__" hidden="1">#REF!</definedName>
    <definedName name="__APW_RESTORE_DATA1571__" hidden="1">#REF!</definedName>
    <definedName name="__APW_RESTORE_DATA1572__" hidden="1">#REF!</definedName>
    <definedName name="__APW_RESTORE_DATA1573__" hidden="1">#REF!</definedName>
    <definedName name="__APW_RESTORE_DATA1574__" hidden="1">#REF!</definedName>
    <definedName name="__APW_RESTORE_DATA1575__" hidden="1">#REF!</definedName>
    <definedName name="__APW_RESTORE_DATA1576__" hidden="1">#REF!</definedName>
    <definedName name="__APW_RESTORE_DATA1577__" hidden="1">#REF!</definedName>
    <definedName name="__APW_RESTORE_DATA1578__" hidden="1">#REF!</definedName>
    <definedName name="__APW_RESTORE_DATA158__" hidden="1">#REF!</definedName>
    <definedName name="__APW_RESTORE_DATA1580__" hidden="1">#REF!</definedName>
    <definedName name="__APW_RESTORE_DATA1581__" hidden="1">#REF!</definedName>
    <definedName name="__APW_RESTORE_DATA1582__" hidden="1">#REF!</definedName>
    <definedName name="__APW_RESTORE_DATA1583__" hidden="1">#REF!</definedName>
    <definedName name="__APW_RESTORE_DATA1585__" hidden="1">#REF!</definedName>
    <definedName name="__APW_RESTORE_DATA1586__" hidden="1">#REF!</definedName>
    <definedName name="__APW_RESTORE_DATA1587__" hidden="1">#REF!</definedName>
    <definedName name="__APW_RESTORE_DATA1588__" hidden="1">#REF!</definedName>
    <definedName name="__APW_RESTORE_DATA159__" hidden="1">#REF!</definedName>
    <definedName name="__APW_RESTORE_DATA1590__" hidden="1">#REF!</definedName>
    <definedName name="__APW_RESTORE_DATA1591__" hidden="1">#REF!</definedName>
    <definedName name="__APW_RESTORE_DATA1592__" hidden="1">#REF!</definedName>
    <definedName name="__APW_RESTORE_DATA1593__" hidden="1">#REF!</definedName>
    <definedName name="__APW_RESTORE_DATA1595__" hidden="1">#REF!</definedName>
    <definedName name="__APW_RESTORE_DATA1597__" hidden="1">#REF!</definedName>
    <definedName name="__APW_RESTORE_DATA1598__" hidden="1">#REF!</definedName>
    <definedName name="__APW_RESTORE_DATA1599__" hidden="1">#REF!</definedName>
    <definedName name="__APW_RESTORE_DATA16__" hidden="1">#REF!</definedName>
    <definedName name="__APW_RESTORE_DATA160__" hidden="1">#REF!</definedName>
    <definedName name="__APW_RESTORE_DATA1600__" hidden="1">#REF!</definedName>
    <definedName name="__APW_RESTORE_DATA1601__" hidden="1">#REF!</definedName>
    <definedName name="__APW_RESTORE_DATA1602__" hidden="1">#REF!</definedName>
    <definedName name="__APW_RESTORE_DATA1603__" hidden="1">#REF!</definedName>
    <definedName name="__APW_RESTORE_DATA1604__" hidden="1">#REF!</definedName>
    <definedName name="__APW_RESTORE_DATA1605__" hidden="1">#REF!</definedName>
    <definedName name="__APW_RESTORE_DATA1606__" hidden="1">#REF!</definedName>
    <definedName name="__APW_RESTORE_DATA1607__" hidden="1">#REF!</definedName>
    <definedName name="__APW_RESTORE_DATA1608__" hidden="1">#REF!</definedName>
    <definedName name="__APW_RESTORE_DATA1609__" hidden="1">#REF!</definedName>
    <definedName name="__APW_RESTORE_DATA161__" hidden="1">#REF!</definedName>
    <definedName name="__APW_RESTORE_DATA1610__" hidden="1">#REF!</definedName>
    <definedName name="__APW_RESTORE_DATA1612__" hidden="1">#REF!</definedName>
    <definedName name="__APW_RESTORE_DATA1613__" hidden="1">#REF!</definedName>
    <definedName name="__APW_RESTORE_DATA1614__" hidden="1">#REF!</definedName>
    <definedName name="__APW_RESTORE_DATA1615__" hidden="1">#REF!</definedName>
    <definedName name="__APW_RESTORE_DATA1617__" hidden="1">#REF!</definedName>
    <definedName name="__APW_RESTORE_DATA1618__" hidden="1">#REF!</definedName>
    <definedName name="__APW_RESTORE_DATA1619__" hidden="1">#REF!</definedName>
    <definedName name="__APW_RESTORE_DATA162__" hidden="1">#REF!</definedName>
    <definedName name="__APW_RESTORE_DATA1620__" hidden="1">#REF!</definedName>
    <definedName name="__APW_RESTORE_DATA1622__" hidden="1">#REF!</definedName>
    <definedName name="__APW_RESTORE_DATA1623__" hidden="1">#REF!</definedName>
    <definedName name="__APW_RESTORE_DATA1624__" hidden="1">#REF!</definedName>
    <definedName name="__APW_RESTORE_DATA1625__" hidden="1">#REF!</definedName>
    <definedName name="__APW_RESTORE_DATA1627__" hidden="1">#REF!</definedName>
    <definedName name="__APW_RESTORE_DATA1629__" hidden="1">#REF!</definedName>
    <definedName name="__APW_RESTORE_DATA163__" hidden="1">#REF!</definedName>
    <definedName name="__APW_RESTORE_DATA1630__" hidden="1">#REF!</definedName>
    <definedName name="__APW_RESTORE_DATA1631__" hidden="1">#REF!</definedName>
    <definedName name="__APW_RESTORE_DATA1632__" hidden="1">#REF!</definedName>
    <definedName name="__APW_RESTORE_DATA1633__" hidden="1">#REF!</definedName>
    <definedName name="__APW_RESTORE_DATA1634__" hidden="1">#REF!</definedName>
    <definedName name="__APW_RESTORE_DATA1635__" hidden="1">#REF!</definedName>
    <definedName name="__APW_RESTORE_DATA1636__" hidden="1">#REF!</definedName>
    <definedName name="__APW_RESTORE_DATA1637__" hidden="1">#REF!</definedName>
    <definedName name="__APW_RESTORE_DATA1638__" hidden="1">#REF!</definedName>
    <definedName name="__APW_RESTORE_DATA1639__" hidden="1">#REF!</definedName>
    <definedName name="__APW_RESTORE_DATA164__" hidden="1">#REF!</definedName>
    <definedName name="__APW_RESTORE_DATA1640__" hidden="1">#REF!</definedName>
    <definedName name="__APW_RESTORE_DATA1641__" hidden="1">#REF!</definedName>
    <definedName name="__APW_RESTORE_DATA1642__" hidden="1">#REF!</definedName>
    <definedName name="__APW_RESTORE_DATA1644__" hidden="1">#REF!</definedName>
    <definedName name="__APW_RESTORE_DATA1645__" hidden="1">#REF!</definedName>
    <definedName name="__APW_RESTORE_DATA1646__" hidden="1">#REF!</definedName>
    <definedName name="__APW_RESTORE_DATA1647__" hidden="1">#REF!</definedName>
    <definedName name="__APW_RESTORE_DATA1649__" hidden="1">#REF!</definedName>
    <definedName name="__APW_RESTORE_DATA1650__" hidden="1">#REF!</definedName>
    <definedName name="__APW_RESTORE_DATA1651__" hidden="1">#REF!</definedName>
    <definedName name="__APW_RESTORE_DATA1652__" hidden="1">#REF!</definedName>
    <definedName name="__APW_RESTORE_DATA1654__" hidden="1">#REF!</definedName>
    <definedName name="__APW_RESTORE_DATA1655__" hidden="1">#REF!</definedName>
    <definedName name="__APW_RESTORE_DATA1656__" hidden="1">#REF!</definedName>
    <definedName name="__APW_RESTORE_DATA1657__" hidden="1">#REF!</definedName>
    <definedName name="__APW_RESTORE_DATA1659__" hidden="1">#REF!</definedName>
    <definedName name="__APW_RESTORE_DATA166__" hidden="1">#REF!</definedName>
    <definedName name="__APW_RESTORE_DATA1661__" hidden="1">#REF!</definedName>
    <definedName name="__APW_RESTORE_DATA1662__" hidden="1">#REF!</definedName>
    <definedName name="__APW_RESTORE_DATA1663__" hidden="1">#REF!</definedName>
    <definedName name="__APW_RESTORE_DATA1664__" hidden="1">#REF!</definedName>
    <definedName name="__APW_RESTORE_DATA1665__" hidden="1">#REF!</definedName>
    <definedName name="__APW_RESTORE_DATA1666__" hidden="1">#REF!</definedName>
    <definedName name="__APW_RESTORE_DATA1667__" hidden="1">#REF!</definedName>
    <definedName name="__APW_RESTORE_DATA1668__" hidden="1">#REF!</definedName>
    <definedName name="__APW_RESTORE_DATA1669__" hidden="1">#REF!</definedName>
    <definedName name="__APW_RESTORE_DATA167__" hidden="1">#REF!</definedName>
    <definedName name="__APW_RESTORE_DATA1670__" hidden="1">#REF!</definedName>
    <definedName name="__APW_RESTORE_DATA1671__" hidden="1">#REF!</definedName>
    <definedName name="__APW_RESTORE_DATA1672__" hidden="1">#REF!</definedName>
    <definedName name="__APW_RESTORE_DATA1673__" hidden="1">#REF!</definedName>
    <definedName name="__APW_RESTORE_DATA1674__" hidden="1">#REF!</definedName>
    <definedName name="__APW_RESTORE_DATA1676__" hidden="1">#REF!</definedName>
    <definedName name="__APW_RESTORE_DATA1677__" hidden="1">#REF!</definedName>
    <definedName name="__APW_RESTORE_DATA1678__" hidden="1">#REF!</definedName>
    <definedName name="__APW_RESTORE_DATA1679__" hidden="1">#REF!</definedName>
    <definedName name="__APW_RESTORE_DATA168__" hidden="1">#REF!</definedName>
    <definedName name="__APW_RESTORE_DATA1681__" hidden="1">#REF!</definedName>
    <definedName name="__APW_RESTORE_DATA1682__" hidden="1">#REF!</definedName>
    <definedName name="__APW_RESTORE_DATA1683__" hidden="1">#REF!</definedName>
    <definedName name="__APW_RESTORE_DATA1684__" hidden="1">#REF!</definedName>
    <definedName name="__APW_RESTORE_DATA1686__" hidden="1">#REF!</definedName>
    <definedName name="__APW_RESTORE_DATA1687__" hidden="1">#REF!</definedName>
    <definedName name="__APW_RESTORE_DATA1688__" hidden="1">#REF!</definedName>
    <definedName name="__APW_RESTORE_DATA1689__" hidden="1">#REF!</definedName>
    <definedName name="__APW_RESTORE_DATA169__" hidden="1">#REF!</definedName>
    <definedName name="__APW_RESTORE_DATA1691__" hidden="1">#REF!</definedName>
    <definedName name="__APW_RESTORE_DATA1693__" hidden="1">#REF!</definedName>
    <definedName name="__APW_RESTORE_DATA1694__" hidden="1">#REF!</definedName>
    <definedName name="__APW_RESTORE_DATA1695__" hidden="1">#REF!</definedName>
    <definedName name="__APW_RESTORE_DATA1696__" hidden="1">#REF!</definedName>
    <definedName name="__APW_RESTORE_DATA1697__" hidden="1">#REF!</definedName>
    <definedName name="__APW_RESTORE_DATA1698__" hidden="1">#REF!</definedName>
    <definedName name="__APW_RESTORE_DATA1699__" hidden="1">#REF!</definedName>
    <definedName name="__APW_RESTORE_DATA17__" hidden="1">#REF!</definedName>
    <definedName name="__APW_RESTORE_DATA1700__" hidden="1">#REF!</definedName>
    <definedName name="__APW_RESTORE_DATA1701__" hidden="1">#REF!</definedName>
    <definedName name="__APW_RESTORE_DATA1702__" hidden="1">#REF!</definedName>
    <definedName name="__APW_RESTORE_DATA1703__" hidden="1">#REF!</definedName>
    <definedName name="__APW_RESTORE_DATA1704__" hidden="1">#REF!</definedName>
    <definedName name="__APW_RESTORE_DATA1705__" hidden="1">#REF!</definedName>
    <definedName name="__APW_RESTORE_DATA1706__" hidden="1">#REF!</definedName>
    <definedName name="__APW_RESTORE_DATA1708__" hidden="1">#REF!</definedName>
    <definedName name="__APW_RESTORE_DATA1709__" hidden="1">#REF!</definedName>
    <definedName name="__APW_RESTORE_DATA171__" hidden="1">#REF!</definedName>
    <definedName name="__APW_RESTORE_DATA1710__" hidden="1">#REF!</definedName>
    <definedName name="__APW_RESTORE_DATA1711__" hidden="1">#REF!</definedName>
    <definedName name="__APW_RESTORE_DATA1713__" hidden="1">#REF!</definedName>
    <definedName name="__APW_RESTORE_DATA1714__" hidden="1">#REF!</definedName>
    <definedName name="__APW_RESTORE_DATA1715__" hidden="1">#REF!</definedName>
    <definedName name="__APW_RESTORE_DATA1716__" hidden="1">#REF!</definedName>
    <definedName name="__APW_RESTORE_DATA1718__" hidden="1">#REF!</definedName>
    <definedName name="__APW_RESTORE_DATA1719__" hidden="1">#REF!</definedName>
    <definedName name="__APW_RESTORE_DATA172__" hidden="1">#REF!</definedName>
    <definedName name="__APW_RESTORE_DATA1720__" hidden="1">#REF!</definedName>
    <definedName name="__APW_RESTORE_DATA1721__" hidden="1">#REF!</definedName>
    <definedName name="__APW_RESTORE_DATA1723__" hidden="1">#REF!</definedName>
    <definedName name="__APW_RESTORE_DATA1725__" hidden="1">#REF!</definedName>
    <definedName name="__APW_RESTORE_DATA1726__" hidden="1">#REF!</definedName>
    <definedName name="__APW_RESTORE_DATA1727__" hidden="1">#REF!</definedName>
    <definedName name="__APW_RESTORE_DATA1728__" hidden="1">#REF!</definedName>
    <definedName name="__APW_RESTORE_DATA1729__" hidden="1">#REF!</definedName>
    <definedName name="__APW_RESTORE_DATA173__" hidden="1">#REF!</definedName>
    <definedName name="__APW_RESTORE_DATA1730__" hidden="1">#REF!</definedName>
    <definedName name="__APW_RESTORE_DATA1731__" hidden="1">#REF!</definedName>
    <definedName name="__APW_RESTORE_DATA1732__" hidden="1">#REF!</definedName>
    <definedName name="__APW_RESTORE_DATA1733__" hidden="1">#REF!</definedName>
    <definedName name="__APW_RESTORE_DATA1734__" hidden="1">#REF!</definedName>
    <definedName name="__APW_RESTORE_DATA1735__" hidden="1">#REF!</definedName>
    <definedName name="__APW_RESTORE_DATA1736__" hidden="1">#REF!</definedName>
    <definedName name="__APW_RESTORE_DATA1737__" hidden="1">#REF!</definedName>
    <definedName name="__APW_RESTORE_DATA1738__" hidden="1">#REF!</definedName>
    <definedName name="__APW_RESTORE_DATA174__" hidden="1">#REF!</definedName>
    <definedName name="__APW_RESTORE_DATA1740__" hidden="1">#REF!</definedName>
    <definedName name="__APW_RESTORE_DATA1741__" hidden="1">#REF!</definedName>
    <definedName name="__APW_RESTORE_DATA1742__" hidden="1">#REF!</definedName>
    <definedName name="__APW_RESTORE_DATA1743__" hidden="1">#REF!</definedName>
    <definedName name="__APW_RESTORE_DATA1745__" hidden="1">#REF!</definedName>
    <definedName name="__APW_RESTORE_DATA1746__" hidden="1">#REF!</definedName>
    <definedName name="__APW_RESTORE_DATA1747__" hidden="1">#REF!</definedName>
    <definedName name="__APW_RESTORE_DATA1748__" hidden="1">#REF!</definedName>
    <definedName name="__APW_RESTORE_DATA1750__" hidden="1">#REF!</definedName>
    <definedName name="__APW_RESTORE_DATA1751__" hidden="1">#REF!</definedName>
    <definedName name="__APW_RESTORE_DATA1752__" hidden="1">#REF!</definedName>
    <definedName name="__APW_RESTORE_DATA1753__" hidden="1">#REF!</definedName>
    <definedName name="__APW_RESTORE_DATA1755__" hidden="1">#REF!</definedName>
    <definedName name="__APW_RESTORE_DATA1756__" hidden="1">#REF!</definedName>
    <definedName name="__APW_RESTORE_DATA1757__" hidden="1">#REF!</definedName>
    <definedName name="__APW_RESTORE_DATA1758__" hidden="1">#REF!</definedName>
    <definedName name="__APW_RESTORE_DATA1759__" hidden="1">#REF!</definedName>
    <definedName name="__APW_RESTORE_DATA176__" hidden="1">#REF!</definedName>
    <definedName name="__APW_RESTORE_DATA1760__" hidden="1">#REF!</definedName>
    <definedName name="__APW_RESTORE_DATA1761__" hidden="1">#REF!</definedName>
    <definedName name="__APW_RESTORE_DATA1762__" hidden="1">#REF!</definedName>
    <definedName name="__APW_RESTORE_DATA1763__" hidden="1">#REF!</definedName>
    <definedName name="__APW_RESTORE_DATA1764__" hidden="1">#REF!</definedName>
    <definedName name="__APW_RESTORE_DATA1765__" hidden="1">#REF!</definedName>
    <definedName name="__APW_RESTORE_DATA1767__" hidden="1">#REF!</definedName>
    <definedName name="__APW_RESTORE_DATA1768__" hidden="1">#REF!</definedName>
    <definedName name="__APW_RESTORE_DATA1769__" hidden="1">#REF!</definedName>
    <definedName name="__APW_RESTORE_DATA177__" hidden="1">#REF!</definedName>
    <definedName name="__APW_RESTORE_DATA1770__" hidden="1">#REF!</definedName>
    <definedName name="__APW_RESTORE_DATA1772__" hidden="1">#REF!</definedName>
    <definedName name="__APW_RESTORE_DATA1773__" hidden="1">#REF!</definedName>
    <definedName name="__APW_RESTORE_DATA1774__" hidden="1">#REF!</definedName>
    <definedName name="__APW_RESTORE_DATA1775__" hidden="1">#REF!</definedName>
    <definedName name="__APW_RESTORE_DATA1777__" hidden="1">#REF!</definedName>
    <definedName name="__APW_RESTORE_DATA1778__" hidden="1">#REF!</definedName>
    <definedName name="__APW_RESTORE_DATA1779__" hidden="1">#REF!</definedName>
    <definedName name="__APW_RESTORE_DATA178__" hidden="1">#REF!</definedName>
    <definedName name="__APW_RESTORE_DATA1780__" hidden="1">#REF!</definedName>
    <definedName name="__APW_RESTORE_DATA1782__" hidden="1">#REF!</definedName>
    <definedName name="__APW_RESTORE_DATA1783__" hidden="1">#REF!</definedName>
    <definedName name="__APW_RESTORE_DATA1784__" hidden="1">#REF!</definedName>
    <definedName name="__APW_RESTORE_DATA1785__" hidden="1">#REF!</definedName>
    <definedName name="__APW_RESTORE_DATA1786__" hidden="1">#REF!</definedName>
    <definedName name="__APW_RESTORE_DATA1787__" hidden="1">#REF!</definedName>
    <definedName name="__APW_RESTORE_DATA1788__" hidden="1">#REF!</definedName>
    <definedName name="__APW_RESTORE_DATA1789__" hidden="1">#REF!</definedName>
    <definedName name="__APW_RESTORE_DATA179__" hidden="1">#REF!</definedName>
    <definedName name="__APW_RESTORE_DATA1790__" hidden="1">#REF!</definedName>
    <definedName name="__APW_RESTORE_DATA1791__" hidden="1">#REF!</definedName>
    <definedName name="__APW_RESTORE_DATA1792__" hidden="1">#REF!</definedName>
    <definedName name="__APW_RESTORE_DATA1793__" hidden="1">#REF!</definedName>
    <definedName name="__APW_RESTORE_DATA1794__" hidden="1">#REF!</definedName>
    <definedName name="__APW_RESTORE_DATA1795__" hidden="1">#REF!</definedName>
    <definedName name="__APW_RESTORE_DATA1796__" hidden="1">#REF!</definedName>
    <definedName name="__APW_RESTORE_DATA1797__" hidden="1">#REF!</definedName>
    <definedName name="__APW_RESTORE_DATA1798__" hidden="1">#REF!</definedName>
    <definedName name="__APW_RESTORE_DATA1799__" hidden="1">#REF!</definedName>
    <definedName name="__APW_RESTORE_DATA18__" hidden="1">#REF!</definedName>
    <definedName name="__APW_RESTORE_DATA1800__" hidden="1">#REF!</definedName>
    <definedName name="__APW_RESTORE_DATA1801__" hidden="1">#REF!</definedName>
    <definedName name="__APW_RESTORE_DATA1802__" hidden="1">#REF!</definedName>
    <definedName name="__APW_RESTORE_DATA1803__" hidden="1">#REF!</definedName>
    <definedName name="__APW_RESTORE_DATA1804__" hidden="1">#REF!</definedName>
    <definedName name="__APW_RESTORE_DATA1805__" hidden="1">#REF!</definedName>
    <definedName name="__APW_RESTORE_DATA1806__" hidden="1">#REF!</definedName>
    <definedName name="__APW_RESTORE_DATA1807__" hidden="1">#REF!</definedName>
    <definedName name="__APW_RESTORE_DATA1808__" hidden="1">#REF!</definedName>
    <definedName name="__APW_RESTORE_DATA1809__" hidden="1">#REF!</definedName>
    <definedName name="__APW_RESTORE_DATA181__" hidden="1">#REF!</definedName>
    <definedName name="__APW_RESTORE_DATA1810__" hidden="1">#REF!</definedName>
    <definedName name="__APW_RESTORE_DATA1811__" hidden="1">#REF!</definedName>
    <definedName name="__APW_RESTORE_DATA1812__" hidden="1">#REF!</definedName>
    <definedName name="__APW_RESTORE_DATA1813__" hidden="1">#REF!</definedName>
    <definedName name="__APW_RESTORE_DATA1814__" hidden="1">#REF!</definedName>
    <definedName name="__APW_RESTORE_DATA1815__" hidden="1">#REF!</definedName>
    <definedName name="__APW_RESTORE_DATA1816__" hidden="1">#REF!</definedName>
    <definedName name="__APW_RESTORE_DATA1817__" hidden="1">#REF!</definedName>
    <definedName name="__APW_RESTORE_DATA1818__" hidden="1">#REF!</definedName>
    <definedName name="__APW_RESTORE_DATA1819__" hidden="1">#REF!</definedName>
    <definedName name="__APW_RESTORE_DATA182__" hidden="1">#REF!</definedName>
    <definedName name="__APW_RESTORE_DATA1820__" hidden="1">#REF!</definedName>
    <definedName name="__APW_RESTORE_DATA1821__" hidden="1">#REF!</definedName>
    <definedName name="__APW_RESTORE_DATA1822__" hidden="1">#REF!</definedName>
    <definedName name="__APW_RESTORE_DATA1823__" hidden="1">#REF!</definedName>
    <definedName name="__APW_RESTORE_DATA1824__" hidden="1">#REF!</definedName>
    <definedName name="__APW_RESTORE_DATA1825__" hidden="1">#REF!</definedName>
    <definedName name="__APW_RESTORE_DATA1826__" hidden="1">#REF!</definedName>
    <definedName name="__APW_RESTORE_DATA1827__" hidden="1">#REF!</definedName>
    <definedName name="__APW_RESTORE_DATA1828__" hidden="1">#REF!</definedName>
    <definedName name="__APW_RESTORE_DATA1829__" hidden="1">#REF!</definedName>
    <definedName name="__APW_RESTORE_DATA183__" hidden="1">#REF!</definedName>
    <definedName name="__APW_RESTORE_DATA1830__" hidden="1">#REF!</definedName>
    <definedName name="__APW_RESTORE_DATA1831__" hidden="1">#REF!</definedName>
    <definedName name="__APW_RESTORE_DATA1832__" hidden="1">#REF!</definedName>
    <definedName name="__APW_RESTORE_DATA1833__" hidden="1">#REF!</definedName>
    <definedName name="__APW_RESTORE_DATA1834__" hidden="1">#REF!</definedName>
    <definedName name="__APW_RESTORE_DATA1835__" hidden="1">#REF!</definedName>
    <definedName name="__APW_RESTORE_DATA1836__" hidden="1">#REF!</definedName>
    <definedName name="__APW_RESTORE_DATA1837__" hidden="1">#REF!</definedName>
    <definedName name="__APW_RESTORE_DATA1838__" hidden="1">#REF!</definedName>
    <definedName name="__APW_RESTORE_DATA1839__" hidden="1">#REF!</definedName>
    <definedName name="__APW_RESTORE_DATA184__" hidden="1">#REF!</definedName>
    <definedName name="__APW_RESTORE_DATA1840__" hidden="1">#REF!</definedName>
    <definedName name="__APW_RESTORE_DATA1841__" hidden="1">#REF!</definedName>
    <definedName name="__APW_RESTORE_DATA1842__" hidden="1">#REF!</definedName>
    <definedName name="__APW_RESTORE_DATA1843__" hidden="1">#REF!</definedName>
    <definedName name="__APW_RESTORE_DATA1844__" hidden="1">#REF!</definedName>
    <definedName name="__APW_RESTORE_DATA1845__" hidden="1">#REF!</definedName>
    <definedName name="__APW_RESTORE_DATA1846__" hidden="1">#REF!</definedName>
    <definedName name="__APW_RESTORE_DATA1847__" hidden="1">#REF!</definedName>
    <definedName name="__APW_RESTORE_DATA1848__" hidden="1">#REF!</definedName>
    <definedName name="__APW_RESTORE_DATA1849__" hidden="1">#REF!</definedName>
    <definedName name="__APW_RESTORE_DATA185__" hidden="1">#REF!</definedName>
    <definedName name="__APW_RESTORE_DATA1850__" hidden="1">#REF!</definedName>
    <definedName name="__APW_RESTORE_DATA1851__" hidden="1">#REF!</definedName>
    <definedName name="__APW_RESTORE_DATA1852__" hidden="1">#REF!</definedName>
    <definedName name="__APW_RESTORE_DATA1853__" hidden="1">#REF!</definedName>
    <definedName name="__APW_RESTORE_DATA1854__" hidden="1">#REF!</definedName>
    <definedName name="__APW_RESTORE_DATA1855__" hidden="1">#REF!</definedName>
    <definedName name="__APW_RESTORE_DATA1856__" hidden="1">#REF!</definedName>
    <definedName name="__APW_RESTORE_DATA1857__" hidden="1">#REF!</definedName>
    <definedName name="__APW_RESTORE_DATA1858__" hidden="1">#REF!</definedName>
    <definedName name="__APW_RESTORE_DATA1859__" hidden="1">#REF!</definedName>
    <definedName name="__APW_RESTORE_DATA186__" hidden="1">#REF!</definedName>
    <definedName name="__APW_RESTORE_DATA1860__" hidden="1">#REF!</definedName>
    <definedName name="__APW_RESTORE_DATA1861__" hidden="1">#REF!</definedName>
    <definedName name="__APW_RESTORE_DATA1862__" hidden="1">#REF!</definedName>
    <definedName name="__APW_RESTORE_DATA1863__" hidden="1">#REF!</definedName>
    <definedName name="__APW_RESTORE_DATA1864__" hidden="1">#REF!</definedName>
    <definedName name="__APW_RESTORE_DATA1865__" hidden="1">#REF!</definedName>
    <definedName name="__APW_RESTORE_DATA1866__" hidden="1">#REF!</definedName>
    <definedName name="__APW_RESTORE_DATA1867__" hidden="1">#REF!</definedName>
    <definedName name="__APW_RESTORE_DATA1868__" hidden="1">#REF!</definedName>
    <definedName name="__APW_RESTORE_DATA1869__" hidden="1">#REF!</definedName>
    <definedName name="__APW_RESTORE_DATA187__" hidden="1">#REF!</definedName>
    <definedName name="__APW_RESTORE_DATA1870__" hidden="1">#REF!</definedName>
    <definedName name="__APW_RESTORE_DATA1871__" hidden="1">#REF!</definedName>
    <definedName name="__APW_RESTORE_DATA1872__" hidden="1">#REF!</definedName>
    <definedName name="__APW_RESTORE_DATA1873__" hidden="1">#REF!</definedName>
    <definedName name="__APW_RESTORE_DATA1874__" hidden="1">#REF!</definedName>
    <definedName name="__APW_RESTORE_DATA1875__" hidden="1">#REF!</definedName>
    <definedName name="__APW_RESTORE_DATA1876__" hidden="1">#REF!</definedName>
    <definedName name="__APW_RESTORE_DATA1877__" hidden="1">#REF!</definedName>
    <definedName name="__APW_RESTORE_DATA1878__" hidden="1">#REF!</definedName>
    <definedName name="__APW_RESTORE_DATA1879__" hidden="1">#REF!</definedName>
    <definedName name="__APW_RESTORE_DATA188__" hidden="1">#REF!</definedName>
    <definedName name="__APW_RESTORE_DATA1880__" hidden="1">#REF!</definedName>
    <definedName name="__APW_RESTORE_DATA1881__" hidden="1">#REF!</definedName>
    <definedName name="__APW_RESTORE_DATA1882__" hidden="1">#REF!</definedName>
    <definedName name="__APW_RESTORE_DATA1883__" hidden="1">#REF!</definedName>
    <definedName name="__APW_RESTORE_DATA1884__" hidden="1">#REF!</definedName>
    <definedName name="__APW_RESTORE_DATA1885__" hidden="1">#REF!</definedName>
    <definedName name="__APW_RESTORE_DATA1886__" hidden="1">#REF!</definedName>
    <definedName name="__APW_RESTORE_DATA1887__" hidden="1">#REF!</definedName>
    <definedName name="__APW_RESTORE_DATA1888__" hidden="1">#REF!</definedName>
    <definedName name="__APW_RESTORE_DATA189__" hidden="1">#REF!</definedName>
    <definedName name="__APW_RESTORE_DATA1890__" hidden="1">#REF!</definedName>
    <definedName name="__APW_RESTORE_DATA1891__" hidden="1">#REF!</definedName>
    <definedName name="__APW_RESTORE_DATA1892__" hidden="1">#REF!</definedName>
    <definedName name="__APW_RESTORE_DATA1893__" hidden="1">#REF!</definedName>
    <definedName name="__APW_RESTORE_DATA1895__" hidden="1">#REF!</definedName>
    <definedName name="__APW_RESTORE_DATA1896__" hidden="1">#REF!</definedName>
    <definedName name="__APW_RESTORE_DATA1897__" hidden="1">#REF!</definedName>
    <definedName name="__APW_RESTORE_DATA1898__" hidden="1">#REF!</definedName>
    <definedName name="__APW_RESTORE_DATA190__" hidden="1">'[10]1'!$D$8,'[10]1'!$E$8,'[10]1'!$F$8,'[10]1'!$G$8,'[10]1'!$H$8</definedName>
    <definedName name="__APW_RESTORE_DATA1900__" hidden="1">#REF!</definedName>
    <definedName name="__APW_RESTORE_DATA1901__" hidden="1">#REF!</definedName>
    <definedName name="__APW_RESTORE_DATA1902__" hidden="1">#REF!</definedName>
    <definedName name="__APW_RESTORE_DATA1903__" hidden="1">#REF!</definedName>
    <definedName name="__APW_RESTORE_DATA1905__" hidden="1">#REF!</definedName>
    <definedName name="__APW_RESTORE_DATA1906__" hidden="1">#REF!</definedName>
    <definedName name="__APW_RESTORE_DATA1907__" hidden="1">#REF!</definedName>
    <definedName name="__APW_RESTORE_DATA1908__" hidden="1">#REF!</definedName>
    <definedName name="__APW_RESTORE_DATA1909__" hidden="1">#REF!</definedName>
    <definedName name="__APW_RESTORE_DATA191__" hidden="1">#REF!</definedName>
    <definedName name="__APW_RESTORE_DATA1910__" hidden="1">#REF!</definedName>
    <definedName name="__APW_RESTORE_DATA1911__" hidden="1">#REF!</definedName>
    <definedName name="__APW_RESTORE_DATA1912__" hidden="1">#REF!</definedName>
    <definedName name="__APW_RESTORE_DATA1913__" hidden="1">#REF!</definedName>
    <definedName name="__APW_RESTORE_DATA1914__" hidden="1">#REF!</definedName>
    <definedName name="__APW_RESTORE_DATA1915__" hidden="1">#REF!</definedName>
    <definedName name="__APW_RESTORE_DATA1916__" hidden="1">#REF!</definedName>
    <definedName name="__APW_RESTORE_DATA1917__" hidden="1">#REF!</definedName>
    <definedName name="__APW_RESTORE_DATA1918__" hidden="1">#REF!</definedName>
    <definedName name="__APW_RESTORE_DATA1919__" hidden="1">#REF!</definedName>
    <definedName name="__APW_RESTORE_DATA192__" hidden="1">'[10]1'!$D$9,'[10]1'!$E$9,'[10]1'!$F$9,'[10]1'!$G$9,'[10]1'!$H$9</definedName>
    <definedName name="__APW_RESTORE_DATA1921__" hidden="1">#REF!</definedName>
    <definedName name="__APW_RESTORE_DATA1922__" hidden="1">#REF!</definedName>
    <definedName name="__APW_RESTORE_DATA1923__" hidden="1">#REF!</definedName>
    <definedName name="__APW_RESTORE_DATA1924__" hidden="1">#REF!</definedName>
    <definedName name="__APW_RESTORE_DATA1926__" hidden="1">#REF!</definedName>
    <definedName name="__APW_RESTORE_DATA1927__" hidden="1">#REF!</definedName>
    <definedName name="__APW_RESTORE_DATA1928__" hidden="1">#REF!</definedName>
    <definedName name="__APW_RESTORE_DATA1929__" hidden="1">#REF!</definedName>
    <definedName name="__APW_RESTORE_DATA193__" hidden="1">#REF!</definedName>
    <definedName name="__APW_RESTORE_DATA1931__" hidden="1">#REF!</definedName>
    <definedName name="__APW_RESTORE_DATA1932__" hidden="1">#REF!</definedName>
    <definedName name="__APW_RESTORE_DATA1933__" hidden="1">#REF!</definedName>
    <definedName name="__APW_RESTORE_DATA1934__" hidden="1">#REF!</definedName>
    <definedName name="__APW_RESTORE_DATA1936__" hidden="1">#REF!</definedName>
    <definedName name="__APW_RESTORE_DATA1937__" hidden="1">#REF!</definedName>
    <definedName name="__APW_RESTORE_DATA1938__" hidden="1">#REF!</definedName>
    <definedName name="__APW_RESTORE_DATA1939__" hidden="1">#REF!</definedName>
    <definedName name="__APW_RESTORE_DATA194__" hidden="1">'[10]1'!$D$11,'[10]1'!$E$11,'[10]1'!$F$11,'[10]1'!$G$11,'[10]1'!$H$11</definedName>
    <definedName name="__APW_RESTORE_DATA1940__" hidden="1">#REF!</definedName>
    <definedName name="__APW_RESTORE_DATA1941__" hidden="1">#REF!</definedName>
    <definedName name="__APW_RESTORE_DATA1942__" hidden="1">#REF!</definedName>
    <definedName name="__APW_RESTORE_DATA1943__" hidden="1">#REF!</definedName>
    <definedName name="__APW_RESTORE_DATA1944__" hidden="1">#REF!</definedName>
    <definedName name="__APW_RESTORE_DATA1945__" hidden="1">#REF!</definedName>
    <definedName name="__APW_RESTORE_DATA1946__" hidden="1">#REF!</definedName>
    <definedName name="__APW_RESTORE_DATA1948__" hidden="1">#REF!</definedName>
    <definedName name="__APW_RESTORE_DATA1949__" hidden="1">#REF!</definedName>
    <definedName name="__APW_RESTORE_DATA195__" hidden="1">#REF!</definedName>
    <definedName name="__APW_RESTORE_DATA1950__" hidden="1">#REF!</definedName>
    <definedName name="__APW_RESTORE_DATA1951__" hidden="1">#REF!</definedName>
    <definedName name="__APW_RESTORE_DATA1953__" hidden="1">#REF!</definedName>
    <definedName name="__APW_RESTORE_DATA1954__" hidden="1">#REF!</definedName>
    <definedName name="__APW_RESTORE_DATA1955__" hidden="1">#REF!</definedName>
    <definedName name="__APW_RESTORE_DATA1956__" hidden="1">#REF!</definedName>
    <definedName name="__APW_RESTORE_DATA1958__" hidden="1">#REF!</definedName>
    <definedName name="__APW_RESTORE_DATA1959__" hidden="1">#REF!</definedName>
    <definedName name="__APW_RESTORE_DATA1960__" hidden="1">#REF!</definedName>
    <definedName name="__APW_RESTORE_DATA1961__" hidden="1">#REF!</definedName>
    <definedName name="__APW_RESTORE_DATA1963__" hidden="1">#REF!</definedName>
    <definedName name="__APW_RESTORE_DATA1964__" hidden="1">#REF!</definedName>
    <definedName name="__APW_RESTORE_DATA1965__" hidden="1">#REF!</definedName>
    <definedName name="__APW_RESTORE_DATA1966__" hidden="1">#REF!</definedName>
    <definedName name="__APW_RESTORE_DATA1967__" hidden="1">#REF!</definedName>
    <definedName name="__APW_RESTORE_DATA1968__" hidden="1">#REF!</definedName>
    <definedName name="__APW_RESTORE_DATA1969__" hidden="1">#REF!</definedName>
    <definedName name="__APW_RESTORE_DATA197__" hidden="1">'[10]1'!$D$12,'[10]1'!$E$12,'[10]1'!$F$12,'[10]1'!$G$12,'[10]1'!$H$12</definedName>
    <definedName name="__APW_RESTORE_DATA1970__" hidden="1">#REF!</definedName>
    <definedName name="__APW_RESTORE_DATA1971__" hidden="1">#REF!</definedName>
    <definedName name="__APW_RESTORE_DATA1972__" hidden="1">#REF!</definedName>
    <definedName name="__APW_RESTORE_DATA1973__" hidden="1">#REF!</definedName>
    <definedName name="__APW_RESTORE_DATA1974__" hidden="1">#REF!</definedName>
    <definedName name="__APW_RESTORE_DATA1975__" hidden="1">#REF!</definedName>
    <definedName name="__APW_RESTORE_DATA1976__" hidden="1">#REF!</definedName>
    <definedName name="__APW_RESTORE_DATA1977__" hidden="1">#REF!</definedName>
    <definedName name="__APW_RESTORE_DATA1979__" hidden="1">#REF!</definedName>
    <definedName name="__APW_RESTORE_DATA198__" hidden="1">#REF!</definedName>
    <definedName name="__APW_RESTORE_DATA1980__" hidden="1">#REF!</definedName>
    <definedName name="__APW_RESTORE_DATA1981__" hidden="1">#REF!</definedName>
    <definedName name="__APW_RESTORE_DATA1982__" hidden="1">#REF!</definedName>
    <definedName name="__APW_RESTORE_DATA1984__" hidden="1">#REF!</definedName>
    <definedName name="__APW_RESTORE_DATA1985__" hidden="1">#REF!</definedName>
    <definedName name="__APW_RESTORE_DATA1986__" hidden="1">#REF!</definedName>
    <definedName name="__APW_RESTORE_DATA1987__" hidden="1">#REF!</definedName>
    <definedName name="__APW_RESTORE_DATA1989__" hidden="1">#REF!</definedName>
    <definedName name="__APW_RESTORE_DATA199__" hidden="1">#REF!</definedName>
    <definedName name="__APW_RESTORE_DATA1990__" hidden="1">#REF!</definedName>
    <definedName name="__APW_RESTORE_DATA1991__" hidden="1">#REF!</definedName>
    <definedName name="__APW_RESTORE_DATA1992__" hidden="1">#REF!</definedName>
    <definedName name="__APW_RESTORE_DATA1994__" hidden="1">#REF!</definedName>
    <definedName name="__APW_RESTORE_DATA1995__" hidden="1">#REF!</definedName>
    <definedName name="__APW_RESTORE_DATA1996__" hidden="1">#REF!</definedName>
    <definedName name="__APW_RESTORE_DATA1997__" hidden="1">#REF!</definedName>
    <definedName name="__APW_RESTORE_DATA1998__" hidden="1">#REF!</definedName>
    <definedName name="__APW_RESTORE_DATA1999__" hidden="1">#REF!</definedName>
    <definedName name="__APW_RESTORE_DATA2__" hidden="1">#REF!</definedName>
    <definedName name="__APW_RESTORE_DATA20__" hidden="1">#REF!</definedName>
    <definedName name="__APW_RESTORE_DATA200__" hidden="1">'[10]1'!$D$17,'[10]1'!$E$17,'[10]1'!$F$17,'[10]1'!$G$17,'[10]1'!$H$17</definedName>
    <definedName name="__APW_RESTORE_DATA2000__" hidden="1">#REF!</definedName>
    <definedName name="__APW_RESTORE_DATA2001__" hidden="1">#REF!</definedName>
    <definedName name="__APW_RESTORE_DATA2002__" hidden="1">#REF!</definedName>
    <definedName name="__APW_RESTORE_DATA2003__" hidden="1">#REF!</definedName>
    <definedName name="__APW_RESTORE_DATA2004__" hidden="1">#REF!</definedName>
    <definedName name="__APW_RESTORE_DATA2005__" hidden="1">#REF!</definedName>
    <definedName name="__APW_RESTORE_DATA2006__" hidden="1">#REF!</definedName>
    <definedName name="__APW_RESTORE_DATA2007__" hidden="1">#REF!</definedName>
    <definedName name="__APW_RESTORE_DATA2008__" hidden="1">#REF!</definedName>
    <definedName name="__APW_RESTORE_DATA2010__" hidden="1">#REF!</definedName>
    <definedName name="__APW_RESTORE_DATA2011__" hidden="1">#REF!</definedName>
    <definedName name="__APW_RESTORE_DATA2012__" hidden="1">#REF!</definedName>
    <definedName name="__APW_RESTORE_DATA2013__" hidden="1">#REF!</definedName>
    <definedName name="__APW_RESTORE_DATA2015__" hidden="1">#REF!</definedName>
    <definedName name="__APW_RESTORE_DATA2016__" hidden="1">#REF!</definedName>
    <definedName name="__APW_RESTORE_DATA2017__" hidden="1">#REF!</definedName>
    <definedName name="__APW_RESTORE_DATA2018__" hidden="1">#REF!</definedName>
    <definedName name="__APW_RESTORE_DATA202__" hidden="1">#REF!</definedName>
    <definedName name="__APW_RESTORE_DATA2020__" hidden="1">#REF!</definedName>
    <definedName name="__APW_RESTORE_DATA2021__" hidden="1">#REF!</definedName>
    <definedName name="__APW_RESTORE_DATA2022__" hidden="1">#REF!</definedName>
    <definedName name="__APW_RESTORE_DATA2023__" hidden="1">#REF!</definedName>
    <definedName name="__APW_RESTORE_DATA2025__" hidden="1">#REF!</definedName>
    <definedName name="__APW_RESTORE_DATA2026__" hidden="1">#REF!</definedName>
    <definedName name="__APW_RESTORE_DATA2027__" hidden="1">#REF!</definedName>
    <definedName name="__APW_RESTORE_DATA2028__" hidden="1">#REF!</definedName>
    <definedName name="__APW_RESTORE_DATA2029__" hidden="1">#REF!</definedName>
    <definedName name="__APW_RESTORE_DATA203__" hidden="1">#REF!</definedName>
    <definedName name="__APW_RESTORE_DATA2030__" hidden="1">#REF!</definedName>
    <definedName name="__APW_RESTORE_DATA2031__" hidden="1">#REF!</definedName>
    <definedName name="__APW_RESTORE_DATA2032__" hidden="1">#REF!</definedName>
    <definedName name="__APW_RESTORE_DATA2033__" hidden="1">#REF!</definedName>
    <definedName name="__APW_RESTORE_DATA2034__" hidden="1">#REF!</definedName>
    <definedName name="__APW_RESTORE_DATA2035__" hidden="1">#REF!</definedName>
    <definedName name="__APW_RESTORE_DATA2036__" hidden="1">#REF!</definedName>
    <definedName name="__APW_RESTORE_DATA2037__" hidden="1">#REF!</definedName>
    <definedName name="__APW_RESTORE_DATA2038__" hidden="1">#REF!</definedName>
    <definedName name="__APW_RESTORE_DATA2039__" hidden="1">#REF!</definedName>
    <definedName name="__APW_RESTORE_DATA204__" hidden="1">#REF!</definedName>
    <definedName name="__APW_RESTORE_DATA2041__" hidden="1">#REF!</definedName>
    <definedName name="__APW_RESTORE_DATA2042__" hidden="1">#REF!</definedName>
    <definedName name="__APW_RESTORE_DATA2043__" hidden="1">#REF!</definedName>
    <definedName name="__APW_RESTORE_DATA2044__" hidden="1">#REF!</definedName>
    <definedName name="__APW_RESTORE_DATA2046__" hidden="1">#REF!</definedName>
    <definedName name="__APW_RESTORE_DATA2047__" hidden="1">#REF!</definedName>
    <definedName name="__APW_RESTORE_DATA2048__" hidden="1">#REF!</definedName>
    <definedName name="__APW_RESTORE_DATA2049__" hidden="1">#REF!</definedName>
    <definedName name="__APW_RESTORE_DATA205__" hidden="1">'[10]1'!$D$19,'[10]1'!$E$19,'[10]1'!$F$19,'[10]1'!$G$19,'[10]1'!$H$19</definedName>
    <definedName name="__APW_RESTORE_DATA2051__" hidden="1">#REF!</definedName>
    <definedName name="__APW_RESTORE_DATA2052__" hidden="1">#REF!</definedName>
    <definedName name="__APW_RESTORE_DATA2053__" hidden="1">#REF!</definedName>
    <definedName name="__APW_RESTORE_DATA2054__" hidden="1">#REF!</definedName>
    <definedName name="__APW_RESTORE_DATA2056__" hidden="1">#REF!</definedName>
    <definedName name="__APW_RESTORE_DATA2057__" hidden="1">#REF!</definedName>
    <definedName name="__APW_RESTORE_DATA2058__" hidden="1">#REF!</definedName>
    <definedName name="__APW_RESTORE_DATA2059__" hidden="1">#REF!</definedName>
    <definedName name="__APW_RESTORE_DATA2060__" hidden="1">#REF!</definedName>
    <definedName name="__APW_RESTORE_DATA2061__" hidden="1">#REF!</definedName>
    <definedName name="__APW_RESTORE_DATA2062__" hidden="1">#REF!</definedName>
    <definedName name="__APW_RESTORE_DATA2063__" hidden="1">#REF!</definedName>
    <definedName name="__APW_RESTORE_DATA2064__" hidden="1">#REF!</definedName>
    <definedName name="__APW_RESTORE_DATA2065__" hidden="1">#REF!</definedName>
    <definedName name="__APW_RESTORE_DATA2066__" hidden="1">#REF!</definedName>
    <definedName name="__APW_RESTORE_DATA2067__" hidden="1">#REF!</definedName>
    <definedName name="__APW_RESTORE_DATA2068__" hidden="1">#REF!</definedName>
    <definedName name="__APW_RESTORE_DATA2069__" hidden="1">#REF!</definedName>
    <definedName name="__APW_RESTORE_DATA207__" hidden="1">#REF!</definedName>
    <definedName name="__APW_RESTORE_DATA2070__" hidden="1">#REF!</definedName>
    <definedName name="__APW_RESTORE_DATA2072__" hidden="1">#REF!</definedName>
    <definedName name="__APW_RESTORE_DATA2073__" hidden="1">#REF!</definedName>
    <definedName name="__APW_RESTORE_DATA2074__" hidden="1">#REF!</definedName>
    <definedName name="__APW_RESTORE_DATA2075__" hidden="1">#REF!</definedName>
    <definedName name="__APW_RESTORE_DATA2077__" hidden="1">#REF!</definedName>
    <definedName name="__APW_RESTORE_DATA2078__" hidden="1">#REF!</definedName>
    <definedName name="__APW_RESTORE_DATA2079__" hidden="1">#REF!</definedName>
    <definedName name="__APW_RESTORE_DATA208__" hidden="1">'[10]1'!$D$25,'[10]1'!$E$25,'[10]1'!$F$25,'[10]1'!$G$25,'[10]1'!$H$25</definedName>
    <definedName name="__APW_RESTORE_DATA2080__" hidden="1">#REF!</definedName>
    <definedName name="__APW_RESTORE_DATA2082__" hidden="1">#REF!</definedName>
    <definedName name="__APW_RESTORE_DATA2083__" hidden="1">#REF!</definedName>
    <definedName name="__APW_RESTORE_DATA2084__" hidden="1">#REF!</definedName>
    <definedName name="__APW_RESTORE_DATA2085__" hidden="1">#REF!</definedName>
    <definedName name="__APW_RESTORE_DATA2087__" hidden="1">#REF!</definedName>
    <definedName name="__APW_RESTORE_DATA2088__" hidden="1">#REF!</definedName>
    <definedName name="__APW_RESTORE_DATA2089__" hidden="1">#REF!</definedName>
    <definedName name="__APW_RESTORE_DATA209__" hidden="1">#REF!</definedName>
    <definedName name="__APW_RESTORE_DATA2090__" hidden="1">#REF!</definedName>
    <definedName name="__APW_RESTORE_DATA2091__" hidden="1">#REF!</definedName>
    <definedName name="__APW_RESTORE_DATA2092__" hidden="1">#REF!</definedName>
    <definedName name="__APW_RESTORE_DATA2093__" hidden="1">#REF!</definedName>
    <definedName name="__APW_RESTORE_DATA2094__" hidden="1">#REF!</definedName>
    <definedName name="__APW_RESTORE_DATA2095__" hidden="1">#REF!</definedName>
    <definedName name="__APW_RESTORE_DATA2096__" hidden="1">#REF!</definedName>
    <definedName name="__APW_RESTORE_DATA2097__" hidden="1">#REF!</definedName>
    <definedName name="__APW_RESTORE_DATA2098__" hidden="1">#REF!</definedName>
    <definedName name="__APW_RESTORE_DATA2099__" hidden="1">#REF!</definedName>
    <definedName name="__APW_RESTORE_DATA21__" hidden="1">#REF!</definedName>
    <definedName name="__APW_RESTORE_DATA210__" hidden="1">#REF!</definedName>
    <definedName name="__APW_RESTORE_DATA2100__" hidden="1">#REF!</definedName>
    <definedName name="__APW_RESTORE_DATA2101__" hidden="1">#REF!</definedName>
    <definedName name="__APW_RESTORE_DATA2103__" hidden="1">#REF!</definedName>
    <definedName name="__APW_RESTORE_DATA2104__" hidden="1">#REF!</definedName>
    <definedName name="__APW_RESTORE_DATA2105__" hidden="1">#REF!</definedName>
    <definedName name="__APW_RESTORE_DATA2106__" hidden="1">#REF!</definedName>
    <definedName name="__APW_RESTORE_DATA2108__" hidden="1">#REF!</definedName>
    <definedName name="__APW_RESTORE_DATA2109__" hidden="1">#REF!</definedName>
    <definedName name="__APW_RESTORE_DATA211__" hidden="1">'[10]1'!$D$29,'[10]1'!$E$29,'[10]1'!$F$29,'[10]1'!$G$29,'[10]1'!$H$29</definedName>
    <definedName name="__APW_RESTORE_DATA2110__" hidden="1">#REF!</definedName>
    <definedName name="__APW_RESTORE_DATA2111__" hidden="1">#REF!</definedName>
    <definedName name="__APW_RESTORE_DATA2113__" hidden="1">#REF!</definedName>
    <definedName name="__APW_RESTORE_DATA2114__" hidden="1">#REF!</definedName>
    <definedName name="__APW_RESTORE_DATA2115__" hidden="1">#REF!</definedName>
    <definedName name="__APW_RESTORE_DATA2116__" hidden="1">#REF!</definedName>
    <definedName name="__APW_RESTORE_DATA2118__" hidden="1">#REF!</definedName>
    <definedName name="__APW_RESTORE_DATA2119__" hidden="1">#REF!</definedName>
    <definedName name="__APW_RESTORE_DATA212__" hidden="1">#REF!</definedName>
    <definedName name="__APW_RESTORE_DATA2120__" hidden="1">#REF!</definedName>
    <definedName name="__APW_RESTORE_DATA2121__" hidden="1">#REF!</definedName>
    <definedName name="__APW_RESTORE_DATA2122__" hidden="1">#REF!</definedName>
    <definedName name="__APW_RESTORE_DATA2123__" hidden="1">#REF!</definedName>
    <definedName name="__APW_RESTORE_DATA2124__" hidden="1">#REF!</definedName>
    <definedName name="__APW_RESTORE_DATA2125__" hidden="1">#REF!</definedName>
    <definedName name="__APW_RESTORE_DATA2126__" hidden="1">#REF!</definedName>
    <definedName name="__APW_RESTORE_DATA2127__" hidden="1">#REF!</definedName>
    <definedName name="__APW_RESTORE_DATA2128__" hidden="1">#REF!</definedName>
    <definedName name="__APW_RESTORE_DATA2129__" hidden="1">#REF!</definedName>
    <definedName name="__APW_RESTORE_DATA213__" hidden="1">'[10]1'!$D$32,'[10]1'!$E$32</definedName>
    <definedName name="__APW_RESTORE_DATA2130__" hidden="1">#REF!</definedName>
    <definedName name="__APW_RESTORE_DATA2131__" hidden="1">#REF!</definedName>
    <definedName name="__APW_RESTORE_DATA2132__" hidden="1">#REF!</definedName>
    <definedName name="__APW_RESTORE_DATA2134__" hidden="1">#REF!</definedName>
    <definedName name="__APW_RESTORE_DATA2135__" hidden="1">#REF!</definedName>
    <definedName name="__APW_RESTORE_DATA2136__" hidden="1">#REF!</definedName>
    <definedName name="__APW_RESTORE_DATA2137__" hidden="1">#REF!</definedName>
    <definedName name="__APW_RESTORE_DATA2139__" hidden="1">#REF!</definedName>
    <definedName name="__APW_RESTORE_DATA214__" hidden="1">#REF!</definedName>
    <definedName name="__APW_RESTORE_DATA2140__" hidden="1">#REF!</definedName>
    <definedName name="__APW_RESTORE_DATA2141__" hidden="1">#REF!</definedName>
    <definedName name="__APW_RESTORE_DATA2142__" hidden="1">#REF!</definedName>
    <definedName name="__APW_RESTORE_DATA2144__" hidden="1">#REF!</definedName>
    <definedName name="__APW_RESTORE_DATA2145__" hidden="1">#REF!</definedName>
    <definedName name="__APW_RESTORE_DATA2146__" hidden="1">#REF!</definedName>
    <definedName name="__APW_RESTORE_DATA2147__" hidden="1">#REF!</definedName>
    <definedName name="__APW_RESTORE_DATA2149__" hidden="1">#REF!</definedName>
    <definedName name="__APW_RESTORE_DATA215__" hidden="1">'[10]1'!$D$33,'[10]1'!$E$33</definedName>
    <definedName name="__APW_RESTORE_DATA2151__" hidden="1">#REF!</definedName>
    <definedName name="__APW_RESTORE_DATA2152__" hidden="1">#REF!</definedName>
    <definedName name="__APW_RESTORE_DATA2153__" hidden="1">#REF!</definedName>
    <definedName name="__APW_RESTORE_DATA2155__" hidden="1">#REF!</definedName>
    <definedName name="__APW_RESTORE_DATA2157__" hidden="1">#REF!</definedName>
    <definedName name="__APW_RESTORE_DATA2158__" hidden="1">#REF!</definedName>
    <definedName name="__APW_RESTORE_DATA2159__" hidden="1">#REF!</definedName>
    <definedName name="__APW_RESTORE_DATA216__" hidden="1">#REF!</definedName>
    <definedName name="__APW_RESTORE_DATA2160__" hidden="1">#REF!</definedName>
    <definedName name="__APW_RESTORE_DATA2161__" hidden="1">#REF!</definedName>
    <definedName name="__APW_RESTORE_DATA2162__" hidden="1">#REF!</definedName>
    <definedName name="__APW_RESTORE_DATA2163__" hidden="1">#REF!</definedName>
    <definedName name="__APW_RESTORE_DATA2164__" hidden="1">#REF!</definedName>
    <definedName name="__APW_RESTORE_DATA2165__" hidden="1">#REF!</definedName>
    <definedName name="__APW_RESTORE_DATA2166__" hidden="1">#REF!</definedName>
    <definedName name="__APW_RESTORE_DATA2167__" hidden="1">#REF!</definedName>
    <definedName name="__APW_RESTORE_DATA2168__" hidden="1">#REF!</definedName>
    <definedName name="__APW_RESTORE_DATA2169__" hidden="1">#REF!</definedName>
    <definedName name="__APW_RESTORE_DATA217__" hidden="1">'[10]1'!$D$34,'[10]1'!$E$34</definedName>
    <definedName name="__APW_RESTORE_DATA2170__" hidden="1">#REF!</definedName>
    <definedName name="__APW_RESTORE_DATA2171__" hidden="1">#REF!</definedName>
    <definedName name="__APW_RESTORE_DATA2172__" hidden="1">#REF!</definedName>
    <definedName name="__APW_RESTORE_DATA2174__" hidden="1">#REF!</definedName>
    <definedName name="__APW_RESTORE_DATA2175__" hidden="1">#REF!</definedName>
    <definedName name="__APW_RESTORE_DATA2176__" hidden="1">#REF!</definedName>
    <definedName name="__APW_RESTORE_DATA2177__" hidden="1">#REF!</definedName>
    <definedName name="__APW_RESTORE_DATA2179__" hidden="1">#REF!</definedName>
    <definedName name="__APW_RESTORE_DATA218__" hidden="1">#REF!</definedName>
    <definedName name="__APW_RESTORE_DATA2180__" hidden="1">#REF!</definedName>
    <definedName name="__APW_RESTORE_DATA2181__" hidden="1">#REF!</definedName>
    <definedName name="__APW_RESTORE_DATA2182__" hidden="1">#REF!</definedName>
    <definedName name="__APW_RESTORE_DATA2184__" hidden="1">#REF!</definedName>
    <definedName name="__APW_RESTORE_DATA2185__" hidden="1">#REF!</definedName>
    <definedName name="__APW_RESTORE_DATA2186__" hidden="1">#REF!</definedName>
    <definedName name="__APW_RESTORE_DATA2187__" hidden="1">#REF!</definedName>
    <definedName name="__APW_RESTORE_DATA2189__" hidden="1">#REF!</definedName>
    <definedName name="__APW_RESTORE_DATA219__" hidden="1">'[10]1'!$D$35,'[10]1'!$E$35</definedName>
    <definedName name="__APW_RESTORE_DATA2190__" hidden="1">#REF!</definedName>
    <definedName name="__APW_RESTORE_DATA2191__" hidden="1">#REF!</definedName>
    <definedName name="__APW_RESTORE_DATA2192__" hidden="1">#REF!</definedName>
    <definedName name="__APW_RESTORE_DATA2193__" hidden="1">#REF!</definedName>
    <definedName name="__APW_RESTORE_DATA2194__" hidden="1">#REF!</definedName>
    <definedName name="__APW_RESTORE_DATA2195__" hidden="1">#REF!</definedName>
    <definedName name="__APW_RESTORE_DATA2196__" hidden="1">#REF!</definedName>
    <definedName name="__APW_RESTORE_DATA2197__" hidden="1">#REF!</definedName>
    <definedName name="__APW_RESTORE_DATA2198__" hidden="1">#REF!</definedName>
    <definedName name="__APW_RESTORE_DATA2199__" hidden="1">#REF!</definedName>
    <definedName name="__APW_RESTORE_DATA22__" hidden="1">#REF!</definedName>
    <definedName name="__APW_RESTORE_DATA220__" hidden="1">#REF!</definedName>
    <definedName name="__APW_RESTORE_DATA2200__" hidden="1">#REF!</definedName>
    <definedName name="__APW_RESTORE_DATA2201__" hidden="1">#REF!</definedName>
    <definedName name="__APW_RESTORE_DATA2202__" hidden="1">#REF!</definedName>
    <definedName name="__APW_RESTORE_DATA2203__" hidden="1">#REF!</definedName>
    <definedName name="__APW_RESTORE_DATA2205__" hidden="1">#REF!</definedName>
    <definedName name="__APW_RESTORE_DATA2206__" hidden="1">#REF!</definedName>
    <definedName name="__APW_RESTORE_DATA2207__" hidden="1">#REF!</definedName>
    <definedName name="__APW_RESTORE_DATA2208__" hidden="1">#REF!</definedName>
    <definedName name="__APW_RESTORE_DATA221__" hidden="1">'[10]1'!$D$36,'[10]1'!$E$36</definedName>
    <definedName name="__APW_RESTORE_DATA2210__" hidden="1">#REF!</definedName>
    <definedName name="__APW_RESTORE_DATA2211__" hidden="1">#REF!</definedName>
    <definedName name="__APW_RESTORE_DATA2212__" hidden="1">#REF!</definedName>
    <definedName name="__APW_RESTORE_DATA2213__" hidden="1">#REF!</definedName>
    <definedName name="__APW_RESTORE_DATA2215__" hidden="1">#REF!</definedName>
    <definedName name="__APW_RESTORE_DATA2216__" hidden="1">#REF!</definedName>
    <definedName name="__APW_RESTORE_DATA2217__" hidden="1">#REF!</definedName>
    <definedName name="__APW_RESTORE_DATA2218__" hidden="1">#REF!</definedName>
    <definedName name="__APW_RESTORE_DATA222__" hidden="1">#REF!</definedName>
    <definedName name="__APW_RESTORE_DATA2220__" hidden="1">#REF!</definedName>
    <definedName name="__APW_RESTORE_DATA2222__" hidden="1">#REF!</definedName>
    <definedName name="__APW_RESTORE_DATA2223__" hidden="1">#REF!</definedName>
    <definedName name="__APW_RESTORE_DATA2224__" hidden="1">#REF!</definedName>
    <definedName name="__APW_RESTORE_DATA2225__" hidden="1">#REF!</definedName>
    <definedName name="__APW_RESTORE_DATA2226__" hidden="1">#REF!</definedName>
    <definedName name="__APW_RESTORE_DATA2227__" hidden="1">#REF!</definedName>
    <definedName name="__APW_RESTORE_DATA2228__" hidden="1">#REF!</definedName>
    <definedName name="__APW_RESTORE_DATA2229__" hidden="1">#REF!</definedName>
    <definedName name="__APW_RESTORE_DATA223__" hidden="1">'[10]1'!$D$38,'[10]1'!$E$38</definedName>
    <definedName name="__APW_RESTORE_DATA2230__" hidden="1">#REF!</definedName>
    <definedName name="__APW_RESTORE_DATA2231__" hidden="1">#REF!</definedName>
    <definedName name="__APW_RESTORE_DATA2232__" hidden="1">#REF!</definedName>
    <definedName name="__APW_RESTORE_DATA2233__" hidden="1">#REF!</definedName>
    <definedName name="__APW_RESTORE_DATA2234__" hidden="1">#REF!</definedName>
    <definedName name="__APW_RESTORE_DATA2235__" hidden="1">#REF!</definedName>
    <definedName name="__APW_RESTORE_DATA2237__" hidden="1">#REF!</definedName>
    <definedName name="__APW_RESTORE_DATA2238__" hidden="1">#REF!</definedName>
    <definedName name="__APW_RESTORE_DATA2239__" hidden="1">#REF!</definedName>
    <definedName name="__APW_RESTORE_DATA224__" hidden="1">#REF!</definedName>
    <definedName name="__APW_RESTORE_DATA2240__" hidden="1">#REF!</definedName>
    <definedName name="__APW_RESTORE_DATA2242__" hidden="1">#REF!</definedName>
    <definedName name="__APW_RESTORE_DATA2243__" hidden="1">#REF!</definedName>
    <definedName name="__APW_RESTORE_DATA2244__" hidden="1">#REF!</definedName>
    <definedName name="__APW_RESTORE_DATA2245__" hidden="1">#REF!</definedName>
    <definedName name="__APW_RESTORE_DATA2247__" hidden="1">#REF!</definedName>
    <definedName name="__APW_RESTORE_DATA2248__" hidden="1">#REF!</definedName>
    <definedName name="__APW_RESTORE_DATA2249__" hidden="1">#REF!</definedName>
    <definedName name="__APW_RESTORE_DATA225__" hidden="1">'[10]1'!$D$39,'[10]1'!$E$39</definedName>
    <definedName name="__APW_RESTORE_DATA2250__" hidden="1">#REF!</definedName>
    <definedName name="__APW_RESTORE_DATA2252__" hidden="1">#REF!</definedName>
    <definedName name="__APW_RESTORE_DATA2254__" hidden="1">#REF!</definedName>
    <definedName name="__APW_RESTORE_DATA2255__" hidden="1">#REF!</definedName>
    <definedName name="__APW_RESTORE_DATA2256__" hidden="1">#REF!</definedName>
    <definedName name="__APW_RESTORE_DATA2257__" hidden="1">#REF!</definedName>
    <definedName name="__APW_RESTORE_DATA2258__" hidden="1">#REF!</definedName>
    <definedName name="__APW_RESTORE_DATA2259__" hidden="1">#REF!</definedName>
    <definedName name="__APW_RESTORE_DATA226__" hidden="1">#REF!</definedName>
    <definedName name="__APW_RESTORE_DATA2260__" hidden="1">#REF!</definedName>
    <definedName name="__APW_RESTORE_DATA2261__" hidden="1">#REF!</definedName>
    <definedName name="__APW_RESTORE_DATA2262__" hidden="1">#REF!</definedName>
    <definedName name="__APW_RESTORE_DATA2263__" hidden="1">#REF!</definedName>
    <definedName name="__APW_RESTORE_DATA2264__" hidden="1">#REF!</definedName>
    <definedName name="__APW_RESTORE_DATA2265__" hidden="1">#REF!</definedName>
    <definedName name="__APW_RESTORE_DATA2266__" hidden="1">#REF!</definedName>
    <definedName name="__APW_RESTORE_DATA2267__" hidden="1">#REF!</definedName>
    <definedName name="__APW_RESTORE_DATA2269__" hidden="1">#REF!</definedName>
    <definedName name="__APW_RESTORE_DATA227__" hidden="1">'[10]1'!$D$41,'[10]1'!$E$41</definedName>
    <definedName name="__APW_RESTORE_DATA2270__" hidden="1">#REF!</definedName>
    <definedName name="__APW_RESTORE_DATA2271__" hidden="1">#REF!</definedName>
    <definedName name="__APW_RESTORE_DATA2272__" hidden="1">#REF!</definedName>
    <definedName name="__APW_RESTORE_DATA2274__" hidden="1">#REF!</definedName>
    <definedName name="__APW_RESTORE_DATA2275__" hidden="1">#REF!</definedName>
    <definedName name="__APW_RESTORE_DATA2276__" hidden="1">#REF!</definedName>
    <definedName name="__APW_RESTORE_DATA2277__" hidden="1">#REF!</definedName>
    <definedName name="__APW_RESTORE_DATA2279__" hidden="1">#REF!</definedName>
    <definedName name="__APW_RESTORE_DATA228__" hidden="1">#REF!</definedName>
    <definedName name="__APW_RESTORE_DATA2280__" hidden="1">#REF!</definedName>
    <definedName name="__APW_RESTORE_DATA2281__" hidden="1">#REF!</definedName>
    <definedName name="__APW_RESTORE_DATA2282__" hidden="1">#REF!</definedName>
    <definedName name="__APW_RESTORE_DATA2284__" hidden="1">#REF!</definedName>
    <definedName name="__APW_RESTORE_DATA2286__" hidden="1">#REF!</definedName>
    <definedName name="__APW_RESTORE_DATA2287__" hidden="1">#REF!</definedName>
    <definedName name="__APW_RESTORE_DATA2288__" hidden="1">#REF!</definedName>
    <definedName name="__APW_RESTORE_DATA2289__" hidden="1">#REF!</definedName>
    <definedName name="__APW_RESTORE_DATA229__" hidden="1">'[10]1'!$D$42,'[10]1'!$E$42</definedName>
    <definedName name="__APW_RESTORE_DATA2290__" hidden="1">#REF!</definedName>
    <definedName name="__APW_RESTORE_DATA2291__" hidden="1">#REF!</definedName>
    <definedName name="__APW_RESTORE_DATA2292__" hidden="1">#REF!</definedName>
    <definedName name="__APW_RESTORE_DATA2293__" hidden="1">#REF!</definedName>
    <definedName name="__APW_RESTORE_DATA2294__" hidden="1">#REF!</definedName>
    <definedName name="__APW_RESTORE_DATA2295__" hidden="1">#REF!</definedName>
    <definedName name="__APW_RESTORE_DATA2296__" hidden="1">#REF!</definedName>
    <definedName name="__APW_RESTORE_DATA2297__" hidden="1">#REF!</definedName>
    <definedName name="__APW_RESTORE_DATA2298__" hidden="1">#REF!</definedName>
    <definedName name="__APW_RESTORE_DATA2299__" hidden="1">#REF!</definedName>
    <definedName name="__APW_RESTORE_DATA23__" hidden="1">#REF!</definedName>
    <definedName name="__APW_RESTORE_DATA230__" hidden="1">#REF!</definedName>
    <definedName name="__APW_RESTORE_DATA2301__" hidden="1">#REF!</definedName>
    <definedName name="__APW_RESTORE_DATA2302__" hidden="1">#REF!</definedName>
    <definedName name="__APW_RESTORE_DATA2303__" hidden="1">#REF!</definedName>
    <definedName name="__APW_RESTORE_DATA2304__" hidden="1">#REF!</definedName>
    <definedName name="__APW_RESTORE_DATA2306__" hidden="1">#REF!</definedName>
    <definedName name="__APW_RESTORE_DATA2307__" hidden="1">#REF!</definedName>
    <definedName name="__APW_RESTORE_DATA2308__" hidden="1">#REF!</definedName>
    <definedName name="__APW_RESTORE_DATA2309__" hidden="1">#REF!</definedName>
    <definedName name="__APW_RESTORE_DATA231__" hidden="1">'[10]1'!$D$44,'[10]1'!$E$44</definedName>
    <definedName name="__APW_RESTORE_DATA2311__" hidden="1">#REF!</definedName>
    <definedName name="__APW_RESTORE_DATA2312__" hidden="1">#REF!</definedName>
    <definedName name="__APW_RESTORE_DATA2313__" hidden="1">#REF!</definedName>
    <definedName name="__APW_RESTORE_DATA2314__" hidden="1">#REF!</definedName>
    <definedName name="__APW_RESTORE_DATA2316__" hidden="1">#REF!</definedName>
    <definedName name="__APW_RESTORE_DATA2318__" hidden="1">#REF!</definedName>
    <definedName name="__APW_RESTORE_DATA2319__" hidden="1">#REF!</definedName>
    <definedName name="__APW_RESTORE_DATA2320__" hidden="1">#REF!</definedName>
    <definedName name="__APW_RESTORE_DATA2321__" hidden="1">#REF!</definedName>
    <definedName name="__APW_RESTORE_DATA2322__" hidden="1">#REF!</definedName>
    <definedName name="__APW_RESTORE_DATA2323__" hidden="1">#REF!</definedName>
    <definedName name="__APW_RESTORE_DATA2324__" hidden="1">#REF!</definedName>
    <definedName name="__APW_RESTORE_DATA2325__" hidden="1">#REF!</definedName>
    <definedName name="__APW_RESTORE_DATA2326__" hidden="1">#REF!</definedName>
    <definedName name="__APW_RESTORE_DATA2327__" hidden="1">#REF!</definedName>
    <definedName name="__APW_RESTORE_DATA2328__" hidden="1">#REF!</definedName>
    <definedName name="__APW_RESTORE_DATA2329__" hidden="1">#REF!</definedName>
    <definedName name="__APW_RESTORE_DATA233__" hidden="1">'[10]1'!$D$45,'[10]1'!$E$45</definedName>
    <definedName name="__APW_RESTORE_DATA2330__" hidden="1">#REF!</definedName>
    <definedName name="__APW_RESTORE_DATA2331__" hidden="1">#REF!</definedName>
    <definedName name="__APW_RESTORE_DATA2333__" hidden="1">#REF!</definedName>
    <definedName name="__APW_RESTORE_DATA2334__" hidden="1">#REF!</definedName>
    <definedName name="__APW_RESTORE_DATA2335__" hidden="1">#REF!</definedName>
    <definedName name="__APW_RESTORE_DATA2336__" hidden="1">#REF!</definedName>
    <definedName name="__APW_RESTORE_DATA2338__" hidden="1">#REF!</definedName>
    <definedName name="__APW_RESTORE_DATA2339__" hidden="1">#REF!</definedName>
    <definedName name="__APW_RESTORE_DATA234__" hidden="1">#REF!</definedName>
    <definedName name="__APW_RESTORE_DATA2340__" hidden="1">#REF!</definedName>
    <definedName name="__APW_RESTORE_DATA2341__" hidden="1">#REF!</definedName>
    <definedName name="__APW_RESTORE_DATA2343__" hidden="1">#REF!</definedName>
    <definedName name="__APW_RESTORE_DATA2344__" hidden="1">#REF!</definedName>
    <definedName name="__APW_RESTORE_DATA2345__" hidden="1">#REF!</definedName>
    <definedName name="__APW_RESTORE_DATA2346__" hidden="1">#REF!</definedName>
    <definedName name="__APW_RESTORE_DATA2348__" hidden="1">#REF!</definedName>
    <definedName name="__APW_RESTORE_DATA235__" hidden="1">'[10]1'!$D$46,'[10]1'!$E$46</definedName>
    <definedName name="__APW_RESTORE_DATA2350__" hidden="1">#REF!</definedName>
    <definedName name="__APW_RESTORE_DATA2351__" hidden="1">#REF!</definedName>
    <definedName name="__APW_RESTORE_DATA2352__" hidden="1">#REF!</definedName>
    <definedName name="__APW_RESTORE_DATA2353__" hidden="1">#REF!</definedName>
    <definedName name="__APW_RESTORE_DATA2354__" hidden="1">#REF!</definedName>
    <definedName name="__APW_RESTORE_DATA2355__" hidden="1">#REF!</definedName>
    <definedName name="__APW_RESTORE_DATA2356__" hidden="1">#REF!</definedName>
    <definedName name="__APW_RESTORE_DATA2357__" hidden="1">#REF!</definedName>
    <definedName name="__APW_RESTORE_DATA2358__" hidden="1">#REF!</definedName>
    <definedName name="__APW_RESTORE_DATA2359__" hidden="1">#REF!</definedName>
    <definedName name="__APW_RESTORE_DATA236__" hidden="1">#REF!</definedName>
    <definedName name="__APW_RESTORE_DATA2360__" hidden="1">#REF!</definedName>
    <definedName name="__APW_RESTORE_DATA2361__" hidden="1">#REF!</definedName>
    <definedName name="__APW_RESTORE_DATA2362__" hidden="1">#REF!</definedName>
    <definedName name="__APW_RESTORE_DATA2363__" hidden="1">#REF!</definedName>
    <definedName name="__APW_RESTORE_DATA2365__" hidden="1">#REF!</definedName>
    <definedName name="__APW_RESTORE_DATA2366__" hidden="1">#REF!</definedName>
    <definedName name="__APW_RESTORE_DATA2367__" hidden="1">#REF!</definedName>
    <definedName name="__APW_RESTORE_DATA2368__" hidden="1">#REF!</definedName>
    <definedName name="__APW_RESTORE_DATA237__" hidden="1">'[10]1'!$D$49,'[10]1'!$E$49</definedName>
    <definedName name="__APW_RESTORE_DATA2370__" hidden="1">#REF!</definedName>
    <definedName name="__APW_RESTORE_DATA2371__" hidden="1">#REF!</definedName>
    <definedName name="__APW_RESTORE_DATA2372__" hidden="1">#REF!</definedName>
    <definedName name="__APW_RESTORE_DATA2373__" hidden="1">#REF!</definedName>
    <definedName name="__APW_RESTORE_DATA2375__" hidden="1">#REF!</definedName>
    <definedName name="__APW_RESTORE_DATA2376__" hidden="1">#REF!</definedName>
    <definedName name="__APW_RESTORE_DATA2377__" hidden="1">#REF!</definedName>
    <definedName name="__APW_RESTORE_DATA2378__" hidden="1">#REF!</definedName>
    <definedName name="__APW_RESTORE_DATA238__" hidden="1">#REF!</definedName>
    <definedName name="__APW_RESTORE_DATA2380__" hidden="1">#REF!</definedName>
    <definedName name="__APW_RESTORE_DATA2381__" hidden="1">#REF!</definedName>
    <definedName name="__APW_RESTORE_DATA2382__" hidden="1">#REF!</definedName>
    <definedName name="__APW_RESTORE_DATA2383__" hidden="1">#REF!</definedName>
    <definedName name="__APW_RESTORE_DATA2384__" hidden="1">#REF!</definedName>
    <definedName name="__APW_RESTORE_DATA2385__" hidden="1">#REF!</definedName>
    <definedName name="__APW_RESTORE_DATA2386__" hidden="1">#REF!</definedName>
    <definedName name="__APW_RESTORE_DATA2387__" hidden="1">#REF!</definedName>
    <definedName name="__APW_RESTORE_DATA2388__" hidden="1">#REF!</definedName>
    <definedName name="__APW_RESTORE_DATA2389__" hidden="1">#REF!</definedName>
    <definedName name="__APW_RESTORE_DATA239__" hidden="1">'[10]1'!$D$51,'[10]1'!$E$51</definedName>
    <definedName name="__APW_RESTORE_DATA2390__" hidden="1">#REF!</definedName>
    <definedName name="__APW_RESTORE_DATA2392__" hidden="1">#REF!</definedName>
    <definedName name="__APW_RESTORE_DATA2393__" hidden="1">#REF!</definedName>
    <definedName name="__APW_RESTORE_DATA2394__" hidden="1">#REF!</definedName>
    <definedName name="__APW_RESTORE_DATA2395__" hidden="1">#REF!</definedName>
    <definedName name="__APW_RESTORE_DATA2397__" hidden="1">#REF!</definedName>
    <definedName name="__APW_RESTORE_DATA2398__" hidden="1">#REF!</definedName>
    <definedName name="__APW_RESTORE_DATA2399__" hidden="1">#REF!</definedName>
    <definedName name="__APW_RESTORE_DATA240__" hidden="1">#REF!</definedName>
    <definedName name="__APW_RESTORE_DATA2400__" hidden="1">#REF!</definedName>
    <definedName name="__APW_RESTORE_DATA2402__" hidden="1">#REF!</definedName>
    <definedName name="__APW_RESTORE_DATA2403__" hidden="1">#REF!</definedName>
    <definedName name="__APW_RESTORE_DATA2404__" hidden="1">#REF!</definedName>
    <definedName name="__APW_RESTORE_DATA2405__" hidden="1">#REF!</definedName>
    <definedName name="__APW_RESTORE_DATA2407__" hidden="1">#REF!</definedName>
    <definedName name="__APW_RESTORE_DATA2408__" hidden="1">#REF!</definedName>
    <definedName name="__APW_RESTORE_DATA2409__" hidden="1">#REF!</definedName>
    <definedName name="__APW_RESTORE_DATA241__" hidden="1">#REF!</definedName>
    <definedName name="__APW_RESTORE_DATA2410__" hidden="1">#REF!</definedName>
    <definedName name="__APW_RESTORE_DATA2411__" hidden="1">#REF!</definedName>
    <definedName name="__APW_RESTORE_DATA2412__" hidden="1">#REF!</definedName>
    <definedName name="__APW_RESTORE_DATA2413__" hidden="1">#REF!</definedName>
    <definedName name="__APW_RESTORE_DATA2414__" hidden="1">#REF!</definedName>
    <definedName name="__APW_RESTORE_DATA2415__" hidden="1">#REF!</definedName>
    <definedName name="__APW_RESTORE_DATA2416__" hidden="1">#REF!</definedName>
    <definedName name="__APW_RESTORE_DATA2417__" hidden="1">#REF!</definedName>
    <definedName name="__APW_RESTORE_DATA2418__" hidden="1">#REF!</definedName>
    <definedName name="__APW_RESTORE_DATA2419__" hidden="1">#REF!</definedName>
    <definedName name="__APW_RESTORE_DATA2420__" hidden="1">#REF!</definedName>
    <definedName name="__APW_RESTORE_DATA2421__" hidden="1">#REF!</definedName>
    <definedName name="__APW_RESTORE_DATA2422__" hidden="1">#REF!</definedName>
    <definedName name="__APW_RESTORE_DATA2423__" hidden="1">#REF!</definedName>
    <definedName name="__APW_RESTORE_DATA2424__" hidden="1">#REF!</definedName>
    <definedName name="__APW_RESTORE_DATA2425__" hidden="1">#REF!</definedName>
    <definedName name="__APW_RESTORE_DATA2426__" hidden="1">#REF!</definedName>
    <definedName name="__APW_RESTORE_DATA2427__" hidden="1">#REF!</definedName>
    <definedName name="__APW_RESTORE_DATA2428__" hidden="1">#REF!</definedName>
    <definedName name="__APW_RESTORE_DATA2429__" hidden="1">#REF!</definedName>
    <definedName name="__APW_RESTORE_DATA243__" hidden="1">#REF!</definedName>
    <definedName name="__APW_RESTORE_DATA2430__" hidden="1">#REF!</definedName>
    <definedName name="__APW_RESTORE_DATA2431__" hidden="1">#REF!</definedName>
    <definedName name="__APW_RESTORE_DATA2432__" hidden="1">#REF!</definedName>
    <definedName name="__APW_RESTORE_DATA2433__" hidden="1">#REF!</definedName>
    <definedName name="__APW_RESTORE_DATA2434__" hidden="1">#REF!</definedName>
    <definedName name="__APW_RESTORE_DATA2435__" hidden="1">#REF!</definedName>
    <definedName name="__APW_RESTORE_DATA2436__" hidden="1">#REF!</definedName>
    <definedName name="__APW_RESTORE_DATA2437__" hidden="1">#REF!</definedName>
    <definedName name="__APW_RESTORE_DATA2438__" hidden="1">#REF!</definedName>
    <definedName name="__APW_RESTORE_DATA2439__" hidden="1">#REF!</definedName>
    <definedName name="__APW_RESTORE_DATA244__" hidden="1">#REF!</definedName>
    <definedName name="__APW_RESTORE_DATA2440__" hidden="1">#REF!</definedName>
    <definedName name="__APW_RESTORE_DATA2441__" hidden="1">#REF!</definedName>
    <definedName name="__APW_RESTORE_DATA2442__" hidden="1">#REF!</definedName>
    <definedName name="__APW_RESTORE_DATA2443__" hidden="1">#REF!</definedName>
    <definedName name="__APW_RESTORE_DATA2444__" hidden="1">#REF!</definedName>
    <definedName name="__APW_RESTORE_DATA2445__" hidden="1">#REF!</definedName>
    <definedName name="__APW_RESTORE_DATA2446__" hidden="1">#REF!</definedName>
    <definedName name="__APW_RESTORE_DATA2447__" hidden="1">#REF!</definedName>
    <definedName name="__APW_RESTORE_DATA2448__" hidden="1">#REF!</definedName>
    <definedName name="__APW_RESTORE_DATA2449__" hidden="1">#REF!</definedName>
    <definedName name="__APW_RESTORE_DATA245__" hidden="1">#REF!</definedName>
    <definedName name="__APW_RESTORE_DATA2450__" hidden="1">#REF!</definedName>
    <definedName name="__APW_RESTORE_DATA2451__" hidden="1">#REF!</definedName>
    <definedName name="__APW_RESTORE_DATA2452__" hidden="1">#REF!</definedName>
    <definedName name="__APW_RESTORE_DATA2453__" hidden="1">#REF!</definedName>
    <definedName name="__APW_RESTORE_DATA2454__" hidden="1">#REF!</definedName>
    <definedName name="__APW_RESTORE_DATA2455__" hidden="1">#REF!</definedName>
    <definedName name="__APW_RESTORE_DATA2456__" hidden="1">#REF!</definedName>
    <definedName name="__APW_RESTORE_DATA2457__" hidden="1">#REF!</definedName>
    <definedName name="__APW_RESTORE_DATA2458__" hidden="1">#REF!</definedName>
    <definedName name="__APW_RESTORE_DATA2459__" hidden="1">#REF!</definedName>
    <definedName name="__APW_RESTORE_DATA246__" hidden="1">#REF!</definedName>
    <definedName name="__APW_RESTORE_DATA2460__" hidden="1">#REF!</definedName>
    <definedName name="__APW_RESTORE_DATA2461__" hidden="1">#REF!</definedName>
    <definedName name="__APW_RESTORE_DATA2462__" hidden="1">#REF!</definedName>
    <definedName name="__APW_RESTORE_DATA2463__" hidden="1">#REF!</definedName>
    <definedName name="__APW_RESTORE_DATA2464__" hidden="1">#REF!</definedName>
    <definedName name="__APW_RESTORE_DATA2465__" hidden="1">#REF!</definedName>
    <definedName name="__APW_RESTORE_DATA2466__" hidden="1">#REF!</definedName>
    <definedName name="__APW_RESTORE_DATA2467__" hidden="1">#REF!</definedName>
    <definedName name="__APW_RESTORE_DATA2468__" hidden="1">#REF!</definedName>
    <definedName name="__APW_RESTORE_DATA2469__" hidden="1">#REF!</definedName>
    <definedName name="__APW_RESTORE_DATA247__" hidden="1">#REF!</definedName>
    <definedName name="__APW_RESTORE_DATA2470__" hidden="1">#REF!</definedName>
    <definedName name="__APW_RESTORE_DATA2471__" hidden="1">#REF!</definedName>
    <definedName name="__APW_RESTORE_DATA2472__" hidden="1">#REF!</definedName>
    <definedName name="__APW_RESTORE_DATA2473__" hidden="1">#REF!</definedName>
    <definedName name="__APW_RESTORE_DATA2474__" hidden="1">#REF!</definedName>
    <definedName name="__APW_RESTORE_DATA2475__" hidden="1">#REF!</definedName>
    <definedName name="__APW_RESTORE_DATA2476__" hidden="1">#REF!</definedName>
    <definedName name="__APW_RESTORE_DATA2477__" hidden="1">#REF!</definedName>
    <definedName name="__APW_RESTORE_DATA2478__" hidden="1">#REF!</definedName>
    <definedName name="__APW_RESTORE_DATA2479__" hidden="1">#REF!</definedName>
    <definedName name="__APW_RESTORE_DATA248__" hidden="1">#REF!</definedName>
    <definedName name="__APW_RESTORE_DATA2480__" hidden="1">#REF!</definedName>
    <definedName name="__APW_RESTORE_DATA2481__" hidden="1">#REF!</definedName>
    <definedName name="__APW_RESTORE_DATA2482__" hidden="1">#REF!</definedName>
    <definedName name="__APW_RESTORE_DATA2483__" hidden="1">#REF!</definedName>
    <definedName name="__APW_RESTORE_DATA2484__" hidden="1">#REF!</definedName>
    <definedName name="__APW_RESTORE_DATA2485__" hidden="1">#REF!</definedName>
    <definedName name="__APW_RESTORE_DATA2486__" hidden="1">#REF!</definedName>
    <definedName name="__APW_RESTORE_DATA2487__" hidden="1">#REF!</definedName>
    <definedName name="__APW_RESTORE_DATA2488__" hidden="1">#REF!</definedName>
    <definedName name="__APW_RESTORE_DATA2489__" hidden="1">#REF!</definedName>
    <definedName name="__APW_RESTORE_DATA249__" hidden="1">#REF!</definedName>
    <definedName name="__APW_RESTORE_DATA2490__" hidden="1">#REF!</definedName>
    <definedName name="__APW_RESTORE_DATA2491__" hidden="1">#REF!</definedName>
    <definedName name="__APW_RESTORE_DATA2492__" hidden="1">#REF!</definedName>
    <definedName name="__APW_RESTORE_DATA2493__" hidden="1">#REF!</definedName>
    <definedName name="__APW_RESTORE_DATA2494__" hidden="1">#REF!</definedName>
    <definedName name="__APW_RESTORE_DATA2495__" hidden="1">#REF!</definedName>
    <definedName name="__APW_RESTORE_DATA2496__" hidden="1">#REF!</definedName>
    <definedName name="__APW_RESTORE_DATA2497__" hidden="1">#REF!</definedName>
    <definedName name="__APW_RESTORE_DATA2498__" hidden="1">#REF!</definedName>
    <definedName name="__APW_RESTORE_DATA2499__" hidden="1">#REF!</definedName>
    <definedName name="__APW_RESTORE_DATA25__" hidden="1">#REF!</definedName>
    <definedName name="__APW_RESTORE_DATA250__" hidden="1">#REF!</definedName>
    <definedName name="__APW_RESTORE_DATA2500__" hidden="1">#REF!</definedName>
    <definedName name="__APW_RESTORE_DATA2501__" hidden="1">#REF!</definedName>
    <definedName name="__APW_RESTORE_DATA2502__" hidden="1">#REF!</definedName>
    <definedName name="__APW_RESTORE_DATA2503__" hidden="1">#REF!</definedName>
    <definedName name="__APW_RESTORE_DATA2504__" hidden="1">#REF!</definedName>
    <definedName name="__APW_RESTORE_DATA2505__" hidden="1">#REF!</definedName>
    <definedName name="__APW_RESTORE_DATA2506__" hidden="1">#REF!</definedName>
    <definedName name="__APW_RESTORE_DATA2507__" hidden="1">#REF!</definedName>
    <definedName name="__APW_RESTORE_DATA2508__" hidden="1">#REF!</definedName>
    <definedName name="__APW_RESTORE_DATA2509__" hidden="1">#REF!</definedName>
    <definedName name="__APW_RESTORE_DATA251__" hidden="1">'[10]2'!$D$8,'[10]2'!$E$8,'[10]2'!$F$8,'[10]2'!$G$8,'[10]2'!$H$8</definedName>
    <definedName name="__APW_RESTORE_DATA2510__" hidden="1">#REF!</definedName>
    <definedName name="__APW_RESTORE_DATA2511__" hidden="1">#REF!</definedName>
    <definedName name="__APW_RESTORE_DATA2512__" hidden="1">#REF!</definedName>
    <definedName name="__APW_RESTORE_DATA2513__" hidden="1">#REF!</definedName>
    <definedName name="__APW_RESTORE_DATA2515__" hidden="1">#REF!</definedName>
    <definedName name="__APW_RESTORE_DATA2516__" hidden="1">#REF!</definedName>
    <definedName name="__APW_RESTORE_DATA2517__" hidden="1">#REF!</definedName>
    <definedName name="__APW_RESTORE_DATA2518__" hidden="1">#REF!</definedName>
    <definedName name="__APW_RESTORE_DATA252__" hidden="1">#REF!</definedName>
    <definedName name="__APW_RESTORE_DATA2520__" hidden="1">#REF!</definedName>
    <definedName name="__APW_RESTORE_DATA2521__" hidden="1">#REF!</definedName>
    <definedName name="__APW_RESTORE_DATA2522__" hidden="1">#REF!</definedName>
    <definedName name="__APW_RESTORE_DATA2523__" hidden="1">#REF!</definedName>
    <definedName name="__APW_RESTORE_DATA2525__" hidden="1">#REF!</definedName>
    <definedName name="__APW_RESTORE_DATA2526__" hidden="1">#REF!</definedName>
    <definedName name="__APW_RESTORE_DATA2527__" hidden="1">#REF!</definedName>
    <definedName name="__APW_RESTORE_DATA2528__" hidden="1">#REF!</definedName>
    <definedName name="__APW_RESTORE_DATA253__" hidden="1">'[10]2'!$D$9,'[10]2'!$E$9,'[10]2'!$F$9,'[10]2'!$G$9,'[10]2'!$H$9</definedName>
    <definedName name="__APW_RESTORE_DATA2530__" hidden="1">#REF!</definedName>
    <definedName name="__APW_RESTORE_DATA2531__" hidden="1">#REF!</definedName>
    <definedName name="__APW_RESTORE_DATA2532__" hidden="1">#REF!</definedName>
    <definedName name="__APW_RESTORE_DATA2533__" hidden="1">#REF!</definedName>
    <definedName name="__APW_RESTORE_DATA2534__" hidden="1">#REF!</definedName>
    <definedName name="__APW_RESTORE_DATA2535__" hidden="1">#REF!</definedName>
    <definedName name="__APW_RESTORE_DATA2536__" hidden="1">#REF!</definedName>
    <definedName name="__APW_RESTORE_DATA2537__" hidden="1">#REF!</definedName>
    <definedName name="__APW_RESTORE_DATA2538__" hidden="1">#REF!</definedName>
    <definedName name="__APW_RESTORE_DATA2539__" hidden="1">#REF!</definedName>
    <definedName name="__APW_RESTORE_DATA254__" hidden="1">#REF!</definedName>
    <definedName name="__APW_RESTORE_DATA2540__" hidden="1">#REF!</definedName>
    <definedName name="__APW_RESTORE_DATA2541__" hidden="1">#REF!</definedName>
    <definedName name="__APW_RESTORE_DATA2542__" hidden="1">#REF!</definedName>
    <definedName name="__APW_RESTORE_DATA2543__" hidden="1">#REF!</definedName>
    <definedName name="__APW_RESTORE_DATA2544__" hidden="1">#REF!</definedName>
    <definedName name="__APW_RESTORE_DATA2546__" hidden="1">#REF!</definedName>
    <definedName name="__APW_RESTORE_DATA2547__" hidden="1">#REF!</definedName>
    <definedName name="__APW_RESTORE_DATA2548__" hidden="1">#REF!</definedName>
    <definedName name="__APW_RESTORE_DATA2549__" hidden="1">#REF!</definedName>
    <definedName name="__APW_RESTORE_DATA255__" hidden="1">'[10]2'!$D$11,'[10]2'!$E$11,'[10]2'!$F$11,'[10]2'!$G$11,'[10]2'!$H$11</definedName>
    <definedName name="__APW_RESTORE_DATA2551__" hidden="1">#REF!</definedName>
    <definedName name="__APW_RESTORE_DATA2552__" hidden="1">#REF!</definedName>
    <definedName name="__APW_RESTORE_DATA2553__" hidden="1">#REF!</definedName>
    <definedName name="__APW_RESTORE_DATA2554__" hidden="1">#REF!</definedName>
    <definedName name="__APW_RESTORE_DATA2556__" hidden="1">#REF!</definedName>
    <definedName name="__APW_RESTORE_DATA2557__" hidden="1">#REF!</definedName>
    <definedName name="__APW_RESTORE_DATA2558__" hidden="1">#REF!</definedName>
    <definedName name="__APW_RESTORE_DATA2559__" hidden="1">#REF!</definedName>
    <definedName name="__APW_RESTORE_DATA256__" hidden="1">#REF!</definedName>
    <definedName name="__APW_RESTORE_DATA2561__" hidden="1">#REF!</definedName>
    <definedName name="__APW_RESTORE_DATA2562__" hidden="1">#REF!</definedName>
    <definedName name="__APW_RESTORE_DATA2563__" hidden="1">#REF!</definedName>
    <definedName name="__APW_RESTORE_DATA2564__" hidden="1">#REF!</definedName>
    <definedName name="__APW_RESTORE_DATA2565__" hidden="1">#REF!</definedName>
    <definedName name="__APW_RESTORE_DATA2566__" hidden="1">#REF!</definedName>
    <definedName name="__APW_RESTORE_DATA2567__" hidden="1">#REF!</definedName>
    <definedName name="__APW_RESTORE_DATA2568__" hidden="1">#REF!</definedName>
    <definedName name="__APW_RESTORE_DATA2569__" hidden="1">#REF!</definedName>
    <definedName name="__APW_RESTORE_DATA257__" hidden="1">#REF!</definedName>
    <definedName name="__APW_RESTORE_DATA2570__" hidden="1">#REF!</definedName>
    <definedName name="__APW_RESTORE_DATA2571__" hidden="1">#REF!</definedName>
    <definedName name="__APW_RESTORE_DATA2573__" hidden="1">#REF!</definedName>
    <definedName name="__APW_RESTORE_DATA2574__" hidden="1">#REF!</definedName>
    <definedName name="__APW_RESTORE_DATA2575__" hidden="1">#REF!</definedName>
    <definedName name="__APW_RESTORE_DATA2576__" hidden="1">#REF!</definedName>
    <definedName name="__APW_RESTORE_DATA2578__" hidden="1">#REF!</definedName>
    <definedName name="__APW_RESTORE_DATA2579__" hidden="1">#REF!</definedName>
    <definedName name="__APW_RESTORE_DATA258__" hidden="1">'[10]2'!$D$12,'[10]2'!$E$12,'[10]2'!$F$12,'[10]2'!$G$12,'[10]2'!$H$12</definedName>
    <definedName name="__APW_RESTORE_DATA2580__" hidden="1">#REF!</definedName>
    <definedName name="__APW_RESTORE_DATA2581__" hidden="1">#REF!</definedName>
    <definedName name="__APW_RESTORE_DATA2583__" hidden="1">#REF!</definedName>
    <definedName name="__APW_RESTORE_DATA2584__" hidden="1">#REF!</definedName>
    <definedName name="__APW_RESTORE_DATA2585__" hidden="1">#REF!</definedName>
    <definedName name="__APW_RESTORE_DATA2586__" hidden="1">#REF!</definedName>
    <definedName name="__APW_RESTORE_DATA2588__" hidden="1">#REF!</definedName>
    <definedName name="__APW_RESTORE_DATA2589__" hidden="1">#REF!</definedName>
    <definedName name="__APW_RESTORE_DATA259__" hidden="1">#REF!</definedName>
    <definedName name="__APW_RESTORE_DATA2590__" hidden="1">#REF!</definedName>
    <definedName name="__APW_RESTORE_DATA2591__" hidden="1">#REF!</definedName>
    <definedName name="__APW_RESTORE_DATA2592__" hidden="1">#REF!</definedName>
    <definedName name="__APW_RESTORE_DATA2593__" hidden="1">#REF!</definedName>
    <definedName name="__APW_RESTORE_DATA2594__" hidden="1">#REF!</definedName>
    <definedName name="__APW_RESTORE_DATA2595__" hidden="1">#REF!</definedName>
    <definedName name="__APW_RESTORE_DATA2596__" hidden="1">#REF!</definedName>
    <definedName name="__APW_RESTORE_DATA2597__" hidden="1">#REF!</definedName>
    <definedName name="__APW_RESTORE_DATA2598__" hidden="1">#REF!</definedName>
    <definedName name="__APW_RESTORE_DATA2599__" hidden="1">#REF!</definedName>
    <definedName name="__APW_RESTORE_DATA26__" hidden="1">#REF!</definedName>
    <definedName name="__APW_RESTORE_DATA260__" hidden="1">#REF!</definedName>
    <definedName name="__APW_RESTORE_DATA2600__" hidden="1">#REF!</definedName>
    <definedName name="__APW_RESTORE_DATA2601__" hidden="1">#REF!</definedName>
    <definedName name="__APW_RESTORE_DATA2602__" hidden="1">#REF!</definedName>
    <definedName name="__APW_RESTORE_DATA2604__" hidden="1">#REF!</definedName>
    <definedName name="__APW_RESTORE_DATA2605__" hidden="1">#REF!</definedName>
    <definedName name="__APW_RESTORE_DATA2606__" hidden="1">#REF!</definedName>
    <definedName name="__APW_RESTORE_DATA2607__" hidden="1">#REF!</definedName>
    <definedName name="__APW_RESTORE_DATA2609__" hidden="1">#REF!</definedName>
    <definedName name="__APW_RESTORE_DATA261__" hidden="1">'[10]2'!$D$17,'[10]2'!$E$17,'[10]2'!$F$17,'[10]2'!$G$17,'[10]2'!$H$17</definedName>
    <definedName name="__APW_RESTORE_DATA2610__" hidden="1">#REF!</definedName>
    <definedName name="__APW_RESTORE_DATA2611__" hidden="1">#REF!</definedName>
    <definedName name="__APW_RESTORE_DATA2612__" hidden="1">#REF!</definedName>
    <definedName name="__APW_RESTORE_DATA2614__" hidden="1">#REF!</definedName>
    <definedName name="__APW_RESTORE_DATA2615__" hidden="1">#REF!</definedName>
    <definedName name="__APW_RESTORE_DATA2616__" hidden="1">#REF!</definedName>
    <definedName name="__APW_RESTORE_DATA2617__" hidden="1">#REF!</definedName>
    <definedName name="__APW_RESTORE_DATA2619__" hidden="1">#REF!</definedName>
    <definedName name="__APW_RESTORE_DATA262__" hidden="1">#REF!</definedName>
    <definedName name="__APW_RESTORE_DATA2620__" hidden="1">#REF!</definedName>
    <definedName name="__APW_RESTORE_DATA2621__" hidden="1">#REF!</definedName>
    <definedName name="__APW_RESTORE_DATA2622__" hidden="1">#REF!</definedName>
    <definedName name="__APW_RESTORE_DATA2623__" hidden="1">#REF!</definedName>
    <definedName name="__APW_RESTORE_DATA2624__" hidden="1">#REF!</definedName>
    <definedName name="__APW_RESTORE_DATA2625__" hidden="1">#REF!</definedName>
    <definedName name="__APW_RESTORE_DATA2626__" hidden="1">#REF!</definedName>
    <definedName name="__APW_RESTORE_DATA2627__" hidden="1">#REF!</definedName>
    <definedName name="__APW_RESTORE_DATA2628__" hidden="1">#REF!</definedName>
    <definedName name="__APW_RESTORE_DATA2629__" hidden="1">#REF!</definedName>
    <definedName name="__APW_RESTORE_DATA2630__" hidden="1">#REF!</definedName>
    <definedName name="__APW_RESTORE_DATA2631__" hidden="1">#REF!</definedName>
    <definedName name="__APW_RESTORE_DATA2632__" hidden="1">#REF!</definedName>
    <definedName name="__APW_RESTORE_DATA2633__" hidden="1">#REF!</definedName>
    <definedName name="__APW_RESTORE_DATA2635__" hidden="1">#REF!</definedName>
    <definedName name="__APW_RESTORE_DATA2636__" hidden="1">#REF!</definedName>
    <definedName name="__APW_RESTORE_DATA2637__" hidden="1">#REF!</definedName>
    <definedName name="__APW_RESTORE_DATA2638__" hidden="1">#REF!</definedName>
    <definedName name="__APW_RESTORE_DATA264__" hidden="1">#REF!</definedName>
    <definedName name="__APW_RESTORE_DATA2640__" hidden="1">#REF!</definedName>
    <definedName name="__APW_RESTORE_DATA2641__" hidden="1">#REF!</definedName>
    <definedName name="__APW_RESTORE_DATA2642__" hidden="1">#REF!</definedName>
    <definedName name="__APW_RESTORE_DATA2643__" hidden="1">#REF!</definedName>
    <definedName name="__APW_RESTORE_DATA2645__" hidden="1">#REF!</definedName>
    <definedName name="__APW_RESTORE_DATA2646__" hidden="1">#REF!</definedName>
    <definedName name="__APW_RESTORE_DATA2647__" hidden="1">#REF!</definedName>
    <definedName name="__APW_RESTORE_DATA2648__" hidden="1">#REF!</definedName>
    <definedName name="__APW_RESTORE_DATA265__" hidden="1">#REF!</definedName>
    <definedName name="__APW_RESTORE_DATA2650__" hidden="1">#REF!</definedName>
    <definedName name="__APW_RESTORE_DATA2651__" hidden="1">#REF!</definedName>
    <definedName name="__APW_RESTORE_DATA2652__" hidden="1">#REF!</definedName>
    <definedName name="__APW_RESTORE_DATA2653__" hidden="1">#REF!</definedName>
    <definedName name="__APW_RESTORE_DATA2654__" hidden="1">#REF!</definedName>
    <definedName name="__APW_RESTORE_DATA2655__" hidden="1">#REF!</definedName>
    <definedName name="__APW_RESTORE_DATA2656__" hidden="1">#REF!</definedName>
    <definedName name="__APW_RESTORE_DATA2657__" hidden="1">#REF!</definedName>
    <definedName name="__APW_RESTORE_DATA2658__" hidden="1">#REF!</definedName>
    <definedName name="__APW_RESTORE_DATA2659__" hidden="1">#REF!</definedName>
    <definedName name="__APW_RESTORE_DATA266__" hidden="1">'[10]2'!$D$19,'[10]2'!$E$19,'[10]2'!$F$19,'[10]2'!$G$19,'[10]2'!$H$19</definedName>
    <definedName name="__APW_RESTORE_DATA2660__" hidden="1">#REF!</definedName>
    <definedName name="__APW_RESTORE_DATA2661__" hidden="1">#REF!</definedName>
    <definedName name="__APW_RESTORE_DATA2662__" hidden="1">#REF!</definedName>
    <definedName name="__APW_RESTORE_DATA2663__" hidden="1">#REF!</definedName>
    <definedName name="__APW_RESTORE_DATA2664__" hidden="1">#REF!</definedName>
    <definedName name="__APW_RESTORE_DATA2666__" hidden="1">#REF!</definedName>
    <definedName name="__APW_RESTORE_DATA2667__" hidden="1">#REF!</definedName>
    <definedName name="__APW_RESTORE_DATA2668__" hidden="1">#REF!</definedName>
    <definedName name="__APW_RESTORE_DATA2669__" hidden="1">#REF!</definedName>
    <definedName name="__APW_RESTORE_DATA267__" hidden="1">#REF!</definedName>
    <definedName name="__APW_RESTORE_DATA2671__" hidden="1">#REF!</definedName>
    <definedName name="__APW_RESTORE_DATA2672__" hidden="1">#REF!</definedName>
    <definedName name="__APW_RESTORE_DATA2673__" hidden="1">#REF!</definedName>
    <definedName name="__APW_RESTORE_DATA2674__" hidden="1">#REF!</definedName>
    <definedName name="__APW_RESTORE_DATA2676__" hidden="1">#REF!</definedName>
    <definedName name="__APW_RESTORE_DATA2677__" hidden="1">#REF!</definedName>
    <definedName name="__APW_RESTORE_DATA2678__" hidden="1">#REF!</definedName>
    <definedName name="__APW_RESTORE_DATA2679__" hidden="1">#REF!</definedName>
    <definedName name="__APW_RESTORE_DATA2681__" hidden="1">#REF!</definedName>
    <definedName name="__APW_RESTORE_DATA2682__" hidden="1">#REF!</definedName>
    <definedName name="__APW_RESTORE_DATA2683__" hidden="1">#REF!</definedName>
    <definedName name="__APW_RESTORE_DATA2684__" hidden="1">#REF!</definedName>
    <definedName name="__APW_RESTORE_DATA2685__" hidden="1">#REF!</definedName>
    <definedName name="__APW_RESTORE_DATA2686__" hidden="1">#REF!</definedName>
    <definedName name="__APW_RESTORE_DATA2687__" hidden="1">#REF!</definedName>
    <definedName name="__APW_RESTORE_DATA2688__" hidden="1">#REF!</definedName>
    <definedName name="__APW_RESTORE_DATA2689__" hidden="1">#REF!</definedName>
    <definedName name="__APW_RESTORE_DATA269__" hidden="1">'[10]2'!$D$25,'[10]2'!$E$25,'[10]2'!$F$25,'[10]2'!$G$25,'[10]2'!$H$25</definedName>
    <definedName name="__APW_RESTORE_DATA2690__" hidden="1">#REF!</definedName>
    <definedName name="__APW_RESTORE_DATA2691__" hidden="1">#REF!</definedName>
    <definedName name="__APW_RESTORE_DATA2692__" hidden="1">#REF!</definedName>
    <definedName name="__APW_RESTORE_DATA2693__" hidden="1">#REF!</definedName>
    <definedName name="__APW_RESTORE_DATA2694__" hidden="1">#REF!</definedName>
    <definedName name="__APW_RESTORE_DATA2695__" hidden="1">#REF!</definedName>
    <definedName name="__APW_RESTORE_DATA2697__" hidden="1">#REF!</definedName>
    <definedName name="__APW_RESTORE_DATA2698__" hidden="1">#REF!</definedName>
    <definedName name="__APW_RESTORE_DATA2699__" hidden="1">#REF!</definedName>
    <definedName name="__APW_RESTORE_DATA27__" hidden="1">#REF!</definedName>
    <definedName name="__APW_RESTORE_DATA270__" hidden="1">#REF!</definedName>
    <definedName name="__APW_RESTORE_DATA2700__" hidden="1">#REF!</definedName>
    <definedName name="__APW_RESTORE_DATA2702__" hidden="1">#REF!</definedName>
    <definedName name="__APW_RESTORE_DATA2703__" hidden="1">#REF!</definedName>
    <definedName name="__APW_RESTORE_DATA2704__" hidden="1">#REF!</definedName>
    <definedName name="__APW_RESTORE_DATA2705__" hidden="1">#REF!</definedName>
    <definedName name="__APW_RESTORE_DATA2707__" hidden="1">#REF!</definedName>
    <definedName name="__APW_RESTORE_DATA2708__" hidden="1">#REF!</definedName>
    <definedName name="__APW_RESTORE_DATA2709__" hidden="1">#REF!</definedName>
    <definedName name="__APW_RESTORE_DATA271__" hidden="1">#REF!</definedName>
    <definedName name="__APW_RESTORE_DATA2710__" hidden="1">#REF!</definedName>
    <definedName name="__APW_RESTORE_DATA2712__" hidden="1">#REF!</definedName>
    <definedName name="__APW_RESTORE_DATA2713__" hidden="1">#REF!</definedName>
    <definedName name="__APW_RESTORE_DATA2714__" hidden="1">#REF!</definedName>
    <definedName name="__APW_RESTORE_DATA2715__" hidden="1">#REF!</definedName>
    <definedName name="__APW_RESTORE_DATA2716__" hidden="1">#REF!</definedName>
    <definedName name="__APW_RESTORE_DATA2717__" hidden="1">#REF!</definedName>
    <definedName name="__APW_RESTORE_DATA2718__" hidden="1">#REF!</definedName>
    <definedName name="__APW_RESTORE_DATA2719__" hidden="1">#REF!</definedName>
    <definedName name="__APW_RESTORE_DATA272__" hidden="1">'[10]2'!$D$29,'[10]2'!$E$29,'[10]2'!$F$29,'[10]2'!$G$29,'[10]2'!$H$29</definedName>
    <definedName name="__APW_RESTORE_DATA2720__" hidden="1">#REF!</definedName>
    <definedName name="__APW_RESTORE_DATA2721__" hidden="1">#REF!</definedName>
    <definedName name="__APW_RESTORE_DATA2722__" hidden="1">#REF!</definedName>
    <definedName name="__APW_RESTORE_DATA2723__" hidden="1">#REF!</definedName>
    <definedName name="__APW_RESTORE_DATA2724__" hidden="1">#REF!</definedName>
    <definedName name="__APW_RESTORE_DATA2725__" hidden="1">#REF!</definedName>
    <definedName name="__APW_RESTORE_DATA2726__" hidden="1">#REF!</definedName>
    <definedName name="__APW_RESTORE_DATA2728__" hidden="1">#REF!</definedName>
    <definedName name="__APW_RESTORE_DATA2729__" hidden="1">#REF!</definedName>
    <definedName name="__APW_RESTORE_DATA2730__" hidden="1">#REF!</definedName>
    <definedName name="__APW_RESTORE_DATA2731__" hidden="1">#REF!</definedName>
    <definedName name="__APW_RESTORE_DATA2733__" hidden="1">#REF!</definedName>
    <definedName name="__APW_RESTORE_DATA2734__" hidden="1">#REF!</definedName>
    <definedName name="__APW_RESTORE_DATA2735__" hidden="1">#REF!</definedName>
    <definedName name="__APW_RESTORE_DATA2736__" hidden="1">#REF!</definedName>
    <definedName name="__APW_RESTORE_DATA2738__" hidden="1">#REF!</definedName>
    <definedName name="__APW_RESTORE_DATA2739__" hidden="1">#REF!</definedName>
    <definedName name="__APW_RESTORE_DATA274__" hidden="1">'[10]2'!$D$32,'[10]2'!$E$32</definedName>
    <definedName name="__APW_RESTORE_DATA2740__" hidden="1">#REF!</definedName>
    <definedName name="__APW_RESTORE_DATA2741__" hidden="1">#REF!</definedName>
    <definedName name="__APW_RESTORE_DATA2743__" hidden="1">#REF!</definedName>
    <definedName name="__APW_RESTORE_DATA2744__" hidden="1">#REF!</definedName>
    <definedName name="__APW_RESTORE_DATA2745__" hidden="1">#REF!</definedName>
    <definedName name="__APW_RESTORE_DATA2746__" hidden="1">#REF!</definedName>
    <definedName name="__APW_RESTORE_DATA2747__" hidden="1">#REF!</definedName>
    <definedName name="__APW_RESTORE_DATA2748__" hidden="1">#REF!</definedName>
    <definedName name="__APW_RESTORE_DATA2749__" hidden="1">#REF!</definedName>
    <definedName name="__APW_RESTORE_DATA2750__" hidden="1">#REF!</definedName>
    <definedName name="__APW_RESTORE_DATA2751__" hidden="1">#REF!</definedName>
    <definedName name="__APW_RESTORE_DATA2752__" hidden="1">#REF!</definedName>
    <definedName name="__APW_RESTORE_DATA2753__" hidden="1">#REF!</definedName>
    <definedName name="__APW_RESTORE_DATA2754__" hidden="1">#REF!</definedName>
    <definedName name="__APW_RESTORE_DATA2755__" hidden="1">#REF!</definedName>
    <definedName name="__APW_RESTORE_DATA2756__" hidden="1">#REF!</definedName>
    <definedName name="__APW_RESTORE_DATA2757__" hidden="1">#REF!</definedName>
    <definedName name="__APW_RESTORE_DATA2759__" hidden="1">#REF!</definedName>
    <definedName name="__APW_RESTORE_DATA276__" hidden="1">'[10]2'!$D$33,'[10]2'!$E$33</definedName>
    <definedName name="__APW_RESTORE_DATA2760__" hidden="1">#REF!</definedName>
    <definedName name="__APW_RESTORE_DATA2761__" hidden="1">#REF!</definedName>
    <definedName name="__APW_RESTORE_DATA2762__" hidden="1">#REF!</definedName>
    <definedName name="__APW_RESTORE_DATA2764__" hidden="1">#REF!</definedName>
    <definedName name="__APW_RESTORE_DATA2765__" hidden="1">#REF!</definedName>
    <definedName name="__APW_RESTORE_DATA2766__" hidden="1">#REF!</definedName>
    <definedName name="__APW_RESTORE_DATA2767__" hidden="1">#REF!</definedName>
    <definedName name="__APW_RESTORE_DATA2769__" hidden="1">#REF!</definedName>
    <definedName name="__APW_RESTORE_DATA277__" hidden="1">#REF!</definedName>
    <definedName name="__APW_RESTORE_DATA2770__" hidden="1">#REF!</definedName>
    <definedName name="__APW_RESTORE_DATA2771__" hidden="1">#REF!</definedName>
    <definedName name="__APW_RESTORE_DATA2772__" hidden="1">#REF!</definedName>
    <definedName name="__APW_RESTORE_DATA2774__" hidden="1">#REF!</definedName>
    <definedName name="__APW_RESTORE_DATA2776__" hidden="1">#REF!</definedName>
    <definedName name="__APW_RESTORE_DATA2777__" hidden="1">#REF!</definedName>
    <definedName name="__APW_RESTORE_DATA2778__" hidden="1">#REF!</definedName>
    <definedName name="__APW_RESTORE_DATA278__" hidden="1">'[10]2'!$D$34,'[10]2'!$E$34</definedName>
    <definedName name="__APW_RESTORE_DATA2780__" hidden="1">#REF!</definedName>
    <definedName name="__APW_RESTORE_DATA2782__" hidden="1">#REF!</definedName>
    <definedName name="__APW_RESTORE_DATA2783__" hidden="1">#REF!</definedName>
    <definedName name="__APW_RESTORE_DATA2784__" hidden="1">#REF!</definedName>
    <definedName name="__APW_RESTORE_DATA2785__" hidden="1">#REF!</definedName>
    <definedName name="__APW_RESTORE_DATA2786__" hidden="1">#REF!</definedName>
    <definedName name="__APW_RESTORE_DATA2787__" hidden="1">#REF!</definedName>
    <definedName name="__APW_RESTORE_DATA2788__" hidden="1">#REF!</definedName>
    <definedName name="__APW_RESTORE_DATA2789__" hidden="1">#REF!</definedName>
    <definedName name="__APW_RESTORE_DATA279__" hidden="1">#REF!</definedName>
    <definedName name="__APW_RESTORE_DATA2790__" hidden="1">#REF!</definedName>
    <definedName name="__APW_RESTORE_DATA2791__" hidden="1">#REF!</definedName>
    <definedName name="__APW_RESTORE_DATA2792__" hidden="1">#REF!</definedName>
    <definedName name="__APW_RESTORE_DATA2793__" hidden="1">#REF!</definedName>
    <definedName name="__APW_RESTORE_DATA2794__" hidden="1">#REF!</definedName>
    <definedName name="__APW_RESTORE_DATA2795__" hidden="1">#REF!</definedName>
    <definedName name="__APW_RESTORE_DATA2796__" hidden="1">#REF!</definedName>
    <definedName name="__APW_RESTORE_DATA2797__" hidden="1">#REF!</definedName>
    <definedName name="__APW_RESTORE_DATA2799__" hidden="1">#REF!</definedName>
    <definedName name="__APW_RESTORE_DATA28__" hidden="1">#REF!</definedName>
    <definedName name="__APW_RESTORE_DATA280__" hidden="1">'[10]2'!$D$35,'[10]2'!$E$35</definedName>
    <definedName name="__APW_RESTORE_DATA2800__" hidden="1">#REF!</definedName>
    <definedName name="__APW_RESTORE_DATA2801__" hidden="1">#REF!</definedName>
    <definedName name="__APW_RESTORE_DATA2802__" hidden="1">#REF!</definedName>
    <definedName name="__APW_RESTORE_DATA2804__" hidden="1">#REF!</definedName>
    <definedName name="__APW_RESTORE_DATA2805__" hidden="1">#REF!</definedName>
    <definedName name="__APW_RESTORE_DATA2806__" hidden="1">#REF!</definedName>
    <definedName name="__APW_RESTORE_DATA2807__" hidden="1">#REF!</definedName>
    <definedName name="__APW_RESTORE_DATA2809__" hidden="1">#REF!</definedName>
    <definedName name="__APW_RESTORE_DATA281__" hidden="1">#REF!</definedName>
    <definedName name="__APW_RESTORE_DATA2810__" hidden="1">#REF!</definedName>
    <definedName name="__APW_RESTORE_DATA2811__" hidden="1">#REF!</definedName>
    <definedName name="__APW_RESTORE_DATA2812__" hidden="1">#REF!</definedName>
    <definedName name="__APW_RESTORE_DATA2814__" hidden="1">#REF!</definedName>
    <definedName name="__APW_RESTORE_DATA2815__" hidden="1">#REF!</definedName>
    <definedName name="__APW_RESTORE_DATA2816__" hidden="1">#REF!</definedName>
    <definedName name="__APW_RESTORE_DATA2817__" hidden="1">#REF!</definedName>
    <definedName name="__APW_RESTORE_DATA2818__" hidden="1">#REF!</definedName>
    <definedName name="__APW_RESTORE_DATA2819__" hidden="1">#REF!</definedName>
    <definedName name="__APW_RESTORE_DATA282__" hidden="1">'[10]2'!$D$36,'[10]2'!$E$36</definedName>
    <definedName name="__APW_RESTORE_DATA2820__" hidden="1">#REF!</definedName>
    <definedName name="__APW_RESTORE_DATA2821__" hidden="1">#REF!</definedName>
    <definedName name="__APW_RESTORE_DATA2822__" hidden="1">#REF!</definedName>
    <definedName name="__APW_RESTORE_DATA2823__" hidden="1">#REF!</definedName>
    <definedName name="__APW_RESTORE_DATA2824__" hidden="1">#REF!</definedName>
    <definedName name="__APW_RESTORE_DATA2825__" hidden="1">#REF!</definedName>
    <definedName name="__APW_RESTORE_DATA2826__" hidden="1">#REF!</definedName>
    <definedName name="__APW_RESTORE_DATA2827__" hidden="1">#REF!</definedName>
    <definedName name="__APW_RESTORE_DATA2828__" hidden="1">#REF!</definedName>
    <definedName name="__APW_RESTORE_DATA2829__" hidden="1">#REF!</definedName>
    <definedName name="__APW_RESTORE_DATA283__" hidden="1">#REF!</definedName>
    <definedName name="__APW_RESTORE_DATA2830__" hidden="1">#REF!</definedName>
    <definedName name="__APW_RESTORE_DATA2831__" hidden="1">#REF!</definedName>
    <definedName name="__APW_RESTORE_DATA2833__" hidden="1">#REF!</definedName>
    <definedName name="__APW_RESTORE_DATA2834__" hidden="1">#REF!</definedName>
    <definedName name="__APW_RESTORE_DATA2835__" hidden="1">#REF!</definedName>
    <definedName name="__APW_RESTORE_DATA2836__" hidden="1">#REF!</definedName>
    <definedName name="__APW_RESTORE_DATA2838__" hidden="1">#REF!</definedName>
    <definedName name="__APW_RESTORE_DATA2839__" hidden="1">#REF!</definedName>
    <definedName name="__APW_RESTORE_DATA284__" hidden="1">'[10]2'!$D$38,'[10]2'!$E$38</definedName>
    <definedName name="__APW_RESTORE_DATA2840__" hidden="1">#REF!</definedName>
    <definedName name="__APW_RESTORE_DATA2841__" hidden="1">#REF!</definedName>
    <definedName name="__APW_RESTORE_DATA2843__" hidden="1">#REF!</definedName>
    <definedName name="__APW_RESTORE_DATA2844__" hidden="1">#REF!</definedName>
    <definedName name="__APW_RESTORE_DATA2845__" hidden="1">#REF!</definedName>
    <definedName name="__APW_RESTORE_DATA2846__" hidden="1">#REF!</definedName>
    <definedName name="__APW_RESTORE_DATA2848__" hidden="1">#REF!</definedName>
    <definedName name="__APW_RESTORE_DATA285__" hidden="1">#REF!</definedName>
    <definedName name="__APW_RESTORE_DATA2850__" hidden="1">#REF!</definedName>
    <definedName name="__APW_RESTORE_DATA2851__" hidden="1">#REF!</definedName>
    <definedName name="__APW_RESTORE_DATA2852__" hidden="1">#REF!</definedName>
    <definedName name="__APW_RESTORE_DATA2853__" hidden="1">#REF!</definedName>
    <definedName name="__APW_RESTORE_DATA2854__" hidden="1">#REF!</definedName>
    <definedName name="__APW_RESTORE_DATA2855__" hidden="1">#REF!</definedName>
    <definedName name="__APW_RESTORE_DATA2856__" hidden="1">#REF!</definedName>
    <definedName name="__APW_RESTORE_DATA2857__" hidden="1">#REF!</definedName>
    <definedName name="__APW_RESTORE_DATA2858__" hidden="1">#REF!</definedName>
    <definedName name="__APW_RESTORE_DATA2859__" hidden="1">#REF!</definedName>
    <definedName name="__APW_RESTORE_DATA286__" hidden="1">'[10]2'!$D$39,'[10]2'!$E$39</definedName>
    <definedName name="__APW_RESTORE_DATA2860__" hidden="1">#REF!</definedName>
    <definedName name="__APW_RESTORE_DATA2861__" hidden="1">#REF!</definedName>
    <definedName name="__APW_RESTORE_DATA2862__" hidden="1">#REF!</definedName>
    <definedName name="__APW_RESTORE_DATA2863__" hidden="1">#REF!</definedName>
    <definedName name="__APW_RESTORE_DATA2865__" hidden="1">#REF!</definedName>
    <definedName name="__APW_RESTORE_DATA2866__" hidden="1">#REF!</definedName>
    <definedName name="__APW_RESTORE_DATA2867__" hidden="1">#REF!</definedName>
    <definedName name="__APW_RESTORE_DATA2868__" hidden="1">#REF!</definedName>
    <definedName name="__APW_RESTORE_DATA287__" hidden="1">#REF!</definedName>
    <definedName name="__APW_RESTORE_DATA2870__" hidden="1">#REF!</definedName>
    <definedName name="__APW_RESTORE_DATA2871__" hidden="1">#REF!</definedName>
    <definedName name="__APW_RESTORE_DATA2872__" hidden="1">#REF!</definedName>
    <definedName name="__APW_RESTORE_DATA2873__" hidden="1">#REF!</definedName>
    <definedName name="__APW_RESTORE_DATA2875__" hidden="1">#REF!</definedName>
    <definedName name="__APW_RESTORE_DATA2876__" hidden="1">#REF!</definedName>
    <definedName name="__APW_RESTORE_DATA2877__" hidden="1">#REF!</definedName>
    <definedName name="__APW_RESTORE_DATA2878__" hidden="1">#REF!</definedName>
    <definedName name="__APW_RESTORE_DATA288__" hidden="1">'[10]2'!$D$41,'[10]2'!$E$41</definedName>
    <definedName name="__APW_RESTORE_DATA2880__" hidden="1">#REF!</definedName>
    <definedName name="__APW_RESTORE_DATA2882__" hidden="1">#REF!</definedName>
    <definedName name="__APW_RESTORE_DATA2883__" hidden="1">#REF!</definedName>
    <definedName name="__APW_RESTORE_DATA2884__" hidden="1">#REF!</definedName>
    <definedName name="__APW_RESTORE_DATA2885__" hidden="1">#REF!</definedName>
    <definedName name="__APW_RESTORE_DATA2886__" hidden="1">#REF!</definedName>
    <definedName name="__APW_RESTORE_DATA2887__" hidden="1">#REF!</definedName>
    <definedName name="__APW_RESTORE_DATA2888__" hidden="1">#REF!</definedName>
    <definedName name="__APW_RESTORE_DATA2889__" hidden="1">#REF!</definedName>
    <definedName name="__APW_RESTORE_DATA289__" hidden="1">#REF!</definedName>
    <definedName name="__APW_RESTORE_DATA2890__" hidden="1">#REF!</definedName>
    <definedName name="__APW_RESTORE_DATA2891__" hidden="1">#REF!</definedName>
    <definedName name="__APW_RESTORE_DATA2892__" hidden="1">#REF!</definedName>
    <definedName name="__APW_RESTORE_DATA2893__" hidden="1">#REF!</definedName>
    <definedName name="__APW_RESTORE_DATA2894__" hidden="1">#REF!</definedName>
    <definedName name="__APW_RESTORE_DATA2895__" hidden="1">#REF!</definedName>
    <definedName name="__APW_RESTORE_DATA2897__" hidden="1">#REF!</definedName>
    <definedName name="__APW_RESTORE_DATA2898__" hidden="1">#REF!</definedName>
    <definedName name="__APW_RESTORE_DATA2899__" hidden="1">#REF!</definedName>
    <definedName name="__APW_RESTORE_DATA290__" hidden="1">'[10]2'!$D$42,'[10]2'!$E$42</definedName>
    <definedName name="__APW_RESTORE_DATA2900__" hidden="1">#REF!</definedName>
    <definedName name="__APW_RESTORE_DATA2902__" hidden="1">#REF!</definedName>
    <definedName name="__APW_RESTORE_DATA2903__" hidden="1">#REF!</definedName>
    <definedName name="__APW_RESTORE_DATA2904__" hidden="1">#REF!</definedName>
    <definedName name="__APW_RESTORE_DATA2905__" hidden="1">#REF!</definedName>
    <definedName name="__APW_RESTORE_DATA2907__" hidden="1">#REF!</definedName>
    <definedName name="__APW_RESTORE_DATA2908__" hidden="1">#REF!</definedName>
    <definedName name="__APW_RESTORE_DATA2909__" hidden="1">#REF!</definedName>
    <definedName name="__APW_RESTORE_DATA291__" hidden="1">#REF!</definedName>
    <definedName name="__APW_RESTORE_DATA2910__" hidden="1">#REF!</definedName>
    <definedName name="__APW_RESTORE_DATA2912__" hidden="1">#REF!</definedName>
    <definedName name="__APW_RESTORE_DATA2914__" hidden="1">#REF!</definedName>
    <definedName name="__APW_RESTORE_DATA2915__" hidden="1">#REF!</definedName>
    <definedName name="__APW_RESTORE_DATA2916__" hidden="1">#REF!</definedName>
    <definedName name="__APW_RESTORE_DATA2917__" hidden="1">#REF!</definedName>
    <definedName name="__APW_RESTORE_DATA2918__" hidden="1">#REF!</definedName>
    <definedName name="__APW_RESTORE_DATA2919__" hidden="1">#REF!</definedName>
    <definedName name="__APW_RESTORE_DATA292__" hidden="1">'[10]2'!$D$44,'[10]2'!$E$44</definedName>
    <definedName name="__APW_RESTORE_DATA2920__" hidden="1">#REF!</definedName>
    <definedName name="__APW_RESTORE_DATA2921__" hidden="1">#REF!</definedName>
    <definedName name="__APW_RESTORE_DATA2922__" hidden="1">#REF!</definedName>
    <definedName name="__APW_RESTORE_DATA2923__" hidden="1">#REF!</definedName>
    <definedName name="__APW_RESTORE_DATA2924__" hidden="1">#REF!</definedName>
    <definedName name="__APW_RESTORE_DATA2925__" hidden="1">#REF!</definedName>
    <definedName name="__APW_RESTORE_DATA2926__" hidden="1">#REF!</definedName>
    <definedName name="__APW_RESTORE_DATA2927__" hidden="1">#REF!</definedName>
    <definedName name="__APW_RESTORE_DATA2929__" hidden="1">#REF!</definedName>
    <definedName name="__APW_RESTORE_DATA293__" hidden="1">#REF!</definedName>
    <definedName name="__APW_RESTORE_DATA2930__" hidden="1">#REF!</definedName>
    <definedName name="__APW_RESTORE_DATA2931__" hidden="1">#REF!</definedName>
    <definedName name="__APW_RESTORE_DATA2932__" hidden="1">#REF!</definedName>
    <definedName name="__APW_RESTORE_DATA2934__" hidden="1">#REF!</definedName>
    <definedName name="__APW_RESTORE_DATA2935__" hidden="1">#REF!</definedName>
    <definedName name="__APW_RESTORE_DATA2936__" hidden="1">#REF!</definedName>
    <definedName name="__APW_RESTORE_DATA2937__" hidden="1">#REF!</definedName>
    <definedName name="__APW_RESTORE_DATA2939__" hidden="1">#REF!</definedName>
    <definedName name="__APW_RESTORE_DATA294__" hidden="1">'[10]2'!$D$45,'[10]2'!$E$45</definedName>
    <definedName name="__APW_RESTORE_DATA2940__" hidden="1">#REF!</definedName>
    <definedName name="__APW_RESTORE_DATA2941__" hidden="1">#REF!</definedName>
    <definedName name="__APW_RESTORE_DATA2942__" hidden="1">#REF!</definedName>
    <definedName name="__APW_RESTORE_DATA2944__" hidden="1">#REF!</definedName>
    <definedName name="__APW_RESTORE_DATA2946__" hidden="1">#REF!</definedName>
    <definedName name="__APW_RESTORE_DATA2947__" hidden="1">#REF!</definedName>
    <definedName name="__APW_RESTORE_DATA2948__" hidden="1">#REF!</definedName>
    <definedName name="__APW_RESTORE_DATA2949__" hidden="1">#REF!</definedName>
    <definedName name="__APW_RESTORE_DATA2950__" hidden="1">#REF!</definedName>
    <definedName name="__APW_RESTORE_DATA2951__" hidden="1">#REF!</definedName>
    <definedName name="__APW_RESTORE_DATA2952__" hidden="1">#REF!</definedName>
    <definedName name="__APW_RESTORE_DATA2953__" hidden="1">#REF!</definedName>
    <definedName name="__APW_RESTORE_DATA2954__" hidden="1">#REF!</definedName>
    <definedName name="__APW_RESTORE_DATA2955__" hidden="1">#REF!</definedName>
    <definedName name="__APW_RESTORE_DATA2956__" hidden="1">#REF!</definedName>
    <definedName name="__APW_RESTORE_DATA2957__" hidden="1">#REF!</definedName>
    <definedName name="__APW_RESTORE_DATA2958__" hidden="1">#REF!</definedName>
    <definedName name="__APW_RESTORE_DATA2959__" hidden="1">#REF!</definedName>
    <definedName name="__APW_RESTORE_DATA296__" hidden="1">'[10]2'!$D$46,'[10]2'!$E$46</definedName>
    <definedName name="__APW_RESTORE_DATA2961__" hidden="1">#REF!</definedName>
    <definedName name="__APW_RESTORE_DATA2962__" hidden="1">#REF!</definedName>
    <definedName name="__APW_RESTORE_DATA2963__" hidden="1">#REF!</definedName>
    <definedName name="__APW_RESTORE_DATA2964__" hidden="1">#REF!</definedName>
    <definedName name="__APW_RESTORE_DATA2966__" hidden="1">#REF!</definedName>
    <definedName name="__APW_RESTORE_DATA2967__" hidden="1">#REF!</definedName>
    <definedName name="__APW_RESTORE_DATA2968__" hidden="1">#REF!</definedName>
    <definedName name="__APW_RESTORE_DATA2969__" hidden="1">#REF!</definedName>
    <definedName name="__APW_RESTORE_DATA297__" hidden="1">#REF!</definedName>
    <definedName name="__APW_RESTORE_DATA2971__" hidden="1">#REF!</definedName>
    <definedName name="__APW_RESTORE_DATA2972__" hidden="1">#REF!</definedName>
    <definedName name="__APW_RESTORE_DATA2973__" hidden="1">#REF!</definedName>
    <definedName name="__APW_RESTORE_DATA2974__" hidden="1">#REF!</definedName>
    <definedName name="__APW_RESTORE_DATA2976__" hidden="1">#REF!</definedName>
    <definedName name="__APW_RESTORE_DATA2978__" hidden="1">#REF!</definedName>
    <definedName name="__APW_RESTORE_DATA2979__" hidden="1">#REF!</definedName>
    <definedName name="__APW_RESTORE_DATA298__" hidden="1">'[10]2'!$D$49,'[10]2'!$E$49</definedName>
    <definedName name="__APW_RESTORE_DATA2980__" hidden="1">#REF!</definedName>
    <definedName name="__APW_RESTORE_DATA2981__" hidden="1">#REF!</definedName>
    <definedName name="__APW_RESTORE_DATA2982__" hidden="1">#REF!</definedName>
    <definedName name="__APW_RESTORE_DATA2983__" hidden="1">#REF!</definedName>
    <definedName name="__APW_RESTORE_DATA2984__" hidden="1">#REF!</definedName>
    <definedName name="__APW_RESTORE_DATA2985__" hidden="1">#REF!</definedName>
    <definedName name="__APW_RESTORE_DATA2986__" hidden="1">#REF!</definedName>
    <definedName name="__APW_RESTORE_DATA2987__" hidden="1">#REF!</definedName>
    <definedName name="__APW_RESTORE_DATA2988__" hidden="1">#REF!</definedName>
    <definedName name="__APW_RESTORE_DATA2989__" hidden="1">#REF!</definedName>
    <definedName name="__APW_RESTORE_DATA299__" hidden="1">#REF!</definedName>
    <definedName name="__APW_RESTORE_DATA2990__" hidden="1">#REF!</definedName>
    <definedName name="__APW_RESTORE_DATA2991__" hidden="1">#REF!</definedName>
    <definedName name="__APW_RESTORE_DATA2993__" hidden="1">#REF!</definedName>
    <definedName name="__APW_RESTORE_DATA2994__" hidden="1">#REF!</definedName>
    <definedName name="__APW_RESTORE_DATA2995__" hidden="1">#REF!</definedName>
    <definedName name="__APW_RESTORE_DATA2996__" hidden="1">#REF!</definedName>
    <definedName name="__APW_RESTORE_DATA2998__" hidden="1">#REF!</definedName>
    <definedName name="__APW_RESTORE_DATA2999__" hidden="1">#REF!</definedName>
    <definedName name="__APW_RESTORE_DATA3__" hidden="1">'[10]2'!$D$7,'[10]2'!$E$7,'[10]2'!$F$7,'[10]2'!$G$7,'[10]2'!$H$7</definedName>
    <definedName name="__APW_RESTORE_DATA30__" hidden="1">#REF!</definedName>
    <definedName name="__APW_RESTORE_DATA300__" hidden="1">'[10]2'!$D$51,'[10]2'!$E$51</definedName>
    <definedName name="__APW_RESTORE_DATA3000__" hidden="1">#REF!</definedName>
    <definedName name="__APW_RESTORE_DATA3001__" hidden="1">#REF!</definedName>
    <definedName name="__APW_RESTORE_DATA3003__" hidden="1">#REF!</definedName>
    <definedName name="__APW_RESTORE_DATA3004__" hidden="1">#REF!</definedName>
    <definedName name="__APW_RESTORE_DATA3005__" hidden="1">#REF!</definedName>
    <definedName name="__APW_RESTORE_DATA3006__" hidden="1">#REF!</definedName>
    <definedName name="__APW_RESTORE_DATA3008__" hidden="1">#REF!</definedName>
    <definedName name="__APW_RESTORE_DATA3009__" hidden="1">#REF!</definedName>
    <definedName name="__APW_RESTORE_DATA301__" hidden="1">#REF!</definedName>
    <definedName name="__APW_RESTORE_DATA3010__" hidden="1">#REF!</definedName>
    <definedName name="__APW_RESTORE_DATA3011__" hidden="1">#REF!</definedName>
    <definedName name="__APW_RESTORE_DATA3012__" hidden="1">#REF!</definedName>
    <definedName name="__APW_RESTORE_DATA3013__" hidden="1">#REF!</definedName>
    <definedName name="__APW_RESTORE_DATA3014__" hidden="1">#REF!</definedName>
    <definedName name="__APW_RESTORE_DATA3015__" hidden="1">#REF!</definedName>
    <definedName name="__APW_RESTORE_DATA3016__" hidden="1">#REF!</definedName>
    <definedName name="__APW_RESTORE_DATA3017__" hidden="1">#REF!</definedName>
    <definedName name="__APW_RESTORE_DATA3018__" hidden="1">#REF!</definedName>
    <definedName name="__APW_RESTORE_DATA3019__" hidden="1">#REF!</definedName>
    <definedName name="__APW_RESTORE_DATA302__" hidden="1">#REF!</definedName>
    <definedName name="__APW_RESTORE_DATA3020__" hidden="1">#REF!</definedName>
    <definedName name="__APW_RESTORE_DATA3021__" hidden="1">#REF!</definedName>
    <definedName name="__APW_RESTORE_DATA3022__" hidden="1">#REF!</definedName>
    <definedName name="__APW_RESTORE_DATA3023__" hidden="1">#REF!</definedName>
    <definedName name="__APW_RESTORE_DATA3024__" hidden="1">#REF!</definedName>
    <definedName name="__APW_RESTORE_DATA3026__" hidden="1">#REF!</definedName>
    <definedName name="__APW_RESTORE_DATA3027__" hidden="1">#REF!</definedName>
    <definedName name="__APW_RESTORE_DATA3028__" hidden="1">#REF!</definedName>
    <definedName name="__APW_RESTORE_DATA3029__" hidden="1">#REF!</definedName>
    <definedName name="__APW_RESTORE_DATA303__" hidden="1">#REF!</definedName>
    <definedName name="__APW_RESTORE_DATA3031__" hidden="1">#REF!</definedName>
    <definedName name="__APW_RESTORE_DATA3032__" hidden="1">#REF!</definedName>
    <definedName name="__APW_RESTORE_DATA3033__" hidden="1">#REF!</definedName>
    <definedName name="__APW_RESTORE_DATA3034__" hidden="1">#REF!</definedName>
    <definedName name="__APW_RESTORE_DATA3036__" hidden="1">#REF!</definedName>
    <definedName name="__APW_RESTORE_DATA3037__" hidden="1">#REF!</definedName>
    <definedName name="__APW_RESTORE_DATA3038__" hidden="1">#REF!</definedName>
    <definedName name="__APW_RESTORE_DATA3039__" hidden="1">#REF!</definedName>
    <definedName name="__APW_RESTORE_DATA304__" hidden="1">#REF!</definedName>
    <definedName name="__APW_RESTORE_DATA3041__" hidden="1">#REF!</definedName>
    <definedName name="__APW_RESTORE_DATA3042__" hidden="1">#REF!</definedName>
    <definedName name="__APW_RESTORE_DATA3043__" hidden="1">#REF!</definedName>
    <definedName name="__APW_RESTORE_DATA3044__" hidden="1">#REF!</definedName>
    <definedName name="__APW_RESTORE_DATA3045__" hidden="1">#REF!</definedName>
    <definedName name="__APW_RESTORE_DATA3046__" hidden="1">#REF!</definedName>
    <definedName name="__APW_RESTORE_DATA3047__" hidden="1">#REF!</definedName>
    <definedName name="__APW_RESTORE_DATA3048__" hidden="1">#REF!</definedName>
    <definedName name="__APW_RESTORE_DATA3049__" hidden="1">#REF!</definedName>
    <definedName name="__APW_RESTORE_DATA3050__" hidden="1">#REF!</definedName>
    <definedName name="__APW_RESTORE_DATA3051__" hidden="1">#REF!</definedName>
    <definedName name="__APW_RESTORE_DATA3052__" hidden="1">#REF!</definedName>
    <definedName name="__APW_RESTORE_DATA3053__" hidden="1">#REF!</definedName>
    <definedName name="__APW_RESTORE_DATA3054__" hidden="1">#REF!</definedName>
    <definedName name="__APW_RESTORE_DATA3055__" hidden="1">#REF!</definedName>
    <definedName name="__APW_RESTORE_DATA3056__" hidden="1">#REF!</definedName>
    <definedName name="__APW_RESTORE_DATA3057__" hidden="1">#REF!</definedName>
    <definedName name="__APW_RESTORE_DATA3058__" hidden="1">#REF!</definedName>
    <definedName name="__APW_RESTORE_DATA3059__" hidden="1">#REF!</definedName>
    <definedName name="__APW_RESTORE_DATA306__" hidden="1">#REF!</definedName>
    <definedName name="__APW_RESTORE_DATA3060__" hidden="1">#REF!</definedName>
    <definedName name="__APW_RESTORE_DATA3061__" hidden="1">#REF!</definedName>
    <definedName name="__APW_RESTORE_DATA3062__" hidden="1">#REF!</definedName>
    <definedName name="__APW_RESTORE_DATA3063__" hidden="1">#REF!</definedName>
    <definedName name="__APW_RESTORE_DATA3064__" hidden="1">#REF!</definedName>
    <definedName name="__APW_RESTORE_DATA3065__" hidden="1">#REF!</definedName>
    <definedName name="__APW_RESTORE_DATA3066__" hidden="1">#REF!</definedName>
    <definedName name="__APW_RESTORE_DATA3067__" hidden="1">#REF!</definedName>
    <definedName name="__APW_RESTORE_DATA3068__" hidden="1">#REF!</definedName>
    <definedName name="__APW_RESTORE_DATA3069__" hidden="1">#REF!</definedName>
    <definedName name="__APW_RESTORE_DATA307__" hidden="1">#REF!</definedName>
    <definedName name="__APW_RESTORE_DATA3070__" hidden="1">#REF!</definedName>
    <definedName name="__APW_RESTORE_DATA3071__" hidden="1">#REF!</definedName>
    <definedName name="__APW_RESTORE_DATA3072__" hidden="1">#REF!</definedName>
    <definedName name="__APW_RESTORE_DATA3073__" hidden="1">#REF!</definedName>
    <definedName name="__APW_RESTORE_DATA3074__" hidden="1">#REF!</definedName>
    <definedName name="__APW_RESTORE_DATA3075__" hidden="1">#REF!</definedName>
    <definedName name="__APW_RESTORE_DATA3076__" hidden="1">#REF!</definedName>
    <definedName name="__APW_RESTORE_DATA3077__" hidden="1">#REF!</definedName>
    <definedName name="__APW_RESTORE_DATA3078__" hidden="1">#REF!</definedName>
    <definedName name="__APW_RESTORE_DATA3079__" hidden="1">#REF!</definedName>
    <definedName name="__APW_RESTORE_DATA308__" hidden="1">#REF!</definedName>
    <definedName name="__APW_RESTORE_DATA3080__" hidden="1">#REF!</definedName>
    <definedName name="__APW_RESTORE_DATA3081__" hidden="1">#REF!</definedName>
    <definedName name="__APW_RESTORE_DATA3082__" hidden="1">#REF!</definedName>
    <definedName name="__APW_RESTORE_DATA3083__" hidden="1">#REF!</definedName>
    <definedName name="__APW_RESTORE_DATA3084__" hidden="1">#REF!</definedName>
    <definedName name="__APW_RESTORE_DATA3085__" hidden="1">#REF!</definedName>
    <definedName name="__APW_RESTORE_DATA3086__" hidden="1">#REF!</definedName>
    <definedName name="__APW_RESTORE_DATA3087__" hidden="1">#REF!</definedName>
    <definedName name="__APW_RESTORE_DATA3088__" hidden="1">#REF!</definedName>
    <definedName name="__APW_RESTORE_DATA3089__" hidden="1">#REF!</definedName>
    <definedName name="__APW_RESTORE_DATA309__" hidden="1">#REF!</definedName>
    <definedName name="__APW_RESTORE_DATA3090__" hidden="1">#REF!</definedName>
    <definedName name="__APW_RESTORE_DATA3091__" hidden="1">#REF!</definedName>
    <definedName name="__APW_RESTORE_DATA3092__" hidden="1">#REF!</definedName>
    <definedName name="__APW_RESTORE_DATA3093__" hidden="1">#REF!</definedName>
    <definedName name="__APW_RESTORE_DATA3094__" hidden="1">#REF!</definedName>
    <definedName name="__APW_RESTORE_DATA3095__" hidden="1">#REF!</definedName>
    <definedName name="__APW_RESTORE_DATA3096__" hidden="1">#REF!</definedName>
    <definedName name="__APW_RESTORE_DATA3097__" hidden="1">#REF!</definedName>
    <definedName name="__APW_RESTORE_DATA3098__" hidden="1">#REF!</definedName>
    <definedName name="__APW_RESTORE_DATA3099__" hidden="1">#REF!</definedName>
    <definedName name="__APW_RESTORE_DATA31__" hidden="1">#REF!</definedName>
    <definedName name="__APW_RESTORE_DATA310__" hidden="1">#REF!</definedName>
    <definedName name="__APW_RESTORE_DATA3100__" hidden="1">#REF!</definedName>
    <definedName name="__APW_RESTORE_DATA3101__" hidden="1">#REF!</definedName>
    <definedName name="__APW_RESTORE_DATA3102__" hidden="1">#REF!</definedName>
    <definedName name="__APW_RESTORE_DATA3103__" hidden="1">#REF!</definedName>
    <definedName name="__APW_RESTORE_DATA3104__" hidden="1">#REF!</definedName>
    <definedName name="__APW_RESTORE_DATA3105__" hidden="1">#REF!</definedName>
    <definedName name="__APW_RESTORE_DATA3106__" hidden="1">#REF!</definedName>
    <definedName name="__APW_RESTORE_DATA3107__" hidden="1">#REF!</definedName>
    <definedName name="__APW_RESTORE_DATA3108__" hidden="1">#REF!</definedName>
    <definedName name="__APW_RESTORE_DATA3109__" hidden="1">#REF!</definedName>
    <definedName name="__APW_RESTORE_DATA311__" hidden="1">#REF!</definedName>
    <definedName name="__APW_RESTORE_DATA3110__" hidden="1">#REF!</definedName>
    <definedName name="__APW_RESTORE_DATA3111__" hidden="1">#REF!</definedName>
    <definedName name="__APW_RESTORE_DATA3112__" hidden="1">#REF!</definedName>
    <definedName name="__APW_RESTORE_DATA3113__" hidden="1">#REF!</definedName>
    <definedName name="__APW_RESTORE_DATA3114__" hidden="1">#REF!</definedName>
    <definedName name="__APW_RESTORE_DATA3115__" hidden="1">#REF!</definedName>
    <definedName name="__APW_RESTORE_DATA3116__" hidden="1">#REF!</definedName>
    <definedName name="__APW_RESTORE_DATA3117__" hidden="1">#REF!</definedName>
    <definedName name="__APW_RESTORE_DATA3118__" hidden="1">#REF!</definedName>
    <definedName name="__APW_RESTORE_DATA3119__" hidden="1">#REF!</definedName>
    <definedName name="__APW_RESTORE_DATA312__" hidden="1">'[10]3'!$D$8,'[10]3'!$E$8,'[10]3'!$F$8,'[10]3'!$G$8,'[10]3'!$H$8</definedName>
    <definedName name="__APW_RESTORE_DATA3120__" hidden="1">#REF!</definedName>
    <definedName name="__APW_RESTORE_DATA3121__" hidden="1">#REF!</definedName>
    <definedName name="__APW_RESTORE_DATA3122__" hidden="1">#REF!</definedName>
    <definedName name="__APW_RESTORE_DATA3123__" hidden="1">#REF!</definedName>
    <definedName name="__APW_RESTORE_DATA3124__" hidden="1">#REF!</definedName>
    <definedName name="__APW_RESTORE_DATA3125__" hidden="1">#REF!</definedName>
    <definedName name="__APW_RESTORE_DATA3126__" hidden="1">#REF!</definedName>
    <definedName name="__APW_RESTORE_DATA3127__" hidden="1">#REF!</definedName>
    <definedName name="__APW_RESTORE_DATA3128__" hidden="1">#REF!</definedName>
    <definedName name="__APW_RESTORE_DATA3129__" hidden="1">#REF!</definedName>
    <definedName name="__APW_RESTORE_DATA313__" hidden="1">#REF!</definedName>
    <definedName name="__APW_RESTORE_DATA3130__" hidden="1">#REF!</definedName>
    <definedName name="__APW_RESTORE_DATA3131__" hidden="1">#REF!</definedName>
    <definedName name="__APW_RESTORE_DATA3132__" hidden="1">#REF!</definedName>
    <definedName name="__APW_RESTORE_DATA3133__" hidden="1">#REF!</definedName>
    <definedName name="__APW_RESTORE_DATA314__" hidden="1">'[10]3'!$D$9,'[10]3'!$E$9,'[10]3'!$F$9,'[10]3'!$G$9,'[10]3'!$H$9</definedName>
    <definedName name="__APW_RESTORE_DATA315__" hidden="1">#REF!</definedName>
    <definedName name="__APW_RESTORE_DATA316__" hidden="1">'[10]3'!$D$11,'[10]3'!$E$11,'[10]3'!$F$11,'[10]3'!$G$11,'[10]3'!$H$11</definedName>
    <definedName name="__APW_RESTORE_DATA317__" hidden="1">#REF!</definedName>
    <definedName name="__APW_RESTORE_DATA318__" hidden="1">#REF!</definedName>
    <definedName name="__APW_RESTORE_DATA319__" hidden="1">'[10]3'!$D$12,'[10]3'!$E$12,'[10]3'!$F$12,'[10]3'!$G$12,'[10]3'!$H$12</definedName>
    <definedName name="__APW_RESTORE_DATA32__" hidden="1">#REF!</definedName>
    <definedName name="__APW_RESTORE_DATA320__" hidden="1">#REF!</definedName>
    <definedName name="__APW_RESTORE_DATA322__" hidden="1">'[10]3'!$D$17,'[10]3'!$E$17,'[10]3'!$F$17,'[10]3'!$G$17,'[10]3'!$H$17</definedName>
    <definedName name="__APW_RESTORE_DATA323__" hidden="1">#REF!</definedName>
    <definedName name="__APW_RESTORE_DATA324__" hidden="1">#REF!</definedName>
    <definedName name="__APW_RESTORE_DATA325__" hidden="1">#REF!</definedName>
    <definedName name="__APW_RESTORE_DATA327__" hidden="1">'[10]3'!$D$19,'[10]3'!$E$19,'[10]3'!$F$19,'[10]3'!$G$19,'[10]3'!$H$19</definedName>
    <definedName name="__APW_RESTORE_DATA328__" hidden="1">#REF!</definedName>
    <definedName name="__APW_RESTORE_DATA329__" hidden="1">#REF!</definedName>
    <definedName name="__APW_RESTORE_DATA33__" hidden="1">#REF!</definedName>
    <definedName name="__APW_RESTORE_DATA330__" hidden="1">'[10]3'!$D$25,'[10]3'!$E$25,'[10]3'!$F$25,'[10]3'!$G$25,'[10]3'!$H$25</definedName>
    <definedName name="__APW_RESTORE_DATA332__" hidden="1">#REF!</definedName>
    <definedName name="__APW_RESTORE_DATA333__" hidden="1">'[10]3'!$D$29,'[10]3'!$E$29,'[10]3'!$F$29,'[10]3'!$G$29,'[10]3'!$H$29</definedName>
    <definedName name="__APW_RESTORE_DATA334__" hidden="1">#REF!</definedName>
    <definedName name="__APW_RESTORE_DATA335__" hidden="1">'[10]3'!$D$32,'[10]3'!$E$32</definedName>
    <definedName name="__APW_RESTORE_DATA337__" hidden="1">'[10]3'!$D$33,'[10]3'!$E$33</definedName>
    <definedName name="__APW_RESTORE_DATA338__" hidden="1">#REF!</definedName>
    <definedName name="__APW_RESTORE_DATA339__" hidden="1">'[10]3'!$D$34,'[10]3'!$E$34</definedName>
    <definedName name="__APW_RESTORE_DATA34__" hidden="1">#REF!</definedName>
    <definedName name="__APW_RESTORE_DATA340__" hidden="1">#REF!</definedName>
    <definedName name="__APW_RESTORE_DATA341__" hidden="1">'[10]3'!$D$35,'[10]3'!$E$35</definedName>
    <definedName name="__APW_RESTORE_DATA342__" hidden="1">#REF!</definedName>
    <definedName name="__APW_RESTORE_DATA343__" hidden="1">'[10]3'!$D$36,'[10]3'!$E$36</definedName>
    <definedName name="__APW_RESTORE_DATA344__" hidden="1">#REF!</definedName>
    <definedName name="__APW_RESTORE_DATA345__" hidden="1">'[10]3'!$D$38,'[10]3'!$E$38</definedName>
    <definedName name="__APW_RESTORE_DATA346__" hidden="1">#REF!</definedName>
    <definedName name="__APW_RESTORE_DATA347__" hidden="1">'[10]3'!$D$39,'[10]3'!$E$39</definedName>
    <definedName name="__APW_RESTORE_DATA348__" hidden="1">#REF!</definedName>
    <definedName name="__APW_RESTORE_DATA349__" hidden="1">'[10]3'!$D$41,'[10]3'!$E$41</definedName>
    <definedName name="__APW_RESTORE_DATA35__" hidden="1">#REF!</definedName>
    <definedName name="__APW_RESTORE_DATA350__" hidden="1">#REF!</definedName>
    <definedName name="__APW_RESTORE_DATA351__" hidden="1">'[10]3'!$D$42,'[10]3'!$E$42</definedName>
    <definedName name="__APW_RESTORE_DATA352__" hidden="1">#REF!</definedName>
    <definedName name="__APW_RESTORE_DATA353__" hidden="1">'[10]3'!$D$44,'[10]3'!$E$44</definedName>
    <definedName name="__APW_RESTORE_DATA354__" hidden="1">#REF!</definedName>
    <definedName name="__APW_RESTORE_DATA355__" hidden="1">'[10]3'!$D$45,'[10]3'!$E$45</definedName>
    <definedName name="__APW_RESTORE_DATA356__" hidden="1">#REF!</definedName>
    <definedName name="__APW_RESTORE_DATA357__" hidden="1">'[10]3'!$D$46,'[10]3'!$E$46</definedName>
    <definedName name="__APW_RESTORE_DATA358__" hidden="1">#REF!</definedName>
    <definedName name="__APW_RESTORE_DATA359__" hidden="1">'[10]3'!$D$49,'[10]3'!$E$49</definedName>
    <definedName name="__APW_RESTORE_DATA36__" hidden="1">#REF!</definedName>
    <definedName name="__APW_RESTORE_DATA361__" hidden="1">'[10]3'!$D$51,'[10]3'!$E$51</definedName>
    <definedName name="__APW_RESTORE_DATA362__" hidden="1">#REF!</definedName>
    <definedName name="__APW_RESTORE_DATA363__" hidden="1">#REF!</definedName>
    <definedName name="__APW_RESTORE_DATA364__" hidden="1">#REF!</definedName>
    <definedName name="__APW_RESTORE_DATA366__" hidden="1">#REF!</definedName>
    <definedName name="__APW_RESTORE_DATA367__" hidden="1">#REF!</definedName>
    <definedName name="__APW_RESTORE_DATA368__" hidden="1">#REF!</definedName>
    <definedName name="__APW_RESTORE_DATA369__" hidden="1">#REF!</definedName>
    <definedName name="__APW_RESTORE_DATA37__" hidden="1">#REF!</definedName>
    <definedName name="__APW_RESTORE_DATA371__" hidden="1">#REF!</definedName>
    <definedName name="__APW_RESTORE_DATA373__" hidden="1">'[10]4'!$D$8,'[10]4'!$E$8,'[10]4'!$F$8,'[10]4'!$G$8,'[10]4'!$H$8</definedName>
    <definedName name="__APW_RESTORE_DATA374__" hidden="1">#REF!</definedName>
    <definedName name="__APW_RESTORE_DATA375__" hidden="1">'[10]4'!$D$9,'[10]4'!$E$9,'[10]4'!$F$9,'[10]4'!$G$9,'[10]4'!$H$9</definedName>
    <definedName name="__APW_RESTORE_DATA376__" hidden="1">#REF!</definedName>
    <definedName name="__APW_RESTORE_DATA377__" hidden="1">'[10]4'!$D$11,'[10]4'!$E$11,'[10]4'!$F$11,'[10]4'!$G$11,'[10]4'!$H$11</definedName>
    <definedName name="__APW_RESTORE_DATA378__" hidden="1">#REF!</definedName>
    <definedName name="__APW_RESTORE_DATA379__" hidden="1">#REF!</definedName>
    <definedName name="__APW_RESTORE_DATA38__" hidden="1">#REF!</definedName>
    <definedName name="__APW_RESTORE_DATA380__" hidden="1">'[10]4'!$D$12,'[10]4'!$E$12,'[10]4'!$F$12,'[10]4'!$G$12,'[10]4'!$H$12</definedName>
    <definedName name="__APW_RESTORE_DATA381__" hidden="1">#REF!</definedName>
    <definedName name="__APW_RESTORE_DATA382__" hidden="1">#REF!</definedName>
    <definedName name="__APW_RESTORE_DATA383__" hidden="1">'[10]4'!$D$17,'[10]4'!$E$17,'[10]4'!$F$17,'[10]4'!$G$17,'[10]4'!$H$17</definedName>
    <definedName name="__APW_RESTORE_DATA384__" hidden="1">#REF!</definedName>
    <definedName name="__APW_RESTORE_DATA385__" hidden="1">#REF!</definedName>
    <definedName name="__APW_RESTORE_DATA386__" hidden="1">#REF!</definedName>
    <definedName name="__APW_RESTORE_DATA388__" hidden="1">'[10]4'!$D$19,'[10]4'!$E$19,'[10]4'!$F$19,'[10]4'!$G$19,'[10]4'!$H$19</definedName>
    <definedName name="__APW_RESTORE_DATA389__" hidden="1">#REF!</definedName>
    <definedName name="__APW_RESTORE_DATA39__" hidden="1">#REF!</definedName>
    <definedName name="__APW_RESTORE_DATA390__" hidden="1">#REF!</definedName>
    <definedName name="__APW_RESTORE_DATA391__" hidden="1">'[10]4'!$D$25,'[10]4'!$E$25,'[10]4'!$F$25,'[10]4'!$G$25,'[10]4'!$H$25</definedName>
    <definedName name="__APW_RESTORE_DATA393__" hidden="1">#REF!</definedName>
    <definedName name="__APW_RESTORE_DATA394__" hidden="1">'[10]4'!$D$29,'[10]4'!$E$29,'[10]4'!$F$29,'[10]4'!$G$29,'[10]4'!$H$29</definedName>
    <definedName name="__APW_RESTORE_DATA395__" hidden="1">#REF!</definedName>
    <definedName name="__APW_RESTORE_DATA396__" hidden="1">'[10]4'!$D$32,'[10]4'!$E$32</definedName>
    <definedName name="__APW_RESTORE_DATA398__" hidden="1">'[10]4'!$D$33,'[10]4'!$E$33</definedName>
    <definedName name="__APW_RESTORE_DATA399__" hidden="1">#REF!</definedName>
    <definedName name="__APW_RESTORE_DATA4__" hidden="1">#REF!</definedName>
    <definedName name="__APW_RESTORE_DATA40__" hidden="1">#REF!</definedName>
    <definedName name="__APW_RESTORE_DATA400__" hidden="1">'[10]4'!$D$34,'[10]4'!$E$34</definedName>
    <definedName name="__APW_RESTORE_DATA401__" hidden="1">#REF!</definedName>
    <definedName name="__APW_RESTORE_DATA402__" hidden="1">'[10]4'!$D$35,'[10]4'!$E$35</definedName>
    <definedName name="__APW_RESTORE_DATA403__" hidden="1">#REF!</definedName>
    <definedName name="__APW_RESTORE_DATA404__" hidden="1">'[10]4'!$D$36,'[10]4'!$E$36</definedName>
    <definedName name="__APW_RESTORE_DATA405__" hidden="1">#REF!</definedName>
    <definedName name="__APW_RESTORE_DATA406__" hidden="1">'[10]4'!$D$38,'[10]4'!$E$38</definedName>
    <definedName name="__APW_RESTORE_DATA407__" hidden="1">#REF!</definedName>
    <definedName name="__APW_RESTORE_DATA408__" hidden="1">'[10]4'!$D$39,'[10]4'!$E$39</definedName>
    <definedName name="__APW_RESTORE_DATA409__" hidden="1">#REF!</definedName>
    <definedName name="__APW_RESTORE_DATA41__" hidden="1">#REF!</definedName>
    <definedName name="__APW_RESTORE_DATA410__" hidden="1">'[10]4'!$D$41,'[10]4'!$E$41</definedName>
    <definedName name="__APW_RESTORE_DATA411__" hidden="1">#REF!</definedName>
    <definedName name="__APW_RESTORE_DATA412__" hidden="1">'[10]4'!$D$42,'[10]4'!$E$42</definedName>
    <definedName name="__APW_RESTORE_DATA413__" hidden="1">#REF!</definedName>
    <definedName name="__APW_RESTORE_DATA414__" hidden="1">'[10]4'!$D$44,'[10]4'!$E$44</definedName>
    <definedName name="__APW_RESTORE_DATA415__" hidden="1">#REF!</definedName>
    <definedName name="__APW_RESTORE_DATA416__" hidden="1">'[10]4'!$D$45,'[10]4'!$E$45</definedName>
    <definedName name="__APW_RESTORE_DATA417__" hidden="1">#REF!</definedName>
    <definedName name="__APW_RESTORE_DATA418__" hidden="1">'[10]4'!$D$46,'[10]4'!$E$46</definedName>
    <definedName name="__APW_RESTORE_DATA42__" hidden="1">#REF!</definedName>
    <definedName name="__APW_RESTORE_DATA420__" hidden="1">'[10]4'!$D$49,'[10]4'!$E$49</definedName>
    <definedName name="__APW_RESTORE_DATA421__" hidden="1">#REF!</definedName>
    <definedName name="__APW_RESTORE_DATA422__" hidden="1">'[10]4'!$D$51,'[10]4'!$E$51</definedName>
    <definedName name="__APW_RESTORE_DATA423__" hidden="1">#REF!</definedName>
    <definedName name="__APW_RESTORE_DATA425__" hidden="1">#REF!</definedName>
    <definedName name="__APW_RESTORE_DATA426__" hidden="1">#REF!</definedName>
    <definedName name="__APW_RESTORE_DATA427__" hidden="1">#REF!</definedName>
    <definedName name="__APW_RESTORE_DATA428__" hidden="1">#REF!</definedName>
    <definedName name="__APW_RESTORE_DATA43__" hidden="1">#REF!</definedName>
    <definedName name="__APW_RESTORE_DATA430__" hidden="1">#REF!</definedName>
    <definedName name="__APW_RESTORE_DATA431__" hidden="1">#REF!</definedName>
    <definedName name="__APW_RESTORE_DATA432__" hidden="1">#REF!</definedName>
    <definedName name="__APW_RESTORE_DATA433__" hidden="1">#REF!</definedName>
    <definedName name="__APW_RESTORE_DATA434__" hidden="1">'[10]5'!$D$8,'[10]5'!$E$8,'[10]5'!$F$8,'[10]5'!$G$8,'[10]5'!$H$8</definedName>
    <definedName name="__APW_RESTORE_DATA435__" hidden="1">#REF!</definedName>
    <definedName name="__APW_RESTORE_DATA436__" hidden="1">'[10]5'!$D$9,'[10]5'!$E$9,'[10]5'!$F$9,'[10]5'!$G$9,'[10]5'!$H$9</definedName>
    <definedName name="__APW_RESTORE_DATA437__" hidden="1">#REF!</definedName>
    <definedName name="__APW_RESTORE_DATA438__" hidden="1">'[10]5'!$D$11,'[10]5'!$E$11,'[10]5'!$F$11,'[10]5'!$G$11,'[10]5'!$H$11</definedName>
    <definedName name="__APW_RESTORE_DATA439__" hidden="1">#REF!</definedName>
    <definedName name="__APW_RESTORE_DATA44__" hidden="1">#REF!</definedName>
    <definedName name="__APW_RESTORE_DATA440__" hidden="1">#REF!</definedName>
    <definedName name="__APW_RESTORE_DATA441__" hidden="1">'[10]5'!$D$12,'[10]5'!$E$12,'[10]5'!$F$12,'[10]5'!$G$12,'[10]5'!$H$12</definedName>
    <definedName name="__APW_RESTORE_DATA442__" hidden="1">#REF!</definedName>
    <definedName name="__APW_RESTORE_DATA443__" hidden="1">#REF!</definedName>
    <definedName name="__APW_RESTORE_DATA444__" hidden="1">'[10]5'!$D$17,'[10]5'!$E$17,'[10]5'!$F$17,'[10]5'!$G$17,'[10]5'!$H$17</definedName>
    <definedName name="__APW_RESTORE_DATA445__" hidden="1">#REF!</definedName>
    <definedName name="__APW_RESTORE_DATA446__" hidden="1">#REF!</definedName>
    <definedName name="__APW_RESTORE_DATA447__" hidden="1">#REF!</definedName>
    <definedName name="__APW_RESTORE_DATA448__" hidden="1">#REF!</definedName>
    <definedName name="__APW_RESTORE_DATA449__" hidden="1">'[10]5'!$D$19,'[10]5'!$E$19,'[10]5'!$F$19,'[10]5'!$G$19,'[10]5'!$H$19</definedName>
    <definedName name="__APW_RESTORE_DATA450__" hidden="1">#REF!</definedName>
    <definedName name="__APW_RESTORE_DATA452__" hidden="1">'[10]5'!$D$25,'[10]5'!$E$25,'[10]5'!$F$25,'[10]5'!$G$25,'[10]5'!$H$25</definedName>
    <definedName name="__APW_RESTORE_DATA453__" hidden="1">#REF!</definedName>
    <definedName name="__APW_RESTORE_DATA454__" hidden="1">#REF!</definedName>
    <definedName name="__APW_RESTORE_DATA455__" hidden="1">'[10]5'!$D$29,'[10]5'!$E$29,'[10]5'!$F$29,'[10]5'!$G$29,'[10]5'!$H$29</definedName>
    <definedName name="__APW_RESTORE_DATA457__" hidden="1">'[10]5'!$D$32,'[10]5'!$E$32</definedName>
    <definedName name="__APW_RESTORE_DATA458__" hidden="1">#REF!</definedName>
    <definedName name="__APW_RESTORE_DATA459__" hidden="1">'[10]5'!$D$33,'[10]5'!$E$33</definedName>
    <definedName name="__APW_RESTORE_DATA46__" hidden="1">#REF!</definedName>
    <definedName name="__APW_RESTORE_DATA460__" hidden="1">#REF!</definedName>
    <definedName name="__APW_RESTORE_DATA461__" hidden="1">'[10]5'!$D$34,'[10]5'!$E$34</definedName>
    <definedName name="__APW_RESTORE_DATA462__" hidden="1">#REF!</definedName>
    <definedName name="__APW_RESTORE_DATA463__" hidden="1">'[10]5'!$D$35,'[10]5'!$E$35</definedName>
    <definedName name="__APW_RESTORE_DATA464__" hidden="1">#REF!</definedName>
    <definedName name="__APW_RESTORE_DATA465__" hidden="1">'[10]5'!$D$36,'[10]5'!$E$36</definedName>
    <definedName name="__APW_RESTORE_DATA467__" hidden="1">'[10]5'!$D$38,'[10]5'!$E$38</definedName>
    <definedName name="__APW_RESTORE_DATA469__" hidden="1">'[10]5'!$D$39,'[10]5'!$E$39</definedName>
    <definedName name="__APW_RESTORE_DATA47__" hidden="1">#REF!</definedName>
    <definedName name="__APW_RESTORE_DATA470__" hidden="1">#REF!</definedName>
    <definedName name="__APW_RESTORE_DATA471__" hidden="1">'[10]5'!$D$41,'[10]5'!$E$41</definedName>
    <definedName name="__APW_RESTORE_DATA472__" hidden="1">#REF!</definedName>
    <definedName name="__APW_RESTORE_DATA473__" hidden="1">'[10]5'!$D$42,'[10]5'!$E$42</definedName>
    <definedName name="__APW_RESTORE_DATA474__" hidden="1">#REF!</definedName>
    <definedName name="__APW_RESTORE_DATA475__" hidden="1">'[10]5'!$D$44,'[10]5'!$E$44</definedName>
    <definedName name="__APW_RESTORE_DATA476__" hidden="1">#REF!</definedName>
    <definedName name="__APW_RESTORE_DATA477__" hidden="1">'[10]5'!$D$45,'[10]5'!$E$45</definedName>
    <definedName name="__APW_RESTORE_DATA478__" hidden="1">#REF!</definedName>
    <definedName name="__APW_RESTORE_DATA479__" hidden="1">'[10]5'!$D$46,'[10]5'!$E$46</definedName>
    <definedName name="__APW_RESTORE_DATA48__" hidden="1">#REF!</definedName>
    <definedName name="__APW_RESTORE_DATA480__" hidden="1">#REF!</definedName>
    <definedName name="__APW_RESTORE_DATA481__" hidden="1">'[10]5'!$D$49,'[10]5'!$E$49</definedName>
    <definedName name="__APW_RESTORE_DATA482__" hidden="1">#REF!</definedName>
    <definedName name="__APW_RESTORE_DATA483__" hidden="1">'[10]5'!$D$51,'[10]5'!$E$51</definedName>
    <definedName name="__APW_RESTORE_DATA484__" hidden="1">#REF!</definedName>
    <definedName name="__APW_RESTORE_DATA485__" hidden="1">#REF!</definedName>
    <definedName name="__APW_RESTORE_DATA486__" hidden="1">#REF!</definedName>
    <definedName name="__APW_RESTORE_DATA487__" hidden="1">#REF!</definedName>
    <definedName name="__APW_RESTORE_DATA489__" hidden="1">#REF!</definedName>
    <definedName name="__APW_RESTORE_DATA49__" hidden="1">#REF!</definedName>
    <definedName name="__APW_RESTORE_DATA490__" hidden="1">#REF!</definedName>
    <definedName name="__APW_RESTORE_DATA491__" hidden="1">#REF!</definedName>
    <definedName name="__APW_RESTORE_DATA492__" hidden="1">#REF!</definedName>
    <definedName name="__APW_RESTORE_DATA494__" hidden="1">#REF!</definedName>
    <definedName name="__APW_RESTORE_DATA495__" hidden="1">#REF!</definedName>
    <definedName name="__APW_RESTORE_DATA496__" hidden="1">#REF!</definedName>
    <definedName name="__APW_RESTORE_DATA497__" hidden="1">#REF!</definedName>
    <definedName name="__APW_RESTORE_DATA499__" hidden="1">#REF!</definedName>
    <definedName name="__APW_RESTORE_DATA5__" hidden="1">'[10]3'!$D$7,'[10]3'!$E$7,'[10]3'!$F$7,'[10]3'!$G$7,'[10]3'!$H$7</definedName>
    <definedName name="__APW_RESTORE_DATA501__" hidden="1">'[10]6'!$C$12,'[10]6'!$C$12</definedName>
    <definedName name="__APW_RESTORE_DATA502__" hidden="1">#REF!</definedName>
    <definedName name="__APW_RESTORE_DATA503__" hidden="1">#REF!</definedName>
    <definedName name="__APW_RESTORE_DATA504__" hidden="1">#REF!</definedName>
    <definedName name="__APW_RESTORE_DATA505__" hidden="1">#REF!</definedName>
    <definedName name="__APW_RESTORE_DATA506__" hidden="1">#REF!</definedName>
    <definedName name="__APW_RESTORE_DATA507__" hidden="1">#REF!</definedName>
    <definedName name="__APW_RESTORE_DATA508__" hidden="1">#REF!</definedName>
    <definedName name="__APW_RESTORE_DATA509__" hidden="1">#REF!</definedName>
    <definedName name="__APW_RESTORE_DATA51__" hidden="1">#REF!</definedName>
    <definedName name="__APW_RESTORE_DATA510__" hidden="1">#REF!</definedName>
    <definedName name="__APW_RESTORE_DATA511__" hidden="1">#REF!</definedName>
    <definedName name="__APW_RESTORE_DATA512__" hidden="1">#REF!</definedName>
    <definedName name="__APW_RESTORE_DATA513__" hidden="1">#REF!</definedName>
    <definedName name="__APW_RESTORE_DATA514__" hidden="1">#REF!</definedName>
    <definedName name="__APW_RESTORE_DATA516__" hidden="1">#REF!</definedName>
    <definedName name="__APW_RESTORE_DATA517__" hidden="1">#REF!</definedName>
    <definedName name="__APW_RESTORE_DATA518__" hidden="1">#REF!</definedName>
    <definedName name="__APW_RESTORE_DATA519__" hidden="1">#REF!</definedName>
    <definedName name="__APW_RESTORE_DATA52__" hidden="1">#REF!</definedName>
    <definedName name="__APW_RESTORE_DATA521__" hidden="1">#REF!</definedName>
    <definedName name="__APW_RESTORE_DATA522__" hidden="1">#REF!</definedName>
    <definedName name="__APW_RESTORE_DATA523__" hidden="1">#REF!</definedName>
    <definedName name="__APW_RESTORE_DATA524__" hidden="1">#REF!</definedName>
    <definedName name="__APW_RESTORE_DATA526__" hidden="1">#REF!</definedName>
    <definedName name="__APW_RESTORE_DATA527__" hidden="1">#REF!</definedName>
    <definedName name="__APW_RESTORE_DATA528__" hidden="1">#REF!</definedName>
    <definedName name="__APW_RESTORE_DATA529__" hidden="1">#REF!</definedName>
    <definedName name="__APW_RESTORE_DATA53__" hidden="1">#REF!</definedName>
    <definedName name="__APW_RESTORE_DATA531__" hidden="1">#REF!</definedName>
    <definedName name="__APW_RESTORE_DATA532__" hidden="1">#REF!</definedName>
    <definedName name="__APW_RESTORE_DATA533__" hidden="1">#REF!</definedName>
    <definedName name="__APW_RESTORE_DATA534__" hidden="1">#REF!</definedName>
    <definedName name="__APW_RESTORE_DATA535__" hidden="1">#REF!</definedName>
    <definedName name="__APW_RESTORE_DATA536__" hidden="1">#REF!</definedName>
    <definedName name="__APW_RESTORE_DATA537__" hidden="1">#REF!</definedName>
    <definedName name="__APW_RESTORE_DATA538__" hidden="1">#REF!</definedName>
    <definedName name="__APW_RESTORE_DATA539__" hidden="1">#REF!</definedName>
    <definedName name="__APW_RESTORE_DATA54__" hidden="1">#REF!</definedName>
    <definedName name="__APW_RESTORE_DATA540__" hidden="1">#REF!</definedName>
    <definedName name="__APW_RESTORE_DATA541__" hidden="1">#REF!</definedName>
    <definedName name="__APW_RESTORE_DATA542__" hidden="1">#REF!</definedName>
    <definedName name="__APW_RESTORE_DATA543__" hidden="1">#REF!</definedName>
    <definedName name="__APW_RESTORE_DATA544__" hidden="1">#REF!</definedName>
    <definedName name="__APW_RESTORE_DATA545__" hidden="1">#REF!</definedName>
    <definedName name="__APW_RESTORE_DATA546__" hidden="1">#REF!</definedName>
    <definedName name="__APW_RESTORE_DATA547__" hidden="1">#REF!</definedName>
    <definedName name="__APW_RESTORE_DATA549__" hidden="1">#REF!</definedName>
    <definedName name="__APW_RESTORE_DATA550__" hidden="1">#REF!</definedName>
    <definedName name="__APW_RESTORE_DATA551__" hidden="1">#REF!</definedName>
    <definedName name="__APW_RESTORE_DATA552__" hidden="1">#REF!</definedName>
    <definedName name="__APW_RESTORE_DATA554__" hidden="1">#REF!</definedName>
    <definedName name="__APW_RESTORE_DATA555__" hidden="1">#REF!</definedName>
    <definedName name="__APW_RESTORE_DATA556__" hidden="1">#REF!</definedName>
    <definedName name="__APW_RESTORE_DATA557__" hidden="1">#REF!</definedName>
    <definedName name="__APW_RESTORE_DATA559__" hidden="1">#REF!</definedName>
    <definedName name="__APW_RESTORE_DATA56__" hidden="1">#REF!</definedName>
    <definedName name="__APW_RESTORE_DATA560__" hidden="1">#REF!</definedName>
    <definedName name="__APW_RESTORE_DATA561__" hidden="1">#REF!</definedName>
    <definedName name="__APW_RESTORE_DATA562__" hidden="1">'[10]7'!$C$12,'[10]7'!$C$12</definedName>
    <definedName name="__APW_RESTORE_DATA564__" hidden="1">#REF!</definedName>
    <definedName name="__APW_RESTORE_DATA565__" hidden="1">#REF!</definedName>
    <definedName name="__APW_RESTORE_DATA566__" hidden="1">#REF!</definedName>
    <definedName name="__APW_RESTORE_DATA567__" hidden="1">#REF!</definedName>
    <definedName name="__APW_RESTORE_DATA568__" hidden="1">#REF!</definedName>
    <definedName name="__APW_RESTORE_DATA569__" hidden="1">#REF!</definedName>
    <definedName name="__APW_RESTORE_DATA57__" hidden="1">#REF!</definedName>
    <definedName name="__APW_RESTORE_DATA570__" hidden="1">#REF!</definedName>
    <definedName name="__APW_RESTORE_DATA571__" hidden="1">#REF!</definedName>
    <definedName name="__APW_RESTORE_DATA572__" hidden="1">#REF!</definedName>
    <definedName name="__APW_RESTORE_DATA573__" hidden="1">#REF!</definedName>
    <definedName name="__APW_RESTORE_DATA574__" hidden="1">#REF!</definedName>
    <definedName name="__APW_RESTORE_DATA575__" hidden="1">#REF!</definedName>
    <definedName name="__APW_RESTORE_DATA576__" hidden="1">#REF!</definedName>
    <definedName name="__APW_RESTORE_DATA577__" hidden="1">#REF!</definedName>
    <definedName name="__APW_RESTORE_DATA578__" hidden="1">#REF!</definedName>
    <definedName name="__APW_RESTORE_DATA579__" hidden="1">#REF!</definedName>
    <definedName name="__APW_RESTORE_DATA58__" hidden="1">#REF!</definedName>
    <definedName name="__APW_RESTORE_DATA580__" hidden="1">#REF!</definedName>
    <definedName name="__APW_RESTORE_DATA581__" hidden="1">#REF!</definedName>
    <definedName name="__APW_RESTORE_DATA582__" hidden="1">#REF!</definedName>
    <definedName name="__APW_RESTORE_DATA583__" hidden="1">#REF!</definedName>
    <definedName name="__APW_RESTORE_DATA584__" hidden="1">#REF!</definedName>
    <definedName name="__APW_RESTORE_DATA585__" hidden="1">#REF!</definedName>
    <definedName name="__APW_RESTORE_DATA586__" hidden="1">#REF!</definedName>
    <definedName name="__APW_RESTORE_DATA587__" hidden="1">#REF!</definedName>
    <definedName name="__APW_RESTORE_DATA588__" hidden="1">#REF!</definedName>
    <definedName name="__APW_RESTORE_DATA589__" hidden="1">#REF!</definedName>
    <definedName name="__APW_RESTORE_DATA59__" hidden="1">#REF!</definedName>
    <definedName name="__APW_RESTORE_DATA590__" hidden="1">#REF!</definedName>
    <definedName name="__APW_RESTORE_DATA591__" hidden="1">#REF!</definedName>
    <definedName name="__APW_RESTORE_DATA592__" hidden="1">#REF!</definedName>
    <definedName name="__APW_RESTORE_DATA593__" hidden="1">#REF!</definedName>
    <definedName name="__APW_RESTORE_DATA594__" hidden="1">#REF!</definedName>
    <definedName name="__APW_RESTORE_DATA595__" hidden="1">#REF!</definedName>
    <definedName name="__APW_RESTORE_DATA596__" hidden="1">#REF!</definedName>
    <definedName name="__APW_RESTORE_DATA597__" hidden="1">#REF!</definedName>
    <definedName name="__APW_RESTORE_DATA598__" hidden="1">#REF!</definedName>
    <definedName name="__APW_RESTORE_DATA599__" hidden="1">#REF!</definedName>
    <definedName name="__APW_RESTORE_DATA6__" hidden="1">#REF!</definedName>
    <definedName name="__APW_RESTORE_DATA600__" hidden="1">#REF!</definedName>
    <definedName name="__APW_RESTORE_DATA601__" hidden="1">#REF!</definedName>
    <definedName name="__APW_RESTORE_DATA602__" hidden="1">#REF!</definedName>
    <definedName name="__APW_RESTORE_DATA603__" hidden="1">#REF!</definedName>
    <definedName name="__APW_RESTORE_DATA604__" hidden="1">#REF!</definedName>
    <definedName name="__APW_RESTORE_DATA605__" hidden="1">#REF!</definedName>
    <definedName name="__APW_RESTORE_DATA606__" hidden="1">#REF!</definedName>
    <definedName name="__APW_RESTORE_DATA607__" hidden="1">#REF!</definedName>
    <definedName name="__APW_RESTORE_DATA608__" hidden="1">#REF!</definedName>
    <definedName name="__APW_RESTORE_DATA609__" hidden="1">#REF!</definedName>
    <definedName name="__APW_RESTORE_DATA61__" hidden="1">#REF!</definedName>
    <definedName name="__APW_RESTORE_DATA610__" hidden="1">#REF!</definedName>
    <definedName name="__APW_RESTORE_DATA611__" hidden="1">#REF!</definedName>
    <definedName name="__APW_RESTORE_DATA612__" hidden="1">#REF!</definedName>
    <definedName name="__APW_RESTORE_DATA613__" hidden="1">#REF!</definedName>
    <definedName name="__APW_RESTORE_DATA614__" hidden="1">#REF!</definedName>
    <definedName name="__APW_RESTORE_DATA615__" hidden="1">#REF!</definedName>
    <definedName name="__APW_RESTORE_DATA616__" hidden="1">#REF!</definedName>
    <definedName name="__APW_RESTORE_DATA617__" hidden="1">#REF!</definedName>
    <definedName name="__APW_RESTORE_DATA618__" hidden="1">#REF!</definedName>
    <definedName name="__APW_RESTORE_DATA619__" hidden="1">#REF!</definedName>
    <definedName name="__APW_RESTORE_DATA62__" hidden="1">#REF!</definedName>
    <definedName name="__APW_RESTORE_DATA620__" hidden="1">#REF!</definedName>
    <definedName name="__APW_RESTORE_DATA621__" hidden="1">#REF!</definedName>
    <definedName name="__APW_RESTORE_DATA622__" hidden="1">#REF!</definedName>
    <definedName name="__APW_RESTORE_DATA623__" hidden="1">'[10]8'!$C$12,'[10]8'!$C$12</definedName>
    <definedName name="__APW_RESTORE_DATA624__" hidden="1">#REF!</definedName>
    <definedName name="__APW_RESTORE_DATA625__" hidden="1">#REF!</definedName>
    <definedName name="__APW_RESTORE_DATA626__" hidden="1">#REF!</definedName>
    <definedName name="__APW_RESTORE_DATA627__" hidden="1">#REF!</definedName>
    <definedName name="__APW_RESTORE_DATA628__" hidden="1">#REF!</definedName>
    <definedName name="__APW_RESTORE_DATA629__" hidden="1">#REF!</definedName>
    <definedName name="__APW_RESTORE_DATA63__" hidden="1">#REF!</definedName>
    <definedName name="__APW_RESTORE_DATA630__" hidden="1">#REF!</definedName>
    <definedName name="__APW_RESTORE_DATA631__" hidden="1">#REF!</definedName>
    <definedName name="__APW_RESTORE_DATA632__" hidden="1">#REF!</definedName>
    <definedName name="__APW_RESTORE_DATA633__" hidden="1">#REF!</definedName>
    <definedName name="__APW_RESTORE_DATA634__" hidden="1">#REF!</definedName>
    <definedName name="__APW_RESTORE_DATA635__" hidden="1">#REF!</definedName>
    <definedName name="__APW_RESTORE_DATA636__" hidden="1">#REF!</definedName>
    <definedName name="__APW_RESTORE_DATA637__" hidden="1">#REF!</definedName>
    <definedName name="__APW_RESTORE_DATA638__" hidden="1">#REF!</definedName>
    <definedName name="__APW_RESTORE_DATA639__" hidden="1">#REF!</definedName>
    <definedName name="__APW_RESTORE_DATA64__" hidden="1">#REF!</definedName>
    <definedName name="__APW_RESTORE_DATA640__" hidden="1">#REF!</definedName>
    <definedName name="__APW_RESTORE_DATA641__" hidden="1">#REF!</definedName>
    <definedName name="__APW_RESTORE_DATA642__" hidden="1">#REF!</definedName>
    <definedName name="__APW_RESTORE_DATA643__" hidden="1">#REF!</definedName>
    <definedName name="__APW_RESTORE_DATA644__" hidden="1">#REF!</definedName>
    <definedName name="__APW_RESTORE_DATA645__" hidden="1">#REF!</definedName>
    <definedName name="__APW_RESTORE_DATA646__" hidden="1">#REF!</definedName>
    <definedName name="__APW_RESTORE_DATA647__" hidden="1">#REF!</definedName>
    <definedName name="__APW_RESTORE_DATA648__" hidden="1">#REF!</definedName>
    <definedName name="__APW_RESTORE_DATA649__" hidden="1">#REF!</definedName>
    <definedName name="__APW_RESTORE_DATA65__" hidden="1">#REF!</definedName>
    <definedName name="__APW_RESTORE_DATA650__" hidden="1">#REF!</definedName>
    <definedName name="__APW_RESTORE_DATA651__" hidden="1">#REF!</definedName>
    <definedName name="__APW_RESTORE_DATA652__" hidden="1">#REF!</definedName>
    <definedName name="__APW_RESTORE_DATA653__" hidden="1">#REF!</definedName>
    <definedName name="__APW_RESTORE_DATA654__" hidden="1">#REF!</definedName>
    <definedName name="__APW_RESTORE_DATA655__" hidden="1">#REF!</definedName>
    <definedName name="__APW_RESTORE_DATA656__" hidden="1">#REF!</definedName>
    <definedName name="__APW_RESTORE_DATA657__" hidden="1">#REF!</definedName>
    <definedName name="__APW_RESTORE_DATA658__" hidden="1">#REF!</definedName>
    <definedName name="__APW_RESTORE_DATA659__" hidden="1">#REF!</definedName>
    <definedName name="__APW_RESTORE_DATA66__" hidden="1">#REF!</definedName>
    <definedName name="__APW_RESTORE_DATA660__" hidden="1">#REF!</definedName>
    <definedName name="__APW_RESTORE_DATA661__" hidden="1">#REF!</definedName>
    <definedName name="__APW_RESTORE_DATA662__" hidden="1">#REF!</definedName>
    <definedName name="__APW_RESTORE_DATA663__" hidden="1">#REF!</definedName>
    <definedName name="__APW_RESTORE_DATA664__" hidden="1">#REF!</definedName>
    <definedName name="__APW_RESTORE_DATA665__" hidden="1">#REF!</definedName>
    <definedName name="__APW_RESTORE_DATA666__" hidden="1">#REF!</definedName>
    <definedName name="__APW_RESTORE_DATA667__" hidden="1">#REF!</definedName>
    <definedName name="__APW_RESTORE_DATA668__" hidden="1">#REF!</definedName>
    <definedName name="__APW_RESTORE_DATA669__" hidden="1">#REF!</definedName>
    <definedName name="__APW_RESTORE_DATA67__" hidden="1">#REF!</definedName>
    <definedName name="__APW_RESTORE_DATA671__" hidden="1">#REF!</definedName>
    <definedName name="__APW_RESTORE_DATA672__" hidden="1">#REF!</definedName>
    <definedName name="__APW_RESTORE_DATA673__" hidden="1">#REF!</definedName>
    <definedName name="__APW_RESTORE_DATA674__" hidden="1">#REF!</definedName>
    <definedName name="__APW_RESTORE_DATA676__" hidden="1">#REF!</definedName>
    <definedName name="__APW_RESTORE_DATA677__" hidden="1">#REF!</definedName>
    <definedName name="__APW_RESTORE_DATA678__" hidden="1">#REF!</definedName>
    <definedName name="__APW_RESTORE_DATA679__" hidden="1">#REF!</definedName>
    <definedName name="__APW_RESTORE_DATA68__" hidden="1">#REF!</definedName>
    <definedName name="__APW_RESTORE_DATA681__" hidden="1">#REF!</definedName>
    <definedName name="__APW_RESTORE_DATA682__" hidden="1">#REF!</definedName>
    <definedName name="__APW_RESTORE_DATA683__" hidden="1">#REF!</definedName>
    <definedName name="__APW_RESTORE_DATA684__" hidden="1">'[10]9'!$C$12,'[10]9'!$C$12</definedName>
    <definedName name="__APW_RESTORE_DATA686__" hidden="1">#REF!</definedName>
    <definedName name="__APW_RESTORE_DATA687__" hidden="1">#REF!</definedName>
    <definedName name="__APW_RESTORE_DATA688__" hidden="1">#REF!</definedName>
    <definedName name="__APW_RESTORE_DATA689__" hidden="1">#REF!</definedName>
    <definedName name="__APW_RESTORE_DATA69__" hidden="1">#REF!</definedName>
    <definedName name="__APW_RESTORE_DATA690__" hidden="1">#REF!</definedName>
    <definedName name="__APW_RESTORE_DATA691__" hidden="1">#REF!</definedName>
    <definedName name="__APW_RESTORE_DATA692__" hidden="1">#REF!</definedName>
    <definedName name="__APW_RESTORE_DATA693__" hidden="1">#REF!</definedName>
    <definedName name="__APW_RESTORE_DATA694__" hidden="1">#REF!</definedName>
    <definedName name="__APW_RESTORE_DATA695__" hidden="1">#REF!</definedName>
    <definedName name="__APW_RESTORE_DATA696__" hidden="1">#REF!</definedName>
    <definedName name="__APW_RESTORE_DATA698__" hidden="1">#REF!</definedName>
    <definedName name="__APW_RESTORE_DATA699__" hidden="1">#REF!</definedName>
    <definedName name="__APW_RESTORE_DATA7__" hidden="1">'[10]4'!$D$7,'[10]4'!$E$7,'[10]4'!$F$7,'[10]4'!$G$7,'[10]4'!$H$7</definedName>
    <definedName name="__APW_RESTORE_DATA70__" hidden="1">#REF!</definedName>
    <definedName name="__APW_RESTORE_DATA700__" hidden="1">#REF!</definedName>
    <definedName name="__APW_RESTORE_DATA701__" hidden="1">#REF!</definedName>
    <definedName name="__APW_RESTORE_DATA703__" hidden="1">#REF!</definedName>
    <definedName name="__APW_RESTORE_DATA704__" hidden="1">#REF!</definedName>
    <definedName name="__APW_RESTORE_DATA705__" hidden="1">#REF!</definedName>
    <definedName name="__APW_RESTORE_DATA706__" hidden="1">#REF!</definedName>
    <definedName name="__APW_RESTORE_DATA708__" hidden="1">#REF!</definedName>
    <definedName name="__APW_RESTORE_DATA709__" hidden="1">#REF!</definedName>
    <definedName name="__APW_RESTORE_DATA71__" hidden="1">#REF!</definedName>
    <definedName name="__APW_RESTORE_DATA710__" hidden="1">#REF!</definedName>
    <definedName name="__APW_RESTORE_DATA711__" hidden="1">#REF!</definedName>
    <definedName name="__APW_RESTORE_DATA713__" hidden="1">#REF!</definedName>
    <definedName name="__APW_RESTORE_DATA714__" hidden="1">#REF!</definedName>
    <definedName name="__APW_RESTORE_DATA715__" hidden="1">#REF!</definedName>
    <definedName name="__APW_RESTORE_DATA716__" hidden="1">#REF!</definedName>
    <definedName name="__APW_RESTORE_DATA717__" hidden="1">#REF!</definedName>
    <definedName name="__APW_RESTORE_DATA718__" hidden="1">#REF!</definedName>
    <definedName name="__APW_RESTORE_DATA719__" hidden="1">#REF!</definedName>
    <definedName name="__APW_RESTORE_DATA720__" hidden="1">#REF!</definedName>
    <definedName name="__APW_RESTORE_DATA721__" hidden="1">#REF!</definedName>
    <definedName name="__APW_RESTORE_DATA722__" hidden="1">#REF!</definedName>
    <definedName name="__APW_RESTORE_DATA723__" hidden="1">#REF!</definedName>
    <definedName name="__APW_RESTORE_DATA724__" hidden="1">#REF!</definedName>
    <definedName name="__APW_RESTORE_DATA725__" hidden="1">#REF!</definedName>
    <definedName name="__APW_RESTORE_DATA726__" hidden="1">#REF!</definedName>
    <definedName name="__APW_RESTORE_DATA727__" hidden="1">#REF!</definedName>
    <definedName name="__APW_RESTORE_DATA729__" hidden="1">#REF!</definedName>
    <definedName name="__APW_RESTORE_DATA73__" hidden="1">#REF!</definedName>
    <definedName name="__APW_RESTORE_DATA730__" hidden="1">#REF!</definedName>
    <definedName name="__APW_RESTORE_DATA731__" hidden="1">#REF!</definedName>
    <definedName name="__APW_RESTORE_DATA732__" hidden="1">#REF!</definedName>
    <definedName name="__APW_RESTORE_DATA734__" hidden="1">#REF!</definedName>
    <definedName name="__APW_RESTORE_DATA735__" hidden="1">#REF!</definedName>
    <definedName name="__APW_RESTORE_DATA736__" hidden="1">#REF!</definedName>
    <definedName name="__APW_RESTORE_DATA737__" hidden="1">#REF!</definedName>
    <definedName name="__APW_RESTORE_DATA739__" hidden="1">#REF!</definedName>
    <definedName name="__APW_RESTORE_DATA74__" hidden="1">#REF!</definedName>
    <definedName name="__APW_RESTORE_DATA740__" hidden="1">#REF!</definedName>
    <definedName name="__APW_RESTORE_DATA741__" hidden="1">#REF!</definedName>
    <definedName name="__APW_RESTORE_DATA742__" hidden="1">#REF!</definedName>
    <definedName name="__APW_RESTORE_DATA744__" hidden="1">#REF!</definedName>
    <definedName name="__APW_RESTORE_DATA745__" hidden="1">'[10]10'!$C$12,'[10]10'!$C$12</definedName>
    <definedName name="__APW_RESTORE_DATA746__" hidden="1">#REF!</definedName>
    <definedName name="__APW_RESTORE_DATA747__" hidden="1">#REF!</definedName>
    <definedName name="__APW_RESTORE_DATA748__" hidden="1">#REF!</definedName>
    <definedName name="__APW_RESTORE_DATA749__" hidden="1">#REF!</definedName>
    <definedName name="__APW_RESTORE_DATA75__" hidden="1">#REF!</definedName>
    <definedName name="__APW_RESTORE_DATA750__" hidden="1">#REF!</definedName>
    <definedName name="__APW_RESTORE_DATA751__" hidden="1">#REF!</definedName>
    <definedName name="__APW_RESTORE_DATA752__" hidden="1">#REF!</definedName>
    <definedName name="__APW_RESTORE_DATA753__" hidden="1">#REF!</definedName>
    <definedName name="__APW_RESTORE_DATA754__" hidden="1">#REF!</definedName>
    <definedName name="__APW_RESTORE_DATA755__" hidden="1">#REF!</definedName>
    <definedName name="__APW_RESTORE_DATA756__" hidden="1">#REF!</definedName>
    <definedName name="__APW_RESTORE_DATA757__" hidden="1">#REF!</definedName>
    <definedName name="__APW_RESTORE_DATA758__" hidden="1">#REF!</definedName>
    <definedName name="__APW_RESTORE_DATA76__" hidden="1">#REF!</definedName>
    <definedName name="__APW_RESTORE_DATA760__" hidden="1">#REF!</definedName>
    <definedName name="__APW_RESTORE_DATA761__" hidden="1">#REF!</definedName>
    <definedName name="__APW_RESTORE_DATA762__" hidden="1">#REF!</definedName>
    <definedName name="__APW_RESTORE_DATA763__" hidden="1">#REF!</definedName>
    <definedName name="__APW_RESTORE_DATA765__" hidden="1">#REF!</definedName>
    <definedName name="__APW_RESTORE_DATA766__" hidden="1">#REF!</definedName>
    <definedName name="__APW_RESTORE_DATA767__" hidden="1">#REF!</definedName>
    <definedName name="__APW_RESTORE_DATA768__" hidden="1">#REF!</definedName>
    <definedName name="__APW_RESTORE_DATA770__" hidden="1">#REF!</definedName>
    <definedName name="__APW_RESTORE_DATA771__" hidden="1">#REF!</definedName>
    <definedName name="__APW_RESTORE_DATA772__" hidden="1">#REF!</definedName>
    <definedName name="__APW_RESTORE_DATA773__" hidden="1">#REF!</definedName>
    <definedName name="__APW_RESTORE_DATA775__" hidden="1">#REF!</definedName>
    <definedName name="__APW_RESTORE_DATA776__" hidden="1">#REF!</definedName>
    <definedName name="__APW_RESTORE_DATA777__" hidden="1">#REF!</definedName>
    <definedName name="__APW_RESTORE_DATA778__" hidden="1">#REF!</definedName>
    <definedName name="__APW_RESTORE_DATA779__" hidden="1">#REF!</definedName>
    <definedName name="__APW_RESTORE_DATA78__" hidden="1">#REF!</definedName>
    <definedName name="__APW_RESTORE_DATA780__" hidden="1">#REF!</definedName>
    <definedName name="__APW_RESTORE_DATA781__" hidden="1">#REF!</definedName>
    <definedName name="__APW_RESTORE_DATA782__" hidden="1">#REF!</definedName>
    <definedName name="__APW_RESTORE_DATA783__" hidden="1">#REF!</definedName>
    <definedName name="__APW_RESTORE_DATA784__" hidden="1">#REF!</definedName>
    <definedName name="__APW_RESTORE_DATA785__" hidden="1">#REF!</definedName>
    <definedName name="__APW_RESTORE_DATA786__" hidden="1">#REF!</definedName>
    <definedName name="__APW_RESTORE_DATA787__" hidden="1">#REF!</definedName>
    <definedName name="__APW_RESTORE_DATA788__" hidden="1">#REF!</definedName>
    <definedName name="__APW_RESTORE_DATA789__" hidden="1">#REF!</definedName>
    <definedName name="__APW_RESTORE_DATA79__" hidden="1">#REF!</definedName>
    <definedName name="__APW_RESTORE_DATA791__" hidden="1">#REF!</definedName>
    <definedName name="__APW_RESTORE_DATA792__" hidden="1">#REF!</definedName>
    <definedName name="__APW_RESTORE_DATA793__" hidden="1">#REF!</definedName>
    <definedName name="__APW_RESTORE_DATA794__" hidden="1">#REF!</definedName>
    <definedName name="__APW_RESTORE_DATA796__" hidden="1">#REF!</definedName>
    <definedName name="__APW_RESTORE_DATA797__" hidden="1">#REF!</definedName>
    <definedName name="__APW_RESTORE_DATA798__" hidden="1">#REF!</definedName>
    <definedName name="__APW_RESTORE_DATA799__" hidden="1">#REF!</definedName>
    <definedName name="__APW_RESTORE_DATA8__" hidden="1">#REF!</definedName>
    <definedName name="__APW_RESTORE_DATA80__" hidden="1">#REF!</definedName>
    <definedName name="__APW_RESTORE_DATA801__" hidden="1">#REF!</definedName>
    <definedName name="__APW_RESTORE_DATA802__" hidden="1">#REF!</definedName>
    <definedName name="__APW_RESTORE_DATA803__" hidden="1">#REF!</definedName>
    <definedName name="__APW_RESTORE_DATA804__" hidden="1">#REF!</definedName>
    <definedName name="__APW_RESTORE_DATA806__" hidden="1">'[10]11'!$C$12,'[10]11'!$C$12</definedName>
    <definedName name="__APW_RESTORE_DATA807__" hidden="1">#REF!</definedName>
    <definedName name="__APW_RESTORE_DATA808__" hidden="1">#REF!</definedName>
    <definedName name="__APW_RESTORE_DATA809__" hidden="1">#REF!</definedName>
    <definedName name="__APW_RESTORE_DATA81__" hidden="1">#REF!</definedName>
    <definedName name="__APW_RESTORE_DATA810__" hidden="1">#REF!</definedName>
    <definedName name="__APW_RESTORE_DATA811__" hidden="1">#REF!</definedName>
    <definedName name="__APW_RESTORE_DATA812__" hidden="1">#REF!</definedName>
    <definedName name="__APW_RESTORE_DATA813__" hidden="1">#REF!</definedName>
    <definedName name="__APW_RESTORE_DATA814__" hidden="1">#REF!</definedName>
    <definedName name="__APW_RESTORE_DATA815__" hidden="1">#REF!</definedName>
    <definedName name="__APW_RESTORE_DATA816__" hidden="1">#REF!</definedName>
    <definedName name="__APW_RESTORE_DATA817__" hidden="1">#REF!</definedName>
    <definedName name="__APW_RESTORE_DATA818__" hidden="1">#REF!</definedName>
    <definedName name="__APW_RESTORE_DATA819__" hidden="1">#REF!</definedName>
    <definedName name="__APW_RESTORE_DATA820__" hidden="1">#REF!</definedName>
    <definedName name="__APW_RESTORE_DATA822__" hidden="1">#REF!</definedName>
    <definedName name="__APW_RESTORE_DATA823__" hidden="1">#REF!</definedName>
    <definedName name="__APW_RESTORE_DATA824__" hidden="1">#REF!</definedName>
    <definedName name="__APW_RESTORE_DATA825__" hidden="1">#REF!</definedName>
    <definedName name="__APW_RESTORE_DATA827__" hidden="1">#REF!</definedName>
    <definedName name="__APW_RESTORE_DATA828__" hidden="1">#REF!</definedName>
    <definedName name="__APW_RESTORE_DATA829__" hidden="1">#REF!</definedName>
    <definedName name="__APW_RESTORE_DATA83__" hidden="1">#REF!</definedName>
    <definedName name="__APW_RESTORE_DATA830__" hidden="1">#REF!</definedName>
    <definedName name="__APW_RESTORE_DATA832__" hidden="1">#REF!</definedName>
    <definedName name="__APW_RESTORE_DATA833__" hidden="1">#REF!</definedName>
    <definedName name="__APW_RESTORE_DATA834__" hidden="1">#REF!</definedName>
    <definedName name="__APW_RESTORE_DATA835__" hidden="1">#REF!</definedName>
    <definedName name="__APW_RESTORE_DATA837__" hidden="1">#REF!</definedName>
    <definedName name="__APW_RESTORE_DATA838__" hidden="1">#REF!</definedName>
    <definedName name="__APW_RESTORE_DATA839__" hidden="1">#REF!</definedName>
    <definedName name="__APW_RESTORE_DATA84__" hidden="1">#REF!</definedName>
    <definedName name="__APW_RESTORE_DATA840__" hidden="1">#REF!</definedName>
    <definedName name="__APW_RESTORE_DATA841__" hidden="1">#REF!</definedName>
    <definedName name="__APW_RESTORE_DATA842__" hidden="1">#REF!</definedName>
    <definedName name="__APW_RESTORE_DATA843__" hidden="1">#REF!</definedName>
    <definedName name="__APW_RESTORE_DATA844__" hidden="1">#REF!</definedName>
    <definedName name="__APW_RESTORE_DATA845__" hidden="1">#REF!</definedName>
    <definedName name="__APW_RESTORE_DATA846__" hidden="1">#REF!</definedName>
    <definedName name="__APW_RESTORE_DATA847__" hidden="1">#REF!</definedName>
    <definedName name="__APW_RESTORE_DATA848__" hidden="1">#REF!</definedName>
    <definedName name="__APW_RESTORE_DATA849__" hidden="1">#REF!</definedName>
    <definedName name="__APW_RESTORE_DATA85__" hidden="1">#REF!</definedName>
    <definedName name="__APW_RESTORE_DATA850__" hidden="1">#REF!</definedName>
    <definedName name="__APW_RESTORE_DATA851__" hidden="1">#REF!</definedName>
    <definedName name="__APW_RESTORE_DATA853__" hidden="1">#REF!</definedName>
    <definedName name="__APW_RESTORE_DATA854__" hidden="1">#REF!</definedName>
    <definedName name="__APW_RESTORE_DATA855__" hidden="1">#REF!</definedName>
    <definedName name="__APW_RESTORE_DATA856__" hidden="1">#REF!</definedName>
    <definedName name="__APW_RESTORE_DATA858__" hidden="1">#REF!</definedName>
    <definedName name="__APW_RESTORE_DATA859__" hidden="1">#REF!</definedName>
    <definedName name="__APW_RESTORE_DATA86__" hidden="1">#REF!</definedName>
    <definedName name="__APW_RESTORE_DATA860__" hidden="1">#REF!</definedName>
    <definedName name="__APW_RESTORE_DATA861__" hidden="1">#REF!</definedName>
    <definedName name="__APW_RESTORE_DATA863__" hidden="1">#REF!</definedName>
    <definedName name="__APW_RESTORE_DATA864__" hidden="1">#REF!</definedName>
    <definedName name="__APW_RESTORE_DATA865__" hidden="1">#REF!</definedName>
    <definedName name="__APW_RESTORE_DATA866__" hidden="1">#REF!</definedName>
    <definedName name="__APW_RESTORE_DATA867__" hidden="1">'[10]12'!$C$12,'[10]12'!$C$12</definedName>
    <definedName name="__APW_RESTORE_DATA868__" hidden="1">#REF!</definedName>
    <definedName name="__APW_RESTORE_DATA869__" hidden="1">#REF!</definedName>
    <definedName name="__APW_RESTORE_DATA870__" hidden="1">#REF!</definedName>
    <definedName name="__APW_RESTORE_DATA871__" hidden="1">#REF!</definedName>
    <definedName name="__APW_RESTORE_DATA872__" hidden="1">#REF!</definedName>
    <definedName name="__APW_RESTORE_DATA873__" hidden="1">#REF!</definedName>
    <definedName name="__APW_RESTORE_DATA874__" hidden="1">#REF!</definedName>
    <definedName name="__APW_RESTORE_DATA875__" hidden="1">#REF!</definedName>
    <definedName name="__APW_RESTORE_DATA876__" hidden="1">#REF!</definedName>
    <definedName name="__APW_RESTORE_DATA877__" hidden="1">#REF!</definedName>
    <definedName name="__APW_RESTORE_DATA878__" hidden="1">#REF!</definedName>
    <definedName name="__APW_RESTORE_DATA879__" hidden="1">#REF!</definedName>
    <definedName name="__APW_RESTORE_DATA88__" hidden="1">#REF!</definedName>
    <definedName name="__APW_RESTORE_DATA880__" hidden="1">#REF!</definedName>
    <definedName name="__APW_RESTORE_DATA881__" hidden="1">#REF!</definedName>
    <definedName name="__APW_RESTORE_DATA882__" hidden="1">#REF!</definedName>
    <definedName name="__APW_RESTORE_DATA884__" hidden="1">#REF!</definedName>
    <definedName name="__APW_RESTORE_DATA885__" hidden="1">#REF!</definedName>
    <definedName name="__APW_RESTORE_DATA886__" hidden="1">#REF!</definedName>
    <definedName name="__APW_RESTORE_DATA887__" hidden="1">#REF!</definedName>
    <definedName name="__APW_RESTORE_DATA889__" hidden="1">#REF!</definedName>
    <definedName name="__APW_RESTORE_DATA89__" hidden="1">#REF!</definedName>
    <definedName name="__APW_RESTORE_DATA890__" hidden="1">#REF!</definedName>
    <definedName name="__APW_RESTORE_DATA891__" hidden="1">#REF!</definedName>
    <definedName name="__APW_RESTORE_DATA892__" hidden="1">#REF!</definedName>
    <definedName name="__APW_RESTORE_DATA894__" hidden="1">#REF!</definedName>
    <definedName name="__APW_RESTORE_DATA895__" hidden="1">#REF!</definedName>
    <definedName name="__APW_RESTORE_DATA896__" hidden="1">#REF!</definedName>
    <definedName name="__APW_RESTORE_DATA897__" hidden="1">#REF!</definedName>
    <definedName name="__APW_RESTORE_DATA899__" hidden="1">#REF!</definedName>
    <definedName name="__APW_RESTORE_DATA9__" hidden="1">'[10]5'!$D$7,'[10]5'!$E$7,'[10]5'!$F$7,'[10]5'!$G$7,'[10]5'!$H$7</definedName>
    <definedName name="__APW_RESTORE_DATA90__" hidden="1">#REF!</definedName>
    <definedName name="__APW_RESTORE_DATA901__" hidden="1">#REF!</definedName>
    <definedName name="__APW_RESTORE_DATA902__" hidden="1">#REF!</definedName>
    <definedName name="__APW_RESTORE_DATA903__" hidden="1">#REF!</definedName>
    <definedName name="__APW_RESTORE_DATA905__" hidden="1">#REF!</definedName>
    <definedName name="__APW_RESTORE_DATA907__" hidden="1">#REF!</definedName>
    <definedName name="__APW_RESTORE_DATA908__" hidden="1">#REF!</definedName>
    <definedName name="__APW_RESTORE_DATA909__" hidden="1">#REF!</definedName>
    <definedName name="__APW_RESTORE_DATA91__" hidden="1">#REF!</definedName>
    <definedName name="__APW_RESTORE_DATA910__" hidden="1">#REF!</definedName>
    <definedName name="__APW_RESTORE_DATA911__" hidden="1">#REF!</definedName>
    <definedName name="__APW_RESTORE_DATA912__" hidden="1">#REF!</definedName>
    <definedName name="__APW_RESTORE_DATA913__" hidden="1">#REF!</definedName>
    <definedName name="__APW_RESTORE_DATA914__" hidden="1">#REF!</definedName>
    <definedName name="__APW_RESTORE_DATA915__" hidden="1">#REF!</definedName>
    <definedName name="__APW_RESTORE_DATA916__" hidden="1">#REF!</definedName>
    <definedName name="__APW_RESTORE_DATA917__" hidden="1">#REF!</definedName>
    <definedName name="__APW_RESTORE_DATA918__" hidden="1">#REF!</definedName>
    <definedName name="__APW_RESTORE_DATA919__" hidden="1">#REF!</definedName>
    <definedName name="__APW_RESTORE_DATA92__" hidden="1">#REF!</definedName>
    <definedName name="__APW_RESTORE_DATA920__" hidden="1">#REF!</definedName>
    <definedName name="__APW_RESTORE_DATA921__" hidden="1">#REF!</definedName>
    <definedName name="__APW_RESTORE_DATA922__" hidden="1">#REF!</definedName>
    <definedName name="__APW_RESTORE_DATA924__" hidden="1">#REF!</definedName>
    <definedName name="__APW_RESTORE_DATA925__" hidden="1">#REF!</definedName>
    <definedName name="__APW_RESTORE_DATA926__" hidden="1">#REF!</definedName>
    <definedName name="__APW_RESTORE_DATA927__" hidden="1">#REF!</definedName>
    <definedName name="__APW_RESTORE_DATA928__" hidden="1">'[10]13'!$C$12,'[10]13'!$C$12</definedName>
    <definedName name="__APW_RESTORE_DATA929__" hidden="1">#REF!</definedName>
    <definedName name="__APW_RESTORE_DATA93__" hidden="1">#REF!</definedName>
    <definedName name="__APW_RESTORE_DATA930__" hidden="1">#REF!</definedName>
    <definedName name="__APW_RESTORE_DATA931__" hidden="1">#REF!</definedName>
    <definedName name="__APW_RESTORE_DATA932__" hidden="1">#REF!</definedName>
    <definedName name="__APW_RESTORE_DATA934__" hidden="1">#REF!</definedName>
    <definedName name="__APW_RESTORE_DATA935__" hidden="1">#REF!</definedName>
    <definedName name="__APW_RESTORE_DATA936__" hidden="1">#REF!</definedName>
    <definedName name="__APW_RESTORE_DATA937__" hidden="1">#REF!</definedName>
    <definedName name="__APW_RESTORE_DATA939__" hidden="1">#REF!</definedName>
    <definedName name="__APW_RESTORE_DATA94__" hidden="1">#REF!</definedName>
    <definedName name="__APW_RESTORE_DATA940__" hidden="1">#REF!</definedName>
    <definedName name="__APW_RESTORE_DATA941__" hidden="1">#REF!</definedName>
    <definedName name="__APW_RESTORE_DATA942__" hidden="1">#REF!</definedName>
    <definedName name="__APW_RESTORE_DATA943__" hidden="1">#REF!</definedName>
    <definedName name="__APW_RESTORE_DATA944__" hidden="1">#REF!</definedName>
    <definedName name="__APW_RESTORE_DATA945__" hidden="1">#REF!</definedName>
    <definedName name="__APW_RESTORE_DATA946__" hidden="1">#REF!</definedName>
    <definedName name="__APW_RESTORE_DATA947__" hidden="1">#REF!</definedName>
    <definedName name="__APW_RESTORE_DATA948__" hidden="1">#REF!</definedName>
    <definedName name="__APW_RESTORE_DATA949__" hidden="1">#REF!</definedName>
    <definedName name="__APW_RESTORE_DATA95__" hidden="1">#REF!</definedName>
    <definedName name="__APW_RESTORE_DATA950__" hidden="1">#REF!</definedName>
    <definedName name="__APW_RESTORE_DATA951__" hidden="1">#REF!</definedName>
    <definedName name="__APW_RESTORE_DATA952__" hidden="1">#REF!</definedName>
    <definedName name="__APW_RESTORE_DATA953__" hidden="1">#REF!</definedName>
    <definedName name="__APW_RESTORE_DATA955__" hidden="1">#REF!</definedName>
    <definedName name="__APW_RESTORE_DATA956__" hidden="1">#REF!</definedName>
    <definedName name="__APW_RESTORE_DATA957__" hidden="1">#REF!</definedName>
    <definedName name="__APW_RESTORE_DATA958__" hidden="1">#REF!</definedName>
    <definedName name="__APW_RESTORE_DATA96__" hidden="1">#REF!</definedName>
    <definedName name="__APW_RESTORE_DATA960__" hidden="1">#REF!</definedName>
    <definedName name="__APW_RESTORE_DATA961__" hidden="1">#REF!</definedName>
    <definedName name="__APW_RESTORE_DATA962__" hidden="1">#REF!</definedName>
    <definedName name="__APW_RESTORE_DATA963__" hidden="1">#REF!</definedName>
    <definedName name="__APW_RESTORE_DATA965__" hidden="1">#REF!</definedName>
    <definedName name="__APW_RESTORE_DATA966__" hidden="1">#REF!</definedName>
    <definedName name="__APW_RESTORE_DATA967__" hidden="1">#REF!</definedName>
    <definedName name="__APW_RESTORE_DATA968__" hidden="1">#REF!</definedName>
    <definedName name="__APW_RESTORE_DATA97__" hidden="1">#REF!</definedName>
    <definedName name="__APW_RESTORE_DATA970__" hidden="1">#REF!</definedName>
    <definedName name="__APW_RESTORE_DATA972__" hidden="1">#REF!</definedName>
    <definedName name="__APW_RESTORE_DATA973__" hidden="1">#REF!</definedName>
    <definedName name="__APW_RESTORE_DATA974__" hidden="1">#REF!</definedName>
    <definedName name="__APW_RESTORE_DATA975__" hidden="1">#REF!</definedName>
    <definedName name="__APW_RESTORE_DATA976__" hidden="1">#REF!</definedName>
    <definedName name="__APW_RESTORE_DATA977__" hidden="1">#REF!</definedName>
    <definedName name="__APW_RESTORE_DATA978__" hidden="1">#REF!</definedName>
    <definedName name="__APW_RESTORE_DATA979__" hidden="1">#REF!</definedName>
    <definedName name="__APW_RESTORE_DATA98__" hidden="1">#REF!</definedName>
    <definedName name="__APW_RESTORE_DATA980__" hidden="1">#REF!</definedName>
    <definedName name="__APW_RESTORE_DATA981__" hidden="1">#REF!</definedName>
    <definedName name="__APW_RESTORE_DATA982__" hidden="1">#REF!</definedName>
    <definedName name="__APW_RESTORE_DATA983__" hidden="1">#REF!</definedName>
    <definedName name="__APW_RESTORE_DATA984__" hidden="1">#REF!</definedName>
    <definedName name="__APW_RESTORE_DATA985__" hidden="1">#REF!</definedName>
    <definedName name="__APW_RESTORE_DATA987__" hidden="1">#REF!</definedName>
    <definedName name="__APW_RESTORE_DATA988__" hidden="1">#REF!</definedName>
    <definedName name="__APW_RESTORE_DATA989__" hidden="1">'[10]14'!$C$12,'[10]14'!$C$12</definedName>
    <definedName name="__APW_RESTORE_DATA99__" hidden="1">#REF!</definedName>
    <definedName name="__APW_RESTORE_DATA990__" hidden="1">#REF!</definedName>
    <definedName name="__APW_RESTORE_DATA992__" hidden="1">#REF!</definedName>
    <definedName name="__APW_RESTORE_DATA993__" hidden="1">#REF!</definedName>
    <definedName name="__APW_RESTORE_DATA994__" hidden="1">#REF!</definedName>
    <definedName name="__APW_RESTORE_DATA995__" hidden="1">#REF!</definedName>
    <definedName name="__APW_RESTORE_DATA997__" hidden="1">#REF!</definedName>
    <definedName name="__APW_RESTORE_DATA998__" hidden="1">#REF!</definedName>
    <definedName name="__APW_RESTORE_DATA999__" hidden="1">#REF!</definedName>
    <definedName name="__BS1_1" localSheetId="20" hidden="1">{"OEE OAP",#N/A,FALSE,"oap";"OEE APAP",#N/A,FALSE,"apap";"OEE nitros",#N/A,FALSE,"nitros"}</definedName>
    <definedName name="__BS1_1" hidden="1">{"OEE OAP",#N/A,FALSE,"oap";"OEE APAP",#N/A,FALSE,"apap";"OEE nitros",#N/A,FALSE,"nitros"}</definedName>
    <definedName name="__CH5" localSheetId="20" hidden="1">{#N/A,#N/A,TRUE,"Deckblatt Bilanz";#N/A,#N/A,TRUE,"Bilanz";#N/A,#N/A,TRUE,"GuV";#N/A,#N/A,TRUE,"Cash-flow-Rechnung";#N/A,#N/A,TRUE,"Berechnung Zinsergebnis";#N/A,#N/A,TRUE,"Wertentwicklung";#N/A,#N/A,TRUE,"Annahmen"}</definedName>
    <definedName name="__CH5" hidden="1">{#N/A,#N/A,TRUE,"Deckblatt Bilanz";#N/A,#N/A,TRUE,"Bilanz";#N/A,#N/A,TRUE,"GuV";#N/A,#N/A,TRUE,"Cash-flow-Rechnung";#N/A,#N/A,TRUE,"Berechnung Zinsergebnis";#N/A,#N/A,TRUE,"Wertentwicklung";#N/A,#N/A,TRUE,"Annahmen"}</definedName>
    <definedName name="__cle1" hidden="1">'[1]#REF'!#REF!</definedName>
    <definedName name="__d1500" localSheetId="20" hidden="1">{"'Sheet1'!$L$16"}</definedName>
    <definedName name="__d1500" hidden="1">{"'Sheet1'!$L$16"}</definedName>
    <definedName name="__D322" localSheetId="20" hidden="1">{#N/A,#N/A,FALSE,"투입&amp;Waste";#N/A,#N/A,FALSE,"투입&amp;Waste";#N/A,#N/A,FALSE,"투입&amp;Waste"}</definedName>
    <definedName name="__D322" hidden="1">{#N/A,#N/A,FALSE,"투입&amp;Waste";#N/A,#N/A,FALSE,"투입&amp;Waste";#N/A,#N/A,FALSE,"투입&amp;Waste"}</definedName>
    <definedName name="__dcf1" localSheetId="20" hidden="1">{#N/A,#N/A,FALSE,"Projections";#N/A,#N/A,FALSE,"Multiples Valuation";#N/A,#N/A,FALSE,"LBO";#N/A,#N/A,FALSE,"Multiples_Sensitivity";#N/A,#N/A,FALSE,"Summary"}</definedName>
    <definedName name="__dcf1" hidden="1">{#N/A,#N/A,FALSE,"Projections";#N/A,#N/A,FALSE,"Multiples Valuation";#N/A,#N/A,FALSE,"LBO";#N/A,#N/A,FALSE,"Multiples_Sensitivity";#N/A,#N/A,FALSE,"Summary"}</definedName>
    <definedName name="__E22" hidden="1">[11]전체지분도!$F$45</definedName>
    <definedName name="__EdFJsKAA" localSheetId="20" hidden="1">[0]!print_full_report</definedName>
    <definedName name="__EdFJsKAA" localSheetId="12" hidden="1">[0]!print_full_report</definedName>
    <definedName name="__EdFJsKAA" hidden="1">[0]!print_full_report</definedName>
    <definedName name="__er1" localSheetId="20" hidden="1">{#N/A,#N/A,TRUE,"IS";#N/A,#N/A,TRUE,"SG";#N/A,#N/A,TRUE,"FF";#N/A,#N/A,TRUE,"BS";#N/A,#N/A,TRUE,"DCF";#N/A,#N/A,TRUE,"Int";#N/A,#N/A,TRUE,"Consumer";#N/A,#N/A,TRUE,"Building";#N/A,#N/A,TRUE,"Industrial"}</definedName>
    <definedName name="__er1" hidden="1">{#N/A,#N/A,TRUE,"IS";#N/A,#N/A,TRUE,"SG";#N/A,#N/A,TRUE,"FF";#N/A,#N/A,TRUE,"BS";#N/A,#N/A,TRUE,"DCF";#N/A,#N/A,TRUE,"Int";#N/A,#N/A,TRUE,"Consumer";#N/A,#N/A,TRUE,"Building";#N/A,#N/A,TRUE,"Industrial"}</definedName>
    <definedName name="__er3" localSheetId="20" hidden="1">{"Income Statement",#N/A,FALSE,"Annual";"Balance Sheet",#N/A,FALSE,"Annual";"Cash Flow Statement",#N/A,FALSE,"Annual";"ROIC",#N/A,FALSE,"Annual"}</definedName>
    <definedName name="__er3" hidden="1">{"Income Statement",#N/A,FALSE,"Annual";"Balance Sheet",#N/A,FALSE,"Annual";"Cash Flow Statement",#N/A,FALSE,"Annual";"ROIC",#N/A,FALSE,"Annual"}</definedName>
    <definedName name="__FDS_UNIQUE_RANGE_ID_GENERATOR_COUNTER" hidden="1">64</definedName>
    <definedName name="__FI4" localSheetId="20" hidden="1">{"Vinyl1999Q1IFOrecon",#N/A,TRUE,"Vinyl";"Vinyl1999Q2IFOrecon",#N/A,TRUE,"Vinyl";"Vinyl1999Q3IFOrecon",#N/A,TRUE,"Vinyl";"Vinyl1999Q4IFOrecon",#N/A,TRUE,"Vinyl";"Vinyl1999TotalIFOrecon",#N/A,TRUE,"Vinyl";#N/A,#N/A,TRUE,"Vinyl"}</definedName>
    <definedName name="__FI4" hidden="1">{"Vinyl1999Q1IFOrecon",#N/A,TRUE,"Vinyl";"Vinyl1999Q2IFOrecon",#N/A,TRUE,"Vinyl";"Vinyl1999Q3IFOrecon",#N/A,TRUE,"Vinyl";"Vinyl1999Q4IFOrecon",#N/A,TRUE,"Vinyl";"Vinyl1999TotalIFOrecon",#N/A,TRUE,"Vinyl";#N/A,#N/A,TRUE,"Vinyl"}</definedName>
    <definedName name="__FI4_1" localSheetId="20" hidden="1">{"Vinyl1999Q1IFOrecon",#N/A,TRUE,"Vinyl";"Vinyl1999Q2IFOrecon",#N/A,TRUE,"Vinyl";"Vinyl1999Q3IFOrecon",#N/A,TRUE,"Vinyl";"Vinyl1999Q4IFOrecon",#N/A,TRUE,"Vinyl";"Vinyl1999TotalIFOrecon",#N/A,TRUE,"Vinyl";#N/A,#N/A,TRUE,"Vinyl"}</definedName>
    <definedName name="__FI4_1" hidden="1">{"Vinyl1999Q1IFOrecon",#N/A,TRUE,"Vinyl";"Vinyl1999Q2IFOrecon",#N/A,TRUE,"Vinyl";"Vinyl1999Q3IFOrecon",#N/A,TRUE,"Vinyl";"Vinyl1999Q4IFOrecon",#N/A,TRUE,"Vinyl";"Vinyl1999TotalIFOrecon",#N/A,TRUE,"Vinyl";#N/A,#N/A,TRUE,"Vinyl"}</definedName>
    <definedName name="__G4211" localSheetId="20" hidden="1">{"'Sheet1'!$L$16"}</definedName>
    <definedName name="__G4211" hidden="1">{"'Sheet1'!$L$16"}</definedName>
    <definedName name="__HSP50" localSheetId="20" hidden="1">{#N/A,#N/A,FALSE,"BS";#N/A,#N/A,FALSE,"PL";#N/A,#N/A,FALSE,"처분";#N/A,#N/A,FALSE,"현금";#N/A,#N/A,FALSE,"매출";#N/A,#N/A,FALSE,"원가";#N/A,#N/A,FALSE,"경영"}</definedName>
    <definedName name="__HSP50" hidden="1">{#N/A,#N/A,FALSE,"BS";#N/A,#N/A,FALSE,"PL";#N/A,#N/A,FALSE,"처분";#N/A,#N/A,FALSE,"현금";#N/A,#N/A,FALSE,"매출";#N/A,#N/A,FALSE,"원가";#N/A,#N/A,FALSE,"경영"}</definedName>
    <definedName name="__IntlFixup" hidden="1">TRUE</definedName>
    <definedName name="__key2" hidden="1">'[12]3.일반사상'!$B$5:$B$32</definedName>
    <definedName name="__M2" localSheetId="20" hidden="1">{"'Sheet1'!$L$16"}</definedName>
    <definedName name="__M2" hidden="1">{"'Sheet1'!$L$16"}</definedName>
    <definedName name="__na2" hidden="1">"100"</definedName>
    <definedName name="__na3" hidden="1">"50"</definedName>
    <definedName name="__na4" hidden="1">"IQ_LTM_DATE"</definedName>
    <definedName name="__new2" localSheetId="20" hidden="1">{#N/A,#N/A,FALSE,"3";#N/A,#N/A,FALSE,"5";#N/A,#N/A,FALSE,"6";#N/A,#N/A,FALSE,"8";#N/A,#N/A,FALSE,"10";#N/A,#N/A,FALSE,"13";#N/A,#N/A,FALSE,"14";#N/A,#N/A,FALSE,"15";#N/A,#N/A,FALSE,"16"}</definedName>
    <definedName name="__new2" hidden="1">{#N/A,#N/A,FALSE,"3";#N/A,#N/A,FALSE,"5";#N/A,#N/A,FALSE,"6";#N/A,#N/A,FALSE,"8";#N/A,#N/A,FALSE,"10";#N/A,#N/A,FALSE,"13";#N/A,#N/A,FALSE,"14";#N/A,#N/A,FALSE,"15";#N/A,#N/A,FALSE,"16"}</definedName>
    <definedName name="__NGR1" hidden="1">#REF!</definedName>
    <definedName name="__NSO2" localSheetId="20" hidden="1">{"'Sheet1'!$L$16"}</definedName>
    <definedName name="__NSO2" hidden="1">{"'Sheet1'!$L$16"}</definedName>
    <definedName name="__OK2" localSheetId="20" hidden="1">{#N/A,#N/A,FALSE,"00 P&amp;L vs 99"}</definedName>
    <definedName name="__OK2" hidden="1">{#N/A,#N/A,FALSE,"00 P&amp;L vs 99"}</definedName>
    <definedName name="__PA3" localSheetId="20" hidden="1">{"'Sheet1'!$L$16"}</definedName>
    <definedName name="__PA3" hidden="1">{"'Sheet1'!$L$16"}</definedName>
    <definedName name="__PL7" localSheetId="20" hidden="1">{#N/A,#N/A,TRUE,"대 차 대 조 표"}</definedName>
    <definedName name="__PL7" hidden="1">{#N/A,#N/A,TRUE,"대 차 대 조 표"}</definedName>
    <definedName name="__q3" hidden="1">'[3]1601 Detail information'!$H$97:$H$129</definedName>
    <definedName name="__q45" localSheetId="20" hidden="1">{"'용역비'!$A$4:$C$8"}</definedName>
    <definedName name="__q45" hidden="1">{"'용역비'!$A$4:$C$8"}</definedName>
    <definedName name="__s1" localSheetId="20" hidden="1">{#N/A,#N/A,FALSE,"UNIT";#N/A,#N/A,FALSE,"UNIT";#N/A,#N/A,FALSE,"계정"}</definedName>
    <definedName name="__s1" hidden="1">{#N/A,#N/A,FALSE,"UNIT";#N/A,#N/A,FALSE,"UNIT";#N/A,#N/A,FALSE,"계정"}</definedName>
    <definedName name="__s10" localSheetId="20" hidden="1">{#N/A,#N/A,FALSE,"UNIT";#N/A,#N/A,FALSE,"UNIT";#N/A,#N/A,FALSE,"계정"}</definedName>
    <definedName name="__s10" hidden="1">{#N/A,#N/A,FALSE,"UNIT";#N/A,#N/A,FALSE,"UNIT";#N/A,#N/A,FALSE,"계정"}</definedName>
    <definedName name="__s11" localSheetId="20" hidden="1">{#N/A,#N/A,FALSE,"UNIT";#N/A,#N/A,FALSE,"UNIT";#N/A,#N/A,FALSE,"계정"}</definedName>
    <definedName name="__s11" hidden="1">{#N/A,#N/A,FALSE,"UNIT";#N/A,#N/A,FALSE,"UNIT";#N/A,#N/A,FALSE,"계정"}</definedName>
    <definedName name="__s12" localSheetId="20" hidden="1">{#N/A,#N/A,FALSE,"UNIT";#N/A,#N/A,FALSE,"UNIT";#N/A,#N/A,FALSE,"계정"}</definedName>
    <definedName name="__s12" hidden="1">{#N/A,#N/A,FALSE,"UNIT";#N/A,#N/A,FALSE,"UNIT";#N/A,#N/A,FALSE,"계정"}</definedName>
    <definedName name="__s13" localSheetId="20" hidden="1">{#N/A,#N/A,FALSE,"UNIT";#N/A,#N/A,FALSE,"UNIT";#N/A,#N/A,FALSE,"계정"}</definedName>
    <definedName name="__s13" hidden="1">{#N/A,#N/A,FALSE,"UNIT";#N/A,#N/A,FALSE,"UNIT";#N/A,#N/A,FALSE,"계정"}</definedName>
    <definedName name="__s14" localSheetId="20" hidden="1">{#N/A,#N/A,FALSE,"UNIT";#N/A,#N/A,FALSE,"UNIT";#N/A,#N/A,FALSE,"계정"}</definedName>
    <definedName name="__s14" hidden="1">{#N/A,#N/A,FALSE,"UNIT";#N/A,#N/A,FALSE,"UNIT";#N/A,#N/A,FALSE,"계정"}</definedName>
    <definedName name="__s16" localSheetId="20" hidden="1">{#N/A,#N/A,FALSE,"UNIT";#N/A,#N/A,FALSE,"UNIT";#N/A,#N/A,FALSE,"계정"}</definedName>
    <definedName name="__s16" hidden="1">{#N/A,#N/A,FALSE,"UNIT";#N/A,#N/A,FALSE,"UNIT";#N/A,#N/A,FALSE,"계정"}</definedName>
    <definedName name="__s17" localSheetId="20" hidden="1">{#N/A,#N/A,FALSE,"UNIT";#N/A,#N/A,FALSE,"UNIT";#N/A,#N/A,FALSE,"계정"}</definedName>
    <definedName name="__s17" hidden="1">{#N/A,#N/A,FALSE,"UNIT";#N/A,#N/A,FALSE,"UNIT";#N/A,#N/A,FALSE,"계정"}</definedName>
    <definedName name="__s2" localSheetId="20" hidden="1">{#N/A,#N/A,FALSE,"UNIT";#N/A,#N/A,FALSE,"UNIT";#N/A,#N/A,FALSE,"계정"}</definedName>
    <definedName name="__s2" hidden="1">{#N/A,#N/A,FALSE,"UNIT";#N/A,#N/A,FALSE,"UNIT";#N/A,#N/A,FALSE,"계정"}</definedName>
    <definedName name="__s3" localSheetId="20" hidden="1">{#N/A,#N/A,FALSE,"UNIT";#N/A,#N/A,FALSE,"UNIT";#N/A,#N/A,FALSE,"계정"}</definedName>
    <definedName name="__s3" hidden="1">{#N/A,#N/A,FALSE,"UNIT";#N/A,#N/A,FALSE,"UNIT";#N/A,#N/A,FALSE,"계정"}</definedName>
    <definedName name="__s4" localSheetId="20" hidden="1">{#N/A,#N/A,FALSE,"UNIT";#N/A,#N/A,FALSE,"UNIT";#N/A,#N/A,FALSE,"계정"}</definedName>
    <definedName name="__s4" hidden="1">{#N/A,#N/A,FALSE,"UNIT";#N/A,#N/A,FALSE,"UNIT";#N/A,#N/A,FALSE,"계정"}</definedName>
    <definedName name="__s5" localSheetId="20" hidden="1">{#N/A,#N/A,FALSE,"UNIT";#N/A,#N/A,FALSE,"UNIT";#N/A,#N/A,FALSE,"계정"}</definedName>
    <definedName name="__s5" hidden="1">{#N/A,#N/A,FALSE,"UNIT";#N/A,#N/A,FALSE,"UNIT";#N/A,#N/A,FALSE,"계정"}</definedName>
    <definedName name="__s6" localSheetId="20" hidden="1">{#N/A,#N/A,FALSE,"UNIT";#N/A,#N/A,FALSE,"UNIT";#N/A,#N/A,FALSE,"계정"}</definedName>
    <definedName name="__s6" hidden="1">{#N/A,#N/A,FALSE,"UNIT";#N/A,#N/A,FALSE,"UNIT";#N/A,#N/A,FALSE,"계정"}</definedName>
    <definedName name="__s9" localSheetId="20" hidden="1">{#N/A,#N/A,FALSE,"UNIT";#N/A,#N/A,FALSE,"UNIT";#N/A,#N/A,FALSE,"계정"}</definedName>
    <definedName name="__s9" hidden="1">{#N/A,#N/A,FALSE,"UNIT";#N/A,#N/A,FALSE,"UNIT";#N/A,#N/A,FALSE,"계정"}</definedName>
    <definedName name="__sd2" localSheetId="20" hidden="1">{#N/A,#N/A,FALSE,"Forside"}</definedName>
    <definedName name="__sd2" hidden="1">{#N/A,#N/A,FALSE,"Forside"}</definedName>
    <definedName name="__sdf2" localSheetId="20" hidden="1">{#N/A,#N/A,FALSE,"Bemanning"}</definedName>
    <definedName name="__sdf2" hidden="1">{#N/A,#N/A,FALSE,"Bemanning"}</definedName>
    <definedName name="__v2" localSheetId="20" hidden="1">{"vue1",#N/A,FALSE,"synthese";"vue2",#N/A,FALSE,"synthese"}</definedName>
    <definedName name="__v2" hidden="1">{"vue1",#N/A,FALSE,"synthese";"vue2",#N/A,FALSE,"synthese"}</definedName>
    <definedName name="__WW3" localSheetId="20" hidden="1">{"DOM",#N/A,FALSE,"A8CONTENT"}</definedName>
    <definedName name="__WW3" hidden="1">{"DOM",#N/A,FALSE,"A8CONTENT"}</definedName>
    <definedName name="_1__123Graph_ACHART_1" hidden="1">'[1]#REF'!#REF!</definedName>
    <definedName name="_1__123Graph_ACHART_2" hidden="1">[13]france!$B$41:$M$41</definedName>
    <definedName name="_1__123Graph_ECHART_6" hidden="1">#REF!</definedName>
    <definedName name="_1__FDSAUDITLINK__" localSheetId="20" hidden="1">{"fdsup://directions/FAT Viewer?action=UPDATE&amp;creator=factset&amp;DYN_ARGS=TRUE&amp;DOC_NAME=FAT:FQL_AUDITING_CLIENT_TEMPLATE.FAT&amp;display_string=Audit&amp;VAR:KEY=KDIXMPYPOP&amp;VAR:QUERY=RkZfRU5UUlBSX1ZBTF9EQUlMWSgzOTcyMSwsLCwsJ0RJTCcp&amp;WINDOW=FIRST_POPUP&amp;HEIGHT=450&amp;WIDTH=","450&amp;START_MAXIMIZED=FALSE&amp;VAR:CALENDAR=US&amp;VAR:SYMBOL=LCUT&amp;VAR:INDEX=0"}</definedName>
    <definedName name="_1__FDSAUDITLINK__" hidden="1">{"fdsup://directions/FAT Viewer?action=UPDATE&amp;creator=factset&amp;DYN_ARGS=TRUE&amp;DOC_NAME=FAT:FQL_AUDITING_CLIENT_TEMPLATE.FAT&amp;display_string=Audit&amp;VAR:KEY=KDIXMPYPOP&amp;VAR:QUERY=RkZfRU5UUlBSX1ZBTF9EQUlMWSgzOTcyMSwsLCwsJ0RJTCcp&amp;WINDOW=FIRST_POPUP&amp;HEIGHT=450&amp;WIDTH=","450&amp;START_MAXIMIZED=FALSE&amp;VAR:CALENDAR=US&amp;VAR:SYMBOL=LCUT&amp;VAR:INDEX=0"}</definedName>
    <definedName name="_1_0_0_K" hidden="1">#REF!</definedName>
    <definedName name="_10_____0_Dist_Val" hidden="1">[14]OUTPUT!#REF!</definedName>
    <definedName name="_10____123Graph_LBL_ACHART_1" hidden="1">'[1]#REF'!#REF!</definedName>
    <definedName name="_10__123Graph_CCHART_3" hidden="1">[13]italy!$B$43:$M$43</definedName>
    <definedName name="_10__123Graph_LBL_ACHART_1" hidden="1">'[1]#REF'!#REF!</definedName>
    <definedName name="_10__123Graph_LBL_ACHART_3" hidden="1">'[15]Edge 10797 Drilling Inventory'!#REF!</definedName>
    <definedName name="_10d1500_" localSheetId="20" hidden="1">{"'Sheet1'!$L$16"}</definedName>
    <definedName name="_10d1500_" hidden="1">{"'Sheet1'!$L$16"}</definedName>
    <definedName name="_11____123Graph_LBL_ACHART_3" hidden="1">'[1]#REF'!$A$11:$A$24</definedName>
    <definedName name="_11__123Graph_CCHART_4" hidden="1">[13]uk!$B$43:$M$43</definedName>
    <definedName name="_11__123Graph_LBL_ACHART_3" hidden="1">'[1]#REF'!$A$11:$A$24</definedName>
    <definedName name="_11__123Graph_LBL_ACHART_4" hidden="1">'[15]Edge 10797 Drilling Inventory'!#REF!</definedName>
    <definedName name="_12__123Graph_CCHART_5" hidden="1">[13]netherlands!$B$43:$M$43</definedName>
    <definedName name="_12__123Graph_LBL_BCHART_1" hidden="1">'[15]Edge 10797 Drilling Inventory'!#REF!</definedName>
    <definedName name="_13____123Graph_LBL_DCHART_1" hidden="1">'[1]#REF'!#REF!</definedName>
    <definedName name="_13__123Graph_DCHART_2" hidden="1">[13]france!$B$44:$M$44</definedName>
    <definedName name="_13__123Graph_LBL_BCHART_2" hidden="1">'[15]Edge 10797 Drilling Inventory'!#REF!</definedName>
    <definedName name="_13__123Graph_LBL_DCHART_1" hidden="1">'[1]#REF'!#REF!</definedName>
    <definedName name="_13M2_" localSheetId="20" hidden="1">{"'Sheet1'!$L$16"}</definedName>
    <definedName name="_13M2_" hidden="1">{"'Sheet1'!$L$16"}</definedName>
    <definedName name="_14__123Graph_DCHART_3" hidden="1">[13]italy!$B$44:$M$44</definedName>
    <definedName name="_14__123Graph_LBL_BCHART_3" hidden="1">'[15]Edge 10797 Drilling Inventory'!#REF!</definedName>
    <definedName name="_15___123Graph_ACHART_1" hidden="1">'[1]#REF'!#REF!</definedName>
    <definedName name="_15__123Graph_DCHART_4" hidden="1">[13]uk!$B$44:$M$44</definedName>
    <definedName name="_15__123Graph_ECHART_6" hidden="1">#REF!</definedName>
    <definedName name="_15__123Graph_XCHART_1" hidden="1">'[15]Edge 10797 Drilling Inventory'!#REF!</definedName>
    <definedName name="_15_0_K" hidden="1">'[1]#REF'!#REF!</definedName>
    <definedName name="_16___123Graph_ACHART_3" hidden="1">'[1]#REF'!$D$11:$D$24</definedName>
    <definedName name="_16__123Graph_DCHART_5" hidden="1">[13]netherlands!$B$44:$M$44</definedName>
    <definedName name="_16__123Graph_XCHART_2" hidden="1">'[15]Edge 10797 Drilling Inventory'!#REF!</definedName>
    <definedName name="_16er1_" localSheetId="20" hidden="1">{#N/A,#N/A,TRUE,"IS";#N/A,#N/A,TRUE,"SG";#N/A,#N/A,TRUE,"FF";#N/A,#N/A,TRUE,"BS";#N/A,#N/A,TRUE,"DCF";#N/A,#N/A,TRUE,"Int";#N/A,#N/A,TRUE,"Consumer";#N/A,#N/A,TRUE,"Building";#N/A,#N/A,TRUE,"Industrial"}</definedName>
    <definedName name="_16er1_" hidden="1">{#N/A,#N/A,TRUE,"IS";#N/A,#N/A,TRUE,"SG";#N/A,#N/A,TRUE,"FF";#N/A,#N/A,TRUE,"BS";#N/A,#N/A,TRUE,"DCF";#N/A,#N/A,TRUE,"Int";#N/A,#N/A,TRUE,"Consumer";#N/A,#N/A,TRUE,"Building";#N/A,#N/A,TRUE,"Industrial"}</definedName>
    <definedName name="_17__123Graph_ECHART_2" hidden="1">[13]france!$B$45:$M$45</definedName>
    <definedName name="_17__123Graph_XCHART_3" hidden="1">'[15]Edge 10797 Drilling Inventory'!#REF!</definedName>
    <definedName name="_17er3_" localSheetId="20" hidden="1">{"Income Statement",#N/A,FALSE,"Annual";"Balance Sheet",#N/A,FALSE,"Annual";"Cash Flow Statement",#N/A,FALSE,"Annual";"ROIC",#N/A,FALSE,"Annual"}</definedName>
    <definedName name="_17er3_" hidden="1">{"Income Statement",#N/A,FALSE,"Annual";"Balance Sheet",#N/A,FALSE,"Annual";"Cash Flow Statement",#N/A,FALSE,"Annual";"ROIC",#N/A,FALSE,"Annual"}</definedName>
    <definedName name="_18___123Graph_BCHART_1" hidden="1">'[1]#REF'!#REF!</definedName>
    <definedName name="_18__123Graph_ECHART_3" hidden="1">[13]italy!$B$45:$M$45</definedName>
    <definedName name="_18__123Graph_XCHART_4" hidden="1">'[15]Edge 10797 Drilling Inventory'!#REF!</definedName>
    <definedName name="_19___123Graph_BCHART_3" hidden="1">'[1]#REF'!$E$11:$E$24</definedName>
    <definedName name="_19__123Graph_ECHART_4" hidden="1">[13]uk!$B$45:$M$45</definedName>
    <definedName name="_1D322_" localSheetId="20" hidden="1">{#N/A,#N/A,FALSE,"투입&amp;Waste";#N/A,#N/A,FALSE,"투입&amp;Waste";#N/A,#N/A,FALSE,"투입&amp;Waste"}</definedName>
    <definedName name="_1D322_" hidden="1">{#N/A,#N/A,FALSE,"투입&amp;Waste";#N/A,#N/A,FALSE,"투입&amp;Waste";#N/A,#N/A,FALSE,"투입&amp;Waste"}</definedName>
    <definedName name="_1K" hidden="1">#REF!</definedName>
    <definedName name="_2____123Graph_ACHART_1" hidden="1">'[1]#REF'!#REF!</definedName>
    <definedName name="_2__123Graph_ACHART_1" hidden="1">'[1]#REF'!#REF!</definedName>
    <definedName name="_2__123Graph_ACHART_2" hidden="1">'[15]Edge 10797 Drilling Inventory'!#REF!</definedName>
    <definedName name="_2__123Graph_ACHART_3" hidden="1">'[1]#REF'!$D$11:$D$24</definedName>
    <definedName name="_2__FDSAUDITLINK__" localSheetId="20" hidden="1">{"fdsup://directions/FAT Viewer?action=UPDATE&amp;creator=factset&amp;DYN_ARGS=TRUE&amp;DOC_NAME=FAT:FQL_AUDITING_CLIENT_TEMPLATE.FAT&amp;display_string=Audit&amp;VAR:KEY=APYZGJOTYH&amp;VAR:QUERY=RkZfRUJJVERBX0lCKExUTVMsMzk3MjEp&amp;WINDOW=FIRST_POPUP&amp;HEIGHT=450&amp;WIDTH=450&amp;START_MAXIMI","ZED=FALSE&amp;VAR:CALENDAR=US&amp;VAR:SYMBOL=LCUT&amp;VAR:INDEX=0"}</definedName>
    <definedName name="_2__FDSAUDITLINK__" hidden="1">{"fdsup://directions/FAT Viewer?action=UPDATE&amp;creator=factset&amp;DYN_ARGS=TRUE&amp;DOC_NAME=FAT:FQL_AUDITING_CLIENT_TEMPLATE.FAT&amp;display_string=Audit&amp;VAR:KEY=APYZGJOTYH&amp;VAR:QUERY=RkZfRUJJVERBX0lCKExUTVMsMzk3MjEp&amp;WINDOW=FIRST_POPUP&amp;HEIGHT=450&amp;WIDTH=450&amp;START_MAXIMI","ZED=FALSE&amp;VAR:CALENDAR=US&amp;VAR:SYMBOL=LCUT&amp;VAR:INDEX=0"}</definedName>
    <definedName name="_2_0_0_K" hidden="1">#REF!</definedName>
    <definedName name="_20__123Graph_ECHART_5" hidden="1">[13]netherlands!$B$45:$M$45</definedName>
    <definedName name="_20_0_Dist_Val" hidden="1">[14]OUTPUT!#REF!</definedName>
    <definedName name="_21___123Graph_DCHART_1" hidden="1">'[1]#REF'!#REF!</definedName>
    <definedName name="_21__123Graph_ECHART_6" hidden="1">#REF!</definedName>
    <definedName name="_22__123Graph_FCHART_2" hidden="1">[13]france!$B$46:$M$46</definedName>
    <definedName name="_23___123Graph_LBL_ACHART_1" hidden="1">'[1]#REF'!#REF!</definedName>
    <definedName name="_23__123Graph_FCHART_3" hidden="1">[13]italy!$B$46:$M$46</definedName>
    <definedName name="_24___123Graph_LBL_ACHART_3" hidden="1">'[1]#REF'!$A$11:$A$24</definedName>
    <definedName name="_24__123Graph_FCHART_4" hidden="1">[13]uk!$B$46:$M$46</definedName>
    <definedName name="_25__123Graph_FCHART_5" hidden="1">[13]netherlands!$B$46:$M$46</definedName>
    <definedName name="_26___123Graph_LBL_DCHART_1" hidden="1">'[1]#REF'!#REF!</definedName>
    <definedName name="_28____0_K" hidden="1">'[1]#REF'!#REF!</definedName>
    <definedName name="_2AR1_" localSheetId="20" hidden="1">{"'Desktop Inventory 현황'!$B$2:$O$35"}</definedName>
    <definedName name="_2AR1_" hidden="1">{"'Desktop Inventory 현황'!$B$2:$O$35"}</definedName>
    <definedName name="_2D322_" localSheetId="20" hidden="1">{#N/A,#N/A,FALSE,"투입&amp;Waste";#N/A,#N/A,FALSE,"투입&amp;Waste";#N/A,#N/A,FALSE,"투입&amp;Waste"}</definedName>
    <definedName name="_2D322_" hidden="1">{#N/A,#N/A,FALSE,"투입&amp;Waste";#N/A,#N/A,FALSE,"투입&amp;Waste";#N/A,#N/A,FALSE,"투입&amp;Waste"}</definedName>
    <definedName name="_2E22_" hidden="1">[2]전체지분도!$F$45</definedName>
    <definedName name="_2K" hidden="1">#REF!</definedName>
    <definedName name="_2wrn.²Ä1­Ó¤ë1_Ü20¤H." localSheetId="20" hidden="1">{#N/A,#N/A,FALSE,"²Ä1­Ó¤ë"}</definedName>
    <definedName name="_2wrn.²Ä1­Ó¤ë1_Ü20¤H." hidden="1">{#N/A,#N/A,FALSE,"²Ä1­Ó¤ë"}</definedName>
    <definedName name="_3____123Graph_ACHART_3" hidden="1">'[1]#REF'!$D$11:$D$24</definedName>
    <definedName name="_3__123Graph_ACHART_3" hidden="1">'[1]#REF'!$D$11:$D$24</definedName>
    <definedName name="_3__123Graph_ACHART_4" hidden="1">[13]uk!$B$41:$M$41</definedName>
    <definedName name="_3__123Graph_BCHART_1" hidden="1">'[1]#REF'!#REF!</definedName>
    <definedName name="_3__FDSAUDITLINK__" localSheetId="20" hidden="1">{"fdsup://directions/FAT Viewer?action=UPDATE&amp;creator=factset&amp;DYN_ARGS=TRUE&amp;DOC_NAME=FAT:FQL_AUDITING_CLIENT_TEMPLATE.FAT&amp;display_string=Audit&amp;VAR:KEY=APYZGJOTYH&amp;VAR:QUERY=RkZfRUJJVERBX0lCKExUTVMsMzk3MjEp&amp;WINDOW=FIRST_POPUP&amp;HEIGHT=450&amp;WIDTH=450&amp;START_MAXIMI","ZED=FALSE&amp;VAR:CALENDAR=US&amp;VAR:SYMBOL=LCUT&amp;VAR:INDEX=0"}</definedName>
    <definedName name="_3__FDSAUDITLINK__" hidden="1">{"fdsup://directions/FAT Viewer?action=UPDATE&amp;creator=factset&amp;DYN_ARGS=TRUE&amp;DOC_NAME=FAT:FQL_AUDITING_CLIENT_TEMPLATE.FAT&amp;display_string=Audit&amp;VAR:KEY=APYZGJOTYH&amp;VAR:QUERY=RkZfRUJJVERBX0lCKExUTVMsMzk3MjEp&amp;WINDOW=FIRST_POPUP&amp;HEIGHT=450&amp;WIDTH=450&amp;START_MAXIMI","ZED=FALSE&amp;VAR:CALENDAR=US&amp;VAR:SYMBOL=LCUT&amp;VAR:INDEX=0"}</definedName>
    <definedName name="_31__123Graph_ACHART_1" hidden="1">'[1]#REF'!#REF!</definedName>
    <definedName name="_31er1_" localSheetId="20" hidden="1">{#N/A,#N/A,TRUE,"IS";#N/A,#N/A,TRUE,"SG";#N/A,#N/A,TRUE,"FF";#N/A,#N/A,TRUE,"BS";#N/A,#N/A,TRUE,"DCF";#N/A,#N/A,TRUE,"Int";#N/A,#N/A,TRUE,"Consumer";#N/A,#N/A,TRUE,"Building";#N/A,#N/A,TRUE,"Industrial"}</definedName>
    <definedName name="_31er1_" hidden="1">{#N/A,#N/A,TRUE,"IS";#N/A,#N/A,TRUE,"SG";#N/A,#N/A,TRUE,"FF";#N/A,#N/A,TRUE,"BS";#N/A,#N/A,TRUE,"DCF";#N/A,#N/A,TRUE,"Int";#N/A,#N/A,TRUE,"Consumer";#N/A,#N/A,TRUE,"Building";#N/A,#N/A,TRUE,"Industrial"}</definedName>
    <definedName name="_32__123Graph_ACHART_3" hidden="1">'[1]#REF'!$D$11:$D$24</definedName>
    <definedName name="_33er3_" localSheetId="20" hidden="1">{"Income Statement",#N/A,FALSE,"Annual";"Balance Sheet",#N/A,FALSE,"Annual";"Cash Flow Statement",#N/A,FALSE,"Annual";"ROIC",#N/A,FALSE,"Annual"}</definedName>
    <definedName name="_33er3_" hidden="1">{"Income Statement",#N/A,FALSE,"Annual";"Balance Sheet",#N/A,FALSE,"Annual";"Cash Flow Statement",#N/A,FALSE,"Annual";"ROIC",#N/A,FALSE,"Annual"}</definedName>
    <definedName name="_35__123Graph_BCHART_1" hidden="1">'[1]#REF'!#REF!</definedName>
    <definedName name="_35_0_Dist_Val" hidden="1">[14]OUTPUT!#REF!</definedName>
    <definedName name="_36__123Graph_BCHART_3" hidden="1">'[1]#REF'!$E$11:$E$24</definedName>
    <definedName name="_39__123Graph_DCHART_1" hidden="1">'[1]#REF'!#REF!</definedName>
    <definedName name="_3E22_" hidden="1">[16]전체지분도!$F$45</definedName>
    <definedName name="_3FY10_" localSheetId="20" hidden="1">{"Income Statement",#N/A,FALSE,"Annual";"Balance Sheet",#N/A,FALSE,"Annual";"Cash Flow Statement",#N/A,FALSE,"Annual";"ROIC",#N/A,FALSE,"Annual"}</definedName>
    <definedName name="_3FY10_" hidden="1">{"Income Statement",#N/A,FALSE,"Annual";"Balance Sheet",#N/A,FALSE,"Annual";"Cash Flow Statement",#N/A,FALSE,"Annual";"ROIC",#N/A,FALSE,"Annual"}</definedName>
    <definedName name="_4__123Graph_ACHART_4" hidden="1">'[15]Edge 10797 Drilling Inventory'!#REF!</definedName>
    <definedName name="_4__123Graph_ACHART_5" hidden="1">[13]netherlands!$B$41:$M$41</definedName>
    <definedName name="_4__123Graph_BCHART_3" hidden="1">'[1]#REF'!$E$11:$E$24</definedName>
    <definedName name="_4__123Graph_LBL_ACHART_1" hidden="1">[17]graph!$B$3:$B$14</definedName>
    <definedName name="_4__FDSAUDITLINK__" localSheetId="20" hidden="1">{"fdsup://directions/FAT Viewer?action=UPDATE&amp;creator=factset&amp;DYN_ARGS=TRUE&amp;DOC_NAME=FAT:FQL_AUDITING_CLIENT_TEMPLATE.FAT&amp;display_string=Audit&amp;VAR:KEY=UJMRGZYDSD&amp;VAR:QUERY=RkZfRUJJVERBX0lCKExUTVMsMzk5OTQp&amp;WINDOW=FIRST_POPUP&amp;HEIGHT=450&amp;WIDTH=450&amp;START_MAXIMI","ZED=FALSE&amp;VAR:CALENDAR=US&amp;VAR:SYMBOL=LCUT&amp;VAR:INDEX=0"}</definedName>
    <definedName name="_4__FDSAUDITLINK__" hidden="1">{"fdsup://directions/FAT Viewer?action=UPDATE&amp;creator=factset&amp;DYN_ARGS=TRUE&amp;DOC_NAME=FAT:FQL_AUDITING_CLIENT_TEMPLATE.FAT&amp;display_string=Audit&amp;VAR:KEY=UJMRGZYDSD&amp;VAR:QUERY=RkZfRUJJVERBX0lCKExUTVMsMzk5OTQp&amp;WINDOW=FIRST_POPUP&amp;HEIGHT=450&amp;WIDTH=450&amp;START_MAXIMI","ZED=FALSE&amp;VAR:CALENDAR=US&amp;VAR:SYMBOL=LCUT&amp;VAR:INDEX=0"}</definedName>
    <definedName name="_4_0_0_K" hidden="1">#REF!</definedName>
    <definedName name="_42__123Graph_LBL_ACHART_1" hidden="1">'[1]#REF'!#REF!</definedName>
    <definedName name="_43__123Graph_LBL_ACHART_3" hidden="1">'[1]#REF'!$A$11:$A$24</definedName>
    <definedName name="_46__123Graph_LBL_DCHART_1" hidden="1">'[1]#REF'!#REF!</definedName>
    <definedName name="_48___0_K" hidden="1">'[1]#REF'!#REF!</definedName>
    <definedName name="_4FY10_" localSheetId="20" hidden="1">{"Income Statement",#N/A,FALSE,"Annual";"Balance Sheet",#N/A,FALSE,"Annual";"Cash Flow Statement",#N/A,FALSE,"Annual";"ROIC",#N/A,FALSE,"Annual"}</definedName>
    <definedName name="_4FY10_" hidden="1">{"Income Statement",#N/A,FALSE,"Annual";"Balance Sheet",#N/A,FALSE,"Annual";"Cash Flow Statement",#N/A,FALSE,"Annual";"ROIC",#N/A,FALSE,"Annual"}</definedName>
    <definedName name="_5_____123Graph_ECHART_6" hidden="1">#REF!</definedName>
    <definedName name="_5____123Graph_BCHART_1" hidden="1">'[1]#REF'!#REF!</definedName>
    <definedName name="_5__123Graph_BCHART_1" hidden="1">'[1]#REF'!#REF!</definedName>
    <definedName name="_5__123Graph_BCHART_2" hidden="1">[13]france!$B$42:$M$42</definedName>
    <definedName name="_5__123Graph_DCHART_1" hidden="1">'[1]#REF'!#REF!</definedName>
    <definedName name="_5__123Graph_LBL_ACHART_2" hidden="1">[17]graph!$B$36:$B$47</definedName>
    <definedName name="_5_0_0_K" hidden="1">#REF!</definedName>
    <definedName name="_51_0_K" hidden="1">'[1]#REF'!#REF!</definedName>
    <definedName name="_57er1_" localSheetId="20" hidden="1">{#N/A,#N/A,TRUE,"IS";#N/A,#N/A,TRUE,"SG";#N/A,#N/A,TRUE,"FF";#N/A,#N/A,TRUE,"BS";#N/A,#N/A,TRUE,"DCF";#N/A,#N/A,TRUE,"Int";#N/A,#N/A,TRUE,"Consumer";#N/A,#N/A,TRUE,"Building";#N/A,#N/A,TRUE,"Industrial"}</definedName>
    <definedName name="_57er1_" hidden="1">{#N/A,#N/A,TRUE,"IS";#N/A,#N/A,TRUE,"SG";#N/A,#N/A,TRUE,"FF";#N/A,#N/A,TRUE,"BS";#N/A,#N/A,TRUE,"DCF";#N/A,#N/A,TRUE,"Int";#N/A,#N/A,TRUE,"Consumer";#N/A,#N/A,TRUE,"Building";#N/A,#N/A,TRUE,"Industrial"}</definedName>
    <definedName name="_6____123Graph_BCHART_3" hidden="1">'[1]#REF'!$E$11:$E$24</definedName>
    <definedName name="_6__123Graph_BCHART_2" hidden="1">'[15]Edge 10797 Drilling Inventory'!#REF!</definedName>
    <definedName name="_6__123Graph_BCHART_3" hidden="1">'[1]#REF'!$E$11:$E$24</definedName>
    <definedName name="_6__123Graph_LBL_ACHART_1" hidden="1">'[1]#REF'!#REF!</definedName>
    <definedName name="_6__123Graph_LBL_BCHART_1" hidden="1">[18]graph!$C$2:$C$13</definedName>
    <definedName name="_6_0_0_K" hidden="1">#REF!</definedName>
    <definedName name="_63er3_" localSheetId="20" hidden="1">{"Income Statement",#N/A,FALSE,"Annual";"Balance Sheet",#N/A,FALSE,"Annual";"Cash Flow Statement",#N/A,FALSE,"Annual";"ROIC",#N/A,FALSE,"Annual"}</definedName>
    <definedName name="_63er3_" hidden="1">{"Income Statement",#N/A,FALSE,"Annual";"Balance Sheet",#N/A,FALSE,"Annual";"Cash Flow Statement",#N/A,FALSE,"Annual";"ROIC",#N/A,FALSE,"Annual"}</definedName>
    <definedName name="_6a1_" localSheetId="20" hidden="1">{"'Sheet1'!$L$16"}</definedName>
    <definedName name="_6a1_" hidden="1">{"'Sheet1'!$L$16"}</definedName>
    <definedName name="_6er1_" localSheetId="20" hidden="1">{#N/A,#N/A,TRUE,"IS";#N/A,#N/A,TRUE,"SG";#N/A,#N/A,TRUE,"FF";#N/A,#N/A,TRUE,"BS";#N/A,#N/A,TRUE,"DCF";#N/A,#N/A,TRUE,"Int";#N/A,#N/A,TRUE,"Consumer";#N/A,#N/A,TRUE,"Building";#N/A,#N/A,TRUE,"Industrial"}</definedName>
    <definedName name="_6er1_" hidden="1">{#N/A,#N/A,TRUE,"IS";#N/A,#N/A,TRUE,"SG";#N/A,#N/A,TRUE,"FF";#N/A,#N/A,TRUE,"BS";#N/A,#N/A,TRUE,"DCF";#N/A,#N/A,TRUE,"Int";#N/A,#N/A,TRUE,"Consumer";#N/A,#N/A,TRUE,"Building";#N/A,#N/A,TRUE,"Industrial"}</definedName>
    <definedName name="_7__123Graph_BCHART_3" hidden="1">'[15]Edge 10797 Drilling Inventory'!#REF!</definedName>
    <definedName name="_7__123Graph_BCHART_4" hidden="1">[13]uk!$B$42:$M$42</definedName>
    <definedName name="_7__123Graph_LBL_ACHART_3" hidden="1">'[1]#REF'!$A$11:$A$24</definedName>
    <definedName name="_7__123Graph_XCHART_1" hidden="1">[19]graph1!$A$7:$A$18</definedName>
    <definedName name="_7_0_0_K" hidden="1">#REF!</definedName>
    <definedName name="_79D322_" localSheetId="20" hidden="1">{#N/A,#N/A,FALSE,"투입&amp;Waste";#N/A,#N/A,FALSE,"투입&amp;Waste";#N/A,#N/A,FALSE,"투입&amp;Waste"}</definedName>
    <definedName name="_79D322_" hidden="1">{#N/A,#N/A,FALSE,"투입&amp;Waste";#N/A,#N/A,FALSE,"투입&amp;Waste";#N/A,#N/A,FALSE,"투입&amp;Waste"}</definedName>
    <definedName name="_7er3_" localSheetId="20" hidden="1">{"Income Statement",#N/A,FALSE,"Annual";"Balance Sheet",#N/A,FALSE,"Annual";"Cash Flow Statement",#N/A,FALSE,"Annual";"ROIC",#N/A,FALSE,"Annual"}</definedName>
    <definedName name="_7er3_" hidden="1">{"Income Statement",#N/A,FALSE,"Annual";"Balance Sheet",#N/A,FALSE,"Annual";"Cash Flow Statement",#N/A,FALSE,"Annual";"ROIC",#N/A,FALSE,"Annual"}</definedName>
    <definedName name="_8____123Graph_DCHART_1" hidden="1">'[1]#REF'!#REF!</definedName>
    <definedName name="_8__123Graph_BCHART_5" hidden="1">[13]netherlands!$B$42:$M$42</definedName>
    <definedName name="_8__123Graph_DCHART_1" hidden="1">'[1]#REF'!#REF!</definedName>
    <definedName name="_8__123Graph_LBL_ACHART_1" hidden="1">'[15]Edge 10797 Drilling Inventory'!#REF!</definedName>
    <definedName name="_8__123Graph_LBL_DCHART_1" hidden="1">'[1]#REF'!#REF!</definedName>
    <definedName name="_8__123Graph_XCHART_2" hidden="1">[20]graph!$A$3:$A$16</definedName>
    <definedName name="_9__123Graph_CCHART_2" hidden="1">[13]france!$B$43:$M$43</definedName>
    <definedName name="_9__123Graph_LBL_ACHART_2" hidden="1">'[15]Edge 10797 Drilling Inventory'!#REF!</definedName>
    <definedName name="_9_0_K" hidden="1">'[1]#REF'!#REF!</definedName>
    <definedName name="_A11" localSheetId="20" hidden="1">{#N/A,#N/A,FALSE,"Umsatz 99";#N/A,#N/A,FALSE,"ER 99 "}</definedName>
    <definedName name="_A11" hidden="1">{#N/A,#N/A,FALSE,"Umsatz 99";#N/A,#N/A,FALSE,"ER 99 "}</definedName>
    <definedName name="_a7" localSheetId="20" hidden="1">{"'Sheet1'!$L$16"}</definedName>
    <definedName name="_a7" hidden="1">{"'Sheet1'!$L$16"}</definedName>
    <definedName name="_aaa1" localSheetId="20" hidden="1">{#N/A,#N/A,FALSE,"Consolidated Shipley";#N/A,#N/A,FALSE,"Consolidated PWB";#N/A,#N/A,FALSE,"Consolidated Micro"}</definedName>
    <definedName name="_aaa1" hidden="1">{#N/A,#N/A,FALSE,"Consolidated Shipley";#N/A,#N/A,FALSE,"Consolidated PWB";#N/A,#N/A,FALSE,"Consolidated Micro"}</definedName>
    <definedName name="_aaa2" localSheetId="20" hidden="1">{#N/A,#N/A,FALSE,"Consolidated Shipley";#N/A,#N/A,FALSE,"Consolidated PWB";#N/A,#N/A,FALSE,"Consolidated Micro"}</definedName>
    <definedName name="_aaa2" hidden="1">{#N/A,#N/A,FALSE,"Consolidated Shipley";#N/A,#N/A,FALSE,"Consolidated PWB";#N/A,#N/A,FALSE,"Consolidated Micro"}</definedName>
    <definedName name="_AR1" localSheetId="20" hidden="1">{"'Desktop Inventory 현황'!$B$2:$O$35"}</definedName>
    <definedName name="_AR1" hidden="1">{"'Desktop Inventory 현황'!$B$2:$O$35"}</definedName>
    <definedName name="_asd1" localSheetId="20" hidden="1">{#N/A,#N/A,FALSE,"DCF Summary";#N/A,#N/A,FALSE,"Casema";#N/A,#N/A,FALSE,"Casema NoTel";#N/A,#N/A,FALSE,"UK";#N/A,#N/A,FALSE,"RCF";#N/A,#N/A,FALSE,"Intercable CZ";#N/A,#N/A,FALSE,"Interkabel P"}</definedName>
    <definedName name="_asd1" hidden="1">{#N/A,#N/A,FALSE,"DCF Summary";#N/A,#N/A,FALSE,"Casema";#N/A,#N/A,FALSE,"Casema NoTel";#N/A,#N/A,FALSE,"UK";#N/A,#N/A,FALSE,"RCF";#N/A,#N/A,FALSE,"Intercable CZ";#N/A,#N/A,FALSE,"Interkabel P"}</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dm.0213C223CA6445B496F38E2417C2C590.edm" hidden="1">#REF!</definedName>
    <definedName name="_bdm.0252df1b5cd548b480ff75513c95f1db.edm" hidden="1" xml:space="preserve">                                                                                                                                                                                                                              '[21]HP Steam Costs'!$1:$1048576</definedName>
    <definedName name="_bdm.0284a8a4fc53402594db45a1ebb5b383.edm" hidden="1">#REF!</definedName>
    <definedName name="_bdm.029F477A667F4689AFD5E05DB8014FE6.edm" hidden="1" xml:space="preserve">    '[22]Projected Exhibits'!$A:$IV</definedName>
    <definedName name="_bdm.032d7f09b56048ecbffbdf4374fe68a9.edm" hidden="1">#REF!</definedName>
    <definedName name="_bdm.0350506e93df4a038c6165ba8bf3e474.edm" hidden="1" xml:space="preserve">                    [23]Historical!$1:$1048576</definedName>
    <definedName name="_bdm.035392D7AD944A03B75BFF70330CFE2A.edm" hidden="1">#REF!</definedName>
    <definedName name="_bdm.0369d7191232440c82f5a9365d71944f.edm" hidden="1" xml:space="preserve">                                                                                            '[21]Novacogé Business Plan'!$1:$1048576</definedName>
    <definedName name="_bdm.0413F0AEEDB94FFEAA78F0BB6420EE08.edm" hidden="1" xml:space="preserve">    '[22]Historical Exhibits'!$A:$IV</definedName>
    <definedName name="_bdm.0434ED7F2DA14080801A14818BF7D193.edm" hidden="1">'[24]Retail Sales'!$A:$IV</definedName>
    <definedName name="_bdm.04e52519557a4631b3cbabd7d6301ed4.edm" hidden="1">#REF!</definedName>
    <definedName name="_bdm.05a490e9f3044c88a263e54942f99a4e.edm" hidden="1">#REF!</definedName>
    <definedName name="_bdm.05CFB32EAD7245AABAEE30E3D430E6A4.edm" hidden="1" xml:space="preserve">    '[22]Projected Exhibits'!$A:$IV</definedName>
    <definedName name="_bdm.06D7FC0600FB4299A4F7A7EF67A57C61.edm" hidden="1" xml:space="preserve">       '[22]Historical Exhibits'!$A:$IV</definedName>
    <definedName name="_bdm.06fa558cf8274084a0ff421c9685b89c.edm" hidden="1" xml:space="preserve">                    [23]Historical!$1:$1048576</definedName>
    <definedName name="_bdm.0929d56bd8194e8ba1ef2aaa669eae42.edm" hidden="1" xml:space="preserve">                                                                                                                                                                                                                                     '[21]Novacogé Assumptions'!$1:$1048576</definedName>
    <definedName name="_bdm.0B23A6F00F23427481E0852010C5BB69.edm" hidden="1">'[24]CIM - Cost Realignment'!$A:$IV</definedName>
    <definedName name="_bdm.0c32a9f24c874d27b2a81505dc03c8f9.edm" hidden="1">#REF!</definedName>
    <definedName name="_bdm.0d6c34bf2d6f478db82d884b5c149e02.edm" hidden="1" xml:space="preserve">                                                                                                                                                                                                                                                 '[21]Novacogé Assumptions'!$1:$1048576</definedName>
    <definedName name="_bdm.0d7bcc5cdc80429880dc77732eb64570.edm" hidden="1">#REF!</definedName>
    <definedName name="_bdm.0E73D78B23FC40C8945B11AC44CFE38E.edm" hidden="1">#REF!</definedName>
    <definedName name="_bdm.0ec4b64734704a549dc671ad2667f6c8.edm" hidden="1" xml:space="preserve">                                                                                  '[21]Novacogé Assumptions'!$1:$1048576</definedName>
    <definedName name="_bdm.0f332c1a4d6d4298886f9d35b2531dda.edm" hidden="1" xml:space="preserve">                                                                                                                                                                                                '[21]Novacogé Business Plan'!$1:$1048576</definedName>
    <definedName name="_bdm.1025992357c6468eabf167ecd16f3b56.edm" hidden="1" xml:space="preserve">                    [23]Historical!$1:$1048576</definedName>
    <definedName name="_bdm.1190846871b548968af6c878167ecb56.edm" hidden="1">#REF!</definedName>
    <definedName name="_bdm.137a928d2c8243fcbbd4ef6690a1d700.edm" hidden="1" xml:space="preserve">                                                                                              '[21]Inputs - outputs'!$1:$1048576</definedName>
    <definedName name="_bdm.144af86951be44eeaae4e8303258ce12.edm" hidden="1" xml:space="preserve">                    [23]Historical!$1:$1048576</definedName>
    <definedName name="_bdm.159A40241D984E22B6E755BD37282CB3.edm" hidden="1">#REF!</definedName>
    <definedName name="_bdm.15CB8F8B61894326BAF5755F1DB8D6E8.edm" hidden="1">[25]Suppliers!$A:$IV</definedName>
    <definedName name="_bdm.1629e98b3b5948f0a0de3433d75a5f70.edm" hidden="1" xml:space="preserve">                    [23]Historical!$1:$1048576</definedName>
    <definedName name="_bdm.169eaaae68da4507a90fd3e6f18e375f.edm" hidden="1" xml:space="preserve">                                                                                  '[21]HP Steam Costs'!$1:$1048576</definedName>
    <definedName name="_bdm.19bd1a046c02401e8de3b011f2c56ad9.edm" hidden="1">#REF!</definedName>
    <definedName name="_bdm.19d4d0438eac4bdbab75314173e32f86.edm" hidden="1" xml:space="preserve">                                                                                                                                                                    '[21]Novacogé Business Plan'!$1:$1048576</definedName>
    <definedName name="_bdm.1c2e2f1ac64040089fa3a3369911bce3.edm" hidden="1" xml:space="preserve">                                                                                                                                                          '[21]HP Steam Costs'!$1:$1048576</definedName>
    <definedName name="_bdm.1c495c3754a04d19986e7956c14d3166.edm" hidden="1">#REF!</definedName>
    <definedName name="_bdm.1d044d933066451786778a2df827a36d.edm" hidden="1">#REF!</definedName>
    <definedName name="_bdm.1DC17F351AB34245B5F56971E1F47FA8.edm" hidden="1" xml:space="preserve">    '[22]Projected Exhibits'!$A:$IV</definedName>
    <definedName name="_bdm.1dd08c821145465b91f36bdfc070e1b7.edm" hidden="1" xml:space="preserve">                                                                                            '[21]Novacarb Upsides Assumptions'!$1:$1048576</definedName>
    <definedName name="_bdm.1f1f354d8a2847fd8e040d490a76b167.edm" hidden="1">#REF!</definedName>
    <definedName name="_bdm.20116f983e4c4cc296784562cf9edd12.edm" hidden="1">#REF!</definedName>
    <definedName name="_bdm.209897c297d54240be38b88823ebf636.edm" hidden="1" xml:space="preserve">                                                                                                                                                        '[21]HP Steam Costs'!$1:$1048576</definedName>
    <definedName name="_bdm.2268c9342dba4d1cba5a3dcb7dfe2459.edm" hidden="1">#REF!</definedName>
    <definedName name="_bdm.2308d591d5b046a78d8870614688b14d.edm" hidden="1">#REF!</definedName>
    <definedName name="_bdm.24fa91470f5a47c786ffa47371d92c33.edm" hidden="1">#REF!</definedName>
    <definedName name="_bdm.261B9C367EB14AC79709F36F4E962FC3.edm" hidden="1" xml:space="preserve">        '[22]Historical Exhibits'!$A:$IV</definedName>
    <definedName name="_bdm.262179D9127D41818373F18F0EE31BA8.edm" hidden="1" xml:space="preserve">    '[22]Historical Exhibits'!$A:$IV</definedName>
    <definedName name="_bdm.2657D20F888547DB96C2FBBF83302A78.edm" hidden="1">#REF!</definedName>
    <definedName name="_bdm.2661bf6aae234cbf9d967b63f9b57845.edm" hidden="1">#REF!</definedName>
    <definedName name="_bdm.26c35d0dd7434e02a80a973c01575628.edm" hidden="1" xml:space="preserve">                    '[23]Standalone Adj.'!$1:$1048576</definedName>
    <definedName name="_bdm.275941e6f8784465a98cb5727ec6e048.edm" hidden="1">#REF!</definedName>
    <definedName name="_bdm.278D71BD09244774BC5320F6181150FB.edm" hidden="1">[24]Adjustments!$A:$IV</definedName>
    <definedName name="_bdm.281B9362BE604D95BA8423A68C4C5AD9.edm" hidden="1">#REF!</definedName>
    <definedName name="_bdm.28C8AF27783A44AF8E5A97B3E6D3EE04.edm" hidden="1" xml:space="preserve">    '[22]Historical Exhibits'!$A:$IV</definedName>
    <definedName name="_bdm.29A5C21325E2413E8F6A08B169664641.edm" hidden="1" xml:space="preserve">       '[22]Historical Exhibits'!$A:$IV</definedName>
    <definedName name="_bdm.29E39BA05F6C45A79835CAD704748C13.edm" hidden="1">'[24]Cost Savings'!$A:$IV</definedName>
    <definedName name="_bdm.2a40d6ccce304e17ae6d7d62fae17cbb.edm" hidden="1">#REF!</definedName>
    <definedName name="_bdm.2ab921f55ba6462e85d8c7a3fee27baa.edm" hidden="1">#REF!</definedName>
    <definedName name="_bdm.2AFED83819D54863954B00C62C23DCC7.edm" hidden="1" xml:space="preserve">    '[22]Projected Exhibits'!$A:$IV</definedName>
    <definedName name="_bdm.2be842f60ba24816a3ec646bb4bece4e.edm" hidden="1" xml:space="preserve">                    [23]Historical!$1:$1048576</definedName>
    <definedName name="_bdm.2C44C59C03A445E3819D3BF17A844A35.edm" hidden="1">#REF!</definedName>
    <definedName name="_bdm.2d667747f19e42f8946dc24c79959864.edm" hidden="1">#REF!</definedName>
    <definedName name="_bdm.2fa20da858b640a79630005398660003.edm" hidden="1" xml:space="preserve">                                                                                              '[21]Inputs - outputs'!$1:$1048576</definedName>
    <definedName name="_bdm.300a58ffd2914b03a10d6643d18f0167.edm" hidden="1">#REF!</definedName>
    <definedName name="_bdm.30bf000262eb44348546aab8d25ba6a4.edm" hidden="1" xml:space="preserve">                                                                                                                                                                                                                              '[21]HP Steam Costs'!$1:$1048576</definedName>
    <definedName name="_bdm.3257db81760943cba7eb7c839a5f9a03.edm" hidden="1" xml:space="preserve">                       '[21]HP Steam Costs'!$1:$1048576</definedName>
    <definedName name="_bdm.32af98972d7d40af972ed5c7f88e032b.edm" hidden="1" xml:space="preserve">                    [23]Historical!$1:$1048576</definedName>
    <definedName name="_bdm.33062788d0fa4c18a89c5bebe02e7e71.edm" hidden="1">#REF!</definedName>
    <definedName name="_bdm.335E9C9982A049DCBB8269EF5BECC49E.edm" hidden="1" xml:space="preserve">    '[22]Projected Exhibits'!$A:$IV</definedName>
    <definedName name="_bdm.33A64BA268B543E0B71DFD1D88F4B095.edm" hidden="1" xml:space="preserve">       '[22]Projected Exhibits'!$A:$IV</definedName>
    <definedName name="_bdm.33C0B058830A4963B9CFF744F5106385.edm" hidden="1">#REF!</definedName>
    <definedName name="_bdm.33ee2b101e81456d99af1f5cb0fd50cd.edm" hidden="1" xml:space="preserve">                                                                                                                                                                                                                                    '[21]Novacogé Assumptions'!$1:$1048576</definedName>
    <definedName name="_bdm.350047ad3ab44f1b92822434b28da363.edm" hidden="1" xml:space="preserve">                                                                                  '[21]HP Steam Costs'!$1:$1048576</definedName>
    <definedName name="_bdm.36546994935143f0b3f43812b07a5a98.edm" hidden="1" xml:space="preserve">                                                                                                                                                                                                '[21]Novacogé Business Plan'!$1:$1048576</definedName>
    <definedName name="_bdm.36A8177828234D8DA26454422165E130.edm" hidden="1">#REF!</definedName>
    <definedName name="_bdm.3709d06a3a124f0cb68e5f6f8a39a807.edm" hidden="1">#REF!</definedName>
    <definedName name="_bdm.3829c5d886dd4d4da6e667602bba2e6c.edm" hidden="1">#REF!</definedName>
    <definedName name="_bdm.38604614A0CB4681B9BAD6605DF6020C.edm" hidden="1">#REF!</definedName>
    <definedName name="_bdm.3A1C9F35FB8B43DC87EB62F4EF5F7AA4.edm" hidden="1" xml:space="preserve">       '[22]Projected Exhibits'!$A:$IV</definedName>
    <definedName name="_bdm.3a5ab5785a5f4f0e9cd4603f1376cbbe.edm" hidden="1" xml:space="preserve">                    [23]Historical!$1:$1048576</definedName>
    <definedName name="_bdm.3ac17a2921aa43ee92d4cea16b7cefd6.edm" hidden="1" xml:space="preserve">                                                                                                                                        '[21]Novacogé Assumptions'!$1:$1048576</definedName>
    <definedName name="_bdm.3be6601168604dbdb23cf320c5e0911c.edm" hidden="1">#REF!</definedName>
    <definedName name="_bdm.3c3b457c82934610a510fb466ba37fd4.edm" hidden="1">#REF!</definedName>
    <definedName name="_bdm.3c852958933b4fb18bb3e68406c36ae3.edm" hidden="1">#REF!</definedName>
    <definedName name="_bdm.3d24a29694054f429747e69efdb24800.edm" hidden="1">#REF!</definedName>
    <definedName name="_bdm.3dc1b4994e3d447fb5ee07004c30640d.edm" hidden="1">#REF!</definedName>
    <definedName name="_bdm.3dd6c357c5e94d508ac6dc245080d661.edm" hidden="1" xml:space="preserve">                                                                                  '[21]HP Steam Costs'!$1:$1048576</definedName>
    <definedName name="_bdm.3DE618B5D8F349AA829DCBB8A53E3C8C.edm" hidden="1" xml:space="preserve">       '[22]Historical Exhibits'!$A:$IV</definedName>
    <definedName name="_bdm.3eb35aa1defc4da183ecc3ee09cf5cce.edm" hidden="1">#REF!</definedName>
    <definedName name="_bdm.3ee9eac1b93b460e8a7e86abacf209eb.edm" hidden="1">#REF!</definedName>
    <definedName name="_bdm.3F0DA634207D44F7AEC6BDEF9B6622FA.edm" hidden="1" xml:space="preserve">        '[22]Historical Exhibits'!$A:$IV</definedName>
    <definedName name="_bdm.408188EF72DD49E384BAF06DE88FD162.edm" hidden="1" xml:space="preserve">    '[22]Balance Sheet'!$A:$IV</definedName>
    <definedName name="_bdm.4127f572e09644579602bde05b3f0894.edm" hidden="1">#REF!</definedName>
    <definedName name="_bdm.4167FB52138B446BA87CFBFFA02F9EF9.edm" hidden="1">#REF!</definedName>
    <definedName name="_bdm.4181A0E6363949D2AD361C8C0021FE71.edm" hidden="1" xml:space="preserve">    '[22]Historical Exhibits'!$A:$IV</definedName>
    <definedName name="_bdm.41aadc7a7dff465c8e9a3b3c65b5b8fe.edm" hidden="1">#REF!</definedName>
    <definedName name="_bdm.42119588DE344068AC601FDF06C5BA27.edm" hidden="1" xml:space="preserve">       '[22]Balance Sheet'!$A:$IV</definedName>
    <definedName name="_bdm.42d82ac02ab74c1580b4d8e94e2d8fa5.edm" hidden="1" xml:space="preserve">                                                                                                                                                          '[21]HP Steam Costs'!$1:$1048576</definedName>
    <definedName name="_bdm.4405b6d81ba44566a3a83a7748c48a3b.edm" hidden="1">#REF!</definedName>
    <definedName name="_bdm.440ebff9a2fc45d7a4c9b96fffaabecf.edm" hidden="1" xml:space="preserve">                    [23]Historical!$1:$1048576</definedName>
    <definedName name="_bdm.441f815006794a3a868b5459b29fd687.edm" hidden="1" xml:space="preserve">                                                                                                                                        '[21]Novacogé Assumptions'!$1:$1048576</definedName>
    <definedName name="_bdm.453be0dfac6442409bfda72d9bddb3a5.edm" hidden="1" xml:space="preserve">                                                                                                                                                                                          '[21]Inputs - outputs'!$1:$1048576</definedName>
    <definedName name="_bdm.454360124F9E4FE58F0ECAD644156A46.edm" hidden="1">#REF!</definedName>
    <definedName name="_bdm.45c26f9db3664eeeb9c5d34c46d75211.edm" hidden="1" xml:space="preserve">                                                                                                                                                                                                '[21]Novacogé Business Plan'!$1:$1048576</definedName>
    <definedName name="_bdm.472C3E3C3DE94C299275D4EC088C5875.edm" hidden="1" xml:space="preserve">    '[22]Historical Exhibits'!$A:$IV</definedName>
    <definedName name="_bdm.47B5A5922C77462797384CAFF47631EC.edm" hidden="1">#REF!</definedName>
    <definedName name="_bdm.48287D2708DE4D18953CC33B344DB852.edm" hidden="1">#REF!</definedName>
    <definedName name="_bdm.489c77af8f894c6d983e04ec9dab89ee.edm" hidden="1">#REF!</definedName>
    <definedName name="_bdm.48e87ca7c68e40c294e660d680a5ef30.edm" hidden="1">#REF!</definedName>
    <definedName name="_bdm.4904ba06767749bf9f6a27cfa977379a.edm" hidden="1">#REF!</definedName>
    <definedName name="_bdm.497f48a0255d4114a83627345552bd91.edm" hidden="1" xml:space="preserve">                    '[21]Inputs - outputs'!$1:$1048576</definedName>
    <definedName name="_bdm.49BF9DB9E6E7487F9C8F73D438B341D2.edm" hidden="1" xml:space="preserve">        '[22]Projected Exhibits'!$A:$IV</definedName>
    <definedName name="_bdm.4a5c3715ed5b4c93aef3bfa253bd15ea.edm" hidden="1">#REF!</definedName>
    <definedName name="_bdm.4a6cfdb57d084bf795617c4301272232.edm" hidden="1">#REF!</definedName>
    <definedName name="_bdm.4aff286897a844a6bdcbbf2659f70948.edm" hidden="1" xml:space="preserve">                    [23]Historical!$1:$1048576</definedName>
    <definedName name="_bdm.4B3B967F00974DE1BD77F821D6350B5E.edm" hidden="1">#REF!</definedName>
    <definedName name="_bdm.4C799FAE9360477DB8315DF280518FBF.edm" hidden="1">#REF!</definedName>
    <definedName name="_bdm.4CD1A85FEF874F09A7745E8137FCF12C.edm" hidden="1">'[26]Summary Fins Output'!$A:$IV</definedName>
    <definedName name="_bdm.4d327846164c43b2b617e9d45af08812.edm" hidden="1" xml:space="preserve">                                                                                                                                                                                                '[21]Novacogé Business Plan'!$1:$1048576</definedName>
    <definedName name="_bdm.4d7c4c3c506d46e59bdca08fdf6d6687.edm" hidden="1" xml:space="preserve">                                                                                                                                        '[21]Novacogé Assumptions'!$1:$1048576</definedName>
    <definedName name="_bdm.4e1a6d3268e243d691b9450c021b5587.edm" hidden="1">#REF!</definedName>
    <definedName name="_bdm.4E1CDE3CBC8F4E4C91845310F30D6E74.edm" hidden="1" xml:space="preserve">    '[22]Historical Exhibits'!$A:$IV</definedName>
    <definedName name="_bdm.4E725E4D9A1C435296C966F923F58687.edm" hidden="1" xml:space="preserve">       '[22]Balance Sheet'!$A:$IV</definedName>
    <definedName name="_bdm.4ebff966001f479b9a397a3e3e5d630b.edm" hidden="1">#REF!</definedName>
    <definedName name="_bdm.4f95a242a6544514b30095f3ebc92a57.edm" hidden="1" xml:space="preserve">                                                                                                                                                        '[21]HP Steam Costs'!$1:$1048576</definedName>
    <definedName name="_bdm.50071BA108644A24B5D9C57114B79AD6.edm" hidden="1">#REF!</definedName>
    <definedName name="_bdm.50219d1a503a49b4b3255922a3c356dd.edm" hidden="1">#REF!</definedName>
    <definedName name="_bdm.508D77A282824BCB9D13A8629CA4E968.edm" hidden="1" xml:space="preserve">       '[22]Historical Exhibits'!$A:$IV</definedName>
    <definedName name="_bdm.5310377F47F545E99A983956070BD75F.edm" hidden="1" xml:space="preserve">    '[22]Historical Exhibits'!$A:$IV</definedName>
    <definedName name="_bdm.532e2abf69b04dff8fb500fece8519d1.edm" hidden="1">#REF!</definedName>
    <definedName name="_bdm.53B8588D8BD14BE6A08B7F843367F2E7.edm" hidden="1" xml:space="preserve">       '[22]Historical Exhibits'!$A:$IV</definedName>
    <definedName name="_bdm.53d771302cc940c4bb979961f869a573.edm" hidden="1">#REF!</definedName>
    <definedName name="_bdm.53FC193888C9494EB20B738D6DDA05C2.edm" hidden="1">#REF!</definedName>
    <definedName name="_bdm.55C6E2682DC14330B930B55C20E999F5.edm" hidden="1" xml:space="preserve">    '[22]Historical Exhibits'!$A:$IV</definedName>
    <definedName name="_bdm.562f09ede39744dea653947c4d1df31c.edm" hidden="1" xml:space="preserve">                                                                                                                  '[21]Novacogé Assumptions'!$1:$1048576</definedName>
    <definedName name="_bdm.563936e08f62496aa779e642693dd209.edm" hidden="1" xml:space="preserve">                                                                                                                                                                  '[21]Novacarb Upsides Assumptions'!$1:$1048576</definedName>
    <definedName name="_bdm.56f1d45662af42149474f1cd822f26aa.edm" hidden="1">#REF!</definedName>
    <definedName name="_bdm.5981cd7b80b14bcfbdf151363d322ac1.edm" hidden="1" xml:space="preserve">                                   '[21]Novacogé Business Plan'!$1:$1048576</definedName>
    <definedName name="_bdm.5ab09edb76b242d58434fc7670ee75c5.edm" hidden="1">#REF!</definedName>
    <definedName name="_bdm.5b50d6dad97d4ac9b465ee8d939203ee.edm" hidden="1" xml:space="preserve">                                                                                                                                                                                                '[21]Novacogé Business Plan'!$1:$1048576</definedName>
    <definedName name="_bdm.5B76A83AA9C7485C97EBECFB5506A9D4.edm" hidden="1">#REF!</definedName>
    <definedName name="_bdm.5bc1b228f3044ff2b38a62eadce388a8.edm" hidden="1" xml:space="preserve">                                                                                                                  '[21]Novacogé Assumptions'!$1:$1048576</definedName>
    <definedName name="_bdm.5C95D176F24D45BDB081A0CFA4766EA6.edm" hidden="1">#REF!</definedName>
    <definedName name="_bdm.5ce6d14432e942f4a6656ca16ad185c9.edm" hidden="1">#REF!</definedName>
    <definedName name="_bdm.5d94aaf1e28d4f51b8c75ba1d08faa27.edm" hidden="1">#REF!</definedName>
    <definedName name="_bdm.5E33D80936FF461DBB0DB84C43F2AEE1.edm" hidden="1" xml:space="preserve">    '[22]Historical Exhibits'!$A:$IV</definedName>
    <definedName name="_bdm.5e8c6596ad574324b843e53373588e6d.edm" hidden="1" xml:space="preserve">                                                                                              '[21]Inputs - outputs'!$1:$1048576</definedName>
    <definedName name="_bdm.5ED10FC78BCC44E5859133829CFD315D.edm" hidden="1">#REF!</definedName>
    <definedName name="_bdm.603a87ebc670447c8951ad9d88822542.edm" hidden="1" xml:space="preserve">                          [23]Historical!$1:$1048576</definedName>
    <definedName name="_bdm.60f1f8471b2348bc9d0506ec929e51de.edm" hidden="1" xml:space="preserve">                                                                                  '[21]HP Steam Costs'!$1:$1048576</definedName>
    <definedName name="_bdm.610aa188b70c44e3a9116618f0b5a44b.edm" hidden="1" xml:space="preserve">                                                                                                                                                                                                '[21]Novacogé Business Plan'!$1:$1048576</definedName>
    <definedName name="_bdm.6117C4BF2E124E6787C873AFF4C1403D.edm" hidden="1">#REF!</definedName>
    <definedName name="_bdm.611D4DDA87EF42AA90F2FA28840BF690.edm" hidden="1">'[24]Balance Sheet'!$A:$IV</definedName>
    <definedName name="_bdm.61BCC72FEF544305962BC1B8A79A047C.edm" hidden="1" xml:space="preserve">    '[22]Historical Exhibits'!$A:$IV</definedName>
    <definedName name="_bdm.61BF0953E9BA4A4CA4588694AADBB41E.edm" hidden="1">#REF!</definedName>
    <definedName name="_bdm.621596895de94871a0a21e38211393c2.edm" hidden="1">#REF!</definedName>
    <definedName name="_bdm.6345A47B58A343509A5E5CE5AB4B4039.edm" hidden="1" xml:space="preserve">    '[22]Historical Exhibits'!$A:$IV</definedName>
    <definedName name="_bdm.63ad358d46ee465a9859ae2804d9247a.edm" hidden="1">#REF!</definedName>
    <definedName name="_bdm.63b203614480402f86729ae1ee37bfbd.edm" hidden="1">#REF!</definedName>
    <definedName name="_bdm.63E43D45BE8D41D3BD5A928A2AF07775.edm" hidden="1">#REF!</definedName>
    <definedName name="_bdm.6419616d0ff14591bec0cf0e3843e96f.edm" hidden="1">#REF!</definedName>
    <definedName name="_bdm.64fe5efe0b774b4b8f1d6293d9d870c8.edm" hidden="1" xml:space="preserve">                                                                                              '[21]Inputs - outputs'!$1:$1048576</definedName>
    <definedName name="_bdm.66237d9c0a6a45a4ab854453cc4aa16f.edm" hidden="1">#REF!</definedName>
    <definedName name="_bdm.67758de613144ef5a0e6a0a0883dcf45.edm" hidden="1" xml:space="preserve">                    '[21]Inputs - outputs'!$1:$1048576</definedName>
    <definedName name="_bdm.68c6ce3d39e74e7fa24d208987146ac1.edm" hidden="1">#REF!</definedName>
    <definedName name="_bdm.68d519fcff794d0093ac36f5ae561098.edm" hidden="1">#REF!</definedName>
    <definedName name="_bdm.690DCB2C58A444FB8E19E8172F7551D0.edm" hidden="1">[25]Employees!$A:$IV</definedName>
    <definedName name="_bdm.695DE6B52CCF4DAAB9613899D0578510.edm" hidden="1" xml:space="preserve">    '[22]Historical Exhibits'!$A:$IV</definedName>
    <definedName name="_bdm.69EEF9853B574AF8B35319A5EBA11C1D.edm" hidden="1" xml:space="preserve">    '[22]Projected Exhibits'!$A:$IV</definedName>
    <definedName name="_bdm.6a343846f6a342c0a56d6575cf933cfd.edm" hidden="1" xml:space="preserve">                                                                                                         '[21]Inputs - outputs'!$1:$1048576</definedName>
    <definedName name="_bdm.6B4CD3DB9CD04B3280EA75813D4137E7.edm" hidden="1" xml:space="preserve">       '[22]Historical Exhibits'!$A:$IV</definedName>
    <definedName name="_bdm.6b57e52dc7204e539f884dc6fbe3535b.edm" hidden="1">#REF!</definedName>
    <definedName name="_bdm.6B6478D0EF5E46C895B047C1A6E87B12.edm" hidden="1" xml:space="preserve">    '[22]Historical Exhibits'!$A:$IV</definedName>
    <definedName name="_bdm.6ba61f561d454af1a0965c3a59b38ec5.edm" hidden="1">#REF!</definedName>
    <definedName name="_bdm.6BF9E2822E6841528B7FD0297F7DBABB.edm" hidden="1">#REF!</definedName>
    <definedName name="_bdm.6CBF80B59BBA40729DF3118FA294266F.edm" hidden="1" xml:space="preserve">    '[22]Historical Exhibits'!$A:$IV</definedName>
    <definedName name="_bdm.6cd858c2ac1846ea95408cb2206b8787.edm" hidden="1" xml:space="preserve">                                                                                                                                                                    '[21]Novacogé Business Plan'!$1:$1048576</definedName>
    <definedName name="_bdm.6d7512c35407455a9b4846050eedb7d3.edm" hidden="1">#REF!</definedName>
    <definedName name="_bdm.6D88B309CBE7484EB9E85111197162CB.edm" hidden="1">#REF!</definedName>
    <definedName name="_bdm.6f3089e0532d4a49a323db9a83646785.edm" hidden="1" xml:space="preserve">                                                                                                                                                                           '[21]HP Steam Costs'!$1:$1048576</definedName>
    <definedName name="_bdm.6FAEE423EE824B2FBD0CF679DDF4C711.edm" hidden="1">'[27]Adj Combined IS'!$A$1:$IV$65536</definedName>
    <definedName name="_bdm.6fcf5fd98bb64f48b11985aa3762f48a.edm" hidden="1">#REF!</definedName>
    <definedName name="_bdm.6ff2ae52baed4714bb48d8a8d57586a1.edm" hidden="1">#REF!</definedName>
    <definedName name="_bdm.708E7C14E51C41518A8C8ED43EEC7202.edm" hidden="1">#REF!</definedName>
    <definedName name="_bdm.713ea68f7dca4a578a4d784c28c9c685.edm" hidden="1">#REF!</definedName>
    <definedName name="_bdm.718df7ddb14c4582aee017bafb5175bc.edm" hidden="1" xml:space="preserve">                                                                                                                                                                                                '[21]Novacogé Business Plan'!$1:$1048576</definedName>
    <definedName name="_bdm.71D95A39C5554F82B8D2C9C0A353EA98.edm" hidden="1">#REF!</definedName>
    <definedName name="_bdm.71F95CC2CF56401DA081CFC30CABB142.edm" hidden="1">#REF!</definedName>
    <definedName name="_bdm.7317FA0965BB429EA337AD9E02AC0386.edm" hidden="1">'[27]PV of Future Price'!$A$1:$IV$65536</definedName>
    <definedName name="_bdm.73f337d385344e839cae2fb141aa5e41.edm" hidden="1" xml:space="preserve">                    [23]Historical!$1:$1048576</definedName>
    <definedName name="_bdm.76843ec032e7414d96639e526ed211f5.edm" hidden="1">#REF!</definedName>
    <definedName name="_bdm.768E942FB4B64B6DB799489951C220A4.edm" hidden="1">'[28]Pro Sales Buildup'!$A:$IV</definedName>
    <definedName name="_bdm.76AD57D1CB1D43FB8FF4D680B78F4B3B.edm" hidden="1">'[27]DCF Output'!$A$1:$IV$65536</definedName>
    <definedName name="_bdm.76C1CA9AB7C64E4EA9A68027251EF1BC.edm" hidden="1" xml:space="preserve">       '[22]Projected Exhibits'!$A:$IV</definedName>
    <definedName name="_bdm.774d4ce7fdbc45a4b6e9ed4e246ac222.edm" hidden="1" xml:space="preserve">                    [23]Historical!$1:$1048576</definedName>
    <definedName name="_bdm.77c7306098fb452f9d8f86244a1c028d.edm" hidden="1" xml:space="preserve">                                                                                                                                                                                                                                '[21]HP Steam Costs'!$1:$1048576</definedName>
    <definedName name="_bdm.77DA9F4C8D624AB194C15C5E3B9031B8.edm" hidden="1" xml:space="preserve">        '[22]Projected Exhibits'!$A:$IV</definedName>
    <definedName name="_bdm.78335567352e4206a5acaf580419f5d2.edm" hidden="1" xml:space="preserve">                                                                                                         '[21]Inputs - outputs'!$1:$1048576</definedName>
    <definedName name="_bdm.79dd984a816b4c89b678b982d7ef88db.edm" hidden="1" xml:space="preserve">                    [23]Historical!$1:$1048576</definedName>
    <definedName name="_bdm.79f6703612e04cc69a504cf8a5ad2c30.edm" hidden="1" xml:space="preserve">                                                                                  '[21]Novacogé Business Plan'!$1:$1048576</definedName>
    <definedName name="_bdm.7b0e8f4259924fc798aafa0b45423da8.edm" hidden="1" xml:space="preserve">                                                                                                                                                                           '[21]HP Steam Costs'!$1:$1048576</definedName>
    <definedName name="_bdm.7b7c5bf0f120479f9d46fd095f9195e8.edm" hidden="1">#REF!</definedName>
    <definedName name="_bdm.7BB98D03E505425C86327E32DBC0D055.edm" hidden="1" xml:space="preserve">    '[22]Historical Exhibits'!$A:$IV</definedName>
    <definedName name="_bdm.7c57873e8bc94b8199aacb494b62fdf1.edm" hidden="1">#REF!</definedName>
    <definedName name="_bdm.7e15aebc317e4b6b85e9bc81ae75c572.edm" hidden="1" xml:space="preserve">                                                        [23]Historical!$1:$1048576</definedName>
    <definedName name="_bdm.7f05ac7fce2f4feebc4b551d86c4b0b7.edm" hidden="1">#REF!</definedName>
    <definedName name="_bdm.7f160190c690427da967e464d0971b7b.edm" hidden="1" xml:space="preserve">                                          '[21]HP Steam Costs'!$1:$1048576</definedName>
    <definedName name="_bdm.7F73509F0C834B34B4661DCD44773280.edm" hidden="1">#REF!</definedName>
    <definedName name="_bdm.7fb7a138389243628c5e9fbf30805be2.edm" hidden="1">#REF!</definedName>
    <definedName name="_bdm.800f0039be6049918385442813d0ea94.edm" hidden="1" xml:space="preserve">                                                                                                                                                                                                '[21]Novacogé Business Plan'!$1:$1048576</definedName>
    <definedName name="_bdm.8134ED1DAEB9423CB86DDCC37FBF4B60.edm" hidden="1">'[24]Expense Breakdown'!$A:$IV</definedName>
    <definedName name="_bdm.8249142CB5874BF5947E26128AE2C536.edm" hidden="1">[27]WACC!$A$1:$IV$65536</definedName>
    <definedName name="_bdm.82759fead409481aae53f56014031770.edm" hidden="1" xml:space="preserve">                    '[21]Inputs - outputs'!$1:$1048576</definedName>
    <definedName name="_bdm.82e8c1f5c8f04d2eaf8a1855f3a80a75.edm" hidden="1" xml:space="preserve">                                                                                                                                                                                        '[21]Inputs - outputs'!$1:$1048576</definedName>
    <definedName name="_bdm.8454472fbd0546b9b1a63714b486d762.edm" hidden="1" xml:space="preserve">                                                                                  '[21]HP Steam Costs'!$1:$1048576</definedName>
    <definedName name="_bdm.84bf2a11a77b4144b54ea127fb6f63de.edm" hidden="1">#REF!</definedName>
    <definedName name="_bdm.84e2936ec5cf40729c639df1c174f5d6.edm" hidden="1">#REF!</definedName>
    <definedName name="_bdm.8657765C9B2149A887081D7C9ECF828C.edm" hidden="1">#REF!</definedName>
    <definedName name="_bdm.86d223c3c5f946d897347abebee273c1.edm" hidden="1" xml:space="preserve">                                                                                                                                              '[21]Novacogé Business Plan'!$1:$1048576</definedName>
    <definedName name="_bdm.8763a6906d2e417b80eb586166a010a8.edm" hidden="1">#REF!</definedName>
    <definedName name="_bdm.88DE675B217D4B5AB06EB27234E336DD.edm" hidden="1" xml:space="preserve">    '[22]Projected Exhibits'!$A:$IV</definedName>
    <definedName name="_bdm.8A01BA718DF042DF87A05884A9762F99.edm" hidden="1">'[29]Theoretical Sales comparison'!$A:$IV</definedName>
    <definedName name="_bdm.8a5e7580ef7a4204ad28c2e277a00721.edm" hidden="1" xml:space="preserve">                                                                                                                                                          '[21]HP Steam Costs'!$1:$1048576</definedName>
    <definedName name="_bdm.8A74F226BC7E448880491081B5E559C9.edm" hidden="1" xml:space="preserve">    '[22]Balance Sheet'!$A:$IV</definedName>
    <definedName name="_bdm.8b5da06e9aba4c5cba6668c0c68a3631.edm" hidden="1">#REF!</definedName>
    <definedName name="_bdm.8bac73fba3714565abb5d75870413d6a.edm" hidden="1" xml:space="preserve">                    [23]Historical!$1:$1048576</definedName>
    <definedName name="_bdm.8C4C66722B87426D9574831819C724D5.edm" hidden="1">#REF!</definedName>
    <definedName name="_bdm.8e376b98d3ea4a89a4cf6ec63b16e24f.edm" hidden="1" xml:space="preserve">                                                                                                         '[21]Inputs - outputs'!$1:$1048576</definedName>
    <definedName name="_bdm.8eb8b204d66b4a858ebbf38962cf62fe.edm" hidden="1">#REF!</definedName>
    <definedName name="_bdm.906B008051F649F6BF0EF9428FBDE49C.edm" hidden="1">#REF!</definedName>
    <definedName name="_bdm.90E7F70B92E249B08DD3484267C5D36C.edm" hidden="1">#REF!</definedName>
    <definedName name="_bdm.91d45e033f6247bbb36a85c9393d84b8.edm" hidden="1">#REF!</definedName>
    <definedName name="_bdm.92951F8D73D34A79841097E747605D72.edm" hidden="1" xml:space="preserve">       '[22]Projected Exhibits'!$A:$IV</definedName>
    <definedName name="_bdm.9318214132654ABFB4F345AB00ADA197.edm" hidden="1" xml:space="preserve">    '[22]Projected Exhibits'!$A:$IV</definedName>
    <definedName name="_bdm.9347813EDA2D4178B7EB33844EBC3B74.edm" hidden="1" xml:space="preserve">    '[22]Historical Exhibits'!$A:$IV</definedName>
    <definedName name="_bdm.94085f534f3842478002b044f54c9c21.edm" hidden="1">#REF!</definedName>
    <definedName name="_bdm.94d3c701ab6c44a9a72d88e853c90be9.edm" hidden="1">#REF!</definedName>
    <definedName name="_bdm.94f246c88f19448d8e3be882449a0023.edm" hidden="1" xml:space="preserve">                                                                                                         '[21]Inputs - outputs'!$1:$1048576</definedName>
    <definedName name="_bdm.958df6dc4f53459ba5f63020fa3a8084.edm" hidden="1" xml:space="preserve">                                                                                                                                        '[21]Novacogé Assumptions'!$1:$1048576</definedName>
    <definedName name="_bdm.96860bdbf849484fa8b248d62805a6fa.edm" hidden="1">#REF!</definedName>
    <definedName name="_bdm.96ece9a6ef8e46c38ea11f89c80751fd.edm" hidden="1">#REF!</definedName>
    <definedName name="_bdm.9773963F8F664A5BAFFDD14408AE5D5C.edm" hidden="1" xml:space="preserve">    '[22]Historical Exhibits'!$A:$IV</definedName>
    <definedName name="_bdm.97e986bc97ff4526ba2bf335aa178809.edm" hidden="1">#REF!</definedName>
    <definedName name="_bdm.98664F9FA3B84A78A2F84E9A2F9B354D.edm" hidden="1">#REF!</definedName>
    <definedName name="_bdm.9870f5a804ca497ea7bdddc27a176bb1.edm" hidden="1">#REF!</definedName>
    <definedName name="_bdm.98F9D23E9F254652B910CB0A817702FF.edm" hidden="1" xml:space="preserve">    '[22]Projected Exhibits'!$A:$IV</definedName>
    <definedName name="_bdm.99c5038b3694416eab580017c1c519c8.edm" hidden="1" xml:space="preserve">                    [23]Historical!$1:$1048576</definedName>
    <definedName name="_bdm.9A5FF541A7C240C68AA2A760D88F0C96.edm" hidden="1">'[24]Financial Summary'!$A:$IV</definedName>
    <definedName name="_bdm.9a97bd67207f4a9a8af8f2db7fce9435.edm" hidden="1">#REF!</definedName>
    <definedName name="_bdm.9B4F73DE7B9B423F85413D15799929B9.edm" hidden="1">'[24]Retail Volume'!$A:$IV</definedName>
    <definedName name="_bdm.9B95587AAA0D4529A80972651610B69D.edm" hidden="1" xml:space="preserve">        '[22]Historical Exhibits'!$A:$IV</definedName>
    <definedName name="_bdm.9B9BED19AB70458AACC0FF0262550307.edm" hidden="1" xml:space="preserve">    '[22]Projected Exhibits'!$A:$IV</definedName>
    <definedName name="_bdm.9C0F22EB991647899C69D3606D8233EA.edm" hidden="1">'[24]Income Statement'!$A:$IV</definedName>
    <definedName name="_bdm.9cc5cdcec97a4819b4199b0cba11f063.edm" hidden="1">#REF!</definedName>
    <definedName name="_bdm.9d3a17f4e1954580b54ac8664110bfbd.edm" hidden="1" xml:space="preserve">                                                                                            '[21]Novacogé Business Plan'!$1:$1048576</definedName>
    <definedName name="_bdm.9d69032f0b964d029ec8b9d1d75f0d2d.edm" hidden="1">#REF!</definedName>
    <definedName name="_bdm.9d79761574bc4e8aaad3de3019845677.edm" hidden="1">#REF!</definedName>
    <definedName name="_bdm.9e19de0a2691411c8c314b041f894bdc.edm" hidden="1" xml:space="preserve">                                                                                                         '[21]Inputs - outputs'!$1:$1048576</definedName>
    <definedName name="_bdm.9E7067C4F74F439F9F4DDE68F1BB3D31.edm" hidden="1" xml:space="preserve">    '[22]Projected Exhibits'!$A:$IV</definedName>
    <definedName name="_bdm.9ef18896938248bbb4bc62512ba2c709.edm" hidden="1">#REF!</definedName>
    <definedName name="_bdm.9F10695DF8B14BC6848A8E8B7BD2B961.edm" hidden="1">#REF!</definedName>
    <definedName name="_bdm.9f1184d13629426e9db27012aa83bec3.edm" hidden="1">#REF!</definedName>
    <definedName name="_bdm.9f396a5c047a4e0782a9b4976ff642b2.edm" hidden="1">#REF!</definedName>
    <definedName name="_bdm.9FB94BFF469448A39A157D2170F6FAD8.edm" hidden="1">'[24]CIM - Products'!$A:$IV</definedName>
    <definedName name="_bdm.a0038d66cc54431380d8dc0a110f634a.edm" hidden="1" xml:space="preserve">                                                                                                                                                                                                '[21]Novacogé Business Plan'!$1:$1048576</definedName>
    <definedName name="_bdm.A034858D87B440298797FB8FCBB55F72.edm" hidden="1">#REF!</definedName>
    <definedName name="_bdm.A167614B5AB04450BDCC017984F98BD1.edm" hidden="1" xml:space="preserve">    '[22]Historical Exhibits'!$A:$IV</definedName>
    <definedName name="_bdm.a21b8b8447604af382994a6a9743d6d1.edm" hidden="1" xml:space="preserve">                    '[23]Standalone Adj.'!$1:$1048576</definedName>
    <definedName name="_bdm.a31bef1f940342cbbd6318252a4fd2d5.edm" hidden="1">#REF!</definedName>
    <definedName name="_bdm.a33ad264927045389e13f97f4718a422.edm" hidden="1" xml:space="preserve">                    [23]Historical!$1:$1048576</definedName>
    <definedName name="_bdm.a373a811478f4c3e91d1a05a7b7210c8.edm" hidden="1">#REF!</definedName>
    <definedName name="_bdm.a374640d781a4b38a4ad2adfa1ff39bf.edm" hidden="1" xml:space="preserve">                                                                                                                                        '[21]Novacogé Assumptions'!$1:$1048576</definedName>
    <definedName name="_bdm.a3e15067ca114659b168af71e518535f.edm" hidden="1" xml:space="preserve">                    [23]Historical!$1:$1048576</definedName>
    <definedName name="_bdm.A4287E419D9A42F59525356CCC3AF459.edm" hidden="1">'[24]CIM - IS'!$A:$IV</definedName>
    <definedName name="_bdm.A4CAE25A77554278A32CE21D82C5D1FA.edm" hidden="1">#REF!</definedName>
    <definedName name="_bdm.a51dc1ee284f4ee196e36b4898265109.edm" hidden="1" xml:space="preserve">                                                                                                                                        '[21]HP Steam Costs'!$1:$1048576</definedName>
    <definedName name="_bdm.A5E0DCB628F14010BCBA93BC8610F0DD.edm" hidden="1">[24]Competitors!$A:$IV</definedName>
    <definedName name="_bdm.a5f613203aa748fc9cb8351b49980eea.edm" hidden="1">#REF!</definedName>
    <definedName name="_bdm.A6926EE733B94CFA91C2CD8D3F46F7DC.edm" hidden="1" xml:space="preserve">       '[22]Historical Exhibits'!$A:$IV</definedName>
    <definedName name="_bdm.a79fbc1742da48429b1ffa5b3d7ba796.edm" hidden="1" xml:space="preserve">                                                                                                      '[21]Novacogé Assumptions'!$1:$1048576</definedName>
    <definedName name="_bdm.A7C380F80D0E4138B4E821394D71DD24.edm" hidden="1" xml:space="preserve">    '[22]Historical Exhibits'!$A:$IV</definedName>
    <definedName name="_bdm.A7FC520B6D5F4AA58CED3112E44F5BC8.edm" hidden="1" xml:space="preserve">    '[22]Balance Sheet'!$A:$IV</definedName>
    <definedName name="_bdm.a86ec23376e84431854e452439ff1f35.edm" hidden="1">#REF!</definedName>
    <definedName name="_bdm.a9c52fb763914ef3939ffe165d441dea.edm" hidden="1">#REF!</definedName>
    <definedName name="_bdm.aac98d71cfa742bcba5fe351ca82ad24.edm" hidden="1">#REF!</definedName>
    <definedName name="_bdm.AAFE9F59F94E4BC99E3DF4D61B8DAC54.edm" hidden="1" xml:space="preserve">    '[22]Historical Exhibits'!$A:$IV</definedName>
    <definedName name="_bdm.ab4e9159eb274996a5e9c914e6648dd7.edm" hidden="1">#REF!</definedName>
    <definedName name="_bdm.AB6E48CCB79045088666253DA2354094.edm" hidden="1" xml:space="preserve">       '[22]Historical Exhibits'!$A:$IV</definedName>
    <definedName name="_bdm.abd7da8f29684df3a55ae1629e896c61.edm" hidden="1">#REF!</definedName>
    <definedName name="_bdm.adcfc6a06cf94c2284acb849436b38b8.edm" hidden="1" xml:space="preserve">                                                                                                                                                                           '[21]HP Steam Costs'!$1:$1048576</definedName>
    <definedName name="_bdm.AE848B48235A4721AB3365027DD50BC3.edm" hidden="1" xml:space="preserve">    '[22]Historical Exhibits'!$A:$IV</definedName>
    <definedName name="_bdm.aec90aef4fda4701a4d345ff26a954e7.edm" hidden="1">#REF!</definedName>
    <definedName name="_bdm.AEE5D672712A4C0DAF36236A54E1432B.edm" hidden="1">#REF!</definedName>
    <definedName name="_bdm.AEFB8FC60F2346E886361D4C807E005D.edm" hidden="1">#REF!</definedName>
    <definedName name="_bdm.afb07f246acf4005a32e7edb02eb84b2.edm" hidden="1">#REF!</definedName>
    <definedName name="_bdm.afc6ad699b8f465e8a14a717afc7e19f.edm" hidden="1" xml:space="preserve">                    '[21]Inputs - outputs'!$1:$1048576</definedName>
    <definedName name="_bdm.b08e147dc5d443ea99d5b509268ced45.edm" hidden="1">#REF!</definedName>
    <definedName name="_bdm.b0b5a145c9d04b818949b91457535adc.edm" hidden="1">#REF!</definedName>
    <definedName name="_bdm.B11A7C87792B41DD911022A159DA9FA1.edm" hidden="1">[27]FF!$A$1:$IV$65536</definedName>
    <definedName name="_bdm.B2032367E3D043179A68D93F1AF892F0.edm" hidden="1">'[24]Fixed v Variable'!$A:$IV</definedName>
    <definedName name="_bdm.b2bc08e47e3d46858a74dfce638626e4.edm" hidden="1">#REF!</definedName>
    <definedName name="_bdm.b5557cbee5c0418dbc7696a607200ae9.edm" hidden="1">#REF!</definedName>
    <definedName name="_bdm.b6319dc306d14eb88e06e7fe238511a8.edm" hidden="1" xml:space="preserve">                                                                                                                                                                                                                              '[21]HP Steam Costs'!$1:$1048576</definedName>
    <definedName name="_bdm.b9312cc6d6a54fd792c70df8e48bfbab.edm" hidden="1">#REF!</definedName>
    <definedName name="_bdm.bb0dd10205ba40afabbe88a033e78f2d.edm" hidden="1" xml:space="preserve">                    [23]Historical!$1:$1048576</definedName>
    <definedName name="_bdm.bca3f42643d3422a9e7eebc85f1de6e4.edm" hidden="1" xml:space="preserve">                    [23]Historical!$1:$1048576</definedName>
    <definedName name="_bdm.BCD968ACDE344E56A1F3001F0D8E62F8.edm" hidden="1">#REF!</definedName>
    <definedName name="_bdm.BEBDE060DE944430AD991C55F3ACF538.edm" hidden="1">#REF!</definedName>
    <definedName name="_bdm.bff9747b1ddc4942847c8904d0c8b050.edm" hidden="1">#REF!</definedName>
    <definedName name="_bdm.C12C431D0D434BF3AEA5A0931BEF277F.edm" hidden="1">#REF!</definedName>
    <definedName name="_bdm.C1C9DB90A90F4EDEADC2020181064055.edm" hidden="1">'[26]Football Field'!$A:$IV</definedName>
    <definedName name="_bdm.c2972b169028496d9c63f3bc0163f696.edm" hidden="1">#REF!</definedName>
    <definedName name="_bdm.C2CAD42D8B56424F8404DD77E85746AB.edm" hidden="1" xml:space="preserve">        '[22]Historical Exhibits'!$A:$IV</definedName>
    <definedName name="_bdm.C2DEFBCBCB3042BF8F2B1F60A42A8E52.edm" hidden="1">'[26]Cash Flow'!$A:$IV</definedName>
    <definedName name="_bdm.c58142d3765c49bb8825d2822589cd2b.edm" hidden="1">#REF!</definedName>
    <definedName name="_bdm.C77EBADAB52B4C0292A13478FAA23168.edm" hidden="1">#REF!</definedName>
    <definedName name="_bdm.c8d079b56e29460e925dfc99ec64943f.edm" hidden="1" xml:space="preserve">                                                                                                                                 '[21]Inputs - outputs'!$1:$1048576</definedName>
    <definedName name="_bdm.C925324C49934A708D2B6700808F8764.edm" hidden="1" xml:space="preserve">    '[22]Historical Exhibits'!$A:$IV</definedName>
    <definedName name="_bdm.ca9eadd18cb046afb31530834e79d341.edm" hidden="1">#REF!</definedName>
    <definedName name="_bdm.cbd0e50d74a0414cae65b5cb1f477d2f.edm" hidden="1" xml:space="preserve">                          [23]Historical!$1:$1048576</definedName>
    <definedName name="_bdm.cd6b706a3c5c4f8c8165a96d9e0830b5.edm" hidden="1" xml:space="preserve">                                                                                                                                        '[21]Novacogé Assumptions'!$1:$1048576</definedName>
    <definedName name="_bdm.CE56C342CD3540C5B77D34088A5500BC.edm" hidden="1" xml:space="preserve">       '[22]Balance Sheet'!$A:$IV</definedName>
    <definedName name="_bdm.CE7A30FE20074FBF9EDB644C3EE9C629.edm" hidden="1">#REF!</definedName>
    <definedName name="_bdm.ce903a0d19494cf0927815351a807d0d.edm" hidden="1" xml:space="preserve">                                                                                            '[21]HP Steam Costs'!$1:$1048576</definedName>
    <definedName name="_bdm.ceaa63cae1724d85a0b649ad28cf80df.edm" hidden="1">#REF!</definedName>
    <definedName name="_bdm.cee3649946a94aa6b860e18ecc9755e1.edm" hidden="1">#REF!</definedName>
    <definedName name="_bdm.cf6705568ad8457382ec900df460d838.edm" hidden="1" xml:space="preserve">                    [23]Historical!$1:$1048576</definedName>
    <definedName name="_bdm.d289fad6aa0a4600bb50c098ef44036f.edm" hidden="1">#REF!</definedName>
    <definedName name="_bdm.D33B35DC187E47F28ACEB99519F9052C.edm" hidden="1">#REF!</definedName>
    <definedName name="_bdm.d3de22371b804abca44e5fbb2e8ec532.edm" hidden="1" xml:space="preserve">                                                                                                                                                                                                                              '[21]HP Steam Costs'!$1:$1048576</definedName>
    <definedName name="_bdm.d47e7fa1d6ec4e7995777ebba0e0af72.edm" hidden="1" xml:space="preserve">                    [23]Historical!$1:$1048576</definedName>
    <definedName name="_bdm.d48adce16a254bd3bf466e5da975a0eb.edm" hidden="1">#REF!</definedName>
    <definedName name="_bdm.d4e1033444a34f888e918baf9db33e63.edm" hidden="1">#REF!</definedName>
    <definedName name="_bdm.d5605690ba9f46a4a1f8bb858733f005.edm" hidden="1">#REF!</definedName>
    <definedName name="_bdm.d5bc4509525c4446beb3c8d52a31ff70.edm" hidden="1" xml:space="preserve">                                                                                                         '[21]Inputs - outputs'!$1:$1048576</definedName>
    <definedName name="_bdm.d612cfdb401547cab34920b32a293597.edm" hidden="1">#REF!</definedName>
    <definedName name="_bdm.d63e07b7140242c4906a1312d9c089f7.edm" hidden="1">#REF!</definedName>
    <definedName name="_bdm.d6a60bd2d2aa42988db7d65dea0fc075.edm" hidden="1" xml:space="preserve">                    [23]Historical!$1:$1048576</definedName>
    <definedName name="_bdm.d7006c0e9ecd4d10875d4cc4b187c745.edm" hidden="1">#REF!</definedName>
    <definedName name="_bdm.d705e730528b404d8435c27510f7cad0.edm" hidden="1" xml:space="preserve">                                                                                              '[21]Inputs - outputs'!$1:$1048576</definedName>
    <definedName name="_bdm.D7FBAE435B60440FB7AFB73A18C067FE.edm" hidden="1" xml:space="preserve">    '[22]Historical Exhibits'!$A:$IV</definedName>
    <definedName name="_bdm.d9b3601d545c4613bed3ffd54c00a231.edm" hidden="1" xml:space="preserve">                                                                                                                                                                                                '[21]Novacogé Business Plan'!$1:$1048576</definedName>
    <definedName name="_bdm.DBD4088B2FE64EFFBD5763C303FE8098.edm" hidden="1" xml:space="preserve">        '[22]Historical Exhibits'!$A:$IV</definedName>
    <definedName name="_bdm.dd4a937d46f744c69aec1e4f5b9d31ab.edm" hidden="1" xml:space="preserve">                                                                                  '[21]HP Steam Costs'!$1:$1048576</definedName>
    <definedName name="_bdm.dd93a39722694c5e88ed63d5f79933aa.edm" hidden="1" xml:space="preserve">                                                        [23]Historical!$1:$1048576</definedName>
    <definedName name="_bdm.ddb7f593a8114a3484b3ba8267119c23.edm" hidden="1">#REF!</definedName>
    <definedName name="_bdm.dde459aaaa924a46ad7a17150b21f911.edm" hidden="1" xml:space="preserve">                    [23]Historical!$1:$1048576</definedName>
    <definedName name="_bdm.de253c29cde34877805a5ee73fa3ecfc.edm" hidden="1">#REF!</definedName>
    <definedName name="_bdm.de25d21768f5406cbd1d89c7413b5e95.edm" hidden="1" xml:space="preserve">                                          '[21]HP Steam Costs'!$1:$1048576</definedName>
    <definedName name="_bdm.DEA18FBF194C4A2485C74D2B88DE267C.edm" hidden="1" xml:space="preserve">    '[22]Historical Exhibits'!$A:$IV</definedName>
    <definedName name="_bdm.df1990f8903542d5a9223cad8c7d5727.edm" hidden="1">#REF!</definedName>
    <definedName name="_bdm.e09824f97cbc4374a99e01117ed306ba.edm" hidden="1" xml:space="preserve">                    [23]Historical!$1:$1048576</definedName>
    <definedName name="_bdm.e0a8c6f26cab47028c7837c185f1c2fe.edm" hidden="1">#REF!</definedName>
    <definedName name="_bdm.E171FA66ABC54C9DADA09CD9F8AB6B0C.edm" hidden="1" xml:space="preserve">    '[22]Projected Exhibits'!$A:$IV</definedName>
    <definedName name="_bdm.E1B43066DE8649EABD640EA1FB4B4558.edm" hidden="1" xml:space="preserve">       '[22]Historical Exhibits'!$A:$IV</definedName>
    <definedName name="_bdm.e22f706dc4864f95816858fe14f3b1c6.edm" hidden="1">#REF!</definedName>
    <definedName name="_bdm.e4935a8c54144fada82c0a6a6de7d906.edm" hidden="1">#REF!</definedName>
    <definedName name="_bdm.e4a598ef910e4bc293f74932ed9aef1e.edm" hidden="1" xml:space="preserve">                                                                                              '[21]Inputs - outputs'!$1:$1048576</definedName>
    <definedName name="_bdm.e4e6c6c8a8f24e1f81c4a5091eb43d10.edm" hidden="1" xml:space="preserve">                                                                                                                                                                                                                                '[21]HP Steam Costs'!$1:$1048576</definedName>
    <definedName name="_bdm.e610bd30857f43b19c65a22b2512e722.edm" hidden="1" xml:space="preserve">                    [23]Historical!$1:$1048576</definedName>
    <definedName name="_bdm.e62ddae205cc44898a842980e3f1369f.edm" hidden="1">#REF!</definedName>
    <definedName name="_bdm.E704967DFD5D433A92895DDD3F5855F9.edm" hidden="1">#REF!</definedName>
    <definedName name="_bdm.E75DD1A6B0C44EBD81C357A5EFEBEA42.edm" hidden="1" xml:space="preserve">        '[22]Historical Exhibits'!$A:$IV</definedName>
    <definedName name="_bdm.e81e7214a38c4f8da149d30dc0cdc644.edm" hidden="1">#REF!</definedName>
    <definedName name="_bdm.E8EC5F4AE1984127A7E99479561C0BEE.edm" hidden="1">'[24]Purchasing &amp; Suppliers'!$A:$IV</definedName>
    <definedName name="_bdm.E8F42E99E7AC48AF8331D23001B31873.edm" hidden="1" xml:space="preserve">    '[22]Historical Exhibits'!$A:$IV</definedName>
    <definedName name="_bdm.E9D1D6F0D15A48E0A7C10FEB13081CE7.edm" hidden="1">'[27]Contribution Analysis'!$A$1:$IV$65536</definedName>
    <definedName name="_bdm.ea069af3fa6a4d92b6dca71815efc92e.edm" hidden="1">#REF!</definedName>
    <definedName name="_bdm.EA870B5264F94FBE89EA90292A61304E.edm" hidden="1">'[27]SU-Cap'!$A$1:$IV$65536</definedName>
    <definedName name="_bdm.ea991666a9c1433f9ca522ad5d7836a2.edm" hidden="1">#REF!</definedName>
    <definedName name="_bdm.EB43500421CE40AEBA0772E36B3472F8.edm" hidden="1" xml:space="preserve">       '[22]Balance Sheet'!$A:$IV</definedName>
    <definedName name="_bdm.ECFB05E813B84D1C8191467E1F071C92.edm" hidden="1">'[24]Foodservice Sales'!$A:$IV</definedName>
    <definedName name="_bdm.ee29438ea67c4e89a53bcb5260fea508.edm" hidden="1">#REF!</definedName>
    <definedName name="_bdm.EEECE97F698B4FDAB2E1D4AB081730DE.edm" hidden="1">[26]Model!$A:$IV</definedName>
    <definedName name="_bdm.ef226c1da8074468ae9d0dbe20daa4d7.edm" hidden="1" xml:space="preserve">                                                                                                                                                          '[21]Inputs - outputs'!$1:$1048576</definedName>
    <definedName name="_bdm.ef6b7169f13c4537847faad20d650bfc.edm" hidden="1" xml:space="preserve">                                                                                            '[21]HP Steam Costs'!$1:$1048576</definedName>
    <definedName name="_bdm.EFE077125CF346DCA463019ED213D0F2.edm" hidden="1" xml:space="preserve">    '[22]Balance Sheet'!$A:$IV</definedName>
    <definedName name="_bdm.EFE67FEE883045EF9CB98675397B7740.edm" hidden="1" xml:space="preserve">    '[22]Historical Exhibits'!$A:$IV</definedName>
    <definedName name="_bdm.f1006e77dc3d446b94bf8fcb03fac783.edm" hidden="1" xml:space="preserve">                                                                                                                                        '[21]Novacogé Assumptions'!$1:$1048576</definedName>
    <definedName name="_bdm.f1a32407d5a64992b247fc52369a95be.edm" hidden="1" xml:space="preserve">                                                                                                                                                                                                '[21]Novacogé Business Plan'!$1:$1048576</definedName>
    <definedName name="_bdm.f1ae9bc4f79e4334a335373aabe5c841.edm" hidden="1" xml:space="preserve">                    [23]Historical!$1:$1048576</definedName>
    <definedName name="_bdm.f271abcb3e714bd3b937ee40bd8d2007.edm" hidden="1" xml:space="preserve">                          [23]Historical!$1:$1048576</definedName>
    <definedName name="_bdm.f38f1505dfb84a628c85f7be7f0a69bf.edm" hidden="1" xml:space="preserve">                    [23]Historical!$1:$1048576</definedName>
    <definedName name="_bdm.f41490297b934fc790ed232a3e30bcde.edm" hidden="1">#REF!</definedName>
    <definedName name="_bdm.f42e2f264ddb4d688fe7f80abb159db8.edm" hidden="1">#REF!</definedName>
    <definedName name="_bdm.f710811ead7c46aa91ca68b800454a3a.edm" hidden="1" xml:space="preserve">                                   '[21]Novacogé Business Plan'!$1:$1048576</definedName>
    <definedName name="_bdm.f7eecf5aa4ed4cbf9547d47398566fdb.edm" hidden="1">#REF!</definedName>
    <definedName name="_bdm.f9297a32b02b46ac9ba786f90c14cfa7.edm" hidden="1" xml:space="preserve">                                                                                            '[21]Novacarb Normalization'!$1:$1048576</definedName>
    <definedName name="_bdm.fac58293da974a4b96077bdf52ea6e67.edm" hidden="1" xml:space="preserve">                    [23]Historical!$1:$1048576</definedName>
    <definedName name="_bdm.FastTrackBookmark.1_29_2019_9_33_30_PM.edm" hidden="1">'[21]Novabion Assumptions'!#REF!</definedName>
    <definedName name="_bdm.FastTrackBookmark.10_14_2019_11_21_45_PM.edm" hidden="1">#REF!</definedName>
    <definedName name="_bdm.FastTrackBookmark.5_20_2019_4_02_58_PM.edm" hidden="1">#REF!</definedName>
    <definedName name="_bdm.FB833D49FE994F0891A742D0929C023E.edm" hidden="1">#REF!</definedName>
    <definedName name="_bdm.fcf945a1f9fc41ffb56371301522434d.edm" hidden="1" xml:space="preserve">                                                                                                                                        '[21]Novacogé Assumptions'!$1:$1048576</definedName>
    <definedName name="_bdm.FD487F27E0724F8DAF570580F1DFFFAE.edm" hidden="1" xml:space="preserve">       '[22]Historical Exhibits'!$A:$IV</definedName>
    <definedName name="_bdm.FFC5EF32465945DAA17669510023CD85.edm" hidden="1" xml:space="preserve">    '[22]Historical Exhibits'!$A:$IV</definedName>
    <definedName name="_bhb" hidden="1">'[1]#REF'!#REF!</definedName>
    <definedName name="_BQ4.1" hidden="1">#REF!</definedName>
    <definedName name="_BS1_1" localSheetId="20" hidden="1">{"OEE OAP",#N/A,FALSE,"oap";"OEE APAP",#N/A,FALSE,"apap";"OEE nitros",#N/A,FALSE,"nitros"}</definedName>
    <definedName name="_BS1_1" hidden="1">{"OEE OAP",#N/A,FALSE,"oap";"OEE APAP",#N/A,FALSE,"apap";"OEE nitros",#N/A,FALSE,"nitros"}</definedName>
    <definedName name="_cle1" hidden="1">'[1]#REF'!#REF!</definedName>
    <definedName name="_d1500" localSheetId="20" hidden="1">{"'Sheet1'!$L$16"}</definedName>
    <definedName name="_d1500" hidden="1">{"'Sheet1'!$L$16"}</definedName>
    <definedName name="_D322" localSheetId="20" hidden="1">{#N/A,#N/A,FALSE,"투입&amp;Waste";#N/A,#N/A,FALSE,"투입&amp;Waste";#N/A,#N/A,FALSE,"투입&amp;Waste"}</definedName>
    <definedName name="_D322" hidden="1">{#N/A,#N/A,FALSE,"투입&amp;Waste";#N/A,#N/A,FALSE,"투입&amp;Waste";#N/A,#N/A,FALSE,"투입&amp;Waste"}</definedName>
    <definedName name="_D33" localSheetId="20" hidden="1">{"Olk by Qtr Full",#N/A,FALSE,"Tot PalmPalm";"Olk by Qtr Full",#N/A,FALSE,"Tot Device";"Olk by Qtr Full",#N/A,FALSE,"Platform";"Olk by Qtr Full",#N/A,FALSE,"Palm.Net";"Olk by Qtr Full",#N/A,FALSE,"Elim"}</definedName>
    <definedName name="_D33" hidden="1">{"Olk by Qtr Full",#N/A,FALSE,"Tot PalmPalm";"Olk by Qtr Full",#N/A,FALSE,"Tot Device";"Olk by Qtr Full",#N/A,FALSE,"Platform";"Olk by Qtr Full",#N/A,FALSE,"Palm.Net";"Olk by Qtr Full",#N/A,FALSE,"Elim"}</definedName>
    <definedName name="_dcf1" localSheetId="20" hidden="1">{#N/A,#N/A,FALSE,"Projections";#N/A,#N/A,FALSE,"Multiples Valuation";#N/A,#N/A,FALSE,"LBO";#N/A,#N/A,FALSE,"Multiples_Sensitivity";#N/A,#N/A,FALSE,"Summary"}</definedName>
    <definedName name="_dcf1" hidden="1">{#N/A,#N/A,FALSE,"Projections";#N/A,#N/A,FALSE,"Multiples Valuation";#N/A,#N/A,FALSE,"LBO";#N/A,#N/A,FALSE,"Multiples_Sensitivity";#N/A,#N/A,FALSE,"Summary"}</definedName>
    <definedName name="_Dist_Bin" hidden="1">#REF!</definedName>
    <definedName name="_Dist_Values" hidden="1">#REF!</definedName>
    <definedName name="_E22" hidden="1">[11]전체지분도!$F$45</definedName>
    <definedName name="_er1" localSheetId="20" hidden="1">{#N/A,#N/A,TRUE,"IS";#N/A,#N/A,TRUE,"SG";#N/A,#N/A,TRUE,"FF";#N/A,#N/A,TRUE,"BS";#N/A,#N/A,TRUE,"DCF";#N/A,#N/A,TRUE,"Int";#N/A,#N/A,TRUE,"Consumer";#N/A,#N/A,TRUE,"Building";#N/A,#N/A,TRUE,"Industrial"}</definedName>
    <definedName name="_er1" hidden="1">{#N/A,#N/A,TRUE,"IS";#N/A,#N/A,TRUE,"SG";#N/A,#N/A,TRUE,"FF";#N/A,#N/A,TRUE,"BS";#N/A,#N/A,TRUE,"DCF";#N/A,#N/A,TRUE,"Int";#N/A,#N/A,TRUE,"Consumer";#N/A,#N/A,TRUE,"Building";#N/A,#N/A,TRUE,"Industrial"}</definedName>
    <definedName name="_er3" localSheetId="20" hidden="1">{"Income Statement",#N/A,FALSE,"Annual";"Balance Sheet",#N/A,FALSE,"Annual";"Cash Flow Statement",#N/A,FALSE,"Annual";"ROIC",#N/A,FALSE,"Annual"}</definedName>
    <definedName name="_er3" hidden="1">{"Income Statement",#N/A,FALSE,"Annual";"Balance Sheet",#N/A,FALSE,"Annual";"Cash Flow Statement",#N/A,FALSE,"Annual";"ROIC",#N/A,FALSE,"Annual"}</definedName>
    <definedName name="_ERT2" localSheetId="20" hidden="1">{"execsum",#N/A,FALSE,"ExecSum";"finstatement",#N/A,FALSE,"Fin_St"}</definedName>
    <definedName name="_ERT2" hidden="1">{"execsum",#N/A,FALSE,"ExecSum";"finstatement",#N/A,FALSE,"Fin_St"}</definedName>
    <definedName name="_EYE5" localSheetId="20" hidden="1">{#N/A,#N/A,FALSE,"ANEXO 1";#N/A,#N/A,FALSE,"ANEXO 2";#N/A,#N/A,FALSE,"ANEXO 3";#N/A,#N/A,FALSE,"ANEXO 4";#N/A,#N/A,FALSE,"ANEXO 5";#N/A,#N/A,FALSE,"ANEXO 6"}</definedName>
    <definedName name="_EYE5" hidden="1">{#N/A,#N/A,FALSE,"ANEXO 1";#N/A,#N/A,FALSE,"ANEXO 2";#N/A,#N/A,FALSE,"ANEXO 3";#N/A,#N/A,FALSE,"ANEXO 4";#N/A,#N/A,FALSE,"ANEXO 5";#N/A,#N/A,FALSE,"ANEXO 6"}</definedName>
    <definedName name="_FI4" localSheetId="20" hidden="1">{"Vinyl1999Q1IFOrecon",#N/A,TRUE,"Vinyl";"Vinyl1999Q2IFOrecon",#N/A,TRUE,"Vinyl";"Vinyl1999Q3IFOrecon",#N/A,TRUE,"Vinyl";"Vinyl1999Q4IFOrecon",#N/A,TRUE,"Vinyl";"Vinyl1999TotalIFOrecon",#N/A,TRUE,"Vinyl";#N/A,#N/A,TRUE,"Vinyl"}</definedName>
    <definedName name="_FI4" hidden="1">{"Vinyl1999Q1IFOrecon",#N/A,TRUE,"Vinyl";"Vinyl1999Q2IFOrecon",#N/A,TRUE,"Vinyl";"Vinyl1999Q3IFOrecon",#N/A,TRUE,"Vinyl";"Vinyl1999Q4IFOrecon",#N/A,TRUE,"Vinyl";"Vinyl1999TotalIFOrecon",#N/A,TRUE,"Vinyl";#N/A,#N/A,TRUE,"Vinyl"}</definedName>
    <definedName name="_FI4_1" localSheetId="20" hidden="1">{"Vinyl1999Q1IFOrecon",#N/A,TRUE,"Vinyl";"Vinyl1999Q2IFOrecon",#N/A,TRUE,"Vinyl";"Vinyl1999Q3IFOrecon",#N/A,TRUE,"Vinyl";"Vinyl1999Q4IFOrecon",#N/A,TRUE,"Vinyl";"Vinyl1999TotalIFOrecon",#N/A,TRUE,"Vinyl";#N/A,#N/A,TRUE,"Vinyl"}</definedName>
    <definedName name="_FI4_1" hidden="1">{"Vinyl1999Q1IFOrecon",#N/A,TRUE,"Vinyl";"Vinyl1999Q2IFOrecon",#N/A,TRUE,"Vinyl";"Vinyl1999Q3IFOrecon",#N/A,TRUE,"Vinyl";"Vinyl1999Q4IFOrecon",#N/A,TRUE,"Vinyl";"Vinyl1999TotalIFOrecon",#N/A,TRUE,"Vinyl";#N/A,#N/A,TRUE,"Vinyl"}</definedName>
    <definedName name="_Fill" hidden="1">#REF!</definedName>
    <definedName name="_Fill_Tambu" hidden="1">#REF!</definedName>
    <definedName name="_FILL1" hidden="1">#REF!</definedName>
    <definedName name="_xlnm._FilterDatabase" localSheetId="23" hidden="1">'#16'!$A$8:$AU$1122</definedName>
    <definedName name="_xlnm._FilterDatabase" localSheetId="20" hidden="1">#REF!</definedName>
    <definedName name="_xlnm._FilterDatabase" localSheetId="9" hidden="1">질의사항!$B$11:$G$45</definedName>
    <definedName name="_xlnm._FilterDatabase" hidden="1">#REF!</definedName>
    <definedName name="_G4211" localSheetId="20" hidden="1">{"'Sheet1'!$L$16"}</definedName>
    <definedName name="_G4211" hidden="1">{"'Sheet1'!$L$16"}</definedName>
    <definedName name="_GSRATES_1" hidden="1">"CT300001Latest          "</definedName>
    <definedName name="_GSRATES_2" hidden="1">"CT30000119990919        "</definedName>
    <definedName name="_GSRATES_3" hidden="1">"CT30000119990928        "</definedName>
    <definedName name="_GSRATES_4" hidden="1">"CT30000119990928        "</definedName>
    <definedName name="_GSRATES_5" hidden="1">"CT30000119990331        "</definedName>
    <definedName name="_GSRATES_6" hidden="1">"CT30000119990101        "</definedName>
    <definedName name="_GSRATES_7" hidden="1">"CT30000119980930        "</definedName>
    <definedName name="_GSRATES_8" hidden="1">"CT30000119980630        "</definedName>
    <definedName name="_GSRATES_9" hidden="1">"CT30000119980331        "</definedName>
    <definedName name="_GSRATES_COUNT" hidden="1">1</definedName>
    <definedName name="_GSRATESR_1" hidden="1">'[30]Market Cap'!$A$25:$B$26</definedName>
    <definedName name="_GSRATESR_2" hidden="1">'[30]Market Cap'!#REF!</definedName>
    <definedName name="_GSRATESR_3" hidden="1">'[30]Market Cap'!$A$24:$B$25</definedName>
    <definedName name="_GSRATESR_4" hidden="1">'[30]Market Cap'!$A$22:$B$23</definedName>
    <definedName name="_GSRATESR_5" hidden="1">'[30]Market Cap'!$A$28:$B$29</definedName>
    <definedName name="_GSRATESR_6" hidden="1">'[30]Market Cap'!$A$31:$B$32</definedName>
    <definedName name="_GSRATESR_7" hidden="1">'[30]Market Cap'!$A$34:$B$35</definedName>
    <definedName name="_GSRATESR_8" hidden="1">'[30]Market Cap'!$A$37:$B$38</definedName>
    <definedName name="_GSRATESR_9" hidden="1">'[30]Market Cap'!$A$40:$B$41</definedName>
    <definedName name="_HSP50" localSheetId="20" hidden="1">{#N/A,#N/A,FALSE,"BS";#N/A,#N/A,FALSE,"PL";#N/A,#N/A,FALSE,"처분";#N/A,#N/A,FALSE,"현금";#N/A,#N/A,FALSE,"매출";#N/A,#N/A,FALSE,"원가";#N/A,#N/A,FALSE,"경영"}</definedName>
    <definedName name="_HSP50" hidden="1">{#N/A,#N/A,FALSE,"BS";#N/A,#N/A,FALSE,"PL";#N/A,#N/A,FALSE,"처분";#N/A,#N/A,FALSE,"현금";#N/A,#N/A,FALSE,"매출";#N/A,#N/A,FALSE,"원가";#N/A,#N/A,FALSE,"경영"}</definedName>
    <definedName name="_IYH8" localSheetId="20" hidden="1">{#N/A,#N/A,FALSE,"ANEXO 3";#N/A,#N/A,FALSE,"ANEXO 6";#N/A,#N/A,FALSE,"ANEXO 4";#N/A,#N/A,FALSE,"ANEXO 5"}</definedName>
    <definedName name="_IYH8" hidden="1">{#N/A,#N/A,FALSE,"ANEXO 3";#N/A,#N/A,FALSE,"ANEXO 6";#N/A,#N/A,FALSE,"ANEXO 4";#N/A,#N/A,FALSE,"ANEXO 5"}</definedName>
    <definedName name="_Key1" hidden="1">#REF!</definedName>
    <definedName name="_key10" hidden="1">#REF!</definedName>
    <definedName name="_key11" hidden="1">#REF!</definedName>
    <definedName name="_Key2" hidden="1">#REF!</definedName>
    <definedName name="_Key3" hidden="1">#REF!</definedName>
    <definedName name="_MatInverse_In" hidden="1">#REF!</definedName>
    <definedName name="_MatInverse_Out" hidden="1">#REF!</definedName>
    <definedName name="_MatMult_B" hidden="1">#REF!</definedName>
    <definedName name="_na2" hidden="1">"100"</definedName>
    <definedName name="_na3" hidden="1">"50"</definedName>
    <definedName name="_na4" hidden="1">"IQ_LTM_DATE"</definedName>
    <definedName name="_new3" localSheetId="20" hidden="1">{#N/A,#N/A,FALSE,"3";#N/A,#N/A,FALSE,"5";#N/A,#N/A,FALSE,"6";#N/A,#N/A,FALSE,"8";#N/A,#N/A,FALSE,"10";#N/A,#N/A,FALSE,"13";#N/A,#N/A,FALSE,"14";#N/A,#N/A,FALSE,"15";#N/A,#N/A,FALSE,"16"}</definedName>
    <definedName name="_new3" hidden="1">{#N/A,#N/A,FALSE,"3";#N/A,#N/A,FALSE,"5";#N/A,#N/A,FALSE,"6";#N/A,#N/A,FALSE,"8";#N/A,#N/A,FALSE,"10";#N/A,#N/A,FALSE,"13";#N/A,#N/A,FALSE,"14";#N/A,#N/A,FALSE,"15";#N/A,#N/A,FALSE,"16"}</definedName>
    <definedName name="_new4" localSheetId="20" hidden="1">{#N/A,#N/A,FALSE,"3";#N/A,#N/A,FALSE,"5";#N/A,#N/A,FALSE,"6";#N/A,#N/A,FALSE,"8";#N/A,#N/A,FALSE,"10";#N/A,#N/A,FALSE,"13";#N/A,#N/A,FALSE,"14";#N/A,#N/A,FALSE,"15";#N/A,#N/A,FALSE,"16"}</definedName>
    <definedName name="_new4" hidden="1">{#N/A,#N/A,FALSE,"3";#N/A,#N/A,FALSE,"5";#N/A,#N/A,FALSE,"6";#N/A,#N/A,FALSE,"8";#N/A,#N/A,FALSE,"10";#N/A,#N/A,FALSE,"13";#N/A,#N/A,FALSE,"14";#N/A,#N/A,FALSE,"15";#N/A,#N/A,FALSE,"16"}</definedName>
    <definedName name="_new5" localSheetId="20" hidden="1">{#N/A,#N/A,FALSE,"3";#N/A,#N/A,FALSE,"5";#N/A,#N/A,FALSE,"6";#N/A,#N/A,FALSE,"8";#N/A,#N/A,FALSE,"10";#N/A,#N/A,FALSE,"13";#N/A,#N/A,FALSE,"14";#N/A,#N/A,FALSE,"15";#N/A,#N/A,FALSE,"16"}</definedName>
    <definedName name="_new5" hidden="1">{#N/A,#N/A,FALSE,"3";#N/A,#N/A,FALSE,"5";#N/A,#N/A,FALSE,"6";#N/A,#N/A,FALSE,"8";#N/A,#N/A,FALSE,"10";#N/A,#N/A,FALSE,"13";#N/A,#N/A,FALSE,"14";#N/A,#N/A,FALSE,"15";#N/A,#N/A,FALSE,"16"}</definedName>
    <definedName name="_NGR1" hidden="1">#REF!</definedName>
    <definedName name="_NSO2" localSheetId="20" hidden="1">{"'Sheet1'!$L$16"}</definedName>
    <definedName name="_NSO2" hidden="1">{"'Sheet1'!$L$16"}</definedName>
    <definedName name="_Order1" hidden="1">255</definedName>
    <definedName name="_Order2" hidden="1">255</definedName>
    <definedName name="_Order39" hidden="1">255</definedName>
    <definedName name="_PA3" localSheetId="20" hidden="1">{"'Sheet1'!$L$16"}</definedName>
    <definedName name="_PA3" hidden="1">{"'Sheet1'!$L$16"}</definedName>
    <definedName name="_paloimportactive" hidden="1">FALSE</definedName>
    <definedName name="_Parse_In" hidden="1">#REF!</definedName>
    <definedName name="_Parse_In1" hidden="1">#REF!</definedName>
    <definedName name="_Parse_Out" hidden="1">[31]수정시산표!#REF!</definedName>
    <definedName name="_PL7" localSheetId="20" hidden="1">{#N/A,#N/A,TRUE,"대 차 대 조 표"}</definedName>
    <definedName name="_PL7" hidden="1">{#N/A,#N/A,TRUE,"대 차 대 조 표"}</definedName>
    <definedName name="_Q3" localSheetId="20" hidden="1">{#N/A,#N/A,FALSE,"ANEXO 6";#N/A,#N/A,FALSE,"ANEXO 3"}</definedName>
    <definedName name="_Q3" hidden="1">{#N/A,#N/A,FALSE,"ANEXO 6";#N/A,#N/A,FALSE,"ANEXO 3"}</definedName>
    <definedName name="_q45" localSheetId="20" hidden="1">{"'용역비'!$A$4:$C$8"}</definedName>
    <definedName name="_q45" hidden="1">{"'용역비'!$A$4:$C$8"}</definedName>
    <definedName name="_Regression_Int" hidden="1">1</definedName>
    <definedName name="_Regression_Out" hidden="1">#REF!</definedName>
    <definedName name="_Regression_X" hidden="1">#REF!</definedName>
    <definedName name="_Regression_Y" hidden="1">#REF!</definedName>
    <definedName name="_s1" localSheetId="20" hidden="1">{#N/A,#N/A,FALSE,"UNIT";#N/A,#N/A,FALSE,"UNIT";#N/A,#N/A,FALSE,"계정"}</definedName>
    <definedName name="_s1" hidden="1">{#N/A,#N/A,FALSE,"UNIT";#N/A,#N/A,FALSE,"UNIT";#N/A,#N/A,FALSE,"계정"}</definedName>
    <definedName name="_s10" localSheetId="20" hidden="1">{#N/A,#N/A,FALSE,"UNIT";#N/A,#N/A,FALSE,"UNIT";#N/A,#N/A,FALSE,"계정"}</definedName>
    <definedName name="_s10" hidden="1">{#N/A,#N/A,FALSE,"UNIT";#N/A,#N/A,FALSE,"UNIT";#N/A,#N/A,FALSE,"계정"}</definedName>
    <definedName name="_s11" localSheetId="20" hidden="1">{#N/A,#N/A,FALSE,"UNIT";#N/A,#N/A,FALSE,"UNIT";#N/A,#N/A,FALSE,"계정"}</definedName>
    <definedName name="_s11" hidden="1">{#N/A,#N/A,FALSE,"UNIT";#N/A,#N/A,FALSE,"UNIT";#N/A,#N/A,FALSE,"계정"}</definedName>
    <definedName name="_s12" localSheetId="20" hidden="1">{#N/A,#N/A,FALSE,"UNIT";#N/A,#N/A,FALSE,"UNIT";#N/A,#N/A,FALSE,"계정"}</definedName>
    <definedName name="_s12" hidden="1">{#N/A,#N/A,FALSE,"UNIT";#N/A,#N/A,FALSE,"UNIT";#N/A,#N/A,FALSE,"계정"}</definedName>
    <definedName name="_s13" localSheetId="20" hidden="1">{#N/A,#N/A,FALSE,"UNIT";#N/A,#N/A,FALSE,"UNIT";#N/A,#N/A,FALSE,"계정"}</definedName>
    <definedName name="_s13" hidden="1">{#N/A,#N/A,FALSE,"UNIT";#N/A,#N/A,FALSE,"UNIT";#N/A,#N/A,FALSE,"계정"}</definedName>
    <definedName name="_s14" localSheetId="20" hidden="1">{#N/A,#N/A,FALSE,"UNIT";#N/A,#N/A,FALSE,"UNIT";#N/A,#N/A,FALSE,"계정"}</definedName>
    <definedName name="_s14" hidden="1">{#N/A,#N/A,FALSE,"UNIT";#N/A,#N/A,FALSE,"UNIT";#N/A,#N/A,FALSE,"계정"}</definedName>
    <definedName name="_s16" localSheetId="20" hidden="1">{#N/A,#N/A,FALSE,"UNIT";#N/A,#N/A,FALSE,"UNIT";#N/A,#N/A,FALSE,"계정"}</definedName>
    <definedName name="_s16" hidden="1">{#N/A,#N/A,FALSE,"UNIT";#N/A,#N/A,FALSE,"UNIT";#N/A,#N/A,FALSE,"계정"}</definedName>
    <definedName name="_s17" localSheetId="20" hidden="1">{#N/A,#N/A,FALSE,"UNIT";#N/A,#N/A,FALSE,"UNIT";#N/A,#N/A,FALSE,"계정"}</definedName>
    <definedName name="_s17" hidden="1">{#N/A,#N/A,FALSE,"UNIT";#N/A,#N/A,FALSE,"UNIT";#N/A,#N/A,FALSE,"계정"}</definedName>
    <definedName name="_s2" localSheetId="20" hidden="1">{#N/A,#N/A,FALSE,"UNIT";#N/A,#N/A,FALSE,"UNIT";#N/A,#N/A,FALSE,"계정"}</definedName>
    <definedName name="_s2" hidden="1">{#N/A,#N/A,FALSE,"UNIT";#N/A,#N/A,FALSE,"UNIT";#N/A,#N/A,FALSE,"계정"}</definedName>
    <definedName name="_s3" localSheetId="20" hidden="1">{#N/A,#N/A,FALSE,"UNIT";#N/A,#N/A,FALSE,"UNIT";#N/A,#N/A,FALSE,"계정"}</definedName>
    <definedName name="_s3" hidden="1">{#N/A,#N/A,FALSE,"UNIT";#N/A,#N/A,FALSE,"UNIT";#N/A,#N/A,FALSE,"계정"}</definedName>
    <definedName name="_s4" localSheetId="20" hidden="1">{#N/A,#N/A,FALSE,"UNIT";#N/A,#N/A,FALSE,"UNIT";#N/A,#N/A,FALSE,"계정"}</definedName>
    <definedName name="_s4" hidden="1">{#N/A,#N/A,FALSE,"UNIT";#N/A,#N/A,FALSE,"UNIT";#N/A,#N/A,FALSE,"계정"}</definedName>
    <definedName name="_s5" localSheetId="20" hidden="1">{#N/A,#N/A,FALSE,"UNIT";#N/A,#N/A,FALSE,"UNIT";#N/A,#N/A,FALSE,"계정"}</definedName>
    <definedName name="_s5" hidden="1">{#N/A,#N/A,FALSE,"UNIT";#N/A,#N/A,FALSE,"UNIT";#N/A,#N/A,FALSE,"계정"}</definedName>
    <definedName name="_s6" localSheetId="20" hidden="1">{#N/A,#N/A,FALSE,"UNIT";#N/A,#N/A,FALSE,"UNIT";#N/A,#N/A,FALSE,"계정"}</definedName>
    <definedName name="_s6" hidden="1">{#N/A,#N/A,FALSE,"UNIT";#N/A,#N/A,FALSE,"UNIT";#N/A,#N/A,FALSE,"계정"}</definedName>
    <definedName name="_s9" localSheetId="20" hidden="1">{#N/A,#N/A,FALSE,"UNIT";#N/A,#N/A,FALSE,"UNIT";#N/A,#N/A,FALSE,"계정"}</definedName>
    <definedName name="_s9" hidden="1">{#N/A,#N/A,FALSE,"UNIT";#N/A,#N/A,FALSE,"UNIT";#N/A,#N/A,FALSE,"계정"}</definedName>
    <definedName name="_sd2" localSheetId="20" hidden="1">{#N/A,#N/A,FALSE,"Forside"}</definedName>
    <definedName name="_sd2" hidden="1">{#N/A,#N/A,FALSE,"Forside"}</definedName>
    <definedName name="_sdf2" localSheetId="20" hidden="1">{#N/A,#N/A,FALSE,"Bemanning"}</definedName>
    <definedName name="_sdf2" hidden="1">{#N/A,#N/A,FALSE,"Bemanning"}</definedName>
    <definedName name="_Sort" hidden="1">#REF!</definedName>
    <definedName name="_SORT1" hidden="1">#REF!</definedName>
    <definedName name="_SSS1" hidden="1">#REF!</definedName>
    <definedName name="_Table1_In1" hidden="1">#REF!</definedName>
    <definedName name="_Table1_In2" hidden="1">#REF!</definedName>
    <definedName name="_Table1_Out" hidden="1">#REF!</definedName>
    <definedName name="_Table2_In1" hidden="1">#REF!</definedName>
    <definedName name="_Table2_In2" hidden="1">[32]Overview!#REF!</definedName>
    <definedName name="_Table2_Out" localSheetId="20" hidden="1">#REF!</definedName>
    <definedName name="_Table2_Out" hidden="1">#REF!</definedName>
    <definedName name="_tft2" localSheetId="20" hidden="1">{#N/A,#N/A,FALSE,"3";#N/A,#N/A,FALSE,"5";#N/A,#N/A,FALSE,"6";#N/A,#N/A,FALSE,"8";#N/A,#N/A,FALSE,"10";#N/A,#N/A,FALSE,"13";#N/A,#N/A,FALSE,"14";#N/A,#N/A,FALSE,"15";#N/A,#N/A,FALSE,"16"}</definedName>
    <definedName name="_tft2" hidden="1">{#N/A,#N/A,FALSE,"3";#N/A,#N/A,FALSE,"5";#N/A,#N/A,FALSE,"6";#N/A,#N/A,FALSE,"8";#N/A,#N/A,FALSE,"10";#N/A,#N/A,FALSE,"13";#N/A,#N/A,FALSE,"14";#N/A,#N/A,FALSE,"15";#N/A,#N/A,FALSE,"16"}</definedName>
    <definedName name="_TMAutoChart1Names" localSheetId="20" hidden="1">{"Fill Between XY Series","Chart 2","Fill Between XY Series Chart 2"}</definedName>
    <definedName name="_TMAutoChart1Names" hidden="1">{"Fill Between XY Series","Chart 2","Fill Between XY Series Chart 2"}</definedName>
    <definedName name="_TMAutoChart1Refs" localSheetId="20" hidden="1">{"'Fill Between XY Series'!$B$6","'Fill Between XY Series'!$B$7","","","","","","","",""}</definedName>
    <definedName name="_TMAutoChart1Refs" hidden="1">{"'Fill Between XY Series'!$B$6","'Fill Between XY Series'!$B$7","","","","","","","",""}</definedName>
    <definedName name="_TMAutoChart3Names" localSheetId="20" hidden="1">{"Double Columns Chart","Chart 1","Double Columns Chart Chart 1"}</definedName>
    <definedName name="_TMAutoChart3Names" hidden="1">{"Double Columns Chart","Chart 1","Double Columns Chart Chart 1"}</definedName>
    <definedName name="_TMAutoChart3Refs" localSheetId="20" hidden="1">{"","","'Double Columns Chart'!$H$3","'Double Columns Chart'!$I$3","","","","","",""}</definedName>
    <definedName name="_TMAutoChart3Refs" hidden="1">{"","","'Double Columns Chart'!$H$3","'Double Columns Chart'!$I$3","","","","","",""}</definedName>
    <definedName name="_TMAutoChart4Names" localSheetId="20" hidden="1">{"Sheet3","Chart 1","Sheet3 Chart 1"}</definedName>
    <definedName name="_TMAutoChart4Names" hidden="1">{"Sheet3","Chart 1","Sheet3 Chart 1"}</definedName>
    <definedName name="_TMAutoChart4Refs" localSheetId="20" hidden="1">{"","","'Sheet3'!$F$2","'Sheet3'!$G$2","","","","","",""}</definedName>
    <definedName name="_TMAutoChart4Refs" hidden="1">{"","","'Sheet3'!$F$2","'Sheet3'!$G$2","","","","","",""}</definedName>
    <definedName name="_TMAutoChart5Names" localSheetId="20" hidden="1">{"Autoscale Chart","Chart 1","Autoscale Chart Chart 1"}</definedName>
    <definedName name="_TMAutoChart5Names" hidden="1">{"Autoscale Chart","Chart 1","Autoscale Chart Chart 1"}</definedName>
    <definedName name="_TMAutoChart5Refs" localSheetId="20" hidden="1">{"","","'Autoscale Chart'!$F$2","'Autoscale Chart'!$G$2","","","","","",""}</definedName>
    <definedName name="_TMAutoChart5Refs" hidden="1">{"","","'Autoscale Chart'!$F$2","'Autoscale Chart'!$G$2","","","","","",""}</definedName>
    <definedName name="_TMAutoChartCount" hidden="1">5</definedName>
    <definedName name="_UNDO_UPS_" hidden="1">#REF!</definedName>
    <definedName name="_UNDO_UPS_SEL_" hidden="1">#REF!</definedName>
    <definedName name="_UNDO31X31X_" hidden="1">#REF!</definedName>
    <definedName name="_v2" localSheetId="20" hidden="1">{"vue1",#N/A,FALSE,"synthese";"vue2",#N/A,FALSE,"synthese"}</definedName>
    <definedName name="_v2" hidden="1">{"vue1",#N/A,FALSE,"synthese";"vue2",#N/A,FALSE,"synthese"}</definedName>
    <definedName name="_wrn1" localSheetId="20" hidden="1">{#N/A,#N/A,FALSE,"DCF Summary";#N/A,#N/A,FALSE,"Casema";#N/A,#N/A,FALSE,"Casema NoTel";#N/A,#N/A,FALSE,"UK";#N/A,#N/A,FALSE,"RCF";#N/A,#N/A,FALSE,"Intercable CZ";#N/A,#N/A,FALSE,"Interkabel P"}</definedName>
    <definedName name="_wrn1" hidden="1">{#N/A,#N/A,FALSE,"DCF Summary";#N/A,#N/A,FALSE,"Casema";#N/A,#N/A,FALSE,"Casema NoTel";#N/A,#N/A,FALSE,"UK";#N/A,#N/A,FALSE,"RCF";#N/A,#N/A,FALSE,"Intercable CZ";#N/A,#N/A,FALSE,"Interkabel P"}</definedName>
    <definedName name="_WW3" localSheetId="20" hidden="1">{"DOM",#N/A,FALSE,"A8CONTENT"}</definedName>
    <definedName name="_WW3" hidden="1">{"DOM",#N/A,FALSE,"A8CONTENT"}</definedName>
    <definedName name="_x2" localSheetId="20" hidden="1">{#N/A,#N/A,FALSE,"3";#N/A,#N/A,FALSE,"5";#N/A,#N/A,FALSE,"6";#N/A,#N/A,FALSE,"8";#N/A,#N/A,FALSE,"10";#N/A,#N/A,FALSE,"13";#N/A,#N/A,FALSE,"14";#N/A,#N/A,FALSE,"15";#N/A,#N/A,FALSE,"16"}</definedName>
    <definedName name="_x2" hidden="1">{#N/A,#N/A,FALSE,"3";#N/A,#N/A,FALSE,"5";#N/A,#N/A,FALSE,"6";#N/A,#N/A,FALSE,"8";#N/A,#N/A,FALSE,"10";#N/A,#N/A,FALSE,"13";#N/A,#N/A,FALSE,"14";#N/A,#N/A,FALSE,"15";#N/A,#N/A,FALSE,"16"}</definedName>
    <definedName name="a" localSheetId="20" hidden="1">{"'Desktop Inventory 현황'!$B$2:$O$35"}</definedName>
    <definedName name="a" hidden="1">{"'Desktop Inventory 현황'!$B$2:$O$35"}</definedName>
    <definedName name="aa" localSheetId="20" hidden="1">{"'Sheet1'!$A$1:$H$36"}</definedName>
    <definedName name="aa" hidden="1">{"'Sheet1'!$A$1:$H$36"}</definedName>
    <definedName name="aa_1" localSheetId="20" hidden="1">{#N/A,#N/A,FALSE,"Cover";#N/A,#N/A,FALSE,"Sensit";#N/A,#N/A,FALSE,"HEW";#N/A,#N/A,FALSE,"Bilanz";#N/A,#N/A,FALSE,"Aufbringung";#N/A,#N/A,FALSE,"Absatz";#N/A,#N/A,FALSE,"Durchleitung";#N/A,#N/A,FALSE,"Konzession";#N/A,#N/A,FALSE,"Personal";#N/A,#N/A,FALSE,"WC ";#N/A,#N/A,FALSE,"Capex Deprec ";#N/A,#N/A,FALSE,"Steuern";#N/A,#N/A,FALSE," Rente";#N/A,#N/A,FALSE," EBITDA"}</definedName>
    <definedName name="aa_1" hidden="1">{#N/A,#N/A,FALSE,"Cover";#N/A,#N/A,FALSE,"Sensit";#N/A,#N/A,FALSE,"HEW";#N/A,#N/A,FALSE,"Bilanz";#N/A,#N/A,FALSE,"Aufbringung";#N/A,#N/A,FALSE,"Absatz";#N/A,#N/A,FALSE,"Durchleitung";#N/A,#N/A,FALSE,"Konzession";#N/A,#N/A,FALSE,"Personal";#N/A,#N/A,FALSE,"WC ";#N/A,#N/A,FALSE,"Capex Deprec ";#N/A,#N/A,FALSE,"Steuern";#N/A,#N/A,FALSE," Rente";#N/A,#N/A,FALSE," EBITDA"}</definedName>
    <definedName name="AA_저장품" localSheetId="20" hidden="1">{#N/A,#N/A,FALSE,"BS";#N/A,#N/A,FALSE,"PL";#N/A,#N/A,FALSE,"처분";#N/A,#N/A,FALSE,"현금";#N/A,#N/A,FALSE,"매출";#N/A,#N/A,FALSE,"원가";#N/A,#N/A,FALSE,"경영"}</definedName>
    <definedName name="AA_저장품" hidden="1">{#N/A,#N/A,FALSE,"BS";#N/A,#N/A,FALSE,"PL";#N/A,#N/A,FALSE,"처분";#N/A,#N/A,FALSE,"현금";#N/A,#N/A,FALSE,"매출";#N/A,#N/A,FALSE,"원가";#N/A,#N/A,FALSE,"경영"}</definedName>
    <definedName name="AAA" hidden="1">#REF!</definedName>
    <definedName name="AAA_dtemplate" hidden="1">"OFF"</definedName>
    <definedName name="AAA_Options" hidden="1">"NYN"</definedName>
    <definedName name="AAA_u999999" hidden="1">"jmalinchak@970313143838"</definedName>
    <definedName name="aaaaaa" hidden="1">#REF!</definedName>
    <definedName name="aaaaaaaaa" hidden="1">#REF!</definedName>
    <definedName name="aaaaaaaaaaa" localSheetId="20" hidden="1">{#N/A,#N/A,FALSE,"BS";#N/A,#N/A,FALSE,"PL";#N/A,#N/A,FALSE,"처분";#N/A,#N/A,FALSE,"현금";#N/A,#N/A,FALSE,"매출";#N/A,#N/A,FALSE,"원가";#N/A,#N/A,FALSE,"경영"}</definedName>
    <definedName name="aaaaaaaaaaa" hidden="1">{#N/A,#N/A,FALSE,"BS";#N/A,#N/A,FALSE,"PL";#N/A,#N/A,FALSE,"처분";#N/A,#N/A,FALSE,"현금";#N/A,#N/A,FALSE,"매출";#N/A,#N/A,FALSE,"원가";#N/A,#N/A,FALSE,"경영"}</definedName>
    <definedName name="aaaaaaaaaaaa" localSheetId="20" hidden="1">{#N/A,#N/A,FALSE,"BS";#N/A,#N/A,FALSE,"PL";#N/A,#N/A,FALSE,"처분";#N/A,#N/A,FALSE,"현금";#N/A,#N/A,FALSE,"매출";#N/A,#N/A,FALSE,"원가";#N/A,#N/A,FALSE,"경영"}</definedName>
    <definedName name="aaaaaaaaaaaa" hidden="1">{#N/A,#N/A,FALSE,"BS";#N/A,#N/A,FALSE,"PL";#N/A,#N/A,FALSE,"처분";#N/A,#N/A,FALSE,"현금";#N/A,#N/A,FALSE,"매출";#N/A,#N/A,FALSE,"원가";#N/A,#N/A,FALSE,"경영"}</definedName>
    <definedName name="aaaaaaaaaaaaaaa" localSheetId="20" hidden="1">{#N/A,#N/A,FALSE,"BS";#N/A,#N/A,FALSE,"PL";#N/A,#N/A,FALSE,"처분";#N/A,#N/A,FALSE,"현금";#N/A,#N/A,FALSE,"매출";#N/A,#N/A,FALSE,"원가";#N/A,#N/A,FALSE,"경영"}</definedName>
    <definedName name="aaaaaaaaaaaaaaa" hidden="1">{#N/A,#N/A,FALSE,"BS";#N/A,#N/A,FALSE,"PL";#N/A,#N/A,FALSE,"처분";#N/A,#N/A,FALSE,"현금";#N/A,#N/A,FALSE,"매출";#N/A,#N/A,FALSE,"원가";#N/A,#N/A,FALSE,"경영"}</definedName>
    <definedName name="aaaaaaaaaaaaaaaaa" localSheetId="20" hidden="1">{#N/A,#N/A,FALSE,"Deckblatt Bilanz";#N/A,#N/A,FALSE,"Bilanz";#N/A,#N/A,FALSE,"GuV";#N/A,#N/A,FALSE,"Cash-flow-Rechnung";#N/A,#N/A,FALSE,"Berechnung Zinsergebnis";#N/A,#N/A,FALSE,"Berechnung Rückstellungen";#N/A,#N/A,FALSE,"Berechnung sonstige Vbdl.";#N/A,#N/A,FALSE,"Wertentwicklung";#N/A,#N/A,FALSE,"Annahmen"}</definedName>
    <definedName name="aaaaaaaaaaaaaaaaa" hidden="1">{#N/A,#N/A,FALSE,"Deckblatt Bilanz";#N/A,#N/A,FALSE,"Bilanz";#N/A,#N/A,FALSE,"GuV";#N/A,#N/A,FALSE,"Cash-flow-Rechnung";#N/A,#N/A,FALSE,"Berechnung Zinsergebnis";#N/A,#N/A,FALSE,"Berechnung Rückstellungen";#N/A,#N/A,FALSE,"Berechnung sonstige Vbdl.";#N/A,#N/A,FALSE,"Wertentwicklung";#N/A,#N/A,FALSE,"Annahmen"}</definedName>
    <definedName name="aaaaaaaaaaaaaaaaaaaaaaaaaaaaaaaaaaaa" localSheetId="2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aaaaaaaaaaaaaaaaaaaaaaaaaaaaaaaaaaa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aab" localSheetId="20" hidden="1">{#N/A,#N/A,FALSE,"동부"}</definedName>
    <definedName name="aab" hidden="1">{#N/A,#N/A,FALSE,"동부"}</definedName>
    <definedName name="abbreviations" localSheetId="20" hidden="1">{"'매출'!$A$1:$I$22"}</definedName>
    <definedName name="abbreviations" hidden="1">{"'매출'!$A$1:$I$22"}</definedName>
    <definedName name="abc_1" localSheetId="20"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bc_1"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BCDE" localSheetId="20" hidden="1">{#N/A,#N/A,FALSE,"Projections";#N/A,#N/A,FALSE,"Multiples Valuation";#N/A,#N/A,FALSE,"LBO";#N/A,#N/A,FALSE,"Multiples_Sensitivity";#N/A,#N/A,FALSE,"Summary"}</definedName>
    <definedName name="ABCDE" hidden="1">{#N/A,#N/A,FALSE,"Projections";#N/A,#N/A,FALSE,"Multiples Valuation";#N/A,#N/A,FALSE,"LBO";#N/A,#N/A,FALSE,"Multiples_Sensitivity";#N/A,#N/A,FALSE,"Summary"}</definedName>
    <definedName name="ABD" localSheetId="20" hidden="1">{#N/A,#N/A,FALSE,"지침";#N/A,#N/A,FALSE,"환경분석";#N/A,#N/A,FALSE,"Sheet16"}</definedName>
    <definedName name="ABD" hidden="1">{#N/A,#N/A,FALSE,"지침";#N/A,#N/A,FALSE,"환경분석";#N/A,#N/A,FALSE,"Sheet16"}</definedName>
    <definedName name="ABX" localSheetId="20" hidden="1">{#N/A,#N/A,FALSE,"지침";#N/A,#N/A,FALSE,"환경분석";#N/A,#N/A,FALSE,"Sheet16"}</definedName>
    <definedName name="ABX" hidden="1">{#N/A,#N/A,FALSE,"지침";#N/A,#N/A,FALSE,"환경분석";#N/A,#N/A,FALSE,"Sheet16"}</definedName>
    <definedName name="ac" localSheetId="20" hidden="1">{#N/A,#N/A,FALSE,"Aging Summary";#N/A,#N/A,FALSE,"Ratio Analysis";#N/A,#N/A,FALSE,"Test 120 Day Accts";#N/A,#N/A,FALSE,"Tickmarks"}</definedName>
    <definedName name="ac" hidden="1">{#N/A,#N/A,FALSE,"Aging Summary";#N/A,#N/A,FALSE,"Ratio Analysis";#N/A,#N/A,FALSE,"Test 120 Day Accts";#N/A,#N/A,FALSE,"Tickmarks"}</definedName>
    <definedName name="ACBU" localSheetId="20" hidden="1">{#N/A,#N/A,FALSE,"00 P&amp;L vs 99"}</definedName>
    <definedName name="ACBU" hidden="1">{#N/A,#N/A,FALSE,"00 P&amp;L vs 99"}</definedName>
    <definedName name="Access_Button" hidden="1">"X98요약BS_9809_요약대차__2__List"</definedName>
    <definedName name="AccessDatabase" hidden="1">"C:\MSOffice\감가상각\depreciation.mdb"</definedName>
    <definedName name="ad" localSheetId="20" hidden="1">{#N/A,#N/A,FALSE,"Aging Summary";#N/A,#N/A,FALSE,"Ratio Analysis";#N/A,#N/A,FALSE,"Test 120 Day Accts";#N/A,#N/A,FALSE,"Tickmarks"}</definedName>
    <definedName name="ad" hidden="1">{#N/A,#N/A,FALSE,"Aging Summary";#N/A,#N/A,FALSE,"Ratio Analysis";#N/A,#N/A,FALSE,"Test 120 Day Accts";#N/A,#N/A,FALSE,"Tickmarks"}</definedName>
    <definedName name="ADAN" localSheetId="20" hidden="1">{"OEE OAP",#N/A,FALSE,"oap";"OEE APAP",#N/A,FALSE,"apap";"OEE nitros",#N/A,FALSE,"nitros"}</definedName>
    <definedName name="ADAN" hidden="1">{"OEE OAP",#N/A,FALSE,"oap";"OEE APAP",#N/A,FALSE,"apap";"OEE nitros",#N/A,FALSE,"nitros"}</definedName>
    <definedName name="ADAN_1" localSheetId="20" hidden="1">{"OEE OAP",#N/A,FALSE,"oap";"OEE APAP",#N/A,FALSE,"apap";"OEE nitros",#N/A,FALSE,"nitros"}</definedName>
    <definedName name="ADAN_1" hidden="1">{"OEE OAP",#N/A,FALSE,"oap";"OEE APAP",#N/A,FALSE,"apap";"OEE nitros",#N/A,FALSE,"nitros"}</definedName>
    <definedName name="adert" hidden="1">#REF!</definedName>
    <definedName name="adf" localSheetId="20" hidden="1">{"standalone1",#N/A,FALSE,"DCFBase";"standalone2",#N/A,FALSE,"DCFBase"}</definedName>
    <definedName name="adf" hidden="1">{"standalone1",#N/A,FALSE,"DCFBase";"standalone2",#N/A,FALSE,"DCFBase"}</definedName>
    <definedName name="adfa" localSheetId="20" hidden="1">{"ReportTop",#N/A,FALSE,"report top"}</definedName>
    <definedName name="adfa" hidden="1">{"ReportTop",#N/A,FALSE,"report top"}</definedName>
    <definedName name="adfadf" localSheetId="20" hidden="1">{"'Sheet1'!$A$1:$J$121"}</definedName>
    <definedName name="adfadf" hidden="1">{"'Sheet1'!$A$1:$J$121"}</definedName>
    <definedName name="adfadf_1" localSheetId="20" hidden="1">{"'Sheet1'!$A$1:$J$121"}</definedName>
    <definedName name="adfadf_1" hidden="1">{"'Sheet1'!$A$1:$J$121"}</definedName>
    <definedName name="adfadf_2" localSheetId="20" hidden="1">{"'Sheet1'!$A$1:$J$121"}</definedName>
    <definedName name="adfadf_2" hidden="1">{"'Sheet1'!$A$1:$J$121"}</definedName>
    <definedName name="adfadf_3" localSheetId="20" hidden="1">{"'Sheet1'!$A$1:$J$121"}</definedName>
    <definedName name="adfadf_3" hidden="1">{"'Sheet1'!$A$1:$J$121"}</definedName>
    <definedName name="adfadf_4" localSheetId="20" hidden="1">{"'Sheet1'!$A$1:$J$121"}</definedName>
    <definedName name="adfadf_4" hidden="1">{"'Sheet1'!$A$1:$J$121"}</definedName>
    <definedName name="adfadf_5" localSheetId="20" hidden="1">{"'Sheet1'!$A$1:$J$121"}</definedName>
    <definedName name="adfadf_5" hidden="1">{"'Sheet1'!$A$1:$J$121"}</definedName>
    <definedName name="adfads" localSheetId="20" hidden="1">{#N/A,#N/A,FALSE,"BS";#N/A,#N/A,FALSE,"PL";#N/A,#N/A,FALSE,"처분";#N/A,#N/A,FALSE,"현금";#N/A,#N/A,FALSE,"매출";#N/A,#N/A,FALSE,"원가";#N/A,#N/A,FALSE,"경영"}</definedName>
    <definedName name="adfads" hidden="1">{#N/A,#N/A,FALSE,"BS";#N/A,#N/A,FALSE,"PL";#N/A,#N/A,FALSE,"처분";#N/A,#N/A,FALSE,"현금";#N/A,#N/A,FALSE,"매출";#N/A,#N/A,FALSE,"원가";#N/A,#N/A,FALSE,"경영"}</definedName>
    <definedName name="adfadsfadsf" localSheetId="20" hidden="1">{#N/A,#N/A,FALSE,"BS";#N/A,#N/A,FALSE,"PL";#N/A,#N/A,FALSE,"처분";#N/A,#N/A,FALSE,"현금";#N/A,#N/A,FALSE,"매출";#N/A,#N/A,FALSE,"원가";#N/A,#N/A,FALSE,"경영"}</definedName>
    <definedName name="adfadsfadsf" hidden="1">{#N/A,#N/A,FALSE,"BS";#N/A,#N/A,FALSE,"PL";#N/A,#N/A,FALSE,"처분";#N/A,#N/A,FALSE,"현금";#N/A,#N/A,FALSE,"매출";#N/A,#N/A,FALSE,"원가";#N/A,#N/A,FALSE,"경영"}</definedName>
    <definedName name="adff" hidden="1">#REF!</definedName>
    <definedName name="ADopsterling" localSheetId="20" hidden="1">{#N/A,#N/A,FALSE,"Summary";#N/A,#N/A,FALSE,"CF";#N/A,#N/A,FALSE,"P&amp;L";#N/A,#N/A,FALSE,"BS";#N/A,#N/A,FALSE,"Returns";#N/A,#N/A,FALSE,"Assumptions";#N/A,#N/A,FALSE,"Analysis"}</definedName>
    <definedName name="ADopsterling" hidden="1">{#N/A,#N/A,FALSE,"Summary";#N/A,#N/A,FALSE,"CF";#N/A,#N/A,FALSE,"P&amp;L";#N/A,#N/A,FALSE,"BS";#N/A,#N/A,FALSE,"Returns";#N/A,#N/A,FALSE,"Assumptions";#N/A,#N/A,FALSE,"Analysis"}</definedName>
    <definedName name="adryh" hidden="1">#REF!</definedName>
    <definedName name="ADS" localSheetId="20" hidden="1">{#N/A,#N/A,FALSE,"지침";#N/A,#N/A,FALSE,"환경분석";#N/A,#N/A,FALSE,"Sheet16"}</definedName>
    <definedName name="ADS" hidden="1">{#N/A,#N/A,FALSE,"지침";#N/A,#N/A,FALSE,"환경분석";#N/A,#N/A,FALSE,"Sheet16"}</definedName>
    <definedName name="ADSF" hidden="1">#REF!</definedName>
    <definedName name="adswf" localSheetId="20" hidden="1">{#N/A,#N/A,FALSE,"Combined";#N/A,#N/A,FALSE,"Club Excellence";#N/A,#N/A,FALSE,"Mo Bank Charges";#N/A,#N/A,FALSE,"MCI Systemshouse";#N/A,#N/A,FALSE,"ADP_WTR"}</definedName>
    <definedName name="adswf" hidden="1">{#N/A,#N/A,FALSE,"Combined";#N/A,#N/A,FALSE,"Club Excellence";#N/A,#N/A,FALSE,"Mo Bank Charges";#N/A,#N/A,FALSE,"MCI Systemshouse";#N/A,#N/A,FALSE,"ADP_WTR"}</definedName>
    <definedName name="ae" localSheetId="20" hidden="1">{#N/A,#N/A,FALSE,"Eastern";#N/A,#N/A,FALSE,"Western"}</definedName>
    <definedName name="ae" hidden="1">{#N/A,#N/A,FALSE,"Eastern";#N/A,#N/A,FALSE,"Western"}</definedName>
    <definedName name="aertsdgfa" localSheetId="20" hidden="1">{#N/A,#N/A,FALSE,"BS";#N/A,#N/A,FALSE,"PL";#N/A,#N/A,FALSE,"처분";#N/A,#N/A,FALSE,"현금";#N/A,#N/A,FALSE,"매출";#N/A,#N/A,FALSE,"원가";#N/A,#N/A,FALSE,"경영"}</definedName>
    <definedName name="aertsdgfa" hidden="1">{#N/A,#N/A,FALSE,"BS";#N/A,#N/A,FALSE,"PL";#N/A,#N/A,FALSE,"처분";#N/A,#N/A,FALSE,"현금";#N/A,#N/A,FALSE,"매출";#N/A,#N/A,FALSE,"원가";#N/A,#N/A,FALSE,"경영"}</definedName>
    <definedName name="aezeazez" localSheetId="20" hidden="1">{#VALUE!,#N/A,FALSE,0;#N/A,#N/A,FALSE,0;#N/A,#N/A,FALSE,0;#N/A,#N/A,FALSE,0;#N/A,#N/A,FALSE,0;#N/A,#N/A,FALSE,0;#N/A,#N/A,FALSE,0;#N/A,#N/A,FALSE,0;#N/A,#N/A,FALSE,0}</definedName>
    <definedName name="aezeazez" hidden="1">{#VALUE!,#N/A,FALSE,0;#N/A,#N/A,FALSE,0;#N/A,#N/A,FALSE,0;#N/A,#N/A,FALSE,0;#N/A,#N/A,FALSE,0;#N/A,#N/A,FALSE,0;#N/A,#N/A,FALSE,0;#N/A,#N/A,FALSE,0;#N/A,#N/A,FALSE,0}</definedName>
    <definedName name="af" localSheetId="20" hidden="1">{"vue1",#N/A,FALSE,"synthese";"vue2",#N/A,FALSE,"synthese"}</definedName>
    <definedName name="af" hidden="1">{"vue1",#N/A,FALSE,"synthese";"vue2",#N/A,FALSE,"synthese"}</definedName>
    <definedName name="AFAFASF" localSheetId="20" hidden="1">{#N/A,#N/A,FALSE,"00 P&amp;L vs 99"}</definedName>
    <definedName name="AFAFASF" hidden="1">{#N/A,#N/A,FALSE,"00 P&amp;L vs 99"}</definedName>
    <definedName name="afd" localSheetId="20" hidden="1">{#N/A,#N/A,FALSE,"VALSUM";#N/A,#N/A,FALSE,"MKT.COMPS";#N/A,#N/A,FALSE,"ACQ.MULT.";#N/A,#N/A,FALSE,"DCF - LBO"}</definedName>
    <definedName name="afd" hidden="1">{#N/A,#N/A,FALSE,"VALSUM";#N/A,#N/A,FALSE,"MKT.COMPS";#N/A,#N/A,FALSE,"ACQ.MULT.";#N/A,#N/A,FALSE,"DCF - LBO"}</definedName>
    <definedName name="AFQ" localSheetId="20" hidden="1">{#N/A,#N/A,FALSE,"ANEXO 3";#N/A,#N/A,FALSE,"ANEXO 6";#N/A,#N/A,FALSE,"ANEXO 4";#N/A,#N/A,FALSE,"ANEXO 5"}</definedName>
    <definedName name="AFQ" hidden="1">{#N/A,#N/A,FALSE,"ANEXO 3";#N/A,#N/A,FALSE,"ANEXO 6";#N/A,#N/A,FALSE,"ANEXO 4";#N/A,#N/A,FALSE,"ANEXO 5"}</definedName>
    <definedName name="afsfd" hidden="1">[33]graph!$A$3:$A$16</definedName>
    <definedName name="agadsf" localSheetId="20" hidden="1">{#N/A,#N/A,FALSE,"Combined";#N/A,#N/A,FALSE,"Club Excellence";#N/A,#N/A,FALSE,"Mo Bank Charges";#N/A,#N/A,FALSE,"MCI Systemshouse";#N/A,#N/A,FALSE,"ADP_WTR"}</definedName>
    <definedName name="agadsf" hidden="1">{#N/A,#N/A,FALSE,"Combined";#N/A,#N/A,FALSE,"Club Excellence";#N/A,#N/A,FALSE,"Mo Bank Charges";#N/A,#N/A,FALSE,"MCI Systemshouse";#N/A,#N/A,FALSE,"ADP_WTR"}</definedName>
    <definedName name="ahstr" localSheetId="20" hidden="1">{#N/A,#N/A,FALSE,"BS";#N/A,#N/A,FALSE,"PL";#N/A,#N/A,FALSE,"처분";#N/A,#N/A,FALSE,"현금";#N/A,#N/A,FALSE,"매출";#N/A,#N/A,FALSE,"원가";#N/A,#N/A,FALSE,"경영"}</definedName>
    <definedName name="ahstr" hidden="1">{#N/A,#N/A,FALSE,"BS";#N/A,#N/A,FALSE,"PL";#N/A,#N/A,FALSE,"처분";#N/A,#N/A,FALSE,"현금";#N/A,#N/A,FALSE,"매출";#N/A,#N/A,FALSE,"원가";#N/A,#N/A,FALSE,"경영"}</definedName>
    <definedName name="ajdla" localSheetId="20" hidden="1">{"'Desktop Inventory 현황'!$B$2:$O$35"}</definedName>
    <definedName name="ajdla" hidden="1">{"'Desktop Inventory 현황'!$B$2:$O$35"}</definedName>
    <definedName name="Alarm" localSheetId="20" hidden="1">{#N/A,#N/A,FALSE,"Combined";#N/A,#N/A,FALSE,"Club Excellence";#N/A,#N/A,FALSE,"Mo Bank Charges";#N/A,#N/A,FALSE,"MCI Systemshouse";#N/A,#N/A,FALSE,"ADP_WTR"}</definedName>
    <definedName name="Alarm" hidden="1">{#N/A,#N/A,FALSE,"Combined";#N/A,#N/A,FALSE,"Club Excellence";#N/A,#N/A,FALSE,"Mo Bank Charges";#N/A,#N/A,FALSE,"MCI Systemshouse";#N/A,#N/A,FALSE,"ADP_WTR"}</definedName>
    <definedName name="anabel" localSheetId="20" hidden="1">{#N/A,#N/A,FALSE,"Eastern";#N/A,#N/A,FALSE,"Western"}</definedName>
    <definedName name="anabel" hidden="1">{#N/A,#N/A,FALSE,"Eastern";#N/A,#N/A,FALSE,"Western"}</definedName>
    <definedName name="anabel2" localSheetId="20" hidden="1">{#N/A,#N/A,FALSE,"Eastern";#N/A,#N/A,FALSE,"Western"}</definedName>
    <definedName name="anabel2" hidden="1">{#N/A,#N/A,FALSE,"Eastern";#N/A,#N/A,FALSE,"Western"}</definedName>
    <definedName name="analysis_1" localSheetId="20" hidden="1">{"OEE OAP",#N/A,FALSE,"oap";"OEE APAP",#N/A,FALSE,"apap";"OEE nitros",#N/A,FALSE,"nitros"}</definedName>
    <definedName name="analysis_1" hidden="1">{"OEE OAP",#N/A,FALSE,"oap";"OEE APAP",#N/A,FALSE,"apap";"OEE nitros",#N/A,FALSE,"nitros"}</definedName>
    <definedName name="Ancillary" localSheetId="20" hidden="1">{#N/A,#N/A,FALSE,"ILTXpg1";#N/A,#N/A,FALSE,"ILTXpg2";#N/A,#N/A,FALSE,"ILTXpg3";#N/A,#N/A,FALSE,"ILTXpg4";#N/A,#N/A,FALSE,"ILTXpg5";#N/A,#N/A,FALSE,"ILTXpg6";#N/A,#N/A,FALSE,"ILTXpg7"}</definedName>
    <definedName name="Ancillary" hidden="1">{#N/A,#N/A,FALSE,"ILTXpg1";#N/A,#N/A,FALSE,"ILTXpg2";#N/A,#N/A,FALSE,"ILTXpg3";#N/A,#N/A,FALSE,"ILTXpg4";#N/A,#N/A,FALSE,"ILTXpg5";#N/A,#N/A,FALSE,"ILTXpg6";#N/A,#N/A,FALSE,"ILTXpg7"}</definedName>
    <definedName name="ando" localSheetId="20" hidden="1">{"'下期集計（10.27迄・速報値）'!$Q$16"}</definedName>
    <definedName name="ando" hidden="1">{"'下期集計（10.27迄・速報値）'!$Q$16"}</definedName>
    <definedName name="anscount" hidden="1">1</definedName>
    <definedName name="app.3.2.2" localSheetId="20" hidden="1">{#N/A,#N/A,FALSE,"동부"}</definedName>
    <definedName name="app.3.2.2" hidden="1">{#N/A,#N/A,FALSE,"동부"}</definedName>
    <definedName name="App3.2.2" localSheetId="20" hidden="1">{#N/A,#N/A,TRUE,"대 차 대 조 표"}</definedName>
    <definedName name="App3.2.2" hidden="1">{#N/A,#N/A,TRUE,"대 차 대 조 표"}</definedName>
    <definedName name="aqdwfegr" hidden="1">#REF!</definedName>
    <definedName name="aqw" hidden="1">#REF!</definedName>
    <definedName name="aqwertyu" hidden="1">#REF!</definedName>
    <definedName name="aqz" localSheetId="20" hidden="1">{#N/A,#N/A,FALSE,"Eastern";#N/A,#N/A,FALSE,"Western"}</definedName>
    <definedName name="aqz" hidden="1">{#N/A,#N/A,FALSE,"Eastern";#N/A,#N/A,FALSE,"Western"}</definedName>
    <definedName name="as_1" localSheetId="20" hidden="1">{"FCB_ALL",#N/A,FALSE,"FCB"}</definedName>
    <definedName name="as_1" hidden="1">{"FCB_ALL",#N/A,FALSE,"FCB"}</definedName>
    <definedName name="as_2" localSheetId="20" hidden="1">{"FCB_ALL",#N/A,FALSE,"FCB"}</definedName>
    <definedName name="as_2" hidden="1">{"FCB_ALL",#N/A,FALSE,"FCB"}</definedName>
    <definedName name="as_3" localSheetId="20" hidden="1">{"FCB_ALL",#N/A,FALSE,"FCB"}</definedName>
    <definedName name="as_3" hidden="1">{"FCB_ALL",#N/A,FALSE,"FCB"}</definedName>
    <definedName name="as_4" localSheetId="20" hidden="1">{"FCB_ALL",#N/A,FALSE,"FCB"}</definedName>
    <definedName name="as_4" hidden="1">{"FCB_ALL",#N/A,FALSE,"FCB"}</definedName>
    <definedName name="as_5" localSheetId="20" hidden="1">{"FCB_ALL",#N/A,FALSE,"FCB"}</definedName>
    <definedName name="as_5" hidden="1">{"FCB_ALL",#N/A,FALSE,"FCB"}</definedName>
    <definedName name="AS2DocOpenMode" hidden="1">"AS2DocumentEdit"</definedName>
    <definedName name="AS2DocOpenMode_1" hidden="1">"AS2DocumentEdit"</definedName>
    <definedName name="AS2HasNoAutoHeaderFooter" hidden="1">" "</definedName>
    <definedName name="AS2NamedRange" hidden="1">5</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 localSheetId="20" hidden="1">{#N/A,#N/A,FALSE,"Aging Summary";#N/A,#N/A,FALSE,"Ratio Analysis";#N/A,#N/A,FALSE,"Test 120 Day Accts";#N/A,#N/A,FALSE,"Tickmarks"}</definedName>
    <definedName name="ASAS" hidden="1">{#N/A,#N/A,FALSE,"Aging Summary";#N/A,#N/A,FALSE,"Ratio Analysis";#N/A,#N/A,FALSE,"Test 120 Day Accts";#N/A,#N/A,FALSE,"Tickmarks"}</definedName>
    <definedName name="asczxc" localSheetId="20" hidden="1">{#N/A,#N/A,FALSE,"BS";#N/A,#N/A,FALSE,"PL";#N/A,#N/A,FALSE,"처분";#N/A,#N/A,FALSE,"현금";#N/A,#N/A,FALSE,"매출";#N/A,#N/A,FALSE,"원가";#N/A,#N/A,FALSE,"경영"}</definedName>
    <definedName name="asczxc" hidden="1">{#N/A,#N/A,FALSE,"BS";#N/A,#N/A,FALSE,"PL";#N/A,#N/A,FALSE,"처분";#N/A,#N/A,FALSE,"현금";#N/A,#N/A,FALSE,"매출";#N/A,#N/A,FALSE,"원가";#N/A,#N/A,FALSE,"경영"}</definedName>
    <definedName name="asdadf" hidden="1">#REF!</definedName>
    <definedName name="asdas" localSheetId="20" hidden="1">{#N/A,#N/A,FALSE,"Performance Flash Report"}</definedName>
    <definedName name="asdas" hidden="1">{#N/A,#N/A,FALSE,"Performance Flash Report"}</definedName>
    <definedName name="asdas_1" localSheetId="20" hidden="1">{#N/A,#N/A,FALSE,"Performance Flash Report"}</definedName>
    <definedName name="asdas_1" hidden="1">{#N/A,#N/A,FALSE,"Performance Flash Report"}</definedName>
    <definedName name="asdas_1_1" localSheetId="20" hidden="1">{#N/A,#N/A,FALSE,"Performance Flash Report"}</definedName>
    <definedName name="asdas_1_1" hidden="1">{#N/A,#N/A,FALSE,"Performance Flash Report"}</definedName>
    <definedName name="asdas_1_2" localSheetId="20" hidden="1">{#N/A,#N/A,FALSE,"Performance Flash Report"}</definedName>
    <definedName name="asdas_1_2" hidden="1">{#N/A,#N/A,FALSE,"Performance Flash Report"}</definedName>
    <definedName name="asdas_1_3" localSheetId="20" hidden="1">{#N/A,#N/A,FALSE,"Performance Flash Report"}</definedName>
    <definedName name="asdas_1_3" hidden="1">{#N/A,#N/A,FALSE,"Performance Flash Report"}</definedName>
    <definedName name="asdas_1_4" localSheetId="20" hidden="1">{#N/A,#N/A,FALSE,"Performance Flash Report"}</definedName>
    <definedName name="asdas_1_4" hidden="1">{#N/A,#N/A,FALSE,"Performance Flash Report"}</definedName>
    <definedName name="asdas_2" localSheetId="20" hidden="1">{#N/A,#N/A,FALSE,"Performance Flash Report"}</definedName>
    <definedName name="asdas_2" hidden="1">{#N/A,#N/A,FALSE,"Performance Flash Report"}</definedName>
    <definedName name="asdas_2_1" localSheetId="20" hidden="1">{#N/A,#N/A,FALSE,"Performance Flash Report"}</definedName>
    <definedName name="asdas_2_1" hidden="1">{#N/A,#N/A,FALSE,"Performance Flash Report"}</definedName>
    <definedName name="asdas_2_2" localSheetId="20" hidden="1">{#N/A,#N/A,FALSE,"Performance Flash Report"}</definedName>
    <definedName name="asdas_2_2" hidden="1">{#N/A,#N/A,FALSE,"Performance Flash Report"}</definedName>
    <definedName name="asdas_2_3" localSheetId="20" hidden="1">{#N/A,#N/A,FALSE,"Performance Flash Report"}</definedName>
    <definedName name="asdas_2_3" hidden="1">{#N/A,#N/A,FALSE,"Performance Flash Report"}</definedName>
    <definedName name="asdas_2_4" localSheetId="20" hidden="1">{#N/A,#N/A,FALSE,"Performance Flash Report"}</definedName>
    <definedName name="asdas_2_4" hidden="1">{#N/A,#N/A,FALSE,"Performance Flash Report"}</definedName>
    <definedName name="asdas_3" localSheetId="20" hidden="1">{#N/A,#N/A,FALSE,"Performance Flash Report"}</definedName>
    <definedName name="asdas_3" hidden="1">{#N/A,#N/A,FALSE,"Performance Flash Report"}</definedName>
    <definedName name="asdas_3_1" localSheetId="20" hidden="1">{#N/A,#N/A,FALSE,"Performance Flash Report"}</definedName>
    <definedName name="asdas_3_1" hidden="1">{#N/A,#N/A,FALSE,"Performance Flash Report"}</definedName>
    <definedName name="asdas_3_2" localSheetId="20" hidden="1">{#N/A,#N/A,FALSE,"Performance Flash Report"}</definedName>
    <definedName name="asdas_3_2" hidden="1">{#N/A,#N/A,FALSE,"Performance Flash Report"}</definedName>
    <definedName name="asdas_3_3" localSheetId="20" hidden="1">{#N/A,#N/A,FALSE,"Performance Flash Report"}</definedName>
    <definedName name="asdas_3_3" hidden="1">{#N/A,#N/A,FALSE,"Performance Flash Report"}</definedName>
    <definedName name="asdas_3_4" localSheetId="20" hidden="1">{#N/A,#N/A,FALSE,"Performance Flash Report"}</definedName>
    <definedName name="asdas_3_4" hidden="1">{#N/A,#N/A,FALSE,"Performance Flash Report"}</definedName>
    <definedName name="asdas_4" localSheetId="20" hidden="1">{#N/A,#N/A,FALSE,"Performance Flash Report"}</definedName>
    <definedName name="asdas_4" hidden="1">{#N/A,#N/A,FALSE,"Performance Flash Report"}</definedName>
    <definedName name="asdas_4_1" localSheetId="20" hidden="1">{#N/A,#N/A,FALSE,"Performance Flash Report"}</definedName>
    <definedName name="asdas_4_1" hidden="1">{#N/A,#N/A,FALSE,"Performance Flash Report"}</definedName>
    <definedName name="asdas_4_2" localSheetId="20" hidden="1">{#N/A,#N/A,FALSE,"Performance Flash Report"}</definedName>
    <definedName name="asdas_4_2" hidden="1">{#N/A,#N/A,FALSE,"Performance Flash Report"}</definedName>
    <definedName name="asdas_4_3" localSheetId="20" hidden="1">{#N/A,#N/A,FALSE,"Performance Flash Report"}</definedName>
    <definedName name="asdas_4_3" hidden="1">{#N/A,#N/A,FALSE,"Performance Flash Report"}</definedName>
    <definedName name="asdas_4_4" localSheetId="20" hidden="1">{#N/A,#N/A,FALSE,"Performance Flash Report"}</definedName>
    <definedName name="asdas_4_4" hidden="1">{#N/A,#N/A,FALSE,"Performance Flash Report"}</definedName>
    <definedName name="asdas_5" localSheetId="20" hidden="1">{#N/A,#N/A,FALSE,"Performance Flash Report"}</definedName>
    <definedName name="asdas_5" hidden="1">{#N/A,#N/A,FALSE,"Performance Flash Report"}</definedName>
    <definedName name="asdas_5_1" localSheetId="20" hidden="1">{#N/A,#N/A,FALSE,"Performance Flash Report"}</definedName>
    <definedName name="asdas_5_1" hidden="1">{#N/A,#N/A,FALSE,"Performance Flash Report"}</definedName>
    <definedName name="asdas_5_2" localSheetId="20" hidden="1">{#N/A,#N/A,FALSE,"Performance Flash Report"}</definedName>
    <definedName name="asdas_5_2" hidden="1">{#N/A,#N/A,FALSE,"Performance Flash Report"}</definedName>
    <definedName name="asdas_5_3" localSheetId="20" hidden="1">{#N/A,#N/A,FALSE,"Performance Flash Report"}</definedName>
    <definedName name="asdas_5_3" hidden="1">{#N/A,#N/A,FALSE,"Performance Flash Report"}</definedName>
    <definedName name="asdas_5_4" localSheetId="20" hidden="1">{#N/A,#N/A,FALSE,"Performance Flash Report"}</definedName>
    <definedName name="asdas_5_4" hidden="1">{#N/A,#N/A,FALSE,"Performance Flash Report"}</definedName>
    <definedName name="asdc" localSheetId="20" hidden="1">{#N/A,#N/A,FALSE,"BS";#N/A,#N/A,FALSE,"PL";#N/A,#N/A,FALSE,"처분";#N/A,#N/A,FALSE,"현금";#N/A,#N/A,FALSE,"매출";#N/A,#N/A,FALSE,"원가";#N/A,#N/A,FALSE,"경영"}</definedName>
    <definedName name="asdc" hidden="1">{#N/A,#N/A,FALSE,"BS";#N/A,#N/A,FALSE,"PL";#N/A,#N/A,FALSE,"처분";#N/A,#N/A,FALSE,"현금";#N/A,#N/A,FALSE,"매출";#N/A,#N/A,FALSE,"원가";#N/A,#N/A,FALSE,"경영"}</definedName>
    <definedName name="asdd" localSheetId="20" hidden="1">{#N/A,#N/A,FALSE,"UTIL Monthly Inc ";#N/A,#N/A,FALSE,"Capital";#N/A,#N/A,FALSE,"UTIL REVENUE";#N/A,#N/A,FALSE,"RM REVENUE";#N/A,#N/A,FALSE,"Manpower";#N/A,#N/A,FALSE,"SI - UTIL";#N/A,#N/A,FALSE,"Sales - Utili"}</definedName>
    <definedName name="asdd" hidden="1">{#N/A,#N/A,FALSE,"UTIL Monthly Inc ";#N/A,#N/A,FALSE,"Capital";#N/A,#N/A,FALSE,"UTIL REVENUE";#N/A,#N/A,FALSE,"RM REVENUE";#N/A,#N/A,FALSE,"Manpower";#N/A,#N/A,FALSE,"SI - UTIL";#N/A,#N/A,FALSE,"Sales - Utili"}</definedName>
    <definedName name="asdd_1" localSheetId="20" hidden="1">{#N/A,#N/A,FALSE,"UTIL Monthly Inc ";#N/A,#N/A,FALSE,"Capital";#N/A,#N/A,FALSE,"UTIL REVENUE";#N/A,#N/A,FALSE,"RM REVENUE";#N/A,#N/A,FALSE,"Manpower";#N/A,#N/A,FALSE,"SI - UTIL";#N/A,#N/A,FALSE,"Sales - Utili"}</definedName>
    <definedName name="asdd_1" hidden="1">{#N/A,#N/A,FALSE,"UTIL Monthly Inc ";#N/A,#N/A,FALSE,"Capital";#N/A,#N/A,FALSE,"UTIL REVENUE";#N/A,#N/A,FALSE,"RM REVENUE";#N/A,#N/A,FALSE,"Manpower";#N/A,#N/A,FALSE,"SI - UTIL";#N/A,#N/A,FALSE,"Sales - Utili"}</definedName>
    <definedName name="asdd_2" localSheetId="20" hidden="1">{#N/A,#N/A,FALSE,"UTIL Monthly Inc ";#N/A,#N/A,FALSE,"Capital";#N/A,#N/A,FALSE,"UTIL REVENUE";#N/A,#N/A,FALSE,"RM REVENUE";#N/A,#N/A,FALSE,"Manpower";#N/A,#N/A,FALSE,"SI - UTIL";#N/A,#N/A,FALSE,"Sales - Utili"}</definedName>
    <definedName name="asdd_2" hidden="1">{#N/A,#N/A,FALSE,"UTIL Monthly Inc ";#N/A,#N/A,FALSE,"Capital";#N/A,#N/A,FALSE,"UTIL REVENUE";#N/A,#N/A,FALSE,"RM REVENUE";#N/A,#N/A,FALSE,"Manpower";#N/A,#N/A,FALSE,"SI - UTIL";#N/A,#N/A,FALSE,"Sales - Utili"}</definedName>
    <definedName name="asdd_3" localSheetId="20" hidden="1">{#N/A,#N/A,FALSE,"UTIL Monthly Inc ";#N/A,#N/A,FALSE,"Capital";#N/A,#N/A,FALSE,"UTIL REVENUE";#N/A,#N/A,FALSE,"RM REVENUE";#N/A,#N/A,FALSE,"Manpower";#N/A,#N/A,FALSE,"SI - UTIL";#N/A,#N/A,FALSE,"Sales - Utili"}</definedName>
    <definedName name="asdd_3" hidden="1">{#N/A,#N/A,FALSE,"UTIL Monthly Inc ";#N/A,#N/A,FALSE,"Capital";#N/A,#N/A,FALSE,"UTIL REVENUE";#N/A,#N/A,FALSE,"RM REVENUE";#N/A,#N/A,FALSE,"Manpower";#N/A,#N/A,FALSE,"SI - UTIL";#N/A,#N/A,FALSE,"Sales - Utili"}</definedName>
    <definedName name="asdd_4" localSheetId="20" hidden="1">{#N/A,#N/A,FALSE,"UTIL Monthly Inc ";#N/A,#N/A,FALSE,"Capital";#N/A,#N/A,FALSE,"UTIL REVENUE";#N/A,#N/A,FALSE,"RM REVENUE";#N/A,#N/A,FALSE,"Manpower";#N/A,#N/A,FALSE,"SI - UTIL";#N/A,#N/A,FALSE,"Sales - Utili"}</definedName>
    <definedName name="asdd_4" hidden="1">{#N/A,#N/A,FALSE,"UTIL Monthly Inc ";#N/A,#N/A,FALSE,"Capital";#N/A,#N/A,FALSE,"UTIL REVENUE";#N/A,#N/A,FALSE,"RM REVENUE";#N/A,#N/A,FALSE,"Manpower";#N/A,#N/A,FALSE,"SI - UTIL";#N/A,#N/A,FALSE,"Sales - Utili"}</definedName>
    <definedName name="asdd_5" localSheetId="20" hidden="1">{#N/A,#N/A,FALSE,"UTIL Monthly Inc ";#N/A,#N/A,FALSE,"Capital";#N/A,#N/A,FALSE,"UTIL REVENUE";#N/A,#N/A,FALSE,"RM REVENUE";#N/A,#N/A,FALSE,"Manpower";#N/A,#N/A,FALSE,"SI - UTIL";#N/A,#N/A,FALSE,"Sales - Utili"}</definedName>
    <definedName name="asdd_5" hidden="1">{#N/A,#N/A,FALSE,"UTIL Monthly Inc ";#N/A,#N/A,FALSE,"Capital";#N/A,#N/A,FALSE,"UTIL REVENUE";#N/A,#N/A,FALSE,"RM REVENUE";#N/A,#N/A,FALSE,"Manpower";#N/A,#N/A,FALSE,"SI - UTIL";#N/A,#N/A,FALSE,"Sales - Utili"}</definedName>
    <definedName name="asdf" localSheetId="20" hidden="1">{#N/A,#N/A,FALSE,"BS";#N/A,#N/A,FALSE,"PL";#N/A,#N/A,FALSE,"처분";#N/A,#N/A,FALSE,"현금";#N/A,#N/A,FALSE,"매출";#N/A,#N/A,FALSE,"원가";#N/A,#N/A,FALSE,"경영"}</definedName>
    <definedName name="asdf" hidden="1">{#N/A,#N/A,FALSE,"BS";#N/A,#N/A,FALSE,"PL";#N/A,#N/A,FALSE,"처분";#N/A,#N/A,FALSE,"현금";#N/A,#N/A,FALSE,"매출";#N/A,#N/A,FALSE,"원가";#N/A,#N/A,FALSE,"경영"}</definedName>
    <definedName name="asdfadsf" localSheetId="20" hidden="1">{"'Sheet1'!$A$1:$J$121"}</definedName>
    <definedName name="asdfadsf" hidden="1">{"'Sheet1'!$A$1:$J$121"}</definedName>
    <definedName name="asdfadsf_1" localSheetId="20" hidden="1">{"'Sheet1'!$A$1:$J$121"}</definedName>
    <definedName name="asdfadsf_1" hidden="1">{"'Sheet1'!$A$1:$J$121"}</definedName>
    <definedName name="asdfadsf_2" localSheetId="20" hidden="1">{"'Sheet1'!$A$1:$J$121"}</definedName>
    <definedName name="asdfadsf_2" hidden="1">{"'Sheet1'!$A$1:$J$121"}</definedName>
    <definedName name="asdfadsf_3" localSheetId="20" hidden="1">{"'Sheet1'!$A$1:$J$121"}</definedName>
    <definedName name="asdfadsf_3" hidden="1">{"'Sheet1'!$A$1:$J$121"}</definedName>
    <definedName name="asdfadsf_4" localSheetId="20" hidden="1">{"'Sheet1'!$A$1:$J$121"}</definedName>
    <definedName name="asdfadsf_4" hidden="1">{"'Sheet1'!$A$1:$J$121"}</definedName>
    <definedName name="asdfadsf_5" localSheetId="20" hidden="1">{"'Sheet1'!$A$1:$J$121"}</definedName>
    <definedName name="asdfadsf_5" hidden="1">{"'Sheet1'!$A$1:$J$121"}</definedName>
    <definedName name="asdfasdfasdf" localSheetId="20" hidden="1">{#N/A,#N/A,FALSE,"BS";#N/A,#N/A,FALSE,"PL";#N/A,#N/A,FALSE,"처분";#N/A,#N/A,FALSE,"현금";#N/A,#N/A,FALSE,"매출";#N/A,#N/A,FALSE,"원가";#N/A,#N/A,FALSE,"경영"}</definedName>
    <definedName name="asdfasdfasdf" hidden="1">{#N/A,#N/A,FALSE,"BS";#N/A,#N/A,FALSE,"PL";#N/A,#N/A,FALSE,"처분";#N/A,#N/A,FALSE,"현금";#N/A,#N/A,FALSE,"매출";#N/A,#N/A,FALSE,"원가";#N/A,#N/A,FALSE,"경영"}</definedName>
    <definedName name="asdfasdfasf" localSheetId="20" hidden="1">{#N/A,#N/A,FALSE,"BS";#N/A,#N/A,FALSE,"PL";#N/A,#N/A,FALSE,"처분";#N/A,#N/A,FALSE,"현금";#N/A,#N/A,FALSE,"매출";#N/A,#N/A,FALSE,"원가";#N/A,#N/A,FALSE,"경영"}</definedName>
    <definedName name="asdfasdfasf" hidden="1">{#N/A,#N/A,FALSE,"BS";#N/A,#N/A,FALSE,"PL";#N/A,#N/A,FALSE,"처분";#N/A,#N/A,FALSE,"현금";#N/A,#N/A,FALSE,"매출";#N/A,#N/A,FALSE,"원가";#N/A,#N/A,FALSE,"경영"}</definedName>
    <definedName name="asdfasf" hidden="1">38939.6653819444</definedName>
    <definedName name="asdfea" localSheetId="20" hidden="1">{#N/A,#N/A,FALSE,"투입&amp;Waste";#N/A,#N/A,FALSE,"투입&amp;Waste";#N/A,#N/A,FALSE,"투입&amp;Waste"}</definedName>
    <definedName name="asdfea" hidden="1">{#N/A,#N/A,FALSE,"투입&amp;Waste";#N/A,#N/A,FALSE,"투입&amp;Waste";#N/A,#N/A,FALSE,"투입&amp;Waste"}</definedName>
    <definedName name="ASDFGASDG" localSheetId="12" hidden="1">[34]!CreateTable</definedName>
    <definedName name="ASDFGASDG" hidden="1">[34]!CreateTable</definedName>
    <definedName name="asdfrew" localSheetId="20" hidden="1">#REF!</definedName>
    <definedName name="asdfrew" hidden="1">#REF!</definedName>
    <definedName name="asfasdf" localSheetId="20" hidden="1">#REF!</definedName>
    <definedName name="asfasdf" hidden="1">#REF!</definedName>
    <definedName name="asfh" localSheetId="20" hidden="1">#REF!</definedName>
    <definedName name="asfh" hidden="1">#REF!</definedName>
    <definedName name="ASFSDFA" localSheetId="20" hidden="1">{#N/A,#N/A,FALSE,"00 P&amp;L vs 99"}</definedName>
    <definedName name="ASFSDFA" hidden="1">{#N/A,#N/A,FALSE,"00 P&amp;L vs 99"}</definedName>
    <definedName name="asftawt" hidden="1">#REF!</definedName>
    <definedName name="asqdq" localSheetId="20" hidden="1">{#N/A,#N/A,FALSE,"Combined Recon";#N/A,#N/A,FALSE,"OS Payments";#N/A,#N/A,FALSE,"Monthly";#N/A,#N/A,FALSE,"HMO Payments";#N/A,#N/A,FALSE,"AON Consulting";#N/A,#N/A,FALSE,"Benefits &amp; Comp"}</definedName>
    <definedName name="asqdq" hidden="1">{#N/A,#N/A,FALSE,"Combined Recon";#N/A,#N/A,FALSE,"OS Payments";#N/A,#N/A,FALSE,"Monthly";#N/A,#N/A,FALSE,"HMO Payments";#N/A,#N/A,FALSE,"AON Consulting";#N/A,#N/A,FALSE,"Benefits &amp; Comp"}</definedName>
    <definedName name="asrawer" localSheetId="20" hidden="1">{#N/A,#N/A,FALSE,"BS";#N/A,#N/A,FALSE,"PL";#N/A,#N/A,FALSE,"처분";#N/A,#N/A,FALSE,"현금";#N/A,#N/A,FALSE,"매출";#N/A,#N/A,FALSE,"원가";#N/A,#N/A,FALSE,"경영"}</definedName>
    <definedName name="asrawer" hidden="1">{#N/A,#N/A,FALSE,"BS";#N/A,#N/A,FALSE,"PL";#N/A,#N/A,FALSE,"처분";#N/A,#N/A,FALSE,"현금";#N/A,#N/A,FALSE,"매출";#N/A,#N/A,FALSE,"원가";#N/A,#N/A,FALSE,"경영"}</definedName>
    <definedName name="ass.all" localSheetId="20" hidden="1">{#N/A,#N/A,FALSE,"cpt"}</definedName>
    <definedName name="ass.all" hidden="1">{#N/A,#N/A,FALSE,"cpt"}</definedName>
    <definedName name="Assumptions" localSheetId="20" hidden="1">{"'매출'!$A$1:$I$22"}</definedName>
    <definedName name="Assumptions" hidden="1">{"'매출'!$A$1:$I$22"}</definedName>
    <definedName name="Assumptios2" localSheetId="20"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Assumptios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AuraStyleDefaultsReset" hidden="1">#N/A</definedName>
    <definedName name="aw" hidden="1">#REF!</definedName>
    <definedName name="awd" hidden="1">#REF!</definedName>
    <definedName name="awde" hidden="1">#REF!</definedName>
    <definedName name="awe" hidden="1">#REF!</definedName>
    <definedName name="awea" hidden="1">#REF!</definedName>
    <definedName name="aweax" hidden="1">#REF!</definedName>
    <definedName name="awet" localSheetId="20" hidden="1">{#N/A,#N/A,FALSE,"BS";#N/A,#N/A,FALSE,"PL";#N/A,#N/A,FALSE,"처분";#N/A,#N/A,FALSE,"현금";#N/A,#N/A,FALSE,"매출";#N/A,#N/A,FALSE,"원가";#N/A,#N/A,FALSE,"경영"}</definedName>
    <definedName name="awet" hidden="1">{#N/A,#N/A,FALSE,"BS";#N/A,#N/A,FALSE,"PL";#N/A,#N/A,FALSE,"처분";#N/A,#N/A,FALSE,"현금";#N/A,#N/A,FALSE,"매출";#N/A,#N/A,FALSE,"원가";#N/A,#N/A,FALSE,"경영"}</definedName>
    <definedName name="awse" hidden="1">#REF!</definedName>
    <definedName name="axcZXCZXC" localSheetId="20" hidden="1">{#N/A,#N/A,FALSE,"BS";#N/A,#N/A,FALSE,"PL";#N/A,#N/A,FALSE,"처분";#N/A,#N/A,FALSE,"현금";#N/A,#N/A,FALSE,"매출";#N/A,#N/A,FALSE,"원가";#N/A,#N/A,FALSE,"경영"}</definedName>
    <definedName name="axcZXCZXC" hidden="1">{#N/A,#N/A,FALSE,"BS";#N/A,#N/A,FALSE,"PL";#N/A,#N/A,FALSE,"처분";#N/A,#N/A,FALSE,"현금";#N/A,#N/A,FALSE,"매출";#N/A,#N/A,FALSE,"원가";#N/A,#N/A,FALSE,"경영"}</definedName>
    <definedName name="azerty" localSheetId="20" hidden="1">{"a",#N/A,FALSE,"LBO - 100%, Sell C,CT 98......";"aa",#N/A,FALSE,"LBO - 100%, Sell C,CT 98......";"aaa",#N/A,FALSE,"LBO - 100%, Sell C,CT 98......";"aaaa",#N/A,FALSE,"LBO - 100%, Sell C,CT 98......";"aaaaa",#N/A,FALSE,"LBO - 100%, Sell C,CT 98......";"aaaaaa",#N/A,FALSE,"LBO - 100%, Sell C,CT 98......"}</definedName>
    <definedName name="azerty" hidden="1">{"a",#N/A,FALSE,"LBO - 100%, Sell C,CT 98......";"aa",#N/A,FALSE,"LBO - 100%, Sell C,CT 98......";"aaa",#N/A,FALSE,"LBO - 100%, Sell C,CT 98......";"aaaa",#N/A,FALSE,"LBO - 100%, Sell C,CT 98......";"aaaaa",#N/A,FALSE,"LBO - 100%, Sell C,CT 98......";"aaaaaa",#N/A,FALSE,"LBO - 100%, Sell C,CT 98......"}</definedName>
    <definedName name="ba" localSheetId="20" hidden="1">{#N/A,#N/A,FALSE,"Aging Summary";#N/A,#N/A,FALSE,"Ratio Analysis";#N/A,#N/A,FALSE,"Test 120 Day Accts";#N/A,#N/A,FALSE,"Tickmarks"}</definedName>
    <definedName name="ba" hidden="1">{#N/A,#N/A,FALSE,"Aging Summary";#N/A,#N/A,FALSE,"Ratio Analysis";#N/A,#N/A,FALSE,"Test 120 Day Accts";#N/A,#N/A,FALSE,"Tickmarks"}</definedName>
    <definedName name="back2" localSheetId="20" hidden="1">{"Income Statement",#N/A,FALSE,"Annual";"Balance Sheet",#N/A,FALSE,"Annual";"Cash Flow Statement",#N/A,FALSE,"Annual";"ROIC",#N/A,FALSE,"Annual"}</definedName>
    <definedName name="back2" hidden="1">{"Income Statement",#N/A,FALSE,"Annual";"Balance Sheet",#N/A,FALSE,"Annual";"Cash Flow Statement",#N/A,FALSE,"Annual";"ROIC",#N/A,FALSE,"Annual"}</definedName>
    <definedName name="back2a" localSheetId="20" hidden="1">{"Income Statement",#N/A,FALSE,"Annual";"Balance Sheet",#N/A,FALSE,"Annual";"Cash Flow Statement",#N/A,FALSE,"Annual";"ROIC",#N/A,FALSE,"Annual"}</definedName>
    <definedName name="back2a" hidden="1">{"Income Statement",#N/A,FALSE,"Annual";"Balance Sheet",#N/A,FALSE,"Annual";"Cash Flow Statement",#N/A,FALSE,"Annual";"ROIC",#N/A,FALSE,"Annual"}</definedName>
    <definedName name="baihoc" localSheetId="20" hidden="1">{"'Sheet1'!$L$16"}</definedName>
    <definedName name="baihoc" hidden="1">{"'Sheet1'!$L$16"}</definedName>
    <definedName name="bb" localSheetId="20" hidden="1">{#N/A,#N/A,FALSE,"Aging Summary";#N/A,#N/A,FALSE,"Ratio Analysis";#N/A,#N/A,FALSE,"Test 120 Day Accts";#N/A,#N/A,FALSE,"Tickmarks"}</definedName>
    <definedName name="bb" hidden="1">{#N/A,#N/A,FALSE,"Aging Summary";#N/A,#N/A,FALSE,"Ratio Analysis";#N/A,#N/A,FALSE,"Test 120 Day Accts";#N/A,#N/A,FALSE,"Tickmarks"}</definedName>
    <definedName name="bb_1" localSheetId="20" hidden="1">{#N/A,#N/A,FALSE,"Cover";#N/A,#N/A,FALSE,"Sensit";#N/A,#N/A,FALSE,"HEW";#N/A,#N/A,FALSE,"Bilanz";#N/A,#N/A,FALSE,"Aufbringung";#N/A,#N/A,FALSE,"Absatz";#N/A,#N/A,FALSE,"Durchleitung";#N/A,#N/A,FALSE,"Konzession";#N/A,#N/A,FALSE,"Personal";#N/A,#N/A,FALSE,"WC ";#N/A,#N/A,FALSE,"Capex Deprec ";#N/A,#N/A,FALSE,"Steuern";#N/A,#N/A,FALSE," Rente";#N/A,#N/A,FALSE," EBITDA"}</definedName>
    <definedName name="bb_1" hidden="1">{#N/A,#N/A,FALSE,"Cover";#N/A,#N/A,FALSE,"Sensit";#N/A,#N/A,FALSE,"HEW";#N/A,#N/A,FALSE,"Bilanz";#N/A,#N/A,FALSE,"Aufbringung";#N/A,#N/A,FALSE,"Absatz";#N/A,#N/A,FALSE,"Durchleitung";#N/A,#N/A,FALSE,"Konzession";#N/A,#N/A,FALSE,"Personal";#N/A,#N/A,FALSE,"WC ";#N/A,#N/A,FALSE,"Capex Deprec ";#N/A,#N/A,FALSE,"Steuern";#N/A,#N/A,FALSE," Rente";#N/A,#N/A,FALSE," EBITDA"}</definedName>
    <definedName name="BBB_1" localSheetId="20" hidden="1">{"OEE OAP",#N/A,FALSE,"oap";"OEE APAP",#N/A,FALSE,"apap";"OEE nitros",#N/A,FALSE,"nitros"}</definedName>
    <definedName name="BBB_1" hidden="1">{"OEE OAP",#N/A,FALSE,"oap";"OEE APAP",#N/A,FALSE,"apap";"OEE nitros",#N/A,FALSE,"nitros"}</definedName>
    <definedName name="bbb_2" localSheetId="20" hidden="1">{#N/A,#N/A,FALSE,"Fiber - Domestic";#N/A,#N/A,FALSE,"Fiber - Internat'l"}</definedName>
    <definedName name="bbb_2" hidden="1">{#N/A,#N/A,FALSE,"Fiber - Domestic";#N/A,#N/A,FALSE,"Fiber - Internat'l"}</definedName>
    <definedName name="bbb_3" localSheetId="20" hidden="1">{#N/A,#N/A,FALSE,"Fiber - Domestic";#N/A,#N/A,FALSE,"Fiber - Internat'l"}</definedName>
    <definedName name="bbb_3" hidden="1">{#N/A,#N/A,FALSE,"Fiber - Domestic";#N/A,#N/A,FALSE,"Fiber - Internat'l"}</definedName>
    <definedName name="bbb_4" localSheetId="20" hidden="1">{#N/A,#N/A,FALSE,"Fiber - Domestic";#N/A,#N/A,FALSE,"Fiber - Internat'l"}</definedName>
    <definedName name="bbb_4" hidden="1">{#N/A,#N/A,FALSE,"Fiber - Domestic";#N/A,#N/A,FALSE,"Fiber - Internat'l"}</definedName>
    <definedName name="bbb_5" localSheetId="20" hidden="1">{#N/A,#N/A,FALSE,"Fiber - Domestic";#N/A,#N/A,FALSE,"Fiber - Internat'l"}</definedName>
    <definedName name="bbb_5" hidden="1">{#N/A,#N/A,FALSE,"Fiber - Domestic";#N/A,#N/A,FALSE,"Fiber - Internat'l"}</definedName>
    <definedName name="bbbbbbbbbbbbbbbbbbbbbbbbbbbbbbbbbbbb" localSheetId="20" hidden="1">{#N/A,#N/A,FALSE,"Contribution Analysis"}</definedName>
    <definedName name="bbbbbbbbbbbbbbbbbbbbbbbbbbbbbbbbbbbb" hidden="1">{#N/A,#N/A,FALSE,"Contribution Analysis"}</definedName>
    <definedName name="bbbbbg" localSheetId="20" hidden="1">{#N/A,#N/A,FALSE,"BS";#N/A,#N/A,FALSE,"PL";#N/A,#N/A,FALSE,"처분";#N/A,#N/A,FALSE,"현금";#N/A,#N/A,FALSE,"매출";#N/A,#N/A,FALSE,"원가";#N/A,#N/A,FALSE,"경영"}</definedName>
    <definedName name="bbbbbg" hidden="1">{#N/A,#N/A,FALSE,"BS";#N/A,#N/A,FALSE,"PL";#N/A,#N/A,FALSE,"처분";#N/A,#N/A,FALSE,"현금";#N/A,#N/A,FALSE,"매출";#N/A,#N/A,FALSE,"원가";#N/A,#N/A,FALSE,"경영"}</definedName>
    <definedName name="bdffthj" localSheetId="20" hidden="1">{#N/A,#N/A,FALSE,"BS";#N/A,#N/A,FALSE,"PL";#N/A,#N/A,FALSE,"처분";#N/A,#N/A,FALSE,"현금";#N/A,#N/A,FALSE,"매출";#N/A,#N/A,FALSE,"원가";#N/A,#N/A,FALSE,"경영"}</definedName>
    <definedName name="bdffthj" hidden="1">{#N/A,#N/A,FALSE,"BS";#N/A,#N/A,FALSE,"PL";#N/A,#N/A,FALSE,"처분";#N/A,#N/A,FALSE,"현금";#N/A,#N/A,FALSE,"매출";#N/A,#N/A,FALSE,"원가";#N/A,#N/A,FALSE,"경영"}</definedName>
    <definedName name="Bear" localSheetId="20" hidden="1">{#N/A,#N/A,FALSE,"TS";#N/A,#N/A,FALSE,"Combo";#N/A,#N/A,FALSE,"FAIR";#N/A,#N/A,FALSE,"RBC";#N/A,#N/A,FALSE,"xxxx";#N/A,#N/A,FALSE,"A_D";#N/A,#N/A,FALSE,"WACC";#N/A,#N/A,FALSE,"DCF";#N/A,#N/A,FALSE,"LBO";#N/A,#N/A,FALSE,"AcqMults";#N/A,#N/A,FALSE,"CompMults"}</definedName>
    <definedName name="Bear" hidden="1">{#N/A,#N/A,FALSE,"TS";#N/A,#N/A,FALSE,"Combo";#N/A,#N/A,FALSE,"FAIR";#N/A,#N/A,FALSE,"RBC";#N/A,#N/A,FALSE,"xxxx";#N/A,#N/A,FALSE,"A_D";#N/A,#N/A,FALSE,"WACC";#N/A,#N/A,FALSE,"DCF";#N/A,#N/A,FALSE,"LBO";#N/A,#N/A,FALSE,"AcqMults";#N/A,#N/A,FALSE,"CompMults"}</definedName>
    <definedName name="bearr" localSheetId="20" hidden="1">{#N/A,#N/A,FALSE,"TS";#N/A,#N/A,FALSE,"Combo";#N/A,#N/A,FALSE,"FAIR";#N/A,#N/A,FALSE,"RBC";#N/A,#N/A,FALSE,"xxxx";#N/A,#N/A,FALSE,"A_D";#N/A,#N/A,FALSE,"WACC";#N/A,#N/A,FALSE,"DCF";#N/A,#N/A,FALSE,"LBO";#N/A,#N/A,FALSE,"AcqMults";#N/A,#N/A,FALSE,"CompMults"}</definedName>
    <definedName name="bearr" hidden="1">{#N/A,#N/A,FALSE,"TS";#N/A,#N/A,FALSE,"Combo";#N/A,#N/A,FALSE,"FAIR";#N/A,#N/A,FALSE,"RBC";#N/A,#N/A,FALSE,"xxxx";#N/A,#N/A,FALSE,"A_D";#N/A,#N/A,FALSE,"WACC";#N/A,#N/A,FALSE,"DCF";#N/A,#N/A,FALSE,"LBO";#N/A,#N/A,FALSE,"AcqMults";#N/A,#N/A,FALSE,"CompMults"}</definedName>
    <definedName name="belnew" localSheetId="20" hidden="1">{"IS",#N/A,FALSE,"IS";"RPTIS",#N/A,FALSE,"RPTIS";"STATS",#N/A,FALSE,"STATS";"CELL",#N/A,FALSE,"CELL";"BS",#N/A,FALSE,"BS"}</definedName>
    <definedName name="belnew" hidden="1">{"IS",#N/A,FALSE,"IS";"RPTIS",#N/A,FALSE,"RPTIS";"STATS",#N/A,FALSE,"STATS";"CELL",#N/A,FALSE,"CELL";"BS",#N/A,FALSE,"BS"}</definedName>
    <definedName name="belnew1" localSheetId="20" hidden="1">{"IS",#N/A,FALSE,"IS";"RPTIS",#N/A,FALSE,"RPTIS";"STATS",#N/A,FALSE,"STATS";"CELL",#N/A,FALSE,"CELL";"BS",#N/A,FALSE,"BS"}</definedName>
    <definedName name="belnew1" hidden="1">{"IS",#N/A,FALSE,"IS";"RPTIS",#N/A,FALSE,"RPTIS";"STATS",#N/A,FALSE,"STATS";"CELL",#N/A,FALSE,"CELL";"BS",#N/A,FALSE,"BS"}</definedName>
    <definedName name="belnew10" localSheetId="20" hidden="1">{"IS",#N/A,FALSE,"IS";"RPTIS",#N/A,FALSE,"RPTIS";"STATS",#N/A,FALSE,"STATS";"CELL",#N/A,FALSE,"CELL";"BS",#N/A,FALSE,"BS"}</definedName>
    <definedName name="belnew10" hidden="1">{"IS",#N/A,FALSE,"IS";"RPTIS",#N/A,FALSE,"RPTIS";"STATS",#N/A,FALSE,"STATS";"CELL",#N/A,FALSE,"CELL";"BS",#N/A,FALSE,"BS"}</definedName>
    <definedName name="BEx0071NAD4XYXNBOXDLUHVOWZL4" hidden="1">#REF!</definedName>
    <definedName name="BEx00F4YOSHPYMHQANH2E1L6V76T" hidden="1">#REF!</definedName>
    <definedName name="BEx00K32Q54FZC4PZH8JQGDRXZG1" hidden="1">#REF!</definedName>
    <definedName name="BEx014REFZUAHSU15TQ0U6RJQITS" hidden="1">#REF!</definedName>
    <definedName name="BEx014RL6UPQX2WVKTZ7LJLN0WLH" hidden="1">#REF!</definedName>
    <definedName name="BEx01B7HWQHMPKHRRYHC7O5WG1LR" hidden="1">#REF!</definedName>
    <definedName name="BEx0250ZSB3HZ8IPVSRHF1XVZW5G" hidden="1">#REF!</definedName>
    <definedName name="BEx02CTIMO0J16MVUUJML3M6J8QF" hidden="1">#REF!</definedName>
    <definedName name="BEx02MV1O7SC135LMHN1MUTLCF42" hidden="1">#REF!</definedName>
    <definedName name="BEx03MOCTQSATURUE2SZP8H5Y0KC" hidden="1">#REF!</definedName>
    <definedName name="BEx1FMZ4CXU3HZMEP9JFXM3LZGPM" hidden="1">#REF!</definedName>
    <definedName name="BEx1G0RG2QSB88KLCN4KBH71TLTQ" hidden="1">#REF!</definedName>
    <definedName name="BEx1GA788XGQXBW6Z2J1P5OUMR0Z" hidden="1">#REF!</definedName>
    <definedName name="BEx1GF5C9017U4XG0OODX6A64HMU" hidden="1">#REF!</definedName>
    <definedName name="BEx1GQ8KRWH19TRBAU2B2P6Q59E3" hidden="1">#REF!</definedName>
    <definedName name="BEx1GW2WRXVYJSEGPZXWH14D6YDF" hidden="1">#REF!</definedName>
    <definedName name="BEx1GWTX4DRGCWBBVIMK4P7L82LL" hidden="1">#REF!</definedName>
    <definedName name="BEx1GYBWGKI5ZEQXWIZNZ6Z8HGBT" hidden="1">#REF!</definedName>
    <definedName name="BEx1H5IV4I2XSF6XX9LI1DIPM16X" hidden="1">#REF!</definedName>
    <definedName name="BEx1HA5ZYRNYNRXNEVWDDH5HM6SH" hidden="1">#REF!</definedName>
    <definedName name="BEx1HC413ZSFPO7KY1UL49NWUBAD" hidden="1">#REF!</definedName>
    <definedName name="BEx1HEYNFLG486DUA7BN6PCCQ9UV" hidden="1">#REF!</definedName>
    <definedName name="BEx1HRJS5DVY4UI0HNLFITAYP57O" hidden="1">#REF!</definedName>
    <definedName name="BEx1HUE79WVRYHRI29EAEG2INQKH" hidden="1">#REF!</definedName>
    <definedName name="BEx1HUUGZUCBO626KC1WT93LQRSR" hidden="1">#REF!</definedName>
    <definedName name="BEx1HZ1I6HZMQOSXLF5IF6Z7MJQE" hidden="1">#REF!</definedName>
    <definedName name="BEx1IBMOYBTEK9LHMN5ZX1YZURCQ" hidden="1">#REF!</definedName>
    <definedName name="BEx1INMAM8C37S2BZD0SRZRTOMGN" hidden="1">#REF!</definedName>
    <definedName name="BEx1IPKCOYGUWCHZ0L8FHWHY3HBF" hidden="1">#REF!</definedName>
    <definedName name="BEx1J9Y1MLTBL90HZUPAETT7DMXG" hidden="1">#REF!</definedName>
    <definedName name="BEx1JEAFLTQAED7AEO5GE0YCO4I7" hidden="1">#REF!</definedName>
    <definedName name="BEx1K248OSMDYUI2GBU7FCHIY4DF" hidden="1">#REF!</definedName>
    <definedName name="BEx1KFGCKQFLADZXUOTWA7VGWIAC" hidden="1">#REF!</definedName>
    <definedName name="BEx1KMN9L4WY7MNN9N10AY91P9EY" hidden="1">#REF!</definedName>
    <definedName name="BEx1KPHP468W6JGPYPALUUIQKPNQ" hidden="1">#REF!</definedName>
    <definedName name="BEx1KTJEUP7RUS72M6HYPAHOV3R8" hidden="1">#REF!</definedName>
    <definedName name="BEx1LBTKYHJBI24O9W9ULEWRD766" hidden="1">#REF!</definedName>
    <definedName name="BEx1LO99SPSZD4HRWFADIU06I1WW" hidden="1">#REF!</definedName>
    <definedName name="BEx1M1G12X4SQQ5I4P95YF6WVQKX" hidden="1">#REF!</definedName>
    <definedName name="BEx1M3ZTVGLQNOA3DJYNCC7TG71T" hidden="1">#REF!</definedName>
    <definedName name="BEx1M5N2NNQ1H8IF14S6ESRFS4CM" hidden="1">#REF!</definedName>
    <definedName name="BEx1M8C82D1E1KYHLYN5HJXATOOO" hidden="1">#REF!</definedName>
    <definedName name="BEx1MP9QHZEJGDCZTXVSK6LZ31AC" hidden="1">#REF!</definedName>
    <definedName name="BEx1MQX4V7VSFL830YKICE1GLNV1" hidden="1">#REF!</definedName>
    <definedName name="BEx1MRYUUHR1M0FJ8A35CHDS47TU" hidden="1">#REF!</definedName>
    <definedName name="BEx1MXTBQ6HOGLJ292GIKV0Z9WP8" hidden="1">#REF!</definedName>
    <definedName name="BEx1N678YVU4T5DNBPNKXENGPEA7" hidden="1">#REF!</definedName>
    <definedName name="BEx1NI1KB77GJJB2TGM9WMXB50E3" hidden="1">#REF!</definedName>
    <definedName name="BEx1NO1CQFH2Q2MCG8A7C028OULH" hidden="1">#REF!</definedName>
    <definedName name="BEx1O2F8OD6077V8J7OYGOGZ5YG6" hidden="1">#REF!</definedName>
    <definedName name="BEx1OC5SS04V6DOZ3ELG38VI50P5" hidden="1">#REF!</definedName>
    <definedName name="BEx1OL00FTDVSSVR3W03X1N632DG" hidden="1">#REF!</definedName>
    <definedName name="BEx1OQUI3GCFJ01GUPE8VWSYI606" hidden="1">#REF!</definedName>
    <definedName name="BEx1OYN1R1K4SOCIGK1LIX5I6WOF" hidden="1">#REF!</definedName>
    <definedName name="BEx1P2ZFHIK9ZSGP2DEVZ0RVWYCW" hidden="1">#REF!</definedName>
    <definedName name="BEx1PB2QMRMNB95GAUSGI808B73B" hidden="1">#REF!</definedName>
    <definedName name="BEx1PD0Y5712V93TKXNKB0ETPCGR" hidden="1">#REF!</definedName>
    <definedName name="BEx1PNNWXIXT84FGTWS0WDGF94XF" hidden="1">#REF!</definedName>
    <definedName name="BEx1PNTDC2PM07GM2BDVUXLYJ3XS" hidden="1">#REF!</definedName>
    <definedName name="BEx1PVAXQG0DVOHZYQK9CAZ01CDH" hidden="1">#REF!</definedName>
    <definedName name="BEx1PYLNCN1S9RBKVDCV2IPY2S4F" hidden="1">#REF!</definedName>
    <definedName name="BEx1Q9JJRAU5BD7KYRJ1EB2YWIMU" hidden="1">#REF!</definedName>
    <definedName name="BEx1QFU3YV0I6SMQSZEHRG0P966U" hidden="1">#REF!</definedName>
    <definedName name="BEx1RPZLKRD8VS8FX8HQLXJ6M42Q" hidden="1">#REF!</definedName>
    <definedName name="BEx1RSOOXUM34K0CNBGUWKAWJZ3S" hidden="1">#REF!</definedName>
    <definedName name="BEx1S12TJE13QKX5R7QAQTYL6LSH" hidden="1">#REF!</definedName>
    <definedName name="BEx1S7Z49Q2UJJEJTP5DD86DLE6T" hidden="1">#REF!</definedName>
    <definedName name="BEx1S9BLVZU3F5GGNCMPSSPVDOJ1" hidden="1">#REF!</definedName>
    <definedName name="BEx1SC0PJR750L7AKNHSD9TJEZ32" hidden="1">#REF!</definedName>
    <definedName name="BEx1SKET75LD01Q25AXSDCVPN2EM" hidden="1">#REF!</definedName>
    <definedName name="BEx1SR5HLIZO9AUWR3D5CY4IS34Y" hidden="1">#REF!</definedName>
    <definedName name="BEx1T7SDSD1G1VGHC0RIKTKWCZTU" hidden="1">#REF!</definedName>
    <definedName name="BEx1T9AC5ZFVXSOGNQU6H7O6MPE4" hidden="1">#REF!</definedName>
    <definedName name="BEx1TC4RLE7N7PNAT4KTTWVI27JG" hidden="1">#REF!</definedName>
    <definedName name="BEx1UH1H3FPH3W0ZYCTWD22TO12Y" hidden="1">#REF!</definedName>
    <definedName name="BEx1UI8MXMOHTRG25G3AZ13OLB9Z" hidden="1">#REF!</definedName>
    <definedName name="BEx1UMA74TR3FRF43F33K6GT8MDY" hidden="1">#REF!</definedName>
    <definedName name="BEx1UP4SG5MWUPUG2E985NVP6NAU" hidden="1">#REF!</definedName>
    <definedName name="BEx1UPQDJV75YYGMJSJBZRU7MEA3" hidden="1">#REF!</definedName>
    <definedName name="BEx1USFHMK8XDQNG4GGUAD5GEN6V" hidden="1">#REF!</definedName>
    <definedName name="BEx1UXIW8911ZGAJ6ZXZPK5MPXK5" hidden="1">#REF!</definedName>
    <definedName name="BEx1VC24E9LCNAD793QKESKRGSTL" hidden="1">#REF!</definedName>
    <definedName name="BEx1VK03Y207VQAPYZ8TV9S9O0CP" hidden="1">#REF!</definedName>
    <definedName name="BEx1VV8NR3YOVYE4A58L72GLVUC1" hidden="1">#REF!</definedName>
    <definedName name="BEx1VVJFUBO23EMEANGY0Q1NA7ND" hidden="1">#REF!</definedName>
    <definedName name="BEx1W2FLZOHL5PCRMYMH29QGWM5H" hidden="1">#REF!</definedName>
    <definedName name="BEx1WKPSH4D8G3L52DLWONRQ43E9" hidden="1">#REF!</definedName>
    <definedName name="BEx1WORCLBXA2J8AODNBAIQTPYPE" hidden="1">#REF!</definedName>
    <definedName name="BEx1WUB1P44HF09KM8BPOD86610P" hidden="1">#REF!</definedName>
    <definedName name="BEx1X0QX66T8IS62IG9WZAAC7YZG" hidden="1">#REF!</definedName>
    <definedName name="BEx1X1NBYXPHON36VDBU9JCQ2577" hidden="1">#REF!</definedName>
    <definedName name="BEx1X41MOJL1TAMZEA7NUVRY9O4Y" hidden="1">#REF!</definedName>
    <definedName name="BEx1XDSD60VOZJB72IYB29MTYKFL" hidden="1">#REF!</definedName>
    <definedName name="BEx1XIFISVQFTLZ4AANQWPUM4R7E" hidden="1">#REF!</definedName>
    <definedName name="BEx1XWTFZETOE2W9N259HVB8NI9S" hidden="1">#REF!</definedName>
    <definedName name="BEx3A27NGQBVZDV1P5Z4PQOGHTRJ" hidden="1">#REF!</definedName>
    <definedName name="BEx3AN6WZJ140MQA1LB1NKR0YPAU" hidden="1">#REF!</definedName>
    <definedName name="BEx3ANHPO2T4FJGBH3ZPS0FCQGXD" hidden="1">#REF!</definedName>
    <definedName name="BEx3BVZV9PDF31HMPQR7O2XOHRAE" hidden="1">#REF!</definedName>
    <definedName name="BEx3C5L7DE7MA6XOBJ5DYCCJE7I7" hidden="1">#REF!</definedName>
    <definedName name="BEx3C61FI52UBIT3V6NALDW30RW8" hidden="1">#REF!</definedName>
    <definedName name="BEx3C6N18GWAOWW3ZEWNY8ZTD4EO" hidden="1">#REF!</definedName>
    <definedName name="BEx3CAJBB4B245CG102AEYL9D0GV" hidden="1">#REF!</definedName>
    <definedName name="BEx3CD8DI6C7L35MJWNA782P11SR" hidden="1">#REF!</definedName>
    <definedName name="BEx3CJ875SBM1TC0BLO6F925K182" hidden="1">#REF!</definedName>
    <definedName name="BEx3DGSGFQLPD8Y9IR1J2BKQC5FS" hidden="1">#REF!</definedName>
    <definedName name="BEx3DKZHSL02KD8BCCYWRB9MB6OG" hidden="1">#REF!</definedName>
    <definedName name="BEx3DOKY5K1RLBEP0HLS8UVYW57Z" hidden="1">#REF!</definedName>
    <definedName name="BEx3DSH8Z39PQUDM2XIKP0HGAYFW" hidden="1">#REF!</definedName>
    <definedName name="BEx3DWOBRKJSIJ1HLCZWBQLTZ111" hidden="1">#REF!</definedName>
    <definedName name="BEx3DYBQ0413FNU3BRF0QL6OMTTN" hidden="1">#REF!</definedName>
    <definedName name="BEx3E0VDHUTOQ0HBRB0RA2BKOXR8" hidden="1">#REF!</definedName>
    <definedName name="BEx3E7RIQKFZMVQ6GIHE519OP1PZ" hidden="1">#REF!</definedName>
    <definedName name="BEx3EF3XO54KZ3MGCFF13NYQKMG6" hidden="1">#REF!</definedName>
    <definedName name="BEx3EG5M334HM2EURZ3PDFW9X84J" hidden="1">#REF!</definedName>
    <definedName name="BEx3EL3K6T7P585UV7ZINJ02F6ER" hidden="1">#REF!</definedName>
    <definedName name="BEx3EPLKRT5DOW2OTADYNDPFE16I" hidden="1">#REF!</definedName>
    <definedName name="BEx3ERZQRJ4Z6RKSE3X7VUJ04I64" hidden="1">#REF!</definedName>
    <definedName name="BEx3EU8RMU02GEJWI640800KVI0E" hidden="1">#REF!</definedName>
    <definedName name="BEx3EY50BJYKYII05CLADT5PNWDC" hidden="1">#REF!</definedName>
    <definedName name="BEx3F08JWQ865G9D44K17MWSXDSB" hidden="1">#REF!</definedName>
    <definedName name="BEx3F8BVB5M2JQOLE3DGLTX3RYX9" hidden="1">#REF!</definedName>
    <definedName name="BEx3FH62K14UO6RHU0G1FR93XL4S" hidden="1">#REF!</definedName>
    <definedName name="BEx3G8W11H06BDGYD8C8MZ6ROKJB" hidden="1">#REF!</definedName>
    <definedName name="BEx3GD33TQK0WOGUJ0E16GFH1OST" hidden="1">#REF!</definedName>
    <definedName name="BEx3GKL08OZBSC68VJJ677VDCBYC" hidden="1">#REF!</definedName>
    <definedName name="BEx3GPO99K38132RGWTDPXSGVVDY" hidden="1">#REF!</definedName>
    <definedName name="BEx3HQ8MI1KFB02TY86D1VPMMFAI" hidden="1">#REF!</definedName>
    <definedName name="BEx3HTU3HF4AJQ7E97JGSVRKO5A2" hidden="1">#REF!</definedName>
    <definedName name="BEx3IIK4EDTJIOK963AXGB143144" hidden="1">#REF!</definedName>
    <definedName name="BEx3ILUU6ZBRYM3S7E4A8X8Z6QS8" hidden="1">#REF!</definedName>
    <definedName name="BEx3IP5HPFH0FZT85KX3IRO6VU9O" hidden="1">#REF!</definedName>
    <definedName name="BEx3IWN8HUSRH5VO42IFYNX3GWN8" hidden="1">#REF!</definedName>
    <definedName name="BEx3J5HMBTSXUEEVKV4Y9MYG0R1R" hidden="1">#REF!</definedName>
    <definedName name="BEx3J7FO7Q3WQQXTPYSNXVOFNVWX" hidden="1">#REF!</definedName>
    <definedName name="BEx3JFDHQ1PL78JL6A9OJCRR1PTV" hidden="1">#REF!</definedName>
    <definedName name="BEx3JGKO7A9I6N19RJ4UW7T4EPH1" hidden="1">#REF!</definedName>
    <definedName name="BEx3JXCWG83SLRMVNKXRI59SRTVR" hidden="1">#REF!</definedName>
    <definedName name="BEx3JXCXK4I8TUHHFJRLLFGXM7F1" hidden="1">#REF!</definedName>
    <definedName name="BEx3KDOUF6GJN5KBWOF02R758OTL" hidden="1">#REF!</definedName>
    <definedName name="BEx3KL19TLX7MI2JW5LBHHKWM4MH" hidden="1">#REF!</definedName>
    <definedName name="BEx3KOS1PWTVEH3VWO10H99SGLEF" hidden="1">#REF!</definedName>
    <definedName name="BEx3KTVHYPB0YQBQ4H5ZQWEUEZ9F" hidden="1">#REF!</definedName>
    <definedName name="BEx3L00RTTKP0S5829CWRD71K4G9" hidden="1">#REF!</definedName>
    <definedName name="BEx3L0BDN8V23AJAQ7XWQL8VJ23W" hidden="1">#REF!</definedName>
    <definedName name="BEx3L42CEGLNEZWZ2LWZP17IMB6M" hidden="1">#REF!</definedName>
    <definedName name="BEx3L47SLYWBLA9IR92S1DWJ7PNM" hidden="1">#REF!</definedName>
    <definedName name="BEx3LNUFNPAHFBJAC7IWTSC7GQES" hidden="1">#REF!</definedName>
    <definedName name="BEx3LQ8SUHXSG4KW8XO4WPRO2VLS" hidden="1">#REF!</definedName>
    <definedName name="BEx3LSHMATYF7HQ1TWPJO2CVKN28" hidden="1">#REF!</definedName>
    <definedName name="BEx3MQNLJAFFHY9AY57D4NC2VRVI" hidden="1">#REF!</definedName>
    <definedName name="BEx3NGFKIE5P1SNWOGZV88WD15OT" hidden="1">#REF!</definedName>
    <definedName name="BEx3NP9R9ZHYHBLHHLWVLXYD3U4S" hidden="1">#REF!</definedName>
    <definedName name="BEx3NUYQLIM7DCPHCTKZKNRQNREZ" hidden="1">#REF!</definedName>
    <definedName name="BEx3O6T17L4ZOP8EJ2143YZNWN49" hidden="1">#REF!</definedName>
    <definedName name="BEx3OA3P6GSL6ZWVQ7TFN1JFSWY2" hidden="1">#REF!</definedName>
    <definedName name="BEx3ODP1T6Q7IWWEASO465PWBB1L" hidden="1">#REF!</definedName>
    <definedName name="BEx3OIN4EOTWLW0Q6G9WP1EOORBE" hidden="1">#REF!</definedName>
    <definedName name="BEx3OKAEONNI06K9VVUY55KJJ7OT" hidden="1">#REF!</definedName>
    <definedName name="BEx3P8F1NPB60RK5IPDHVZVDZ5OO" hidden="1">#REF!</definedName>
    <definedName name="BEx3PAD4WGN2VQMOPRILACI9YHY5" hidden="1">#REF!</definedName>
    <definedName name="BEx3PH9AKJAJT6GAXE04T5S0AJCE" hidden="1">#REF!</definedName>
    <definedName name="BEx3PW3FFDSGK0M9AXMXVQTSPWHY" hidden="1">#REF!</definedName>
    <definedName name="BEx3PXQPPRYIWVGG5U0BBFRX7E2S" hidden="1">#REF!</definedName>
    <definedName name="BEx3PZOPUIMROEUN07DYLCKX20J1" hidden="1">#REF!</definedName>
    <definedName name="BEx3Q9A1NBPK3WU61JHB38QGL4AB" hidden="1">#REF!</definedName>
    <definedName name="BEx3QD0Z7FTCDWC0GH9LDC1OWOKW" hidden="1">#REF!</definedName>
    <definedName name="BEx3QU3Y3J2R7A6SDIQB98LXBAUD" hidden="1">#REF!</definedName>
    <definedName name="BEx3R7WBS66RGRESJ5Q4CKDMKHQ3" hidden="1">#REF!</definedName>
    <definedName name="BEx3RVVCOFIZF29RUBGCUM1F9WJS" hidden="1">#REF!</definedName>
    <definedName name="BEx3S4PPFZWC0F0CXVUFCH1PNAA4" hidden="1">#REF!</definedName>
    <definedName name="BEx3SJE75FR2ABOAWZ07TKU6ERHR" hidden="1">#REF!</definedName>
    <definedName name="BEx3SJOZT4T1L90AYYULC2JDHLLZ" hidden="1">#REF!</definedName>
    <definedName name="BEx3SP3DGKO2TYZ3IGPG948QQQ0N" hidden="1">#REF!</definedName>
    <definedName name="BEx3SV8HZEHZ96K4QZ3C13VQ8XAA" hidden="1">#REF!</definedName>
    <definedName name="BEx3U6QKPI4G26YBGZJJKNM6OUZ7" hidden="1">#REF!</definedName>
    <definedName name="BEx3UETWPOZSS0C5Q0461DN3LIJ2" hidden="1">#REF!</definedName>
    <definedName name="BEx3V3EN11GKA8MPJIHF5PPNKNTT" hidden="1">#REF!</definedName>
    <definedName name="BEx3V9P7F7QNDUNO93MZG0PP8SOS" hidden="1">#REF!</definedName>
    <definedName name="BEx3VCEB496JCRPTDIEAT0C35VCB" hidden="1">#REF!</definedName>
    <definedName name="BEx3VGLEDSXJ4BS50ZIRVYJM0638" hidden="1">#REF!</definedName>
    <definedName name="BEx5710BUM7KUIOQZQ2O6S8EQFR8" hidden="1">#REF!</definedName>
    <definedName name="BEx57NHKGURAGSGLRWJ8AQINCH15" hidden="1">#REF!</definedName>
    <definedName name="BEx5850NYOZC9MVF3O9PYVSI7GAX" hidden="1">#REF!</definedName>
    <definedName name="BEx585RPAJWNAYXSG11N7K3M0CCA" hidden="1">#REF!</definedName>
    <definedName name="BEx590SDPA6OFNRHKDS48X5J13QU" hidden="1">#REF!</definedName>
    <definedName name="BEx594JC1K9MTXAGW96M4HFKCAK1" hidden="1">#REF!</definedName>
    <definedName name="BEx59I664FP46HMU6XC5YI4ABZ68" hidden="1">#REF!</definedName>
    <definedName name="BEx59IRQ8AUOOFRPAQ52P34M08B6" hidden="1">#REF!</definedName>
    <definedName name="BEx59PD58SQ6KW5K8DDYHODE05ZA" hidden="1">#REF!</definedName>
    <definedName name="BEx59T3VR675SIE1K5XLMNL6M8T3" hidden="1">#REF!</definedName>
    <definedName name="BEx59X0BZRP1GTRO4QHR6868QV9Q" hidden="1">#REF!</definedName>
    <definedName name="BEx5AA1M0HFIX2ZRMA5B8RWZ3XS4" hidden="1">#REF!</definedName>
    <definedName name="BEx5AASMPAS54UE6AOESESO2V2F9" hidden="1">#REF!</definedName>
    <definedName name="BEx5AAXZE8IRNBHWLTTV2L2U49SO" hidden="1">#REF!</definedName>
    <definedName name="BEx5AH337GM94RNWKT6WCMR0HBKI" hidden="1">#REF!</definedName>
    <definedName name="BEx5AOVM50O33XPLL9KXAC1334IT" hidden="1">#REF!</definedName>
    <definedName name="BEx5AR9XR243BCB7PXJLA92DRD5M" hidden="1">#REF!</definedName>
    <definedName name="BEx5B1BGNWW9SRON3VDP9GROU06U" hidden="1">#REF!</definedName>
    <definedName name="BEx5BA5NQTDU5D8ROZQTO1RUNKE0" hidden="1">#REF!</definedName>
    <definedName name="BEx5BD046XAB032WR0ODI9PDGI1F" hidden="1">#REF!</definedName>
    <definedName name="BEx5BDWGE044WR2ZPDP4QN7UGGC0" hidden="1">#REF!</definedName>
    <definedName name="BEx5C7KMF5HBWGUZVSCIQIA0E093" hidden="1">#REF!</definedName>
    <definedName name="BEx5CKRD3DLHE169YTFL6P30GVPA" hidden="1">#REF!</definedName>
    <definedName name="BEx5CLT2VLZV88G64EKOPNR88EN5" hidden="1">#REF!</definedName>
    <definedName name="BEx5CP98SAUIZX3W7AZVE7GXBBLX" hidden="1">#REF!</definedName>
    <definedName name="BEx5CTG9GLVVK1DELIDFUCEYAEBH" hidden="1">#REF!</definedName>
    <definedName name="BEx5D18TRGCVN9FWFS82UC45PCGP" hidden="1">#REF!</definedName>
    <definedName name="BEx5D2LANHBT5P5SBVGZCVKQGPOZ" hidden="1">#REF!</definedName>
    <definedName name="BEx5D7OVLQC9EMAPG61LO2DD7JRZ" hidden="1">#REF!</definedName>
    <definedName name="BEx5DCXM93LHNFM4T0CN94CX5P94" hidden="1">#REF!</definedName>
    <definedName name="BEx5DUBECIL9GSOHB8AFSR0V3YFL" hidden="1">#REF!</definedName>
    <definedName name="BEx5DV2AZZFDXWDZJMK59GQD1AI3" hidden="1">#REF!</definedName>
    <definedName name="BEx5DXREY74NO82BGIVGJ77YXN1Z" hidden="1">#REF!</definedName>
    <definedName name="BEx5E05QH91BBZYRT6G2BX5J1GG9" hidden="1">#REF!</definedName>
    <definedName name="BEx5E7CONH19PPDVLBM06R3P79DZ" hidden="1">#REF!</definedName>
    <definedName name="BEx5EJN1G8KGZYDRUBWDDMXESP4B" hidden="1">#REF!</definedName>
    <definedName name="BEx5EN8J4D71083QKFQ4V0S8FULY" hidden="1">#REF!</definedName>
    <definedName name="BEx5EOA7802H3SWF7JRRSPQOUGT1" hidden="1">#REF!</definedName>
    <definedName name="BEx5FNNFCJD7ZNY8IL5L90BWX4CF" hidden="1">#REF!</definedName>
    <definedName name="BEx5FXORQN6QTUWQ3FQZZWOJQL5X" hidden="1">#REF!</definedName>
    <definedName name="BEx5G56IQYNXAQT1J51AMW38U9R2" hidden="1">#REF!</definedName>
    <definedName name="BEx5GJEYDRHPKQYKH0MITELUJ1GC" hidden="1">#REF!</definedName>
    <definedName name="BEx5GQ0HT1TQWVMTG4VTU43LQUYE" hidden="1">#REF!</definedName>
    <definedName name="BEx5H5AKY5FOZSY6EWU8ZIU65T0X" hidden="1">#REF!</definedName>
    <definedName name="BEx5H78SC3IVJ2207YDMDNGVHNJ9" hidden="1">#REF!</definedName>
    <definedName name="BEx5HS81TM5VD7J5CT54MSDAMNV7" hidden="1">#REF!</definedName>
    <definedName name="BEx5I2K7LNSKGWJRB03US7QEMM86" hidden="1">#REF!</definedName>
    <definedName name="BEx5I7NO9LO8ZIEF3T1TRD4IAM2F" hidden="1">#REF!</definedName>
    <definedName name="BEx5I9WI5IEK9N3NG33ZMXI3L3KL" hidden="1">#REF!</definedName>
    <definedName name="BEx5IA1XVQHU045JJFHC3PWJY1VJ" hidden="1">#REF!</definedName>
    <definedName name="BEx5IF5EFMFO12G6QKAXD0QBIID4" hidden="1">#REF!</definedName>
    <definedName name="BEx5IGSSWP7FZB1Z38NM207IVVUF" hidden="1">#REF!</definedName>
    <definedName name="BEx5IKJMFGS7J34KY4VH6NSSQ0DW" hidden="1">#REF!</definedName>
    <definedName name="BEx5IN8PSCCTAKN61LEUIB2W66YU" hidden="1">#REF!</definedName>
    <definedName name="BEx5IO53LVUCZYDGAMWWI753I82H" hidden="1">#REF!</definedName>
    <definedName name="BEx5IQU701I7VD9HG65EN2FVWC34" hidden="1">#REF!</definedName>
    <definedName name="BEx5JED2NIBPL5AS5F5XCWDUAYSN" hidden="1">#REF!</definedName>
    <definedName name="BEx5KAKX5LVV0RA0FZVPDJ1TF0EB" hidden="1">#REF!</definedName>
    <definedName name="BEx5KF2R3L5SCBNSM8EGCQKQBJ9Y" hidden="1">#REF!</definedName>
    <definedName name="BEx5KJ4IH7VIAJ4VDNE3CKCJE7EY" hidden="1">#REF!</definedName>
    <definedName name="BEx5KM4EC8S3L0DNQBP346N29BK0" hidden="1">#REF!</definedName>
    <definedName name="BEx5KUD02H16NAX63RANETVS1PTL" hidden="1">#REF!</definedName>
    <definedName name="BEx5LOBZZHH6X80RLQHZ5NM0FRBW" hidden="1">#REF!</definedName>
    <definedName name="BEx5LVIXGQS3I2TFRDNMV4EQASH6" hidden="1">#REF!</definedName>
    <definedName name="BEx5MANQKA7X5L5KLJ19JHKUN6U0" hidden="1">#REF!</definedName>
    <definedName name="BEx5N5OF4K9BVUNSMRN7PL77YHN5" hidden="1">#REF!</definedName>
    <definedName name="BEx5NWNGC4P3PZYDN3LBSNCD0ZGM" hidden="1">#REF!</definedName>
    <definedName name="BEx5NZ78U7S1US7PWG7B5155HC2S" hidden="1">#REF!</definedName>
    <definedName name="BEx5O2CEZ4H30EPAUF4O8300AZ42" hidden="1">#REF!</definedName>
    <definedName name="BEx5O5CBO8GUN3HEHYEXNT03SV9I" hidden="1">#REF!</definedName>
    <definedName name="BEx5O8SC929XK5O4SB33AII1H5QT" hidden="1">#REF!</definedName>
    <definedName name="BEx5O9ZOQHJ9IZ2YYW86RGHA03OU" hidden="1">#REF!</definedName>
    <definedName name="BEx5P4PIXELNE89BWHDNZTP9F4CU" hidden="1">#REF!</definedName>
    <definedName name="BEx5Q0XC6P3H046XCLGEANG3W7G9" hidden="1">#REF!</definedName>
    <definedName name="BEx5RFKROXO5NMHX424VPPY959MG" hidden="1">#REF!</definedName>
    <definedName name="BEx74W0UQDZXPD27G4AG1V87BN1A" hidden="1">#REF!</definedName>
    <definedName name="BEx754EWX34KNK16I0RCV39I1DFG" hidden="1">#REF!</definedName>
    <definedName name="BEx75DK2FC45LPPJIJHAGKGLOAMK" hidden="1">#REF!</definedName>
    <definedName name="BEx75MZVWOE954PBZNI35V12YZZ8" hidden="1">#REF!</definedName>
    <definedName name="BEx75QG2UX5EHIXUBMMFZ5INMEAF" hidden="1">#REF!</definedName>
    <definedName name="BEx760XIY4MT0O7U4MWRTA86V803" hidden="1">#REF!</definedName>
    <definedName name="BEx76JD5018QWFZM8TUCICWAL0Q4" hidden="1">#REF!</definedName>
    <definedName name="BEx76PYJ43JWTSMAPL56RW66AQ0E" hidden="1">#REF!</definedName>
    <definedName name="BEx77I4LF4EO9VIIUX67MTIXG0S9" hidden="1">#REF!</definedName>
    <definedName name="BEx77SBN9MUXSHEI2OTDZSEKCKTV" hidden="1">#REF!</definedName>
    <definedName name="BEx77TTJVGKYK5BAF12JN73Z89H4" hidden="1">#REF!</definedName>
    <definedName name="BEx7810CPTIA44J3Q1AM3SWMPIMW" hidden="1">#REF!</definedName>
    <definedName name="BEx7827J5RYNIA5MROGYWUPP0JNW" hidden="1">#REF!</definedName>
    <definedName name="BEx7827O81DLDT8IVDLGXUSTXAKM" hidden="1">#REF!</definedName>
    <definedName name="BEx782NRWAD44A2P9VD7REQFPOOP" hidden="1">#REF!</definedName>
    <definedName name="BEx78IUEG6GXJYO3PTHLTXVND5HG" hidden="1">#REF!</definedName>
    <definedName name="BEx78RJBXIU8MMF59PSQCSJFT001" hidden="1">#REF!</definedName>
    <definedName name="BEx7944I4FW5LEHGDRTBIKWBKU2C" hidden="1">#REF!</definedName>
    <definedName name="BEx79K0BV39BHU2DPI8TW29FHT2F" hidden="1">#REF!</definedName>
    <definedName name="BEx79NAUL3D5V1H53ZJ9EGKDBYJ9" hidden="1">#REF!</definedName>
    <definedName name="BEx79TG5P0OKXMVE2UOBS7N1LCS6" hidden="1">#REF!</definedName>
    <definedName name="BEx79YZOBBYXN4NT2C4SGCUAGHVT" hidden="1">#REF!</definedName>
    <definedName name="BEx7A3XSNZRAKWZRQ6T2PXZIXMXV" hidden="1">#REF!</definedName>
    <definedName name="BEx7BA1MMARA8X41IXKIYAI0OD70" hidden="1">#REF!</definedName>
    <definedName name="BEx7BAN6QL9CBAZ7I8EYM426JXYJ" hidden="1">#REF!</definedName>
    <definedName name="BEx7BEE5ULVYCK7CHMKZ4IXF38FH" hidden="1">#REF!</definedName>
    <definedName name="BEx7BMS3OFOLIYQFK2P902JCBGMY" hidden="1">#REF!</definedName>
    <definedName name="BEx7C3V5GV4UP3JDXN0YDDBSMVHJ" hidden="1">#REF!</definedName>
    <definedName name="BEx7CB7E2QA32KTF11ZO8NYS08RM" hidden="1">#REF!</definedName>
    <definedName name="BEx7CCK12S7Q6O7B4340D0M2BSSW" hidden="1">#REF!</definedName>
    <definedName name="BEx7CMQVN8H3PGGPWP2I3M891J87" hidden="1">#REF!</definedName>
    <definedName name="BEx7CQN4NWLFQELKTJUP78I457C1" hidden="1">#REF!</definedName>
    <definedName name="BEx7CV504PYBHZ6TDAXY9VIOWKQL" hidden="1">#REF!</definedName>
    <definedName name="BEx7D4KRWM0SN7X7G3SJ9AAMXJRN" hidden="1">#REF!</definedName>
    <definedName name="BEx7D8BPELAJCZLQHKJXQ2PJ672Y" hidden="1">#REF!</definedName>
    <definedName name="BEx7DDF5RFRB7N2798K113QI0TQN" hidden="1">#REF!</definedName>
    <definedName name="BEx7DDKHKSN3F14GON0PINI894QR" hidden="1">#REF!</definedName>
    <definedName name="BEx7DNGIJMI467JVRDFFHR4YPG8R" hidden="1">#REF!</definedName>
    <definedName name="BEx7DRYCOFL57PNFLFTJWH9EVF4S" hidden="1">#REF!</definedName>
    <definedName name="BEx7DS3T2ROOR68MNQL2ZHZCA566" hidden="1">#REF!</definedName>
    <definedName name="BEx7EOBNE1GLGEQF7C4K6VPNS7IE" hidden="1">#REF!</definedName>
    <definedName name="BEx7ETKE1EPGXVIIZR64UF9VHA4I" hidden="1">#REF!</definedName>
    <definedName name="BEx7EVNWR7SEMUWBSYX9Z46PK9Z9" hidden="1">#REF!</definedName>
    <definedName name="BEx7FBP2MBGFHDM31DYHPM1I67EI" hidden="1">#REF!</definedName>
    <definedName name="BEx7FJN3DUIAO8F9ILL4MXEI1M58" hidden="1">#REF!</definedName>
    <definedName name="BEx7FM6QXQ54NTO3SBK0NT35LLCA" hidden="1">#REF!</definedName>
    <definedName name="BEx7G22KKJ7LYWFY1F1V9MVOBTXG" hidden="1">#REF!</definedName>
    <definedName name="BEx7G2DCTI8OWE17KXBKIHBVCHYW" hidden="1">#REF!</definedName>
    <definedName name="BEx7G2DD1EGIB8H0UTAAUB86YZZB" hidden="1">#REF!</definedName>
    <definedName name="BEx7G2TMJV2X62D9R3Z0K5TJ3196" hidden="1">#REF!</definedName>
    <definedName name="BEx7GL93YFYO7EH55TJDKFUJUR6W" hidden="1">#REF!</definedName>
    <definedName name="BEx7GRE7DDFJ4ZN14OE9W12Z0WR7" hidden="1">#REF!</definedName>
    <definedName name="BEx7GSG2FJPNOLM09VOH6N4AA4PX" hidden="1">#REF!</definedName>
    <definedName name="BEx7GYQMB5QMZDG6O94ZJJ1L8QAO" hidden="1">#REF!</definedName>
    <definedName name="BEx7H8XGTOWWN0G792OIH6P66FZW" hidden="1">#REF!</definedName>
    <definedName name="BEx7HH651BLOWCYYYTSRDMDAQCL3" hidden="1">#REF!</definedName>
    <definedName name="BEx7HOD1ZDL6YXTVWHDNRRR4UJXV" hidden="1">#REF!</definedName>
    <definedName name="BEx7HOD3BDW3INFZFOSPWMRM23LX" hidden="1">#REF!</definedName>
    <definedName name="BEx7HPEX6GKJ9O93CANEH699NT4A" hidden="1">#REF!</definedName>
    <definedName name="BEx7IC1FG6B2QJJD9VLUFAVEDZVF" hidden="1">#REF!</definedName>
    <definedName name="BEx7J2PQROW8KVZJT5XARF52F8W5" hidden="1">#REF!</definedName>
    <definedName name="BEx7JCR42NL3N7FBNYHDDN218ZXO" hidden="1">#REF!</definedName>
    <definedName name="BEx7JJ1OPKU5IRWJ9ZRBUQ0JFCLX" hidden="1">#REF!</definedName>
    <definedName name="BEx7JN3AG1DO08C7DEN2QJMGFOB1" hidden="1">#REF!</definedName>
    <definedName name="BEx7JSXQPJ91KPCS79G4HYQJXQMP" hidden="1">#REF!</definedName>
    <definedName name="BEx7JYS1S2PUWMSOT1C8NEW9IKDW" hidden="1">#REF!</definedName>
    <definedName name="BEx7K8DBM1MQUQG4SMXGD9ST48EH" hidden="1">#REF!</definedName>
    <definedName name="BEx7K8YVP9R4QWB6IZN38P50LEET" hidden="1">#REF!</definedName>
    <definedName name="BEx7KDM9ECPHWC49VVWF61QZKQXK" hidden="1">#REF!</definedName>
    <definedName name="BEx7KMGG11E559LWXQ8OBDR1HKRK" hidden="1">#REF!</definedName>
    <definedName name="BEx7L33790XG4408CYZBP00OT0JL" hidden="1">#REF!</definedName>
    <definedName name="BEx7L6U49ANWUJALAPT3YGMRD8RI" hidden="1">#REF!</definedName>
    <definedName name="BEx7LBXJS21CA8WS1ZF00IS2GEQU" hidden="1">#REF!</definedName>
    <definedName name="BEx7LDQ9YFQ4U3ROCI09BSB6F05M" hidden="1">#REF!</definedName>
    <definedName name="BEx7LG4M60ZZ7M86EQ9Y0GFEGA05" hidden="1">#REF!</definedName>
    <definedName name="BEx7LGVITHSNQIVVU2SQGP53LK8J" hidden="1">#REF!</definedName>
    <definedName name="BEx7LIO9KCWLDFYQJVMK8YP7ZRDL" hidden="1">#REF!</definedName>
    <definedName name="BEx7LIZ30FL88K1MJKWVRWL9ZB8U" hidden="1">#REF!</definedName>
    <definedName name="BEx7LJVEZM6B0DYEBX21DGL39061" hidden="1">#REF!</definedName>
    <definedName name="BEx7LM9PWH83D53Y341G8NN9QXAN" hidden="1">#REF!</definedName>
    <definedName name="BEx7M2GC8WITGO8Y8SL0SYJRYQAE" hidden="1">#REF!</definedName>
    <definedName name="BEx7NFB3TMLPOHADJWMKNLWZZPR6" hidden="1">#REF!</definedName>
    <definedName name="BEx8YUMLOWNMSIJOJXPJJ7OYS67R" hidden="1">#REF!</definedName>
    <definedName name="BEx90I48STNJRSXG5DW8BN3STWC3" hidden="1">#REF!</definedName>
    <definedName name="BEx90OPMF6EIARMCL8Q4SMXG90T6" hidden="1">#REF!</definedName>
    <definedName name="BEx90TYITZGGMIGGQKITJVOPSEDK" hidden="1">#REF!</definedName>
    <definedName name="BEx9121UWY4KSRWJRR7YNR93KY0B" hidden="1">#REF!</definedName>
    <definedName name="BEx917G2E0IIAOJ4RRRXBYBLTBEW" hidden="1">#REF!</definedName>
    <definedName name="BEx917QV9THEBTXF09DTGT6CJDTV" hidden="1">#REF!</definedName>
    <definedName name="BEx91N149ZFDFS7LZZ28RYJN3HZ6" hidden="1">#REF!</definedName>
    <definedName name="BEx91NXB61WREI4VHEW1VXF568CM" hidden="1">#REF!</definedName>
    <definedName name="BEx91P4O3HAAZ8SHH6LBGO7SR9H6" hidden="1">#REF!</definedName>
    <definedName name="BEx91U2MAMBSVMLYMKNHVENOALQF" hidden="1">#REF!</definedName>
    <definedName name="BEx923YOHM7T8EY9WF0R6QWGMWXC" hidden="1">#REF!</definedName>
    <definedName name="BEx9250ION1SHCVLVKTCNJJJGRWS" hidden="1">#REF!</definedName>
    <definedName name="BEx9273V9CS15T2CUUMVNHU08E0A" hidden="1">#REF!</definedName>
    <definedName name="BEx92PZLL9UI5E7FB56M3CRLGUT3" hidden="1">#REF!</definedName>
    <definedName name="BEx92V318XX0MPM4YBZPJYCX0YNS" hidden="1">#REF!</definedName>
    <definedName name="BEx93G7LQSRJ0IGQD8QSG0CZ4MX6" hidden="1">#REF!</definedName>
    <definedName name="BEx93TEEG7JATON11ZDOOT2ECSD2" hidden="1">#REF!</definedName>
    <definedName name="BEx94P0LYQW5QF3QWZEIYEOUZNQJ" hidden="1">#REF!</definedName>
    <definedName name="BEx94R44TW1A2D9RJEEDGZG9GQ1M" hidden="1">#REF!</definedName>
    <definedName name="BEx954R683QUZZWS5PQJ5GUAO7ZI" hidden="1">#REF!</definedName>
    <definedName name="BEx95693DRT0S255HXCFQJADOWM1" hidden="1">#REF!</definedName>
    <definedName name="BEx956EE7A82UG3X9MM9S818RUUW" hidden="1">#REF!</definedName>
    <definedName name="BEx95FE27AR1JRP5W9780EB67GDQ" hidden="1">#REF!</definedName>
    <definedName name="BEx95JFTD8XWZWSULDTPUBH9LFXO" hidden="1">#REF!</definedName>
    <definedName name="BEx95ODSXOAW3H9CS4TJ16EX0X60" hidden="1">#REF!</definedName>
    <definedName name="BEx960YY4QWPUZCK777X69AEC9E2" hidden="1">#REF!</definedName>
    <definedName name="BEx965RKZDVB23S9UMRX07H7O9CW" hidden="1">#REF!</definedName>
    <definedName name="BEx968RH9K6UN918Q0XM11FVKHJB" hidden="1">#REF!</definedName>
    <definedName name="BEx96H03G7VP5WW43SISA524HELN" hidden="1">#REF!</definedName>
    <definedName name="BEx96QW5X13IJLLS8YQQBYKAGW3A" hidden="1">#REF!</definedName>
    <definedName name="BEx96V8PFD8RAFR0OWJDUA3N23EB" hidden="1">#REF!</definedName>
    <definedName name="BEx96VE0KTTLYUJTCJS23JNAPCC5" hidden="1">#REF!</definedName>
    <definedName name="BEx96XC7QVQ9Q252OTVOCUBP4PQI" hidden="1">#REF!</definedName>
    <definedName name="BEx9718C3SS02KMKH84L0YTCQC6Y" hidden="1">#REF!</definedName>
    <definedName name="BEx975KVNF0ORESOF5WRC05KLDQX" hidden="1">#REF!</definedName>
    <definedName name="BEx97D83PBVULS8I7SKCFMMRKSGU" hidden="1">#REF!</definedName>
    <definedName name="BEx97HEZRLB94H2XXD6XEF2ZPO0I" hidden="1">#REF!</definedName>
    <definedName name="BEx97JNZHPOGZD577YWLSNZZBF3R" hidden="1">#REF!</definedName>
    <definedName name="BEx97KF1EWR70WWS3UDSZYHTI9AW" hidden="1">#REF!</definedName>
    <definedName name="BEx97TPDKMMOF3C9TUGHRT9C8LX3" hidden="1">#REF!</definedName>
    <definedName name="BEx97V1Z8187MCNART3H6HT7BVSI" hidden="1">#REF!</definedName>
    <definedName name="BEx97Y777II24ZEIUMI7Q4GIGEQS" hidden="1">#REF!</definedName>
    <definedName name="BEx98JXJIG0HDWC27KC67D69B5D3" hidden="1">#REF!</definedName>
    <definedName name="BEx98SMGD6741IRZ64XK3JV3K410" hidden="1">#REF!</definedName>
    <definedName name="BEx9975N8GKPFYND7A0BNUX0TTVW" hidden="1">#REF!</definedName>
    <definedName name="BEx99ESQ1A8HZTJ9LKCZJ41NUR7W" hidden="1">#REF!</definedName>
    <definedName name="BEx99K1LRRKRT2THUSK5OMYOJBD8" hidden="1">#REF!</definedName>
    <definedName name="BEx99U8BUV80MZN1EOW0EXEKDW7T" hidden="1">#REF!</definedName>
    <definedName name="BEx99UZCTPLZLLRIKACRE2F18MHO" hidden="1">#REF!</definedName>
    <definedName name="BEx99XOGZTIA18UZYT2JFCDZ4FW3" hidden="1">#REF!</definedName>
    <definedName name="BEx99ZH6P4PR5QJSNLUIJF701620" hidden="1">#REF!</definedName>
    <definedName name="BEx99ZH6RH6DT36MH89KHBDQ65SB" hidden="1">#REF!</definedName>
    <definedName name="BEx9A680UAUYSXZ8PUL6UTSUTC6H" hidden="1">#REF!</definedName>
    <definedName name="BEx9A9O0MR2D3K3YF552XA125XUF" hidden="1">#REF!</definedName>
    <definedName name="BEx9AC7NYQHJWIB8RJAV8UX8W8QP" hidden="1">#REF!</definedName>
    <definedName name="BEx9AD47S1C66SC8HX59364RFX1O" hidden="1">#REF!</definedName>
    <definedName name="BEx9AJUVVIZWG7AZL5A3R6QSOQHT" hidden="1">#REF!</definedName>
    <definedName name="BEx9AOI27RX98JFRIGZVBW29SIZ0" hidden="1">#REF!</definedName>
    <definedName name="BEx9ARCM9NNPOTZ85PI2XXCBFKIC" hidden="1">#REF!</definedName>
    <definedName name="BEx9B9HBCPCBJ0TH8Z0L56M46P6B" hidden="1">#REF!</definedName>
    <definedName name="BEx9BDJ20IMN0SPR7MGEGQGHLOIC" hidden="1">#REF!</definedName>
    <definedName name="BEx9BJO4U3WS0FJSIY2TQVHCPGMW" hidden="1">#REF!</definedName>
    <definedName name="BEx9BU5TP5A9XAP4J3SHASWTMHQ6" hidden="1">#REF!</definedName>
    <definedName name="BEx9CDCBYILW60RHZRQUQI9VE7LP" hidden="1">#REF!</definedName>
    <definedName name="BEx9CH8L7PZ9VQYUXLZIQWLF52UV" hidden="1">#REF!</definedName>
    <definedName name="BEx9CYRQLETTCC33E45AWHGAZOJ8" hidden="1">#REF!</definedName>
    <definedName name="BEx9DGGAYFY3T3OJEH38RD78TE3R" hidden="1">#REF!</definedName>
    <definedName name="BEx9DWHHI2XYB23BOSOXFT6ZHOEX" hidden="1">#REF!</definedName>
    <definedName name="BEx9DYKZ5HFIMRB3NMAVNAD07FVM" hidden="1">#REF!</definedName>
    <definedName name="BEx9DZ18ZOIQKY9CAVNYVAUSW0Z2" hidden="1">#REF!</definedName>
    <definedName name="BEx9DZ1A6KG4GRCJQEH7WX8813K3" hidden="1">#REF!</definedName>
    <definedName name="BEx9ENWSL4KY8P6GP5QRB1QOD9CB" hidden="1">#REF!</definedName>
    <definedName name="BEx9EOSZZJO4C58HS6AXHZH6FB42" hidden="1">#REF!</definedName>
    <definedName name="BEx9EPUVR41X9J20G7JBOIV2M4YW" hidden="1">#REF!</definedName>
    <definedName name="BEx9ERCUDHDSMWN8IAJYRBACLXET" hidden="1">#REF!</definedName>
    <definedName name="BEx9F257Z6HBN4DBPYM5R5ZZHKHH" hidden="1">#REF!</definedName>
    <definedName name="BEx9F3HQCC2X6B9MPZ2XDY6CA5VG" hidden="1">#REF!</definedName>
    <definedName name="BEx9FKFE660V77QM8180FJUT7VKN" hidden="1">#REF!</definedName>
    <definedName name="BEx9FTKE9KELN05B7TVRDZH8DJLA" hidden="1">#REF!</definedName>
    <definedName name="BEx9G307LSBLUTPII8OFU4A1PL6F" hidden="1">#REF!</definedName>
    <definedName name="BEx9H69NL67EPAI0HUQZZCPW64MJ" hidden="1">#REF!</definedName>
    <definedName name="BEx9H6KGVP5HA8DCFUPBL9PBEEON" hidden="1">#REF!</definedName>
    <definedName name="BEx9H9PNBP99SEXBMGZ7ACO3DBTN" hidden="1">#REF!</definedName>
    <definedName name="BEx9HDRDQJWQ0YCEEJSFJ1WPTG71" hidden="1">#REF!</definedName>
    <definedName name="BEx9HNI5PSVWFLX8RP63CXFR1WA3" hidden="1">#REF!</definedName>
    <definedName name="BEx9HP5F59AZ8O5221LJ13P96V67" hidden="1">#REF!</definedName>
    <definedName name="BEx9HUZPW2BKQTDQAJOGVFR4OL3M" hidden="1">#REF!</definedName>
    <definedName name="BEx9HYFUL0HYU3D29T7CBCJZ7GZ7" hidden="1">#REF!</definedName>
    <definedName name="BEx9HYL6TQG6H3Z3IRHD001RLLSN" hidden="1">#REF!</definedName>
    <definedName name="BEx9I4A7HWW93L6Q5CWA2PGR6M1S" hidden="1">#REF!</definedName>
    <definedName name="BEx9IE0XSKCCLP22MJBUN5ZSKXY8" hidden="1">#REF!</definedName>
    <definedName name="BEx9IQBADFOVHKIF596A7QGJENE4" hidden="1">#REF!</definedName>
    <definedName name="BEx9IRYKJK7FZKHPNLXVZ9IJWLQ6" hidden="1">#REF!</definedName>
    <definedName name="BEx9IVEQCETBD80CON1HA6UOKT2S" hidden="1">#REF!</definedName>
    <definedName name="BEx9J0Y9GNBO074WKI2HG17POWO0" hidden="1">#REF!</definedName>
    <definedName name="BEx9JBW5K7PS8DY3OCTGFWNBQ4LO" hidden="1">#REF!</definedName>
    <definedName name="BEx9K3WWVYPM46GO8HV0NZ35GUR6" hidden="1">#REF!</definedName>
    <definedName name="BEx9KDI6IOFZT96IZPUWH8PMR923" hidden="1">#REF!</definedName>
    <definedName name="BExAWMXZMELNYFQW9B6C7M277AKE" hidden="1">#REF!</definedName>
    <definedName name="BExAXA6A32AWD1FC35V7YO5EFFWW" hidden="1">#REF!</definedName>
    <definedName name="BExAXFKGXXUB5T4VR3Y70Q46020L" hidden="1">#REF!</definedName>
    <definedName name="BExAXPLUI2UGHSI2UGVC0VH9G69E" hidden="1">#REF!</definedName>
    <definedName name="BExAXX93K9IP6MAJEEB6RPH5GDA5" hidden="1">#REF!</definedName>
    <definedName name="BExAXYAQE8N0ECDWDJJWOW6YGJIP" hidden="1">#REF!</definedName>
    <definedName name="BExAYPVDQUYGZCF5V5VTDC72K13O" hidden="1">#REF!</definedName>
    <definedName name="BExAYTWZBRSE4D5VGCIWCNLS3IFD" hidden="1">#REF!</definedName>
    <definedName name="BExAZ2GL0EB8WT1GE6QRB4PDCDHW" hidden="1">#REF!</definedName>
    <definedName name="BExAZ4EMRDYDQ7363WKCTPR22APA" hidden="1">#REF!</definedName>
    <definedName name="BExAZ9STUSQH5GMHXXGPKV6FULRP" hidden="1">#REF!</definedName>
    <definedName name="BExAZMOREWCSUD4RQYZCRRNGAWUY" hidden="1">#REF!</definedName>
    <definedName name="BExAZPOOK0FBDFHJD0GRNW1G6E24" hidden="1">#REF!</definedName>
    <definedName name="BExB0B9JHEHVG21SKN9PEOWQV401" hidden="1">#REF!</definedName>
    <definedName name="BExB0JSXVR5E0I1NBDD7KVO3JDWF" hidden="1">#REF!</definedName>
    <definedName name="BExB0T8WYCFQX9K8A4C2VD61UURC" hidden="1">#REF!</definedName>
    <definedName name="BExB0VCG3ILO96HY3WV3LIFWMBOM" hidden="1">#REF!</definedName>
    <definedName name="BExB14MWUFEMH6N71TKLQ9ZEXB1S" hidden="1">#REF!</definedName>
    <definedName name="BExB18TZ1CU0JLZW9X1QW8JBSO5F" hidden="1">#REF!</definedName>
    <definedName name="BExB1ETS7GY30YRQ62YMT2MR7SV5" hidden="1">#REF!</definedName>
    <definedName name="BExB1LKFYSSLNY5NZ329IG3RRJ2Q" hidden="1">#REF!</definedName>
    <definedName name="BExB1V5Q557O59N5R0BU8U2VBQ4K" hidden="1">#REF!</definedName>
    <definedName name="BExB2X80WQNNPEP9KOQFKSR20Z6V" hidden="1">#REF!</definedName>
    <definedName name="BExB3KQX1WZVI5O591TSROM77DV5" hidden="1">#REF!</definedName>
    <definedName name="BExB3QAGC4K113EXWKDFPHXPW2CJ" hidden="1">#REF!</definedName>
    <definedName name="BExB40S337EOGCYS0E7GQ9W0LONC" hidden="1">#REF!</definedName>
    <definedName name="BExB43H5D1B2P64WSB9Y7W73XJN4" hidden="1">#REF!</definedName>
    <definedName name="BExB4CBE2TSHT1CFJ75NXOO2UD7L" hidden="1">#REF!</definedName>
    <definedName name="BExB4EPOQXX120EECWYOQXNC07Y1" hidden="1">#REF!</definedName>
    <definedName name="BExB4GIGWDGRA32XNTRCVCU9VS2X" hidden="1">#REF!</definedName>
    <definedName name="BExB4JYLOB81NWL2K3KROYB2NA02" hidden="1">#REF!</definedName>
    <definedName name="BExB4S1XSRPIEXZIPUTZHKNFK4WL" hidden="1">#REF!</definedName>
    <definedName name="BExB51CE565E5TJNCHEGCV5IYGZ5" hidden="1">#REF!</definedName>
    <definedName name="BExB55OSDZPQZEVGRPYHFEXA8CP6" hidden="1">#REF!</definedName>
    <definedName name="BExB571FS4M58DC3VYSKOQ5ZMPB0" hidden="1">#REF!</definedName>
    <definedName name="BExB5JH4HVMI93SXR9N9MU550E6S" hidden="1">#REF!</definedName>
    <definedName name="BExB5KDH2TPCA6XUS556QKSY1B6F" hidden="1">#REF!</definedName>
    <definedName name="BExB5RKFU656UYHFFUFP00CL8KVK" hidden="1">#REF!</definedName>
    <definedName name="BExB5YWQENUC785VA0PNBCD0WJRA" hidden="1">#REF!</definedName>
    <definedName name="BExB61RAVWMI41SL0E2B4SWZHW7W" hidden="1">#REF!</definedName>
    <definedName name="BExB61WL978ZZKWGC0BMA4E4M5CC" hidden="1">#REF!</definedName>
    <definedName name="BExB62SXZWQ24F1B5BZWDNXMEIQD" hidden="1">#REF!</definedName>
    <definedName name="BExB6ZBQ61MT9WCDS4PZVAEJGG4P" hidden="1">#REF!</definedName>
    <definedName name="BExB7E5P5TRMPNU2SH5LPS21S7XO" hidden="1">#REF!</definedName>
    <definedName name="BExB8130J0ZXXHDLZSYUCCQLBS9G" hidden="1">#REF!</definedName>
    <definedName name="BExB89BOFZNDZ8731C5MR0W0F3NF" hidden="1">#REF!</definedName>
    <definedName name="BExB89RX0Y9RGYALT8FCUPOF8M0W" hidden="1">#REF!</definedName>
    <definedName name="BExB8FMG6SAIU3MXITYXXBEIRRYX" hidden="1">#REF!</definedName>
    <definedName name="BExB8HKGOBU5DGS26VBL60SHGOCH" hidden="1">#REF!</definedName>
    <definedName name="BExB8LRI3B0971NCNJ0RZ6JK2ZJJ" hidden="1">#REF!</definedName>
    <definedName name="BExB8RRBS724TI6RI4BFO6ELBVCA" hidden="1">#REF!</definedName>
    <definedName name="BExB8XR4FBK64VH6TAM90INUK1TJ" hidden="1">#REF!</definedName>
    <definedName name="BExB8YSTNX945GAOGZH5STDLYMNE" hidden="1">#REF!</definedName>
    <definedName name="BExB90R05NHG02FS8MNCM9KZS939" hidden="1">#REF!</definedName>
    <definedName name="BExB911T7FJQSN510ISZE605UVIL" hidden="1">#REF!</definedName>
    <definedName name="BExB93LFGDA3R1ZK7GODI568K3X6" hidden="1">#REF!</definedName>
    <definedName name="BExB98E2CPOTR3ISEOMRBTDMINDB" hidden="1">#REF!</definedName>
    <definedName name="BExB9B36QXHF1IBR6SO3FL9KAO0N" hidden="1">#REF!</definedName>
    <definedName name="BExB9IKXT64V5E8J1X2V262LNDCB" hidden="1">#REF!</definedName>
    <definedName name="BExB9L4JF2A313PFUCRZRD1EQOFW" hidden="1">#REF!</definedName>
    <definedName name="BExB9VGVIE386SB0E5XQ7W2OKWAT" hidden="1">#REF!</definedName>
    <definedName name="BExBA70CG2E7O7EDSBR1CMLXWWAW" hidden="1">#REF!</definedName>
    <definedName name="BExBAGQXNE33EMA4ZIXEGWZXM8D2" hidden="1">#REF!</definedName>
    <definedName name="BExBALOWYFI9QD17H6RESE7Q0EOO" hidden="1">#REF!</definedName>
    <definedName name="BExBAYKUI3QHZCQQ7A054UEJSE0U" hidden="1">#REF!</definedName>
    <definedName name="BExBAYVMXH8JIQZJLFF3NE5TNSG1" hidden="1">#REF!</definedName>
    <definedName name="BExBBFNUGTAX2TK7GM7VVPDHDKY8" hidden="1">#REF!</definedName>
    <definedName name="BExBBHRE1K86S23OVHWC062XRIS8" hidden="1">#REF!</definedName>
    <definedName name="BExBBN0A3S1X8AC6IAQQHB83WDQ6" hidden="1">#REF!</definedName>
    <definedName name="BExBBUY5WVZ1284NE6N2V9XWN2FL" hidden="1">#REF!</definedName>
    <definedName name="BExBC0HOVKRB1D73PRVT9X02IV6H" hidden="1">#REF!</definedName>
    <definedName name="BExBC0SFKFMC6PZIUCXP44OPKL0X" hidden="1">#REF!</definedName>
    <definedName name="BExBCATZUSHG90T5ZJPZICZWLCUK" hidden="1">#REF!</definedName>
    <definedName name="BExBCFMMAA2EJMQETRFVGF31G68G" hidden="1">#REF!</definedName>
    <definedName name="BExBCSNWW49T98ZGRGHKNSL1R9YF" hidden="1">#REF!</definedName>
    <definedName name="BExBCWPGDHXK5PV0G2E5OYRG7QXM" hidden="1">#REF!</definedName>
    <definedName name="BExBDB8V8G9DAXK6EP26KYEXPI0Q" hidden="1">#REF!</definedName>
    <definedName name="BExBDBUEDR1586W2HVEDGLIO9X7P" hidden="1">#REF!</definedName>
    <definedName name="BExBDCQRQ0C1ZJE4FJMAFOK56QI5" hidden="1">#REF!</definedName>
    <definedName name="BExBDJ6P35DCEAGH0USDQ65N0N8G" hidden="1">#REF!</definedName>
    <definedName name="BExBE827HX71L8OQXNS5U4UTW0P0" hidden="1">#REF!</definedName>
    <definedName name="BExBE9UYQX67HG2XI9ESHRNX98HC" hidden="1">#REF!</definedName>
    <definedName name="BExBEHNHYAN6C3J91XVYJG8JMQ0W" hidden="1">#REF!</definedName>
    <definedName name="BExBF5MN9K34ONGJTJQ6XZIR9WOR" hidden="1">#REF!</definedName>
    <definedName name="BExCREBKJOR382F46ZM3IQHCYBS4" hidden="1">#REF!</definedName>
    <definedName name="BExCROIDYQTR4UC37YS2RE67WHRI" hidden="1">#REF!</definedName>
    <definedName name="BExCRPPKQNGH1E23CODNJR8DLFUG" hidden="1">#REF!</definedName>
    <definedName name="BExCRSPI4AT3JA2CQ5LL0S253YW9" hidden="1">#REF!</definedName>
    <definedName name="BExCSOBQ8TAO5M88XI5IJM75PMQ8" hidden="1">#REF!</definedName>
    <definedName name="BExCSSDFUUZ1E344ORVBGB0G1RD6" hidden="1">#REF!</definedName>
    <definedName name="BExCT3LY6KMVRQ9IJJXQCE218QFY" hidden="1">#REF!</definedName>
    <definedName name="BExCT7I9ZIYQSR7U7QDZ6A19C1LJ" hidden="1">#REF!</definedName>
    <definedName name="BExCTXFMNVRXGHCMR9WFIFXOD3QI" hidden="1">#REF!</definedName>
    <definedName name="BExCUH2AF08LWGYL2TNK60HV1KCG" hidden="1">#REF!</definedName>
    <definedName name="BExCUZN8I5Y7J1MZB0E6BYM2136J" hidden="1">#REF!</definedName>
    <definedName name="BExCV2XQFKR7IXKCNI6SJP0LN5EY" hidden="1">#REF!</definedName>
    <definedName name="BExCV3E0AMLXG49BPQFDBI7L4TSJ" hidden="1">#REF!</definedName>
    <definedName name="BExCVDQ5T2KSFOVIOHP6PQ6835VW" hidden="1">#REF!</definedName>
    <definedName name="BExCVN0NB2VH3XD82FUBD6P7P83A" hidden="1">#REF!</definedName>
    <definedName name="BExCWA3GXTTSOZYMDL9XYB6W3ZYW" hidden="1">#REF!</definedName>
    <definedName name="BExCWJZJ04PLQ4NSEOEP0QGWFGBC" hidden="1">#REF!</definedName>
    <definedName name="BExCWNA7NC1S94OPKQZKVRLUO7WU" hidden="1">#REF!</definedName>
    <definedName name="BExCWXRUXM6422VFGO8HHDQPVOVT" hidden="1">#REF!</definedName>
    <definedName name="BExCX12IUSCSCUYJ4GC6Y0OUMU4T" hidden="1">#REF!</definedName>
    <definedName name="BExCX8ESOTJQGILHKBR5JFJS6D6J" hidden="1">#REF!</definedName>
    <definedName name="BExCX8V230J1QIO25RNQIE140NQ1" hidden="1">#REF!</definedName>
    <definedName name="BExCXD240ROZGKUP5C3DTJJFUUGI" hidden="1">#REF!</definedName>
    <definedName name="BExCXHUPX1YZ73KI3XVTDUOVMHGH" hidden="1">#REF!</definedName>
    <definedName name="BExCYP5RWI0YEXFM41DQ9DZSP5KA" hidden="1">#REF!</definedName>
    <definedName name="BExCYZNE9X8BYTCDYHSGVPB8VRGY" hidden="1">#REF!</definedName>
    <definedName name="BExCZ51M3SH99GDZ3UGBU7TQ5T22" hidden="1">#REF!</definedName>
    <definedName name="BExCZBC18NXHMNTXT69SF7GLFYB5" hidden="1">#REF!</definedName>
    <definedName name="BExCZS9QP673ARSKZNSVF0ZZNMEO" hidden="1">#REF!</definedName>
    <definedName name="BExCZZRG26B4VVVVYKZ8C3JU2HRH" hidden="1">#REF!</definedName>
    <definedName name="BExD0441NEKRJINVZSSNT5Z6MTEW" hidden="1">#REF!</definedName>
    <definedName name="BExD0797LHGBGIGS0BF0HHG36EAK" hidden="1">#REF!</definedName>
    <definedName name="BExD08GE05TX25GUE21GM1AZFHBP" hidden="1">#REF!</definedName>
    <definedName name="BExD0KL9P76GXED0W5J53TRKDFK5" hidden="1">#REF!</definedName>
    <definedName name="BExD0RMXPDQ32PG6Z6NWQL5S3C5L" hidden="1">#REF!</definedName>
    <definedName name="BExD1EEX4YFJQ24AR5A4OHCQGPSP" hidden="1">#REF!</definedName>
    <definedName name="BExD23AAYBODU4190BK4C21RWNYE" hidden="1">#REF!</definedName>
    <definedName name="BExD27HCPW2FT8H16JLWROG7MM5W" hidden="1">#REF!</definedName>
    <definedName name="BExD28OJET5TXHPSSDFJB4GBCES4" hidden="1">#REF!</definedName>
    <definedName name="BExD29VP01IJQW9H2F0JMWLWB4PA" hidden="1">#REF!</definedName>
    <definedName name="BExD2I9RY1TY178EUSCP50U2BMIY" hidden="1">#REF!</definedName>
    <definedName name="BExD2WCXAR9IDEOM6C9QCPUZ5WV7" hidden="1">#REF!</definedName>
    <definedName name="BExD2WNPIG7OSUMINUP96E5OEICR" hidden="1">#REF!</definedName>
    <definedName name="BExD2ZCSUWGE40JCPXCX6MEM0GDB" hidden="1">#REF!</definedName>
    <definedName name="BExD2ZI40SE6GIOHPFCPLB80TES9" hidden="1">#REF!</definedName>
    <definedName name="BExD345FJKCIQ3U8KN4OAZZ7SS2W" hidden="1">#REF!</definedName>
    <definedName name="BExD34AS3DOD5MFUO7WCQQWLV4ZK" hidden="1">#REF!</definedName>
    <definedName name="BExD35HX7R8CMT9L054LZCV89ADW" hidden="1">#REF!</definedName>
    <definedName name="BExD35HXSO0HYXNT8SIVRE996YCO" hidden="1">#REF!</definedName>
    <definedName name="BExD3EHKZNUN9M2ER0ENGC05QU9C" hidden="1">#REF!</definedName>
    <definedName name="BExD3I32SHELVZ9EA7TR6P0VVIWZ" hidden="1">#REF!</definedName>
    <definedName name="BExD3IDW1QBC66YIE4NTWT9WLHNJ" hidden="1">#REF!</definedName>
    <definedName name="BExD3IJCQB3P52KCUB0F8JQXWVK7" hidden="1">#REF!</definedName>
    <definedName name="BExD3L2YMFYM1MQZIYXGM4AHA1VF" hidden="1">#REF!</definedName>
    <definedName name="BExD3MA3ZCR7KCTRG32OIO5RM7V4" hidden="1">#REF!</definedName>
    <definedName name="BExD3U2ND4M7AW5V7PXIE8JAALDN" hidden="1">#REF!</definedName>
    <definedName name="BExD3XO4HEVLJETLF6X3BWK5H9QQ" hidden="1">#REF!</definedName>
    <definedName name="BExD444742H5UHLX3UZX7S7XR26A" hidden="1">#REF!</definedName>
    <definedName name="BExD4O1LZ75CKJDDQOZC79I5JOP4" hidden="1">#REF!</definedName>
    <definedName name="BExD50HB01K8QJEKCTZ1FYLKO0H6" hidden="1">#REF!</definedName>
    <definedName name="BExD5OB5FNT3042276LXWDO6S5DL" hidden="1">#REF!</definedName>
    <definedName name="BExD65JHRKMRBDZEIS6V1VRVE2P5" hidden="1">#REF!</definedName>
    <definedName name="BExD6A1BCYPUW0O46JTCGQEH1082" hidden="1">#REF!</definedName>
    <definedName name="BExD6D17QJX5PC0CVBYG3IHYCFQS" hidden="1">#REF!</definedName>
    <definedName name="BExD6PX0RT4PSQW27SR13V95N1KD" hidden="1">#REF!</definedName>
    <definedName name="BExD6TD7RJO42NVC1BQXJ0HM3JSF" hidden="1">#REF!</definedName>
    <definedName name="BExD6YLXCAKGFYD4IZX4ZUX2E0KZ" hidden="1">#REF!</definedName>
    <definedName name="BExD6Z7OAUV70SKXUBHAICHV64T0" hidden="1">#REF!</definedName>
    <definedName name="BExD6ZCZ338170KUQEZY9RR7U0FE" hidden="1">#REF!</definedName>
    <definedName name="BExD7AG6OHNNSQUH5ZZNJCI5YVHX" hidden="1">#REF!</definedName>
    <definedName name="BExD7CP2CMGWOEZAFOSUJBCCIQ1P" hidden="1">#REF!</definedName>
    <definedName name="BExD7RZBEX9G17GPT0EIH0KYAM29" hidden="1">#REF!</definedName>
    <definedName name="BExD7VVK3FJF4B8E80RX7PIIM8SL" hidden="1">#REF!</definedName>
    <definedName name="BExD849O009CV7NPYG18EIAYQ3WY" hidden="1">#REF!</definedName>
    <definedName name="BExD8DK6524TJVA43TGZQ8BYYIHQ" hidden="1">#REF!</definedName>
    <definedName name="BExD8J3VELOLREO7R8QIJ72QJX3E" hidden="1">#REF!</definedName>
    <definedName name="BExD8JUQ8ZREROD1YOV46NZRYN3O" hidden="1">#REF!</definedName>
    <definedName name="BExD8MUNUJAR15H78X09VVWK355L" hidden="1">#REF!</definedName>
    <definedName name="BExD8V39M9AI7RX5QXCZZY35E4QM" hidden="1">#REF!</definedName>
    <definedName name="BExD8VOU81N8EZLV3FZBLBIV9VSK" hidden="1">#REF!</definedName>
    <definedName name="BExD90MZ8LQ9X4D02HEG2LX6609M" hidden="1">#REF!</definedName>
    <definedName name="BExD9URA7NUO4L8ZRN8CTK0OBT8J" hidden="1">#REF!</definedName>
    <definedName name="BExD9VNN3PDV2RQBYVL4T06SA94D" hidden="1">#REF!</definedName>
    <definedName name="BExDA6LD7XPRYM9E0JW4ETCVPZR7" hidden="1">#REF!</definedName>
    <definedName name="BExDAEZGZ6ECJFLMN67AL4A56YD0" hidden="1">#REF!</definedName>
    <definedName name="BExDAK8E6KPWQ8V2KKEZMFG4CCXZ" hidden="1">#REF!</definedName>
    <definedName name="BExDAM13HL9N1QZEZIY1Z3SAYW2X" hidden="1">#REF!</definedName>
    <definedName name="BExDAQDHVYJS1US9T5OQVBCI6EH5" hidden="1">#REF!</definedName>
    <definedName name="BExDB3V0CILW4OTJ07A8UY9UT4YY" hidden="1">#REF!</definedName>
    <definedName name="BExDBKN7AAVUEKNW2YDC19PD70TG" hidden="1">#REF!</definedName>
    <definedName name="BExENM57CK8TP1TQY4RWKMK18OT7" hidden="1">#REF!</definedName>
    <definedName name="BExEOD49T5HN05QT81N2NNUM835S" hidden="1">#REF!</definedName>
    <definedName name="BExEPI0ZF18RYZJQ5227K2QEYAMJ" hidden="1">#REF!</definedName>
    <definedName name="BExEPXB95VDDSDT2MCWSSQSR7O1Z" hidden="1">#REF!</definedName>
    <definedName name="BExEQZZ3FCSFKS8XDCX6P7YNFJPG" hidden="1">#REF!</definedName>
    <definedName name="BExER39S373YS9IOG1WVJIEP7MS1" hidden="1">#REF!</definedName>
    <definedName name="BExERUUFH3HW82B93389D9E31VEM" hidden="1">#REF!</definedName>
    <definedName name="BExERWHPL3AND7410Y45BY5J9SNT" hidden="1">#REF!</definedName>
    <definedName name="BExERXE2VFFMSHQ7E2VEP42I9OVK" hidden="1">#REF!</definedName>
    <definedName name="BExERYQJ0CW8A68RQOGOVC6MW21D" hidden="1">#REF!</definedName>
    <definedName name="BExES92UZF14JM33Y53U2SB66XGZ" hidden="1">#REF!</definedName>
    <definedName name="BExES98708RUMBQQDSZ5JENLVIHP" hidden="1">#REF!</definedName>
    <definedName name="BExES9OGTST9BY2VAOPEFBG2PD2Y" hidden="1">#REF!</definedName>
    <definedName name="BExESA9ZDRGGMOEZ8RSDYD9DAVQ4" hidden="1">#REF!</definedName>
    <definedName name="BExESB12U7ZHTPAJ8I66AV3EUO9D" hidden="1">#REF!</definedName>
    <definedName name="BExESBX9URRIS8NJJQ4ROLYOCDNR" hidden="1">#REF!</definedName>
    <definedName name="BExESEBRYHRZBN9LE3YZUZPS9EAO" hidden="1">#REF!</definedName>
    <definedName name="BExET5QXDQ8727QYLSI4SWW8BW9J" hidden="1">#REF!</definedName>
    <definedName name="BExET7JOD4KVWLGC4TH5L3PG3HRS" hidden="1">#REF!</definedName>
    <definedName name="BExETB54X536EBFMML7S7HREWFHQ" hidden="1">#REF!</definedName>
    <definedName name="BExETBQJYJ5D8YTK7D8BV28K67PX" hidden="1">#REF!</definedName>
    <definedName name="BExETNFI4UB81YU3A4W3SYPZUOWK" hidden="1">#REF!</definedName>
    <definedName name="BExETO0WTUVGVMJSGOWAHTUT0OD2" hidden="1">#REF!</definedName>
    <definedName name="BExETVYX0WIRC6RSTEIDU9CAI7LC" hidden="1">#REF!</definedName>
    <definedName name="BExEUFR2Q9KHDTVBQAHMJ3JDF1YC" hidden="1">#REF!</definedName>
    <definedName name="BExEUPN46LB8PCMARGPYSWWQJVMR" hidden="1">#REF!</definedName>
    <definedName name="BExEUQJGXAT2116VVZNHKC34KT1L" hidden="1">#REF!</definedName>
    <definedName name="BExEUS6QU92IHLUJ38T8I3BSOSXT" hidden="1">#REF!</definedName>
    <definedName name="BExEV1H8QRONWYZHXYQU0FK1539B" hidden="1">#REF!</definedName>
    <definedName name="BExEV34HX9GP8L8TP997V02A6KSM" hidden="1">#REF!</definedName>
    <definedName name="BExEV5IYUYA55N59FNAATNMSZZ2Z" hidden="1">#REF!</definedName>
    <definedName name="BExEVB2H78JGCXWHGXDS1LM42KK8" hidden="1">#REF!</definedName>
    <definedName name="BExEVBO2TAPK1EHQRC2LP6UBLEOK" hidden="1">#REF!</definedName>
    <definedName name="BExEVS01FANJHSM4MNDC4J18IGO2" hidden="1">#REF!</definedName>
    <definedName name="BExEVUJTGQKXHM0GB1UYJLN24528" hidden="1">#REF!</definedName>
    <definedName name="BExEWA4QFS532AY9IKY60DXRJRGN" hidden="1">#REF!</definedName>
    <definedName name="BExEWE1027QUSWQQ3J8M4FVIRXFQ" hidden="1">#REF!</definedName>
    <definedName name="BExEX1ELSLPH9HH480XYGN024N63" hidden="1">#REF!</definedName>
    <definedName name="BExEX5LMEK9LWOCHYG0796O5I288" hidden="1">#REF!</definedName>
    <definedName name="BExEXDJMZH6E3ZMKZC63VNW5JWK4" hidden="1">#REF!</definedName>
    <definedName name="BExEXI1HO4LK5W0F30J7RTATYTRE" hidden="1">#REF!</definedName>
    <definedName name="BExEXNVS6EEWOSR6737RBBXN2R32" hidden="1">#REF!</definedName>
    <definedName name="BExEY29P0RNREMAESO4KENRPUYUF" hidden="1">#REF!</definedName>
    <definedName name="BExEY6B9VFOO469376SYHYBDBT30" hidden="1">#REF!</definedName>
    <definedName name="BExEYO5C6PE2M2UYD4LCTTYLFDOV" hidden="1">#REF!</definedName>
    <definedName name="BExEYQE6W9TGHKR2YKS42DB07XA1" hidden="1">#REF!</definedName>
    <definedName name="BExEYX4W9MYU52QQTMTUIBWF5G60" hidden="1">#REF!</definedName>
    <definedName name="BExEZ16MSYX1XHHVFETWY1XLE6B4" hidden="1">#REF!</definedName>
    <definedName name="BExEZ4XK1K8T1CFOZX8NBKHW2SEL" hidden="1">#REF!</definedName>
    <definedName name="BExEZ6Q5WKEW9MTRYQXNRIV85Y7L" hidden="1">#REF!</definedName>
    <definedName name="BExEZDH0BRKCEKLJPUOKGGX346FV" hidden="1">#REF!</definedName>
    <definedName name="BExEZIKFNWV1B6IQ700CI7J2Q6BI" hidden="1">#REF!</definedName>
    <definedName name="BExEZM0FYXBV960HQ4ET5IS5G7VW" hidden="1">#REF!</definedName>
    <definedName name="BExEZS5O6XUOQBCSBOLZWTH8Y34W" hidden="1">#REF!</definedName>
    <definedName name="BExEZWYBAYSNTE0KDOAT242515UB" hidden="1">#REF!</definedName>
    <definedName name="BExF00JSUM400O197CFKZ57UNAVI" hidden="1">#REF!</definedName>
    <definedName name="BExF0157U31B7FO3RK2JHIQKU1PK" hidden="1">#REF!</definedName>
    <definedName name="BExF120CPZQQMVIDOEDOEZ2JV0O9" hidden="1">#REF!</definedName>
    <definedName name="BExF1EQZJS5TY08XNV1HG1SP4LVE" hidden="1">#REF!</definedName>
    <definedName name="BExF1J8TERWRS87WC2LS89TA6F4T" hidden="1">#REF!</definedName>
    <definedName name="BExF1XS14SD0WVIPEU856SZO7CRQ" hidden="1">#REF!</definedName>
    <definedName name="BExF2H41YSTV9ZV5K9608DA319BA" hidden="1">#REF!</definedName>
    <definedName name="BExF2IGIQZIFW5ETKNL4PLL86YLC" hidden="1">#REF!</definedName>
    <definedName name="BExF2NP8JMND0LNZOUJS00HMSHBS" hidden="1">#REF!</definedName>
    <definedName name="BExF2TUJ3HY3T9GPUX8N0XB47JWO" hidden="1">#REF!</definedName>
    <definedName name="BExF2Y1LBPH6XSQOVOFC61201MM0" hidden="1">#REF!</definedName>
    <definedName name="BExF2YCE6VE1ZHHAV22TYZKZ7PP9" hidden="1">#REF!</definedName>
    <definedName name="BExF4CE2OU8MR0D49U7A3KNHJ2GT" hidden="1">#REF!</definedName>
    <definedName name="BExF4KMVQMGJHZP6Y8UR4TCSW5O1" hidden="1">#REF!</definedName>
    <definedName name="BExF4ZGVM734SDO82W1GX3I0JPJP" hidden="1">#REF!</definedName>
    <definedName name="BExF55GOFPZJQZ9BJVAUN6RUHUXN" hidden="1">#REF!</definedName>
    <definedName name="BExF57443OO6AJ6KTSTNQGJV6SEF" hidden="1">#REF!</definedName>
    <definedName name="BExF59YJTJT4N2ULHZ4FXBPT85UC" hidden="1">#REF!</definedName>
    <definedName name="BExF5CNLWJXSONN3LVALI8V9RD38" hidden="1">#REF!</definedName>
    <definedName name="BExF5ELOO11QAN05BMRXTIF9U00Y" hidden="1">#REF!</definedName>
    <definedName name="BExF5OSJFQHX062IO907XKM34Y4D" hidden="1">#REF!</definedName>
    <definedName name="BExF62A3J6KETTU1QA9WV7Y6MU7I" hidden="1">#REF!</definedName>
    <definedName name="BExF69RTAWP7GZO2SMH9PR7XT91P" hidden="1">#REF!</definedName>
    <definedName name="BExF6GTFYNKWILH5NN6LCYIQB86W" hidden="1">#REF!</definedName>
    <definedName name="BExF6QEJT2SLLQ7GI58B91SD0T1Y" hidden="1">#REF!</definedName>
    <definedName name="BExF7D6K4VDN7R29BCTBO6TI9GA8" hidden="1">#REF!</definedName>
    <definedName name="BExF7DS4X9WJ4YFIWO7WAVPA7E28" hidden="1">#REF!</definedName>
    <definedName name="BExF7FQCWRTTV8ATPDCPTOLTEU37" hidden="1">#REF!</definedName>
    <definedName name="BExF7J6DO7QULW80EQUK0IVY9BGB" hidden="1">#REF!</definedName>
    <definedName name="BExF7NO707UDB0PPONQNUU8JKFTO" hidden="1">#REF!</definedName>
    <definedName name="BExF7SRNECD2VG2RXDTUP3MXF1ZA" hidden="1">#REF!</definedName>
    <definedName name="BExF8GQSRIYKQFBQNWJA7V03ZPVC" hidden="1">#REF!</definedName>
    <definedName name="BExF8HN6J5C1MX4MIQLKXF84LB85" hidden="1">#REF!</definedName>
    <definedName name="BExF8JFWVXF5PG8EYIOXAJBT499J" hidden="1">#REF!</definedName>
    <definedName name="BExF9MEKDDNGMBAT6QLFMU66CNO2" hidden="1">#REF!</definedName>
    <definedName name="BExGKPQIK8DFPM0RIN38WM2QZ3W8" hidden="1">#REF!</definedName>
    <definedName name="BExGLGPL6DBX3LALQ5CZ7OJMT51H" hidden="1">#REF!</definedName>
    <definedName name="BExGML66VOISEH8OWTOT685YG1AS" hidden="1">#REF!</definedName>
    <definedName name="BExGMST8A5F3VU3PRHSUPKXGWQ9C" hidden="1">#REF!</definedName>
    <definedName name="BExGMTV2ETS08B1N614OJH3LMK7O" hidden="1">#REF!</definedName>
    <definedName name="BExGN23PA8HGXIO1FTH94HKFM1LG" hidden="1">#REF!</definedName>
    <definedName name="BExGNCQSWXLSM2L1YIDPRZLOLSP2" hidden="1">#REF!</definedName>
    <definedName name="BExGNOFHFKRKQO24IBGCWUOC4I5Y" hidden="1">#REF!</definedName>
    <definedName name="BExGNPBTSUBVNTKF14YERBQ9BL55" hidden="1">#REF!</definedName>
    <definedName name="BExGNWISB0HXW7SH8STN8658R8NW" hidden="1">#REF!</definedName>
    <definedName name="BExGNWOA02SLFI6V9DDDF6I8Y5FK" hidden="1">#REF!</definedName>
    <definedName name="BExGOALV2OUJGF2STHJ1UT9QOOMQ" hidden="1">#REF!</definedName>
    <definedName name="BExGOHNK0DBWC0DF4VZNFMPMZ5HR" hidden="1">#REF!</definedName>
    <definedName name="BExGOLZWM376ZB1PD5CQFW1B56UO" hidden="1">#REF!</definedName>
    <definedName name="BExGOQHPKV1NYHF6IHWWGGH9LPBP" hidden="1">#REF!</definedName>
    <definedName name="BExGOQSJZ2R0K9J236Y0DJ6RHW7J" hidden="1">#REF!</definedName>
    <definedName name="BExGP986F2BQHPOX1DCP1PF5ENP9" hidden="1">#REF!</definedName>
    <definedName name="BExGQ4JGQF4X5SLN27NY56B08W0G" hidden="1">#REF!</definedName>
    <definedName name="BExGQM2PUSFVEZLW9OIDELKX7WA5" hidden="1">#REF!</definedName>
    <definedName name="BExGR3RCHBSX9E7J4W576V2ZVA84" hidden="1">#REF!</definedName>
    <definedName name="BExGR71ZLWP0LWDISZDKGUBBLANR" hidden="1">#REF!</definedName>
    <definedName name="BExGRH8O7GCI4N0U85DK424P28IX" hidden="1">#REF!</definedName>
    <definedName name="BExGRJ1FHIRDV8UROXW68T0V0Z4A" hidden="1">#REF!</definedName>
    <definedName name="BExGRK3A7QXDYBG3NA4MQM1NQPXY" hidden="1">#REF!</definedName>
    <definedName name="BExGRQONR45V857IIB7NZZUS8RDH" hidden="1">#REF!</definedName>
    <definedName name="BExGRVBSP0AE15AXKD8F1TUF4M6H" hidden="1">#REF!</definedName>
    <definedName name="BExGS04KE0FPKDXIOW2D28Z2Y60F" hidden="1">#REF!</definedName>
    <definedName name="BExGS169VSFQK55A6ES34EJ1WRKG" hidden="1">#REF!</definedName>
    <definedName name="BExGSBIFN70SSXPZM3H6GTDTUDF6" hidden="1">#REF!</definedName>
    <definedName name="BExGSDB68IFFKQSAPGPGMBKMZCO9" hidden="1">#REF!</definedName>
    <definedName name="BExGSI3S3Q9V373NPIP0V99C4QU6" hidden="1">#REF!</definedName>
    <definedName name="BExGSOUNPTEO1OW6G0CIGHBWM5D9" hidden="1">#REF!</definedName>
    <definedName name="BExGSRUK0MRC9IXK0ZLSV5HGJN8C" hidden="1">#REF!</definedName>
    <definedName name="BExGT151M1YVYNX0084B973W0DGM" hidden="1">#REF!</definedName>
    <definedName name="BExGT2MZHBS30CNEQRZBINK3SLU8" hidden="1">#REF!</definedName>
    <definedName name="BExGT5HEHSU8451WQMI8MWCP04O1" hidden="1">#REF!</definedName>
    <definedName name="BExGTAVMTDMTIOBDKT85IGD5NX1J" hidden="1">#REF!</definedName>
    <definedName name="BExGTP425XRLJ6KE0BLJ1VEKFTUR" hidden="1">#REF!</definedName>
    <definedName name="BExGTZAVQBVSOSDWK8J56WZG2U06" hidden="1">#REF!</definedName>
    <definedName name="BExGU6HUN82611JO6MSFU3M87AC4" hidden="1">#REF!</definedName>
    <definedName name="BExGU9Y08E5S0QU0FKOWPP9ZOGHE" hidden="1">#REF!</definedName>
    <definedName name="BExGUD37O8P32HWSS5V3S4GMC696" hidden="1">#REF!</definedName>
    <definedName name="BExGUIS7X9RV8V9AEMVET3XZSO4U" hidden="1">#REF!</definedName>
    <definedName name="BExGUX63NYAZDTI2CCW1EN7J6I5A" hidden="1">#REF!</definedName>
    <definedName name="BExGW6PZMIBQT28RFTGNVO0ILOF2" hidden="1">#REF!</definedName>
    <definedName name="BExGW7MDPFSVDXZ8TMDXTACKI2GS" hidden="1">#REF!</definedName>
    <definedName name="BExGWA65CL2XM57CJSNZCBKUX75E" hidden="1">#REF!</definedName>
    <definedName name="BExGWB7ZUPDFUX7F7ETCVLLAIJBP" hidden="1">#REF!</definedName>
    <definedName name="BExGWD0L6I5X4YF398UW4QWLQ82W" hidden="1">#REF!</definedName>
    <definedName name="BExGWEYSRPFM85XKT8NOM98WM1B4" hidden="1">#REF!</definedName>
    <definedName name="BExGX3U6JKWW0KYZ3WTN5WREGD26" hidden="1">#REF!</definedName>
    <definedName name="BExGX636REUKZUAB6A2VPM2ER3FM" hidden="1">#REF!</definedName>
    <definedName name="BExGX9U45C6VNG6WMIYNCY2N1L82" hidden="1">#REF!</definedName>
    <definedName name="BExGXAVTR665PUOSRZB3DO5ZPC42" hidden="1">#REF!</definedName>
    <definedName name="BExGXC2Y9CTELIFXBKWLR0PHLU1P" hidden="1">#REF!</definedName>
    <definedName name="BExGXGKSTQNOO1D0ICZGARW3HGIQ" hidden="1">#REF!</definedName>
    <definedName name="BExGXM9TEXK9VW3AGXK36JJ3R1PO" hidden="1">#REF!</definedName>
    <definedName name="BExGXOIN9ZL9Q7BNWIIG4R208H3Y" hidden="1">#REF!</definedName>
    <definedName name="BExGY37DE12WNFAHCWROYJ6E2C8N" hidden="1">#REF!</definedName>
    <definedName name="BExGYL1F9AMXB6P2KE0WRPKH4H0T" hidden="1">#REF!</definedName>
    <definedName name="BExGYQFMH6QCHMJMDOEQ854EY5WB" hidden="1">#REF!</definedName>
    <definedName name="BExGYWKPDRLB6U63KOG5W5RSHYCV" hidden="1">#REF!</definedName>
    <definedName name="BExGYX6BO5GFJ8YVOO3U912NGRYL" hidden="1">#REF!</definedName>
    <definedName name="BExGZ12JX30B7OFZ3G8NYVCXO1VD" hidden="1">#REF!</definedName>
    <definedName name="BExGZ5PQMCHA947LPWPXGMH2EPS9" hidden="1">#REF!</definedName>
    <definedName name="BExGZ9M0OZV12GNA0AMTL2HZ3TQQ" hidden="1">#REF!</definedName>
    <definedName name="BExGZ9RGUDC67OGL7GYTY4PYXI65" hidden="1">#REF!</definedName>
    <definedName name="BExGZVXW4DH17F6Q8W6JGN7V281L" hidden="1">#REF!</definedName>
    <definedName name="BExGZX51OJF3LXHQZM7ZKFPBWHKY" hidden="1">#REF!</definedName>
    <definedName name="BExH0EO53E2IU7NFRZM53S86GAS2" hidden="1">#REF!</definedName>
    <definedName name="BExH0ZNGOFUDO8FT7GIDXN7ZQFJP" hidden="1">#REF!</definedName>
    <definedName name="BExH12CKPFEV45IOVTPRW5ZDL74J" hidden="1">#REF!</definedName>
    <definedName name="BExH18N5PSL4046S6DF0R62EF5Q1" hidden="1">#REF!</definedName>
    <definedName name="BExH19U5IB2AFDNXTJTXF5WXX9RO" hidden="1">#REF!</definedName>
    <definedName name="BExH1LIY9JWQJN2P01U0WXAUNEOI" hidden="1">#REF!</definedName>
    <definedName name="BExH1WBCUGG1LBH95O9I7SMFNUAE" hidden="1">#REF!</definedName>
    <definedName name="BExH219HQJ7CGDF7FBT7LS36BO0K" hidden="1">#REF!</definedName>
    <definedName name="BExH267LDDHZJKBBZ5XHFXEF5BIN" hidden="1">#REF!</definedName>
    <definedName name="BExH2G8XJ5QKB9M6J6QKXKVIHB0L" hidden="1">#REF!</definedName>
    <definedName name="BExH2US55Z0HOLDCXRUSH1BRLZYT" hidden="1">#REF!</definedName>
    <definedName name="BExH31Z589CR0IE63P9HIY8B1VEF" hidden="1">#REF!</definedName>
    <definedName name="BExH36RQYZW8QVUGMOWM7AXJRFV2" hidden="1">#REF!</definedName>
    <definedName name="BExH37DDG7KFWF5GVOHL9ZZ4APNF" hidden="1">#REF!</definedName>
    <definedName name="BExH4DXGP3003LX5757S8E8VREBK" hidden="1">#REF!</definedName>
    <definedName name="BExIFYN8AXO393ZDB9GLJAGH56AE" hidden="1">#REF!</definedName>
    <definedName name="BExIG11IC07K0CJ9LZ9DF0MAI2S2" hidden="1">#REF!</definedName>
    <definedName name="BExIGQ7TYYGZ0AZ4CU0B0S1J7YBK" hidden="1">#REF!</definedName>
    <definedName name="BExIHBSOCXIWP8KSPPJYG2YJ78AY" hidden="1">#REF!</definedName>
    <definedName name="BExIHO8FDOJPTTYHR1JCSBBHG9BO" hidden="1">#REF!</definedName>
    <definedName name="BExIHT6HVK3DOOEPE0RDC60NA24G" hidden="1">#REF!</definedName>
    <definedName name="BExII8RKIEULSAJU6Z1EKEOGVVA3" hidden="1">#REF!</definedName>
    <definedName name="BExIIXC595BSAQOXZBO0UX8GFSWU" hidden="1">#REF!</definedName>
    <definedName name="BExIJ9XC9AR7EK5QGYPVFV18J5Y0" hidden="1">#REF!</definedName>
    <definedName name="BExIJC6C39CY8G14JE2W6CIKJ5T8" hidden="1">#REF!</definedName>
    <definedName name="BExIJCMGB511CKLLSTOLQQZ5TXJY" hidden="1">#REF!</definedName>
    <definedName name="BExIJE9UQ2Y9NUIB1ABS6XFA6DO4" hidden="1">#REF!</definedName>
    <definedName name="BExIJPID6WYC81YKPHJA3SFHEBVQ" hidden="1">#REF!</definedName>
    <definedName name="BExIJR5O9OS6UN01CJEN8XORHOEK" hidden="1">#REF!</definedName>
    <definedName name="BExIJV7EW09R17PSGPNAZBV8M0MY" hidden="1">#REF!</definedName>
    <definedName name="BExIKDHL79EWEBACULVT1BQGOD5S" hidden="1">#REF!</definedName>
    <definedName name="BExIKE33V2BKOYPSE7QTNT72VVQ3" hidden="1">#REF!</definedName>
    <definedName name="BExIKEU6SJ807RLR3298KZ407DO7" hidden="1">#REF!</definedName>
    <definedName name="BExIKEZJ5IRLGHWDCZAZR39WCVY0" hidden="1">#REF!</definedName>
    <definedName name="BExIKIKZN6T0Y3TNSRCH0Z3A0ULA" hidden="1">#REF!</definedName>
    <definedName name="BExIKMBS51IJI1GBKXZ64T0BZI09" hidden="1">#REF!</definedName>
    <definedName name="BExIKYRLNNW2U5TT8J2IFJEPPT5Q" hidden="1">#REF!</definedName>
    <definedName name="BExIL7GCA3GYQSJ096MZK9D0BE98" hidden="1">#REF!</definedName>
    <definedName name="BExILG58YF7W7KCZ2BHOK9LV7PPO" hidden="1">#REF!</definedName>
    <definedName name="BExILGG72VZ61HDJFHYFXC1YI88O" hidden="1">#REF!</definedName>
    <definedName name="BExILPVZUESK19G3ZG0JD9AXQQ7I" hidden="1">#REF!</definedName>
    <definedName name="BExILVVSN2ZM1CYZI8B5LTEX5XBG" hidden="1">#REF!</definedName>
    <definedName name="BExIM1VLMKZYQXVZ4Y0UY71OFX0W" hidden="1">#REF!</definedName>
    <definedName name="BExIM9IN2RBGUTYFTIINLJ1DYRD2" hidden="1">#REF!</definedName>
    <definedName name="BExIMCTC6TFOT7OSUF9JAHJP4Z8O" hidden="1">#REF!</definedName>
    <definedName name="BExIMLI8QG6I564ZTN22CEWEP18M" hidden="1">#REF!</definedName>
    <definedName name="BExIMO1V3V80S0K3TOWV4Z4SNDHU" hidden="1">#REF!</definedName>
    <definedName name="BExIMTLIYUC6BNZRJPLMZAKXPDAT" hidden="1">#REF!</definedName>
    <definedName name="BExINQEWVMOCUZIYADW23I595ZP8" hidden="1">#REF!</definedName>
    <definedName name="BExIO4I1NUNJGEV8XPMEHIOVCAT3" hidden="1">#REF!</definedName>
    <definedName name="BExIO83HN63Q993VOUH0RAWHHGW6" hidden="1">#REF!</definedName>
    <definedName name="BExIOCW5WL6T2V66TKSD68IN2TGW" hidden="1">#REF!</definedName>
    <definedName name="BExIOP134GNBUJO23P6OV56ICBTL" hidden="1">#REF!</definedName>
    <definedName name="BExIOPS4DJPLJYRHK65BG124V3N6" hidden="1">#REF!</definedName>
    <definedName name="BExIOWDGJUA9APLXJCUBN6LP5741" hidden="1">#REF!</definedName>
    <definedName name="BExIOZO5HXAVNL8PNZDOLPWP4616" hidden="1">#REF!</definedName>
    <definedName name="BExIP8NW2R5PO1MK5EATICVBW9TT" hidden="1">#REF!</definedName>
    <definedName name="BExIPGAY41Z75UZKF8DEIRO8K8KC" hidden="1">#REF!</definedName>
    <definedName name="BExIPJG4Q14IOK190VQ1F4FL8OPM" hidden="1">#REF!</definedName>
    <definedName name="BExIPJWDWBWKWGX9ZZP6821HJ0ZX" hidden="1">#REF!</definedName>
    <definedName name="BExIPLJTCEDEN1WNG2QKVE6IY0E8" hidden="1">#REF!</definedName>
    <definedName name="BExIPRZQ59PHCV5BRIGSRNQIJFUC" hidden="1">#REF!</definedName>
    <definedName name="BExIPXJEG8WPHYOAUDGB8T75ZWLB" hidden="1">#REF!</definedName>
    <definedName name="BExIQ0OM89APC3LZTUZQHH72FDHZ" hidden="1">#REF!</definedName>
    <definedName name="BExIQ3Z9GGS8HQ89S12H01OPKUFG" hidden="1">#REF!</definedName>
    <definedName name="BExIQUSW07SMHV0KYQ37TX4YXCMX" hidden="1">#REF!</definedName>
    <definedName name="BExIQX78QDBBEMPL0QIC6IM6EREG" hidden="1">#REF!</definedName>
    <definedName name="BExIR7JKD9N0CKOTWAQ3RYXI7YF6" hidden="1">#REF!</definedName>
    <definedName name="BExIR96T7T9GI48QG8A5MDERDOJ7" hidden="1">#REF!</definedName>
    <definedName name="BExIRWEWT4U9C6HCTV41HTJS315G" hidden="1">#REF!</definedName>
    <definedName name="BExIS2PIFOVJAYSMK7Q11ML73JJ4" hidden="1">#REF!</definedName>
    <definedName name="BExIS607WZ84DF0FT7EEFB3JRNV9" hidden="1">#REF!</definedName>
    <definedName name="BExIS7YE2JN2TSPJEGIO69LH2ITH" hidden="1">#REF!</definedName>
    <definedName name="BExISBUNS6FHKDY2NLE0BUFU8AG5" hidden="1">#REF!</definedName>
    <definedName name="BExISJ6X4XGC0I0N4JL2TODR6XWM" hidden="1">#REF!</definedName>
    <definedName name="BExISKUBT9C9AWT4Q3JTF4QT9ZD3" hidden="1">#REF!</definedName>
    <definedName name="BExISMXOQK9QM7FGHCKV574FPQ9S" hidden="1">#REF!</definedName>
    <definedName name="BExISN37LG4GXDFPKSWJK833XA6D" hidden="1">#REF!</definedName>
    <definedName name="BExISRQIM34XE1GU17WU6SELDG72" hidden="1">#REF!</definedName>
    <definedName name="BExISSHFKV2KZH8XIGL1HWAOIM6P" hidden="1">#REF!</definedName>
    <definedName name="BExISWDO8XZ96QNLUAEA260B33P9" hidden="1">#REF!</definedName>
    <definedName name="BExIT7BDRMJPKODICEH38FILAAHB" hidden="1">#REF!</definedName>
    <definedName name="BExITKCPGXSQXXKRLTNJVRD7W2LQ" hidden="1">#REF!</definedName>
    <definedName name="BExITSAQ0KM8O3VG0U7E39HM5KDU" hidden="1">#REF!</definedName>
    <definedName name="BExITTNBBE28LRNCRPJN2PU0T3TU" hidden="1">#REF!</definedName>
    <definedName name="BExITXU8JH0CDMINCJ9KBUW08937" hidden="1">#REF!</definedName>
    <definedName name="BExIU7QFZZGU85S6OHNLHYNJXMPQ" hidden="1">#REF!</definedName>
    <definedName name="BExIUCDKN7IKEYBTCL7L1YOEU4M0" hidden="1">#REF!</definedName>
    <definedName name="BExIUD9Z40976ZQCXZXGXGU71L3P" hidden="1">#REF!</definedName>
    <definedName name="BExIUTGMMW3VKYWGFK6OZ44RN4CP" hidden="1">#REF!</definedName>
    <definedName name="BExIV2WEU58AJI4IJMEBUJOQUBM1" hidden="1">#REF!</definedName>
    <definedName name="BExIV7ZTRCS26S6K3RFWWZD0ZSS2" hidden="1">#REF!</definedName>
    <definedName name="BExIVBQSD8HUUMNBZ9AFBW9CMDZG" hidden="1">#REF!</definedName>
    <definedName name="BExIVRML8QD9VV5GGPK2GWPGXLTS" hidden="1">#REF!</definedName>
    <definedName name="BExIWQ3AIJ74XKJB27OKEFFFZUJT" hidden="1">#REF!</definedName>
    <definedName name="BExIWW8J6RIBRHSWPDKUD2KGCAMH" hidden="1">#REF!</definedName>
    <definedName name="BExIX5DKTUQ2280KN4H1XWFMY55G" hidden="1">#REF!</definedName>
    <definedName name="BExIXJRFSSO4QJIZBUMQ922ZOCMF" hidden="1">#REF!</definedName>
    <definedName name="BExIXKD10ZM661IUCJUCHG2VFF0V" hidden="1">#REF!</definedName>
    <definedName name="BExIXVAR20QIBX1SERFN9YHKA1XY" hidden="1">#REF!</definedName>
    <definedName name="BExIYBHDWKWV48D8FQRV83A2MOS0" hidden="1">#REF!</definedName>
    <definedName name="BExIYBS7IEZDS5HV0D7RP0U1TD35" hidden="1">#REF!</definedName>
    <definedName name="BExIYF8BWHFMDDCPYG44OUODRHY2" hidden="1">#REF!</definedName>
    <definedName name="BExIZ61YI5K2PZC4AAZE4L2V9PM1" hidden="1">#REF!</definedName>
    <definedName name="BExIZCCJNURDZS431XW518JKLRYB" hidden="1">#REF!</definedName>
    <definedName name="BExIZCY3IBXN6QK7Q0MH7OBBQDYQ" hidden="1">#REF!</definedName>
    <definedName name="BExIZLHK421ZDC5FH5R2C59HWMTW" hidden="1">#REF!</definedName>
    <definedName name="BExIZR18TJKCPYY9EB0NGEJQJ3XQ" hidden="1">#REF!</definedName>
    <definedName name="BExJ06GRYGY33WKBWJLFGVNOWN2R" hidden="1">#REF!</definedName>
    <definedName name="BExJ0ANV21LT9YFRK6O2MTEA7MKN" hidden="1">#REF!</definedName>
    <definedName name="BExJ0BPPS9SSART7MTYX4D5SLLNL" hidden="1">#REF!</definedName>
    <definedName name="BExJ0YXUO3UU61FLJB58GZFEPUK7" hidden="1">#REF!</definedName>
    <definedName name="BExKD34X6673XLQ732VIM8AOPZNP" hidden="1">#REF!</definedName>
    <definedName name="BExKDBTT7O1FL7UFIS93XG4NAUOT" hidden="1">#REF!</definedName>
    <definedName name="BExKDMGRQLZ4IJQ7D0D1SPKLZPGT" hidden="1">#REF!</definedName>
    <definedName name="BExKDOEXBH9C6T6F0J54O2LR7N5T" hidden="1">#REF!</definedName>
    <definedName name="BExKDPGMGVRJ986BKSENG9SM7YHM" hidden="1">#REF!</definedName>
    <definedName name="BExKDSB6VKEK5YS0UG2VI2P2QU42" hidden="1">#REF!</definedName>
    <definedName name="BExKE51OXJSBEMOALNJTVR0STFL5" hidden="1">#REF!</definedName>
    <definedName name="BExKEGADODV03Q91AD6REQSI531R" hidden="1">#REF!</definedName>
    <definedName name="BExKESFARRZL3BDJE4OVLUS9MV53" hidden="1">#REF!</definedName>
    <definedName name="BExKEX7X0FSEASCHHUO85IX37V6T" hidden="1">#REF!</definedName>
    <definedName name="BExKF55XHAR56D9LX1OYGTH6N7OP" hidden="1">#REF!</definedName>
    <definedName name="BExKFCCPTB5ZOUYBLZT829I5SGPZ" hidden="1">#REF!</definedName>
    <definedName name="BExKFO70XILMAFC9AV88IRMZGG2Y" hidden="1">#REF!</definedName>
    <definedName name="BExKFPJH3XTV544S5ALNT9KCYVK6" hidden="1">#REF!</definedName>
    <definedName name="BExKGATISIBN20DSLLKU4Y2897VU" hidden="1">#REF!</definedName>
    <definedName name="BExKGEEZB8SAROMO74LGJH6Z1VIR" hidden="1">#REF!</definedName>
    <definedName name="BExKGUAV15NU9JSJECZHB6U2ELXM" hidden="1">#REF!</definedName>
    <definedName name="BExKGWEE0ZSTGQON29GQC26CVL42" hidden="1">#REF!</definedName>
    <definedName name="BExKGZUK8KF1607FV48GM699C7XI" hidden="1">#REF!</definedName>
    <definedName name="BExKH88H1WQRAP9KVO5WV759CKO2" hidden="1">#REF!</definedName>
    <definedName name="BExKHP673JFOT3S2IMSPRS8ST68L" hidden="1">#REF!</definedName>
    <definedName name="BExKHUPQDJCJKR2JZGMCPZ0A7EPW" hidden="1">#REF!</definedName>
    <definedName name="BExKHW7OG2CAE51JAQBX3ODTBHZN" hidden="1">#REF!</definedName>
    <definedName name="BExKI3EMUE8HCL3V089RAK0YQI2O" hidden="1">#REF!</definedName>
    <definedName name="BExKI4LRBXVEGK6UYYKVMK93UC60" hidden="1">#REF!</definedName>
    <definedName name="BExKI6PBB73IFLIRQZ5VW8TCSMDI" hidden="1">#REF!</definedName>
    <definedName name="BExKIESLQF21OC10DVTF5O3DV4DK" hidden="1">#REF!</definedName>
    <definedName name="BExKIML5SXYJSQ2NWJE34RS9HV0C" hidden="1">#REF!</definedName>
    <definedName name="BExKIR310DD12HN8C3Q65VET29AI" hidden="1">#REF!</definedName>
    <definedName name="BExKIWXC3JV0P99TMNPO5WS27SWO" hidden="1">#REF!</definedName>
    <definedName name="BExKJ2H1996JCUKH90B8HIB8Q1X2" hidden="1">#REF!</definedName>
    <definedName name="BExKJLI2K0PLNNGBGIYN7M7DSEDH" hidden="1">#REF!</definedName>
    <definedName name="BExKJMP7TQATFY56048YS66KCXH1" hidden="1">#REF!</definedName>
    <definedName name="BExKJMUK3QAO5YDE3R1Z2G7JFJMM" hidden="1">#REF!</definedName>
    <definedName name="BExKJTW6B1Q9LPZK13GLIKWS074H" hidden="1">#REF!</definedName>
    <definedName name="BExKJW511GWI7J7BU8BP1XUYGZCQ" hidden="1">#REF!</definedName>
    <definedName name="BExKK1OQ1ESEMSOML0XL1BA3RRRI" hidden="1">#REF!</definedName>
    <definedName name="BExKK6BV1FPX0WYB4NVAKLZB7IKO" hidden="1">#REF!</definedName>
    <definedName name="BExKKL61PD0PWB5OM5RWMADTTXN7" hidden="1">#REF!</definedName>
    <definedName name="BExKKMII2TPRNPZTWUE4GZZH6LN0" hidden="1">#REF!</definedName>
    <definedName name="BExKL957AFTBNFZTK048UX1G2FPI" hidden="1">#REF!</definedName>
    <definedName name="BExKLPMN824FH976QAR578L2MJ41" hidden="1">#REF!</definedName>
    <definedName name="BExKLVBI5V61RIZUW5MUUEM9P3T7" hidden="1">#REF!</definedName>
    <definedName name="BExKLZ7S19EVAIHTOL4V5DJE5KE4" hidden="1">#REF!</definedName>
    <definedName name="BExKM2NW77XN956SI8NR47N0W2EG" hidden="1">#REF!</definedName>
    <definedName name="BExKM4LZC4ZUGI0CO4HKLY43TQV1" hidden="1">#REF!</definedName>
    <definedName name="BExKNIIC3QIZ9CKMAHCN31Z91JY7" hidden="1">#REF!</definedName>
    <definedName name="BExKNR79B9KIDE608S1QQXPC5G2R" hidden="1">#REF!</definedName>
    <definedName name="BExKNT5HULTJU14B8DY8BFSRR8RU" hidden="1">#REF!</definedName>
    <definedName name="BExKO4JBYTNZ8D1KRWDKZM7OBNQM" hidden="1">#REF!</definedName>
    <definedName name="BExKOAZDVVI0SY91VHDTN19NQMOB" hidden="1">#REF!</definedName>
    <definedName name="BExKOK4DA3GTEZGVWAFMRSVDDAQV" hidden="1">#REF!</definedName>
    <definedName name="BExKOLRU60J6MH99SV3N412CS927" hidden="1">#REF!</definedName>
    <definedName name="BExKPNJBKB5XV6GULNMCP3UL5TC2" hidden="1">#REF!</definedName>
    <definedName name="BExKPZO6XTPHMKDFPV5W0YGH9QOU" hidden="1">#REF!</definedName>
    <definedName name="BExKQ8IFBGE26A92TQL2200M2C9N" hidden="1">#REF!</definedName>
    <definedName name="BExKQBIA970Q6E6HAVVAN3H05V4N" hidden="1">#REF!</definedName>
    <definedName name="BExKQBT3M2HKKN0JVOWC1Z2XG723" hidden="1">#REF!</definedName>
    <definedName name="BExKQGLR2OMTNS6YE4DY4OL9ADMB" hidden="1">#REF!</definedName>
    <definedName name="BExKQIUPU0XC0AHLKKZ6GH2TSOL7" hidden="1">#REF!</definedName>
    <definedName name="BExKR8RZ8K5G33N7XF2SW53PUYP1" hidden="1">#REF!</definedName>
    <definedName name="BExKRJ9LNOT8GTUD7TCFRPIESL8I" hidden="1">#REF!</definedName>
    <definedName name="BExKSRH0FJTMISI3AVCXODWMJGHK" hidden="1">#REF!</definedName>
    <definedName name="BExKTGSMXIBDFH8CHCXSBO7GY026" hidden="1">#REF!</definedName>
    <definedName name="BExKULEJ5G76215AYCYTUDTXLKMY" hidden="1">#REF!</definedName>
    <definedName name="BExKUSQYTWOK5G1EX6E29NNQBK01" hidden="1">#REF!</definedName>
    <definedName name="BExM9MY4M92JRBFPV88NOJTUZMVG" hidden="1">#REF!</definedName>
    <definedName name="BExMA7MLNR4QC5YMIEC2UWZVYJ5W" hidden="1">#REF!</definedName>
    <definedName name="BExMA7XC3NEF2DX8RP533XW0NFYZ" hidden="1">#REF!</definedName>
    <definedName name="BExMA9FAQNS6V6GBN5C5OAQNMU07" hidden="1">#REF!</definedName>
    <definedName name="BExMABYYE605VMPSUNFZWMSYVC0Y" hidden="1">#REF!</definedName>
    <definedName name="BExMAW1UXXMUVH1HTE6STQMNC175" hidden="1">#REF!</definedName>
    <definedName name="BExMBMFC8OFIYYGL0FUA8Y8HTL0N" hidden="1">#REF!</definedName>
    <definedName name="BExMBNX9UCLCWZD2R4704Y5HL1NB" hidden="1">#REF!</definedName>
    <definedName name="BExMBW62Q5Q463XZJ1X5408V1XS6" hidden="1">#REF!</definedName>
    <definedName name="BExMCA9168UN7XCDSQ8TDNEOZGUN" hidden="1">#REF!</definedName>
    <definedName name="BExMDGD34FI4XMEFLHZLF75V9ZVI" hidden="1">#REF!</definedName>
    <definedName name="BExMDL5JWYM5LZXL1KFSKHPVK9J3" hidden="1">#REF!</definedName>
    <definedName name="BExMDV1LSFQXNNQ1NNF8SKLG4JN4" hidden="1">#REF!</definedName>
    <definedName name="BExME11JDJZGCWCVTQHV8VGK350M" hidden="1">#REF!</definedName>
    <definedName name="BExME94QNFKH4L60LU8OT0D57EWO" hidden="1">#REF!</definedName>
    <definedName name="BExMEB899EFW5J8REVYJGBL2AOJO" hidden="1">#REF!</definedName>
    <definedName name="BExMEDS0XEGDBCESG7IPNLLBX3VR" hidden="1">#REF!</definedName>
    <definedName name="BExMEQNY5JWP97COZ39X0KE4K1EM" hidden="1">#REF!</definedName>
    <definedName name="BExMERPOFPIVQEIXCCU030KIFM9B" hidden="1">#REF!</definedName>
    <definedName name="BExMF400I0KO6MYVI1DABAHOVT0Q" hidden="1">#REF!</definedName>
    <definedName name="BExMFAQV2RGH0BLFSCGKBUJLFG8L" hidden="1">#REF!</definedName>
    <definedName name="BExMFC8OI6FDERB1U6JQTD85YNJ4" hidden="1">#REF!</definedName>
    <definedName name="BExMFH6RSFK9XV9ZSK7SZLXRGLLU" hidden="1">#REF!</definedName>
    <definedName name="BExMFKHHBFE6Y9VSUMRZOO3YSDBJ" hidden="1">#REF!</definedName>
    <definedName name="BExMFMFIXXP3NPSRCYG3PVWNUOWH" hidden="1">#REF!</definedName>
    <definedName name="BExMFRDNCILEUCBFUE23V5WN8E38" hidden="1">#REF!</definedName>
    <definedName name="BExMG5M19V6U56YMK4YXEWL3794K" hidden="1">#REF!</definedName>
    <definedName name="BExMG9YF46HDWQVUJ1CWT99FUVWX" hidden="1">#REF!</definedName>
    <definedName name="BExMGA96JA5S3G5UEREC45UPJBA7" hidden="1">#REF!</definedName>
    <definedName name="BExMGAUYGU4T4BDY6QTNOTSCGFTA" hidden="1">#REF!</definedName>
    <definedName name="BExMGKR0TLG6W9JFLNH023OCVGDW" hidden="1">#REF!</definedName>
    <definedName name="BExMGT4YZDG0CVEGPSDJ35U5X47B" hidden="1">#REF!</definedName>
    <definedName name="BExMGWQKJXWOFF0L5E1IHJSURR5B" hidden="1">#REF!</definedName>
    <definedName name="BExMGZ4QUBZ8M8OOPL2JADD1QB6M" hidden="1">#REF!</definedName>
    <definedName name="BExMH1DRBRJSGY9KV49UH611WGJ3" hidden="1">#REF!</definedName>
    <definedName name="BExMH1J324WQTBXOE63FOZ72WEQD" hidden="1">#REF!</definedName>
    <definedName name="BExMH4Z7Z6ZZ7BY9YJ2BRREO94TO" hidden="1">#REF!</definedName>
    <definedName name="BExMH7DKZL7L1AJRYROV9VSZXIS7" hidden="1">#REF!</definedName>
    <definedName name="BExMHPNQDRRD4WLQRZEQV0YF9VV4" hidden="1">#REF!</definedName>
    <definedName name="BExMHT3Q1BA1R4RTX1TGOAVLSJ0R" hidden="1">#REF!</definedName>
    <definedName name="BExMHTEJ92EEEAYD6DGYYLFYWKXY" hidden="1">#REF!</definedName>
    <definedName name="BExMHY761KJT68CPGRIGHBQ2CUN0" hidden="1">#REF!</definedName>
    <definedName name="BExMIV60HDXJW12B91FY2NIIO6C5" hidden="1">#REF!</definedName>
    <definedName name="BExMIZNPFVOM17US8PY91S2DVO4I" hidden="1">#REF!</definedName>
    <definedName name="BExMJ6UTNKIKIA0VTTHQ44ZIUWZW" hidden="1">#REF!</definedName>
    <definedName name="BExMJ7AX3A6RZFD1I5MRRV4WGC19" hidden="1">#REF!</definedName>
    <definedName name="BExMJ9UQ0Y0VNGOACO0ILNZB9SQH" hidden="1">#REF!</definedName>
    <definedName name="BExMJAR2Z4CGBAXKRF121XYEWG9K" hidden="1">#REF!</definedName>
    <definedName name="BExMJBCH8K5XQA119COD0JTVT4QR" hidden="1">#REF!</definedName>
    <definedName name="BExMJSFMQLO78RJJI2U55JS7PLL4" hidden="1">#REF!</definedName>
    <definedName name="BExMJTBVC4D822CAUAVSU77NCSUE" hidden="1">#REF!</definedName>
    <definedName name="BExMJWS2513GHHSOF4HH96IYSQPK" hidden="1">#REF!</definedName>
    <definedName name="BExMKH091GB520V4S37DELQF9Z3W" hidden="1">#REF!</definedName>
    <definedName name="BExMKL1ZQJOQ44K135TE8V6M4R4F" hidden="1">#REF!</definedName>
    <definedName name="BExMKMP93VAHXXZ52MVTEBAW37JT" hidden="1">#REF!</definedName>
    <definedName name="BExMLA86IA2FY12O1CJDOCNIBIJ4" hidden="1">#REF!</definedName>
    <definedName name="BExMLBKRZ2JXTX5VNSPMYFGV3YFH" hidden="1">#REF!</definedName>
    <definedName name="BExMMN87D95CHSX1597HABA0LN2Q" hidden="1">#REF!</definedName>
    <definedName name="BExMMYWZ7URQ2YHXBZIRJJ3MMWIV" hidden="1">#REF!</definedName>
    <definedName name="BExMN2IGY47HQ64D2M4EIVE9NSFN" hidden="1">#REF!</definedName>
    <definedName name="BExMN5NUF7WV0SGQWJJOKEMINH4O" hidden="1">#REF!</definedName>
    <definedName name="BExMNHSR7Q9HCD1ZLZ59H3PTFVV3" hidden="1">#REF!</definedName>
    <definedName name="BExMNMLD6SFIV847MPJBB6LQQSDN" hidden="1">#REF!</definedName>
    <definedName name="BExMNNSI6GZ9CM1PLBAUJBR6OKOY" hidden="1">#REF!</definedName>
    <definedName name="BExMO6803M5DAWEUF8ZFVOCG47V9" hidden="1">#REF!</definedName>
    <definedName name="BExMOKB3WMPPVSJKD8U8NE5MMY5F" hidden="1">#REF!</definedName>
    <definedName name="BExMOQ04JYFJYC40EO0BCY5102D2" hidden="1">#REF!</definedName>
    <definedName name="BExMOX741Z1ANKHOVJ84UUUFQNIC" hidden="1">#REF!</definedName>
    <definedName name="BExMP2QLTK6UMD4RRSFFTP2UL4L4" hidden="1">#REF!</definedName>
    <definedName name="BExMPMO72YLPUEAZB82WDZ2A1E9E" hidden="1">#REF!</definedName>
    <definedName name="BExMPZ3UTPU2AHODMDKB691IQNNV" hidden="1">#REF!</definedName>
    <definedName name="BExMQ5EHTCKRNTOD08T0KTTMGJD2" hidden="1">#REF!</definedName>
    <definedName name="BExMQ8EDSURY4I91ZD835TQOXZ8T" hidden="1">#REF!</definedName>
    <definedName name="BExMQ95A0QVTKLS6RXZUFWRARMFC" hidden="1">#REF!</definedName>
    <definedName name="BExMQFQMWUUHSO2HQGANMMYLJV0E" hidden="1">#REF!</definedName>
    <definedName name="BExMQI53H3QQUSJCAZ0EDGTPVJCT" hidden="1">#REF!</definedName>
    <definedName name="BExMQTJ4AGZO3O1UBI23BP29XCVQ" hidden="1">#REF!</definedName>
    <definedName name="BExMQWIU3TFTOIXNASAZKJPZJD9R" hidden="1">#REF!</definedName>
    <definedName name="BExMQWTN7QAG7O8SDSI22ILDYRHP" hidden="1">#REF!</definedName>
    <definedName name="BExMQZ7YB7GJGB4N6T2U9QJP5XXH" hidden="1">#REF!</definedName>
    <definedName name="BExMQZTJANFP57X5B4A73U6NJRE2" hidden="1">#REF!</definedName>
    <definedName name="BExMQZYZ7HMQXHL3ZY5V8X4FMEBH" hidden="1">#REF!</definedName>
    <definedName name="BExMR0KKWBP9B3O7KB4AZ20123S1" hidden="1">#REF!</definedName>
    <definedName name="BExMR4GVILQZOXIPKGAL9X6G84HZ" hidden="1">#REF!</definedName>
    <definedName name="BExMRE7ESDBXKIXVB73HSVXFN5UM" hidden="1">#REF!</definedName>
    <definedName name="BExMRSAKU94V2RF3IVJEWJNFC557" hidden="1">#REF!</definedName>
    <definedName name="BExMS0OOE8NOAGOEOZLQ1M0PUF3Q" hidden="1">#REF!</definedName>
    <definedName name="BExMSD9TX1PX68NEJA0ZGPH2H9KT" hidden="1">#REF!</definedName>
    <definedName name="BExMSU211NTO8CL9SNXW28FBSRBQ" hidden="1">#REF!</definedName>
    <definedName name="BExO561NDXI86E3FKSGLZZY4F4GH" hidden="1">#REF!</definedName>
    <definedName name="BExO5I183P1A4M3VJWLFOYWEG93B" hidden="1">#REF!</definedName>
    <definedName name="BExO5LXIIAK6X6ZNZ8EFXUSKVERF" hidden="1">#REF!</definedName>
    <definedName name="BExO5N4OAZRILWK7X6J737OCRXUV" hidden="1">#REF!</definedName>
    <definedName name="BExO5SIVAK9TY1ZI9OBZNUQLLSEB" hidden="1">#REF!</definedName>
    <definedName name="BExO5UX5RUKS5P0ANKSL8C82NOZV" hidden="1">#REF!</definedName>
    <definedName name="BExO67ICBS8H5EYFR9NVM04NN522" hidden="1">#REF!</definedName>
    <definedName name="BExO69WND4KT07RZOMPH6WJSXBL3" hidden="1">#REF!</definedName>
    <definedName name="BExO6EEJ63S3OQ943BMMAK2XSECS" hidden="1">#REF!</definedName>
    <definedName name="BExO7CKJL0T3SB8NOXF7EC5EM45V" hidden="1">#REF!</definedName>
    <definedName name="BExO7FEYNF0S928EA8QTJFZ3TI8T" hidden="1">#REF!</definedName>
    <definedName name="BExO82CABXCMQOU12Y0XDEHBGY90" hidden="1">#REF!</definedName>
    <definedName name="BExO8V42DRSS1T47WDI6YBFH95B8" hidden="1">#REF!</definedName>
    <definedName name="BExO90IAVR1S0F7F1Y2XZPH26DPY" hidden="1">#REF!</definedName>
    <definedName name="BExO9IMZCLVA1D1T9CYPS3MGEYYI" hidden="1">#REF!</definedName>
    <definedName name="BExO9L1B29V02RS0WTOA4W38WDGT" hidden="1">#REF!</definedName>
    <definedName name="BExO9LHKQ2JBE6FUM3PDAQ96SKDU" hidden="1">#REF!</definedName>
    <definedName name="BExO9MZHO22BQGD6V1R4KHGZNFBW" hidden="1">#REF!</definedName>
    <definedName name="BExO9TFFFX3XUXY3GB7230QGBZH2" hidden="1">#REF!</definedName>
    <definedName name="BExOA4IMWU90CQYBNIAECNJPQ864" hidden="1">#REF!</definedName>
    <definedName name="BExOA7D2CODY3X3QS1UYNL27A6W5" hidden="1">#REF!</definedName>
    <definedName name="BExOARANO7KTIXANPELN30O4ACAX" hidden="1">#REF!</definedName>
    <definedName name="BExOAT8P1RAGE6X96PASY2HUKJ9S" hidden="1">#REF!</definedName>
    <definedName name="BExOBKIJLK5W0T6H57TSQUIC3KWQ" hidden="1">#REF!</definedName>
    <definedName name="BExOBN7NRVS6QH07OV0WBD6UXBUR" hidden="1">#REF!</definedName>
    <definedName name="BExOBREQU6E6MPBVFF3RCZH724UO" hidden="1">#REF!</definedName>
    <definedName name="BExOBVR3RF10OBJNACTPNOOHGEUR" hidden="1">#REF!</definedName>
    <definedName name="BExOBX91FNDSMWU9KYNZA4D6ZBW5" hidden="1">#REF!</definedName>
    <definedName name="BExOC274L7IF3XKMIFI5IK9WD5CT" hidden="1">#REF!</definedName>
    <definedName name="BExOC2CH0R8JHBNEKLRTXIWBWLPR" hidden="1">#REF!</definedName>
    <definedName name="BExOCAAG61C0P2LL4PHN2NXDJB6L" hidden="1">#REF!</definedName>
    <definedName name="BExOCAW1ZKCCVMAKZ3544RYXNKKX" hidden="1">#REF!</definedName>
    <definedName name="BExOCBCAH43L63EX7FURAZNMXCOQ" hidden="1">#REF!</definedName>
    <definedName name="BExOCXTDDTZTL2OWZ4VRLC4Q5QPB" hidden="1">#REF!</definedName>
    <definedName name="BExOD1PNHZ54KL70JD9KVWIVECYO" hidden="1">#REF!</definedName>
    <definedName name="BExOD2RC9Q0QZDSK7XJSOAILGCKJ" hidden="1">#REF!</definedName>
    <definedName name="BExODA3QYZ3XZZQ8Q7VMTB88RYMA" hidden="1">#REF!</definedName>
    <definedName name="BExODINCDKN2TUQ6D2GR1BO5LU0Z" hidden="1">#REF!</definedName>
    <definedName name="BExODKW6WIZCI37MCHZVG0WYS9B2" hidden="1">#REF!</definedName>
    <definedName name="BExODS8FWWF9TZ4VHN70DQWAFXE9" hidden="1">#REF!</definedName>
    <definedName name="BExODZVO6HUQ4M65XKUNHIRK11XO" hidden="1">#REF!</definedName>
    <definedName name="BExOE42O748Y59289UHDI5Z5APIQ" hidden="1">#REF!</definedName>
    <definedName name="BExOEK3VZCMVJ8PTS7H1QB88HS6F" hidden="1">#REF!</definedName>
    <definedName name="BExOEMYBEZ2EKWSM0GFEV7CRV3YY" hidden="1">#REF!</definedName>
    <definedName name="BExOEOAXLSNXZHBWZRPYBSTGKVFX" hidden="1">#REF!</definedName>
    <definedName name="BExOEPSUO1TZBMD0378SIAFZO8NZ" hidden="1">#REF!</definedName>
    <definedName name="BExOEZZQY603GRDPOL33RY3QJGI0" hidden="1">#REF!</definedName>
    <definedName name="BExOFD6H3EHBVZ1NWCTY8Y9JQX1N" hidden="1">#REF!</definedName>
    <definedName name="BExOFEDMXDQS4JG6Z7HEXJJYGVDB" hidden="1">#REF!</definedName>
    <definedName name="BExOFYLUOYHDSHNISAYFT51PL6FG" hidden="1">#REF!</definedName>
    <definedName name="BExOFZCQ41LJR746ZGVGK7JN43ZE" hidden="1">#REF!</definedName>
    <definedName name="BExOHKLKLXBWY2FDZIL9BMRN4DH3" hidden="1">#REF!</definedName>
    <definedName name="BExOHQ536J60QZKO68HK2SRREPON" hidden="1">#REF!</definedName>
    <definedName name="BExOHRXU6CUF25DAILU277SQQ0U2" hidden="1">#REF!</definedName>
    <definedName name="BExOI0MQ2QC17SI1EPD5WE0WWB4L" hidden="1">#REF!</definedName>
    <definedName name="BExOI5KTIQTNGYFM9FU4RR69WE5Z" hidden="1">#REF!</definedName>
    <definedName name="BExOI6BRD3LUW5R1IUPV18JAF5OJ" hidden="1">#REF!</definedName>
    <definedName name="BExOI96BI6JM6ZA6RAXVLF0L9A5G" hidden="1">#REF!</definedName>
    <definedName name="BExOIO0C1859RRPZ9W52KESBD0T4" hidden="1">#REF!</definedName>
    <definedName name="BExOIYHYSIO52FTBD4H6EPPYZVK2" hidden="1">#REF!</definedName>
    <definedName name="BExOJ3ALONE2JDI1TGB86GXOLG0M" hidden="1">#REF!</definedName>
    <definedName name="BExOJQ7X9QTHSTGR217PTGKXJXCS" hidden="1">#REF!</definedName>
    <definedName name="BExOJTTDG3QH7G0UPONP9MNS5NV9" hidden="1">#REF!</definedName>
    <definedName name="BExOJZ2B9H7Y3FJ77BCRVY5R5JI2" hidden="1">#REF!</definedName>
    <definedName name="BExOK1RE5PNZ9KCX5UXSHQDUUT2F" hidden="1">#REF!</definedName>
    <definedName name="BExOK8CMMTIPYD11U631DW2SI2C7" hidden="1">#REF!</definedName>
    <definedName name="BExOK8NK410MU68HTIV4YK8J8OFD" hidden="1">#REF!</definedName>
    <definedName name="BExOKA020R645NA0D2JQO2HAF0WJ" hidden="1">#REF!</definedName>
    <definedName name="BExOKALNFCJ2TT0T7E8VWPSW3C6X" hidden="1">#REF!</definedName>
    <definedName name="BExOKB1VMNK8F9WKGM7IY9R7BKLH" hidden="1">#REF!</definedName>
    <definedName name="BExOKHHTBQRQSD6IOKYN7U2HOG25" hidden="1">#REF!</definedName>
    <definedName name="BExOKQS98543J7EDQW6IF6CC2B2Z" hidden="1">#REF!</definedName>
    <definedName name="BExOKSQGJQPQLXKEFWC48SMF10KX" hidden="1">#REF!</definedName>
    <definedName name="BExOKXTQCZG65R08USOMAUTUV5NR" hidden="1">#REF!</definedName>
    <definedName name="BExOKXTRJNQBV852FHW6NV6LLFXW" hidden="1">#REF!</definedName>
    <definedName name="BExOL0IUBEVG0ME0U641D2WZXVD7" hidden="1">#REF!</definedName>
    <definedName name="BExOL1KOOU5400DL4TZZ7YN0G002" hidden="1">#REF!</definedName>
    <definedName name="BExOL1PZ2RUQT7B7NBZXJ7DG4T4B" hidden="1">#REF!</definedName>
    <definedName name="BExOLL7BD4M0JMF6MQLY3F4R3W4I" hidden="1">#REF!</definedName>
    <definedName name="BExOM0MWQ2GBI8FHJ02A1X4ZS96K" hidden="1">#REF!</definedName>
    <definedName name="BExOM8QEW7FV7KVVBB4F3U2UWMMF" hidden="1">#REF!</definedName>
    <definedName name="BExOMEF8IN8J768GO1FFE8G2KCYT" hidden="1">#REF!</definedName>
    <definedName name="BExOMW3TPZ2OQIEUD6DH9MFY0JGS" hidden="1">#REF!</definedName>
    <definedName name="BExOMX06QPKNO0QDG8TY143ZJ21X" hidden="1">#REF!</definedName>
    <definedName name="BExON6AP9UGC72VU5V15Z2KAIARA" hidden="1">#REF!</definedName>
    <definedName name="BExON7HUPJ39ZFOKRCW7O748UUWX" hidden="1">#REF!</definedName>
    <definedName name="BExONB3BP4CXLTP8HOTTAARODBP1" hidden="1">#REF!</definedName>
    <definedName name="BExONBJLNSQKNHEKTBOXRC2YI14Z" hidden="1">#REF!</definedName>
    <definedName name="BExONR9YITSIUNGZY7K4E1W44T1L" hidden="1">#REF!</definedName>
    <definedName name="BExONW7W2X8YERQQ3W0ORMA72WM4" hidden="1">#REF!</definedName>
    <definedName name="BExOO5T51IYSQCEZXKK9SZCI2J9G" hidden="1">#REF!</definedName>
    <definedName name="BExOOJQXXM9JB6MOVDUG22XR7DTC" hidden="1">#REF!</definedName>
    <definedName name="BExOP79USECRGQZUOO7367FJIYYW" hidden="1">#REF!</definedName>
    <definedName name="BExOP7VG2IEX7TJG6R81T2SZVUPH" hidden="1">#REF!</definedName>
    <definedName name="BExOPUCPKR5M979D6ZWXXZVJRR2D" hidden="1">#REF!</definedName>
    <definedName name="BExOPUY9WQ5YMCIUYMIFGL59P1EQ" hidden="1">#REF!</definedName>
    <definedName name="BExOQ5QOI219GNIN957354MMG93D" hidden="1">#REF!</definedName>
    <definedName name="BExOQG8BYQMNZ5P2NM1X0SZ4FW59" hidden="1">#REF!</definedName>
    <definedName name="BExQ2D2YJLK26RKT38UAS4HH79HY" hidden="1">#REF!</definedName>
    <definedName name="BExQ2FBZ5AQTEZYZ0LQHW2SS39R9" hidden="1">#REF!</definedName>
    <definedName name="BExQ2JTSLCT5JISHAYUGXHAU3E70" hidden="1">#REF!</definedName>
    <definedName name="BExQ32PKQS0D4WMK7VH0CVZQFV07" hidden="1">#REF!</definedName>
    <definedName name="BExQ36093QM7JURT42WXXGVOHZAV" hidden="1">#REF!</definedName>
    <definedName name="BExQ3BJRIL24GRRXHIF7TSNVRRPX" hidden="1">#REF!</definedName>
    <definedName name="BExQ3L50QSH32VPRXO2WV54Y47BR" hidden="1">#REF!</definedName>
    <definedName name="BExQ3PC3910DMV23M32IHRT5ZLG3" hidden="1">#REF!</definedName>
    <definedName name="BExQ42YYEISEEJKVV7EFW4BHTIL3" hidden="1">#REF!</definedName>
    <definedName name="BExQ4ENWNLRLBOY044R9ZEUVNEHY" hidden="1">#REF!</definedName>
    <definedName name="BExQ4GWQGIZRNMNIHCYLYHUHAKNU" hidden="1">#REF!</definedName>
    <definedName name="BExQ4NI4V9CMUV9M3IODS44J8RKW" hidden="1">#REF!</definedName>
    <definedName name="BExQ4OJXIT2A7Y2CQFSH2MN36BWD" hidden="1">#REF!</definedName>
    <definedName name="BExQ4OPAGPEHYQ8AINPC2IVMC72K" hidden="1">#REF!</definedName>
    <definedName name="BExQ4QCJMRT95UFKFXPOVBOZO4MQ" hidden="1">#REF!</definedName>
    <definedName name="BExQ59TUCDDBVKNTGGS2SH6DI5BT" hidden="1">#REF!</definedName>
    <definedName name="BExQ5C872QKGK3XTX73D9ALBGIJO" hidden="1">#REF!</definedName>
    <definedName name="BExQ5JF3ZQ55QXQQF7B2TP46B11S" hidden="1">#REF!</definedName>
    <definedName name="BExQ5SETDVQFBHQ347E39O4MW3Q9" hidden="1">#REF!</definedName>
    <definedName name="BExQ5VEPHNM7W5ZFEACYDESD83DC" hidden="1">#REF!</definedName>
    <definedName name="BExQ6HVX5BSTE61GX54IWDOIX03Y" hidden="1">#REF!</definedName>
    <definedName name="BExQ6OXEPJ6DVTFJVDUPKLLHLU3U" hidden="1">#REF!</definedName>
    <definedName name="BExQ7LLH8R1ASB1TCNA7HETBISOE" hidden="1">#REF!</definedName>
    <definedName name="BExQ7Q3BV9NLT52NZPWXO9C4A600" hidden="1">#REF!</definedName>
    <definedName name="BExQ7V6QF1BOTPVZUACNOJZYI9U1" hidden="1">#REF!</definedName>
    <definedName name="BExQ83VNJD4B7RKFUZYDN1IWVNJP" hidden="1">#REF!</definedName>
    <definedName name="BExQ83VNOWVLH1HLO8E35OJVUBGY" hidden="1">#REF!</definedName>
    <definedName name="BExQ894CRQKH7C3F6ZJ4Z5N7GKUA" hidden="1">#REF!</definedName>
    <definedName name="BExQ8E2C1PJKGX5NDHQHWL6ZW2OY" hidden="1">#REF!</definedName>
    <definedName name="BExQ8HYRWFQVYZ3IFPP8TKSBLZ8M" hidden="1">#REF!</definedName>
    <definedName name="BExQ8TCMUBAB88G6G12QCEU3B9JY" hidden="1">#REF!</definedName>
    <definedName name="BExQ8UP8UQFRMBTNE1BCX3JKCDPP" hidden="1">#REF!</definedName>
    <definedName name="BExQ8VAUJ54P36QQ97Y5JVNGN7CV" hidden="1">#REF!</definedName>
    <definedName name="BExQ9HXCNIU15RDR6E9S760EL684" hidden="1">#REF!</definedName>
    <definedName name="BExQ9YESWG8NNI1ECNV872UQ26MZ" hidden="1">#REF!</definedName>
    <definedName name="BExQA1ENU6VPH8KF1DQIUW6JJ95D" hidden="1">#REF!</definedName>
    <definedName name="BExQA9HZV8HKMFV62G4VEQ41J816" hidden="1">#REF!</definedName>
    <definedName name="BExQAG3DF8RL3X4QUY4GN2J5NM57" hidden="1">#REF!</definedName>
    <definedName name="BExQB2KF89W9MLX098NNY0AJMOH4" hidden="1">#REF!</definedName>
    <definedName name="BExQB5KHIMXWI48MAMBMV715WCG5" hidden="1">#REF!</definedName>
    <definedName name="BExQB60LB5JRMKEWHANPPE3DKRF0" hidden="1">#REF!</definedName>
    <definedName name="BExQBAD4X493KMPJXL1W6CE0QDW7" hidden="1">#REF!</definedName>
    <definedName name="BExQBT3F72QYAFBHQRHC7TNAU2WB" hidden="1">#REF!</definedName>
    <definedName name="BExQBXL8EDUNMZGSMCEE33UNVFP8" hidden="1">#REF!</definedName>
    <definedName name="BExQCJBFCDYCUM52PSI3P5II51F9" hidden="1">#REF!</definedName>
    <definedName name="BExQCM5T5Z36T13R4SL58LF5GRII" hidden="1">#REF!</definedName>
    <definedName name="BExQCXUM1HL2YJ89RWRL0EVOTQSH" hidden="1">#REF!</definedName>
    <definedName name="BExQCZSUO129HX73KQBNKBYN8ITN" hidden="1">#REF!</definedName>
    <definedName name="BExQD5HU9DII8XIH9FXRS3S1H7F4" hidden="1">#REF!</definedName>
    <definedName name="BExQD6UB61J4WAGOUOX8SCPADZ1O" hidden="1">#REF!</definedName>
    <definedName name="BExQD7AKR2AIIZJD0OLNLZWUFQBJ" hidden="1">#REF!</definedName>
    <definedName name="BExQDL88B2UAB1GJDF511L00WXBV" hidden="1">#REF!</definedName>
    <definedName name="BExQDYPRJDG7Y4PV6231FJV3WR48" hidden="1">#REF!</definedName>
    <definedName name="BExQE25RXDGX4D5ASLBXUU36XM96" hidden="1">#REF!</definedName>
    <definedName name="BExQE55SVATUC3T0OGE6NMWMN8I6" hidden="1">#REF!</definedName>
    <definedName name="BExQEQ53EDCMU559A9HNQNP97KHG" hidden="1">#REF!</definedName>
    <definedName name="BExQF3RXIIVLCGLPPE6R8EWY35HG" hidden="1">#REF!</definedName>
    <definedName name="BExQF90PI43GZXMZVAWD1AX4EPGV" hidden="1">#REF!</definedName>
    <definedName name="BExQFCM559Q2NN5U32Y2SBT89EYQ" hidden="1">#REF!</definedName>
    <definedName name="BExQFEPPB52GWOURU1O2D7E0K5D3" hidden="1">#REF!</definedName>
    <definedName name="BExQFJIBOPHV8GYOV55DGWN9OQBI" hidden="1">#REF!</definedName>
    <definedName name="BExQFVHX2DCQ068DRZFUOLLM3DE9" hidden="1">#REF!</definedName>
    <definedName name="BExQGFA1OH1LXAE945LTPQBPK5XG" hidden="1">#REF!</definedName>
    <definedName name="BExQGFFCODXL8D4CC7MEIKWGM1F9" hidden="1">#REF!</definedName>
    <definedName name="BExQH094HH98E2VV8M78GSUZWC8J" hidden="1">#REF!</definedName>
    <definedName name="BExQH4QZSJ8P2DJ4BRSB2VE7EBEH" hidden="1">#REF!</definedName>
    <definedName name="BExQH5I1XU7EQ15WG0RB5RJ8UPII" hidden="1">#REF!</definedName>
    <definedName name="BExQH692I68L2YU49X4120B6DLMO" hidden="1">#REF!</definedName>
    <definedName name="BExQH6EE6ERHPNJ0CNYN4WZVE5Y4" hidden="1">#REF!</definedName>
    <definedName name="BExQHAQRXQHB3XMM6WWLYJEG60JD" hidden="1">#REF!</definedName>
    <definedName name="BExQHB72BCKEUUJ1FCL69WRSJG1Y" hidden="1">#REF!</definedName>
    <definedName name="BExQHKMUMFXR7VLI89VXCW45IOAD" hidden="1">#REF!</definedName>
    <definedName name="BExQI9T60091WEKW3U80F72U3QQ2" hidden="1">#REF!</definedName>
    <definedName name="BExQIE5IL32IUQ4Z7711IFDFNLLV" hidden="1">#REF!</definedName>
    <definedName name="BExQJ06NRTKPQ81RE6H4SI02RK4C" hidden="1">#REF!</definedName>
    <definedName name="BExQJBQ09FBJLRK5DSMPWQLCZN9K" hidden="1">#REF!</definedName>
    <definedName name="BExQJS7DBRW5PHSZQPW2QMUAHQ5V" hidden="1">#REF!</definedName>
    <definedName name="BExQLOJG3T3R896IE23I15IW13I8" hidden="1">#REF!</definedName>
    <definedName name="BExRYZFYK3XMJH110BV22I3UYJDT" hidden="1">#REF!</definedName>
    <definedName name="BExRZ4DVP9OUTDD8VZAQRAIW8DXH" hidden="1">#REF!</definedName>
    <definedName name="BExRZBFIY512OU5CX8JHWAV3GC6R" hidden="1">#REF!</definedName>
    <definedName name="BExS01CQUH6F8C22247WANPRCQKB" hidden="1">#REF!</definedName>
    <definedName name="BExS0BJMODJU0P2XJBOLDYCP3408" hidden="1">#REF!</definedName>
    <definedName name="BExS0QJ2QE26NG1WLIE8OEX60AU9" hidden="1">#REF!</definedName>
    <definedName name="BExS0R4O8EBOHYOA8EER288H32K3" hidden="1">#REF!</definedName>
    <definedName name="BExS1SLDODYRLQP2DEEJ9PJRWCZV" hidden="1">#REF!</definedName>
    <definedName name="BExS21FM9HG93XJVGNAMIG272JVN" hidden="1">#REF!</definedName>
    <definedName name="BExS23OGO668IQV3NCBYSD8OI7YM" hidden="1">#REF!</definedName>
    <definedName name="BExS2OIDMARU4KJVXYIQWEJHK1AX" hidden="1">#REF!</definedName>
    <definedName name="BExS2R7HSMCXJQFF687ARPLR0CWI" hidden="1">#REF!</definedName>
    <definedName name="BExS2W05DAFGRREY1GGO9IKJ6TZ5" hidden="1">#REF!</definedName>
    <definedName name="BExS3FHGKDVJX9X4FNV3M6EFAUJ1" hidden="1">#REF!</definedName>
    <definedName name="BExS3G8DIIR31HBUZ9UCRVR3V320" hidden="1">#REF!</definedName>
    <definedName name="BExS3TPUVTFRQ7JU1EOI0T4NH2XH" hidden="1">#REF!</definedName>
    <definedName name="BExS48EL27FF9W23D928AAFJSJIV" hidden="1">#REF!</definedName>
    <definedName name="BExS4RABILSPHI6WAMFVAPJ6FFVL" hidden="1">#REF!</definedName>
    <definedName name="BExS4V6M7NPZ9ZTQ90CQC1PFOKJ7" hidden="1">#REF!</definedName>
    <definedName name="BExS552OENM4CB3DFW571XILFDSO" hidden="1">#REF!</definedName>
    <definedName name="BExS5EIGVXR05BUPLFXSK86OZWOF" hidden="1">#REF!</definedName>
    <definedName name="BExS5H28C1IX5UI7GJ6920RNOWZP" hidden="1">#REF!</definedName>
    <definedName name="BExS63DZ26BP66LEYPY3SXBEMLKF" hidden="1">#REF!</definedName>
    <definedName name="BExS6AA4Q8YNPXYEO1IZEGWQC5ED" hidden="1">#REF!</definedName>
    <definedName name="BExS6IO9TPLPBQJX5SJV3NZKKT5O" hidden="1">#REF!</definedName>
    <definedName name="BExS6MKDUW71M97PCLL7YXQXCOMO" hidden="1">#REF!</definedName>
    <definedName name="BExS6NBDWGA7JLGR7A8E3XBVEYGN" hidden="1">#REF!</definedName>
    <definedName name="BExS6PPR0H3RVAQU0P5ASBMXHIG8" hidden="1">#REF!</definedName>
    <definedName name="BExS6QBBQJ3DWGAGEE0B1EY6AA7J" hidden="1">#REF!</definedName>
    <definedName name="BExS6QWVETIRSVXYI6KUHGP8J92C" hidden="1">#REF!</definedName>
    <definedName name="BExS6YPFJWKVBXXGOUHJVKSHD60F" hidden="1">#REF!</definedName>
    <definedName name="BExS6Z5IIRI7GGN2F8A5WQTWQ8AF" hidden="1">#REF!</definedName>
    <definedName name="BExS70CPOBPJ8CGB7390GKZLXVXM" hidden="1">#REF!</definedName>
    <definedName name="BExS7IMUP9ZROQAVDP7I82NFROMF" hidden="1">#REF!</definedName>
    <definedName name="BExS7T4GNZ8NLNAJYOD6VX9OVD7U" hidden="1">#REF!</definedName>
    <definedName name="BExS8C08QEX049LMY8MT1QKFQIQJ" hidden="1">#REF!</definedName>
    <definedName name="BExS8CGB7ZM6M4C7BTQI1X3QAF0S" hidden="1">#REF!</definedName>
    <definedName name="BExS8NE8OEZVA8G3AODYKKQSN5PC" hidden="1">#REF!</definedName>
    <definedName name="BExS8S6VTXPB1PFQSSDTEMMVKF7F" hidden="1">#REF!</definedName>
    <definedName name="BExS92DQ3PVKEODSKYRLR6QT6ZYK" hidden="1">#REF!</definedName>
    <definedName name="BExS96FB3AM23464ELWDTKKO28NM" hidden="1">#REF!</definedName>
    <definedName name="BExS9A69BY2R1X4I9EBMD4JP6GXW" hidden="1">#REF!</definedName>
    <definedName name="BExS9K256T38F4YVIYKRAWCRT9JD" hidden="1">#REF!</definedName>
    <definedName name="BExS9T21GXXF98W0GBW4ULRZRXD7" hidden="1">#REF!</definedName>
    <definedName name="BExS9V5DRUAVZ28N7RMVE96HOG0D" hidden="1">#REF!</definedName>
    <definedName name="BExSA3E73V8K0X4LA5P0N97DIAX5" hidden="1">#REF!</definedName>
    <definedName name="BExSA7QJ2JIJDB8GCOTFLWTGWGOC" hidden="1">#REF!</definedName>
    <definedName name="BExSAE13OTP2N2WN5OSFYOHX0I4M" hidden="1">#REF!</definedName>
    <definedName name="BExSAEMOTLPBXKK0GVT4ONA93IDN" hidden="1">#REF!</definedName>
    <definedName name="BExSAJ4JRN4FRSALV8537IRD2BNB" hidden="1">#REF!</definedName>
    <definedName name="BExSBFY2YDDRQYN71XA0DT1QJLB8" hidden="1">#REF!</definedName>
    <definedName name="BExSC0BM3XW6FRITVGPNWQ6ZG6P7" hidden="1">#REF!</definedName>
    <definedName name="BExSC6BFYDOD8AIHFUGP8YMK5WP2" hidden="1">#REF!</definedName>
    <definedName name="BExSCS736G7XWBDXP6BP1R8631LG" hidden="1">#REF!</definedName>
    <definedName name="BExSCZE0SEI8BYE143FIE6OTKDUH" hidden="1">#REF!</definedName>
    <definedName name="BExSDCQ2BUJ06MHKO0BXUBTG1NAY" hidden="1">#REF!</definedName>
    <definedName name="BExSDIPUTMYVGWLXH715LOJLP3W9" hidden="1">#REF!</definedName>
    <definedName name="BExSDLEZ5I9TYH6D6WVSUF0KGU17" hidden="1">#REF!</definedName>
    <definedName name="BExSDO9KD7JGTVGN6XTDERWZ4N2S" hidden="1">#REF!</definedName>
    <definedName name="BExSDWI7HKW5ULX2GVQCOWITSF5E" hidden="1">#REF!</definedName>
    <definedName name="BExSECOURPTE598J83C4RP6WDNIA" hidden="1">#REF!</definedName>
    <definedName name="BExSEJFHIRU8IQA5VLAP6RINAZF9" hidden="1">#REF!</definedName>
    <definedName name="BExSETX5REN0GW2VVFC3NCR808TF" hidden="1">#REF!</definedName>
    <definedName name="BExSEVVCWE4DVHBN600X3U6KS16F" hidden="1">#REF!</definedName>
    <definedName name="BExSF7PGTQMPNMVZ7EM4G9CAN4GQ" hidden="1">#REF!</definedName>
    <definedName name="BExSF9T0WES0I3TEJWWY2273E1WZ" hidden="1">#REF!</definedName>
    <definedName name="BExSFRSDXKB83CZ0Z8MNC4DDK0HX" hidden="1">#REF!</definedName>
    <definedName name="BExSG0XCR38IFK2974VVAVADL1N2" hidden="1">#REF!</definedName>
    <definedName name="BExSGCGW8ATUUNBBJGO0DB553TBW" hidden="1">#REF!</definedName>
    <definedName name="BExSGVSQ2A35TAQAT5EWCJ6ZP863" hidden="1">#REF!</definedName>
    <definedName name="BExSGXLF73W02XS1G7RVD94CV0GJ" hidden="1">#REF!</definedName>
    <definedName name="BExSHNYX9DL29V6BGO6SRV40YRMX" hidden="1">#REF!</definedName>
    <definedName name="BExSI9JU8DODH7C9WD63RR5WA5UL" hidden="1">#REF!</definedName>
    <definedName name="BExTU15PRD17EDX4SVPWRJ1KF8IN" hidden="1">#REF!</definedName>
    <definedName name="BExTU15PZOLHBE7FXEZ83BKSXWSF" hidden="1">#REF!</definedName>
    <definedName name="BExTVD41HSBTW2Y0KTF2SVN0HBJ7" hidden="1">#REF!</definedName>
    <definedName name="BExTVD42UFNI0717IT0FMMEG9YR3" hidden="1">#REF!</definedName>
    <definedName name="BExTVVJIJCOEH18V9P2PR9JPW0N7" hidden="1">#REF!</definedName>
    <definedName name="BExTVZQLGYA8KALZLGP6IXA3IGVP" hidden="1">#REF!</definedName>
    <definedName name="BExTWAOBXZJ6B6MM5AYTHAKCKQOL" hidden="1">#REF!</definedName>
    <definedName name="BExTWGTLB6JSRKUR0RWZP8JA9JCU" hidden="1">#REF!</definedName>
    <definedName name="BExTWS7KGLD9YU238FGQ6ZJLZ0W3" hidden="1">#REF!</definedName>
    <definedName name="BExTXFQHRL93OGQHMJFB9H0E2N9B" hidden="1">#REF!</definedName>
    <definedName name="BExTXOVH6NYXUWFO9P14TR4ZDBUT" hidden="1">#REF!</definedName>
    <definedName name="BExTXUF6M6M0FAAUXX37B3JGNMYX" hidden="1">#REF!</definedName>
    <definedName name="BExTXWTJXOA3FGJD6VNDNS8ENA2B" hidden="1">#REF!</definedName>
    <definedName name="BExTY3PN44T2BSEH7PMUG2GXCGPK" hidden="1">#REF!</definedName>
    <definedName name="BExTY5T7197E06GZ56L29OUEV82O" hidden="1">#REF!</definedName>
    <definedName name="BExTYA5LAI5AIS5RLX6BE299NT9W" hidden="1">#REF!</definedName>
    <definedName name="BExTYLJKF9WWNUB1VCYZGCSF2N51" hidden="1">#REF!</definedName>
    <definedName name="BExTYY4RMGSUSXZ7BFEHCW0ZCMPJ" hidden="1">#REF!</definedName>
    <definedName name="BExTZ08A2VY8J9MGHI560L4QYSW7" hidden="1">#REF!</definedName>
    <definedName name="BExTZ26CIU9RGFGZO285MK8CRI13" hidden="1">#REF!</definedName>
    <definedName name="BExTZ4Q3WT9TAFRP5VR2LQWFO5J2" hidden="1">#REF!</definedName>
    <definedName name="BExTZK0F0Q3JKNL74VCMQ4LENV9C" hidden="1">#REF!</definedName>
    <definedName name="BExTZK5PPJKAZ3ZCL21361Q11MBA" hidden="1">#REF!</definedName>
    <definedName name="BExTZPPETJE77F75YL6GVV1ZT0SM" hidden="1">#REF!</definedName>
    <definedName name="BExU018PL1W830GPW9M8U1EASCM1" hidden="1">#REF!</definedName>
    <definedName name="BExU0AJ77YUZHWQLWG7YMKJOCMCV" hidden="1">#REF!</definedName>
    <definedName name="BExU0CMOLRPIF0KEVJGC1ZHLAHL7" hidden="1">#REF!</definedName>
    <definedName name="BExU0RRILQOUQ885W1HUR6YXBPV5" hidden="1">#REF!</definedName>
    <definedName name="BExU12ENGLT7ZGID682EK868J50N" hidden="1">#REF!</definedName>
    <definedName name="BExU1ACGENPHRGH8ORD8ZMHJ72QI" hidden="1">#REF!</definedName>
    <definedName name="BExU1J6U2FXFRVL4QVONHEF1RL2N" hidden="1">#REF!</definedName>
    <definedName name="BExU1KJACA1T7YGVQPZU6JAA0VDK" hidden="1">#REF!</definedName>
    <definedName name="BExU1TDP7LAL51CM3US0KCP7KU7C" hidden="1">#REF!</definedName>
    <definedName name="BExU1Y660Z4QVKPOZVKQIHNFSH67" hidden="1">#REF!</definedName>
    <definedName name="BExU2ARC0FCGEJINZ4UX9T4NQKAS" hidden="1">#REF!</definedName>
    <definedName name="BExU3FIPTSXO77ZEZ5VKVLCGLC4F" hidden="1">#REF!</definedName>
    <definedName name="BExU3J46JD7995HL67U1TT905V3N" hidden="1">#REF!</definedName>
    <definedName name="BExU4G324KQYE3S06O4TALMJ30M8" hidden="1">#REF!</definedName>
    <definedName name="BExU4HVS02OD8LBXBD6AU7274QWG" hidden="1">#REF!</definedName>
    <definedName name="BExU4KVIJVM6B5WSCZZSRMWXX6HF" hidden="1">#REF!</definedName>
    <definedName name="BExU4KVO6ERB9S7KBXOTUEYMGVDS" hidden="1">#REF!</definedName>
    <definedName name="BExU4SDA8IT7Z5TKFYD99139XV4D" hidden="1">#REF!</definedName>
    <definedName name="BExU4SDAP5YIUJTZ2KT5BDA26PES" hidden="1">#REF!</definedName>
    <definedName name="BExU4STJGYE64Y7F4LEV674ON1PP" hidden="1">#REF!</definedName>
    <definedName name="BExU4WPTEHFJ5E9E5DECUFVQPS72" hidden="1">#REF!</definedName>
    <definedName name="BExU547JOZJ8KXDYLJRA1OQKB9CK" hidden="1">#REF!</definedName>
    <definedName name="BExU55EPLBAWKYTQE88GL8ZKFSZJ" hidden="1">#REF!</definedName>
    <definedName name="BExU57T1VGPIW9S96YVHI5HJSKYQ" hidden="1">#REF!</definedName>
    <definedName name="BExU5E3MBK4UQ1S1R2BK9MQHL438" hidden="1">#REF!</definedName>
    <definedName name="BExU5T332R1XW2G503U4JNJM5CI4" hidden="1">#REF!</definedName>
    <definedName name="BExU5Z2PLMV026OAHOK0EWA169T4" hidden="1">#REF!</definedName>
    <definedName name="BExU66V94J3Z65ITNMXQ3TZ8WAE7" hidden="1">#REF!</definedName>
    <definedName name="BExU6ET9LTHHSL0CES158E1PXDO7" hidden="1">#REF!</definedName>
    <definedName name="BExU6NNGVZ30HT13GNHHEIE7I9QC" hidden="1">#REF!</definedName>
    <definedName name="BExU6OJTU5FR8EBRA40NC3T0MT3W" hidden="1">#REF!</definedName>
    <definedName name="BExU6WCEDBG0S7J71TN3TIJPAV3E" hidden="1">#REF!</definedName>
    <definedName name="BExU6XJJ666CAZY9LEP7OSJ5UTB1" hidden="1">#REF!</definedName>
    <definedName name="BExU73JCGRMCKG0NG2OP0MLB0D07" hidden="1">#REF!</definedName>
    <definedName name="BExU7O7ST39U4PR5R2VJH46LU4NC" hidden="1">#REF!</definedName>
    <definedName name="BExU7Q5UV6C4KPA0EJ50I6AKL9TG" hidden="1">#REF!</definedName>
    <definedName name="BExU7Y95WL5DCNGXP0YGG47PN8LC" hidden="1">#REF!</definedName>
    <definedName name="BExU83Y6A3I8H0K003EEC8FNIUXU" hidden="1">#REF!</definedName>
    <definedName name="BExU85WDNEKQS67PYEJPLXD2CSAR" hidden="1">#REF!</definedName>
    <definedName name="BExU8D3D7ZDORJDHFE0WIFQUL4HZ" hidden="1">#REF!</definedName>
    <definedName name="BExU8KFLQNAZ7AHVM3C9WJYUO409" hidden="1">#REF!</definedName>
    <definedName name="BExU8LXL1CC4YLPX9M17979JAOE7" hidden="1">#REF!</definedName>
    <definedName name="BExU8RXD3CD6QL94ST9C5CUQLOEZ" hidden="1">#REF!</definedName>
    <definedName name="BExU8V80ZVHZZ66TT0L3IZYH9LWL" hidden="1">#REF!</definedName>
    <definedName name="BExU8XX5STBH15GA2IE4QHDVYKSI" hidden="1">#REF!</definedName>
    <definedName name="BExU8ZPWD9YWROXXGFZ8O4JGAK6R" hidden="1">#REF!</definedName>
    <definedName name="BExU930KEAEVDRVK9SO579EBDRRN" hidden="1">#REF!</definedName>
    <definedName name="BExU93RH1R8WIKO2XJIEHZ2EVKRU" hidden="1">#REF!</definedName>
    <definedName name="BExU94IJIKYS7BTUW0Y4DJXK5EEF" hidden="1">#REF!</definedName>
    <definedName name="BExU9E3RV7K8ID9JRUJU6TP92TW8" hidden="1">#REF!</definedName>
    <definedName name="BExU9GI3BWZPRWIJAXSZMYKZ6E5E" hidden="1">#REF!</definedName>
    <definedName name="BExU9I01WD5NNRE3QG4VYGAUO788" hidden="1">#REF!</definedName>
    <definedName name="BExU9IAVECYMW9VDCN5FKY97YPHP" hidden="1">#REF!</definedName>
    <definedName name="BExU9JCJC0SZS20TWBG5HHO7YZOU" hidden="1">#REF!</definedName>
    <definedName name="BExU9LLJMUA6MCDCAWOKN8ZHHR5W" hidden="1">#REF!</definedName>
    <definedName name="BExUA3Q827CFKB3FP6U9LWFKC125" hidden="1">#REF!</definedName>
    <definedName name="BExUAE2KBXK0SPVM1G1RTOSA1FWT" hidden="1">#REF!</definedName>
    <definedName name="BExUAHNV84VNYCQIBBZ3IH38OK8Y" hidden="1">#REF!</definedName>
    <definedName name="BExUAZN96D1LKGIY223RZ3X0P6GD" hidden="1">#REF!</definedName>
    <definedName name="BExUB0UE2MP2QXI5QBKFQ11F1X1J" hidden="1">#REF!</definedName>
    <definedName name="BExUB33E3F3UKBF2FJ4FP7X5L41M" hidden="1">#REF!</definedName>
    <definedName name="BExUBWWW0WVWW0INCK6WV4O5PYMO" hidden="1">#REF!</definedName>
    <definedName name="BExUBY42A97P2FOK8LMXQO017JON" hidden="1">#REF!</definedName>
    <definedName name="BExUCAUJHIIA77PBX42X40BZQLWI" hidden="1">#REF!</definedName>
    <definedName name="BExUCFXXTTBMMYKVRMQABUTUCJK2" hidden="1">#REF!</definedName>
    <definedName name="BExUDBPOWMJGQT2OR4O8H6O5W3XD" hidden="1">#REF!</definedName>
    <definedName name="BExUDP1VN0X7PWBAUFLKG3SMIBDY" hidden="1">#REF!</definedName>
    <definedName name="BExUDTE8FZXYSKQTFP5HKIYRS93M" hidden="1">#REF!</definedName>
    <definedName name="BExUDU5AOI445R0A67FTP8VBHIS3" hidden="1">#REF!</definedName>
    <definedName name="BExUDXLAFO8HE9LJLD3A8B8I6U5J" hidden="1">#REF!</definedName>
    <definedName name="BExUE6VRGTPQYY7W346V1XAIS1KU" hidden="1">#REF!</definedName>
    <definedName name="BExUEEDJPYAPD871O2NPFBQ35NCO" hidden="1">#REF!</definedName>
    <definedName name="BExUEQYPSE1UH71QRT7Q0CPX6AMD" hidden="1">#REF!</definedName>
    <definedName name="BExVQOV57ESQZKZAL57B27YOO57R" hidden="1">#REF!</definedName>
    <definedName name="BExVQXUTZSWTCPF0T3T1M1QKPKKU" hidden="1">#REF!</definedName>
    <definedName name="BExVR5CL4E29MNDCXS7HAIR81H3S" hidden="1">#REF!</definedName>
    <definedName name="BExVRFJGB8U90GI72J5QR99AGCBB" hidden="1">#REF!</definedName>
    <definedName name="BExVRHC75Y7QU4UI0A3N4Z88DKEU" hidden="1">#REF!</definedName>
    <definedName name="BExVRMQDTCVUURRN0DG9DPB05TH9" hidden="1">#REF!</definedName>
    <definedName name="BExVRZRNB309RTZQ0PH1PGTADVWQ" hidden="1">#REF!</definedName>
    <definedName name="BExVS8B8XD1F10EJ2Y5Z73V54AUT" hidden="1">#REF!</definedName>
    <definedName name="BExVS8WTJ5E2N9E28R2KQSMMGLS2" hidden="1">#REF!</definedName>
    <definedName name="BExVS8WU2S491USWYGJCVEYT3B5X" hidden="1">#REF!</definedName>
    <definedName name="BExVSGJUTCO0TTT08X223MEE5RF9" hidden="1">#REF!</definedName>
    <definedName name="BExVSHLPPRLCWY2PTLLK21HNJS7U" hidden="1">#REF!</definedName>
    <definedName name="BExVSIY7Z2XG301EWMTO0STTYBKV" hidden="1">#REF!</definedName>
    <definedName name="BExVSOSOJO8LGGE6S8O2X5Z3QVCD" hidden="1">#REF!</definedName>
    <definedName name="BExVSQL95NM0A2DYW3OVLIRJISK1" hidden="1">#REF!</definedName>
    <definedName name="BExVSS8OHO5IO0HZF9640GRGQ6SY" hidden="1">#REF!</definedName>
    <definedName name="BExVSSOYBV7ZVREWSISEXSA9B5CZ" hidden="1">#REF!</definedName>
    <definedName name="BExVSSZQJCI7JWJNLMN2T2TW9Q3N" hidden="1">#REF!</definedName>
    <definedName name="BExVT06IR39IZS92HWXDKN1E76VM" hidden="1">#REF!</definedName>
    <definedName name="BExVT3HERRO7FDUES2PCJKAA0FH0" hidden="1">#REF!</definedName>
    <definedName name="BExVT7Z2HGBTN703D7XBOZ0CO93U" hidden="1">#REF!</definedName>
    <definedName name="BExVTB4EF2VBRFXIYDTY4V0WFD3W" hidden="1">#REF!</definedName>
    <definedName name="BExVTG7VFEA0QK05ZUNDTDWXUGIN" hidden="1">#REF!</definedName>
    <definedName name="BExVTVI4EPJ28BFZG2XRNV9OEORR" hidden="1">#REF!</definedName>
    <definedName name="BExVU7XTCKDX3C7RZNXBF9SHMK65" hidden="1">#REF!</definedName>
    <definedName name="BExVUGH7HYFU4JCW2156D58156DD" hidden="1">#REF!</definedName>
    <definedName name="BExVUHJ3IHGLCIYJVEIOFFDTYRH5" hidden="1">#REF!</definedName>
    <definedName name="BExVUHOK00Q8LHLDXKG24UPI6Q9W" hidden="1">#REF!</definedName>
    <definedName name="BExVUNTN5CIHM88PJS037JNL2ZA6" hidden="1">#REF!</definedName>
    <definedName name="BExVUTD7QPOIFFVBQHP9H0Q55JVB" hidden="1">#REF!</definedName>
    <definedName name="BExVUW7SRDFQO41H2EMGE4A1ZF5J" hidden="1">#REF!</definedName>
    <definedName name="BExVUZNY7MUJY23JJ8CFRBW0FJLO" hidden="1">#REF!</definedName>
    <definedName name="BExVUZTA7E7KXQPGAQMJQP2SCPNP" hidden="1">#REF!</definedName>
    <definedName name="BExVV0K5YUT94Q3G1CP1Q5D1H6IV" hidden="1">#REF!</definedName>
    <definedName name="BExVV991V8AIOHNQDXHXXR3V6IWF" hidden="1">#REF!</definedName>
    <definedName name="BExVVZ6FT8Y8COPHN4S864LOM28S" hidden="1">#REF!</definedName>
    <definedName name="BExVW0842UX5N6QKXRIOOUCVXMOL" hidden="1">#REF!</definedName>
    <definedName name="BExVW0IW2NOZ7UT5N25QOQ88JZ17" hidden="1">#REF!</definedName>
    <definedName name="BExVW67XGNJGR58Q9K9SVL439451" hidden="1">#REF!</definedName>
    <definedName name="BExVWN5H7FHN80427G84MTMRVRKA" hidden="1">#REF!</definedName>
    <definedName name="BExVWVP0CY3QAGZ7FYUUDOLD3OM7" hidden="1">#REF!</definedName>
    <definedName name="BExVWXCA1KTFO4DFAGJ7NP6P1KRW" hidden="1">#REF!</definedName>
    <definedName name="BExVX3MV84PML0RNQMQO2RN82VNE" hidden="1">#REF!</definedName>
    <definedName name="BExVXAOCP4W7BC55LWS22EUDZFWJ" hidden="1">#REF!</definedName>
    <definedName name="BExVYBZL1M28JP0Q094T576L4L45" hidden="1">#REF!</definedName>
    <definedName name="BExVYGXP4VU2L1W0X9L2Q47ZYRRX" hidden="1">#REF!</definedName>
    <definedName name="BExVZ93WOS69S240EOUPURVXTS3D" hidden="1">#REF!</definedName>
    <definedName name="BExVZPQN9Q54FJYCE42AB7LVI2IX" hidden="1">#REF!</definedName>
    <definedName name="BExW050X8144OB2O5B0FZB5VMADB" hidden="1">#REF!</definedName>
    <definedName name="BExW080TJ25B8VBF3ZZDXFQCLXEN" hidden="1">#REF!</definedName>
    <definedName name="BExW08BMIPD09XBQTSOGCNLM0DV5" hidden="1">#REF!</definedName>
    <definedName name="BExW0BBJ9QIW2QQEAOQ3MWB36F31" hidden="1">#REF!</definedName>
    <definedName name="BExW0OCRUTDNCK6QNUVVEFNIVMCK" hidden="1">#REF!</definedName>
    <definedName name="BExW0PEN06X05RNB7DKWZXXBPGX2" hidden="1">#REF!</definedName>
    <definedName name="BExW0Y8VD6JARDZ9BP72JOQ4AN84" hidden="1">#REF!</definedName>
    <definedName name="BExW10XXI3QR9ZI6F2NP9ULGHD62" hidden="1">#REF!</definedName>
    <definedName name="BExW11JHK1RYSNP7X4AUFLVX8VW0" hidden="1">#REF!</definedName>
    <definedName name="BExW1CMQ4VBWUUY643VHUCDNQMSH" hidden="1">#REF!</definedName>
    <definedName name="BExW1DJ4IW7R458JXD3RRCV4ZAJ0" hidden="1">#REF!</definedName>
    <definedName name="BExW1NKHUHZ65HC2I6JWXIEC4DET" hidden="1">#REF!</definedName>
    <definedName name="BExW1O0QW3RP77UTKK236YRWUU9T" hidden="1">#REF!</definedName>
    <definedName name="BExW1OH0QQ6CAC9OBVN45SFS13O2" hidden="1">#REF!</definedName>
    <definedName name="BExW1Q9RP2590BONYZDRZV52KV2X" hidden="1">#REF!</definedName>
    <definedName name="BExW241WAZLMEWSW4V27WL0HE1NC" hidden="1">#REF!</definedName>
    <definedName name="BExW2FW70OQU2ZP5ZH266YXGII83" hidden="1">#REF!</definedName>
    <definedName name="BExW2XF9OV9RX9BNYAWTYONNF6BB" hidden="1">#REF!</definedName>
    <definedName name="BExW357UGS84YJ8RCX58S4NMLBQ1" hidden="1">#REF!</definedName>
    <definedName name="BExW37RGCPF2CG4CYU9KLVILS7AE" hidden="1">#REF!</definedName>
    <definedName name="BExW3M01SFSYNCN4A6B3KO7ADNUP" hidden="1">#REF!</definedName>
    <definedName name="BExW3T1K3BDFVCWQ19RE6827PQET" hidden="1">#REF!</definedName>
    <definedName name="BExW3VL66HOV1UKMELZPDWN08GDA" hidden="1">#REF!</definedName>
    <definedName name="BExW414UZTHLWN1LNL1472PLTD56" hidden="1">#REF!</definedName>
    <definedName name="BExW438DPMM9F9ROPYOWTMW1LEZB" hidden="1">#REF!</definedName>
    <definedName name="BExW44FJKGM900ZYP2UMXNJX7KH5" hidden="1">#REF!</definedName>
    <definedName name="BExW44KZUYGB364XMVBLTQUX8N9D" hidden="1">#REF!</definedName>
    <definedName name="BExW4B68F9IFCXDR3NACBP1FEWQK" hidden="1">#REF!</definedName>
    <definedName name="BExW4K0LY52MXMZ0HMW6L7HLH5VD" hidden="1">#REF!</definedName>
    <definedName name="BExW4UNK9TV9EOFDSNC34FM31ITK" hidden="1">#REF!</definedName>
    <definedName name="BExW4W06FL239STVO5LB2GWE334O" hidden="1">#REF!</definedName>
    <definedName name="BExW513KI2IMDP6V67S83PDZK5MQ" hidden="1">#REF!</definedName>
    <definedName name="BExW57ZRRYUHHN8D283FGB07YZTC" hidden="1">#REF!</definedName>
    <definedName name="BExW5SIS9L3AIWFKM2Z0X7G2DRV7" hidden="1">#REF!</definedName>
    <definedName name="BExW5V7WY1M9LID2Z2MWE5TR9B7P" hidden="1">#REF!</definedName>
    <definedName name="BExW5VTH5BNU4SKRA2YEORYKCKXF" hidden="1">#REF!</definedName>
    <definedName name="BExW6OL4N9AILX0YUVU4Y7LH1AKY" hidden="1">#REF!</definedName>
    <definedName name="BExW6Z87DQK3EJHWS69UH2UYJP93" hidden="1">#REF!</definedName>
    <definedName name="BExW7580SDWHAMTCHPTJNPRTQWMC" hidden="1">#REF!</definedName>
    <definedName name="BExW77MD5QJAYPKX6FWCD0ER9K0W" hidden="1">#REF!</definedName>
    <definedName name="BExW79PVMSQB8ZXDVFSNYANDNU1X" hidden="1">#REF!</definedName>
    <definedName name="BExW7O93G0FWFYDUFJ77E84B4Y02" hidden="1">#REF!</definedName>
    <definedName name="BExW7QI3BOJQK40MT7SE4U967ULW" hidden="1">#REF!</definedName>
    <definedName name="BExW7SLLOH3GFHRCBRD0ZINFB6DY" hidden="1">#REF!</definedName>
    <definedName name="BExW7TSRO04C8Q66JTRXMAMS5V2Y" hidden="1">#REF!</definedName>
    <definedName name="BExW86ZHJMXSODG36LWR98Q5OIH0" hidden="1">#REF!</definedName>
    <definedName name="BExW8E0YNMK7K5L9U36YD01X3B50" hidden="1">#REF!</definedName>
    <definedName name="BExW8ZWNAOXT9P54JYZWUT0EFACO" hidden="1">#REF!</definedName>
    <definedName name="BExW91UUO7P3CMIRONQB0DKOFUHB" hidden="1">#REF!</definedName>
    <definedName name="BExW9LS8K4Z168YVNG3YWSSI8F3J" hidden="1">#REF!</definedName>
    <definedName name="BExXLNVUGS3JOJDMTJ5WV3MNKDH3" hidden="1">#REF!</definedName>
    <definedName name="BExXLZVCZ67LXW9H8NG77GDMZ8LM" hidden="1">#REF!</definedName>
    <definedName name="BExXM8KB059IGHRA3UTIW8FIRHQ4" hidden="1">#REF!</definedName>
    <definedName name="BExXMEK20LD5P48XX5OGJY8KG1QW" hidden="1">#REF!</definedName>
    <definedName name="BExXMM1U1M25UIG9M4UXGBV0AGXB" hidden="1">#REF!</definedName>
    <definedName name="BExXMS1MOIVFUIER8PHI9ASY2JEX" hidden="1">#REF!</definedName>
    <definedName name="BExXMVHLBKVYLUPEXUK9KRZNIUXK" hidden="1">#REF!</definedName>
    <definedName name="BExXN2OKX83IHFA8ZWZLULJBBDM2" hidden="1">#REF!</definedName>
    <definedName name="BExXN2OL4OZ2OLLQWM7URXG7RG10" hidden="1">#REF!</definedName>
    <definedName name="BExXNDX9BOMSWE7VTFXNHWE8KPWX" hidden="1">#REF!</definedName>
    <definedName name="BExXNHO1ZXSY2861S13WPLQN0G2S" hidden="1">#REF!</definedName>
    <definedName name="BExXNJGTIJGMDIC8WYRHA2Z6XYRR" hidden="1">#REF!</definedName>
    <definedName name="BExXNMWXTEPHZN00S4HOHCF72SPT" hidden="1">#REF!</definedName>
    <definedName name="BExXO8HTY41SYGJ3P10G0PGZJWW7" hidden="1">#REF!</definedName>
    <definedName name="BExXOE6NTXUMS70LXFIWUY6QO4U9" hidden="1">#REF!</definedName>
    <definedName name="BExXOEHLP0MGR2H3VCC96VCIONUQ" hidden="1">#REF!</definedName>
    <definedName name="BExXONXEIGLC4PY3VJ327EG29NDY" hidden="1">#REF!</definedName>
    <definedName name="BExXORYZWYZEGK7ELR67SORM7JLJ" hidden="1">#REF!</definedName>
    <definedName name="BExXP6IBX2YGV6SZDLY6TOBWV0MT" hidden="1">#REF!</definedName>
    <definedName name="BExXP8B2ZOHM6ERQXZRDNESWOBHW" hidden="1">#REF!</definedName>
    <definedName name="BExXP9T21U9QPCMYHJI5G9MPX6M2" hidden="1">#REF!</definedName>
    <definedName name="BExXQ5VI3UFTYZBLHRBGSQSIIFF1" hidden="1">#REF!</definedName>
    <definedName name="BExXQFWVZ2UTOW24RURU6DJXKQM0" hidden="1">#REF!</definedName>
    <definedName name="BExXQH9E4ZBK7QVJ4A6UEARMJAY0" hidden="1">#REF!</definedName>
    <definedName name="BExXQT8YUQV55IYF7NLPYR9ZBAHV" hidden="1">#REF!</definedName>
    <definedName name="BExXR94SIEN7MEF6C7ITDFP2ZVMS" hidden="1">#REF!</definedName>
    <definedName name="BExXRTNTMN4JWSRJULND4XZ1RXT0" hidden="1">#REF!</definedName>
    <definedName name="BExXRVWU9MG69W6QLUUXDR99X7FK" hidden="1">#REF!</definedName>
    <definedName name="BExXRY5OD7PCIHR8MOCNNHR9R0H4" hidden="1">#REF!</definedName>
    <definedName name="BExXS68ZUMLMIODOI5NIZOU32BCM" hidden="1">#REF!</definedName>
    <definedName name="BExXSGFVDUWU3VOE044T6P9RWKUM" hidden="1">#REF!</definedName>
    <definedName name="BExXSIOOIGGPQYS724WUZZAC8L0Y" hidden="1">#REF!</definedName>
    <definedName name="BExXSOONU3BDEA39WHL35WNU1M8D" hidden="1">#REF!</definedName>
    <definedName name="BExXSWH5QB6W00WDRK9EONEVGZRT" hidden="1">#REF!</definedName>
    <definedName name="BExXSZ69PLBVVOOVU0NEX8IAK9QK" hidden="1">#REF!</definedName>
    <definedName name="BExXT8WVJJ85PAT5WRXOYYCW7TFB" hidden="1">#REF!</definedName>
    <definedName name="BExXTD3VSWKI9OUWX16RIB4KJ7FL" hidden="1">#REF!</definedName>
    <definedName name="BExXTDUTMMA2TZ4S8XG5CLG6YNE0" hidden="1">#REF!</definedName>
    <definedName name="BExXUIBFE2BGELST0G7ZPYZZPJZ5" hidden="1">#REF!</definedName>
    <definedName name="BExXVH8AHEB9HGD759J7XKRLJNX0" hidden="1">#REF!</definedName>
    <definedName name="BExXWKSJZUDXSGTPVVB68Q94E6JU" hidden="1">#REF!</definedName>
    <definedName name="BExXWN1DJL9OJBZLPCISMSSIWZZX" hidden="1">#REF!</definedName>
    <definedName name="BExXWWHCEACYX618YPF21T98IGKI" hidden="1">#REF!</definedName>
    <definedName name="BExXWYFFIS2NHSUFBUUFUKUEJZHU" hidden="1">#REF!</definedName>
    <definedName name="BExXXJJYM2FF9IAYIP9CXQ1RREB0" hidden="1">#REF!</definedName>
    <definedName name="BExXXJJZ6Z5UXG5260QUA9QWZC5I" hidden="1">#REF!</definedName>
    <definedName name="BExXY7OG6H6DGB5DQWAL5OC0ZWOL" hidden="1">#REF!</definedName>
    <definedName name="BExXYJ7XDR4OO6E08K0GT6RYAT5K" hidden="1">#REF!</definedName>
    <definedName name="BExXYJIRDO65RG1XTOSFXO7VBMA7" hidden="1">#REF!</definedName>
    <definedName name="BExXYKPVH4TSALO8OUMHMZ9R50CN" hidden="1">#REF!</definedName>
    <definedName name="BExXYOGP58FY87XOQ6IC6ZE0OD2O" hidden="1">#REF!</definedName>
    <definedName name="BExXYW3WHBVVUD9CQI1Y4TDPBFL1" hidden="1">#REF!</definedName>
    <definedName name="BExXZ3LNTDW4TP7CSO1A37BQ3E92" hidden="1">#REF!</definedName>
    <definedName name="BExXZ4722EB7V1ISRKQ6X3H2AF1N" hidden="1">#REF!</definedName>
    <definedName name="BExXZ7N8UGDE48N0916EB3F444O8" hidden="1">#REF!</definedName>
    <definedName name="BExXZNOKQT48EET81MZQ5EW99FOK" hidden="1">#REF!</definedName>
    <definedName name="BExXZRFCNBPJJKFKLB0CDJV5OO0M" hidden="1">#REF!</definedName>
    <definedName name="BExXZVRQ645ZPGW4SYRMUMBVANJ1" hidden="1">#REF!</definedName>
    <definedName name="BExY02YOCJV2GTJO8CGOIXSZ3I01" hidden="1">#REF!</definedName>
    <definedName name="BExY0KY1MO0683UVIHXF8E2OYRKM" hidden="1">#REF!</definedName>
    <definedName name="BExY0YA8URXSLKQQGYVPUIA1ZLF7" hidden="1">#REF!</definedName>
    <definedName name="BExY1TR0MNS8CTMU5BRQCUP5I7M5" hidden="1">#REF!</definedName>
    <definedName name="BExY1TWGXSO44XRWB6JXX1TX3B72" hidden="1">#REF!</definedName>
    <definedName name="BExY2YD3MQN7DKKYSKFFRALIUOZV" hidden="1">#REF!</definedName>
    <definedName name="BExY31T4AJZW3UD37PEM6CNWI3XD" hidden="1">#REF!</definedName>
    <definedName name="BExY3M1AJ2XVNMZHMZ6YTEHVSS3G" hidden="1">#REF!</definedName>
    <definedName name="BExY3UQ82CGK0IUJ9XL2GD0VUGZV" hidden="1">#REF!</definedName>
    <definedName name="BExY44BI0KZRL9D6O8BK9W0E1BWB" hidden="1">#REF!</definedName>
    <definedName name="BExY47GPB3HUMUID2PT06CBETCVM" hidden="1">#REF!</definedName>
    <definedName name="BExY47M5K3JQ2HQEAAQW1DHDUQ5E" hidden="1">#REF!</definedName>
    <definedName name="BExY47X00G1VKS33NYSKP40OVH2X" hidden="1">#REF!</definedName>
    <definedName name="BExY4AWUM0VPMLXOR2N5FBCPJVQK" hidden="1">#REF!</definedName>
    <definedName name="BExY4M037HGNLZ2KWOF70F2EZ336" hidden="1">#REF!</definedName>
    <definedName name="BExY4QHXGK60L1XNKV9DDVC0QV43" hidden="1">#REF!</definedName>
    <definedName name="BExY5CIWM98DOZPGL8GLDO7L502B" hidden="1">#REF!</definedName>
    <definedName name="BExY5NRKIKVHOAAE3D1V9QXQ9BG6" hidden="1">#REF!</definedName>
    <definedName name="BExY5OT9CO9F6USBU3APR1IUYTM3" hidden="1">#REF!</definedName>
    <definedName name="BExY61EFB9Q4IMZYU6WYLKG4GHI7" hidden="1">#REF!</definedName>
    <definedName name="BExY6EADJHC0SRVRBZ71PQ7OKFR6" hidden="1">#REF!</definedName>
    <definedName name="BExZIEACYTQIRTZYD6HOCBDC91LO" hidden="1">#REF!</definedName>
    <definedName name="BExZJ9RB0XBKC31ZKCTCSSIKWI7J" hidden="1">#REF!</definedName>
    <definedName name="BExZJF5HA90X7UWHFLXA34LL7I5Z" hidden="1">#REF!</definedName>
    <definedName name="BExZJP6VRVZEUMUH6UTBO0BB5O3S" hidden="1">#REF!</definedName>
    <definedName name="BExZJS6S9J5P62U120U1FMWG8V9V" hidden="1">#REF!</definedName>
    <definedName name="BExZJZTZF0GDVF5MRER38U0VLYCT" hidden="1">#REF!</definedName>
    <definedName name="BExZJZTZJX47CI20LLXQHJMURJED" hidden="1">#REF!</definedName>
    <definedName name="BExZKOEQIQK9YAX6X2WN29CPSU5Q" hidden="1">#REF!</definedName>
    <definedName name="BExZL03F3IITX4GKU0TEZP562ELV" hidden="1">#REF!</definedName>
    <definedName name="BExZLJFE8AG38C7D3LL8N037GR3Y" hidden="1">#REF!</definedName>
    <definedName name="BExZLO2K2EGT6EPANLCVZ69Y6N6D" hidden="1">#REF!</definedName>
    <definedName name="BExZLSF3LLCAH6CYDCGLK3SPO3J6" hidden="1">#REF!</definedName>
    <definedName name="BExZM1K3I5WRQ62WCPGE7ITYJWFH" hidden="1">#REF!</definedName>
    <definedName name="BExZMD8WJFSO8J511IK7TO90AIH1" hidden="1">#REF!</definedName>
    <definedName name="BExZMGJKHOF5450NY6IY2OEL3YYG" hidden="1">#REF!</definedName>
    <definedName name="BExZMHQPTY52V53JB5LFK8DGMMQP" hidden="1">#REF!</definedName>
    <definedName name="BExZMIXV3G1K8VPAF42M4JP9SAAZ" hidden="1">#REF!</definedName>
    <definedName name="BExZMQFLV0LA61BH5OLPAX7M76XG" hidden="1">#REF!</definedName>
    <definedName name="BExZMQL3ZFYMEJ39WACQJN3G3Z1N" hidden="1">#REF!</definedName>
    <definedName name="BExZMUMPK54HLEWV1FY2GEQNE1WN" hidden="1">#REF!</definedName>
    <definedName name="BExZMWQ6EBA1EFCXQJLREWXNUR6J" hidden="1">#REF!</definedName>
    <definedName name="BExZMZKSCWE3NTY2NIDQOTQ2EFMH" hidden="1">#REF!</definedName>
    <definedName name="BExZNPY40H1RL2F1HDB18UOQ0K5S" hidden="1">#REF!</definedName>
    <definedName name="BExZNQUGX5LJ9KKF5Z5NARHY0R9S" hidden="1">#REF!</definedName>
    <definedName name="BExZNVCAIJOCTA808L6FAXF8KS9T" hidden="1">#REF!</definedName>
    <definedName name="BExZNWP0003J1Q6SC813CZ8MUP2C" hidden="1">#REF!</definedName>
    <definedName name="BExZPQH20OLXL932K4ZRICXVO1DY" hidden="1">#REF!</definedName>
    <definedName name="BExZQIY2RHCEY87YUT4KFUB3EO5W" hidden="1">#REF!</definedName>
    <definedName name="BExZQOCAVDLNRYPKTGI07L2Q8UVW" hidden="1">#REF!</definedName>
    <definedName name="BExZQZ4P14QTZUKRDQFE7RZA6TH4" hidden="1">#REF!</definedName>
    <definedName name="BExZR9RNN9WIOJ28953AJR747TD7" hidden="1">#REF!</definedName>
    <definedName name="BExZRQ93EPFXLHCVG0KXLJUL5TA1" hidden="1">#REF!</definedName>
    <definedName name="BExZRUG569TZVJJGJCV4XLERHJK1" hidden="1">#REF!</definedName>
    <definedName name="BExZRVSSQLI6873HPC0YVXYW60KS" hidden="1">#REF!</definedName>
    <definedName name="BExZRXQU5FBKQJAWRIG9PVQJTSJ3" hidden="1">#REF!</definedName>
    <definedName name="BExZSE89N1IPX2EE3WFBQGP5MYFI" hidden="1">#REF!</definedName>
    <definedName name="BExZSH85V2ZM2J8P9M46ASN6EDXQ" hidden="1">#REF!</definedName>
    <definedName name="BExZSPBGLEE0B3CU1JRNIXXT032I" hidden="1">#REF!</definedName>
    <definedName name="BExZSUEWGBLH51OMOO53IT3UKXEK" hidden="1">#REF!</definedName>
    <definedName name="BExZTCP3HLVGQCX376O8HXPHI8FO" hidden="1">#REF!</definedName>
    <definedName name="BExZTN6K1VUG3WUBSDYHF46W8H2P" hidden="1">#REF!</definedName>
    <definedName name="BExZTVVGUOVKX9CF6R1OSOBR22NT" hidden="1">#REF!</definedName>
    <definedName name="BExZUAPME2QZ63F9D0ZOIOIJ2505" hidden="1">#REF!</definedName>
    <definedName name="BExZUAUXYONCST1DWMW9BAWPK8GA" hidden="1">#REF!</definedName>
    <definedName name="BExZUB0DRGYNW5X0IRLX00CCM5AB" hidden="1">#REF!</definedName>
    <definedName name="BExZV7IZ812ITGZX4TUMCBA8JHOL" hidden="1">#REF!</definedName>
    <definedName name="BExZVADFDOLP996HIOOQ5NRGTFLY" hidden="1">#REF!</definedName>
    <definedName name="BExZVUWL16UMV1WSTDI9J3PNYJ8Q" hidden="1">#REF!</definedName>
    <definedName name="BExZVXG7Y0WBXEUZN4HNZLJMGRBZ" hidden="1">#REF!</definedName>
    <definedName name="BExZVYNEJ3POE1LRIUA68EN4CGSM" hidden="1">#REF!</definedName>
    <definedName name="BExZWEOPBRRN2WNSK5J30OH0KIWN" hidden="1">#REF!</definedName>
    <definedName name="BExZWHJ4G33GBMOE0WHS3G62FNT8" hidden="1">#REF!</definedName>
    <definedName name="BExZWO4HTWM4YJ9QXADF96KDZNSH" hidden="1">#REF!</definedName>
    <definedName name="BExZWTIPFVN5NHMKZ8XPQSQMSGFH" hidden="1">#REF!</definedName>
    <definedName name="BExZWUPUQ0KMYE5SJPARWRNHUQXS" hidden="1">#REF!</definedName>
    <definedName name="BExZWWD4SXXFQWCCTXCSC1X460IM" hidden="1">#REF!</definedName>
    <definedName name="BExZX10GU2FFW2JD6ER9S0JP1K14" hidden="1">#REF!</definedName>
    <definedName name="BExZX1GK9KGNP4BXIZECF689BD4O" hidden="1">#REF!</definedName>
    <definedName name="BExZXIUE69Z07ZQFUQO75PUINDZ5" hidden="1">#REF!</definedName>
    <definedName name="BExZXVFHNOOTHPDQ7TZV3H0BLG6E" hidden="1">#REF!</definedName>
    <definedName name="BExZY7V7HZ3DJKIUI7EG21QO9EBJ" hidden="1">#REF!</definedName>
    <definedName name="BExZYH5UY904IWN5GTJFVYUND9GX" hidden="1">#REF!</definedName>
    <definedName name="BExZYHGGR18I4N8JFOWDTEGP5HI6" hidden="1">#REF!</definedName>
    <definedName name="BExZYOSX3LQ3WHITNHJFW2W8FXRQ" hidden="1">#REF!</definedName>
    <definedName name="BExZYOSXYBUKHPP1DHT8WGBV7NY9" hidden="1">#REF!</definedName>
    <definedName name="BExZYXSMC7N3O80HRPQ6HGY4KAVK" hidden="1">#REF!</definedName>
    <definedName name="BExZZ4DYKMYU6VU6U06RXZCKMW4M" hidden="1">#REF!</definedName>
    <definedName name="BExZZ4U3J6RRGDM9H80DVWGAUHW9" hidden="1">#REF!</definedName>
    <definedName name="BExZZCHADKNYOLSBV2V78F42ILMT" hidden="1">#REF!</definedName>
    <definedName name="BExZZR0H92PUOVUPLOSSJM6HIQKJ" hidden="1">#REF!</definedName>
    <definedName name="BExZZRGLOF8IGKR8PWQ6P2WN9CYS" hidden="1">#REF!</definedName>
    <definedName name="BExZZXGELSEH021L6QK9VU3UZXZK" hidden="1">#REF!</definedName>
    <definedName name="BExZZZJXP1EU273DZB6L90U6F40Q" hidden="1">#REF!</definedName>
    <definedName name="bfnre" hidden="1">#REF!</definedName>
    <definedName name="BG_Del" hidden="1">15</definedName>
    <definedName name="BG_Ins" hidden="1">4</definedName>
    <definedName name="BG_Mod" hidden="1">6</definedName>
    <definedName name="bgr" hidden="1">#REF!</definedName>
    <definedName name="bill" localSheetId="20" hidden="1">{#N/A,#N/A,FALSE,"MKT.COMPS";#N/A,#N/A,FALSE,"DCF - LBO"}</definedName>
    <definedName name="bill" hidden="1">{#N/A,#N/A,FALSE,"MKT.COMPS";#N/A,#N/A,FALSE,"DCF - LBO"}</definedName>
    <definedName name="bill1" localSheetId="20" hidden="1">{#N/A,#N/A,FALSE,"MKT.COMPS";#N/A,#N/A,FALSE,"DCF - LBO"}</definedName>
    <definedName name="bill1" hidden="1">{#N/A,#N/A,FALSE,"MKT.COMPS";#N/A,#N/A,FALSE,"DCF - LBO"}</definedName>
    <definedName name="bilol" localSheetId="20" hidden="1">{#N/A,#N/A,FALSE,"VALSUM";#N/A,#N/A,FALSE,"MKT.COMPS";#N/A,#N/A,FALSE,"ACQ.MULT.";#N/A,#N/A,FALSE,"DCF - LBO"}</definedName>
    <definedName name="bilol" hidden="1">{#N/A,#N/A,FALSE,"VALSUM";#N/A,#N/A,FALSE,"MKT.COMPS";#N/A,#N/A,FALSE,"ACQ.MULT.";#N/A,#N/A,FALSE,"DCF - LBO"}</definedName>
    <definedName name="blah" localSheetId="20" hidden="1">{#N/A,#N/A,FALSE,"Combined Recon";#N/A,#N/A,FALSE,"OS Payments";#N/A,#N/A,FALSE,"Monthly";#N/A,#N/A,FALSE,"HMO Payments";#N/A,#N/A,FALSE,"AON Consulting";#N/A,#N/A,FALSE,"Benefits &amp; Comp"}</definedName>
    <definedName name="blah" hidden="1">{#N/A,#N/A,FALSE,"Combined Recon";#N/A,#N/A,FALSE,"OS Payments";#N/A,#N/A,FALSE,"Monthly";#N/A,#N/A,FALSE,"HMO Payments";#N/A,#N/A,FALSE,"AON Consulting";#N/A,#N/A,FALSE,"Benefits &amp; Comp"}</definedName>
    <definedName name="blah_1" localSheetId="20" hidden="1">{#N/A,#N/A,FALSE,"TEL Monthly Inc";#N/A,#N/A,FALSE,"TEL REVENUE";#N/A,#N/A,FALSE,"Tel - Manpower";#N/A,#N/A,FALSE,"Tel Sales Support";#N/A,#N/A,FALSE,"SI - TELCO";#N/A,#N/A,FALSE,"Sales - Telco";#N/A,#N/A,FALSE,"Tel - Mktg";#N/A,#N/A,FALSE,"Tel - Mktg"}</definedName>
    <definedName name="blah_1" hidden="1">{#N/A,#N/A,FALSE,"TEL Monthly Inc";#N/A,#N/A,FALSE,"TEL REVENUE";#N/A,#N/A,FALSE,"Tel - Manpower";#N/A,#N/A,FALSE,"Tel Sales Support";#N/A,#N/A,FALSE,"SI - TELCO";#N/A,#N/A,FALSE,"Sales - Telco";#N/A,#N/A,FALSE,"Tel - Mktg";#N/A,#N/A,FALSE,"Tel - Mktg"}</definedName>
    <definedName name="blah_1_1" localSheetId="20" hidden="1">{#N/A,#N/A,FALSE,"TEL Monthly Inc";#N/A,#N/A,FALSE,"TEL REVENUE";#N/A,#N/A,FALSE,"Tel - Manpower";#N/A,#N/A,FALSE,"Tel Sales Support";#N/A,#N/A,FALSE,"SI - TELCO";#N/A,#N/A,FALSE,"Sales - Telco";#N/A,#N/A,FALSE,"Tel - Mktg";#N/A,#N/A,FALSE,"Tel - Mktg"}</definedName>
    <definedName name="blah_1_1" hidden="1">{#N/A,#N/A,FALSE,"TEL Monthly Inc";#N/A,#N/A,FALSE,"TEL REVENUE";#N/A,#N/A,FALSE,"Tel - Manpower";#N/A,#N/A,FALSE,"Tel Sales Support";#N/A,#N/A,FALSE,"SI - TELCO";#N/A,#N/A,FALSE,"Sales - Telco";#N/A,#N/A,FALSE,"Tel - Mktg";#N/A,#N/A,FALSE,"Tel - Mktg"}</definedName>
    <definedName name="blah_1_1_1" localSheetId="20" hidden="1">{#N/A,#N/A,FALSE,"TEL Monthly Inc";#N/A,#N/A,FALSE,"TEL REVENUE";#N/A,#N/A,FALSE,"Tel - Manpower";#N/A,#N/A,FALSE,"Tel Sales Support";#N/A,#N/A,FALSE,"SI - TELCO";#N/A,#N/A,FALSE,"Sales - Telco";#N/A,#N/A,FALSE,"Tel - Mktg";#N/A,#N/A,FALSE,"Tel - Mktg"}</definedName>
    <definedName name="blah_1_1_1" hidden="1">{#N/A,#N/A,FALSE,"TEL Monthly Inc";#N/A,#N/A,FALSE,"TEL REVENUE";#N/A,#N/A,FALSE,"Tel - Manpower";#N/A,#N/A,FALSE,"Tel Sales Support";#N/A,#N/A,FALSE,"SI - TELCO";#N/A,#N/A,FALSE,"Sales - Telco";#N/A,#N/A,FALSE,"Tel - Mktg";#N/A,#N/A,FALSE,"Tel - Mktg"}</definedName>
    <definedName name="blah_1_1_2" localSheetId="20" hidden="1">{#N/A,#N/A,FALSE,"TEL Monthly Inc";#N/A,#N/A,FALSE,"TEL REVENUE";#N/A,#N/A,FALSE,"Tel - Manpower";#N/A,#N/A,FALSE,"Tel Sales Support";#N/A,#N/A,FALSE,"SI - TELCO";#N/A,#N/A,FALSE,"Sales - Telco";#N/A,#N/A,FALSE,"Tel - Mktg";#N/A,#N/A,FALSE,"Tel - Mktg"}</definedName>
    <definedName name="blah_1_1_2" hidden="1">{#N/A,#N/A,FALSE,"TEL Monthly Inc";#N/A,#N/A,FALSE,"TEL REVENUE";#N/A,#N/A,FALSE,"Tel - Manpower";#N/A,#N/A,FALSE,"Tel Sales Support";#N/A,#N/A,FALSE,"SI - TELCO";#N/A,#N/A,FALSE,"Sales - Telco";#N/A,#N/A,FALSE,"Tel - Mktg";#N/A,#N/A,FALSE,"Tel - Mktg"}</definedName>
    <definedName name="blah_1_1_3" localSheetId="20" hidden="1">{#N/A,#N/A,FALSE,"TEL Monthly Inc";#N/A,#N/A,FALSE,"TEL REVENUE";#N/A,#N/A,FALSE,"Tel - Manpower";#N/A,#N/A,FALSE,"Tel Sales Support";#N/A,#N/A,FALSE,"SI - TELCO";#N/A,#N/A,FALSE,"Sales - Telco";#N/A,#N/A,FALSE,"Tel - Mktg";#N/A,#N/A,FALSE,"Tel - Mktg"}</definedName>
    <definedName name="blah_1_1_3" hidden="1">{#N/A,#N/A,FALSE,"TEL Monthly Inc";#N/A,#N/A,FALSE,"TEL REVENUE";#N/A,#N/A,FALSE,"Tel - Manpower";#N/A,#N/A,FALSE,"Tel Sales Support";#N/A,#N/A,FALSE,"SI - TELCO";#N/A,#N/A,FALSE,"Sales - Telco";#N/A,#N/A,FALSE,"Tel - Mktg";#N/A,#N/A,FALSE,"Tel - Mktg"}</definedName>
    <definedName name="blah_1_1_4" localSheetId="20" hidden="1">{#N/A,#N/A,FALSE,"TEL Monthly Inc";#N/A,#N/A,FALSE,"TEL REVENUE";#N/A,#N/A,FALSE,"Tel - Manpower";#N/A,#N/A,FALSE,"Tel Sales Support";#N/A,#N/A,FALSE,"SI - TELCO";#N/A,#N/A,FALSE,"Sales - Telco";#N/A,#N/A,FALSE,"Tel - Mktg";#N/A,#N/A,FALSE,"Tel - Mktg"}</definedName>
    <definedName name="blah_1_1_4" hidden="1">{#N/A,#N/A,FALSE,"TEL Monthly Inc";#N/A,#N/A,FALSE,"TEL REVENUE";#N/A,#N/A,FALSE,"Tel - Manpower";#N/A,#N/A,FALSE,"Tel Sales Support";#N/A,#N/A,FALSE,"SI - TELCO";#N/A,#N/A,FALSE,"Sales - Telco";#N/A,#N/A,FALSE,"Tel - Mktg";#N/A,#N/A,FALSE,"Tel - Mktg"}</definedName>
    <definedName name="blah_1_1_5" localSheetId="20" hidden="1">{#N/A,#N/A,FALSE,"TEL Monthly Inc";#N/A,#N/A,FALSE,"TEL REVENUE";#N/A,#N/A,FALSE,"Tel - Manpower";#N/A,#N/A,FALSE,"Tel Sales Support";#N/A,#N/A,FALSE,"SI - TELCO";#N/A,#N/A,FALSE,"Sales - Telco";#N/A,#N/A,FALSE,"Tel - Mktg";#N/A,#N/A,FALSE,"Tel - Mktg"}</definedName>
    <definedName name="blah_1_1_5" hidden="1">{#N/A,#N/A,FALSE,"TEL Monthly Inc";#N/A,#N/A,FALSE,"TEL REVENUE";#N/A,#N/A,FALSE,"Tel - Manpower";#N/A,#N/A,FALSE,"Tel Sales Support";#N/A,#N/A,FALSE,"SI - TELCO";#N/A,#N/A,FALSE,"Sales - Telco";#N/A,#N/A,FALSE,"Tel - Mktg";#N/A,#N/A,FALSE,"Tel - Mktg"}</definedName>
    <definedName name="blah_1_2" localSheetId="20" hidden="1">{#N/A,#N/A,FALSE,"TEL Monthly Inc";#N/A,#N/A,FALSE,"TEL REVENUE";#N/A,#N/A,FALSE,"Tel - Manpower";#N/A,#N/A,FALSE,"Tel Sales Support";#N/A,#N/A,FALSE,"SI - TELCO";#N/A,#N/A,FALSE,"Sales - Telco";#N/A,#N/A,FALSE,"Tel - Mktg";#N/A,#N/A,FALSE,"Tel - Mktg"}</definedName>
    <definedName name="blah_1_2" hidden="1">{#N/A,#N/A,FALSE,"TEL Monthly Inc";#N/A,#N/A,FALSE,"TEL REVENUE";#N/A,#N/A,FALSE,"Tel - Manpower";#N/A,#N/A,FALSE,"Tel Sales Support";#N/A,#N/A,FALSE,"SI - TELCO";#N/A,#N/A,FALSE,"Sales - Telco";#N/A,#N/A,FALSE,"Tel - Mktg";#N/A,#N/A,FALSE,"Tel - Mktg"}</definedName>
    <definedName name="blah_1_3" localSheetId="20" hidden="1">{#N/A,#N/A,FALSE,"TEL Monthly Inc";#N/A,#N/A,FALSE,"TEL REVENUE";#N/A,#N/A,FALSE,"Tel - Manpower";#N/A,#N/A,FALSE,"Tel Sales Support";#N/A,#N/A,FALSE,"SI - TELCO";#N/A,#N/A,FALSE,"Sales - Telco";#N/A,#N/A,FALSE,"Tel - Mktg";#N/A,#N/A,FALSE,"Tel - Mktg"}</definedName>
    <definedName name="blah_1_3" hidden="1">{#N/A,#N/A,FALSE,"TEL Monthly Inc";#N/A,#N/A,FALSE,"TEL REVENUE";#N/A,#N/A,FALSE,"Tel - Manpower";#N/A,#N/A,FALSE,"Tel Sales Support";#N/A,#N/A,FALSE,"SI - TELCO";#N/A,#N/A,FALSE,"Sales - Telco";#N/A,#N/A,FALSE,"Tel - Mktg";#N/A,#N/A,FALSE,"Tel - Mktg"}</definedName>
    <definedName name="blah_1_4" localSheetId="20" hidden="1">{#N/A,#N/A,FALSE,"TEL Monthly Inc";#N/A,#N/A,FALSE,"TEL REVENUE";#N/A,#N/A,FALSE,"Tel - Manpower";#N/A,#N/A,FALSE,"Tel Sales Support";#N/A,#N/A,FALSE,"SI - TELCO";#N/A,#N/A,FALSE,"Sales - Telco";#N/A,#N/A,FALSE,"Tel - Mktg";#N/A,#N/A,FALSE,"Tel - Mktg"}</definedName>
    <definedName name="blah_1_4" hidden="1">{#N/A,#N/A,FALSE,"TEL Monthly Inc";#N/A,#N/A,FALSE,"TEL REVENUE";#N/A,#N/A,FALSE,"Tel - Manpower";#N/A,#N/A,FALSE,"Tel Sales Support";#N/A,#N/A,FALSE,"SI - TELCO";#N/A,#N/A,FALSE,"Sales - Telco";#N/A,#N/A,FALSE,"Tel - Mktg";#N/A,#N/A,FALSE,"Tel - Mktg"}</definedName>
    <definedName name="blah_1_5" localSheetId="20" hidden="1">{#N/A,#N/A,FALSE,"TEL Monthly Inc";#N/A,#N/A,FALSE,"TEL REVENUE";#N/A,#N/A,FALSE,"Tel - Manpower";#N/A,#N/A,FALSE,"Tel Sales Support";#N/A,#N/A,FALSE,"SI - TELCO";#N/A,#N/A,FALSE,"Sales - Telco";#N/A,#N/A,FALSE,"Tel - Mktg";#N/A,#N/A,FALSE,"Tel - Mktg"}</definedName>
    <definedName name="blah_1_5" hidden="1">{#N/A,#N/A,FALSE,"TEL Monthly Inc";#N/A,#N/A,FALSE,"TEL REVENUE";#N/A,#N/A,FALSE,"Tel - Manpower";#N/A,#N/A,FALSE,"Tel Sales Support";#N/A,#N/A,FALSE,"SI - TELCO";#N/A,#N/A,FALSE,"Sales - Telco";#N/A,#N/A,FALSE,"Tel - Mktg";#N/A,#N/A,FALSE,"Tel - Mktg"}</definedName>
    <definedName name="blah_2" localSheetId="20" hidden="1">{#N/A,#N/A,FALSE,"TEL Monthly Inc";#N/A,#N/A,FALSE,"TEL REVENUE";#N/A,#N/A,FALSE,"Tel - Manpower";#N/A,#N/A,FALSE,"Tel Sales Support";#N/A,#N/A,FALSE,"SI - TELCO";#N/A,#N/A,FALSE,"Sales - Telco";#N/A,#N/A,FALSE,"Tel - Mktg";#N/A,#N/A,FALSE,"Tel - Mktg"}</definedName>
    <definedName name="blah_2" hidden="1">{#N/A,#N/A,FALSE,"TEL Monthly Inc";#N/A,#N/A,FALSE,"TEL REVENUE";#N/A,#N/A,FALSE,"Tel - Manpower";#N/A,#N/A,FALSE,"Tel Sales Support";#N/A,#N/A,FALSE,"SI - TELCO";#N/A,#N/A,FALSE,"Sales - Telco";#N/A,#N/A,FALSE,"Tel - Mktg";#N/A,#N/A,FALSE,"Tel - Mktg"}</definedName>
    <definedName name="blah_2_1" localSheetId="20" hidden="1">{#N/A,#N/A,FALSE,"TEL Monthly Inc";#N/A,#N/A,FALSE,"TEL REVENUE";#N/A,#N/A,FALSE,"Tel - Manpower";#N/A,#N/A,FALSE,"Tel Sales Support";#N/A,#N/A,FALSE,"SI - TELCO";#N/A,#N/A,FALSE,"Sales - Telco";#N/A,#N/A,FALSE,"Tel - Mktg";#N/A,#N/A,FALSE,"Tel - Mktg"}</definedName>
    <definedName name="blah_2_1" hidden="1">{#N/A,#N/A,FALSE,"TEL Monthly Inc";#N/A,#N/A,FALSE,"TEL REVENUE";#N/A,#N/A,FALSE,"Tel - Manpower";#N/A,#N/A,FALSE,"Tel Sales Support";#N/A,#N/A,FALSE,"SI - TELCO";#N/A,#N/A,FALSE,"Sales - Telco";#N/A,#N/A,FALSE,"Tel - Mktg";#N/A,#N/A,FALSE,"Tel - Mktg"}</definedName>
    <definedName name="blah_2_2" localSheetId="20" hidden="1">{#N/A,#N/A,FALSE,"TEL Monthly Inc";#N/A,#N/A,FALSE,"TEL REVENUE";#N/A,#N/A,FALSE,"Tel - Manpower";#N/A,#N/A,FALSE,"Tel Sales Support";#N/A,#N/A,FALSE,"SI - TELCO";#N/A,#N/A,FALSE,"Sales - Telco";#N/A,#N/A,FALSE,"Tel - Mktg";#N/A,#N/A,FALSE,"Tel - Mktg"}</definedName>
    <definedName name="blah_2_2" hidden="1">{#N/A,#N/A,FALSE,"TEL Monthly Inc";#N/A,#N/A,FALSE,"TEL REVENUE";#N/A,#N/A,FALSE,"Tel - Manpower";#N/A,#N/A,FALSE,"Tel Sales Support";#N/A,#N/A,FALSE,"SI - TELCO";#N/A,#N/A,FALSE,"Sales - Telco";#N/A,#N/A,FALSE,"Tel - Mktg";#N/A,#N/A,FALSE,"Tel - Mktg"}</definedName>
    <definedName name="blah_2_3" localSheetId="20" hidden="1">{#N/A,#N/A,FALSE,"TEL Monthly Inc";#N/A,#N/A,FALSE,"TEL REVENUE";#N/A,#N/A,FALSE,"Tel - Manpower";#N/A,#N/A,FALSE,"Tel Sales Support";#N/A,#N/A,FALSE,"SI - TELCO";#N/A,#N/A,FALSE,"Sales - Telco";#N/A,#N/A,FALSE,"Tel - Mktg";#N/A,#N/A,FALSE,"Tel - Mktg"}</definedName>
    <definedName name="blah_2_3" hidden="1">{#N/A,#N/A,FALSE,"TEL Monthly Inc";#N/A,#N/A,FALSE,"TEL REVENUE";#N/A,#N/A,FALSE,"Tel - Manpower";#N/A,#N/A,FALSE,"Tel Sales Support";#N/A,#N/A,FALSE,"SI - TELCO";#N/A,#N/A,FALSE,"Sales - Telco";#N/A,#N/A,FALSE,"Tel - Mktg";#N/A,#N/A,FALSE,"Tel - Mktg"}</definedName>
    <definedName name="blah_2_4" localSheetId="20" hidden="1">{#N/A,#N/A,FALSE,"TEL Monthly Inc";#N/A,#N/A,FALSE,"TEL REVENUE";#N/A,#N/A,FALSE,"Tel - Manpower";#N/A,#N/A,FALSE,"Tel Sales Support";#N/A,#N/A,FALSE,"SI - TELCO";#N/A,#N/A,FALSE,"Sales - Telco";#N/A,#N/A,FALSE,"Tel - Mktg";#N/A,#N/A,FALSE,"Tel - Mktg"}</definedName>
    <definedName name="blah_2_4" hidden="1">{#N/A,#N/A,FALSE,"TEL Monthly Inc";#N/A,#N/A,FALSE,"TEL REVENUE";#N/A,#N/A,FALSE,"Tel - Manpower";#N/A,#N/A,FALSE,"Tel Sales Support";#N/A,#N/A,FALSE,"SI - TELCO";#N/A,#N/A,FALSE,"Sales - Telco";#N/A,#N/A,FALSE,"Tel - Mktg";#N/A,#N/A,FALSE,"Tel - Mktg"}</definedName>
    <definedName name="blah_2_5" localSheetId="20" hidden="1">{#N/A,#N/A,FALSE,"TEL Monthly Inc";#N/A,#N/A,FALSE,"TEL REVENUE";#N/A,#N/A,FALSE,"Tel - Manpower";#N/A,#N/A,FALSE,"Tel Sales Support";#N/A,#N/A,FALSE,"SI - TELCO";#N/A,#N/A,FALSE,"Sales - Telco";#N/A,#N/A,FALSE,"Tel - Mktg";#N/A,#N/A,FALSE,"Tel - Mktg"}</definedName>
    <definedName name="blah_2_5" hidden="1">{#N/A,#N/A,FALSE,"TEL Monthly Inc";#N/A,#N/A,FALSE,"TEL REVENUE";#N/A,#N/A,FALSE,"Tel - Manpower";#N/A,#N/A,FALSE,"Tel Sales Support";#N/A,#N/A,FALSE,"SI - TELCO";#N/A,#N/A,FALSE,"Sales - Telco";#N/A,#N/A,FALSE,"Tel - Mktg";#N/A,#N/A,FALSE,"Tel - Mktg"}</definedName>
    <definedName name="blah_3" localSheetId="20" hidden="1">{#N/A,#N/A,FALSE,"TEL Monthly Inc";#N/A,#N/A,FALSE,"TEL REVENUE";#N/A,#N/A,FALSE,"Tel - Manpower";#N/A,#N/A,FALSE,"Tel Sales Support";#N/A,#N/A,FALSE,"SI - TELCO";#N/A,#N/A,FALSE,"Sales - Telco";#N/A,#N/A,FALSE,"Tel - Mktg";#N/A,#N/A,FALSE,"Tel - Mktg"}</definedName>
    <definedName name="blah_3" hidden="1">{#N/A,#N/A,FALSE,"TEL Monthly Inc";#N/A,#N/A,FALSE,"TEL REVENUE";#N/A,#N/A,FALSE,"Tel - Manpower";#N/A,#N/A,FALSE,"Tel Sales Support";#N/A,#N/A,FALSE,"SI - TELCO";#N/A,#N/A,FALSE,"Sales - Telco";#N/A,#N/A,FALSE,"Tel - Mktg";#N/A,#N/A,FALSE,"Tel - Mktg"}</definedName>
    <definedName name="blah_3_1" localSheetId="20" hidden="1">{#N/A,#N/A,FALSE,"TEL Monthly Inc";#N/A,#N/A,FALSE,"TEL REVENUE";#N/A,#N/A,FALSE,"Tel - Manpower";#N/A,#N/A,FALSE,"Tel Sales Support";#N/A,#N/A,FALSE,"SI - TELCO";#N/A,#N/A,FALSE,"Sales - Telco";#N/A,#N/A,FALSE,"Tel - Mktg";#N/A,#N/A,FALSE,"Tel - Mktg"}</definedName>
    <definedName name="blah_3_1" hidden="1">{#N/A,#N/A,FALSE,"TEL Monthly Inc";#N/A,#N/A,FALSE,"TEL REVENUE";#N/A,#N/A,FALSE,"Tel - Manpower";#N/A,#N/A,FALSE,"Tel Sales Support";#N/A,#N/A,FALSE,"SI - TELCO";#N/A,#N/A,FALSE,"Sales - Telco";#N/A,#N/A,FALSE,"Tel - Mktg";#N/A,#N/A,FALSE,"Tel - Mktg"}</definedName>
    <definedName name="blah_3_2" localSheetId="20" hidden="1">{#N/A,#N/A,FALSE,"TEL Monthly Inc";#N/A,#N/A,FALSE,"TEL REVENUE";#N/A,#N/A,FALSE,"Tel - Manpower";#N/A,#N/A,FALSE,"Tel Sales Support";#N/A,#N/A,FALSE,"SI - TELCO";#N/A,#N/A,FALSE,"Sales - Telco";#N/A,#N/A,FALSE,"Tel - Mktg";#N/A,#N/A,FALSE,"Tel - Mktg"}</definedName>
    <definedName name="blah_3_2" hidden="1">{#N/A,#N/A,FALSE,"TEL Monthly Inc";#N/A,#N/A,FALSE,"TEL REVENUE";#N/A,#N/A,FALSE,"Tel - Manpower";#N/A,#N/A,FALSE,"Tel Sales Support";#N/A,#N/A,FALSE,"SI - TELCO";#N/A,#N/A,FALSE,"Sales - Telco";#N/A,#N/A,FALSE,"Tel - Mktg";#N/A,#N/A,FALSE,"Tel - Mktg"}</definedName>
    <definedName name="blah_3_3" localSheetId="20" hidden="1">{#N/A,#N/A,FALSE,"TEL Monthly Inc";#N/A,#N/A,FALSE,"TEL REVENUE";#N/A,#N/A,FALSE,"Tel - Manpower";#N/A,#N/A,FALSE,"Tel Sales Support";#N/A,#N/A,FALSE,"SI - TELCO";#N/A,#N/A,FALSE,"Sales - Telco";#N/A,#N/A,FALSE,"Tel - Mktg";#N/A,#N/A,FALSE,"Tel - Mktg"}</definedName>
    <definedName name="blah_3_3" hidden="1">{#N/A,#N/A,FALSE,"TEL Monthly Inc";#N/A,#N/A,FALSE,"TEL REVENUE";#N/A,#N/A,FALSE,"Tel - Manpower";#N/A,#N/A,FALSE,"Tel Sales Support";#N/A,#N/A,FALSE,"SI - TELCO";#N/A,#N/A,FALSE,"Sales - Telco";#N/A,#N/A,FALSE,"Tel - Mktg";#N/A,#N/A,FALSE,"Tel - Mktg"}</definedName>
    <definedName name="blah_3_4" localSheetId="20" hidden="1">{#N/A,#N/A,FALSE,"TEL Monthly Inc";#N/A,#N/A,FALSE,"TEL REVENUE";#N/A,#N/A,FALSE,"Tel - Manpower";#N/A,#N/A,FALSE,"Tel Sales Support";#N/A,#N/A,FALSE,"SI - TELCO";#N/A,#N/A,FALSE,"Sales - Telco";#N/A,#N/A,FALSE,"Tel - Mktg";#N/A,#N/A,FALSE,"Tel - Mktg"}</definedName>
    <definedName name="blah_3_4" hidden="1">{#N/A,#N/A,FALSE,"TEL Monthly Inc";#N/A,#N/A,FALSE,"TEL REVENUE";#N/A,#N/A,FALSE,"Tel - Manpower";#N/A,#N/A,FALSE,"Tel Sales Support";#N/A,#N/A,FALSE,"SI - TELCO";#N/A,#N/A,FALSE,"Sales - Telco";#N/A,#N/A,FALSE,"Tel - Mktg";#N/A,#N/A,FALSE,"Tel - Mktg"}</definedName>
    <definedName name="blah_3_5" localSheetId="20" hidden="1">{#N/A,#N/A,FALSE,"TEL Monthly Inc";#N/A,#N/A,FALSE,"TEL REVENUE";#N/A,#N/A,FALSE,"Tel - Manpower";#N/A,#N/A,FALSE,"Tel Sales Support";#N/A,#N/A,FALSE,"SI - TELCO";#N/A,#N/A,FALSE,"Sales - Telco";#N/A,#N/A,FALSE,"Tel - Mktg";#N/A,#N/A,FALSE,"Tel - Mktg"}</definedName>
    <definedName name="blah_3_5" hidden="1">{#N/A,#N/A,FALSE,"TEL Monthly Inc";#N/A,#N/A,FALSE,"TEL REVENUE";#N/A,#N/A,FALSE,"Tel - Manpower";#N/A,#N/A,FALSE,"Tel Sales Support";#N/A,#N/A,FALSE,"SI - TELCO";#N/A,#N/A,FALSE,"Sales - Telco";#N/A,#N/A,FALSE,"Tel - Mktg";#N/A,#N/A,FALSE,"Tel - Mktg"}</definedName>
    <definedName name="blah_4" localSheetId="20" hidden="1">{#N/A,#N/A,FALSE,"TEL Monthly Inc";#N/A,#N/A,FALSE,"TEL REVENUE";#N/A,#N/A,FALSE,"Tel - Manpower";#N/A,#N/A,FALSE,"Tel Sales Support";#N/A,#N/A,FALSE,"SI - TELCO";#N/A,#N/A,FALSE,"Sales - Telco";#N/A,#N/A,FALSE,"Tel - Mktg";#N/A,#N/A,FALSE,"Tel - Mktg"}</definedName>
    <definedName name="blah_4" hidden="1">{#N/A,#N/A,FALSE,"TEL Monthly Inc";#N/A,#N/A,FALSE,"TEL REVENUE";#N/A,#N/A,FALSE,"Tel - Manpower";#N/A,#N/A,FALSE,"Tel Sales Support";#N/A,#N/A,FALSE,"SI - TELCO";#N/A,#N/A,FALSE,"Sales - Telco";#N/A,#N/A,FALSE,"Tel - Mktg";#N/A,#N/A,FALSE,"Tel - Mktg"}</definedName>
    <definedName name="blah_5" localSheetId="20" hidden="1">{#N/A,#N/A,FALSE,"TEL Monthly Inc";#N/A,#N/A,FALSE,"TEL REVENUE";#N/A,#N/A,FALSE,"Tel - Manpower";#N/A,#N/A,FALSE,"Tel Sales Support";#N/A,#N/A,FALSE,"SI - TELCO";#N/A,#N/A,FALSE,"Sales - Telco";#N/A,#N/A,FALSE,"Tel - Mktg";#N/A,#N/A,FALSE,"Tel - Mktg"}</definedName>
    <definedName name="blah_5" hidden="1">{#N/A,#N/A,FALSE,"TEL Monthly Inc";#N/A,#N/A,FALSE,"TEL REVENUE";#N/A,#N/A,FALSE,"Tel - Manpower";#N/A,#N/A,FALSE,"Tel Sales Support";#N/A,#N/A,FALSE,"SI - TELCO";#N/A,#N/A,FALSE,"Sales - Telco";#N/A,#N/A,FALSE,"Tel - Mktg";#N/A,#N/A,FALSE,"Tel - Mktg"}</definedName>
    <definedName name="blah2" localSheetId="20" hidden="1">{#N/A,#N/A,FALSE,"Performance Flash Report"}</definedName>
    <definedName name="blah2" hidden="1">{#N/A,#N/A,FALSE,"Performance Flash Report"}</definedName>
    <definedName name="blah2_1" localSheetId="20" hidden="1">{#N/A,#N/A,FALSE,"Performance Flash Report"}</definedName>
    <definedName name="blah2_1" hidden="1">{#N/A,#N/A,FALSE,"Performance Flash Report"}</definedName>
    <definedName name="blah2_1_1" localSheetId="20" hidden="1">{#N/A,#N/A,FALSE,"Performance Flash Report"}</definedName>
    <definedName name="blah2_1_1" hidden="1">{#N/A,#N/A,FALSE,"Performance Flash Report"}</definedName>
    <definedName name="blah2_1_2" localSheetId="20" hidden="1">{#N/A,#N/A,FALSE,"Performance Flash Report"}</definedName>
    <definedName name="blah2_1_2" hidden="1">{#N/A,#N/A,FALSE,"Performance Flash Report"}</definedName>
    <definedName name="blah2_1_3" localSheetId="20" hidden="1">{#N/A,#N/A,FALSE,"Performance Flash Report"}</definedName>
    <definedName name="blah2_1_3" hidden="1">{#N/A,#N/A,FALSE,"Performance Flash Report"}</definedName>
    <definedName name="blah2_1_4" localSheetId="20" hidden="1">{#N/A,#N/A,FALSE,"Performance Flash Report"}</definedName>
    <definedName name="blah2_1_4" hidden="1">{#N/A,#N/A,FALSE,"Performance Flash Report"}</definedName>
    <definedName name="blah2_2" localSheetId="20" hidden="1">{#N/A,#N/A,FALSE,"Performance Flash Report"}</definedName>
    <definedName name="blah2_2" hidden="1">{#N/A,#N/A,FALSE,"Performance Flash Report"}</definedName>
    <definedName name="blah2_2_1" localSheetId="20" hidden="1">{#N/A,#N/A,FALSE,"Performance Flash Report"}</definedName>
    <definedName name="blah2_2_1" hidden="1">{#N/A,#N/A,FALSE,"Performance Flash Report"}</definedName>
    <definedName name="blah2_2_2" localSheetId="20" hidden="1">{#N/A,#N/A,FALSE,"Performance Flash Report"}</definedName>
    <definedName name="blah2_2_2" hidden="1">{#N/A,#N/A,FALSE,"Performance Flash Report"}</definedName>
    <definedName name="blah2_2_3" localSheetId="20" hidden="1">{#N/A,#N/A,FALSE,"Performance Flash Report"}</definedName>
    <definedName name="blah2_2_3" hidden="1">{#N/A,#N/A,FALSE,"Performance Flash Report"}</definedName>
    <definedName name="blah2_2_4" localSheetId="20" hidden="1">{#N/A,#N/A,FALSE,"Performance Flash Report"}</definedName>
    <definedName name="blah2_2_4" hidden="1">{#N/A,#N/A,FALSE,"Performance Flash Report"}</definedName>
    <definedName name="blah2_3" localSheetId="20" hidden="1">{#N/A,#N/A,FALSE,"Performance Flash Report"}</definedName>
    <definedName name="blah2_3" hidden="1">{#N/A,#N/A,FALSE,"Performance Flash Report"}</definedName>
    <definedName name="blah2_3_1" localSheetId="20" hidden="1">{#N/A,#N/A,FALSE,"Performance Flash Report"}</definedName>
    <definedName name="blah2_3_1" hidden="1">{#N/A,#N/A,FALSE,"Performance Flash Report"}</definedName>
    <definedName name="blah2_3_2" localSheetId="20" hidden="1">{#N/A,#N/A,FALSE,"Performance Flash Report"}</definedName>
    <definedName name="blah2_3_2" hidden="1">{#N/A,#N/A,FALSE,"Performance Flash Report"}</definedName>
    <definedName name="blah2_3_3" localSheetId="20" hidden="1">{#N/A,#N/A,FALSE,"Performance Flash Report"}</definedName>
    <definedName name="blah2_3_3" hidden="1">{#N/A,#N/A,FALSE,"Performance Flash Report"}</definedName>
    <definedName name="blah2_3_4" localSheetId="20" hidden="1">{#N/A,#N/A,FALSE,"Performance Flash Report"}</definedName>
    <definedName name="blah2_3_4" hidden="1">{#N/A,#N/A,FALSE,"Performance Flash Report"}</definedName>
    <definedName name="blah2_4" localSheetId="20" hidden="1">{#N/A,#N/A,FALSE,"Performance Flash Report"}</definedName>
    <definedName name="blah2_4" hidden="1">{#N/A,#N/A,FALSE,"Performance Flash Report"}</definedName>
    <definedName name="blah2_4_1" localSheetId="20" hidden="1">{#N/A,#N/A,FALSE,"Performance Flash Report"}</definedName>
    <definedName name="blah2_4_1" hidden="1">{#N/A,#N/A,FALSE,"Performance Flash Report"}</definedName>
    <definedName name="blah2_4_2" localSheetId="20" hidden="1">{#N/A,#N/A,FALSE,"Performance Flash Report"}</definedName>
    <definedName name="blah2_4_2" hidden="1">{#N/A,#N/A,FALSE,"Performance Flash Report"}</definedName>
    <definedName name="blah2_4_3" localSheetId="20" hidden="1">{#N/A,#N/A,FALSE,"Performance Flash Report"}</definedName>
    <definedName name="blah2_4_3" hidden="1">{#N/A,#N/A,FALSE,"Performance Flash Report"}</definedName>
    <definedName name="blah2_4_4" localSheetId="20" hidden="1">{#N/A,#N/A,FALSE,"Performance Flash Report"}</definedName>
    <definedName name="blah2_4_4" hidden="1">{#N/A,#N/A,FALSE,"Performance Flash Report"}</definedName>
    <definedName name="blah2_5" localSheetId="20" hidden="1">{#N/A,#N/A,FALSE,"Performance Flash Report"}</definedName>
    <definedName name="blah2_5" hidden="1">{#N/A,#N/A,FALSE,"Performance Flash Report"}</definedName>
    <definedName name="blah2_5_1" localSheetId="20" hidden="1">{#N/A,#N/A,FALSE,"Performance Flash Report"}</definedName>
    <definedName name="blah2_5_1" hidden="1">{#N/A,#N/A,FALSE,"Performance Flash Report"}</definedName>
    <definedName name="blah2_5_2" localSheetId="20" hidden="1">{#N/A,#N/A,FALSE,"Performance Flash Report"}</definedName>
    <definedName name="blah2_5_2" hidden="1">{#N/A,#N/A,FALSE,"Performance Flash Report"}</definedName>
    <definedName name="blah2_5_3" localSheetId="20" hidden="1">{#N/A,#N/A,FALSE,"Performance Flash Report"}</definedName>
    <definedName name="blah2_5_3" hidden="1">{#N/A,#N/A,FALSE,"Performance Flash Report"}</definedName>
    <definedName name="blah2_5_4" localSheetId="20" hidden="1">{#N/A,#N/A,FALSE,"Performance Flash Report"}</definedName>
    <definedName name="blah2_5_4" hidden="1">{#N/A,#N/A,FALSE,"Performance Flash Report"}</definedName>
    <definedName name="BLANK" localSheetId="20"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 localSheetId="20"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w" localSheetId="20" hidden="1">{#N/A,#N/A,FALSE,"Budget 2001-2002 (2)"}</definedName>
    <definedName name="blaw" hidden="1">{#N/A,#N/A,FALSE,"Budget 2001-2002 (2)"}</definedName>
    <definedName name="BLPH1" hidden="1">'[35]Aktienkurs&amp;-volumen'!$A$3</definedName>
    <definedName name="BLPH2" hidden="1">'[35]Aktienkurs&amp;-volumen'!$H$3</definedName>
    <definedName name="BLPH3" hidden="1">'[35]Structure LE - BU'!#REF!</definedName>
    <definedName name="BLPH4" hidden="1">'[35]MarketCAP + 3M'!$D$3</definedName>
    <definedName name="BLPH5" hidden="1">'[35]Beko Hld.'!$A$3</definedName>
    <definedName name="BLPH6" localSheetId="20" hidden="1">#REF!</definedName>
    <definedName name="BLPH6" hidden="1">#REF!</definedName>
    <definedName name="BLPH7" localSheetId="20" hidden="1">#REF!</definedName>
    <definedName name="BLPH7" hidden="1">#REF!</definedName>
    <definedName name="blsm" localSheetId="20" hidden="1">{#N/A,#N/A,FALSE,"UTIL Monthly Inc ";#N/A,#N/A,FALSE,"Capital";#N/A,#N/A,FALSE,"UTIL REVENUE";#N/A,#N/A,FALSE,"RM REVENUE";#N/A,#N/A,FALSE,"Manpower";#N/A,#N/A,FALSE,"SI - UTIL";#N/A,#N/A,FALSE,"Sales - Utili"}</definedName>
    <definedName name="blsm" hidden="1">{#N/A,#N/A,FALSE,"UTIL Monthly Inc ";#N/A,#N/A,FALSE,"Capital";#N/A,#N/A,FALSE,"UTIL REVENUE";#N/A,#N/A,FALSE,"RM REVENUE";#N/A,#N/A,FALSE,"Manpower";#N/A,#N/A,FALSE,"SI - UTIL";#N/A,#N/A,FALSE,"Sales - Utili"}</definedName>
    <definedName name="blsm_1" localSheetId="20" hidden="1">{#N/A,#N/A,FALSE,"UTIL Monthly Inc ";#N/A,#N/A,FALSE,"Capital";#N/A,#N/A,FALSE,"UTIL REVENUE";#N/A,#N/A,FALSE,"RM REVENUE";#N/A,#N/A,FALSE,"Manpower";#N/A,#N/A,FALSE,"SI - UTIL";#N/A,#N/A,FALSE,"Sales - Utili"}</definedName>
    <definedName name="blsm_1" hidden="1">{#N/A,#N/A,FALSE,"UTIL Monthly Inc ";#N/A,#N/A,FALSE,"Capital";#N/A,#N/A,FALSE,"UTIL REVENUE";#N/A,#N/A,FALSE,"RM REVENUE";#N/A,#N/A,FALSE,"Manpower";#N/A,#N/A,FALSE,"SI - UTIL";#N/A,#N/A,FALSE,"Sales - Utili"}</definedName>
    <definedName name="blsm_1_1" localSheetId="20" hidden="1">{#N/A,#N/A,FALSE,"UTIL Monthly Inc ";#N/A,#N/A,FALSE,"Capital";#N/A,#N/A,FALSE,"UTIL REVENUE";#N/A,#N/A,FALSE,"RM REVENUE";#N/A,#N/A,FALSE,"Manpower";#N/A,#N/A,FALSE,"SI - UTIL";#N/A,#N/A,FALSE,"Sales - Utili"}</definedName>
    <definedName name="blsm_1_1" hidden="1">{#N/A,#N/A,FALSE,"UTIL Monthly Inc ";#N/A,#N/A,FALSE,"Capital";#N/A,#N/A,FALSE,"UTIL REVENUE";#N/A,#N/A,FALSE,"RM REVENUE";#N/A,#N/A,FALSE,"Manpower";#N/A,#N/A,FALSE,"SI - UTIL";#N/A,#N/A,FALSE,"Sales - Utili"}</definedName>
    <definedName name="blsm_1_1_1" localSheetId="20" hidden="1">{#N/A,#N/A,FALSE,"UTIL Monthly Inc ";#N/A,#N/A,FALSE,"Capital";#N/A,#N/A,FALSE,"UTIL REVENUE";#N/A,#N/A,FALSE,"RM REVENUE";#N/A,#N/A,FALSE,"Manpower";#N/A,#N/A,FALSE,"SI - UTIL";#N/A,#N/A,FALSE,"Sales - Utili"}</definedName>
    <definedName name="blsm_1_1_1" hidden="1">{#N/A,#N/A,FALSE,"UTIL Monthly Inc ";#N/A,#N/A,FALSE,"Capital";#N/A,#N/A,FALSE,"UTIL REVENUE";#N/A,#N/A,FALSE,"RM REVENUE";#N/A,#N/A,FALSE,"Manpower";#N/A,#N/A,FALSE,"SI - UTIL";#N/A,#N/A,FALSE,"Sales - Utili"}</definedName>
    <definedName name="blsm_1_1_2" localSheetId="20" hidden="1">{#N/A,#N/A,FALSE,"UTIL Monthly Inc ";#N/A,#N/A,FALSE,"Capital";#N/A,#N/A,FALSE,"UTIL REVENUE";#N/A,#N/A,FALSE,"RM REVENUE";#N/A,#N/A,FALSE,"Manpower";#N/A,#N/A,FALSE,"SI - UTIL";#N/A,#N/A,FALSE,"Sales - Utili"}</definedName>
    <definedName name="blsm_1_1_2" hidden="1">{#N/A,#N/A,FALSE,"UTIL Monthly Inc ";#N/A,#N/A,FALSE,"Capital";#N/A,#N/A,FALSE,"UTIL REVENUE";#N/A,#N/A,FALSE,"RM REVENUE";#N/A,#N/A,FALSE,"Manpower";#N/A,#N/A,FALSE,"SI - UTIL";#N/A,#N/A,FALSE,"Sales - Utili"}</definedName>
    <definedName name="blsm_1_1_3" localSheetId="20" hidden="1">{#N/A,#N/A,FALSE,"UTIL Monthly Inc ";#N/A,#N/A,FALSE,"Capital";#N/A,#N/A,FALSE,"UTIL REVENUE";#N/A,#N/A,FALSE,"RM REVENUE";#N/A,#N/A,FALSE,"Manpower";#N/A,#N/A,FALSE,"SI - UTIL";#N/A,#N/A,FALSE,"Sales - Utili"}</definedName>
    <definedName name="blsm_1_1_3" hidden="1">{#N/A,#N/A,FALSE,"UTIL Monthly Inc ";#N/A,#N/A,FALSE,"Capital";#N/A,#N/A,FALSE,"UTIL REVENUE";#N/A,#N/A,FALSE,"RM REVENUE";#N/A,#N/A,FALSE,"Manpower";#N/A,#N/A,FALSE,"SI - UTIL";#N/A,#N/A,FALSE,"Sales - Utili"}</definedName>
    <definedName name="blsm_1_1_4" localSheetId="20" hidden="1">{#N/A,#N/A,FALSE,"UTIL Monthly Inc ";#N/A,#N/A,FALSE,"Capital";#N/A,#N/A,FALSE,"UTIL REVENUE";#N/A,#N/A,FALSE,"RM REVENUE";#N/A,#N/A,FALSE,"Manpower";#N/A,#N/A,FALSE,"SI - UTIL";#N/A,#N/A,FALSE,"Sales - Utili"}</definedName>
    <definedName name="blsm_1_1_4" hidden="1">{#N/A,#N/A,FALSE,"UTIL Monthly Inc ";#N/A,#N/A,FALSE,"Capital";#N/A,#N/A,FALSE,"UTIL REVENUE";#N/A,#N/A,FALSE,"RM REVENUE";#N/A,#N/A,FALSE,"Manpower";#N/A,#N/A,FALSE,"SI - UTIL";#N/A,#N/A,FALSE,"Sales - Utili"}</definedName>
    <definedName name="blsm_1_1_5" localSheetId="20" hidden="1">{#N/A,#N/A,FALSE,"UTIL Monthly Inc ";#N/A,#N/A,FALSE,"Capital";#N/A,#N/A,FALSE,"UTIL REVENUE";#N/A,#N/A,FALSE,"RM REVENUE";#N/A,#N/A,FALSE,"Manpower";#N/A,#N/A,FALSE,"SI - UTIL";#N/A,#N/A,FALSE,"Sales - Utili"}</definedName>
    <definedName name="blsm_1_1_5" hidden="1">{#N/A,#N/A,FALSE,"UTIL Monthly Inc ";#N/A,#N/A,FALSE,"Capital";#N/A,#N/A,FALSE,"UTIL REVENUE";#N/A,#N/A,FALSE,"RM REVENUE";#N/A,#N/A,FALSE,"Manpower";#N/A,#N/A,FALSE,"SI - UTIL";#N/A,#N/A,FALSE,"Sales - Utili"}</definedName>
    <definedName name="blsm_1_2" localSheetId="20" hidden="1">{#N/A,#N/A,FALSE,"UTIL Monthly Inc ";#N/A,#N/A,FALSE,"Capital";#N/A,#N/A,FALSE,"UTIL REVENUE";#N/A,#N/A,FALSE,"RM REVENUE";#N/A,#N/A,FALSE,"Manpower";#N/A,#N/A,FALSE,"SI - UTIL";#N/A,#N/A,FALSE,"Sales - Utili"}</definedName>
    <definedName name="blsm_1_2" hidden="1">{#N/A,#N/A,FALSE,"UTIL Monthly Inc ";#N/A,#N/A,FALSE,"Capital";#N/A,#N/A,FALSE,"UTIL REVENUE";#N/A,#N/A,FALSE,"RM REVENUE";#N/A,#N/A,FALSE,"Manpower";#N/A,#N/A,FALSE,"SI - UTIL";#N/A,#N/A,FALSE,"Sales - Utili"}</definedName>
    <definedName name="blsm_1_3" localSheetId="20" hidden="1">{#N/A,#N/A,FALSE,"UTIL Monthly Inc ";#N/A,#N/A,FALSE,"Capital";#N/A,#N/A,FALSE,"UTIL REVENUE";#N/A,#N/A,FALSE,"RM REVENUE";#N/A,#N/A,FALSE,"Manpower";#N/A,#N/A,FALSE,"SI - UTIL";#N/A,#N/A,FALSE,"Sales - Utili"}</definedName>
    <definedName name="blsm_1_3" hidden="1">{#N/A,#N/A,FALSE,"UTIL Monthly Inc ";#N/A,#N/A,FALSE,"Capital";#N/A,#N/A,FALSE,"UTIL REVENUE";#N/A,#N/A,FALSE,"RM REVENUE";#N/A,#N/A,FALSE,"Manpower";#N/A,#N/A,FALSE,"SI - UTIL";#N/A,#N/A,FALSE,"Sales - Utili"}</definedName>
    <definedName name="blsm_1_4" localSheetId="20" hidden="1">{#N/A,#N/A,FALSE,"UTIL Monthly Inc ";#N/A,#N/A,FALSE,"Capital";#N/A,#N/A,FALSE,"UTIL REVENUE";#N/A,#N/A,FALSE,"RM REVENUE";#N/A,#N/A,FALSE,"Manpower";#N/A,#N/A,FALSE,"SI - UTIL";#N/A,#N/A,FALSE,"Sales - Utili"}</definedName>
    <definedName name="blsm_1_4" hidden="1">{#N/A,#N/A,FALSE,"UTIL Monthly Inc ";#N/A,#N/A,FALSE,"Capital";#N/A,#N/A,FALSE,"UTIL REVENUE";#N/A,#N/A,FALSE,"RM REVENUE";#N/A,#N/A,FALSE,"Manpower";#N/A,#N/A,FALSE,"SI - UTIL";#N/A,#N/A,FALSE,"Sales - Utili"}</definedName>
    <definedName name="blsm_1_5" localSheetId="20" hidden="1">{#N/A,#N/A,FALSE,"UTIL Monthly Inc ";#N/A,#N/A,FALSE,"Capital";#N/A,#N/A,FALSE,"UTIL REVENUE";#N/A,#N/A,FALSE,"RM REVENUE";#N/A,#N/A,FALSE,"Manpower";#N/A,#N/A,FALSE,"SI - UTIL";#N/A,#N/A,FALSE,"Sales - Utili"}</definedName>
    <definedName name="blsm_1_5" hidden="1">{#N/A,#N/A,FALSE,"UTIL Monthly Inc ";#N/A,#N/A,FALSE,"Capital";#N/A,#N/A,FALSE,"UTIL REVENUE";#N/A,#N/A,FALSE,"RM REVENUE";#N/A,#N/A,FALSE,"Manpower";#N/A,#N/A,FALSE,"SI - UTIL";#N/A,#N/A,FALSE,"Sales - Utili"}</definedName>
    <definedName name="blsm_2" localSheetId="20" hidden="1">{#N/A,#N/A,FALSE,"UTIL Monthly Inc ";#N/A,#N/A,FALSE,"Capital";#N/A,#N/A,FALSE,"UTIL REVENUE";#N/A,#N/A,FALSE,"RM REVENUE";#N/A,#N/A,FALSE,"Manpower";#N/A,#N/A,FALSE,"SI - UTIL";#N/A,#N/A,FALSE,"Sales - Utili"}</definedName>
    <definedName name="blsm_2" hidden="1">{#N/A,#N/A,FALSE,"UTIL Monthly Inc ";#N/A,#N/A,FALSE,"Capital";#N/A,#N/A,FALSE,"UTIL REVENUE";#N/A,#N/A,FALSE,"RM REVENUE";#N/A,#N/A,FALSE,"Manpower";#N/A,#N/A,FALSE,"SI - UTIL";#N/A,#N/A,FALSE,"Sales - Utili"}</definedName>
    <definedName name="blsm_2_1" localSheetId="20" hidden="1">{#N/A,#N/A,FALSE,"UTIL Monthly Inc ";#N/A,#N/A,FALSE,"Capital";#N/A,#N/A,FALSE,"UTIL REVENUE";#N/A,#N/A,FALSE,"RM REVENUE";#N/A,#N/A,FALSE,"Manpower";#N/A,#N/A,FALSE,"SI - UTIL";#N/A,#N/A,FALSE,"Sales - Utili"}</definedName>
    <definedName name="blsm_2_1" hidden="1">{#N/A,#N/A,FALSE,"UTIL Monthly Inc ";#N/A,#N/A,FALSE,"Capital";#N/A,#N/A,FALSE,"UTIL REVENUE";#N/A,#N/A,FALSE,"RM REVENUE";#N/A,#N/A,FALSE,"Manpower";#N/A,#N/A,FALSE,"SI - UTIL";#N/A,#N/A,FALSE,"Sales - Utili"}</definedName>
    <definedName name="blsm_2_2" localSheetId="20" hidden="1">{#N/A,#N/A,FALSE,"UTIL Monthly Inc ";#N/A,#N/A,FALSE,"Capital";#N/A,#N/A,FALSE,"UTIL REVENUE";#N/A,#N/A,FALSE,"RM REVENUE";#N/A,#N/A,FALSE,"Manpower";#N/A,#N/A,FALSE,"SI - UTIL";#N/A,#N/A,FALSE,"Sales - Utili"}</definedName>
    <definedName name="blsm_2_2" hidden="1">{#N/A,#N/A,FALSE,"UTIL Monthly Inc ";#N/A,#N/A,FALSE,"Capital";#N/A,#N/A,FALSE,"UTIL REVENUE";#N/A,#N/A,FALSE,"RM REVENUE";#N/A,#N/A,FALSE,"Manpower";#N/A,#N/A,FALSE,"SI - UTIL";#N/A,#N/A,FALSE,"Sales - Utili"}</definedName>
    <definedName name="blsm_2_3" localSheetId="20" hidden="1">{#N/A,#N/A,FALSE,"UTIL Monthly Inc ";#N/A,#N/A,FALSE,"Capital";#N/A,#N/A,FALSE,"UTIL REVENUE";#N/A,#N/A,FALSE,"RM REVENUE";#N/A,#N/A,FALSE,"Manpower";#N/A,#N/A,FALSE,"SI - UTIL";#N/A,#N/A,FALSE,"Sales - Utili"}</definedName>
    <definedName name="blsm_2_3" hidden="1">{#N/A,#N/A,FALSE,"UTIL Monthly Inc ";#N/A,#N/A,FALSE,"Capital";#N/A,#N/A,FALSE,"UTIL REVENUE";#N/A,#N/A,FALSE,"RM REVENUE";#N/A,#N/A,FALSE,"Manpower";#N/A,#N/A,FALSE,"SI - UTIL";#N/A,#N/A,FALSE,"Sales - Utili"}</definedName>
    <definedName name="blsm_2_4" localSheetId="20" hidden="1">{#N/A,#N/A,FALSE,"UTIL Monthly Inc ";#N/A,#N/A,FALSE,"Capital";#N/A,#N/A,FALSE,"UTIL REVENUE";#N/A,#N/A,FALSE,"RM REVENUE";#N/A,#N/A,FALSE,"Manpower";#N/A,#N/A,FALSE,"SI - UTIL";#N/A,#N/A,FALSE,"Sales - Utili"}</definedName>
    <definedName name="blsm_2_4" hidden="1">{#N/A,#N/A,FALSE,"UTIL Monthly Inc ";#N/A,#N/A,FALSE,"Capital";#N/A,#N/A,FALSE,"UTIL REVENUE";#N/A,#N/A,FALSE,"RM REVENUE";#N/A,#N/A,FALSE,"Manpower";#N/A,#N/A,FALSE,"SI - UTIL";#N/A,#N/A,FALSE,"Sales - Utili"}</definedName>
    <definedName name="blsm_2_5" localSheetId="20" hidden="1">{#N/A,#N/A,FALSE,"UTIL Monthly Inc ";#N/A,#N/A,FALSE,"Capital";#N/A,#N/A,FALSE,"UTIL REVENUE";#N/A,#N/A,FALSE,"RM REVENUE";#N/A,#N/A,FALSE,"Manpower";#N/A,#N/A,FALSE,"SI - UTIL";#N/A,#N/A,FALSE,"Sales - Utili"}</definedName>
    <definedName name="blsm_2_5" hidden="1">{#N/A,#N/A,FALSE,"UTIL Monthly Inc ";#N/A,#N/A,FALSE,"Capital";#N/A,#N/A,FALSE,"UTIL REVENUE";#N/A,#N/A,FALSE,"RM REVENUE";#N/A,#N/A,FALSE,"Manpower";#N/A,#N/A,FALSE,"SI - UTIL";#N/A,#N/A,FALSE,"Sales - Utili"}</definedName>
    <definedName name="blsm_3" localSheetId="20" hidden="1">{#N/A,#N/A,FALSE,"UTIL Monthly Inc ";#N/A,#N/A,FALSE,"Capital";#N/A,#N/A,FALSE,"UTIL REVENUE";#N/A,#N/A,FALSE,"RM REVENUE";#N/A,#N/A,FALSE,"Manpower";#N/A,#N/A,FALSE,"SI - UTIL";#N/A,#N/A,FALSE,"Sales - Utili"}</definedName>
    <definedName name="blsm_3" hidden="1">{#N/A,#N/A,FALSE,"UTIL Monthly Inc ";#N/A,#N/A,FALSE,"Capital";#N/A,#N/A,FALSE,"UTIL REVENUE";#N/A,#N/A,FALSE,"RM REVENUE";#N/A,#N/A,FALSE,"Manpower";#N/A,#N/A,FALSE,"SI - UTIL";#N/A,#N/A,FALSE,"Sales - Utili"}</definedName>
    <definedName name="blsm_3_1" localSheetId="20" hidden="1">{#N/A,#N/A,FALSE,"UTIL Monthly Inc ";#N/A,#N/A,FALSE,"Capital";#N/A,#N/A,FALSE,"UTIL REVENUE";#N/A,#N/A,FALSE,"RM REVENUE";#N/A,#N/A,FALSE,"Manpower";#N/A,#N/A,FALSE,"SI - UTIL";#N/A,#N/A,FALSE,"Sales - Utili"}</definedName>
    <definedName name="blsm_3_1" hidden="1">{#N/A,#N/A,FALSE,"UTIL Monthly Inc ";#N/A,#N/A,FALSE,"Capital";#N/A,#N/A,FALSE,"UTIL REVENUE";#N/A,#N/A,FALSE,"RM REVENUE";#N/A,#N/A,FALSE,"Manpower";#N/A,#N/A,FALSE,"SI - UTIL";#N/A,#N/A,FALSE,"Sales - Utili"}</definedName>
    <definedName name="blsm_3_2" localSheetId="20" hidden="1">{#N/A,#N/A,FALSE,"UTIL Monthly Inc ";#N/A,#N/A,FALSE,"Capital";#N/A,#N/A,FALSE,"UTIL REVENUE";#N/A,#N/A,FALSE,"RM REVENUE";#N/A,#N/A,FALSE,"Manpower";#N/A,#N/A,FALSE,"SI - UTIL";#N/A,#N/A,FALSE,"Sales - Utili"}</definedName>
    <definedName name="blsm_3_2" hidden="1">{#N/A,#N/A,FALSE,"UTIL Monthly Inc ";#N/A,#N/A,FALSE,"Capital";#N/A,#N/A,FALSE,"UTIL REVENUE";#N/A,#N/A,FALSE,"RM REVENUE";#N/A,#N/A,FALSE,"Manpower";#N/A,#N/A,FALSE,"SI - UTIL";#N/A,#N/A,FALSE,"Sales - Utili"}</definedName>
    <definedName name="blsm_3_3" localSheetId="20" hidden="1">{#N/A,#N/A,FALSE,"UTIL Monthly Inc ";#N/A,#N/A,FALSE,"Capital";#N/A,#N/A,FALSE,"UTIL REVENUE";#N/A,#N/A,FALSE,"RM REVENUE";#N/A,#N/A,FALSE,"Manpower";#N/A,#N/A,FALSE,"SI - UTIL";#N/A,#N/A,FALSE,"Sales - Utili"}</definedName>
    <definedName name="blsm_3_3" hidden="1">{#N/A,#N/A,FALSE,"UTIL Monthly Inc ";#N/A,#N/A,FALSE,"Capital";#N/A,#N/A,FALSE,"UTIL REVENUE";#N/A,#N/A,FALSE,"RM REVENUE";#N/A,#N/A,FALSE,"Manpower";#N/A,#N/A,FALSE,"SI - UTIL";#N/A,#N/A,FALSE,"Sales - Utili"}</definedName>
    <definedName name="blsm_3_4" localSheetId="20" hidden="1">{#N/A,#N/A,FALSE,"UTIL Monthly Inc ";#N/A,#N/A,FALSE,"Capital";#N/A,#N/A,FALSE,"UTIL REVENUE";#N/A,#N/A,FALSE,"RM REVENUE";#N/A,#N/A,FALSE,"Manpower";#N/A,#N/A,FALSE,"SI - UTIL";#N/A,#N/A,FALSE,"Sales - Utili"}</definedName>
    <definedName name="blsm_3_4" hidden="1">{#N/A,#N/A,FALSE,"UTIL Monthly Inc ";#N/A,#N/A,FALSE,"Capital";#N/A,#N/A,FALSE,"UTIL REVENUE";#N/A,#N/A,FALSE,"RM REVENUE";#N/A,#N/A,FALSE,"Manpower";#N/A,#N/A,FALSE,"SI - UTIL";#N/A,#N/A,FALSE,"Sales - Utili"}</definedName>
    <definedName name="blsm_3_5" localSheetId="20" hidden="1">{#N/A,#N/A,FALSE,"UTIL Monthly Inc ";#N/A,#N/A,FALSE,"Capital";#N/A,#N/A,FALSE,"UTIL REVENUE";#N/A,#N/A,FALSE,"RM REVENUE";#N/A,#N/A,FALSE,"Manpower";#N/A,#N/A,FALSE,"SI - UTIL";#N/A,#N/A,FALSE,"Sales - Utili"}</definedName>
    <definedName name="blsm_3_5" hidden="1">{#N/A,#N/A,FALSE,"UTIL Monthly Inc ";#N/A,#N/A,FALSE,"Capital";#N/A,#N/A,FALSE,"UTIL REVENUE";#N/A,#N/A,FALSE,"RM REVENUE";#N/A,#N/A,FALSE,"Manpower";#N/A,#N/A,FALSE,"SI - UTIL";#N/A,#N/A,FALSE,"Sales - Utili"}</definedName>
    <definedName name="blsm_4" localSheetId="20" hidden="1">{#N/A,#N/A,FALSE,"UTIL Monthly Inc ";#N/A,#N/A,FALSE,"Capital";#N/A,#N/A,FALSE,"UTIL REVENUE";#N/A,#N/A,FALSE,"RM REVENUE";#N/A,#N/A,FALSE,"Manpower";#N/A,#N/A,FALSE,"SI - UTIL";#N/A,#N/A,FALSE,"Sales - Utili"}</definedName>
    <definedName name="blsm_4" hidden="1">{#N/A,#N/A,FALSE,"UTIL Monthly Inc ";#N/A,#N/A,FALSE,"Capital";#N/A,#N/A,FALSE,"UTIL REVENUE";#N/A,#N/A,FALSE,"RM REVENUE";#N/A,#N/A,FALSE,"Manpower";#N/A,#N/A,FALSE,"SI - UTIL";#N/A,#N/A,FALSE,"Sales - Utili"}</definedName>
    <definedName name="blsm_5" localSheetId="20" hidden="1">{#N/A,#N/A,FALSE,"UTIL Monthly Inc ";#N/A,#N/A,FALSE,"Capital";#N/A,#N/A,FALSE,"UTIL REVENUE";#N/A,#N/A,FALSE,"RM REVENUE";#N/A,#N/A,FALSE,"Manpower";#N/A,#N/A,FALSE,"SI - UTIL";#N/A,#N/A,FALSE,"Sales - Utili"}</definedName>
    <definedName name="blsm_5" hidden="1">{#N/A,#N/A,FALSE,"UTIL Monthly Inc ";#N/A,#N/A,FALSE,"Capital";#N/A,#N/A,FALSE,"UTIL REVENUE";#N/A,#N/A,FALSE,"RM REVENUE";#N/A,#N/A,FALSE,"Manpower";#N/A,#N/A,FALSE,"SI - UTIL";#N/A,#N/A,FALSE,"Sales - Utili"}</definedName>
    <definedName name="bn" localSheetId="20" hidden="1">{#N/A,#N/A,FALSE,"Aging Summary";#N/A,#N/A,FALSE,"Ratio Analysis";#N/A,#N/A,FALSE,"Test 120 Day Accts";#N/A,#N/A,FALSE,"Tickmarks"}</definedName>
    <definedName name="bn" hidden="1">{#N/A,#N/A,FALSE,"Aging Summary";#N/A,#N/A,FALSE,"Ratio Analysis";#N/A,#N/A,FALSE,"Test 120 Day Accts";#N/A,#N/A,FALSE,"Tickmarks"}</definedName>
    <definedName name="BNE_MESSAGES_HIDDEN" hidden="1">#REF!</definedName>
    <definedName name="book1" localSheetId="20" hidden="1">{#N/A,#N/A,FALSE,"UNIT";#N/A,#N/A,FALSE,"UNIT";#N/A,#N/A,FALSE,"계정"}</definedName>
    <definedName name="book1" hidden="1">{#N/A,#N/A,FALSE,"UNIT";#N/A,#N/A,FALSE,"UNIT";#N/A,#N/A,FALSE,"계정"}</definedName>
    <definedName name="bou" localSheetId="20" hidden="1">{#N/A,#N/A,FALSE,"Eastern";#N/A,#N/A,FALSE,"Western"}</definedName>
    <definedName name="bou" hidden="1">{#N/A,#N/A,FALSE,"Eastern";#N/A,#N/A,FALSE,"Western"}</definedName>
    <definedName name="Bridg" localSheetId="20" hidden="1">{#N/A,#N/A,FALSE,"Sheet1"}</definedName>
    <definedName name="Bridg" hidden="1">{#N/A,#N/A,FALSE,"Sheet1"}</definedName>
    <definedName name="Bridge" localSheetId="20" hidden="1">{"'Highlights'!$A$1:$M$123"}</definedName>
    <definedName name="Bridge" hidden="1">{"'Highlights'!$A$1:$M$123"}</definedName>
    <definedName name="BROWN" localSheetId="20"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 localSheetId="20"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S_1"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_2"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_3"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_4"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_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_5"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_5"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_일본" hidden="1">#REF!</definedName>
    <definedName name="BS_저장품" localSheetId="20" hidden="1">{#N/A,#N/A,FALSE,"BS";#N/A,#N/A,FALSE,"PL";#N/A,#N/A,FALSE,"처분";#N/A,#N/A,FALSE,"현금";#N/A,#N/A,FALSE,"매출";#N/A,#N/A,FALSE,"원가";#N/A,#N/A,FALSE,"경영"}</definedName>
    <definedName name="BS_저장품" hidden="1">{#N/A,#N/A,FALSE,"BS";#N/A,#N/A,FALSE,"PL";#N/A,#N/A,FALSE,"처분";#N/A,#N/A,FALSE,"현금";#N/A,#N/A,FALSE,"매출";#N/A,#N/A,FALSE,"원가";#N/A,#N/A,FALSE,"경영"}</definedName>
    <definedName name="BS_전년" localSheetId="20" hidden="1">{#N/A,#N/A,FALSE,"지침";#N/A,#N/A,FALSE,"환경분석";#N/A,#N/A,FALSE,"Sheet16"}</definedName>
    <definedName name="BS_전년" hidden="1">{#N/A,#N/A,FALSE,"지침";#N/A,#N/A,FALSE,"환경분석";#N/A,#N/A,FALSE,"Sheet16"}</definedName>
    <definedName name="BSBS"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_1"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_2"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_3"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_4"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_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_5"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_5"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DEC02" localSheetId="20"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BSDEC02"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BSDEC02_1" localSheetId="20"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BSDEC02_1"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BS지사" localSheetId="20" hidden="1">{#N/A,#N/A,TRUE,"Summary";#N/A,#N/A,TRUE,"IS";#N/A,#N/A,TRUE,"Adj";#N/A,#N/A,TRUE,"BS";#N/A,#N/A,TRUE,"CF";#N/A,#N/A,TRUE,"Debt";#N/A,#N/A,TRUE,"IRR"}</definedName>
    <definedName name="BS지사" hidden="1">{#N/A,#N/A,TRUE,"Summary";#N/A,#N/A,TRUE,"IS";#N/A,#N/A,TRUE,"Adj";#N/A,#N/A,TRUE,"BS";#N/A,#N/A,TRUE,"CF";#N/A,#N/A,TRUE,"Debt";#N/A,#N/A,TRUE,"IRR"}</definedName>
    <definedName name="busiz" localSheetId="20" hidden="1">{#N/A,#N/A,FALSE,"Eastern";#N/A,#N/A,FALSE,"Western"}</definedName>
    <definedName name="busiz" hidden="1">{#N/A,#N/A,FALSE,"Eastern";#N/A,#N/A,FALSE,"Western"}</definedName>
    <definedName name="buyers" localSheetId="20" hidden="1">{"'Data Summary'!$A$1:$O$26"}</definedName>
    <definedName name="buyers" hidden="1">{"'Data Summary'!$A$1:$O$26"}</definedName>
    <definedName name="BU별" localSheetId="20" hidden="1">{#N/A,#N/A,FALSE,"동부"}</definedName>
    <definedName name="BU별" hidden="1">{#N/A,#N/A,FALSE,"동부"}</definedName>
    <definedName name="bxcvbgfxy" localSheetId="20" hidden="1">{#N/A,#N/A,FALSE,"BS";#N/A,#N/A,FALSE,"PL";#N/A,#N/A,FALSE,"처분";#N/A,#N/A,FALSE,"현금";#N/A,#N/A,FALSE,"매출";#N/A,#N/A,FALSE,"원가";#N/A,#N/A,FALSE,"경영"}</definedName>
    <definedName name="bxcvbgfxy" hidden="1">{#N/A,#N/A,FALSE,"BS";#N/A,#N/A,FALSE,"PL";#N/A,#N/A,FALSE,"처분";#N/A,#N/A,FALSE,"현금";#N/A,#N/A,FALSE,"매출";#N/A,#N/A,FALSE,"원가";#N/A,#N/A,FALSE,"경영"}</definedName>
    <definedName name="bxfgggyj" localSheetId="20" hidden="1">{#N/A,#N/A,FALSE,"BS";#N/A,#N/A,FALSE,"PL";#N/A,#N/A,FALSE,"처분";#N/A,#N/A,FALSE,"현금";#N/A,#N/A,FALSE,"매출";#N/A,#N/A,FALSE,"원가";#N/A,#N/A,FALSE,"경영"}</definedName>
    <definedName name="bxfgggyj" hidden="1">{#N/A,#N/A,FALSE,"BS";#N/A,#N/A,FALSE,"PL";#N/A,#N/A,FALSE,"처분";#N/A,#N/A,FALSE,"현금";#N/A,#N/A,FALSE,"매출";#N/A,#N/A,FALSE,"원가";#N/A,#N/A,FALSE,"경영"}</definedName>
    <definedName name="bxfgyfjxj" localSheetId="20" hidden="1">{#N/A,#N/A,FALSE,"BS";#N/A,#N/A,FALSE,"PL";#N/A,#N/A,FALSE,"처분";#N/A,#N/A,FALSE,"현금";#N/A,#N/A,FALSE,"매출";#N/A,#N/A,FALSE,"원가";#N/A,#N/A,FALSE,"경영"}</definedName>
    <definedName name="bxfgyfjxj" hidden="1">{#N/A,#N/A,FALSE,"BS";#N/A,#N/A,FALSE,"PL";#N/A,#N/A,FALSE,"처분";#N/A,#N/A,FALSE,"현금";#N/A,#N/A,FALSE,"매출";#N/A,#N/A,FALSE,"원가";#N/A,#N/A,FALSE,"경영"}</definedName>
    <definedName name="bxfgyfthf" localSheetId="20" hidden="1">{#N/A,#N/A,FALSE,"BS";#N/A,#N/A,FALSE,"PL";#N/A,#N/A,FALSE,"처분";#N/A,#N/A,FALSE,"현금";#N/A,#N/A,FALSE,"매출";#N/A,#N/A,FALSE,"원가";#N/A,#N/A,FALSE,"경영"}</definedName>
    <definedName name="bxfgyfthf" hidden="1">{#N/A,#N/A,FALSE,"BS";#N/A,#N/A,FALSE,"PL";#N/A,#N/A,FALSE,"처분";#N/A,#N/A,FALSE,"현금";#N/A,#N/A,FALSE,"매출";#N/A,#N/A,FALSE,"원가";#N/A,#N/A,FALSE,"경영"}</definedName>
    <definedName name="Calcs" localSheetId="20"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Calcs"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Calcs_1" localSheetId="20"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Calcs_1"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calendar2"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calendar2"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calendar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CAPA" localSheetId="20" hidden="1">{#N/A,#N/A,FALSE,"인원";#N/A,#N/A,FALSE,"비용2";#N/A,#N/A,FALSE,"비용1";#N/A,#N/A,FALSE,"비용";#N/A,#N/A,FALSE,"보증2";#N/A,#N/A,FALSE,"보증1";#N/A,#N/A,FALSE,"보증";#N/A,#N/A,FALSE,"손익1";#N/A,#N/A,FALSE,"손익";#N/A,#N/A,FALSE,"부서별매출";#N/A,#N/A,FALSE,"매출"}</definedName>
    <definedName name="CAPA" hidden="1">{#N/A,#N/A,FALSE,"인원";#N/A,#N/A,FALSE,"비용2";#N/A,#N/A,FALSE,"비용1";#N/A,#N/A,FALSE,"비용";#N/A,#N/A,FALSE,"보증2";#N/A,#N/A,FALSE,"보증1";#N/A,#N/A,FALSE,"보증";#N/A,#N/A,FALSE,"손익1";#N/A,#N/A,FALSE,"손익";#N/A,#N/A,FALSE,"부서별매출";#N/A,#N/A,FALSE,"매출"}</definedName>
    <definedName name="cb_sChartE2218BA_opts" hidden="1">"1, 4, 1, False, 2, False, False, , 0, False, True, 1, 1"</definedName>
    <definedName name="cb_sChartE221ADA_opts" hidden="1">"1, 5, 1, False, 2, False, False, , 0, False, False, 1, 1"</definedName>
    <definedName name="CBWorkbookPriority" hidden="1">-974597380</definedName>
    <definedName name="cc" localSheetId="20" hidden="1">{#N/A,#N/A,FALSE,"Combined";#N/A,#N/A,FALSE,"Club Excellence";#N/A,#N/A,FALSE,"Mo Bank Charges";#N/A,#N/A,FALSE,"MCI Systemshouse";#N/A,#N/A,FALSE,"ADP_WTR"}</definedName>
    <definedName name="cc" hidden="1">{#N/A,#N/A,FALSE,"Combined";#N/A,#N/A,FALSE,"Club Excellence";#N/A,#N/A,FALSE,"Mo Bank Charges";#N/A,#N/A,FALSE,"MCI Systemshouse";#N/A,#N/A,FALSE,"ADP_WTR"}</definedName>
    <definedName name="ccc" localSheetId="20" hidden="1">{#N/A,#N/A,FALSE,"UNIT";#N/A,#N/A,FALSE,"UNIT";#N/A,#N/A,FALSE,"계정"}</definedName>
    <definedName name="ccc" hidden="1">{#N/A,#N/A,FALSE,"UNIT";#N/A,#N/A,FALSE,"UNIT";#N/A,#N/A,FALSE,"계정"}</definedName>
    <definedName name="cccc" localSheetId="20" hidden="1">{#N/A,#N/A,FALSE,"IS";#N/A,#N/A,FALSE,"FF";#N/A,#N/A,FALSE,"BS";#N/A,#N/A,FALSE,"DCF";#N/A,#N/A,FALSE,"EVA";#N/A,#N/A,FALSE,"%";#N/A,#N/A,FALSE,"WTF";#N/A,#N/A,FALSE,"Spec";#N/A,#N/A,FALSE,"Gen"}</definedName>
    <definedName name="cccc" hidden="1">{#N/A,#N/A,FALSE,"IS";#N/A,#N/A,FALSE,"FF";#N/A,#N/A,FALSE,"BS";#N/A,#N/A,FALSE,"DCF";#N/A,#N/A,FALSE,"EVA";#N/A,#N/A,FALSE,"%";#N/A,#N/A,FALSE,"WTF";#N/A,#N/A,FALSE,"Spec";#N/A,#N/A,FALSE,"Gen"}</definedName>
    <definedName name="ccccccccccccccccccccccccccccccccccccccccccc" localSheetId="20" hidden="1">{#N/A,#N/A,FALSE,"A&amp;E";#N/A,#N/A,FALSE,"HighTop";#N/A,#N/A,FALSE,"JG";#N/A,#N/A,FALSE,"RI";#N/A,#N/A,FALSE,"woHT";#N/A,#N/A,FALSE,"woHT&amp;JG"}</definedName>
    <definedName name="ccccccccccccccccccccccccccccccccccccccccccc" hidden="1">{#N/A,#N/A,FALSE,"A&amp;E";#N/A,#N/A,FALSE,"HighTop";#N/A,#N/A,FALSE,"JG";#N/A,#N/A,FALSE,"RI";#N/A,#N/A,FALSE,"woHT";#N/A,#N/A,FALSE,"woHT&amp;JG"}</definedName>
    <definedName name="CCI" localSheetId="20" hidden="1">{"P&amp;L Mo",#N/A,TRUE,"P&amp;L mo";"CF Mo",#N/A,TRUE,"FCashflow";"BS Mo",#N/A,TRUE,"BS";"CapEx Mo",#N/A,TRUE,"CapEx";"HC Mo",#N/A,TRUE,"Headcount";"KPI Mo",#N/A,TRUE,"KPI"}</definedName>
    <definedName name="CCI" hidden="1">{"P&amp;L Mo",#N/A,TRUE,"P&amp;L mo";"CF Mo",#N/A,TRUE,"FCashflow";"BS Mo",#N/A,TRUE,"BS";"CapEx Mo",#N/A,TRUE,"CapEx";"HC Mo",#N/A,TRUE,"Headcount";"KPI Mo",#N/A,TRUE,"KPI"}</definedName>
    <definedName name="CCI_1" localSheetId="20" hidden="1">{"P&amp;L Mo",#N/A,TRUE,"P&amp;L mo";"CF Mo",#N/A,TRUE,"FCashflow";"BS Mo",#N/A,TRUE,"BS";"CapEx Mo",#N/A,TRUE,"CapEx";"HC Mo",#N/A,TRUE,"Headcount";"KPI Mo",#N/A,TRUE,"KPI"}</definedName>
    <definedName name="CCI_1" hidden="1">{"P&amp;L Mo",#N/A,TRUE,"P&amp;L mo";"CF Mo",#N/A,TRUE,"FCashflow";"BS Mo",#N/A,TRUE,"BS";"CapEx Mo",#N/A,TRUE,"CapEx";"HC Mo",#N/A,TRUE,"Headcount";"KPI Mo",#N/A,TRUE,"KPI"}</definedName>
    <definedName name="CCI_2" localSheetId="20" hidden="1">{"P&amp;L Mo",#N/A,TRUE,"P&amp;L mo";"CF Mo",#N/A,TRUE,"FCashflow";"BS Mo",#N/A,TRUE,"BS";"CapEx Mo",#N/A,TRUE,"CapEx";"HC Mo",#N/A,TRUE,"Headcount";"KPI Mo",#N/A,TRUE,"KPI"}</definedName>
    <definedName name="CCI_2" hidden="1">{"P&amp;L Mo",#N/A,TRUE,"P&amp;L mo";"CF Mo",#N/A,TRUE,"FCashflow";"BS Mo",#N/A,TRUE,"BS";"CapEx Mo",#N/A,TRUE,"CapEx";"HC Mo",#N/A,TRUE,"Headcount";"KPI Mo",#N/A,TRUE,"KPI"}</definedName>
    <definedName name="CCI_3" localSheetId="20" hidden="1">{"P&amp;L Mo",#N/A,TRUE,"P&amp;L mo";"CF Mo",#N/A,TRUE,"FCashflow";"BS Mo",#N/A,TRUE,"BS";"CapEx Mo",#N/A,TRUE,"CapEx";"HC Mo",#N/A,TRUE,"Headcount";"KPI Mo",#N/A,TRUE,"KPI"}</definedName>
    <definedName name="CCI_3" hidden="1">{"P&amp;L Mo",#N/A,TRUE,"P&amp;L mo";"CF Mo",#N/A,TRUE,"FCashflow";"BS Mo",#N/A,TRUE,"BS";"CapEx Mo",#N/A,TRUE,"CapEx";"HC Mo",#N/A,TRUE,"Headcount";"KPI Mo",#N/A,TRUE,"KPI"}</definedName>
    <definedName name="CCI_4" localSheetId="20" hidden="1">{"P&amp;L Mo",#N/A,TRUE,"P&amp;L mo";"CF Mo",#N/A,TRUE,"FCashflow";"BS Mo",#N/A,TRUE,"BS";"CapEx Mo",#N/A,TRUE,"CapEx";"HC Mo",#N/A,TRUE,"Headcount";"KPI Mo",#N/A,TRUE,"KPI"}</definedName>
    <definedName name="CCI_4" hidden="1">{"P&amp;L Mo",#N/A,TRUE,"P&amp;L mo";"CF Mo",#N/A,TRUE,"FCashflow";"BS Mo",#N/A,TRUE,"BS";"CapEx Mo",#N/A,TRUE,"CapEx";"HC Mo",#N/A,TRUE,"Headcount";"KPI Mo",#N/A,TRUE,"KPI"}</definedName>
    <definedName name="CCI_5" localSheetId="20" hidden="1">{"P&amp;L Mo",#N/A,TRUE,"P&amp;L mo";"CF Mo",#N/A,TRUE,"FCashflow";"BS Mo",#N/A,TRUE,"BS";"CapEx Mo",#N/A,TRUE,"CapEx";"HC Mo",#N/A,TRUE,"Headcount";"KPI Mo",#N/A,TRUE,"KPI"}</definedName>
    <definedName name="CCI_5" hidden="1">{"P&amp;L Mo",#N/A,TRUE,"P&amp;L mo";"CF Mo",#N/A,TRUE,"FCashflow";"BS Mo",#N/A,TRUE,"BS";"CapEx Mo",#N/A,TRUE,"CapEx";"HC Mo",#N/A,TRUE,"Headcount";"KPI Mo",#N/A,TRUE,"KPI"}</definedName>
    <definedName name="cds" hidden="1">#REF!</definedName>
    <definedName name="cezczfefze" hidden="1">#REF!</definedName>
    <definedName name="CF" localSheetId="20" hidden="1">{#N/A,#N/A,TRUE,"Summary";#N/A,#N/A,TRUE,"IS";#N/A,#N/A,TRUE,"Adj";#N/A,#N/A,TRUE,"BS";#N/A,#N/A,TRUE,"CF";#N/A,#N/A,TRUE,"Debt";#N/A,#N/A,TRUE,"IRR"}</definedName>
    <definedName name="CF" hidden="1">{#N/A,#N/A,TRUE,"Summary";#N/A,#N/A,TRUE,"IS";#N/A,#N/A,TRUE,"Adj";#N/A,#N/A,TRUE,"BS";#N/A,#N/A,TRUE,"CF";#N/A,#N/A,TRUE,"Debt";#N/A,#N/A,TRUE,"IRR"}</definedName>
    <definedName name="CFwp직전3" localSheetId="20" hidden="1">{#N/A,#N/A,FALSE,"UNIT";#N/A,#N/A,FALSE,"UNIT";#N/A,#N/A,FALSE,"계정"}</definedName>
    <definedName name="CFwp직전3" hidden="1">{#N/A,#N/A,FALSE,"UNIT";#N/A,#N/A,FALSE,"UNIT";#N/A,#N/A,FALSE,"계정"}</definedName>
    <definedName name="CF요인" hidden="1">#REF!</definedName>
    <definedName name="cgmh" localSheetId="20" hidden="1">{"'용역비'!$A$4:$C$8"}</definedName>
    <definedName name="cgmh" hidden="1">{"'용역비'!$A$4:$C$8"}</definedName>
    <definedName name="Change" hidden="1">#N/A</definedName>
    <definedName name="Change_1" hidden="1">#N/A</definedName>
    <definedName name="Change2" hidden="1">#N/A</definedName>
    <definedName name="Change2_1" hidden="1">#N/A</definedName>
    <definedName name="Change3" hidden="1">#N/A</definedName>
    <definedName name="Change3_1" hidden="1">#N/A</definedName>
    <definedName name="Change4" hidden="1">#N/A</definedName>
    <definedName name="Change4_1" hidden="1">#N/A</definedName>
    <definedName name="ChangeRange" localSheetId="12" hidden="1">[34]!ChangeRange</definedName>
    <definedName name="ChangeRange" hidden="1">[34]!ChangeRange</definedName>
    <definedName name="ChangeRange_1" hidden="1">#N/A</definedName>
    <definedName name="ChangeRange2" hidden="1">#N/A</definedName>
    <definedName name="ChangeRange2_1" hidden="1">#N/A</definedName>
    <definedName name="chiho" localSheetId="20" hidden="1">{"'下期集計（10.27迄・速報値）'!$Q$16"}</definedName>
    <definedName name="chiho" hidden="1">{"'下期集計（10.27迄・速報値）'!$Q$16"}</definedName>
    <definedName name="christine" localSheetId="20" hidden="1">{#N/A,#N/A,FALSE,"3";#N/A,#N/A,FALSE,"5";#N/A,#N/A,FALSE,"6";#N/A,#N/A,FALSE,"8";#N/A,#N/A,FALSE,"10";#N/A,#N/A,FALSE,"13";#N/A,#N/A,FALSE,"14";#N/A,#N/A,FALSE,"15";#N/A,#N/A,FALSE,"16"}</definedName>
    <definedName name="christine" hidden="1">{#N/A,#N/A,FALSE,"3";#N/A,#N/A,FALSE,"5";#N/A,#N/A,FALSE,"6";#N/A,#N/A,FALSE,"8";#N/A,#N/A,FALSE,"10";#N/A,#N/A,FALSE,"13";#N/A,#N/A,FALSE,"14";#N/A,#N/A,FALSE,"15";#N/A,#N/A,FALSE,"16"}</definedName>
    <definedName name="Christinea" localSheetId="20" hidden="1">{#N/A,#N/A,FALSE,"3";#N/A,#N/A,FALSE,"5";#N/A,#N/A,FALSE,"6";#N/A,#N/A,FALSE,"8";#N/A,#N/A,FALSE,"10";#N/A,#N/A,FALSE,"13";#N/A,#N/A,FALSE,"14";#N/A,#N/A,FALSE,"15";#N/A,#N/A,FALSE,"16"}</definedName>
    <definedName name="Christinea" hidden="1">{#N/A,#N/A,FALSE,"3";#N/A,#N/A,FALSE,"5";#N/A,#N/A,FALSE,"6";#N/A,#N/A,FALSE,"8";#N/A,#N/A,FALSE,"10";#N/A,#N/A,FALSE,"13";#N/A,#N/A,FALSE,"14";#N/A,#N/A,FALSE,"15";#N/A,#N/A,FALSE,"16"}</definedName>
    <definedName name="Cindy" localSheetId="20" hidden="1">{#N/A,#N/A,TRUE,"IS";#N/A,#N/A,TRUE,"SG";#N/A,#N/A,TRUE,"FF";#N/A,#N/A,TRUE,"BS";#N/A,#N/A,TRUE,"DCF";#N/A,#N/A,TRUE,"Int";#N/A,#N/A,TRUE,"Consumer";#N/A,#N/A,TRUE,"Building";#N/A,#N/A,TRUE,"Industrial"}</definedName>
    <definedName name="Cindy" hidden="1">{#N/A,#N/A,TRUE,"IS";#N/A,#N/A,TRUE,"SG";#N/A,#N/A,TRUE,"FF";#N/A,#N/A,TRUE,"BS";#N/A,#N/A,TRUE,"DCF";#N/A,#N/A,TRUE,"Int";#N/A,#N/A,TRUE,"Consumer";#N/A,#N/A,TRUE,"Building";#N/A,#N/A,TRUE,"Industrial"}</definedName>
    <definedName name="Cindy1" localSheetId="20" hidden="1">{#N/A,#N/A,FALSE,"IS";#N/A,#N/A,FALSE,"SG";#N/A,#N/A,FALSE,"FF";#N/A,#N/A,FALSE,"BS";#N/A,#N/A,FALSE,"DCF";#N/A,#N/A,FALSE,"EVA";#N/A,#N/A,FALSE,"Air";#N/A,#N/A,FALSE,"Car";#N/A,#N/A,FALSE,"Ind";#N/A,#N/A,FALSE,"Sys";#N/A,#N/A,FALSE,"Fin";#N/A,#N/A,FALSE,"Prl";#N/A,#N/A,FALSE,"Ces";#N/A,#N/A,FALSE,"Bell";#N/A,#N/A,FALSE,"Com1";#N/A,#N/A,FALSE,"Com2";#N/A,#N/A,FALSE,"IBES";#N/A,#N/A,FALSE,"EV hist"}</definedName>
    <definedName name="Cindy1" hidden="1">{#N/A,#N/A,FALSE,"IS";#N/A,#N/A,FALSE,"SG";#N/A,#N/A,FALSE,"FF";#N/A,#N/A,FALSE,"BS";#N/A,#N/A,FALSE,"DCF";#N/A,#N/A,FALSE,"EVA";#N/A,#N/A,FALSE,"Air";#N/A,#N/A,FALSE,"Car";#N/A,#N/A,FALSE,"Ind";#N/A,#N/A,FALSE,"Sys";#N/A,#N/A,FALSE,"Fin";#N/A,#N/A,FALSE,"Prl";#N/A,#N/A,FALSE,"Ces";#N/A,#N/A,FALSE,"Bell";#N/A,#N/A,FALSE,"Com1";#N/A,#N/A,FALSE,"Com2";#N/A,#N/A,FALSE,"IBES";#N/A,#N/A,FALSE,"EV hist"}</definedName>
    <definedName name="Cindy2" localSheetId="20" hidden="1">{#N/A,#N/A,TRUE,"IS";#N/A,#N/A,TRUE,"SG";#N/A,#N/A,TRUE,"FF";#N/A,#N/A,TRUE,"BS";#N/A,#N/A,TRUE,"DCF";#N/A,#N/A,TRUE,"Int";#N/A,#N/A,TRUE,"Consumer";#N/A,#N/A,TRUE,"Building";#N/A,#N/A,TRUE,"Industrial"}</definedName>
    <definedName name="Cindy2" hidden="1">{#N/A,#N/A,TRUE,"IS";#N/A,#N/A,TRUE,"SG";#N/A,#N/A,TRUE,"FF";#N/A,#N/A,TRUE,"BS";#N/A,#N/A,TRUE,"DCF";#N/A,#N/A,TRUE,"Int";#N/A,#N/A,TRUE,"Consumer";#N/A,#N/A,TRUE,"Building";#N/A,#N/A,TRUE,"Industrial"}</definedName>
    <definedName name="CIndy3" localSheetId="20" hidden="1">{"Income Statement",#N/A,FALSE,"Annual";"Balance Sheet",#N/A,FALSE,"Annual";"Cash Flow Statement",#N/A,FALSE,"Annual";"ROIC",#N/A,FALSE,"Annual"}</definedName>
    <definedName name="CIndy3" hidden="1">{"Income Statement",#N/A,FALSE,"Annual";"Balance Sheet",#N/A,FALSE,"Annual";"Cash Flow Statement",#N/A,FALSE,"Annual";"ROIC",#N/A,FALSE,"Annual"}</definedName>
    <definedName name="Cindy4" localSheetId="20" hidden="1">{"Income Statement",#N/A,FALSE,"Annual";"Balance Sheet",#N/A,FALSE,"Annual";"Cash Flow Statement",#N/A,FALSE,"Annual";"ROIC",#N/A,FALSE,"Annual"}</definedName>
    <definedName name="Cindy4" hidden="1">{"Income Statement",#N/A,FALSE,"Annual";"Balance Sheet",#N/A,FALSE,"Annual";"Cash Flow Statement",#N/A,FALSE,"Annual";"ROIC",#N/A,FALSE,"Annual"}</definedName>
    <definedName name="CIQANR_1a14746170614f4d8f4ba2c55abc266c" hidden="1">#REF!</definedName>
    <definedName name="CIQANR_68ec84ff32554ee6b891e891dc7a7f72" hidden="1">#REF!</definedName>
    <definedName name="CIQANR_7cff205844234f94ab9fed4f12b936af" hidden="1">#REF!</definedName>
    <definedName name="CIQANR_7f9678b5f9b04f43b7715fa86fbb6942" hidden="1">#REF!</definedName>
    <definedName name="CIQANR_7fd83e9bd7bc466b86b3e6ba96402962" hidden="1">#REF!</definedName>
    <definedName name="CIQANR_90cc0402ac6b4e6f84c31c8ff9b4898e" hidden="1">#REF!</definedName>
    <definedName name="CIQANR_9a65e08d01c14b6ab7b572c785cad55f" hidden="1">#REF!</definedName>
    <definedName name="CIQANR_f3f9eb9063a045ee95c18e8ba2abccd3" hidden="1">#REF!</definedName>
    <definedName name="CIQWBGuid_1" hidden="1">"a1a3a20a-c273-47f2-9318-ba6bf5fd936e"</definedName>
    <definedName name="ck" localSheetId="20" hidden="1">{"'분양원가'!$B$1:$F$113"}</definedName>
    <definedName name="ck" hidden="1">{"'분양원가'!$B$1:$F$113"}</definedName>
    <definedName name="ckddnjs12" hidden="1">#REF!</definedName>
    <definedName name="CKFGKG" localSheetId="20" hidden="1">{#N/A,#N/A,FALSE,"00 P&amp;L vs 99"}</definedName>
    <definedName name="CKFGKG" hidden="1">{#N/A,#N/A,FALSE,"00 P&amp;L vs 99"}</definedName>
    <definedName name="CLAS" localSheetId="20" hidden="1">{#N/A,#N/A,FALSE,"ANEXO 1";#N/A,#N/A,FALSE,"ANEXO 2";#N/A,#N/A,FALSE,"ANEXO 3";#N/A,#N/A,FALSE,"ANEXO 4";#N/A,#N/A,FALSE,"ANEXO 5";#N/A,#N/A,FALSE,"ANEXO 6"}</definedName>
    <definedName name="CLAS" hidden="1">{#N/A,#N/A,FALSE,"ANEXO 1";#N/A,#N/A,FALSE,"ANEXO 2";#N/A,#N/A,FALSE,"ANEXO 3";#N/A,#N/A,FALSE,"ANEXO 4";#N/A,#N/A,FALSE,"ANEXO 5";#N/A,#N/A,FALSE,"ANEXO 6"}</definedName>
    <definedName name="CLAS_1" localSheetId="20" hidden="1">{#N/A,#N/A,FALSE,"ANEXO 1";#N/A,#N/A,FALSE,"ANEXO 2";#N/A,#N/A,FALSE,"ANEXO 3";#N/A,#N/A,FALSE,"ANEXO 4";#N/A,#N/A,FALSE,"ANEXO 5";#N/A,#N/A,FALSE,"ANEXO 6"}</definedName>
    <definedName name="CLAS_1" hidden="1">{#N/A,#N/A,FALSE,"ANEXO 1";#N/A,#N/A,FALSE,"ANEXO 2";#N/A,#N/A,FALSE,"ANEXO 3";#N/A,#N/A,FALSE,"ANEXO 4";#N/A,#N/A,FALSE,"ANEXO 5";#N/A,#N/A,FALSE,"ANEXO 6"}</definedName>
    <definedName name="CLASSES" localSheetId="20" hidden="1">{#N/A,#N/A,FALSE,"ANEXO 3";#N/A,#N/A,FALSE,"ANEXO 6";#N/A,#N/A,FALSE,"ANEXO 4";#N/A,#N/A,FALSE,"ANEXO 5"}</definedName>
    <definedName name="CLASSES" hidden="1">{#N/A,#N/A,FALSE,"ANEXO 3";#N/A,#N/A,FALSE,"ANEXO 6";#N/A,#N/A,FALSE,"ANEXO 4";#N/A,#N/A,FALSE,"ANEXO 5"}</definedName>
    <definedName name="CLASSES_1" localSheetId="20" hidden="1">{#N/A,#N/A,FALSE,"ANEXO 3";#N/A,#N/A,FALSE,"ANEXO 6";#N/A,#N/A,FALSE,"ANEXO 4";#N/A,#N/A,FALSE,"ANEXO 5"}</definedName>
    <definedName name="CLASSES_1" hidden="1">{#N/A,#N/A,FALSE,"ANEXO 3";#N/A,#N/A,FALSE,"ANEXO 6";#N/A,#N/A,FALSE,"ANEXO 4";#N/A,#N/A,FALSE,"ANEXO 5"}</definedName>
    <definedName name="cndfj" localSheetId="20" hidden="1">{#N/A,#N/A,FALSE,"BS";#N/A,#N/A,FALSE,"PL";#N/A,#N/A,FALSE,"처분";#N/A,#N/A,FALSE,"현금";#N/A,#N/A,FALSE,"매출";#N/A,#N/A,FALSE,"원가";#N/A,#N/A,FALSE,"경영"}</definedName>
    <definedName name="cndfj" hidden="1">{#N/A,#N/A,FALSE,"BS";#N/A,#N/A,FALSE,"PL";#N/A,#N/A,FALSE,"처분";#N/A,#N/A,FALSE,"현금";#N/A,#N/A,FALSE,"매출";#N/A,#N/A,FALSE,"원가";#N/A,#N/A,FALSE,"경영"}</definedName>
    <definedName name="comp2003" localSheetId="20"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comp2003"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comp2003_1" localSheetId="20"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comp2003_1"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Comp4" localSheetId="20" hidden="1">{#N/A,#N/A,FALSE,"투입&amp;Waste";#N/A,#N/A,FALSE,"투입&amp;Waste";#N/A,#N/A,FALSE,"투입&amp;Waste"}</definedName>
    <definedName name="Comp4" hidden="1">{#N/A,#N/A,FALSE,"투입&amp;Waste";#N/A,#N/A,FALSE,"투입&amp;Waste";#N/A,#N/A,FALSE,"투입&amp;Waste"}</definedName>
    <definedName name="Company_Name" hidden="1">[36]Settings!$C$56</definedName>
    <definedName name="ComparatEU" localSheetId="20" hidden="1">{#N/A,#N/A,FALSE,"Hip.Bas";#N/A,#N/A,FALSE,"ventas";#N/A,#N/A,FALSE,"ingre-Año";#N/A,#N/A,FALSE,"ventas-Año";#N/A,#N/A,FALSE,"Costepro";#N/A,#N/A,FALSE,"inversion";#N/A,#N/A,FALSE,"personal";#N/A,#N/A,FALSE,"Gastos-V";#N/A,#N/A,FALSE,"Circulante";#N/A,#N/A,FALSE,"CONSOLI";#N/A,#N/A,FALSE,"Es-Fin";#N/A,#N/A,FALSE,"Margen-P"}</definedName>
    <definedName name="ComparatEU" hidden="1">{#N/A,#N/A,FALSE,"Hip.Bas";#N/A,#N/A,FALSE,"ventas";#N/A,#N/A,FALSE,"ingre-Año";#N/A,#N/A,FALSE,"ventas-Año";#N/A,#N/A,FALSE,"Costepro";#N/A,#N/A,FALSE,"inversion";#N/A,#N/A,FALSE,"personal";#N/A,#N/A,FALSE,"Gastos-V";#N/A,#N/A,FALSE,"Circulante";#N/A,#N/A,FALSE,"CONSOLI";#N/A,#N/A,FALSE,"Es-Fin";#N/A,#N/A,FALSE,"Margen-P"}</definedName>
    <definedName name="Comparative_Period" hidden="1">[36]Settings!$C$58</definedName>
    <definedName name="CompSensPresfirm" localSheetId="20" hidden="1">{#N/A,#N/A,FALSE,"Qtrly Rev";#N/A,#N/A,FALSE,"Full Year";#N/A,#N/A,FALSE,"Reserve Effects";#N/A,#N/A,FALSE,"BU Stats"}</definedName>
    <definedName name="CompSensPresfirm" hidden="1">{#N/A,#N/A,FALSE,"Qtrly Rev";#N/A,#N/A,FALSE,"Full Year";#N/A,#N/A,FALSE,"Reserve Effects";#N/A,#N/A,FALSE,"BU Stats"}</definedName>
    <definedName name="CompYear" hidden="1">[36]Settings!$C$61</definedName>
    <definedName name="conso" localSheetId="20" hidden="1">{"EUMOT","COMPANIES",TRUE}</definedName>
    <definedName name="conso" hidden="1">{"EUMOT","COMPANIES",TRUE}</definedName>
    <definedName name="ContentsHelp" localSheetId="12" hidden="1">[34]!ContentsHelp</definedName>
    <definedName name="ContentsHelp" hidden="1">[34]!ContentsHelp</definedName>
    <definedName name="CopyWord" localSheetId="20" hidden="1">#REF!</definedName>
    <definedName name="CopyWord" hidden="1">#REF!</definedName>
    <definedName name="cosa" localSheetId="20" hidden="1">{#N/A,#N/A,FALSE,"BS";#N/A,#N/A,FALSE,"PL";#N/A,#N/A,FALSE,"처분";#N/A,#N/A,FALSE,"현금";#N/A,#N/A,FALSE,"매출";#N/A,#N/A,FALSE,"원가";#N/A,#N/A,FALSE,"경영"}</definedName>
    <definedName name="cosa" hidden="1">{#N/A,#N/A,FALSE,"BS";#N/A,#N/A,FALSE,"PL";#N/A,#N/A,FALSE,"처분";#N/A,#N/A,FALSE,"현금";#N/A,#N/A,FALSE,"매출";#N/A,#N/A,FALSE,"원가";#N/A,#N/A,FALSE,"경영"}</definedName>
    <definedName name="cou" localSheetId="20" hidden="1">{#N/A,#N/A,FALSE,"Projections";#N/A,#N/A,FALSE,"Multiples Valuation";#N/A,#N/A,FALSE,"LBO";#N/A,#N/A,FALSE,"Multiples_Sensitivity";#N/A,#N/A,FALSE,"Summary"}</definedName>
    <definedName name="cou" hidden="1">{#N/A,#N/A,FALSE,"Projections";#N/A,#N/A,FALSE,"Multiples Valuation";#N/A,#N/A,FALSE,"LBO";#N/A,#N/A,FALSE,"Multiples_Sensitivity";#N/A,#N/A,FALSE,"Summary"}</definedName>
    <definedName name="CreateTable" localSheetId="12" hidden="1">[34]!CreateTable</definedName>
    <definedName name="CreateTable" hidden="1">[34]!CreateTable</definedName>
    <definedName name="CS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TCT1" localSheetId="20" hidden="1">{"'Sheet1'!$L$16"}</definedName>
    <definedName name="CTCT1" hidden="1">{"'Sheet1'!$L$16"}</definedName>
    <definedName name="cti_back_svr" localSheetId="20" hidden="1">{"'Desktop Inventory 현황'!$B$2:$O$35"}</definedName>
    <definedName name="cti_back_svr" hidden="1">{"'Desktop Inventory 현황'!$B$2:$O$35"}</definedName>
    <definedName name="CurrYear" hidden="1">[36]Settings!$C$60</definedName>
    <definedName name="CUSTOMER_1"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1" hidden="1">{#N/A,#N/A,FALSE,"Summary";#N/A,#N/A,FALSE,"Manpower";#N/A,#N/A,FALSE,"Richmond";#N/A,#N/A,FALSE,"Itasca";#N/A,#N/A,FALSE,"Cambridge";#N/A,#N/A,FALSE,"Development";#N/A,#N/A,FALSE,"Customer Eng'g";#N/A,#N/A,FALSE,"Richmond R&amp;D Projects";#N/A,#N/A,FALSE,"Itasca R&amp;D Projects";#N/A,#N/A,FALSE,"Cambridge R&amp;D Projects"}</definedName>
    <definedName name="CUSTOMER_1_1"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1_1" hidden="1">{#N/A,#N/A,FALSE,"Summary";#N/A,#N/A,FALSE,"Manpower";#N/A,#N/A,FALSE,"Richmond";#N/A,#N/A,FALSE,"Itasca";#N/A,#N/A,FALSE,"Cambridge";#N/A,#N/A,FALSE,"Development";#N/A,#N/A,FALSE,"Customer Eng'g";#N/A,#N/A,FALSE,"Richmond R&amp;D Projects";#N/A,#N/A,FALSE,"Itasca R&amp;D Projects";#N/A,#N/A,FALSE,"Cambridge R&amp;D Projects"}</definedName>
    <definedName name="CUSTOMER_1_1_1"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1_1_1" hidden="1">{#N/A,#N/A,FALSE,"Summary";#N/A,#N/A,FALSE,"Manpower";#N/A,#N/A,FALSE,"Richmond";#N/A,#N/A,FALSE,"Itasca";#N/A,#N/A,FALSE,"Cambridge";#N/A,#N/A,FALSE,"Development";#N/A,#N/A,FALSE,"Customer Eng'g";#N/A,#N/A,FALSE,"Richmond R&amp;D Projects";#N/A,#N/A,FALSE,"Itasca R&amp;D Projects";#N/A,#N/A,FALSE,"Cambridge R&amp;D Projects"}</definedName>
    <definedName name="CUSTOMER_1_1_2"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1_1_2" hidden="1">{#N/A,#N/A,FALSE,"Summary";#N/A,#N/A,FALSE,"Manpower";#N/A,#N/A,FALSE,"Richmond";#N/A,#N/A,FALSE,"Itasca";#N/A,#N/A,FALSE,"Cambridge";#N/A,#N/A,FALSE,"Development";#N/A,#N/A,FALSE,"Customer Eng'g";#N/A,#N/A,FALSE,"Richmond R&amp;D Projects";#N/A,#N/A,FALSE,"Itasca R&amp;D Projects";#N/A,#N/A,FALSE,"Cambridge R&amp;D Projects"}</definedName>
    <definedName name="CUSTOMER_1_1_3"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1_1_3" hidden="1">{#N/A,#N/A,FALSE,"Summary";#N/A,#N/A,FALSE,"Manpower";#N/A,#N/A,FALSE,"Richmond";#N/A,#N/A,FALSE,"Itasca";#N/A,#N/A,FALSE,"Cambridge";#N/A,#N/A,FALSE,"Development";#N/A,#N/A,FALSE,"Customer Eng'g";#N/A,#N/A,FALSE,"Richmond R&amp;D Projects";#N/A,#N/A,FALSE,"Itasca R&amp;D Projects";#N/A,#N/A,FALSE,"Cambridge R&amp;D Projects"}</definedName>
    <definedName name="CUSTOMER_1_1_4"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1_1_4" hidden="1">{#N/A,#N/A,FALSE,"Summary";#N/A,#N/A,FALSE,"Manpower";#N/A,#N/A,FALSE,"Richmond";#N/A,#N/A,FALSE,"Itasca";#N/A,#N/A,FALSE,"Cambridge";#N/A,#N/A,FALSE,"Development";#N/A,#N/A,FALSE,"Customer Eng'g";#N/A,#N/A,FALSE,"Richmond R&amp;D Projects";#N/A,#N/A,FALSE,"Itasca R&amp;D Projects";#N/A,#N/A,FALSE,"Cambridge R&amp;D Projects"}</definedName>
    <definedName name="CUSTOMER_1_1_5"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1_1_5" hidden="1">{#N/A,#N/A,FALSE,"Summary";#N/A,#N/A,FALSE,"Manpower";#N/A,#N/A,FALSE,"Richmond";#N/A,#N/A,FALSE,"Itasca";#N/A,#N/A,FALSE,"Cambridge";#N/A,#N/A,FALSE,"Development";#N/A,#N/A,FALSE,"Customer Eng'g";#N/A,#N/A,FALSE,"Richmond R&amp;D Projects";#N/A,#N/A,FALSE,"Itasca R&amp;D Projects";#N/A,#N/A,FALSE,"Cambridge R&amp;D Projects"}</definedName>
    <definedName name="CUSTOMER_1_2"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1_2" hidden="1">{#N/A,#N/A,FALSE,"Summary";#N/A,#N/A,FALSE,"Manpower";#N/A,#N/A,FALSE,"Richmond";#N/A,#N/A,FALSE,"Itasca";#N/A,#N/A,FALSE,"Cambridge";#N/A,#N/A,FALSE,"Development";#N/A,#N/A,FALSE,"Customer Eng'g";#N/A,#N/A,FALSE,"Richmond R&amp;D Projects";#N/A,#N/A,FALSE,"Itasca R&amp;D Projects";#N/A,#N/A,FALSE,"Cambridge R&amp;D Projects"}</definedName>
    <definedName name="CUSTOMER_1_3"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1_3" hidden="1">{#N/A,#N/A,FALSE,"Summary";#N/A,#N/A,FALSE,"Manpower";#N/A,#N/A,FALSE,"Richmond";#N/A,#N/A,FALSE,"Itasca";#N/A,#N/A,FALSE,"Cambridge";#N/A,#N/A,FALSE,"Development";#N/A,#N/A,FALSE,"Customer Eng'g";#N/A,#N/A,FALSE,"Richmond R&amp;D Projects";#N/A,#N/A,FALSE,"Itasca R&amp;D Projects";#N/A,#N/A,FALSE,"Cambridge R&amp;D Projects"}</definedName>
    <definedName name="CUSTOMER_1_4"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1_4" hidden="1">{#N/A,#N/A,FALSE,"Summary";#N/A,#N/A,FALSE,"Manpower";#N/A,#N/A,FALSE,"Richmond";#N/A,#N/A,FALSE,"Itasca";#N/A,#N/A,FALSE,"Cambridge";#N/A,#N/A,FALSE,"Development";#N/A,#N/A,FALSE,"Customer Eng'g";#N/A,#N/A,FALSE,"Richmond R&amp;D Projects";#N/A,#N/A,FALSE,"Itasca R&amp;D Projects";#N/A,#N/A,FALSE,"Cambridge R&amp;D Projects"}</definedName>
    <definedName name="CUSTOMER_1_5"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1_5" hidden="1">{#N/A,#N/A,FALSE,"Summary";#N/A,#N/A,FALSE,"Manpower";#N/A,#N/A,FALSE,"Richmond";#N/A,#N/A,FALSE,"Itasca";#N/A,#N/A,FALSE,"Cambridge";#N/A,#N/A,FALSE,"Development";#N/A,#N/A,FALSE,"Customer Eng'g";#N/A,#N/A,FALSE,"Richmond R&amp;D Projects";#N/A,#N/A,FALSE,"Itasca R&amp;D Projects";#N/A,#N/A,FALSE,"Cambridge R&amp;D Projects"}</definedName>
    <definedName name="CUSTOMER_2"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2" hidden="1">{#N/A,#N/A,FALSE,"Summary";#N/A,#N/A,FALSE,"Manpower";#N/A,#N/A,FALSE,"Richmond";#N/A,#N/A,FALSE,"Itasca";#N/A,#N/A,FALSE,"Cambridge";#N/A,#N/A,FALSE,"Development";#N/A,#N/A,FALSE,"Customer Eng'g";#N/A,#N/A,FALSE,"Richmond R&amp;D Projects";#N/A,#N/A,FALSE,"Itasca R&amp;D Projects";#N/A,#N/A,FALSE,"Cambridge R&amp;D Projects"}</definedName>
    <definedName name="CUSTOMER_2_1"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2_1" hidden="1">{#N/A,#N/A,FALSE,"Summary";#N/A,#N/A,FALSE,"Manpower";#N/A,#N/A,FALSE,"Richmond";#N/A,#N/A,FALSE,"Itasca";#N/A,#N/A,FALSE,"Cambridge";#N/A,#N/A,FALSE,"Development";#N/A,#N/A,FALSE,"Customer Eng'g";#N/A,#N/A,FALSE,"Richmond R&amp;D Projects";#N/A,#N/A,FALSE,"Itasca R&amp;D Projects";#N/A,#N/A,FALSE,"Cambridge R&amp;D Projects"}</definedName>
    <definedName name="CUSTOMER_2_2"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2_2" hidden="1">{#N/A,#N/A,FALSE,"Summary";#N/A,#N/A,FALSE,"Manpower";#N/A,#N/A,FALSE,"Richmond";#N/A,#N/A,FALSE,"Itasca";#N/A,#N/A,FALSE,"Cambridge";#N/A,#N/A,FALSE,"Development";#N/A,#N/A,FALSE,"Customer Eng'g";#N/A,#N/A,FALSE,"Richmond R&amp;D Projects";#N/A,#N/A,FALSE,"Itasca R&amp;D Projects";#N/A,#N/A,FALSE,"Cambridge R&amp;D Projects"}</definedName>
    <definedName name="CUSTOMER_2_3"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2_3" hidden="1">{#N/A,#N/A,FALSE,"Summary";#N/A,#N/A,FALSE,"Manpower";#N/A,#N/A,FALSE,"Richmond";#N/A,#N/A,FALSE,"Itasca";#N/A,#N/A,FALSE,"Cambridge";#N/A,#N/A,FALSE,"Development";#N/A,#N/A,FALSE,"Customer Eng'g";#N/A,#N/A,FALSE,"Richmond R&amp;D Projects";#N/A,#N/A,FALSE,"Itasca R&amp;D Projects";#N/A,#N/A,FALSE,"Cambridge R&amp;D Projects"}</definedName>
    <definedName name="CUSTOMER_2_4"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2_4" hidden="1">{#N/A,#N/A,FALSE,"Summary";#N/A,#N/A,FALSE,"Manpower";#N/A,#N/A,FALSE,"Richmond";#N/A,#N/A,FALSE,"Itasca";#N/A,#N/A,FALSE,"Cambridge";#N/A,#N/A,FALSE,"Development";#N/A,#N/A,FALSE,"Customer Eng'g";#N/A,#N/A,FALSE,"Richmond R&amp;D Projects";#N/A,#N/A,FALSE,"Itasca R&amp;D Projects";#N/A,#N/A,FALSE,"Cambridge R&amp;D Projects"}</definedName>
    <definedName name="CUSTOMER_2_5"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2_5" hidden="1">{#N/A,#N/A,FALSE,"Summary";#N/A,#N/A,FALSE,"Manpower";#N/A,#N/A,FALSE,"Richmond";#N/A,#N/A,FALSE,"Itasca";#N/A,#N/A,FALSE,"Cambridge";#N/A,#N/A,FALSE,"Development";#N/A,#N/A,FALSE,"Customer Eng'g";#N/A,#N/A,FALSE,"Richmond R&amp;D Projects";#N/A,#N/A,FALSE,"Itasca R&amp;D Projects";#N/A,#N/A,FALSE,"Cambridge R&amp;D Projects"}</definedName>
    <definedName name="CUSTOMER_3"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3" hidden="1">{#N/A,#N/A,FALSE,"Summary";#N/A,#N/A,FALSE,"Manpower";#N/A,#N/A,FALSE,"Richmond";#N/A,#N/A,FALSE,"Itasca";#N/A,#N/A,FALSE,"Cambridge";#N/A,#N/A,FALSE,"Development";#N/A,#N/A,FALSE,"Customer Eng'g";#N/A,#N/A,FALSE,"Richmond R&amp;D Projects";#N/A,#N/A,FALSE,"Itasca R&amp;D Projects";#N/A,#N/A,FALSE,"Cambridge R&amp;D Projects"}</definedName>
    <definedName name="CUSTOMER_3_1"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3_1" hidden="1">{#N/A,#N/A,FALSE,"Summary";#N/A,#N/A,FALSE,"Manpower";#N/A,#N/A,FALSE,"Richmond";#N/A,#N/A,FALSE,"Itasca";#N/A,#N/A,FALSE,"Cambridge";#N/A,#N/A,FALSE,"Development";#N/A,#N/A,FALSE,"Customer Eng'g";#N/A,#N/A,FALSE,"Richmond R&amp;D Projects";#N/A,#N/A,FALSE,"Itasca R&amp;D Projects";#N/A,#N/A,FALSE,"Cambridge R&amp;D Projects"}</definedName>
    <definedName name="CUSTOMER_3_2"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3_2" hidden="1">{#N/A,#N/A,FALSE,"Summary";#N/A,#N/A,FALSE,"Manpower";#N/A,#N/A,FALSE,"Richmond";#N/A,#N/A,FALSE,"Itasca";#N/A,#N/A,FALSE,"Cambridge";#N/A,#N/A,FALSE,"Development";#N/A,#N/A,FALSE,"Customer Eng'g";#N/A,#N/A,FALSE,"Richmond R&amp;D Projects";#N/A,#N/A,FALSE,"Itasca R&amp;D Projects";#N/A,#N/A,FALSE,"Cambridge R&amp;D Projects"}</definedName>
    <definedName name="CUSTOMER_3_3"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3_3" hidden="1">{#N/A,#N/A,FALSE,"Summary";#N/A,#N/A,FALSE,"Manpower";#N/A,#N/A,FALSE,"Richmond";#N/A,#N/A,FALSE,"Itasca";#N/A,#N/A,FALSE,"Cambridge";#N/A,#N/A,FALSE,"Development";#N/A,#N/A,FALSE,"Customer Eng'g";#N/A,#N/A,FALSE,"Richmond R&amp;D Projects";#N/A,#N/A,FALSE,"Itasca R&amp;D Projects";#N/A,#N/A,FALSE,"Cambridge R&amp;D Projects"}</definedName>
    <definedName name="CUSTOMER_3_4"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3_4" hidden="1">{#N/A,#N/A,FALSE,"Summary";#N/A,#N/A,FALSE,"Manpower";#N/A,#N/A,FALSE,"Richmond";#N/A,#N/A,FALSE,"Itasca";#N/A,#N/A,FALSE,"Cambridge";#N/A,#N/A,FALSE,"Development";#N/A,#N/A,FALSE,"Customer Eng'g";#N/A,#N/A,FALSE,"Richmond R&amp;D Projects";#N/A,#N/A,FALSE,"Itasca R&amp;D Projects";#N/A,#N/A,FALSE,"Cambridge R&amp;D Projects"}</definedName>
    <definedName name="CUSTOMER_3_5"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3_5" hidden="1">{#N/A,#N/A,FALSE,"Summary";#N/A,#N/A,FALSE,"Manpower";#N/A,#N/A,FALSE,"Richmond";#N/A,#N/A,FALSE,"Itasca";#N/A,#N/A,FALSE,"Cambridge";#N/A,#N/A,FALSE,"Development";#N/A,#N/A,FALSE,"Customer Eng'g";#N/A,#N/A,FALSE,"Richmond R&amp;D Projects";#N/A,#N/A,FALSE,"Itasca R&amp;D Projects";#N/A,#N/A,FALSE,"Cambridge R&amp;D Projects"}</definedName>
    <definedName name="CUSTOMER_4"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4" hidden="1">{#N/A,#N/A,FALSE,"Summary";#N/A,#N/A,FALSE,"Manpower";#N/A,#N/A,FALSE,"Richmond";#N/A,#N/A,FALSE,"Itasca";#N/A,#N/A,FALSE,"Cambridge";#N/A,#N/A,FALSE,"Development";#N/A,#N/A,FALSE,"Customer Eng'g";#N/A,#N/A,FALSE,"Richmond R&amp;D Projects";#N/A,#N/A,FALSE,"Itasca R&amp;D Projects";#N/A,#N/A,FALSE,"Cambridge R&amp;D Projects"}</definedName>
    <definedName name="CUSTOMER_5" localSheetId="20" hidden="1">{#N/A,#N/A,FALSE,"Summary";#N/A,#N/A,FALSE,"Manpower";#N/A,#N/A,FALSE,"Richmond";#N/A,#N/A,FALSE,"Itasca";#N/A,#N/A,FALSE,"Cambridge";#N/A,#N/A,FALSE,"Development";#N/A,#N/A,FALSE,"Customer Eng'g";#N/A,#N/A,FALSE,"Richmond R&amp;D Projects";#N/A,#N/A,FALSE,"Itasca R&amp;D Projects";#N/A,#N/A,FALSE,"Cambridge R&amp;D Projects"}</definedName>
    <definedName name="CUSTOMER_5" hidden="1">{#N/A,#N/A,FALSE,"Summary";#N/A,#N/A,FALSE,"Manpower";#N/A,#N/A,FALSE,"Richmond";#N/A,#N/A,FALSE,"Itasca";#N/A,#N/A,FALSE,"Cambridge";#N/A,#N/A,FALSE,"Development";#N/A,#N/A,FALSE,"Customer Eng'g";#N/A,#N/A,FALSE,"Richmond R&amp;D Projects";#N/A,#N/A,FALSE,"Itasca R&amp;D Projects";#N/A,#N/A,FALSE,"Cambridge R&amp;D Projects"}</definedName>
    <definedName name="cvzvzsdfga" localSheetId="20" hidden="1">{#N/A,#N/A,FALSE,"BS";#N/A,#N/A,FALSE,"PL";#N/A,#N/A,FALSE,"처분";#N/A,#N/A,FALSE,"현금";#N/A,#N/A,FALSE,"매출";#N/A,#N/A,FALSE,"원가";#N/A,#N/A,FALSE,"경영"}</definedName>
    <definedName name="cvzvzsdfga" hidden="1">{#N/A,#N/A,FALSE,"BS";#N/A,#N/A,FALSE,"PL";#N/A,#N/A,FALSE,"처분";#N/A,#N/A,FALSE,"현금";#N/A,#N/A,FALSE,"매출";#N/A,#N/A,FALSE,"원가";#N/A,#N/A,FALSE,"경영"}</definedName>
    <definedName name="cwchoi" localSheetId="20" hidden="1">{"Income Statement",#N/A,FALSE,"Annual";"Balance Sheet",#N/A,FALSE,"Annual";"Cash Flow Statement",#N/A,FALSE,"Annual";"ROIC",#N/A,FALSE,"Annual"}</definedName>
    <definedName name="cwchoi" hidden="1">{"Income Statement",#N/A,FALSE,"Annual";"Balance Sheet",#N/A,FALSE,"Annual";"Cash Flow Statement",#N/A,FALSE,"Annual";"ROIC",#N/A,FALSE,"Annual"}</definedName>
    <definedName name="Cwvu.GREY_ALL." hidden="1">#REF!</definedName>
    <definedName name="cxvzxv" hidden="1">#REF!</definedName>
    <definedName name="d" localSheetId="20" hidden="1">{#N/A,#N/A,FALSE,"Aging Summary";#N/A,#N/A,FALSE,"Ratio Analysis";#N/A,#N/A,FALSE,"Test 120 Day Accts";#N/A,#N/A,FALSE,"Tickmarks"}</definedName>
    <definedName name="d" hidden="1">{#N/A,#N/A,FALSE,"Aging Summary";#N/A,#N/A,FALSE,"Ratio Analysis";#N/A,#N/A,FALSE,"Test 120 Day Accts";#N/A,#N/A,FALSE,"Tickmarks"}</definedName>
    <definedName name="DA_1634014096100000538" hidden="1">'[37]Income Tax_Provision'!#REF!</definedName>
    <definedName name="dadf" localSheetId="20" hidden="1">#REF!</definedName>
    <definedName name="dadf" hidden="1">#REF!</definedName>
    <definedName name="daewe" localSheetId="20" hidden="1">{#N/A,#N/A,FALSE,"BS";#N/A,#N/A,FALSE,"PL";#N/A,#N/A,FALSE,"처분";#N/A,#N/A,FALSE,"현금";#N/A,#N/A,FALSE,"매출";#N/A,#N/A,FALSE,"원가";#N/A,#N/A,FALSE,"경영"}</definedName>
    <definedName name="daewe" hidden="1">{#N/A,#N/A,FALSE,"BS";#N/A,#N/A,FALSE,"PL";#N/A,#N/A,FALSE,"처분";#N/A,#N/A,FALSE,"현금";#N/A,#N/A,FALSE,"매출";#N/A,#N/A,FALSE,"원가";#N/A,#N/A,FALSE,"경영"}</definedName>
    <definedName name="daf" hidden="1">[38]graph!$A$3:$A$16</definedName>
    <definedName name="dafg" localSheetId="20" hidden="1">#REF!</definedName>
    <definedName name="dafg" hidden="1">#REF!</definedName>
    <definedName name="dage" localSheetId="20" hidden="1">{#N/A,#N/A,FALSE,"Aging Summary";#N/A,#N/A,FALSE,"Ratio Analysis";#N/A,#N/A,FALSE,"Test 120 Day Accts";#N/A,#N/A,FALSE,"Tickmarks"}</definedName>
    <definedName name="dage" hidden="1">{#N/A,#N/A,FALSE,"Aging Summary";#N/A,#N/A,FALSE,"Ratio Analysis";#N/A,#N/A,FALSE,"Test 120 Day Accts";#N/A,#N/A,FALSE,"Tickmarks"}</definedName>
    <definedName name="dasfadsf" localSheetId="20" hidden="1">{#N/A,#N/A,FALSE,"BS";#N/A,#N/A,FALSE,"PL";#N/A,#N/A,FALSE,"처분";#N/A,#N/A,FALSE,"현금";#N/A,#N/A,FALSE,"매출";#N/A,#N/A,FALSE,"원가";#N/A,#N/A,FALSE,"경영"}</definedName>
    <definedName name="dasfadsf" hidden="1">{#N/A,#N/A,FALSE,"BS";#N/A,#N/A,FALSE,"PL";#N/A,#N/A,FALSE,"처분";#N/A,#N/A,FALSE,"현금";#N/A,#N/A,FALSE,"매출";#N/A,#N/A,FALSE,"원가";#N/A,#N/A,FALSE,"경영"}</definedName>
    <definedName name="dat" localSheetId="20" hidden="1">{"subs",#N/A,FALSE,"database ";"proportional",#N/A,FALSE,"database "}</definedName>
    <definedName name="dat" hidden="1">{"subs",#N/A,FALSE,"database ";"proportional",#N/A,FALSE,"database "}</definedName>
    <definedName name="DATA_01" hidden="1">'[39]DDB Depr (Mths)'!#REF!</definedName>
    <definedName name="DATA_02" hidden="1">'[39]DDB Depr (Mths)'!#REF!</definedName>
    <definedName name="DATA_03" hidden="1">'[39]DDB Depr (Mths)'!#REF!</definedName>
    <definedName name="DATA_04" hidden="1">'[39]DDB Depr (Mths)'!#REF!</definedName>
    <definedName name="DATA_05" hidden="1">'[39]DDB Depr (Mths)'!#REF!</definedName>
    <definedName name="DATA_06" hidden="1">'[39]DDB Depr (Mths)'!#REF!</definedName>
    <definedName name="DATA_07" hidden="1">'[39]DDB Depr (Mths)'!#REF!</definedName>
    <definedName name="DATA_08" hidden="1">'[39]DDB Depr (Mths)'!#REF!</definedName>
    <definedName name="DATAA" hidden="1">'[40]Organic Manure Sales Regist '!#REF!</definedName>
    <definedName name="dc_1" localSheetId="20" hidden="1">{#N/A,#N/A,FALSE,"SF"}</definedName>
    <definedName name="dc_1" hidden="1">{#N/A,#N/A,FALSE,"SF"}</definedName>
    <definedName name="DCF" localSheetId="20" hidden="1">{#N/A,#N/A,FALSE,"DCF Summary";#N/A,#N/A,FALSE,"Casema";#N/A,#N/A,FALSE,"Casema NoTel";#N/A,#N/A,FALSE,"UK";#N/A,#N/A,FALSE,"RCF";#N/A,#N/A,FALSE,"Intercable CZ";#N/A,#N/A,FALSE,"Interkabel P"}</definedName>
    <definedName name="DCF" hidden="1">{#N/A,#N/A,FALSE,"DCF Summary";#N/A,#N/A,FALSE,"Casema";#N/A,#N/A,FALSE,"Casema NoTel";#N/A,#N/A,FALSE,"UK";#N/A,#N/A,FALSE,"RCF";#N/A,#N/A,FALSE,"Intercable CZ";#N/A,#N/A,FALSE,"Interkabel P"}</definedName>
    <definedName name="dd" localSheetId="20" hidden="1">{#N/A,#N/A,FALSE,"UNIT";#N/A,#N/A,FALSE,"UNIT";#N/A,#N/A,FALSE,"계정"}</definedName>
    <definedName name="dd" hidden="1">{#N/A,#N/A,FALSE,"UNIT";#N/A,#N/A,FALSE,"UNIT";#N/A,#N/A,FALSE,"계정"}</definedName>
    <definedName name="ddd" localSheetId="20" hidden="1">{#N/A,#N/A,FALSE,"Aging Summary";#N/A,#N/A,FALSE,"Ratio Analysis";#N/A,#N/A,FALSE,"Test 120 Day Accts";#N/A,#N/A,FALSE,"Tickmarks"}</definedName>
    <definedName name="ddd" hidden="1">{#N/A,#N/A,FALSE,"Aging Summary";#N/A,#N/A,FALSE,"Ratio Analysis";#N/A,#N/A,FALSE,"Test 120 Day Accts";#N/A,#N/A,FALSE,"Tickmarks"}</definedName>
    <definedName name="dddd" localSheetId="20" hidden="1">{#N/A,#N/A,FALSE,"UNIT";#N/A,#N/A,FALSE,"UNIT";#N/A,#N/A,FALSE,"계정"}</definedName>
    <definedName name="dddd" hidden="1">{#N/A,#N/A,FALSE,"UNIT";#N/A,#N/A,FALSE,"UNIT";#N/A,#N/A,FALSE,"계정"}</definedName>
    <definedName name="ddddd" localSheetId="20" hidden="1">{#N/A,#N/A,FALSE,"UNIT";#N/A,#N/A,FALSE,"UNIT";#N/A,#N/A,FALSE,"계정"}</definedName>
    <definedName name="ddddd" hidden="1">{#N/A,#N/A,FALSE,"UNIT";#N/A,#N/A,FALSE,"UNIT";#N/A,#N/A,FALSE,"계정"}</definedName>
    <definedName name="dddddd" localSheetId="20" hidden="1">{#N/A,#N/A,FALSE,"UNIT";#N/A,#N/A,FALSE,"UNIT";#N/A,#N/A,FALSE,"계정"}</definedName>
    <definedName name="dddddd" hidden="1">{#N/A,#N/A,FALSE,"UNIT";#N/A,#N/A,FALSE,"UNIT";#N/A,#N/A,FALSE,"계정"}</definedName>
    <definedName name="ddddddd" localSheetId="20" hidden="1">{#N/A,#N/A,FALSE,"UNIT";#N/A,#N/A,FALSE,"UNIT";#N/A,#N/A,FALSE,"계정"}</definedName>
    <definedName name="ddddddd" hidden="1">{#N/A,#N/A,FALSE,"UNIT";#N/A,#N/A,FALSE,"UNIT";#N/A,#N/A,FALSE,"계정"}</definedName>
    <definedName name="ddddddddd" localSheetId="20" hidden="1">{#N/A,#N/A,FALSE,"UNIT";#N/A,#N/A,FALSE,"UNIT";#N/A,#N/A,FALSE,"계정"}</definedName>
    <definedName name="ddddddddd" hidden="1">{#N/A,#N/A,FALSE,"UNIT";#N/A,#N/A,FALSE,"UNIT";#N/A,#N/A,FALSE,"계정"}</definedName>
    <definedName name="dddddddddd" localSheetId="20" hidden="1">{#N/A,#N/A,FALSE,"UNIT";#N/A,#N/A,FALSE,"UNIT";#N/A,#N/A,FALSE,"계정"}</definedName>
    <definedName name="dddddddddd" hidden="1">{#N/A,#N/A,FALSE,"UNIT";#N/A,#N/A,FALSE,"UNIT";#N/A,#N/A,FALSE,"계정"}</definedName>
    <definedName name="dddddddddddddddddddddddddddddddddddddd" localSheetId="20" hidden="1">{#N/A,#N/A,FALSE,"A&amp;E";#N/A,#N/A,FALSE,"HighTop";#N/A,#N/A,FALSE,"JG";#N/A,#N/A,FALSE,"RI";#N/A,#N/A,FALSE,"woHT";#N/A,#N/A,FALSE,"woHT&amp;JG"}</definedName>
    <definedName name="dddddddddddddddddddddddddddddddddddddd" hidden="1">{#N/A,#N/A,FALSE,"A&amp;E";#N/A,#N/A,FALSE,"HighTop";#N/A,#N/A,FALSE,"JG";#N/A,#N/A,FALSE,"RI";#N/A,#N/A,FALSE,"woHT";#N/A,#N/A,FALSE,"woHT&amp;JG"}</definedName>
    <definedName name="ddde" localSheetId="20" hidden="1">{#N/A,#N/A,FALSE,"BS";#N/A,#N/A,FALSE,"PL";#N/A,#N/A,FALSE,"처분";#N/A,#N/A,FALSE,"현금";#N/A,#N/A,FALSE,"매출";#N/A,#N/A,FALSE,"원가";#N/A,#N/A,FALSE,"경영"}</definedName>
    <definedName name="ddde" hidden="1">{#N/A,#N/A,FALSE,"BS";#N/A,#N/A,FALSE,"PL";#N/A,#N/A,FALSE,"처분";#N/A,#N/A,FALSE,"현금";#N/A,#N/A,FALSE,"매출";#N/A,#N/A,FALSE,"원가";#N/A,#N/A,FALSE,"경영"}</definedName>
    <definedName name="dddr" localSheetId="20" hidden="1">{#N/A,#N/A,FALSE,"BS";#N/A,#N/A,FALSE,"PL";#N/A,#N/A,FALSE,"처분";#N/A,#N/A,FALSE,"현금";#N/A,#N/A,FALSE,"매출";#N/A,#N/A,FALSE,"원가";#N/A,#N/A,FALSE,"경영"}</definedName>
    <definedName name="dddr" hidden="1">{#N/A,#N/A,FALSE,"BS";#N/A,#N/A,FALSE,"PL";#N/A,#N/A,FALSE,"처분";#N/A,#N/A,FALSE,"현금";#N/A,#N/A,FALSE,"매출";#N/A,#N/A,FALSE,"원가";#N/A,#N/A,FALSE,"경영"}</definedName>
    <definedName name="ddeeee" localSheetId="20" hidden="1">{#N/A,#N/A,FALSE,"투입&amp;Waste";#N/A,#N/A,FALSE,"투입&amp;Waste";#N/A,#N/A,FALSE,"투입&amp;Waste"}</definedName>
    <definedName name="ddeeee" hidden="1">{#N/A,#N/A,FALSE,"투입&amp;Waste";#N/A,#N/A,FALSE,"투입&amp;Waste";#N/A,#N/A,FALSE,"투입&amp;Waste"}</definedName>
    <definedName name="DDFGSD" localSheetId="20" hidden="1">{#N/A,#N/A,FALSE,"00 P&amp;L vs 99"}</definedName>
    <definedName name="DDFGSD" hidden="1">{#N/A,#N/A,FALSE,"00 P&amp;L vs 99"}</definedName>
    <definedName name="DDong" localSheetId="20" hidden="1">{#N/A,#N/A,FALSE,"지침";#N/A,#N/A,FALSE,"환경분석";#N/A,#N/A,FALSE,"Sheet16"}</definedName>
    <definedName name="DDong" hidden="1">{#N/A,#N/A,FALSE,"지침";#N/A,#N/A,FALSE,"환경분석";#N/A,#N/A,FALSE,"Sheet16"}</definedName>
    <definedName name="dede" hidden="1">#REF!</definedName>
    <definedName name="DeleteRange" localSheetId="12" hidden="1">[34]!DeleteRange</definedName>
    <definedName name="DeleteRange" hidden="1">[34]!DeleteRange</definedName>
    <definedName name="DeleteTable" localSheetId="12" hidden="1">[34]!DeleteTable</definedName>
    <definedName name="DeleteTable" hidden="1">[34]!DeleteTable</definedName>
    <definedName name="Delphine" localSheetId="20" hidden="1">{#N/A,#N/A,FALSE,"3";#N/A,#N/A,FALSE,"5";#N/A,#N/A,FALSE,"6";#N/A,#N/A,FALSE,"8";#N/A,#N/A,FALSE,"10";#N/A,#N/A,FALSE,"13";#N/A,#N/A,FALSE,"14";#N/A,#N/A,FALSE,"15";#N/A,#N/A,FALSE,"16"}</definedName>
    <definedName name="Delphine" hidden="1">{#N/A,#N/A,FALSE,"3";#N/A,#N/A,FALSE,"5";#N/A,#N/A,FALSE,"6";#N/A,#N/A,FALSE,"8";#N/A,#N/A,FALSE,"10";#N/A,#N/A,FALSE,"13";#N/A,#N/A,FALSE,"14";#N/A,#N/A,FALSE,"15";#N/A,#N/A,FALSE,"16"}</definedName>
    <definedName name="dfakdf" hidden="1">#REF!</definedName>
    <definedName name="dfasdf" hidden="1">#REF!</definedName>
    <definedName name="dfd" localSheetId="20" hidden="1">{"FCB_ALL",#N/A,FALSE,"FCB";"GREY_ALL",#N/A,FALSE,"GREY"}</definedName>
    <definedName name="dfd" hidden="1">{"FCB_ALL",#N/A,FALSE,"FCB";"GREY_ALL",#N/A,FALSE,"GREY"}</definedName>
    <definedName name="dfd_1" localSheetId="20" hidden="1">{"FCB_ALL",#N/A,FALSE,"FCB";"GREY_ALL",#N/A,FALSE,"GREY"}</definedName>
    <definedName name="dfd_1" hidden="1">{"FCB_ALL",#N/A,FALSE,"FCB";"GREY_ALL",#N/A,FALSE,"GREY"}</definedName>
    <definedName name="dfd_2" localSheetId="20" hidden="1">{"FCB_ALL",#N/A,FALSE,"FCB";"GREY_ALL",#N/A,FALSE,"GREY"}</definedName>
    <definedName name="dfd_2" hidden="1">{"FCB_ALL",#N/A,FALSE,"FCB";"GREY_ALL",#N/A,FALSE,"GREY"}</definedName>
    <definedName name="dfd_3" localSheetId="20" hidden="1">{"FCB_ALL",#N/A,FALSE,"FCB";"GREY_ALL",#N/A,FALSE,"GREY"}</definedName>
    <definedName name="dfd_3" hidden="1">{"FCB_ALL",#N/A,FALSE,"FCB";"GREY_ALL",#N/A,FALSE,"GREY"}</definedName>
    <definedName name="dfd_4" localSheetId="20" hidden="1">{"FCB_ALL",#N/A,FALSE,"FCB";"GREY_ALL",#N/A,FALSE,"GREY"}</definedName>
    <definedName name="dfd_4" hidden="1">{"FCB_ALL",#N/A,FALSE,"FCB";"GREY_ALL",#N/A,FALSE,"GREY"}</definedName>
    <definedName name="dfd_5" localSheetId="20" hidden="1">{"FCB_ALL",#N/A,FALSE,"FCB";"GREY_ALL",#N/A,FALSE,"GREY"}</definedName>
    <definedName name="dfd_5" hidden="1">{"FCB_ALL",#N/A,FALSE,"FCB";"GREY_ALL",#N/A,FALSE,"GREY"}</definedName>
    <definedName name="dfdas" localSheetId="20" hidden="1">{"FCB_ALL",#N/A,FALSE,"FCB";"GREY_ALL",#N/A,FALSE,"GREY"}</definedName>
    <definedName name="dfdas" hidden="1">{"FCB_ALL",#N/A,FALSE,"FCB";"GREY_ALL",#N/A,FALSE,"GREY"}</definedName>
    <definedName name="dfdas_1" localSheetId="20" hidden="1">{"FCB_ALL",#N/A,FALSE,"FCB";"GREY_ALL",#N/A,FALSE,"GREY"}</definedName>
    <definedName name="dfdas_1" hidden="1">{"FCB_ALL",#N/A,FALSE,"FCB";"GREY_ALL",#N/A,FALSE,"GREY"}</definedName>
    <definedName name="dfdas_2" localSheetId="20" hidden="1">{"FCB_ALL",#N/A,FALSE,"FCB";"GREY_ALL",#N/A,FALSE,"GREY"}</definedName>
    <definedName name="dfdas_2" hidden="1">{"FCB_ALL",#N/A,FALSE,"FCB";"GREY_ALL",#N/A,FALSE,"GREY"}</definedName>
    <definedName name="dfdas_3" localSheetId="20" hidden="1">{"FCB_ALL",#N/A,FALSE,"FCB";"GREY_ALL",#N/A,FALSE,"GREY"}</definedName>
    <definedName name="dfdas_3" hidden="1">{"FCB_ALL",#N/A,FALSE,"FCB";"GREY_ALL",#N/A,FALSE,"GREY"}</definedName>
    <definedName name="dfdas_4" localSheetId="20" hidden="1">{"FCB_ALL",#N/A,FALSE,"FCB";"GREY_ALL",#N/A,FALSE,"GREY"}</definedName>
    <definedName name="dfdas_4" hidden="1">{"FCB_ALL",#N/A,FALSE,"FCB";"GREY_ALL",#N/A,FALSE,"GREY"}</definedName>
    <definedName name="dfdas_5" localSheetId="20" hidden="1">{"FCB_ALL",#N/A,FALSE,"FCB";"GREY_ALL",#N/A,FALSE,"GREY"}</definedName>
    <definedName name="dfdas_5" hidden="1">{"FCB_ALL",#N/A,FALSE,"FCB";"GREY_ALL",#N/A,FALSE,"GREY"}</definedName>
    <definedName name="dfdasfdas" hidden="1">#REF!</definedName>
    <definedName name="dfdf" localSheetId="20" hidden="1">{#N/A,#N/A,FALSE,"UNIT";#N/A,#N/A,FALSE,"UNIT";#N/A,#N/A,FALSE,"계정"}</definedName>
    <definedName name="dfdf" hidden="1">{#N/A,#N/A,FALSE,"UNIT";#N/A,#N/A,FALSE,"UNIT";#N/A,#N/A,FALSE,"계정"}</definedName>
    <definedName name="dfdfa" hidden="1">#REF!</definedName>
    <definedName name="dfdfd" localSheetId="20" hidden="1">{"FCB_ALL",#N/A,FALSE,"FCB";"GREY_ALL",#N/A,FALSE,"GREY"}</definedName>
    <definedName name="dfdfd" hidden="1">{"FCB_ALL",#N/A,FALSE,"FCB";"GREY_ALL",#N/A,FALSE,"GREY"}</definedName>
    <definedName name="dfdfd_1" localSheetId="20" hidden="1">{"FCB_ALL",#N/A,FALSE,"FCB";"GREY_ALL",#N/A,FALSE,"GREY"}</definedName>
    <definedName name="dfdfd_1" hidden="1">{"FCB_ALL",#N/A,FALSE,"FCB";"GREY_ALL",#N/A,FALSE,"GREY"}</definedName>
    <definedName name="dfdfd_2" localSheetId="20" hidden="1">{"FCB_ALL",#N/A,FALSE,"FCB";"GREY_ALL",#N/A,FALSE,"GREY"}</definedName>
    <definedName name="dfdfd_2" hidden="1">{"FCB_ALL",#N/A,FALSE,"FCB";"GREY_ALL",#N/A,FALSE,"GREY"}</definedName>
    <definedName name="dfdfd_3" localSheetId="20" hidden="1">{"FCB_ALL",#N/A,FALSE,"FCB";"GREY_ALL",#N/A,FALSE,"GREY"}</definedName>
    <definedName name="dfdfd_3" hidden="1">{"FCB_ALL",#N/A,FALSE,"FCB";"GREY_ALL",#N/A,FALSE,"GREY"}</definedName>
    <definedName name="dfdfd_4" localSheetId="20" hidden="1">{"FCB_ALL",#N/A,FALSE,"FCB";"GREY_ALL",#N/A,FALSE,"GREY"}</definedName>
    <definedName name="dfdfd_4" hidden="1">{"FCB_ALL",#N/A,FALSE,"FCB";"GREY_ALL",#N/A,FALSE,"GREY"}</definedName>
    <definedName name="dfdfd_5" localSheetId="20" hidden="1">{"FCB_ALL",#N/A,FALSE,"FCB";"GREY_ALL",#N/A,FALSE,"GREY"}</definedName>
    <definedName name="dfdfd_5" hidden="1">{"FCB_ALL",#N/A,FALSE,"FCB";"GREY_ALL",#N/A,FALSE,"GREY"}</definedName>
    <definedName name="dfdfdfd" localSheetId="20" hidden="1">{#N/A,#N/A,FALSE,"AD_Purchase";#N/A,#N/A,FALSE,"Credit";#N/A,#N/A,FALSE,"PF Acquisition";#N/A,#N/A,FALSE,"PF Offering"}</definedName>
    <definedName name="dfdfdfd" hidden="1">{#N/A,#N/A,FALSE,"AD_Purchase";#N/A,#N/A,FALSE,"Credit";#N/A,#N/A,FALSE,"PF Acquisition";#N/A,#N/A,FALSE,"PF Offering"}</definedName>
    <definedName name="dfdfdfd_1" localSheetId="20" hidden="1">{"FCB_ALL",#N/A,FALSE,"FCB"}</definedName>
    <definedName name="dfdfdfd_1" hidden="1">{"FCB_ALL",#N/A,FALSE,"FCB"}</definedName>
    <definedName name="dfdfdfd_2" localSheetId="20" hidden="1">{"FCB_ALL",#N/A,FALSE,"FCB"}</definedName>
    <definedName name="dfdfdfd_2" hidden="1">{"FCB_ALL",#N/A,FALSE,"FCB"}</definedName>
    <definedName name="dfdfdfd_3" localSheetId="20" hidden="1">{"FCB_ALL",#N/A,FALSE,"FCB"}</definedName>
    <definedName name="dfdfdfd_3" hidden="1">{"FCB_ALL",#N/A,FALSE,"FCB"}</definedName>
    <definedName name="dfdfdfd_4" localSheetId="20" hidden="1">{"FCB_ALL",#N/A,FALSE,"FCB"}</definedName>
    <definedName name="dfdfdfd_4" hidden="1">{"FCB_ALL",#N/A,FALSE,"FCB"}</definedName>
    <definedName name="dfdfdfd_5" localSheetId="20" hidden="1">{"FCB_ALL",#N/A,FALSE,"FCB"}</definedName>
    <definedName name="dfdfdfd_5" hidden="1">{"FCB_ALL",#N/A,FALSE,"FCB"}</definedName>
    <definedName name="dfdsfd" localSheetId="20" hidden="1">{#N/A,#N/A,FALSE,"Management Fees"}</definedName>
    <definedName name="dfdsfd" hidden="1">{#N/A,#N/A,FALSE,"Management Fees"}</definedName>
    <definedName name="dfg" localSheetId="20" hidden="1">{#N/A,#N/A,FALSE,"BS";#N/A,#N/A,FALSE,"PL";#N/A,#N/A,FALSE,"처분";#N/A,#N/A,FALSE,"현금";#N/A,#N/A,FALSE,"매출";#N/A,#N/A,FALSE,"원가";#N/A,#N/A,FALSE,"경영"}</definedName>
    <definedName name="dfg" hidden="1">{#N/A,#N/A,FALSE,"BS";#N/A,#N/A,FALSE,"PL";#N/A,#N/A,FALSE,"처분";#N/A,#N/A,FALSE,"현금";#N/A,#N/A,FALSE,"매출";#N/A,#N/A,FALSE,"원가";#N/A,#N/A,FALSE,"경영"}</definedName>
    <definedName name="dfgh" hidden="1">#REF!</definedName>
    <definedName name="DFGJDFJ" localSheetId="20" hidden="1">{#N/A,#N/A,FALSE,"00 P&amp;L vs 99"}</definedName>
    <definedName name="DFGJDFJ" hidden="1">{#N/A,#N/A,FALSE,"00 P&amp;L vs 99"}</definedName>
    <definedName name="dfh" localSheetId="20" hidden="1">{#N/A,#N/A,FALSE,"BS";#N/A,#N/A,FALSE,"PL";#N/A,#N/A,FALSE,"처분";#N/A,#N/A,FALSE,"현금";#N/A,#N/A,FALSE,"매출";#N/A,#N/A,FALSE,"원가";#N/A,#N/A,FALSE,"경영"}</definedName>
    <definedName name="dfh" hidden="1">{#N/A,#N/A,FALSE,"BS";#N/A,#N/A,FALSE,"PL";#N/A,#N/A,FALSE,"처분";#N/A,#N/A,FALSE,"현금";#N/A,#N/A,FALSE,"매출";#N/A,#N/A,FALSE,"원가";#N/A,#N/A,FALSE,"경영"}</definedName>
    <definedName name="dfhj" localSheetId="20" hidden="1">{#N/A,#N/A,FALSE,"BS";#N/A,#N/A,FALSE,"PL";#N/A,#N/A,FALSE,"처분";#N/A,#N/A,FALSE,"현금";#N/A,#N/A,FALSE,"매출";#N/A,#N/A,FALSE,"원가";#N/A,#N/A,FALSE,"경영"}</definedName>
    <definedName name="dfhj" hidden="1">{#N/A,#N/A,FALSE,"BS";#N/A,#N/A,FALSE,"PL";#N/A,#N/A,FALSE,"처분";#N/A,#N/A,FALSE,"현금";#N/A,#N/A,FALSE,"매출";#N/A,#N/A,FALSE,"원가";#N/A,#N/A,FALSE,"경영"}</definedName>
    <definedName name="dfr" localSheetId="20" hidden="1">{#N/A,#N/A,FALSE,"BS";#N/A,#N/A,FALSE,"PL";#N/A,#N/A,FALSE,"처분";#N/A,#N/A,FALSE,"현금";#N/A,#N/A,FALSE,"매출";#N/A,#N/A,FALSE,"원가";#N/A,#N/A,FALSE,"경영"}</definedName>
    <definedName name="dfr" hidden="1">{#N/A,#N/A,FALSE,"BS";#N/A,#N/A,FALSE,"PL";#N/A,#N/A,FALSE,"처분";#N/A,#N/A,FALSE,"현금";#N/A,#N/A,FALSE,"매출";#N/A,#N/A,FALSE,"원가";#N/A,#N/A,FALSE,"경영"}</definedName>
    <definedName name="dghjfgn" localSheetId="20" hidden="1">{#N/A,#N/A,FALSE,"BS";#N/A,#N/A,FALSE,"PL";#N/A,#N/A,FALSE,"처분";#N/A,#N/A,FALSE,"현금";#N/A,#N/A,FALSE,"매출";#N/A,#N/A,FALSE,"원가";#N/A,#N/A,FALSE,"경영"}</definedName>
    <definedName name="dghjfgn" hidden="1">{#N/A,#N/A,FALSE,"BS";#N/A,#N/A,FALSE,"PL";#N/A,#N/A,FALSE,"처분";#N/A,#N/A,FALSE,"현금";#N/A,#N/A,FALSE,"매출";#N/A,#N/A,FALSE,"원가";#N/A,#N/A,FALSE,"경영"}</definedName>
    <definedName name="dh" localSheetId="20" hidden="1">{#N/A,#N/A,FALSE,"BS";#N/A,#N/A,FALSE,"PL";#N/A,#N/A,FALSE,"처분";#N/A,#N/A,FALSE,"현금";#N/A,#N/A,FALSE,"매출";#N/A,#N/A,FALSE,"원가";#N/A,#N/A,FALSE,"경영"}</definedName>
    <definedName name="dh" hidden="1">{#N/A,#N/A,FALSE,"BS";#N/A,#N/A,FALSE,"PL";#N/A,#N/A,FALSE,"처분";#N/A,#N/A,FALSE,"현금";#N/A,#N/A,FALSE,"매출";#N/A,#N/A,FALSE,"원가";#N/A,#N/A,FALSE,"경영"}</definedName>
    <definedName name="dhj" localSheetId="20" hidden="1">{"'용역비'!$A$4:$C$8"}</definedName>
    <definedName name="dhj" hidden="1">{"'용역비'!$A$4:$C$8"}</definedName>
    <definedName name="Discount" hidden="1">#REF!</definedName>
    <definedName name="display_area_2" hidden="1">#REF!</definedName>
    <definedName name="dj" localSheetId="20" hidden="1">{#N/A,#N/A,FALSE,"투입&amp;Waste";#N/A,#N/A,FALSE,"투입&amp;Waste";#N/A,#N/A,FALSE,"투입&amp;Waste"}</definedName>
    <definedName name="dj" hidden="1">{#N/A,#N/A,FALSE,"투입&amp;Waste";#N/A,#N/A,FALSE,"투입&amp;Waste";#N/A,#N/A,FALSE,"투입&amp;Waste"}</definedName>
    <definedName name="djdj" localSheetId="20" hidden="1">{#N/A,#N/A,FALSE,"BS";#N/A,#N/A,FALSE,"PL";#N/A,#N/A,FALSE,"처분";#N/A,#N/A,FALSE,"현금";#N/A,#N/A,FALSE,"매출";#N/A,#N/A,FALSE,"원가";#N/A,#N/A,FALSE,"경영"}</definedName>
    <definedName name="djdj" hidden="1">{#N/A,#N/A,FALSE,"BS";#N/A,#N/A,FALSE,"PL";#N/A,#N/A,FALSE,"처분";#N/A,#N/A,FALSE,"현금";#N/A,#N/A,FALSE,"매출";#N/A,#N/A,FALSE,"원가";#N/A,#N/A,FALSE,"경영"}</definedName>
    <definedName name="djhfaoifna" localSheetId="20" hidden="1">{"first",#N/A,FALSE,"1st qtr";"second",#N/A,FALSE,"2nd Qtr";"third",#N/A,FALSE,"3rd Qtr";"fourth",#N/A,FALSE,"4th qtr";"year",#N/A,FALSE,"total year"}</definedName>
    <definedName name="djhfaoifna" hidden="1">{"first",#N/A,FALSE,"1st qtr";"second",#N/A,FALSE,"2nd Qtr";"third",#N/A,FALSE,"3rd Qtr";"fourth",#N/A,FALSE,"4th qtr";"year",#N/A,FALSE,"total year"}</definedName>
    <definedName name="djhfaoifna_1" localSheetId="20" hidden="1">{"first",#N/A,FALSE,"1st qtr";"second",#N/A,FALSE,"2nd Qtr";"third",#N/A,FALSE,"3rd Qtr";"fourth",#N/A,FALSE,"4th qtr";"year",#N/A,FALSE,"total year"}</definedName>
    <definedName name="djhfaoifna_1" hidden="1">{"first",#N/A,FALSE,"1st qtr";"second",#N/A,FALSE,"2nd Qtr";"third",#N/A,FALSE,"3rd Qtr";"fourth",#N/A,FALSE,"4th qtr";"year",#N/A,FALSE,"total year"}</definedName>
    <definedName name="dkdk" localSheetId="20" hidden="1">{"'미착금액'!$A$4:$G$14"}</definedName>
    <definedName name="dkdk" hidden="1">{"'미착금액'!$A$4:$G$14"}</definedName>
    <definedName name="dkdkf" localSheetId="20" hidden="1">{#N/A,#N/A,FALSE,"진행중"}</definedName>
    <definedName name="dkdkf" hidden="1">{#N/A,#N/A,FALSE,"진행중"}</definedName>
    <definedName name="DKFASJ" localSheetId="20" hidden="1">{#N/A,#N/A,FALSE,"00 P&amp;L vs 99"}</definedName>
    <definedName name="DKFASJ" hidden="1">{#N/A,#N/A,FALSE,"00 P&amp;L vs 99"}</definedName>
    <definedName name="DME_BeforeCloseCompleted" hidden="1">"False"</definedName>
    <definedName name="DME_Dirty" hidden="1">"False"</definedName>
    <definedName name="dmObject" localSheetId="20" hidden="1">OFFSET(dmObj,0,0,COUNTA(dmObj))</definedName>
    <definedName name="dmObject" localSheetId="12" hidden="1">OFFSET(dmObj,0,0,COUNTA(dmObj))</definedName>
    <definedName name="dmObject" hidden="1">OFFSET(dmObj,0,0,COUNTA(dmObj))</definedName>
    <definedName name="DNFL" localSheetId="20" hidden="1">{#N/A,#N/A,FALSE,"동부"}</definedName>
    <definedName name="DNFL" hidden="1">{#N/A,#N/A,FALSE,"동부"}</definedName>
    <definedName name="dnghngn" localSheetId="20" hidden="1">{#N/A,#N/A,FALSE,"BS";#N/A,#N/A,FALSE,"PL";#N/A,#N/A,FALSE,"처분";#N/A,#N/A,FALSE,"현금";#N/A,#N/A,FALSE,"매출";#N/A,#N/A,FALSE,"원가";#N/A,#N/A,FALSE,"경영"}</definedName>
    <definedName name="dnghngn" hidden="1">{#N/A,#N/A,FALSE,"BS";#N/A,#N/A,FALSE,"PL";#N/A,#N/A,FALSE,"처분";#N/A,#N/A,FALSE,"현금";#N/A,#N/A,FALSE,"매출";#N/A,#N/A,FALSE,"원가";#N/A,#N/A,FALSE,"경영"}</definedName>
    <definedName name="DOWNLOAD02" localSheetId="20" hidden="1">{#N/A,#N/A,FALSE,"Consolidated Shipley";#N/A,#N/A,FALSE,"Consolidated PWB";#N/A,#N/A,FALSE,"Consolidated Micro"}</definedName>
    <definedName name="DOWNLOAD02" hidden="1">{#N/A,#N/A,FALSE,"Consolidated Shipley";#N/A,#N/A,FALSE,"Consolidated PWB";#N/A,#N/A,FALSE,"Consolidated Micro"}</definedName>
    <definedName name="DS" localSheetId="20" hidden="1">{"'Desktop Inventory 현황'!$B$2:$O$35"}</definedName>
    <definedName name="DS" hidden="1">{"'Desktop Inventory 현황'!$B$2:$O$35"}</definedName>
    <definedName name="dsafdsaf" localSheetId="20" hidden="1">{#N/A,#N/A,FALSE,"투입&amp;Waste";#N/A,#N/A,FALSE,"투입&amp;Waste";#N/A,#N/A,FALSE,"투입&amp;Waste"}</definedName>
    <definedName name="dsafdsaf" hidden="1">{#N/A,#N/A,FALSE,"투입&amp;Waste";#N/A,#N/A,FALSE,"투입&amp;Waste";#N/A,#N/A,FALSE,"투입&amp;Waste"}</definedName>
    <definedName name="dsafdse33w" localSheetId="20" hidden="1">{#N/A,#N/A,FALSE,"BS";#N/A,#N/A,FALSE,"PL";#N/A,#N/A,FALSE,"처분";#N/A,#N/A,FALSE,"현금";#N/A,#N/A,FALSE,"매출";#N/A,#N/A,FALSE,"원가";#N/A,#N/A,FALSE,"경영"}</definedName>
    <definedName name="dsafdse33w" hidden="1">{#N/A,#N/A,FALSE,"BS";#N/A,#N/A,FALSE,"PL";#N/A,#N/A,FALSE,"처분";#N/A,#N/A,FALSE,"현금";#N/A,#N/A,FALSE,"매출";#N/A,#N/A,FALSE,"원가";#N/A,#N/A,FALSE,"경영"}</definedName>
    <definedName name="dsafsdsdafsd" localSheetId="20" hidden="1">{#N/A,#N/A,FALSE,"BS";#N/A,#N/A,FALSE,"PL";#N/A,#N/A,FALSE,"처분";#N/A,#N/A,FALSE,"현금";#N/A,#N/A,FALSE,"매출";#N/A,#N/A,FALSE,"원가";#N/A,#N/A,FALSE,"경영"}</definedName>
    <definedName name="dsafsdsdafsd" hidden="1">{#N/A,#N/A,FALSE,"BS";#N/A,#N/A,FALSE,"PL";#N/A,#N/A,FALSE,"처분";#N/A,#N/A,FALSE,"현금";#N/A,#N/A,FALSE,"매출";#N/A,#N/A,FALSE,"원가";#N/A,#N/A,FALSE,"경영"}</definedName>
    <definedName name="dses" localSheetId="20" hidden="1">{#N/A,#N/A,FALSE,"BS";#N/A,#N/A,FALSE,"PL";#N/A,#N/A,FALSE,"처분";#N/A,#N/A,FALSE,"현금";#N/A,#N/A,FALSE,"매출";#N/A,#N/A,FALSE,"원가";#N/A,#N/A,FALSE,"경영"}</definedName>
    <definedName name="dses" hidden="1">{#N/A,#N/A,FALSE,"BS";#N/A,#N/A,FALSE,"PL";#N/A,#N/A,FALSE,"처분";#N/A,#N/A,FALSE,"현금";#N/A,#N/A,FALSE,"매출";#N/A,#N/A,FALSE,"원가";#N/A,#N/A,FALSE,"경영"}</definedName>
    <definedName name="DSFASD" localSheetId="20" hidden="1">{#N/A,#N/A,FALSE,"BS";#N/A,#N/A,FALSE,"PL";#N/A,#N/A,FALSE,"처분";#N/A,#N/A,FALSE,"현금";#N/A,#N/A,FALSE,"매출";#N/A,#N/A,FALSE,"원가";#N/A,#N/A,FALSE,"경영"}</definedName>
    <definedName name="DSFASD" hidden="1">{#N/A,#N/A,FALSE,"BS";#N/A,#N/A,FALSE,"PL";#N/A,#N/A,FALSE,"처분";#N/A,#N/A,FALSE,"현금";#N/A,#N/A,FALSE,"매출";#N/A,#N/A,FALSE,"원가";#N/A,#N/A,FALSE,"경영"}</definedName>
    <definedName name="DSFDASFAS" localSheetId="20" hidden="1">{#N/A,#N/A,FALSE,"BS";#N/A,#N/A,FALSE,"PL";#N/A,#N/A,FALSE,"처분";#N/A,#N/A,FALSE,"현금";#N/A,#N/A,FALSE,"매출";#N/A,#N/A,FALSE,"원가";#N/A,#N/A,FALSE,"경영"}</definedName>
    <definedName name="DSFDASFAS" hidden="1">{#N/A,#N/A,FALSE,"BS";#N/A,#N/A,FALSE,"PL";#N/A,#N/A,FALSE,"처분";#N/A,#N/A,FALSE,"현금";#N/A,#N/A,FALSE,"매출";#N/A,#N/A,FALSE,"원가";#N/A,#N/A,FALSE,"경영"}</definedName>
    <definedName name="dsfdfzsg" localSheetId="20" hidden="1">{"Income Statement",#N/A,FALSE,"Annual";"Balance Sheet",#N/A,FALSE,"Annual";"Cash Flow Statement",#N/A,FALSE,"Annual";"ROIC",#N/A,FALSE,"Annual"}</definedName>
    <definedName name="dsfdfzsg" hidden="1">{"Income Statement",#N/A,FALSE,"Annual";"Balance Sheet",#N/A,FALSE,"Annual";"Cash Flow Statement",#N/A,FALSE,"Annual";"ROIC",#N/A,FALSE,"Annual"}</definedName>
    <definedName name="DSFDFZSG2" localSheetId="20" hidden="1">{"Income Statement",#N/A,FALSE,"Annual";"Balance Sheet",#N/A,FALSE,"Annual";"Cash Flow Statement",#N/A,FALSE,"Annual";"ROIC",#N/A,FALSE,"Annual"}</definedName>
    <definedName name="DSFDFZSG2" hidden="1">{"Income Statement",#N/A,FALSE,"Annual";"Balance Sheet",#N/A,FALSE,"Annual";"Cash Flow Statement",#N/A,FALSE,"Annual";"ROIC",#N/A,FALSE,"Annual"}</definedName>
    <definedName name="dsgf" hidden="1">#REF!</definedName>
    <definedName name="DSHiddenYear1" hidden="1">#REF!</definedName>
    <definedName name="DSHiddenYear2" hidden="1">#REF!</definedName>
    <definedName name="DSHiddenYear3" hidden="1">#REF!</definedName>
    <definedName name="DSHiddenYear4" hidden="1">#REF!</definedName>
    <definedName name="DSIndHiddenYear1" hidden="1">#REF!</definedName>
    <definedName name="DSIndHiddenYear2" hidden="1">#REF!</definedName>
    <definedName name="DSIndHiddenYear3" hidden="1">#REF!</definedName>
    <definedName name="DSIndHiddenYear4" hidden="1">#REF!</definedName>
    <definedName name="DSIndHistHiddenYear1" hidden="1">#REF!</definedName>
    <definedName name="DSIndHistHiddenYear2" hidden="1">#REF!</definedName>
    <definedName name="DSIndHistHiddenYear3" hidden="1">#REF!</definedName>
    <definedName name="DSIndHistHiddenYear4" hidden="1">#REF!</definedName>
    <definedName name="DSIndHistHiddenYear5" hidden="1">#REF!</definedName>
    <definedName name="dtj" hidden="1">#REF!</definedName>
    <definedName name="dtyndghj" hidden="1">#REF!</definedName>
    <definedName name="dud" localSheetId="20" hidden="1">{#N/A,#N/A,FALSE,"Aging Summary";#N/A,#N/A,FALSE,"Ratio Analysis";#N/A,#N/A,FALSE,"Test 120 Day Accts";#N/A,#N/A,FALSE,"Tickmarks"}</definedName>
    <definedName name="dud" hidden="1">{#N/A,#N/A,FALSE,"Aging Summary";#N/A,#N/A,FALSE,"Ratio Analysis";#N/A,#N/A,FALSE,"Test 120 Day Accts";#N/A,#N/A,FALSE,"Tickmarks"}</definedName>
    <definedName name="duplicate123A" hidden="1">'[41]A1 - Income Statement'!#REF!</definedName>
    <definedName name="dvffff" localSheetId="20" hidden="1">{#N/A,#N/A,FALSE,"BS";#N/A,#N/A,FALSE,"PL";#N/A,#N/A,FALSE,"처분";#N/A,#N/A,FALSE,"현금";#N/A,#N/A,FALSE,"매출";#N/A,#N/A,FALSE,"원가";#N/A,#N/A,FALSE,"경영"}</definedName>
    <definedName name="dvffff" hidden="1">{#N/A,#N/A,FALSE,"BS";#N/A,#N/A,FALSE,"PL";#N/A,#N/A,FALSE,"처분";#N/A,#N/A,FALSE,"현금";#N/A,#N/A,FALSE,"매출";#N/A,#N/A,FALSE,"원가";#N/A,#N/A,FALSE,"경영"}</definedName>
    <definedName name="dwd" localSheetId="20" hidden="1">{"Income Statement",#N/A,FALSE,"Annual";"Balance Sheet",#N/A,FALSE,"Annual";"Cash Flow Statement",#N/A,FALSE,"Annual";"ROIC",#N/A,FALSE,"Annual"}</definedName>
    <definedName name="dwd" hidden="1">{"Income Statement",#N/A,FALSE,"Annual";"Balance Sheet",#N/A,FALSE,"Annual";"Cash Flow Statement",#N/A,FALSE,"Annual";"ROIC",#N/A,FALSE,"Annual"}</definedName>
    <definedName name="dydwns\" localSheetId="20" hidden="1">{#N/A,#N/A,FALSE,"BS";#N/A,#N/A,FALSE,"PL";#N/A,#N/A,FALSE,"처분";#N/A,#N/A,FALSE,"현금";#N/A,#N/A,FALSE,"매출";#N/A,#N/A,FALSE,"원가";#N/A,#N/A,FALSE,"경영"}</definedName>
    <definedName name="dydwns\" hidden="1">{#N/A,#N/A,FALSE,"BS";#N/A,#N/A,FALSE,"PL";#N/A,#N/A,FALSE,"처분";#N/A,#N/A,FALSE,"현금";#N/A,#N/A,FALSE,"매출";#N/A,#N/A,FALSE,"원가";#N/A,#N/A,FALSE,"경영"}</definedName>
    <definedName name="e" localSheetId="20" hidden="1">{#N/A,#N/A,FALSE,"Aging Summary";#N/A,#N/A,FALSE,"Ratio Analysis";#N/A,#N/A,FALSE,"Test 120 Day Accts";#N/A,#N/A,FALSE,"Tickmarks"}</definedName>
    <definedName name="e" hidden="1">{#N/A,#N/A,FALSE,"Aging Summary";#N/A,#N/A,FALSE,"Ratio Analysis";#N/A,#N/A,FALSE,"Test 120 Day Accts";#N/A,#N/A,FALSE,"Tickmarks"}</definedName>
    <definedName name="E.On" localSheetId="20" hidden="1">{#N/A,#N/A,FALSE,"Eastern";#N/A,#N/A,FALSE,"Western"}</definedName>
    <definedName name="E.On" hidden="1">{#N/A,#N/A,FALSE,"Eastern";#N/A,#N/A,FALSE,"Western"}</definedName>
    <definedName name="ea" localSheetId="20" hidden="1">{#N/A,#N/A,FALSE,"Aging Summary";#N/A,#N/A,FALSE,"Ratio Analysis";#N/A,#N/A,FALSE,"Test 120 Day Accts";#N/A,#N/A,FALSE,"Tickmarks"}</definedName>
    <definedName name="ea" hidden="1">{#N/A,#N/A,FALSE,"Aging Summary";#N/A,#N/A,FALSE,"Ratio Analysis";#N/A,#N/A,FALSE,"Test 120 Day Accts";#N/A,#N/A,FALSE,"Tickmarks"}</definedName>
    <definedName name="eaee33" localSheetId="20" hidden="1">{#N/A,#N/A,FALSE,"BS";#N/A,#N/A,FALSE,"PL";#N/A,#N/A,FALSE,"처분";#N/A,#N/A,FALSE,"현금";#N/A,#N/A,FALSE,"매출";#N/A,#N/A,FALSE,"원가";#N/A,#N/A,FALSE,"경영"}</definedName>
    <definedName name="eaee33" hidden="1">{#N/A,#N/A,FALSE,"BS";#N/A,#N/A,FALSE,"PL";#N/A,#N/A,FALSE,"처분";#N/A,#N/A,FALSE,"현금";#N/A,#N/A,FALSE,"매출";#N/A,#N/A,FALSE,"원가";#N/A,#N/A,FALSE,"경영"}</definedName>
    <definedName name="ed" localSheetId="20" hidden="1">{"'보고양식'!$A$58:$K$111"}</definedName>
    <definedName name="ed" hidden="1">{"'보고양식'!$A$58:$K$111"}</definedName>
    <definedName name="eda" localSheetId="20" hidden="1">{#N/A,#N/A,FALSE,"IS";#N/A,#N/A,FALSE,"SG";#N/A,#N/A,FALSE,"FF";#N/A,#N/A,FALSE,"BS";#N/A,#N/A,FALSE,"DCF";#N/A,#N/A,FALSE,"EVA";#N/A,#N/A,FALSE,"Air";#N/A,#N/A,FALSE,"Car";#N/A,#N/A,FALSE,"Ind";#N/A,#N/A,FALSE,"Sys";#N/A,#N/A,FALSE,"Fin";#N/A,#N/A,FALSE,"Prl";#N/A,#N/A,FALSE,"Ces";#N/A,#N/A,FALSE,"Bell";#N/A,#N/A,FALSE,"Com1";#N/A,#N/A,FALSE,"Com2";#N/A,#N/A,FALSE,"IBES";#N/A,#N/A,FALSE,"EV hist"}</definedName>
    <definedName name="eda" hidden="1">{#N/A,#N/A,FALSE,"IS";#N/A,#N/A,FALSE,"SG";#N/A,#N/A,FALSE,"FF";#N/A,#N/A,FALSE,"BS";#N/A,#N/A,FALSE,"DCF";#N/A,#N/A,FALSE,"EVA";#N/A,#N/A,FALSE,"Air";#N/A,#N/A,FALSE,"Car";#N/A,#N/A,FALSE,"Ind";#N/A,#N/A,FALSE,"Sys";#N/A,#N/A,FALSE,"Fin";#N/A,#N/A,FALSE,"Prl";#N/A,#N/A,FALSE,"Ces";#N/A,#N/A,FALSE,"Bell";#N/A,#N/A,FALSE,"Com1";#N/A,#N/A,FALSE,"Com2";#N/A,#N/A,FALSE,"IBES";#N/A,#N/A,FALSE,"EV hist"}</definedName>
    <definedName name="edfjskaa2" localSheetId="12" hidden="1">[42]!print_full_report</definedName>
    <definedName name="edfjskaa2" hidden="1">[42]!print_full_report</definedName>
    <definedName name="edfjskaaa" localSheetId="12" hidden="1">[42]!print_full_report</definedName>
    <definedName name="edfjskaaa" hidden="1">[42]!print_full_report</definedName>
    <definedName name="Editable" localSheetId="20" hidden="1">#REF!,#REF!,#REF!,#REF!</definedName>
    <definedName name="Editable" hidden="1">#REF!,#REF!,#REF!,#REF!</definedName>
    <definedName name="Education" localSheetId="20" hidden="1">{"'Desktop Inventory 현황'!$B$2:$O$35"}</definedName>
    <definedName name="Education" hidden="1">{"'Desktop Inventory 현황'!$B$2:$O$35"}</definedName>
    <definedName name="ee" localSheetId="20"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ee"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eeee" localSheetId="20" hidden="1">{#N/A,#N/A,FALSE,"UNIT";#N/A,#N/A,FALSE,"UNIT";#N/A,#N/A,FALSE,"계정"}</definedName>
    <definedName name="eeee" hidden="1">{#N/A,#N/A,FALSE,"UNIT";#N/A,#N/A,FALSE,"UNIT";#N/A,#N/A,FALSE,"계정"}</definedName>
    <definedName name="eeeeeeeeee" localSheetId="20" hidden="1">{"subs",#N/A,FALSE,"database ";"proportional",#N/A,FALSE,"database "}</definedName>
    <definedName name="eeeeeeeeee" hidden="1">{"subs",#N/A,FALSE,"database ";"proportional",#N/A,FALSE,"database "}</definedName>
    <definedName name="eeeeeeeeeeeeeeeeeee" localSheetId="20" hidden="1">{#N/A,#N/A,FALSE,"Spain MKT";#N/A,#N/A,FALSE,"Assumptions";#N/A,#N/A,FALSE,"Adve";#N/A,#N/A,FALSE,"E-Commerce";#N/A,#N/A,FALSE,"Opex";#N/A,#N/A,FALSE,"P&amp;L";#N/A,#N/A,FALSE,"FCF &amp; DCF"}</definedName>
    <definedName name="eeeeeeeeeeeeeeeeeee" hidden="1">{#N/A,#N/A,FALSE,"Spain MKT";#N/A,#N/A,FALSE,"Assumptions";#N/A,#N/A,FALSE,"Adve";#N/A,#N/A,FALSE,"E-Commerce";#N/A,#N/A,FALSE,"Opex";#N/A,#N/A,FALSE,"P&amp;L";#N/A,#N/A,FALSE,"FCF &amp; DCF"}</definedName>
    <definedName name="eeeeeeeeeeeeeeeeeeeeeeeee" hidden="1">#REF!</definedName>
    <definedName name="eeeeeeeeeeeeeeeeeeeeeeeeeeeeeeeeeee" localSheetId="20"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eeeeeeeeeeeeeeeeeeeeeeeeeeeeeeeeeee"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eeeeer" localSheetId="20" hidden="1">{#N/A,#N/A,FALSE,"BS";#N/A,#N/A,FALSE,"PL";#N/A,#N/A,FALSE,"처분";#N/A,#N/A,FALSE,"현금";#N/A,#N/A,FALSE,"매출";#N/A,#N/A,FALSE,"원가";#N/A,#N/A,FALSE,"경영"}</definedName>
    <definedName name="eeeeer" hidden="1">{#N/A,#N/A,FALSE,"BS";#N/A,#N/A,FALSE,"PL";#N/A,#N/A,FALSE,"처분";#N/A,#N/A,FALSE,"현금";#N/A,#N/A,FALSE,"매출";#N/A,#N/A,FALSE,"원가";#N/A,#N/A,FALSE,"경영"}</definedName>
    <definedName name="eewewewe" localSheetId="20" hidden="1">{#N/A,#N/A,FALSE,"UNIT";#N/A,#N/A,FALSE,"UNIT";#N/A,#N/A,FALSE,"계정"}</definedName>
    <definedName name="eewewewe" hidden="1">{#N/A,#N/A,FALSE,"UNIT";#N/A,#N/A,FALSE,"UNIT";#N/A,#N/A,FALSE,"계정"}</definedName>
    <definedName name="efbar" localSheetId="20" hidden="1">{#N/A,#N/A,FALSE,"Performance Flash Report"}</definedName>
    <definedName name="efbar" hidden="1">{#N/A,#N/A,FALSE,"Performance Flash Report"}</definedName>
    <definedName name="efbar_1" localSheetId="20" hidden="1">{#N/A,#N/A,FALSE,"Performance Flash Report"}</definedName>
    <definedName name="efbar_1" hidden="1">{#N/A,#N/A,FALSE,"Performance Flash Report"}</definedName>
    <definedName name="efbar_1_1" localSheetId="20" hidden="1">{#N/A,#N/A,FALSE,"Performance Flash Report"}</definedName>
    <definedName name="efbar_1_1" hidden="1">{#N/A,#N/A,FALSE,"Performance Flash Report"}</definedName>
    <definedName name="efbar_1_2" localSheetId="20" hidden="1">{#N/A,#N/A,FALSE,"Performance Flash Report"}</definedName>
    <definedName name="efbar_1_2" hidden="1">{#N/A,#N/A,FALSE,"Performance Flash Report"}</definedName>
    <definedName name="efbar_1_3" localSheetId="20" hidden="1">{#N/A,#N/A,FALSE,"Performance Flash Report"}</definedName>
    <definedName name="efbar_1_3" hidden="1">{#N/A,#N/A,FALSE,"Performance Flash Report"}</definedName>
    <definedName name="efbar_1_4" localSheetId="20" hidden="1">{#N/A,#N/A,FALSE,"Performance Flash Report"}</definedName>
    <definedName name="efbar_1_4" hidden="1">{#N/A,#N/A,FALSE,"Performance Flash Report"}</definedName>
    <definedName name="efbar_2" localSheetId="20" hidden="1">{#N/A,#N/A,FALSE,"Performance Flash Report"}</definedName>
    <definedName name="efbar_2" hidden="1">{#N/A,#N/A,FALSE,"Performance Flash Report"}</definedName>
    <definedName name="efbar_2_1" localSheetId="20" hidden="1">{#N/A,#N/A,FALSE,"Performance Flash Report"}</definedName>
    <definedName name="efbar_2_1" hidden="1">{#N/A,#N/A,FALSE,"Performance Flash Report"}</definedName>
    <definedName name="efbar_2_2" localSheetId="20" hidden="1">{#N/A,#N/A,FALSE,"Performance Flash Report"}</definedName>
    <definedName name="efbar_2_2" hidden="1">{#N/A,#N/A,FALSE,"Performance Flash Report"}</definedName>
    <definedName name="efbar_2_3" localSheetId="20" hidden="1">{#N/A,#N/A,FALSE,"Performance Flash Report"}</definedName>
    <definedName name="efbar_2_3" hidden="1">{#N/A,#N/A,FALSE,"Performance Flash Report"}</definedName>
    <definedName name="efbar_2_4" localSheetId="20" hidden="1">{#N/A,#N/A,FALSE,"Performance Flash Report"}</definedName>
    <definedName name="efbar_2_4" hidden="1">{#N/A,#N/A,FALSE,"Performance Flash Report"}</definedName>
    <definedName name="efbar_3" localSheetId="20" hidden="1">{#N/A,#N/A,FALSE,"Performance Flash Report"}</definedName>
    <definedName name="efbar_3" hidden="1">{#N/A,#N/A,FALSE,"Performance Flash Report"}</definedName>
    <definedName name="efbar_3_1" localSheetId="20" hidden="1">{#N/A,#N/A,FALSE,"Performance Flash Report"}</definedName>
    <definedName name="efbar_3_1" hidden="1">{#N/A,#N/A,FALSE,"Performance Flash Report"}</definedName>
    <definedName name="efbar_3_2" localSheetId="20" hidden="1">{#N/A,#N/A,FALSE,"Performance Flash Report"}</definedName>
    <definedName name="efbar_3_2" hidden="1">{#N/A,#N/A,FALSE,"Performance Flash Report"}</definedName>
    <definedName name="efbar_3_3" localSheetId="20" hidden="1">{#N/A,#N/A,FALSE,"Performance Flash Report"}</definedName>
    <definedName name="efbar_3_3" hidden="1">{#N/A,#N/A,FALSE,"Performance Flash Report"}</definedName>
    <definedName name="efbar_3_4" localSheetId="20" hidden="1">{#N/A,#N/A,FALSE,"Performance Flash Report"}</definedName>
    <definedName name="efbar_3_4" hidden="1">{#N/A,#N/A,FALSE,"Performance Flash Report"}</definedName>
    <definedName name="efbar_4" localSheetId="20" hidden="1">{#N/A,#N/A,FALSE,"Performance Flash Report"}</definedName>
    <definedName name="efbar_4" hidden="1">{#N/A,#N/A,FALSE,"Performance Flash Report"}</definedName>
    <definedName name="efbar_4_1" localSheetId="20" hidden="1">{#N/A,#N/A,FALSE,"Performance Flash Report"}</definedName>
    <definedName name="efbar_4_1" hidden="1">{#N/A,#N/A,FALSE,"Performance Flash Report"}</definedName>
    <definedName name="efbar_4_2" localSheetId="20" hidden="1">{#N/A,#N/A,FALSE,"Performance Flash Report"}</definedName>
    <definedName name="efbar_4_2" hidden="1">{#N/A,#N/A,FALSE,"Performance Flash Report"}</definedName>
    <definedName name="efbar_4_3" localSheetId="20" hidden="1">{#N/A,#N/A,FALSE,"Performance Flash Report"}</definedName>
    <definedName name="efbar_4_3" hidden="1">{#N/A,#N/A,FALSE,"Performance Flash Report"}</definedName>
    <definedName name="efbar_4_4" localSheetId="20" hidden="1">{#N/A,#N/A,FALSE,"Performance Flash Report"}</definedName>
    <definedName name="efbar_4_4" hidden="1">{#N/A,#N/A,FALSE,"Performance Flash Report"}</definedName>
    <definedName name="efbar_5" localSheetId="20" hidden="1">{#N/A,#N/A,FALSE,"Performance Flash Report"}</definedName>
    <definedName name="efbar_5" hidden="1">{#N/A,#N/A,FALSE,"Performance Flash Report"}</definedName>
    <definedName name="efbar_5_1" localSheetId="20" hidden="1">{#N/A,#N/A,FALSE,"Performance Flash Report"}</definedName>
    <definedName name="efbar_5_1" hidden="1">{#N/A,#N/A,FALSE,"Performance Flash Report"}</definedName>
    <definedName name="efbar_5_2" localSheetId="20" hidden="1">{#N/A,#N/A,FALSE,"Performance Flash Report"}</definedName>
    <definedName name="efbar_5_2" hidden="1">{#N/A,#N/A,FALSE,"Performance Flash Report"}</definedName>
    <definedName name="efbar_5_3" localSheetId="20" hidden="1">{#N/A,#N/A,FALSE,"Performance Flash Report"}</definedName>
    <definedName name="efbar_5_3" hidden="1">{#N/A,#N/A,FALSE,"Performance Flash Report"}</definedName>
    <definedName name="efbar_5_4" localSheetId="20" hidden="1">{#N/A,#N/A,FALSE,"Performance Flash Report"}</definedName>
    <definedName name="efbar_5_4" hidden="1">{#N/A,#N/A,FALSE,"Performance Flash Report"}</definedName>
    <definedName name="eferferfge" localSheetId="20"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 localSheetId="20"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2" localSheetId="20"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2"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3" localSheetId="20"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3"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4" localSheetId="20"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4"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5" localSheetId="20"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5"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wefszd" localSheetId="20" hidden="1">{"Income Statement",#N/A,FALSE,"Annual";"Balance Sheet",#N/A,FALSE,"Annual";"Cash Flow Statement",#N/A,FALSE,"Annual";"ROIC",#N/A,FALSE,"Annual"}</definedName>
    <definedName name="efwefszd" hidden="1">{"Income Statement",#N/A,FALSE,"Annual";"Balance Sheet",#N/A,FALSE,"Annual";"Cash Flow Statement",#N/A,FALSE,"Annual";"ROIC",#N/A,FALSE,"Annual"}</definedName>
    <definedName name="ej" localSheetId="20" hidden="1">{"'용역비'!$A$4:$C$8"}</definedName>
    <definedName name="ej" hidden="1">{"'용역비'!$A$4:$C$8"}</definedName>
    <definedName name="ejejejej" localSheetId="20" hidden="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ejejejej" hidden="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EMM" localSheetId="20" hidden="1">{#N/A,#N/A,TRUE,"Cover";#N/A,#N/A,TRUE,"Content";"Orders EMM",#N/A,TRUE,"Order Sales";"project EMM",#N/A,TRUE,"Project Control";"Cash EMM",#N/A,TRUE,"Cash Control";"KPI EMM",#N/A,TRUE,"KPI-EMM";"Empl EMM",#N/A,TRUE,"Employees"}</definedName>
    <definedName name="EMM" hidden="1">{#N/A,#N/A,TRUE,"Cover";#N/A,#N/A,TRUE,"Content";"Orders EMM",#N/A,TRUE,"Order Sales";"project EMM",#N/A,TRUE,"Project Control";"Cash EMM",#N/A,TRUE,"Cash Control";"KPI EMM",#N/A,TRUE,"KPI-EMM";"Empl EMM",#N/A,TRUE,"Employees"}</definedName>
    <definedName name="Endesa" localSheetId="20" hidden="1">{#N/A,#N/A,FALSE,"Eastern";#N/A,#N/A,FALSE,"Western"}</definedName>
    <definedName name="Endesa" hidden="1">{#N/A,#N/A,FALSE,"Eastern";#N/A,#N/A,FALSE,"Western"}</definedName>
    <definedName name="enel" localSheetId="20" hidden="1">{#N/A,#N/A,FALSE,"Eastern";#N/A,#N/A,FALSE,"Western"}</definedName>
    <definedName name="enel" hidden="1">{#N/A,#N/A,FALSE,"Eastern";#N/A,#N/A,FALSE,"Western"}</definedName>
    <definedName name="ENG_BI_EXE_NAME" hidden="1">"BICORE.EXE"</definedName>
    <definedName name="ENG_BI_EXEC_CMD_ARGS" hidden="1">"03304607809710211911112811903204907403304607812308807407807408508509507608006907406107107008413413206807008909008107306105305405313413009611212310611910211610507306609207808209007408306209609210210809110410209410512509209610009310110409912012611012011"</definedName>
    <definedName name="ENG_BI_EXEC_CMD_ARGS_1" hidden="1">"03304607809710211911112811903204907403304607812308807407807408508509507608006907406107107008413413206807008909008107306105305405313413009611212310611910211610507306609207808209007408306209609210210809110410209410512509209610009310110409912012611012011"</definedName>
    <definedName name="ENG_BI_EXEC_CMD_ARGS_2" hidden="1">"01111040960831011081010921181031161280981151060921220580510571010770690880580490961251271001121231121190971251020690710670690890650850880710650720660851291230991171141141250981161100690670900830730870611061071141151241111261270951161191051271041171010"</definedName>
    <definedName name="ENG_BI_EXEC_CMD_ARGS_2_1" hidden="1">"01111040961151011081011241181031161280981151060921220580510571010770690880580490961251271001121231121190971251020690710670690890650850880710650720660851291230991171141141250981161100690670900830730870611061071141151241111261270951161191051271041171010"</definedName>
    <definedName name="ENG_BI_EXEC_CMD_ARGS_3" hidden="1">"77067081070083087092079091077061087072083066081058056059059059059055059058055051064050056061059058059053063061056060054051058064049064059060049058053060060049063056053068058052052064050050056059053062053068056055051068050056058059053057050068058049058"</definedName>
    <definedName name="ENG_BI_EXEC_CMD_ARGS_3_1" hidden="1">"77067081070083087092079091077061087072083066081058057061059058064052059058055051064057056064049058061059055055060054061059054056055068062049059059055052064050057062059064057059054055053060054053054064052066066051051062060050054054063054055058068049055"</definedName>
    <definedName name="ENG_BI_EXEC_CMD_ARGS_4" hidden="1">"064051049061059053060049068057054059062049060057051063055048058134123099117118099112105103081065087078068079077070062106110129128079091077069086074069081069082069082083070056126"</definedName>
    <definedName name="ENG_BI_EXEC_CMD_ARGS_4_1" hidden="1">"054060051055049063057049068057055052068051050058059053059054134132095116122099109109099080070078080074080068078062102115125127084082077078082073073081066086065081088061058132"</definedName>
    <definedName name="ENG_BI_GEN_LIC" hidden="1">"0"</definedName>
    <definedName name="ENG_BI_GEN_LIC_WS" hidden="1">"False"</definedName>
    <definedName name="ENG_BI_LANG_CODE" hidden="1">"en"</definedName>
    <definedName name="ENG_BI_LBI" hidden="1">"HVOISZNNE4"</definedName>
    <definedName name="ENG_BI_LBI_1" hidden="1">"ESMFPWKKB1"</definedName>
    <definedName name="ENG_BI_PROFILE_PATH" hidden="1">"C:\ProgramData\Alchemex\AlchemexSmartReporting\MetaData\MAS\Report Designer Add-In S500 1-0-0\BICORE_profiler_20121120_105724.csv"</definedName>
    <definedName name="ENG_BI_PROFILE_PATH_1" hidden="1">"C:\ProgramData\Alchemex\AlchemexSmartReporting\MetaData\MAS\Report Designer Add-In S500 1-0-0\BICORE_profiler_20121120_105724.csv"</definedName>
    <definedName name="ENG_BI_REPOS_FILE" hidden="1">"\\bg-it-accounting\SageSoftware\SI Reports\alchemex.svd"</definedName>
    <definedName name="ENG_BI_REPOS_FILE_1" hidden="1">"\\bg-it-accounting\SageSoftware\SI Reports\alchemex.svd"</definedName>
    <definedName name="ENG_BI_REPOS_PATH" hidden="1">"\\bg-it-accounting\SageSoftware\SI Reports"</definedName>
    <definedName name="ENG_BI_REPOS_PATH_1" hidden="1">"\\bg-it-accounting\SageSoftware\SI Reports"</definedName>
    <definedName name="ENG_BI_TLA" hidden="1">"152;175;145;217;131;146;145;127;231;264;17;84;107;152;71;151;50;236;74;132;117;197;137;129;271;243;277;193;230;83;210;233"</definedName>
    <definedName name="ENG_BI_TLA_1" hidden="1">"225;88;39;74;233;241;201;117;36;99;256;43;247;127;51;57;220;47;266;212;174;133;115;66;174;103;176;29;83;49;209;48"</definedName>
    <definedName name="ENG_BI_TLA2" hidden="1">"107;119;116;77;24;102;127;61;141;40;174;246;195;123;76;161;8;174;212;41;199;179;198;81;85;202;176;95;58;170;104;252"</definedName>
    <definedName name="ENG_BI_TLA2_1" hidden="1">"118;78;91;62;31;39;251;208;37;27;255;147;205;209;186;245;203;243;20;126;229;18;21;175;14;139;84;80;126;119;126;196"</definedName>
    <definedName name="EQ" localSheetId="20" hidden="1">{#N/A,#N/A,FALSE,"ANEXO 6";#N/A,#N/A,FALSE,"ANEXO 3"}</definedName>
    <definedName name="EQ" hidden="1">{#N/A,#N/A,FALSE,"ANEXO 6";#N/A,#N/A,FALSE,"ANEXO 3"}</definedName>
    <definedName name="er" localSheetId="20" hidden="1">{#N/A,#N/A,TRUE,"IS";#N/A,#N/A,TRUE,"SG";#N/A,#N/A,TRUE,"FF";#N/A,#N/A,TRUE,"BS";#N/A,#N/A,TRUE,"DCF";#N/A,#N/A,TRUE,"Int";#N/A,#N/A,TRUE,"Consumer";#N/A,#N/A,TRUE,"Building";#N/A,#N/A,TRUE,"Industrial"}</definedName>
    <definedName name="er" hidden="1">{#N/A,#N/A,TRUE,"IS";#N/A,#N/A,TRUE,"SG";#N/A,#N/A,TRUE,"FF";#N/A,#N/A,TRUE,"BS";#N/A,#N/A,TRUE,"DCF";#N/A,#N/A,TRUE,"Int";#N/A,#N/A,TRUE,"Consumer";#N/A,#N/A,TRUE,"Building";#N/A,#N/A,TRUE,"Industrial"}</definedName>
    <definedName name="ererer" hidden="1">'[1]#REF'!$A$11:$A$24</definedName>
    <definedName name="ERERT" localSheetId="20" hidden="1">{#N/A,#N/A,FALSE,"00 P&amp;L vs 99"}</definedName>
    <definedName name="ERERT" hidden="1">{#N/A,#N/A,FALSE,"00 P&amp;L vs 99"}</definedName>
    <definedName name="erfref" hidden="1">'[1]#REF'!#REF!</definedName>
    <definedName name="erg" localSheetId="20" hidden="1">{#N/A,#N/A,FALSE,"BS";#N/A,#N/A,FALSE,"PL";#N/A,#N/A,FALSE,"처분";#N/A,#N/A,FALSE,"현금";#N/A,#N/A,FALSE,"매출";#N/A,#N/A,FALSE,"원가";#N/A,#N/A,FALSE,"경영"}</definedName>
    <definedName name="erg" hidden="1">{#N/A,#N/A,FALSE,"BS";#N/A,#N/A,FALSE,"PL";#N/A,#N/A,FALSE,"처분";#N/A,#N/A,FALSE,"현금";#N/A,#N/A,FALSE,"매출";#N/A,#N/A,FALSE,"원가";#N/A,#N/A,FALSE,"경영"}</definedName>
    <definedName name="ERRR" localSheetId="20" hidden="1">{#N/A,#N/A,FALSE,"00 P&amp;L vs 99"}</definedName>
    <definedName name="ERRR" hidden="1">{#N/A,#N/A,FALSE,"00 P&amp;L vs 99"}</definedName>
    <definedName name="ers" localSheetId="20" hidden="1">{#N/A,#N/A,FALSE,"SF"}</definedName>
    <definedName name="ers" hidden="1">{#N/A,#N/A,FALSE,"SF"}</definedName>
    <definedName name="ers_1" localSheetId="20" hidden="1">{#N/A,#N/A,FALSE,"SF"}</definedName>
    <definedName name="ers_1" hidden="1">{#N/A,#N/A,FALSE,"SF"}</definedName>
    <definedName name="ertwers" localSheetId="20" hidden="1">{#N/A,#N/A,FALSE,"BS";#N/A,#N/A,FALSE,"PL";#N/A,#N/A,FALSE,"처분";#N/A,#N/A,FALSE,"현금";#N/A,#N/A,FALSE,"매출";#N/A,#N/A,FALSE,"원가";#N/A,#N/A,FALSE,"경영"}</definedName>
    <definedName name="ertwers" hidden="1">{#N/A,#N/A,FALSE,"BS";#N/A,#N/A,FALSE,"PL";#N/A,#N/A,FALSE,"처분";#N/A,#N/A,FALSE,"현금";#N/A,#N/A,FALSE,"매출";#N/A,#N/A,FALSE,"원가";#N/A,#N/A,FALSE,"경영"}</definedName>
    <definedName name="ertwertwtwet" localSheetId="20" hidden="1">{#N/A,#N/A,FALSE,"BS";#N/A,#N/A,FALSE,"PL";#N/A,#N/A,FALSE,"처분";#N/A,#N/A,FALSE,"현금";#N/A,#N/A,FALSE,"매출";#N/A,#N/A,FALSE,"원가";#N/A,#N/A,FALSE,"경영"}</definedName>
    <definedName name="ertwertwtwet" hidden="1">{#N/A,#N/A,FALSE,"BS";#N/A,#N/A,FALSE,"PL";#N/A,#N/A,FALSE,"처분";#N/A,#N/A,FALSE,"현금";#N/A,#N/A,FALSE,"매출";#N/A,#N/A,FALSE,"원가";#N/A,#N/A,FALSE,"경영"}</definedName>
    <definedName name="erty" hidden="1">#REF!</definedName>
    <definedName name="ertyertye" localSheetId="20" hidden="1">{"'용역비'!$A$4:$C$8"}</definedName>
    <definedName name="ertyertye" hidden="1">{"'용역비'!$A$4:$C$8"}</definedName>
    <definedName name="erw" hidden="1">#REF!</definedName>
    <definedName name="es" localSheetId="20" hidden="1">{#N/A,#N/A,FALSE,"Aging Summary";#N/A,#N/A,FALSE,"Ratio Analysis";#N/A,#N/A,FALSE,"Test 120 Day Accts";#N/A,#N/A,FALSE,"Tickmarks"}</definedName>
    <definedName name="es" hidden="1">{#N/A,#N/A,FALSE,"Aging Summary";#N/A,#N/A,FALSE,"Ratio Analysis";#N/A,#N/A,FALSE,"Test 120 Day Accts";#N/A,#N/A,FALSE,"Tickmarks"}</definedName>
    <definedName name="esd" localSheetId="20" hidden="1">{#N/A,#N/A,FALSE,"Eastern";#N/A,#N/A,FALSE,"Western"}</definedName>
    <definedName name="esd" hidden="1">{#N/A,#N/A,FALSE,"Eastern";#N/A,#N/A,FALSE,"Western"}</definedName>
    <definedName name="esnrc100c1_values" localSheetId="20" hidden="1">{"FTSE100","COMPANIES",TRUE}</definedName>
    <definedName name="esnrc100c1_values" hidden="1">{"FTSE100","COMPANIES",TRUE}</definedName>
    <definedName name="esnrc33c1_values" localSheetId="20" hidden="1">{"EUMOT","COMPANIES",TRUE}</definedName>
    <definedName name="esnrc33c1_values" hidden="1">{"EUMOT","COMPANIES",TRUE}</definedName>
    <definedName name="esnrc56c1_values" localSheetId="20" hidden="1">{"ASCONGRP","COMPANIES",TRUE}</definedName>
    <definedName name="esnrc56c1_values" hidden="1">{"ASCONGRP","COMPANIES",TRUE}</definedName>
    <definedName name="esnrc63c1_values" localSheetId="20" hidden="1">{"EUUTIGRP","COMPANIES",TRUE}</definedName>
    <definedName name="esnrc63c1_values" hidden="1">{"EUUTIGRP","COMPANIES",TRUE}</definedName>
    <definedName name="esnrc91c1_values" localSheetId="20" hidden="1">{"EUUTI","COMPANIES",TRUE}</definedName>
    <definedName name="esnrc91c1_values" hidden="1">{"EUUTI","COMPANIES",TRUE}</definedName>
    <definedName name="etyj" localSheetId="20" hidden="1">{"'용역비'!$A$4:$C$8"}</definedName>
    <definedName name="etyj" hidden="1">{"'용역비'!$A$4:$C$8"}</definedName>
    <definedName name="etyjj" localSheetId="20" hidden="1">{"'용역비'!$A$4:$C$8"}</definedName>
    <definedName name="etyjj" hidden="1">{"'용역비'!$A$4:$C$8"}</definedName>
    <definedName name="ev.Calculation" hidden="1">-4105</definedName>
    <definedName name="ev.Initialized" hidden="1">FALSE</definedName>
    <definedName name="EV__ALLOWSTOPEXPAND__" hidden="1">1</definedName>
    <definedName name="EV__CVPARAMS__" hidden="1">"Params!$B$2:$C$16;"</definedName>
    <definedName name="EV__DECIMALSYMBOL__" hidden="1">"."</definedName>
    <definedName name="EV__EVCOM_OPTIONS__" hidden="1">8</definedName>
    <definedName name="EV__EXPOPTIONS__" hidden="1">0</definedName>
    <definedName name="EV__LASTREFTIME__" hidden="1">"2012-10-19 오후 5:40:01"</definedName>
    <definedName name="EV__LOCKEDCVW__BUD_DETAIL" hidden="1">"BalanceSheet,grande,ACTUAL,TotalAdj,TOTALDETAILS,2000.TOTAL,PERIODIC,"</definedName>
    <definedName name="EV__LOCKEDCVW__FINANCE" hidden="1">"Miles,Plan,TotalAdj,TOT_DEPT,TOT_COMPANY,TOT_LOB,2008.total,PERIODIC,"</definedName>
    <definedName name="EV__LOCKEDCVW__KPI" hidden="1">"ACTUAL,TOTALCC,TotalAdj,All_Minions,TOT_ANDROID,TOT_WGS_FRNGS,USD,TOT_SUB_LNCH,2006.TOTAL,PERIODIC,"</definedName>
    <definedName name="EV__LOCKEDCVW__OPSTATS" hidden="1">"grande,ACTUAL,TotalAdj,Dwellings,Statistics,AllUnits,2000.TOTAL,PERIODIC,"</definedName>
    <definedName name="EV__LOCKEDCVW__PAYROLL" hidden="1">"11250,Actual,TotalAdj,TOT_DEPT,ALLEMPL,TOT_COMPANY_PF,Tot_Job,TOT_LOB,ALLPAYGROUPS,2008.Total,ALLDATACONT,PERIODIC,"</definedName>
    <definedName name="EV__LOCKEDCVW__PROJ_EVEREST" hidden="1">"ACTUAL,TOTALADJ,TOT_DELIVER,TOT_ANDROID,2000.TOTAL,PERIODIC,"</definedName>
    <definedName name="EV__LOCKEDCVW__RATE" hidden="1">"ACTUAL,USD,NOTRANS,Global,2014.TOTAL,Periodic,"</definedName>
    <definedName name="EV__LOCKEDCVW__REVENUE" hidden="1">"CustomerData,Actual,1001018,Revenue,10,TOT_LOB,2009.SEP,PERIODIC,"</definedName>
    <definedName name="EV__LOCKEDCVW__SAFETY" hidden="1">"PrevDOTRatio_PLAN,Plan,Input,LINEHAUL,TOT_COMPANY,REGULAR,2009.TOTAL,PERIODIC,"</definedName>
    <definedName name="EV__LOCKEDCVW__SALARYPLANNING" hidden="1">"HRROLL,200200,Budget,TotalAdj,HR600302,AllGrades,2000.TOTAL,PERIODIC,"</definedName>
    <definedName name="EV__LOCKSTATUS__" hidden="1">4</definedName>
    <definedName name="EV__MAXEXPCOLS__" hidden="1">100</definedName>
    <definedName name="EV__MAXEXPROWS__" hidden="1">1000</definedName>
    <definedName name="EV__MEMORYCVW__" hidden="1">0</definedName>
    <definedName name="EV__WBEVMODE__" hidden="1">0</definedName>
    <definedName name="EV__WBREFOPTIONS__" hidden="1">134217735</definedName>
    <definedName name="EV__WBVERSION__" hidden="1">0</definedName>
    <definedName name="EV__WSINFO__" hidden="1">1</definedName>
    <definedName name="ewq" hidden="1">#REF!</definedName>
    <definedName name="ExactAddinConnection" hidden="1">"001"</definedName>
    <definedName name="ExactAddinConnection.001" hidden="1">"MARGE;001;jdarnell;0"</definedName>
    <definedName name="ExactAddinConnection.002" hidden="1">"MARGE;002;jdarnell;0"</definedName>
    <definedName name="ExactAddinConnection.010" hidden="1">"MARGE;010;jdarnell;0"</definedName>
    <definedName name="ExactAddinConnection.020" hidden="1">"MARGE;020;jdarnell;0"</definedName>
    <definedName name="ExactAddinConnection.034" hidden="1">"MARGE;034;jdarnell;0"</definedName>
    <definedName name="ExactAddinConnection.050" hidden="1">"MARGE;050;jdarnell;0"</definedName>
    <definedName name="ExactAddinConnection.136" hidden="1">"TECOSRV01;136;loanvtk;1"</definedName>
    <definedName name="ExactAddinReports" hidden="1">1</definedName>
    <definedName name="ezaqs" localSheetId="20" hidden="1">{#N/A,#N/A,FALSE,"Eastern";#N/A,#N/A,FALSE,"Western"}</definedName>
    <definedName name="ezaqs" hidden="1">{#N/A,#N/A,FALSE,"Eastern";#N/A,#N/A,FALSE,"Western"}</definedName>
    <definedName name="f" localSheetId="20" hidden="1">{#N/A,#N/A,FALSE,"Aging Summary";#N/A,#N/A,FALSE,"Ratio Analysis";#N/A,#N/A,FALSE,"Test 120 Day Accts";#N/A,#N/A,FALSE,"Tickmarks"}</definedName>
    <definedName name="f" hidden="1">{#N/A,#N/A,FALSE,"Aging Summary";#N/A,#N/A,FALSE,"Ratio Analysis";#N/A,#N/A,FALSE,"Test 120 Day Accts";#N/A,#N/A,FALSE,"Tickmarks"}</definedName>
    <definedName name="fa" localSheetId="20" hidden="1">{#N/A,#N/A,FALSE,"Aging Summary";#N/A,#N/A,FALSE,"Ratio Analysis";#N/A,#N/A,FALSE,"Test 120 Day Accts";#N/A,#N/A,FALSE,"Tickmarks"}</definedName>
    <definedName name="fa" hidden="1">{#N/A,#N/A,FALSE,"Aging Summary";#N/A,#N/A,FALSE,"Ratio Analysis";#N/A,#N/A,FALSE,"Test 120 Day Accts";#N/A,#N/A,FALSE,"Tickmarks"}</definedName>
    <definedName name="FAAQ" localSheetId="20" hidden="1">{#N/A,#N/A,FALSE,"ANEXO 1";#N/A,#N/A,FALSE,"ANEXO 2";#N/A,#N/A,FALSE,"ANEXO 3";#N/A,#N/A,FALSE,"ANEXO 4";#N/A,#N/A,FALSE,"ANEXO 5";#N/A,#N/A,FALSE,"ANEXO 6"}</definedName>
    <definedName name="FAAQ" hidden="1">{#N/A,#N/A,FALSE,"ANEXO 1";#N/A,#N/A,FALSE,"ANEXO 2";#N/A,#N/A,FALSE,"ANEXO 3";#N/A,#N/A,FALSE,"ANEXO 4";#N/A,#N/A,FALSE,"ANEXO 5";#N/A,#N/A,FALSE,"ANEXO 6"}</definedName>
    <definedName name="fadre" localSheetId="20" hidden="1">{#N/A,#N/A,FALSE,"00 P&amp;L vs 99"}</definedName>
    <definedName name="fadre" hidden="1">{#N/A,#N/A,FALSE,"00 P&amp;L vs 99"}</definedName>
    <definedName name="fadsfsd" localSheetId="20" hidden="1">{#N/A,#N/A,FALSE,"MKT.COMPS";#N/A,#N/A,FALSE,"DCF - LBO"}</definedName>
    <definedName name="fadsfsd" hidden="1">{#N/A,#N/A,FALSE,"MKT.COMPS";#N/A,#N/A,FALSE,"DCF - LBO"}</definedName>
    <definedName name="fafsdf" localSheetId="20" hidden="1">{"ReportTop",#N/A,FALSE,"report top"}</definedName>
    <definedName name="fafsdf" hidden="1">{"ReportTop",#N/A,FALSE,"report top"}</definedName>
    <definedName name="FALJ" localSheetId="20" hidden="1">{#N/A,#N/A,FALSE,"ANEXO 3";#N/A,#N/A,FALSE,"ANEXO 6";#N/A,#N/A,FALSE,"ANEXO 4";#N/A,#N/A,FALSE,"ANEXO 5"}</definedName>
    <definedName name="FALJ" hidden="1">{#N/A,#N/A,FALSE,"ANEXO 3";#N/A,#N/A,FALSE,"ANEXO 6";#N/A,#N/A,FALSE,"ANEXO 4";#N/A,#N/A,FALSE,"ANEXO 5"}</definedName>
    <definedName name="FAPL" hidden="1">'[1]#REF'!#REF!</definedName>
    <definedName name="fasdfsd" hidden="1">39166.5621180556</definedName>
    <definedName name="fasdgf" localSheetId="20" hidden="1">{#N/A,#N/A,FALSE,"BS";#N/A,#N/A,FALSE,"PL";#N/A,#N/A,FALSE,"처분";#N/A,#N/A,FALSE,"현금";#N/A,#N/A,FALSE,"매출";#N/A,#N/A,FALSE,"원가";#N/A,#N/A,FALSE,"경영"}</definedName>
    <definedName name="fasdgf" hidden="1">{#N/A,#N/A,FALSE,"BS";#N/A,#N/A,FALSE,"PL";#N/A,#N/A,FALSE,"처분";#N/A,#N/A,FALSE,"현금";#N/A,#N/A,FALSE,"매출";#N/A,#N/A,FALSE,"원가";#N/A,#N/A,FALSE,"경영"}</definedName>
    <definedName name="fasfdsaf" localSheetId="20" hidden="1">{#N/A,#N/A,FALSE,"00 P&amp;L vs 99"}</definedName>
    <definedName name="fasfdsaf" hidden="1">{#N/A,#N/A,FALSE,"00 P&amp;L vs 99"}</definedName>
    <definedName name="FCode" hidden="1">#REF!</definedName>
    <definedName name="fd" localSheetId="20" hidden="1">{#N/A,#N/A,FALSE,"BS";#N/A,#N/A,FALSE,"PL";#N/A,#N/A,FALSE,"처분";#N/A,#N/A,FALSE,"현금";#N/A,#N/A,FALSE,"매출";#N/A,#N/A,FALSE,"원가";#N/A,#N/A,FALSE,"경영"}</definedName>
    <definedName name="fd" hidden="1">{#N/A,#N/A,FALSE,"BS";#N/A,#N/A,FALSE,"PL";#N/A,#N/A,FALSE,"처분";#N/A,#N/A,FALSE,"현금";#N/A,#N/A,FALSE,"매출";#N/A,#N/A,FALSE,"원가";#N/A,#N/A,FALSE,"경영"}</definedName>
    <definedName name="FD_1"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1" hidden="1">{#N/A,#N/A,FALSE,"Statements";#N/A,#N/A,FALSE,"Capital";#N/A,#N/A,FALSE,"UTIL Monthly Inc ";#N/A,#N/A,FALSE,"UTIL REVENUE";#N/A,#N/A,FALSE,"UTIL SERV REV ";#N/A,#N/A,FALSE,"Manpower";#N/A,#N/A,FALSE,"Maintenance";#N/A,#N/A,FALSE,"Util Sales Support";#N/A,#N/A,FALSE,"SI - UTIL";#N/A,#N/A,FALSE,"Sales - Utili";#N/A,#N/A,FALSE,"Util - Mktg"}</definedName>
    <definedName name="FD_1_1"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1_1" hidden="1">{#N/A,#N/A,FALSE,"Statements";#N/A,#N/A,FALSE,"Capital";#N/A,#N/A,FALSE,"UTIL Monthly Inc ";#N/A,#N/A,FALSE,"UTIL REVENUE";#N/A,#N/A,FALSE,"UTIL SERV REV ";#N/A,#N/A,FALSE,"Manpower";#N/A,#N/A,FALSE,"Maintenance";#N/A,#N/A,FALSE,"Util Sales Support";#N/A,#N/A,FALSE,"SI - UTIL";#N/A,#N/A,FALSE,"Sales - Utili";#N/A,#N/A,FALSE,"Util - Mktg"}</definedName>
    <definedName name="FD_1_1_1"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1_1_1" hidden="1">{#N/A,#N/A,FALSE,"Statements";#N/A,#N/A,FALSE,"Capital";#N/A,#N/A,FALSE,"UTIL Monthly Inc ";#N/A,#N/A,FALSE,"UTIL REVENUE";#N/A,#N/A,FALSE,"UTIL SERV REV ";#N/A,#N/A,FALSE,"Manpower";#N/A,#N/A,FALSE,"Maintenance";#N/A,#N/A,FALSE,"Util Sales Support";#N/A,#N/A,FALSE,"SI - UTIL";#N/A,#N/A,FALSE,"Sales - Utili";#N/A,#N/A,FALSE,"Util - Mktg"}</definedName>
    <definedName name="FD_1_1_2"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1_1_2" hidden="1">{#N/A,#N/A,FALSE,"Statements";#N/A,#N/A,FALSE,"Capital";#N/A,#N/A,FALSE,"UTIL Monthly Inc ";#N/A,#N/A,FALSE,"UTIL REVENUE";#N/A,#N/A,FALSE,"UTIL SERV REV ";#N/A,#N/A,FALSE,"Manpower";#N/A,#N/A,FALSE,"Maintenance";#N/A,#N/A,FALSE,"Util Sales Support";#N/A,#N/A,FALSE,"SI - UTIL";#N/A,#N/A,FALSE,"Sales - Utili";#N/A,#N/A,FALSE,"Util - Mktg"}</definedName>
    <definedName name="FD_1_1_3"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1_1_3" hidden="1">{#N/A,#N/A,FALSE,"Statements";#N/A,#N/A,FALSE,"Capital";#N/A,#N/A,FALSE,"UTIL Monthly Inc ";#N/A,#N/A,FALSE,"UTIL REVENUE";#N/A,#N/A,FALSE,"UTIL SERV REV ";#N/A,#N/A,FALSE,"Manpower";#N/A,#N/A,FALSE,"Maintenance";#N/A,#N/A,FALSE,"Util Sales Support";#N/A,#N/A,FALSE,"SI - UTIL";#N/A,#N/A,FALSE,"Sales - Utili";#N/A,#N/A,FALSE,"Util - Mktg"}</definedName>
    <definedName name="FD_1_1_4"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1_1_4" hidden="1">{#N/A,#N/A,FALSE,"Statements";#N/A,#N/A,FALSE,"Capital";#N/A,#N/A,FALSE,"UTIL Monthly Inc ";#N/A,#N/A,FALSE,"UTIL REVENUE";#N/A,#N/A,FALSE,"UTIL SERV REV ";#N/A,#N/A,FALSE,"Manpower";#N/A,#N/A,FALSE,"Maintenance";#N/A,#N/A,FALSE,"Util Sales Support";#N/A,#N/A,FALSE,"SI - UTIL";#N/A,#N/A,FALSE,"Sales - Utili";#N/A,#N/A,FALSE,"Util - Mktg"}</definedName>
    <definedName name="FD_1_1_5"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1_1_5" hidden="1">{#N/A,#N/A,FALSE,"Statements";#N/A,#N/A,FALSE,"Capital";#N/A,#N/A,FALSE,"UTIL Monthly Inc ";#N/A,#N/A,FALSE,"UTIL REVENUE";#N/A,#N/A,FALSE,"UTIL SERV REV ";#N/A,#N/A,FALSE,"Manpower";#N/A,#N/A,FALSE,"Maintenance";#N/A,#N/A,FALSE,"Util Sales Support";#N/A,#N/A,FALSE,"SI - UTIL";#N/A,#N/A,FALSE,"Sales - Utili";#N/A,#N/A,FALSE,"Util - Mktg"}</definedName>
    <definedName name="FD_1_2"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1_2" hidden="1">{#N/A,#N/A,FALSE,"Statements";#N/A,#N/A,FALSE,"Capital";#N/A,#N/A,FALSE,"UTIL Monthly Inc ";#N/A,#N/A,FALSE,"UTIL REVENUE";#N/A,#N/A,FALSE,"UTIL SERV REV ";#N/A,#N/A,FALSE,"Manpower";#N/A,#N/A,FALSE,"Maintenance";#N/A,#N/A,FALSE,"Util Sales Support";#N/A,#N/A,FALSE,"SI - UTIL";#N/A,#N/A,FALSE,"Sales - Utili";#N/A,#N/A,FALSE,"Util - Mktg"}</definedName>
    <definedName name="FD_1_3"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1_3" hidden="1">{#N/A,#N/A,FALSE,"Statements";#N/A,#N/A,FALSE,"Capital";#N/A,#N/A,FALSE,"UTIL Monthly Inc ";#N/A,#N/A,FALSE,"UTIL REVENUE";#N/A,#N/A,FALSE,"UTIL SERV REV ";#N/A,#N/A,FALSE,"Manpower";#N/A,#N/A,FALSE,"Maintenance";#N/A,#N/A,FALSE,"Util Sales Support";#N/A,#N/A,FALSE,"SI - UTIL";#N/A,#N/A,FALSE,"Sales - Utili";#N/A,#N/A,FALSE,"Util - Mktg"}</definedName>
    <definedName name="FD_1_4"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1_4" hidden="1">{#N/A,#N/A,FALSE,"Statements";#N/A,#N/A,FALSE,"Capital";#N/A,#N/A,FALSE,"UTIL Monthly Inc ";#N/A,#N/A,FALSE,"UTIL REVENUE";#N/A,#N/A,FALSE,"UTIL SERV REV ";#N/A,#N/A,FALSE,"Manpower";#N/A,#N/A,FALSE,"Maintenance";#N/A,#N/A,FALSE,"Util Sales Support";#N/A,#N/A,FALSE,"SI - UTIL";#N/A,#N/A,FALSE,"Sales - Utili";#N/A,#N/A,FALSE,"Util - Mktg"}</definedName>
    <definedName name="FD_1_5"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1_5" hidden="1">{#N/A,#N/A,FALSE,"Statements";#N/A,#N/A,FALSE,"Capital";#N/A,#N/A,FALSE,"UTIL Monthly Inc ";#N/A,#N/A,FALSE,"UTIL REVENUE";#N/A,#N/A,FALSE,"UTIL SERV REV ";#N/A,#N/A,FALSE,"Manpower";#N/A,#N/A,FALSE,"Maintenance";#N/A,#N/A,FALSE,"Util Sales Support";#N/A,#N/A,FALSE,"SI - UTIL";#N/A,#N/A,FALSE,"Sales - Utili";#N/A,#N/A,FALSE,"Util - Mktg"}</definedName>
    <definedName name="FD_2"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2" hidden="1">{#N/A,#N/A,FALSE,"Statements";#N/A,#N/A,FALSE,"Capital";#N/A,#N/A,FALSE,"UTIL Monthly Inc ";#N/A,#N/A,FALSE,"UTIL REVENUE";#N/A,#N/A,FALSE,"UTIL SERV REV ";#N/A,#N/A,FALSE,"Manpower";#N/A,#N/A,FALSE,"Maintenance";#N/A,#N/A,FALSE,"Util Sales Support";#N/A,#N/A,FALSE,"SI - UTIL";#N/A,#N/A,FALSE,"Sales - Utili";#N/A,#N/A,FALSE,"Util - Mktg"}</definedName>
    <definedName name="FD_2_1"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2_1" hidden="1">{#N/A,#N/A,FALSE,"Statements";#N/A,#N/A,FALSE,"Capital";#N/A,#N/A,FALSE,"UTIL Monthly Inc ";#N/A,#N/A,FALSE,"UTIL REVENUE";#N/A,#N/A,FALSE,"UTIL SERV REV ";#N/A,#N/A,FALSE,"Manpower";#N/A,#N/A,FALSE,"Maintenance";#N/A,#N/A,FALSE,"Util Sales Support";#N/A,#N/A,FALSE,"SI - UTIL";#N/A,#N/A,FALSE,"Sales - Utili";#N/A,#N/A,FALSE,"Util - Mktg"}</definedName>
    <definedName name="FD_2_2"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2_2" hidden="1">{#N/A,#N/A,FALSE,"Statements";#N/A,#N/A,FALSE,"Capital";#N/A,#N/A,FALSE,"UTIL Monthly Inc ";#N/A,#N/A,FALSE,"UTIL REVENUE";#N/A,#N/A,FALSE,"UTIL SERV REV ";#N/A,#N/A,FALSE,"Manpower";#N/A,#N/A,FALSE,"Maintenance";#N/A,#N/A,FALSE,"Util Sales Support";#N/A,#N/A,FALSE,"SI - UTIL";#N/A,#N/A,FALSE,"Sales - Utili";#N/A,#N/A,FALSE,"Util - Mktg"}</definedName>
    <definedName name="FD_2_3"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2_3" hidden="1">{#N/A,#N/A,FALSE,"Statements";#N/A,#N/A,FALSE,"Capital";#N/A,#N/A,FALSE,"UTIL Monthly Inc ";#N/A,#N/A,FALSE,"UTIL REVENUE";#N/A,#N/A,FALSE,"UTIL SERV REV ";#N/A,#N/A,FALSE,"Manpower";#N/A,#N/A,FALSE,"Maintenance";#N/A,#N/A,FALSE,"Util Sales Support";#N/A,#N/A,FALSE,"SI - UTIL";#N/A,#N/A,FALSE,"Sales - Utili";#N/A,#N/A,FALSE,"Util - Mktg"}</definedName>
    <definedName name="FD_2_4"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2_4" hidden="1">{#N/A,#N/A,FALSE,"Statements";#N/A,#N/A,FALSE,"Capital";#N/A,#N/A,FALSE,"UTIL Monthly Inc ";#N/A,#N/A,FALSE,"UTIL REVENUE";#N/A,#N/A,FALSE,"UTIL SERV REV ";#N/A,#N/A,FALSE,"Manpower";#N/A,#N/A,FALSE,"Maintenance";#N/A,#N/A,FALSE,"Util Sales Support";#N/A,#N/A,FALSE,"SI - UTIL";#N/A,#N/A,FALSE,"Sales - Utili";#N/A,#N/A,FALSE,"Util - Mktg"}</definedName>
    <definedName name="FD_2_5"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2_5" hidden="1">{#N/A,#N/A,FALSE,"Statements";#N/A,#N/A,FALSE,"Capital";#N/A,#N/A,FALSE,"UTIL Monthly Inc ";#N/A,#N/A,FALSE,"UTIL REVENUE";#N/A,#N/A,FALSE,"UTIL SERV REV ";#N/A,#N/A,FALSE,"Manpower";#N/A,#N/A,FALSE,"Maintenance";#N/A,#N/A,FALSE,"Util Sales Support";#N/A,#N/A,FALSE,"SI - UTIL";#N/A,#N/A,FALSE,"Sales - Utili";#N/A,#N/A,FALSE,"Util - Mktg"}</definedName>
    <definedName name="FD_3"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3" hidden="1">{#N/A,#N/A,FALSE,"Statements";#N/A,#N/A,FALSE,"Capital";#N/A,#N/A,FALSE,"UTIL Monthly Inc ";#N/A,#N/A,FALSE,"UTIL REVENUE";#N/A,#N/A,FALSE,"UTIL SERV REV ";#N/A,#N/A,FALSE,"Manpower";#N/A,#N/A,FALSE,"Maintenance";#N/A,#N/A,FALSE,"Util Sales Support";#N/A,#N/A,FALSE,"SI - UTIL";#N/A,#N/A,FALSE,"Sales - Utili";#N/A,#N/A,FALSE,"Util - Mktg"}</definedName>
    <definedName name="FD_3_1"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3_1" hidden="1">{#N/A,#N/A,FALSE,"Statements";#N/A,#N/A,FALSE,"Capital";#N/A,#N/A,FALSE,"UTIL Monthly Inc ";#N/A,#N/A,FALSE,"UTIL REVENUE";#N/A,#N/A,FALSE,"UTIL SERV REV ";#N/A,#N/A,FALSE,"Manpower";#N/A,#N/A,FALSE,"Maintenance";#N/A,#N/A,FALSE,"Util Sales Support";#N/A,#N/A,FALSE,"SI - UTIL";#N/A,#N/A,FALSE,"Sales - Utili";#N/A,#N/A,FALSE,"Util - Mktg"}</definedName>
    <definedName name="FD_3_2"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3_2" hidden="1">{#N/A,#N/A,FALSE,"Statements";#N/A,#N/A,FALSE,"Capital";#N/A,#N/A,FALSE,"UTIL Monthly Inc ";#N/A,#N/A,FALSE,"UTIL REVENUE";#N/A,#N/A,FALSE,"UTIL SERV REV ";#N/A,#N/A,FALSE,"Manpower";#N/A,#N/A,FALSE,"Maintenance";#N/A,#N/A,FALSE,"Util Sales Support";#N/A,#N/A,FALSE,"SI - UTIL";#N/A,#N/A,FALSE,"Sales - Utili";#N/A,#N/A,FALSE,"Util - Mktg"}</definedName>
    <definedName name="FD_3_3"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3_3" hidden="1">{#N/A,#N/A,FALSE,"Statements";#N/A,#N/A,FALSE,"Capital";#N/A,#N/A,FALSE,"UTIL Monthly Inc ";#N/A,#N/A,FALSE,"UTIL REVENUE";#N/A,#N/A,FALSE,"UTIL SERV REV ";#N/A,#N/A,FALSE,"Manpower";#N/A,#N/A,FALSE,"Maintenance";#N/A,#N/A,FALSE,"Util Sales Support";#N/A,#N/A,FALSE,"SI - UTIL";#N/A,#N/A,FALSE,"Sales - Utili";#N/A,#N/A,FALSE,"Util - Mktg"}</definedName>
    <definedName name="FD_3_4"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3_4" hidden="1">{#N/A,#N/A,FALSE,"Statements";#N/A,#N/A,FALSE,"Capital";#N/A,#N/A,FALSE,"UTIL Monthly Inc ";#N/A,#N/A,FALSE,"UTIL REVENUE";#N/A,#N/A,FALSE,"UTIL SERV REV ";#N/A,#N/A,FALSE,"Manpower";#N/A,#N/A,FALSE,"Maintenance";#N/A,#N/A,FALSE,"Util Sales Support";#N/A,#N/A,FALSE,"SI - UTIL";#N/A,#N/A,FALSE,"Sales - Utili";#N/A,#N/A,FALSE,"Util - Mktg"}</definedName>
    <definedName name="FD_3_5"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3_5" hidden="1">{#N/A,#N/A,FALSE,"Statements";#N/A,#N/A,FALSE,"Capital";#N/A,#N/A,FALSE,"UTIL Monthly Inc ";#N/A,#N/A,FALSE,"UTIL REVENUE";#N/A,#N/A,FALSE,"UTIL SERV REV ";#N/A,#N/A,FALSE,"Manpower";#N/A,#N/A,FALSE,"Maintenance";#N/A,#N/A,FALSE,"Util Sales Support";#N/A,#N/A,FALSE,"SI - UTIL";#N/A,#N/A,FALSE,"Sales - Utili";#N/A,#N/A,FALSE,"Util - Mktg"}</definedName>
    <definedName name="FD_4"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4" hidden="1">{#N/A,#N/A,FALSE,"Statements";#N/A,#N/A,FALSE,"Capital";#N/A,#N/A,FALSE,"UTIL Monthly Inc ";#N/A,#N/A,FALSE,"UTIL REVENUE";#N/A,#N/A,FALSE,"UTIL SERV REV ";#N/A,#N/A,FALSE,"Manpower";#N/A,#N/A,FALSE,"Maintenance";#N/A,#N/A,FALSE,"Util Sales Support";#N/A,#N/A,FALSE,"SI - UTIL";#N/A,#N/A,FALSE,"Sales - Utili";#N/A,#N/A,FALSE,"Util - Mktg"}</definedName>
    <definedName name="FD_5" localSheetId="20" hidden="1">{#N/A,#N/A,FALSE,"Statements";#N/A,#N/A,FALSE,"Capital";#N/A,#N/A,FALSE,"UTIL Monthly Inc ";#N/A,#N/A,FALSE,"UTIL REVENUE";#N/A,#N/A,FALSE,"UTIL SERV REV ";#N/A,#N/A,FALSE,"Manpower";#N/A,#N/A,FALSE,"Maintenance";#N/A,#N/A,FALSE,"Util Sales Support";#N/A,#N/A,FALSE,"SI - UTIL";#N/A,#N/A,FALSE,"Sales - Utili";#N/A,#N/A,FALSE,"Util - Mktg"}</definedName>
    <definedName name="FD_5" hidden="1">{#N/A,#N/A,FALSE,"Statements";#N/A,#N/A,FALSE,"Capital";#N/A,#N/A,FALSE,"UTIL Monthly Inc ";#N/A,#N/A,FALSE,"UTIL REVENUE";#N/A,#N/A,FALSE,"UTIL SERV REV ";#N/A,#N/A,FALSE,"Manpower";#N/A,#N/A,FALSE,"Maintenance";#N/A,#N/A,FALSE,"Util Sales Support";#N/A,#N/A,FALSE,"SI - UTIL";#N/A,#N/A,FALSE,"Sales - Utili";#N/A,#N/A,FALSE,"Util - Mktg"}</definedName>
    <definedName name="fda" localSheetId="20" hidden="1">{#N/A,#N/A,FALSE,"Income Statement"}</definedName>
    <definedName name="fda" hidden="1">{#N/A,#N/A,FALSE,"Income Statement"}</definedName>
    <definedName name="fda_1" localSheetId="20" hidden="1">{#N/A,#N/A,FALSE,"Income Statement"}</definedName>
    <definedName name="fda_1" hidden="1">{#N/A,#N/A,FALSE,"Income Statement"}</definedName>
    <definedName name="fda_2" localSheetId="20" hidden="1">{#N/A,#N/A,FALSE,"Income Statement"}</definedName>
    <definedName name="fda_2" hidden="1">{#N/A,#N/A,FALSE,"Income Statement"}</definedName>
    <definedName name="fda_3" localSheetId="20" hidden="1">{#N/A,#N/A,FALSE,"Income Statement"}</definedName>
    <definedName name="fda_3" hidden="1">{#N/A,#N/A,FALSE,"Income Statement"}</definedName>
    <definedName name="fda_4" localSheetId="20" hidden="1">{#N/A,#N/A,FALSE,"Income Statement"}</definedName>
    <definedName name="fda_4" hidden="1">{#N/A,#N/A,FALSE,"Income Statement"}</definedName>
    <definedName name="fda_5" localSheetId="20" hidden="1">{#N/A,#N/A,FALSE,"Income Statement"}</definedName>
    <definedName name="fda_5" hidden="1">{#N/A,#N/A,FALSE,"Income Statement"}</definedName>
    <definedName name="fdasfa" localSheetId="20" hidden="1">{#N/A,#N/A,FALSE,"TS";#N/A,#N/A,FALSE,"Combo";#N/A,#N/A,FALSE,"FAIR";#N/A,#N/A,FALSE,"RBC";#N/A,#N/A,FALSE,"xxxx";#N/A,#N/A,FALSE,"A_D";#N/A,#N/A,FALSE,"WACC";#N/A,#N/A,FALSE,"DCF";#N/A,#N/A,FALSE,"LBO";#N/A,#N/A,FALSE,"AcqMults";#N/A,#N/A,FALSE,"CompMults"}</definedName>
    <definedName name="fdasfa" hidden="1">{#N/A,#N/A,FALSE,"TS";#N/A,#N/A,FALSE,"Combo";#N/A,#N/A,FALSE,"FAIR";#N/A,#N/A,FALSE,"RBC";#N/A,#N/A,FALSE,"xxxx";#N/A,#N/A,FALSE,"A_D";#N/A,#N/A,FALSE,"WACC";#N/A,#N/A,FALSE,"DCF";#N/A,#N/A,FALSE,"LBO";#N/A,#N/A,FALSE,"AcqMults";#N/A,#N/A,FALSE,"CompMults"}</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dsaf" hidden="1">#REF!</definedName>
    <definedName name="fdgdfg" localSheetId="20" hidden="1">{"Income Statement",#N/A,FALSE,"Annual";"Balance Sheet",#N/A,FALSE,"Annual";"Cash Flow Statement",#N/A,FALSE,"Annual";"ROIC",#N/A,FALSE,"Annual"}</definedName>
    <definedName name="fdgdfg" hidden="1">{"Income Statement",#N/A,FALSE,"Annual";"Balance Sheet",#N/A,FALSE,"Annual";"Cash Flow Statement",#N/A,FALSE,"Annual";"ROIC",#N/A,FALSE,"Annual"}</definedName>
    <definedName name="FDP_0_1_aUrv" hidden="1">#REF!</definedName>
    <definedName name="FDP_1_1_aUrv" hidden="1">#REF!</definedName>
    <definedName name="FDP_10_1_aUrv" hidden="1">#REF!</definedName>
    <definedName name="FDP_100_1_aUrv" hidden="1">#REF!</definedName>
    <definedName name="FDP_101_1_aUrv" hidden="1">#REF!</definedName>
    <definedName name="FDP_102_1_aUrv" hidden="1">#REF!</definedName>
    <definedName name="FDP_103_1_aUrv" hidden="1">#REF!</definedName>
    <definedName name="FDP_104_1_aUrv" hidden="1">#REF!</definedName>
    <definedName name="FDP_105_1_aUrv" hidden="1">#REF!</definedName>
    <definedName name="FDP_106_1_aUrv" hidden="1">#REF!</definedName>
    <definedName name="FDP_107_1_aUrv" hidden="1">#REF!</definedName>
    <definedName name="FDP_108_1_aUrv" hidden="1">#REF!</definedName>
    <definedName name="FDP_109_1_aUrv" hidden="1">#REF!</definedName>
    <definedName name="FDP_11_1_aDrv" hidden="1">#REF!</definedName>
    <definedName name="FDP_110_1_aUrv" hidden="1">#REF!</definedName>
    <definedName name="FDP_111_1_aUrv" hidden="1">#REF!</definedName>
    <definedName name="FDP_112_1_aUrv" hidden="1">#REF!</definedName>
    <definedName name="FDP_113_1_aUrv" hidden="1">#REF!</definedName>
    <definedName name="FDP_114_1_aUrv" hidden="1">#REF!</definedName>
    <definedName name="FDP_115_1_aUrv" hidden="1">#REF!</definedName>
    <definedName name="FDP_116_1_aUrv" hidden="1">#REF!</definedName>
    <definedName name="FDP_117_1_aUrv" hidden="1">#REF!</definedName>
    <definedName name="FDP_118_1_aUrv" hidden="1">#REF!</definedName>
    <definedName name="FDP_119_1_aUrv" hidden="1">#REF!</definedName>
    <definedName name="FDP_12_1_aDrv" hidden="1">#REF!</definedName>
    <definedName name="FDP_120_1_aUrv" hidden="1">#REF!</definedName>
    <definedName name="FDP_121_1_aUrv" hidden="1">#REF!</definedName>
    <definedName name="FDP_122_1_aUrv" hidden="1">#REF!</definedName>
    <definedName name="FDP_123_1_aUrv" hidden="1">#REF!</definedName>
    <definedName name="FDP_124_1_aUrv" hidden="1">#REF!</definedName>
    <definedName name="FDP_125_1_aUrv" hidden="1">#REF!</definedName>
    <definedName name="FDP_126_1_aUrv" hidden="1">#REF!</definedName>
    <definedName name="FDP_127_1_aUrv" hidden="1">#REF!</definedName>
    <definedName name="FDP_128_1_aUrv" hidden="1">#REF!</definedName>
    <definedName name="FDP_129_1_aUrv" hidden="1">#REF!</definedName>
    <definedName name="FDP_13_1_aDrv" hidden="1">#REF!</definedName>
    <definedName name="FDP_130_1_aUrv" hidden="1">#REF!</definedName>
    <definedName name="FDP_131_1_aUrv" hidden="1">#REF!</definedName>
    <definedName name="FDP_132_1_aUrv" hidden="1">#REF!</definedName>
    <definedName name="FDP_133_1_aUrv" hidden="1">#REF!</definedName>
    <definedName name="FDP_134_1_aUrv" hidden="1">#REF!</definedName>
    <definedName name="FDP_135_1_aUrv" hidden="1">#REF!</definedName>
    <definedName name="FDP_136_1_aSrv" hidden="1">#REF!</definedName>
    <definedName name="FDP_137_1_aUrv" hidden="1">#REF!</definedName>
    <definedName name="FDP_138_1_aUrv" hidden="1">#REF!</definedName>
    <definedName name="FDP_139_1_aUrv" hidden="1">#REF!</definedName>
    <definedName name="FDP_14_1_aDrv" hidden="1">#REF!</definedName>
    <definedName name="FDP_140_1_aUrv" hidden="1">#REF!</definedName>
    <definedName name="FDP_141_1_aSrv" hidden="1">#REF!</definedName>
    <definedName name="FDP_142_1_aUrv" hidden="1">#REF!</definedName>
    <definedName name="FDP_143_1_aUrv" hidden="1">#REF!</definedName>
    <definedName name="FDP_144_1_aUrv" hidden="1">#REF!</definedName>
    <definedName name="FDP_145_1_aUrv" hidden="1">#REF!</definedName>
    <definedName name="FDP_146_1_aUrv" hidden="1">#REF!</definedName>
    <definedName name="FDP_147_1_aUrv" hidden="1">#REF!</definedName>
    <definedName name="FDP_148_1_aUrv" hidden="1">#REF!</definedName>
    <definedName name="FDP_149_1_aUrv" hidden="1">#REF!</definedName>
    <definedName name="FDP_15_1_aUrv" hidden="1">#REF!</definedName>
    <definedName name="FDP_150_1_aUrv" hidden="1">#REF!</definedName>
    <definedName name="FDP_151_1_aUrv" hidden="1">#REF!</definedName>
    <definedName name="FDP_152_1_aUrv" hidden="1">#REF!</definedName>
    <definedName name="FDP_153_1_aUrv" hidden="1">#REF!</definedName>
    <definedName name="FDP_154_1_aUrv" hidden="1">#REF!</definedName>
    <definedName name="FDP_155_1_aSrv" hidden="1">#REF!</definedName>
    <definedName name="FDP_156_1_aUrv" hidden="1">#REF!</definedName>
    <definedName name="FDP_157_1_aSrv" hidden="1">#REF!</definedName>
    <definedName name="FDP_158_1_aUrv" hidden="1">#REF!</definedName>
    <definedName name="FDP_159_1_aSrv" hidden="1">#REF!</definedName>
    <definedName name="FDP_16_1_aDrv" hidden="1">#REF!</definedName>
    <definedName name="FDP_160_1_aUrv" hidden="1">#REF!</definedName>
    <definedName name="FDP_161_1_aSrv" hidden="1">#REF!</definedName>
    <definedName name="FDP_162_1_aUrv" hidden="1">#REF!</definedName>
    <definedName name="FDP_163_1_aSrv" hidden="1">#REF!</definedName>
    <definedName name="FDP_164_1_aUrv" hidden="1">#REF!</definedName>
    <definedName name="FDP_165_1_aSrv" hidden="1">#REF!</definedName>
    <definedName name="FDP_166_1_aDrv" hidden="1">#REF!</definedName>
    <definedName name="FDP_167_1_aDrv" hidden="1">#REF!</definedName>
    <definedName name="FDP_168_1_aDrv" hidden="1">#REF!</definedName>
    <definedName name="FDP_169_1_aDrv" hidden="1">#REF!</definedName>
    <definedName name="FDP_17_1_aUrv" hidden="1">#REF!</definedName>
    <definedName name="FDP_170_1_aDrv" hidden="1">#REF!</definedName>
    <definedName name="FDP_171_1_aDrv" hidden="1">#REF!</definedName>
    <definedName name="FDP_172_1_aDrv" hidden="1">#REF!</definedName>
    <definedName name="FDP_173_1_aDrv" hidden="1">#REF!</definedName>
    <definedName name="FDP_174_1_aDrv" hidden="1">#REF!</definedName>
    <definedName name="FDP_175_1_aDrv" hidden="1">#REF!</definedName>
    <definedName name="FDP_176_1_aDrv" hidden="1">#REF!</definedName>
    <definedName name="FDP_177_1_aDrv" hidden="1">#REF!</definedName>
    <definedName name="FDP_178_1_aDrv" hidden="1">#REF!</definedName>
    <definedName name="FDP_179_1_aUrv" hidden="1">#REF!</definedName>
    <definedName name="FDP_18_1_aUrv" hidden="1">#REF!</definedName>
    <definedName name="FDP_180_1_aUrv" hidden="1">#REF!</definedName>
    <definedName name="FDP_181_1_aUrv" hidden="1">#REF!</definedName>
    <definedName name="FDP_182_1_aDrv" hidden="1">#REF!</definedName>
    <definedName name="FDP_183_1_aDrv" hidden="1">#REF!</definedName>
    <definedName name="FDP_184_1_aUdv" hidden="1">#REF!</definedName>
    <definedName name="FDP_185_1_aUdv" hidden="1">#REF!</definedName>
    <definedName name="FDP_186_1_aUdv" hidden="1">#REF!</definedName>
    <definedName name="FDP_187_1_aUdv" hidden="1">#REF!</definedName>
    <definedName name="FDP_188_1_aUdv" hidden="1">#REF!</definedName>
    <definedName name="FDP_189_1_aUdv" hidden="1">#REF!</definedName>
    <definedName name="FDP_19_1_aDrv" hidden="1">#REF!</definedName>
    <definedName name="FDP_190_1_aUdv" hidden="1">#REF!</definedName>
    <definedName name="FDP_191_1_aUdv" hidden="1">#REF!</definedName>
    <definedName name="FDP_192_1_aUdv" hidden="1">#REF!</definedName>
    <definedName name="FDP_193_1_aUdv" hidden="1">#REF!</definedName>
    <definedName name="FDP_194_1_aUdv" hidden="1">#REF!</definedName>
    <definedName name="FDP_195_1_aUdv" hidden="1">#REF!</definedName>
    <definedName name="FDP_196_1_aUdv" hidden="1">#REF!</definedName>
    <definedName name="FDP_197_1_aUdv" hidden="1">#REF!</definedName>
    <definedName name="FDP_198_1_aUdv" hidden="1">#REF!</definedName>
    <definedName name="FDP_199_1_aUdv" hidden="1">#REF!</definedName>
    <definedName name="FDP_2_1_aUrv" hidden="1">#REF!</definedName>
    <definedName name="FDP_20_1_aDrv" hidden="1">#REF!</definedName>
    <definedName name="FDP_200_1_aDdv" hidden="1">#REF!</definedName>
    <definedName name="FDP_201_1_aDdv" hidden="1">#REF!</definedName>
    <definedName name="FDP_202_1_aDdv" hidden="1">#REF!</definedName>
    <definedName name="FDP_203_1_aDdv" hidden="1">#REF!</definedName>
    <definedName name="FDP_204_1_aUrv" hidden="1">#REF!</definedName>
    <definedName name="FDP_205_1_aUrv" hidden="1">#REF!</definedName>
    <definedName name="FDP_206_1_aDrv" hidden="1">#REF!</definedName>
    <definedName name="FDP_21_1_aDrv" hidden="1">#REF!</definedName>
    <definedName name="FDP_22_1_aDrv" hidden="1">#REF!</definedName>
    <definedName name="FDP_23_1_aDrv" hidden="1">#REF!</definedName>
    <definedName name="FDP_24_1_aDrv" hidden="1">#REF!</definedName>
    <definedName name="FDP_25_1_aUrv" hidden="1">#REF!</definedName>
    <definedName name="FDP_26_1_aUrv" hidden="1">#REF!</definedName>
    <definedName name="FDP_27_1_aDrv" hidden="1">#REF!</definedName>
    <definedName name="FDP_28_1_aUrv" hidden="1">#REF!</definedName>
    <definedName name="FDP_280_1_aSrv" hidden="1">[43]Forecasts_VDF!#REF!</definedName>
    <definedName name="FDP_281_1_aSrv" hidden="1">[43]Forecasts_VDF!#REF!</definedName>
    <definedName name="FDP_282_1_aSrv" hidden="1">[43]Forecasts_VDF!#REF!</definedName>
    <definedName name="FDP_283_1_aSrv" hidden="1">[43]Forecasts_VDF!#REF!</definedName>
    <definedName name="FDP_29_1_aUrv" localSheetId="20" hidden="1">#REF!</definedName>
    <definedName name="FDP_29_1_aUrv" hidden="1">#REF!</definedName>
    <definedName name="FDP_3_1_aUrv" localSheetId="20" hidden="1">#REF!</definedName>
    <definedName name="FDP_3_1_aUrv" hidden="1">#REF!</definedName>
    <definedName name="FDP_30_1_aUrv" localSheetId="20" hidden="1">#REF!</definedName>
    <definedName name="FDP_30_1_aUrv" hidden="1">#REF!</definedName>
    <definedName name="FDP_31_1_aUrv" hidden="1">#REF!</definedName>
    <definedName name="FDP_32_1_aUrv" hidden="1">#REF!</definedName>
    <definedName name="FDP_33_1_aDrv" hidden="1">#REF!</definedName>
    <definedName name="FDP_34_1_aUrv" hidden="1">#REF!</definedName>
    <definedName name="FDP_35_1_aUrv" hidden="1">#REF!</definedName>
    <definedName name="FDP_36_1_aUrv" hidden="1">#REF!</definedName>
    <definedName name="FDP_37_1_aUrv" hidden="1">#REF!</definedName>
    <definedName name="FDP_38_1_aUrv" hidden="1">#REF!</definedName>
    <definedName name="FDP_39_1_aSrv" hidden="1">#REF!</definedName>
    <definedName name="FDP_4_1_aSrv" hidden="1">#REF!</definedName>
    <definedName name="FDP_40_1_aUrv" hidden="1">#REF!</definedName>
    <definedName name="FDP_41_1_aUrv" hidden="1">#REF!</definedName>
    <definedName name="FDP_42_1_aUrv" hidden="1">#REF!</definedName>
    <definedName name="FDP_43_1_aUrv" hidden="1">#REF!</definedName>
    <definedName name="FDP_44_1_aUrv" hidden="1">#REF!</definedName>
    <definedName name="FDP_45_1_aSrv" hidden="1">#REF!</definedName>
    <definedName name="FDP_46_1_aSrv" hidden="1">#REF!</definedName>
    <definedName name="FDP_47_1_aUrv" hidden="1">#REF!</definedName>
    <definedName name="FDP_48_1_aUrv" hidden="1">#REF!</definedName>
    <definedName name="FDP_49_1_aUrv" hidden="1">#REF!</definedName>
    <definedName name="FDP_5_1_aDrv" hidden="1">#REF!</definedName>
    <definedName name="FDP_50_1_aUrv" hidden="1">#REF!</definedName>
    <definedName name="FDP_51_1_aUrv" hidden="1">#REF!</definedName>
    <definedName name="FDP_52_1_aSrv" hidden="1">#REF!</definedName>
    <definedName name="FDP_53_1_aUrv" hidden="1">#REF!</definedName>
    <definedName name="FDP_54_1_aUrv" hidden="1">#REF!</definedName>
    <definedName name="FDP_55_1_aUrv" hidden="1">#REF!</definedName>
    <definedName name="FDP_56_1_aUrv" hidden="1">#REF!</definedName>
    <definedName name="FDP_57_1_aUrv" hidden="1">#REF!</definedName>
    <definedName name="FDP_58_1_aUrv" hidden="1">#REF!</definedName>
    <definedName name="FDP_59_1_aUrv" hidden="1">#REF!</definedName>
    <definedName name="FDP_6_1_aSrv" hidden="1">#REF!</definedName>
    <definedName name="FDP_60_1_aUrv" hidden="1">#REF!</definedName>
    <definedName name="FDP_61_1_aUrv" hidden="1">#REF!</definedName>
    <definedName name="FDP_62_1_aUrv" hidden="1">#REF!</definedName>
    <definedName name="FDP_63_1_aUrv" hidden="1">#REF!</definedName>
    <definedName name="FDP_64_1_aUrv" hidden="1">#REF!</definedName>
    <definedName name="FDP_65_1_aSrv" hidden="1">#REF!</definedName>
    <definedName name="FDP_66_1_aSrv" hidden="1">#REF!</definedName>
    <definedName name="FDP_67_1_aUrv" hidden="1">#REF!</definedName>
    <definedName name="FDP_68_1_aSrv" hidden="1">#REF!</definedName>
    <definedName name="FDP_69_1_aSrv" hidden="1">#REF!</definedName>
    <definedName name="FDP_7_1_aSrv" hidden="1">#REF!</definedName>
    <definedName name="FDP_70_1_aUrv" hidden="1">#REF!</definedName>
    <definedName name="FDP_71_1_aUrv" hidden="1">#REF!</definedName>
    <definedName name="FDP_72_1_aUrv" hidden="1">#REF!</definedName>
    <definedName name="FDP_73_1_aSrv" hidden="1">#REF!</definedName>
    <definedName name="FDP_74_1_aDrv" hidden="1">#REF!</definedName>
    <definedName name="FDP_75_1_aUrv" hidden="1">#REF!</definedName>
    <definedName name="FDP_76_1_aDrv" hidden="1">#REF!</definedName>
    <definedName name="FDP_77_1_aUrv" hidden="1">#REF!</definedName>
    <definedName name="FDP_78_1_aSrv" hidden="1">#REF!</definedName>
    <definedName name="FDP_79_1_aUrv" hidden="1">#REF!</definedName>
    <definedName name="FDP_8_1_aUrv" hidden="1">#REF!</definedName>
    <definedName name="FDP_80_1_aSrv" hidden="1">#REF!</definedName>
    <definedName name="FDP_81_1_aUrv" hidden="1">#REF!</definedName>
    <definedName name="FDP_82_1_aUrv" hidden="1">#REF!</definedName>
    <definedName name="FDP_83_1_aUrv" hidden="1">#REF!</definedName>
    <definedName name="FDP_84_1_aUrv" hidden="1">#REF!</definedName>
    <definedName name="FDP_85_1_aUrv" hidden="1">#REF!</definedName>
    <definedName name="FDP_86_1_aSrv" hidden="1">#REF!</definedName>
    <definedName name="FDP_87_1_aUrv" hidden="1">#REF!</definedName>
    <definedName name="FDP_88_1_aSrv" hidden="1">#REF!</definedName>
    <definedName name="FDP_89_1_aUrv" hidden="1">#REF!</definedName>
    <definedName name="FDP_9_1_aSrv" hidden="1">#REF!</definedName>
    <definedName name="FDP_90_1_aUrv" hidden="1">#REF!</definedName>
    <definedName name="FDP_91_1_aUrv" hidden="1">#REF!</definedName>
    <definedName name="FDP_92_1_aSrv" hidden="1">#REF!</definedName>
    <definedName name="FDP_93_1_aUrv" hidden="1">#REF!</definedName>
    <definedName name="FDP_94_1_aSrv" hidden="1">#REF!</definedName>
    <definedName name="FDP_95_1_aUrv" hidden="1">#REF!</definedName>
    <definedName name="FDP_96_1_aUrv" hidden="1">#REF!</definedName>
    <definedName name="FDP_97_1_aSrv" hidden="1">#REF!</definedName>
    <definedName name="FDP_98_1_aDrv" hidden="1">#REF!</definedName>
    <definedName name="FDP_99_1_aUrv" hidden="1">#REF!</definedName>
    <definedName name="fds" localSheetId="20" hidden="1">{"'下期集計（10.27迄・速報値）'!$Q$16"}</definedName>
    <definedName name="fds" hidden="1">{"'下期集計（10.27迄・速報値）'!$Q$16"}</definedName>
    <definedName name="fdsadfdsfdsfds" hidden="1">#REF!</definedName>
    <definedName name="fdsfs" localSheetId="20" hidden="1">{"GLI-Income Statement",#N/A,FALSE,"gli";"GLI - Balance Sheet Wksht",#N/A,FALSE,"gli";"GLI-Cash Flow",#N/A,FALSE,"gli";"GLI Qtrly Stats",#N/A,FALSE,"gli"}</definedName>
    <definedName name="fdsfs" hidden="1">{"GLI-Income Statement",#N/A,FALSE,"gli";"GLI - Balance Sheet Wksht",#N/A,FALSE,"gli";"GLI-Cash Flow",#N/A,FALSE,"gli";"GLI Qtrly Stats",#N/A,FALSE,"gli"}</definedName>
    <definedName name="fdssss" localSheetId="20" hidden="1">{#N/A,#N/A,FALSE,"BS";#N/A,#N/A,FALSE,"PL";#N/A,#N/A,FALSE,"처분";#N/A,#N/A,FALSE,"현금";#N/A,#N/A,FALSE,"매출";#N/A,#N/A,FALSE,"원가";#N/A,#N/A,FALSE,"경영"}</definedName>
    <definedName name="fdssss" hidden="1">{#N/A,#N/A,FALSE,"BS";#N/A,#N/A,FALSE,"PL";#N/A,#N/A,FALSE,"처분";#N/A,#N/A,FALSE,"현금";#N/A,#N/A,FALSE,"매출";#N/A,#N/A,FALSE,"원가";#N/A,#N/A,FALSE,"경영"}</definedName>
    <definedName name="fe" localSheetId="20" hidden="1">{#N/A,#N/A,FALSE,"투입&amp;Waste";#N/A,#N/A,FALSE,"투입&amp;Waste";#N/A,#N/A,FALSE,"투입&amp;Waste"}</definedName>
    <definedName name="fe" hidden="1">{#N/A,#N/A,FALSE,"투입&amp;Waste";#N/A,#N/A,FALSE,"투입&amp;Waste";#N/A,#N/A,FALSE,"투입&amp;Waste"}</definedName>
    <definedName name="ffdd"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ffdd" hidden="1">{TRUE,TRUE,-1.25,-15.5,604.5,369,FALSE,FALSE,TRUE,TRUE,0,1,83,1,38,4,5,4,TRUE,TRUE,3,TRUE,1,TRUE,75,"Swvu.inputs._.raw._.data.","ACwvu.inputs._.raw._.data.",#N/A,FALSE,FALSE,0.5,0.5,0.5,0.5,2,"&amp;F","&amp;A&amp;RPage &amp;P",FALSE,FALSE,FALSE,FALSE,1,60,#N/A,#N/A,"=R1C61:R53C89","=C1:C5",#N/A,#N/A,FALSE,FALSE,FALSE,1,600,600,FALSE,FALSE,TRUE,TRUE,TRUE}</definedName>
    <definedName name="FFF" localSheetId="20" hidden="1">{"'Sheet1'!$A$1:$H$36"}</definedName>
    <definedName name="FFF" hidden="1">{"'Sheet1'!$A$1:$H$36"}</definedName>
    <definedName name="ffff" hidden="1">#REF!</definedName>
    <definedName name="fffff" localSheetId="20" hidden="1">{#N/A,#N/A,FALSE,"BS";#N/A,#N/A,FALSE,"PL";#N/A,#N/A,FALSE,"처분";#N/A,#N/A,FALSE,"현금";#N/A,#N/A,FALSE,"매출";#N/A,#N/A,FALSE,"원가";#N/A,#N/A,FALSE,"경영"}</definedName>
    <definedName name="fffff" hidden="1">{#N/A,#N/A,FALSE,"BS";#N/A,#N/A,FALSE,"PL";#N/A,#N/A,FALSE,"처분";#N/A,#N/A,FALSE,"현금";#N/A,#N/A,FALSE,"매출";#N/A,#N/A,FALSE,"원가";#N/A,#N/A,FALSE,"경영"}</definedName>
    <definedName name="ffffff" localSheetId="20" hidden="1">{#N/A,#N/A,FALSE,"BS";#N/A,#N/A,FALSE,"PL";#N/A,#N/A,FALSE,"처분";#N/A,#N/A,FALSE,"현금";#N/A,#N/A,FALSE,"매출";#N/A,#N/A,FALSE,"원가";#N/A,#N/A,FALSE,"경영"}</definedName>
    <definedName name="ffffff" hidden="1">{#N/A,#N/A,FALSE,"BS";#N/A,#N/A,FALSE,"PL";#N/A,#N/A,FALSE,"처분";#N/A,#N/A,FALSE,"현금";#N/A,#N/A,FALSE,"매출";#N/A,#N/A,FALSE,"원가";#N/A,#N/A,FALSE,"경영"}</definedName>
    <definedName name="ffffffff" localSheetId="20" hidden="1">{#N/A,#N/A,FALSE,"BS";#N/A,#N/A,FALSE,"PL";#N/A,#N/A,FALSE,"처분";#N/A,#N/A,FALSE,"현금";#N/A,#N/A,FALSE,"매출";#N/A,#N/A,FALSE,"원가";#N/A,#N/A,FALSE,"경영"}</definedName>
    <definedName name="ffffffff" hidden="1">{#N/A,#N/A,FALSE,"BS";#N/A,#N/A,FALSE,"PL";#N/A,#N/A,FALSE,"처분";#N/A,#N/A,FALSE,"현금";#N/A,#N/A,FALSE,"매출";#N/A,#N/A,FALSE,"원가";#N/A,#N/A,FALSE,"경영"}</definedName>
    <definedName name="fffffffffffff" localSheetId="20" hidden="1">{#N/A,#N/A,FALSE,"BS";#N/A,#N/A,FALSE,"PL";#N/A,#N/A,FALSE,"처분";#N/A,#N/A,FALSE,"현금";#N/A,#N/A,FALSE,"매출";#N/A,#N/A,FALSE,"원가";#N/A,#N/A,FALSE,"경영"}</definedName>
    <definedName name="fffffffffffff" hidden="1">{#N/A,#N/A,FALSE,"BS";#N/A,#N/A,FALSE,"PL";#N/A,#N/A,FALSE,"처분";#N/A,#N/A,FALSE,"현금";#N/A,#N/A,FALSE,"매출";#N/A,#N/A,FALSE,"원가";#N/A,#N/A,FALSE,"경영"}</definedName>
    <definedName name="ffffffffffffffffffff" localSheetId="20" hidden="1">{#N/A,#N/A,FALSE,"BS";#N/A,#N/A,FALSE,"PL";#N/A,#N/A,FALSE,"처분";#N/A,#N/A,FALSE,"현금";#N/A,#N/A,FALSE,"매출";#N/A,#N/A,FALSE,"원가";#N/A,#N/A,FALSE,"경영"}</definedName>
    <definedName name="ffffffffffffffffffff" hidden="1">{#N/A,#N/A,FALSE,"BS";#N/A,#N/A,FALSE,"PL";#N/A,#N/A,FALSE,"처분";#N/A,#N/A,FALSE,"현금";#N/A,#N/A,FALSE,"매출";#N/A,#N/A,FALSE,"원가";#N/A,#N/A,FALSE,"경영"}</definedName>
    <definedName name="fffffffffffffffffffff" localSheetId="20" hidden="1">{#N/A,#N/A,FALSE,"BS";#N/A,#N/A,FALSE,"PL";#N/A,#N/A,FALSE,"처분";#N/A,#N/A,FALSE,"현금";#N/A,#N/A,FALSE,"매출";#N/A,#N/A,FALSE,"원가";#N/A,#N/A,FALSE,"경영"}</definedName>
    <definedName name="fffffffffffffffffffff" hidden="1">{#N/A,#N/A,FALSE,"BS";#N/A,#N/A,FALSE,"PL";#N/A,#N/A,FALSE,"처분";#N/A,#N/A,FALSE,"현금";#N/A,#N/A,FALSE,"매출";#N/A,#N/A,FALSE,"원가";#N/A,#N/A,FALSE,"경영"}</definedName>
    <definedName name="ffffffffffffffffffffff" localSheetId="20" hidden="1">{#N/A,#N/A,FALSE,"BS";#N/A,#N/A,FALSE,"PL";#N/A,#N/A,FALSE,"처분";#N/A,#N/A,FALSE,"현금";#N/A,#N/A,FALSE,"매출";#N/A,#N/A,FALSE,"원가";#N/A,#N/A,FALSE,"경영"}</definedName>
    <definedName name="ffffffffffffffffffffff" hidden="1">{#N/A,#N/A,FALSE,"BS";#N/A,#N/A,FALSE,"PL";#N/A,#N/A,FALSE,"처분";#N/A,#N/A,FALSE,"현금";#N/A,#N/A,FALSE,"매출";#N/A,#N/A,FALSE,"원가";#N/A,#N/A,FALSE,"경영"}</definedName>
    <definedName name="fffffffffffffffffffffffffffffff" localSheetId="20" hidden="1">{#N/A,#N/A,FALSE,"BS";#N/A,#N/A,FALSE,"PL";#N/A,#N/A,FALSE,"처분";#N/A,#N/A,FALSE,"현금";#N/A,#N/A,FALSE,"매출";#N/A,#N/A,FALSE,"원가";#N/A,#N/A,FALSE,"경영"}</definedName>
    <definedName name="fffffffffffffffffffffffffffffff" hidden="1">{#N/A,#N/A,FALSE,"BS";#N/A,#N/A,FALSE,"PL";#N/A,#N/A,FALSE,"처분";#N/A,#N/A,FALSE,"현금";#N/A,#N/A,FALSE,"매출";#N/A,#N/A,FALSE,"원가";#N/A,#N/A,FALSE,"경영"}</definedName>
    <definedName name="fffffffffffffffffffffffffffffffff" localSheetId="20" hidden="1">{#N/A,#N/A,FALSE,"BS";#N/A,#N/A,FALSE,"PL";#N/A,#N/A,FALSE,"처분";#N/A,#N/A,FALSE,"현금";#N/A,#N/A,FALSE,"매출";#N/A,#N/A,FALSE,"원가";#N/A,#N/A,FALSE,"경영"}</definedName>
    <definedName name="fffffffffffffffffffffffffffffffff" hidden="1">{#N/A,#N/A,FALSE,"BS";#N/A,#N/A,FALSE,"PL";#N/A,#N/A,FALSE,"처분";#N/A,#N/A,FALSE,"현금";#N/A,#N/A,FALSE,"매출";#N/A,#N/A,FALSE,"원가";#N/A,#N/A,FALSE,"경영"}</definedName>
    <definedName name="ffffffffffffffffffffffffffffffffffff" localSheetId="20" hidden="1">{#N/A,#N/A,FALSE,"BS";#N/A,#N/A,FALSE,"PL";#N/A,#N/A,FALSE,"처분";#N/A,#N/A,FALSE,"현금";#N/A,#N/A,FALSE,"매출";#N/A,#N/A,FALSE,"원가";#N/A,#N/A,FALSE,"경영"}</definedName>
    <definedName name="ffffffffffffffffffffffffffffffffffff" hidden="1">{#N/A,#N/A,FALSE,"BS";#N/A,#N/A,FALSE,"PL";#N/A,#N/A,FALSE,"처분";#N/A,#N/A,FALSE,"현금";#N/A,#N/A,FALSE,"매출";#N/A,#N/A,FALSE,"원가";#N/A,#N/A,FALSE,"경영"}</definedName>
    <definedName name="ffffffffffffffffffffffffffffffffffffff" localSheetId="20" hidden="1">{#N/A,#N/A,FALSE,"BS";#N/A,#N/A,FALSE,"PL";#N/A,#N/A,FALSE,"처분";#N/A,#N/A,FALSE,"현금";#N/A,#N/A,FALSE,"매출";#N/A,#N/A,FALSE,"원가";#N/A,#N/A,FALSE,"경영"}</definedName>
    <definedName name="ffffffffffffffffffffffffffffffffffffff" hidden="1">{#N/A,#N/A,FALSE,"BS";#N/A,#N/A,FALSE,"PL";#N/A,#N/A,FALSE,"처분";#N/A,#N/A,FALSE,"현금";#N/A,#N/A,FALSE,"매출";#N/A,#N/A,FALSE,"원가";#N/A,#N/A,FALSE,"경영"}</definedName>
    <definedName name="ffffffffffffffffffffffffffffffffffffffff" localSheetId="20" hidden="1">{#N/A,#N/A,FALSE,"BS";#N/A,#N/A,FALSE,"PL";#N/A,#N/A,FALSE,"처분";#N/A,#N/A,FALSE,"현금";#N/A,#N/A,FALSE,"매출";#N/A,#N/A,FALSE,"원가";#N/A,#N/A,FALSE,"경영"}</definedName>
    <definedName name="ffffffffffffffffffffffffffffffffffffffff" hidden="1">{#N/A,#N/A,FALSE,"BS";#N/A,#N/A,FALSE,"PL";#N/A,#N/A,FALSE,"처분";#N/A,#N/A,FALSE,"현금";#N/A,#N/A,FALSE,"매출";#N/A,#N/A,FALSE,"원가";#N/A,#N/A,FALSE,"경영"}</definedName>
    <definedName name="fffffffffffffffffffjjjjjjjjjjjjjjjjjjjjj" localSheetId="20" hidden="1">{#N/A,#N/A,FALSE,"BS";#N/A,#N/A,FALSE,"PL";#N/A,#N/A,FALSE,"처분";#N/A,#N/A,FALSE,"현금";#N/A,#N/A,FALSE,"매출";#N/A,#N/A,FALSE,"원가";#N/A,#N/A,FALSE,"경영"}</definedName>
    <definedName name="fffffffffffffffffffjjjjjjjjjjjjjjjjjjjjj" hidden="1">{#N/A,#N/A,FALSE,"BS";#N/A,#N/A,FALSE,"PL";#N/A,#N/A,FALSE,"처분";#N/A,#N/A,FALSE,"현금";#N/A,#N/A,FALSE,"매출";#N/A,#N/A,FALSE,"원가";#N/A,#N/A,FALSE,"경영"}</definedName>
    <definedName name="ffffffffgggggggggggggggg" localSheetId="20" hidden="1">{#N/A,#N/A,FALSE,"BS";#N/A,#N/A,FALSE,"PL";#N/A,#N/A,FALSE,"처분";#N/A,#N/A,FALSE,"현금";#N/A,#N/A,FALSE,"매출";#N/A,#N/A,FALSE,"원가";#N/A,#N/A,FALSE,"경영"}</definedName>
    <definedName name="ffffffffgggggggggggggggg" hidden="1">{#N/A,#N/A,FALSE,"BS";#N/A,#N/A,FALSE,"PL";#N/A,#N/A,FALSE,"처분";#N/A,#N/A,FALSE,"현금";#N/A,#N/A,FALSE,"매출";#N/A,#N/A,FALSE,"원가";#N/A,#N/A,FALSE,"경영"}</definedName>
    <definedName name="ffffffffjjjjjjjjjjjjj" localSheetId="20" hidden="1">{#N/A,#N/A,FALSE,"BS";#N/A,#N/A,FALSE,"PL";#N/A,#N/A,FALSE,"처분";#N/A,#N/A,FALSE,"현금";#N/A,#N/A,FALSE,"매출";#N/A,#N/A,FALSE,"원가";#N/A,#N/A,FALSE,"경영"}</definedName>
    <definedName name="ffffffffjjjjjjjjjjjjj" hidden="1">{#N/A,#N/A,FALSE,"BS";#N/A,#N/A,FALSE,"PL";#N/A,#N/A,FALSE,"처분";#N/A,#N/A,FALSE,"현금";#N/A,#N/A,FALSE,"매출";#N/A,#N/A,FALSE,"원가";#N/A,#N/A,FALSE,"경영"}</definedName>
    <definedName name="fffffgggggggggggggggggg" localSheetId="20" hidden="1">{#N/A,#N/A,FALSE,"BS";#N/A,#N/A,FALSE,"PL";#N/A,#N/A,FALSE,"처분";#N/A,#N/A,FALSE,"현금";#N/A,#N/A,FALSE,"매출";#N/A,#N/A,FALSE,"원가";#N/A,#N/A,FALSE,"경영"}</definedName>
    <definedName name="fffffgggggggggggggggggg" hidden="1">{#N/A,#N/A,FALSE,"BS";#N/A,#N/A,FALSE,"PL";#N/A,#N/A,FALSE,"처분";#N/A,#N/A,FALSE,"현금";#N/A,#N/A,FALSE,"매출";#N/A,#N/A,FALSE,"원가";#N/A,#N/A,FALSE,"경영"}</definedName>
    <definedName name="fffg" localSheetId="20" hidden="1">{#N/A,#N/A,FALSE,"BS";#N/A,#N/A,FALSE,"PL";#N/A,#N/A,FALSE,"처분";#N/A,#N/A,FALSE,"현금";#N/A,#N/A,FALSE,"매출";#N/A,#N/A,FALSE,"원가";#N/A,#N/A,FALSE,"경영"}</definedName>
    <definedName name="fffg" hidden="1">{#N/A,#N/A,FALSE,"BS";#N/A,#N/A,FALSE,"PL";#N/A,#N/A,FALSE,"처분";#N/A,#N/A,FALSE,"현금";#N/A,#N/A,FALSE,"매출";#N/A,#N/A,FALSE,"원가";#N/A,#N/A,FALSE,"경영"}</definedName>
    <definedName name="ffs" hidden="1">[44]graph!$C$2:$C$13</definedName>
    <definedName name="fgafgagag" localSheetId="20" hidden="1">{#N/A,#N/A,FALSE,"00 P&amp;L vs 99"}</definedName>
    <definedName name="fgafgagag" hidden="1">{#N/A,#N/A,FALSE,"00 P&amp;L vs 99"}</definedName>
    <definedName name="fgdfg" localSheetId="20" hidden="1">{#N/A,#N/A,TRUE,"IS";#N/A,#N/A,TRUE,"SG";#N/A,#N/A,TRUE,"FF";#N/A,#N/A,TRUE,"BS";#N/A,#N/A,TRUE,"DCF";#N/A,#N/A,TRUE,"Int";#N/A,#N/A,TRUE,"Consumer";#N/A,#N/A,TRUE,"Building";#N/A,#N/A,TRUE,"Industrial"}</definedName>
    <definedName name="fgdfg" hidden="1">{#N/A,#N/A,TRUE,"IS";#N/A,#N/A,TRUE,"SG";#N/A,#N/A,TRUE,"FF";#N/A,#N/A,TRUE,"BS";#N/A,#N/A,TRUE,"DCF";#N/A,#N/A,TRUE,"Int";#N/A,#N/A,TRUE,"Consumer";#N/A,#N/A,TRUE,"Building";#N/A,#N/A,TRUE,"Industrial"}</definedName>
    <definedName name="FGFD" hidden="1">#REF!</definedName>
    <definedName name="fgfdg" localSheetId="20" hidden="1">{#N/A,#N/A,FALSE,"IS";#N/A,#N/A,FALSE,"SG";#N/A,#N/A,FALSE,"FF";#N/A,#N/A,FALSE,"BS";#N/A,#N/A,FALSE,"DCF";#N/A,#N/A,FALSE,"EVA";#N/A,#N/A,FALSE,"Air";#N/A,#N/A,FALSE,"Car";#N/A,#N/A,FALSE,"Ind";#N/A,#N/A,FALSE,"Sys";#N/A,#N/A,FALSE,"Fin";#N/A,#N/A,FALSE,"Prl";#N/A,#N/A,FALSE,"Ces";#N/A,#N/A,FALSE,"Bell";#N/A,#N/A,FALSE,"Com1";#N/A,#N/A,FALSE,"Com2";#N/A,#N/A,FALSE,"IBES";#N/A,#N/A,FALSE,"EV hist"}</definedName>
    <definedName name="fgfdg" hidden="1">{#N/A,#N/A,FALSE,"IS";#N/A,#N/A,FALSE,"SG";#N/A,#N/A,FALSE,"FF";#N/A,#N/A,FALSE,"BS";#N/A,#N/A,FALSE,"DCF";#N/A,#N/A,FALSE,"EVA";#N/A,#N/A,FALSE,"Air";#N/A,#N/A,FALSE,"Car";#N/A,#N/A,FALSE,"Ind";#N/A,#N/A,FALSE,"Sys";#N/A,#N/A,FALSE,"Fin";#N/A,#N/A,FALSE,"Prl";#N/A,#N/A,FALSE,"Ces";#N/A,#N/A,FALSE,"Bell";#N/A,#N/A,FALSE,"Com1";#N/A,#N/A,FALSE,"Com2";#N/A,#N/A,FALSE,"IBES";#N/A,#N/A,FALSE,"EV hist"}</definedName>
    <definedName name="fght" localSheetId="20" hidden="1">{#N/A,#N/A,FALSE,"BS";#N/A,#N/A,FALSE,"PL";#N/A,#N/A,FALSE,"처분";#N/A,#N/A,FALSE,"현금";#N/A,#N/A,FALSE,"매출";#N/A,#N/A,FALSE,"원가";#N/A,#N/A,FALSE,"경영"}</definedName>
    <definedName name="fght" hidden="1">{#N/A,#N/A,FALSE,"BS";#N/A,#N/A,FALSE,"PL";#N/A,#N/A,FALSE,"처분";#N/A,#N/A,FALSE,"현금";#N/A,#N/A,FALSE,"매출";#N/A,#N/A,FALSE,"원가";#N/A,#N/A,FALSE,"경영"}</definedName>
    <definedName name="fh" localSheetId="20" hidden="1">{#N/A,#N/A,FALSE,"BS";#N/A,#N/A,FALSE,"PL";#N/A,#N/A,FALSE,"처분";#N/A,#N/A,FALSE,"현금";#N/A,#N/A,FALSE,"매출";#N/A,#N/A,FALSE,"원가";#N/A,#N/A,FALSE,"경영"}</definedName>
    <definedName name="fh" hidden="1">{#N/A,#N/A,FALSE,"BS";#N/A,#N/A,FALSE,"PL";#N/A,#N/A,FALSE,"처분";#N/A,#N/A,FALSE,"현금";#N/A,#N/A,FALSE,"매출";#N/A,#N/A,FALSE,"원가";#N/A,#N/A,FALSE,"경영"}</definedName>
    <definedName name="FHDI" localSheetId="20" hidden="1">{#N/A,#N/A,FALSE,"TEL Monthly Inc";#N/A,#N/A,FALSE,"TEL REVENUE";#N/A,#N/A,FALSE,"Tel - Manpower";#N/A,#N/A,FALSE,"Tel Sales Support";#N/A,#N/A,FALSE,"SI - TELCO";#N/A,#N/A,FALSE,"Sales - Telco";#N/A,#N/A,FALSE,"Tel - Mktg";#N/A,#N/A,FALSE,"Tel - Mktg"}</definedName>
    <definedName name="FHDI" hidden="1">{#N/A,#N/A,FALSE,"TEL Monthly Inc";#N/A,#N/A,FALSE,"TEL REVENUE";#N/A,#N/A,FALSE,"Tel - Manpower";#N/A,#N/A,FALSE,"Tel Sales Support";#N/A,#N/A,FALSE,"SI - TELCO";#N/A,#N/A,FALSE,"Sales - Telco";#N/A,#N/A,FALSE,"Tel - Mktg";#N/A,#N/A,FALSE,"Tel - Mktg"}</definedName>
    <definedName name="FHDI_1" localSheetId="20" hidden="1">{#N/A,#N/A,FALSE,"TEL Monthly Inc";#N/A,#N/A,FALSE,"TEL REVENUE";#N/A,#N/A,FALSE,"Tel - Manpower";#N/A,#N/A,FALSE,"Tel Sales Support";#N/A,#N/A,FALSE,"SI - TELCO";#N/A,#N/A,FALSE,"Sales - Telco";#N/A,#N/A,FALSE,"Tel - Mktg";#N/A,#N/A,FALSE,"Tel - Mktg"}</definedName>
    <definedName name="FHDI_1" hidden="1">{#N/A,#N/A,FALSE,"TEL Monthly Inc";#N/A,#N/A,FALSE,"TEL REVENUE";#N/A,#N/A,FALSE,"Tel - Manpower";#N/A,#N/A,FALSE,"Tel Sales Support";#N/A,#N/A,FALSE,"SI - TELCO";#N/A,#N/A,FALSE,"Sales - Telco";#N/A,#N/A,FALSE,"Tel - Mktg";#N/A,#N/A,FALSE,"Tel - Mktg"}</definedName>
    <definedName name="FHDI_1_1" localSheetId="20" hidden="1">{#N/A,#N/A,FALSE,"TEL Monthly Inc";#N/A,#N/A,FALSE,"TEL REVENUE";#N/A,#N/A,FALSE,"Tel - Manpower";#N/A,#N/A,FALSE,"Tel Sales Support";#N/A,#N/A,FALSE,"SI - TELCO";#N/A,#N/A,FALSE,"Sales - Telco";#N/A,#N/A,FALSE,"Tel - Mktg";#N/A,#N/A,FALSE,"Tel - Mktg"}</definedName>
    <definedName name="FHDI_1_1" hidden="1">{#N/A,#N/A,FALSE,"TEL Monthly Inc";#N/A,#N/A,FALSE,"TEL REVENUE";#N/A,#N/A,FALSE,"Tel - Manpower";#N/A,#N/A,FALSE,"Tel Sales Support";#N/A,#N/A,FALSE,"SI - TELCO";#N/A,#N/A,FALSE,"Sales - Telco";#N/A,#N/A,FALSE,"Tel - Mktg";#N/A,#N/A,FALSE,"Tel - Mktg"}</definedName>
    <definedName name="FHDI_1_1_1" localSheetId="20" hidden="1">{#N/A,#N/A,FALSE,"TEL Monthly Inc";#N/A,#N/A,FALSE,"TEL REVENUE";#N/A,#N/A,FALSE,"Tel - Manpower";#N/A,#N/A,FALSE,"Tel Sales Support";#N/A,#N/A,FALSE,"SI - TELCO";#N/A,#N/A,FALSE,"Sales - Telco";#N/A,#N/A,FALSE,"Tel - Mktg";#N/A,#N/A,FALSE,"Tel - Mktg"}</definedName>
    <definedName name="FHDI_1_1_1" hidden="1">{#N/A,#N/A,FALSE,"TEL Monthly Inc";#N/A,#N/A,FALSE,"TEL REVENUE";#N/A,#N/A,FALSE,"Tel - Manpower";#N/A,#N/A,FALSE,"Tel Sales Support";#N/A,#N/A,FALSE,"SI - TELCO";#N/A,#N/A,FALSE,"Sales - Telco";#N/A,#N/A,FALSE,"Tel - Mktg";#N/A,#N/A,FALSE,"Tel - Mktg"}</definedName>
    <definedName name="FHDI_1_1_2" localSheetId="20" hidden="1">{#N/A,#N/A,FALSE,"TEL Monthly Inc";#N/A,#N/A,FALSE,"TEL REVENUE";#N/A,#N/A,FALSE,"Tel - Manpower";#N/A,#N/A,FALSE,"Tel Sales Support";#N/A,#N/A,FALSE,"SI - TELCO";#N/A,#N/A,FALSE,"Sales - Telco";#N/A,#N/A,FALSE,"Tel - Mktg";#N/A,#N/A,FALSE,"Tel - Mktg"}</definedName>
    <definedName name="FHDI_1_1_2" hidden="1">{#N/A,#N/A,FALSE,"TEL Monthly Inc";#N/A,#N/A,FALSE,"TEL REVENUE";#N/A,#N/A,FALSE,"Tel - Manpower";#N/A,#N/A,FALSE,"Tel Sales Support";#N/A,#N/A,FALSE,"SI - TELCO";#N/A,#N/A,FALSE,"Sales - Telco";#N/A,#N/A,FALSE,"Tel - Mktg";#N/A,#N/A,FALSE,"Tel - Mktg"}</definedName>
    <definedName name="FHDI_1_1_3" localSheetId="20" hidden="1">{#N/A,#N/A,FALSE,"TEL Monthly Inc";#N/A,#N/A,FALSE,"TEL REVENUE";#N/A,#N/A,FALSE,"Tel - Manpower";#N/A,#N/A,FALSE,"Tel Sales Support";#N/A,#N/A,FALSE,"SI - TELCO";#N/A,#N/A,FALSE,"Sales - Telco";#N/A,#N/A,FALSE,"Tel - Mktg";#N/A,#N/A,FALSE,"Tel - Mktg"}</definedName>
    <definedName name="FHDI_1_1_3" hidden="1">{#N/A,#N/A,FALSE,"TEL Monthly Inc";#N/A,#N/A,FALSE,"TEL REVENUE";#N/A,#N/A,FALSE,"Tel - Manpower";#N/A,#N/A,FALSE,"Tel Sales Support";#N/A,#N/A,FALSE,"SI - TELCO";#N/A,#N/A,FALSE,"Sales - Telco";#N/A,#N/A,FALSE,"Tel - Mktg";#N/A,#N/A,FALSE,"Tel - Mktg"}</definedName>
    <definedName name="FHDI_1_1_4" localSheetId="20" hidden="1">{#N/A,#N/A,FALSE,"TEL Monthly Inc";#N/A,#N/A,FALSE,"TEL REVENUE";#N/A,#N/A,FALSE,"Tel - Manpower";#N/A,#N/A,FALSE,"Tel Sales Support";#N/A,#N/A,FALSE,"SI - TELCO";#N/A,#N/A,FALSE,"Sales - Telco";#N/A,#N/A,FALSE,"Tel - Mktg";#N/A,#N/A,FALSE,"Tel - Mktg"}</definedName>
    <definedName name="FHDI_1_1_4" hidden="1">{#N/A,#N/A,FALSE,"TEL Monthly Inc";#N/A,#N/A,FALSE,"TEL REVENUE";#N/A,#N/A,FALSE,"Tel - Manpower";#N/A,#N/A,FALSE,"Tel Sales Support";#N/A,#N/A,FALSE,"SI - TELCO";#N/A,#N/A,FALSE,"Sales - Telco";#N/A,#N/A,FALSE,"Tel - Mktg";#N/A,#N/A,FALSE,"Tel - Mktg"}</definedName>
    <definedName name="FHDI_1_1_5" localSheetId="20" hidden="1">{#N/A,#N/A,FALSE,"TEL Monthly Inc";#N/A,#N/A,FALSE,"TEL REVENUE";#N/A,#N/A,FALSE,"Tel - Manpower";#N/A,#N/A,FALSE,"Tel Sales Support";#N/A,#N/A,FALSE,"SI - TELCO";#N/A,#N/A,FALSE,"Sales - Telco";#N/A,#N/A,FALSE,"Tel - Mktg";#N/A,#N/A,FALSE,"Tel - Mktg"}</definedName>
    <definedName name="FHDI_1_1_5" hidden="1">{#N/A,#N/A,FALSE,"TEL Monthly Inc";#N/A,#N/A,FALSE,"TEL REVENUE";#N/A,#N/A,FALSE,"Tel - Manpower";#N/A,#N/A,FALSE,"Tel Sales Support";#N/A,#N/A,FALSE,"SI - TELCO";#N/A,#N/A,FALSE,"Sales - Telco";#N/A,#N/A,FALSE,"Tel - Mktg";#N/A,#N/A,FALSE,"Tel - Mktg"}</definedName>
    <definedName name="FHDI_1_2" localSheetId="20" hidden="1">{#N/A,#N/A,FALSE,"TEL Monthly Inc";#N/A,#N/A,FALSE,"TEL REVENUE";#N/A,#N/A,FALSE,"Tel - Manpower";#N/A,#N/A,FALSE,"Tel Sales Support";#N/A,#N/A,FALSE,"SI - TELCO";#N/A,#N/A,FALSE,"Sales - Telco";#N/A,#N/A,FALSE,"Tel - Mktg";#N/A,#N/A,FALSE,"Tel - Mktg"}</definedName>
    <definedName name="FHDI_1_2" hidden="1">{#N/A,#N/A,FALSE,"TEL Monthly Inc";#N/A,#N/A,FALSE,"TEL REVENUE";#N/A,#N/A,FALSE,"Tel - Manpower";#N/A,#N/A,FALSE,"Tel Sales Support";#N/A,#N/A,FALSE,"SI - TELCO";#N/A,#N/A,FALSE,"Sales - Telco";#N/A,#N/A,FALSE,"Tel - Mktg";#N/A,#N/A,FALSE,"Tel - Mktg"}</definedName>
    <definedName name="FHDI_1_3" localSheetId="20" hidden="1">{#N/A,#N/A,FALSE,"TEL Monthly Inc";#N/A,#N/A,FALSE,"TEL REVENUE";#N/A,#N/A,FALSE,"Tel - Manpower";#N/A,#N/A,FALSE,"Tel Sales Support";#N/A,#N/A,FALSE,"SI - TELCO";#N/A,#N/A,FALSE,"Sales - Telco";#N/A,#N/A,FALSE,"Tel - Mktg";#N/A,#N/A,FALSE,"Tel - Mktg"}</definedName>
    <definedName name="FHDI_1_3" hidden="1">{#N/A,#N/A,FALSE,"TEL Monthly Inc";#N/A,#N/A,FALSE,"TEL REVENUE";#N/A,#N/A,FALSE,"Tel - Manpower";#N/A,#N/A,FALSE,"Tel Sales Support";#N/A,#N/A,FALSE,"SI - TELCO";#N/A,#N/A,FALSE,"Sales - Telco";#N/A,#N/A,FALSE,"Tel - Mktg";#N/A,#N/A,FALSE,"Tel - Mktg"}</definedName>
    <definedName name="FHDI_1_4" localSheetId="20" hidden="1">{#N/A,#N/A,FALSE,"TEL Monthly Inc";#N/A,#N/A,FALSE,"TEL REVENUE";#N/A,#N/A,FALSE,"Tel - Manpower";#N/A,#N/A,FALSE,"Tel Sales Support";#N/A,#N/A,FALSE,"SI - TELCO";#N/A,#N/A,FALSE,"Sales - Telco";#N/A,#N/A,FALSE,"Tel - Mktg";#N/A,#N/A,FALSE,"Tel - Mktg"}</definedName>
    <definedName name="FHDI_1_4" hidden="1">{#N/A,#N/A,FALSE,"TEL Monthly Inc";#N/A,#N/A,FALSE,"TEL REVENUE";#N/A,#N/A,FALSE,"Tel - Manpower";#N/A,#N/A,FALSE,"Tel Sales Support";#N/A,#N/A,FALSE,"SI - TELCO";#N/A,#N/A,FALSE,"Sales - Telco";#N/A,#N/A,FALSE,"Tel - Mktg";#N/A,#N/A,FALSE,"Tel - Mktg"}</definedName>
    <definedName name="FHDI_1_5" localSheetId="20" hidden="1">{#N/A,#N/A,FALSE,"TEL Monthly Inc";#N/A,#N/A,FALSE,"TEL REVENUE";#N/A,#N/A,FALSE,"Tel - Manpower";#N/A,#N/A,FALSE,"Tel Sales Support";#N/A,#N/A,FALSE,"SI - TELCO";#N/A,#N/A,FALSE,"Sales - Telco";#N/A,#N/A,FALSE,"Tel - Mktg";#N/A,#N/A,FALSE,"Tel - Mktg"}</definedName>
    <definedName name="FHDI_1_5" hidden="1">{#N/A,#N/A,FALSE,"TEL Monthly Inc";#N/A,#N/A,FALSE,"TEL REVENUE";#N/A,#N/A,FALSE,"Tel - Manpower";#N/A,#N/A,FALSE,"Tel Sales Support";#N/A,#N/A,FALSE,"SI - TELCO";#N/A,#N/A,FALSE,"Sales - Telco";#N/A,#N/A,FALSE,"Tel - Mktg";#N/A,#N/A,FALSE,"Tel - Mktg"}</definedName>
    <definedName name="FHDI_2" localSheetId="20" hidden="1">{#N/A,#N/A,FALSE,"TEL Monthly Inc";#N/A,#N/A,FALSE,"TEL REVENUE";#N/A,#N/A,FALSE,"Tel - Manpower";#N/A,#N/A,FALSE,"Tel Sales Support";#N/A,#N/A,FALSE,"SI - TELCO";#N/A,#N/A,FALSE,"Sales - Telco";#N/A,#N/A,FALSE,"Tel - Mktg";#N/A,#N/A,FALSE,"Tel - Mktg"}</definedName>
    <definedName name="FHDI_2" hidden="1">{#N/A,#N/A,FALSE,"TEL Monthly Inc";#N/A,#N/A,FALSE,"TEL REVENUE";#N/A,#N/A,FALSE,"Tel - Manpower";#N/A,#N/A,FALSE,"Tel Sales Support";#N/A,#N/A,FALSE,"SI - TELCO";#N/A,#N/A,FALSE,"Sales - Telco";#N/A,#N/A,FALSE,"Tel - Mktg";#N/A,#N/A,FALSE,"Tel - Mktg"}</definedName>
    <definedName name="FHDI_2_1" localSheetId="20" hidden="1">{#N/A,#N/A,FALSE,"TEL Monthly Inc";#N/A,#N/A,FALSE,"TEL REVENUE";#N/A,#N/A,FALSE,"Tel - Manpower";#N/A,#N/A,FALSE,"Tel Sales Support";#N/A,#N/A,FALSE,"SI - TELCO";#N/A,#N/A,FALSE,"Sales - Telco";#N/A,#N/A,FALSE,"Tel - Mktg";#N/A,#N/A,FALSE,"Tel - Mktg"}</definedName>
    <definedName name="FHDI_2_1" hidden="1">{#N/A,#N/A,FALSE,"TEL Monthly Inc";#N/A,#N/A,FALSE,"TEL REVENUE";#N/A,#N/A,FALSE,"Tel - Manpower";#N/A,#N/A,FALSE,"Tel Sales Support";#N/A,#N/A,FALSE,"SI - TELCO";#N/A,#N/A,FALSE,"Sales - Telco";#N/A,#N/A,FALSE,"Tel - Mktg";#N/A,#N/A,FALSE,"Tel - Mktg"}</definedName>
    <definedName name="FHDI_2_2" localSheetId="20" hidden="1">{#N/A,#N/A,FALSE,"TEL Monthly Inc";#N/A,#N/A,FALSE,"TEL REVENUE";#N/A,#N/A,FALSE,"Tel - Manpower";#N/A,#N/A,FALSE,"Tel Sales Support";#N/A,#N/A,FALSE,"SI - TELCO";#N/A,#N/A,FALSE,"Sales - Telco";#N/A,#N/A,FALSE,"Tel - Mktg";#N/A,#N/A,FALSE,"Tel - Mktg"}</definedName>
    <definedName name="FHDI_2_2" hidden="1">{#N/A,#N/A,FALSE,"TEL Monthly Inc";#N/A,#N/A,FALSE,"TEL REVENUE";#N/A,#N/A,FALSE,"Tel - Manpower";#N/A,#N/A,FALSE,"Tel Sales Support";#N/A,#N/A,FALSE,"SI - TELCO";#N/A,#N/A,FALSE,"Sales - Telco";#N/A,#N/A,FALSE,"Tel - Mktg";#N/A,#N/A,FALSE,"Tel - Mktg"}</definedName>
    <definedName name="FHDI_2_3" localSheetId="20" hidden="1">{#N/A,#N/A,FALSE,"TEL Monthly Inc";#N/A,#N/A,FALSE,"TEL REVENUE";#N/A,#N/A,FALSE,"Tel - Manpower";#N/A,#N/A,FALSE,"Tel Sales Support";#N/A,#N/A,FALSE,"SI - TELCO";#N/A,#N/A,FALSE,"Sales - Telco";#N/A,#N/A,FALSE,"Tel - Mktg";#N/A,#N/A,FALSE,"Tel - Mktg"}</definedName>
    <definedName name="FHDI_2_3" hidden="1">{#N/A,#N/A,FALSE,"TEL Monthly Inc";#N/A,#N/A,FALSE,"TEL REVENUE";#N/A,#N/A,FALSE,"Tel - Manpower";#N/A,#N/A,FALSE,"Tel Sales Support";#N/A,#N/A,FALSE,"SI - TELCO";#N/A,#N/A,FALSE,"Sales - Telco";#N/A,#N/A,FALSE,"Tel - Mktg";#N/A,#N/A,FALSE,"Tel - Mktg"}</definedName>
    <definedName name="FHDI_2_4" localSheetId="20" hidden="1">{#N/A,#N/A,FALSE,"TEL Monthly Inc";#N/A,#N/A,FALSE,"TEL REVENUE";#N/A,#N/A,FALSE,"Tel - Manpower";#N/A,#N/A,FALSE,"Tel Sales Support";#N/A,#N/A,FALSE,"SI - TELCO";#N/A,#N/A,FALSE,"Sales - Telco";#N/A,#N/A,FALSE,"Tel - Mktg";#N/A,#N/A,FALSE,"Tel - Mktg"}</definedName>
    <definedName name="FHDI_2_4" hidden="1">{#N/A,#N/A,FALSE,"TEL Monthly Inc";#N/A,#N/A,FALSE,"TEL REVENUE";#N/A,#N/A,FALSE,"Tel - Manpower";#N/A,#N/A,FALSE,"Tel Sales Support";#N/A,#N/A,FALSE,"SI - TELCO";#N/A,#N/A,FALSE,"Sales - Telco";#N/A,#N/A,FALSE,"Tel - Mktg";#N/A,#N/A,FALSE,"Tel - Mktg"}</definedName>
    <definedName name="FHDI_2_5" localSheetId="20" hidden="1">{#N/A,#N/A,FALSE,"TEL Monthly Inc";#N/A,#N/A,FALSE,"TEL REVENUE";#N/A,#N/A,FALSE,"Tel - Manpower";#N/A,#N/A,FALSE,"Tel Sales Support";#N/A,#N/A,FALSE,"SI - TELCO";#N/A,#N/A,FALSE,"Sales - Telco";#N/A,#N/A,FALSE,"Tel - Mktg";#N/A,#N/A,FALSE,"Tel - Mktg"}</definedName>
    <definedName name="FHDI_2_5" hidden="1">{#N/A,#N/A,FALSE,"TEL Monthly Inc";#N/A,#N/A,FALSE,"TEL REVENUE";#N/A,#N/A,FALSE,"Tel - Manpower";#N/A,#N/A,FALSE,"Tel Sales Support";#N/A,#N/A,FALSE,"SI - TELCO";#N/A,#N/A,FALSE,"Sales - Telco";#N/A,#N/A,FALSE,"Tel - Mktg";#N/A,#N/A,FALSE,"Tel - Mktg"}</definedName>
    <definedName name="FHDI_3" localSheetId="20" hidden="1">{#N/A,#N/A,FALSE,"TEL Monthly Inc";#N/A,#N/A,FALSE,"TEL REVENUE";#N/A,#N/A,FALSE,"Tel - Manpower";#N/A,#N/A,FALSE,"Tel Sales Support";#N/A,#N/A,FALSE,"SI - TELCO";#N/A,#N/A,FALSE,"Sales - Telco";#N/A,#N/A,FALSE,"Tel - Mktg";#N/A,#N/A,FALSE,"Tel - Mktg"}</definedName>
    <definedName name="FHDI_3" hidden="1">{#N/A,#N/A,FALSE,"TEL Monthly Inc";#N/A,#N/A,FALSE,"TEL REVENUE";#N/A,#N/A,FALSE,"Tel - Manpower";#N/A,#N/A,FALSE,"Tel Sales Support";#N/A,#N/A,FALSE,"SI - TELCO";#N/A,#N/A,FALSE,"Sales - Telco";#N/A,#N/A,FALSE,"Tel - Mktg";#N/A,#N/A,FALSE,"Tel - Mktg"}</definedName>
    <definedName name="FHDI_3_1" localSheetId="20" hidden="1">{#N/A,#N/A,FALSE,"TEL Monthly Inc";#N/A,#N/A,FALSE,"TEL REVENUE";#N/A,#N/A,FALSE,"Tel - Manpower";#N/A,#N/A,FALSE,"Tel Sales Support";#N/A,#N/A,FALSE,"SI - TELCO";#N/A,#N/A,FALSE,"Sales - Telco";#N/A,#N/A,FALSE,"Tel - Mktg";#N/A,#N/A,FALSE,"Tel - Mktg"}</definedName>
    <definedName name="FHDI_3_1" hidden="1">{#N/A,#N/A,FALSE,"TEL Monthly Inc";#N/A,#N/A,FALSE,"TEL REVENUE";#N/A,#N/A,FALSE,"Tel - Manpower";#N/A,#N/A,FALSE,"Tel Sales Support";#N/A,#N/A,FALSE,"SI - TELCO";#N/A,#N/A,FALSE,"Sales - Telco";#N/A,#N/A,FALSE,"Tel - Mktg";#N/A,#N/A,FALSE,"Tel - Mktg"}</definedName>
    <definedName name="FHDI_3_2" localSheetId="20" hidden="1">{#N/A,#N/A,FALSE,"TEL Monthly Inc";#N/A,#N/A,FALSE,"TEL REVENUE";#N/A,#N/A,FALSE,"Tel - Manpower";#N/A,#N/A,FALSE,"Tel Sales Support";#N/A,#N/A,FALSE,"SI - TELCO";#N/A,#N/A,FALSE,"Sales - Telco";#N/A,#N/A,FALSE,"Tel - Mktg";#N/A,#N/A,FALSE,"Tel - Mktg"}</definedName>
    <definedName name="FHDI_3_2" hidden="1">{#N/A,#N/A,FALSE,"TEL Monthly Inc";#N/A,#N/A,FALSE,"TEL REVENUE";#N/A,#N/A,FALSE,"Tel - Manpower";#N/A,#N/A,FALSE,"Tel Sales Support";#N/A,#N/A,FALSE,"SI - TELCO";#N/A,#N/A,FALSE,"Sales - Telco";#N/A,#N/A,FALSE,"Tel - Mktg";#N/A,#N/A,FALSE,"Tel - Mktg"}</definedName>
    <definedName name="FHDI_3_3" localSheetId="20" hidden="1">{#N/A,#N/A,FALSE,"TEL Monthly Inc";#N/A,#N/A,FALSE,"TEL REVENUE";#N/A,#N/A,FALSE,"Tel - Manpower";#N/A,#N/A,FALSE,"Tel Sales Support";#N/A,#N/A,FALSE,"SI - TELCO";#N/A,#N/A,FALSE,"Sales - Telco";#N/A,#N/A,FALSE,"Tel - Mktg";#N/A,#N/A,FALSE,"Tel - Mktg"}</definedName>
    <definedName name="FHDI_3_3" hidden="1">{#N/A,#N/A,FALSE,"TEL Monthly Inc";#N/A,#N/A,FALSE,"TEL REVENUE";#N/A,#N/A,FALSE,"Tel - Manpower";#N/A,#N/A,FALSE,"Tel Sales Support";#N/A,#N/A,FALSE,"SI - TELCO";#N/A,#N/A,FALSE,"Sales - Telco";#N/A,#N/A,FALSE,"Tel - Mktg";#N/A,#N/A,FALSE,"Tel - Mktg"}</definedName>
    <definedName name="FHDI_3_4" localSheetId="20" hidden="1">{#N/A,#N/A,FALSE,"TEL Monthly Inc";#N/A,#N/A,FALSE,"TEL REVENUE";#N/A,#N/A,FALSE,"Tel - Manpower";#N/A,#N/A,FALSE,"Tel Sales Support";#N/A,#N/A,FALSE,"SI - TELCO";#N/A,#N/A,FALSE,"Sales - Telco";#N/A,#N/A,FALSE,"Tel - Mktg";#N/A,#N/A,FALSE,"Tel - Mktg"}</definedName>
    <definedName name="FHDI_3_4" hidden="1">{#N/A,#N/A,FALSE,"TEL Monthly Inc";#N/A,#N/A,FALSE,"TEL REVENUE";#N/A,#N/A,FALSE,"Tel - Manpower";#N/A,#N/A,FALSE,"Tel Sales Support";#N/A,#N/A,FALSE,"SI - TELCO";#N/A,#N/A,FALSE,"Sales - Telco";#N/A,#N/A,FALSE,"Tel - Mktg";#N/A,#N/A,FALSE,"Tel - Mktg"}</definedName>
    <definedName name="FHDI_3_5" localSheetId="20" hidden="1">{#N/A,#N/A,FALSE,"TEL Monthly Inc";#N/A,#N/A,FALSE,"TEL REVENUE";#N/A,#N/A,FALSE,"Tel - Manpower";#N/A,#N/A,FALSE,"Tel Sales Support";#N/A,#N/A,FALSE,"SI - TELCO";#N/A,#N/A,FALSE,"Sales - Telco";#N/A,#N/A,FALSE,"Tel - Mktg";#N/A,#N/A,FALSE,"Tel - Mktg"}</definedName>
    <definedName name="FHDI_3_5" hidden="1">{#N/A,#N/A,FALSE,"TEL Monthly Inc";#N/A,#N/A,FALSE,"TEL REVENUE";#N/A,#N/A,FALSE,"Tel - Manpower";#N/A,#N/A,FALSE,"Tel Sales Support";#N/A,#N/A,FALSE,"SI - TELCO";#N/A,#N/A,FALSE,"Sales - Telco";#N/A,#N/A,FALSE,"Tel - Mktg";#N/A,#N/A,FALSE,"Tel - Mktg"}</definedName>
    <definedName name="FHDI_4" localSheetId="20" hidden="1">{#N/A,#N/A,FALSE,"TEL Monthly Inc";#N/A,#N/A,FALSE,"TEL REVENUE";#N/A,#N/A,FALSE,"Tel - Manpower";#N/A,#N/A,FALSE,"Tel Sales Support";#N/A,#N/A,FALSE,"SI - TELCO";#N/A,#N/A,FALSE,"Sales - Telco";#N/A,#N/A,FALSE,"Tel - Mktg";#N/A,#N/A,FALSE,"Tel - Mktg"}</definedName>
    <definedName name="FHDI_4" hidden="1">{#N/A,#N/A,FALSE,"TEL Monthly Inc";#N/A,#N/A,FALSE,"TEL REVENUE";#N/A,#N/A,FALSE,"Tel - Manpower";#N/A,#N/A,FALSE,"Tel Sales Support";#N/A,#N/A,FALSE,"SI - TELCO";#N/A,#N/A,FALSE,"Sales - Telco";#N/A,#N/A,FALSE,"Tel - Mktg";#N/A,#N/A,FALSE,"Tel - Mktg"}</definedName>
    <definedName name="FHDI_5" localSheetId="20" hidden="1">{#N/A,#N/A,FALSE,"TEL Monthly Inc";#N/A,#N/A,FALSE,"TEL REVENUE";#N/A,#N/A,FALSE,"Tel - Manpower";#N/A,#N/A,FALSE,"Tel Sales Support";#N/A,#N/A,FALSE,"SI - TELCO";#N/A,#N/A,FALSE,"Sales - Telco";#N/A,#N/A,FALSE,"Tel - Mktg";#N/A,#N/A,FALSE,"Tel - Mktg"}</definedName>
    <definedName name="FHDI_5" hidden="1">{#N/A,#N/A,FALSE,"TEL Monthly Inc";#N/A,#N/A,FALSE,"TEL REVENUE";#N/A,#N/A,FALSE,"Tel - Manpower";#N/A,#N/A,FALSE,"Tel Sales Support";#N/A,#N/A,FALSE,"SI - TELCO";#N/A,#N/A,FALSE,"Sales - Telco";#N/A,#N/A,FALSE,"Tel - Mktg";#N/A,#N/A,FALSE,"Tel - Mktg"}</definedName>
    <definedName name="FI_1" localSheetId="20" hidden="1">{"Vinyl1999Q1IFOrecon",#N/A,TRUE,"Vinyl";"Vinyl1999Q2IFOrecon",#N/A,TRUE,"Vinyl";"Vinyl1999Q3IFOrecon",#N/A,TRUE,"Vinyl";"Vinyl1999Q4IFOrecon",#N/A,TRUE,"Vinyl";"Vinyl1999TotalIFOrecon",#N/A,TRUE,"Vinyl";#N/A,#N/A,TRUE,"Vinyl"}</definedName>
    <definedName name="FI_1" hidden="1">{"Vinyl1999Q1IFOrecon",#N/A,TRUE,"Vinyl";"Vinyl1999Q2IFOrecon",#N/A,TRUE,"Vinyl";"Vinyl1999Q3IFOrecon",#N/A,TRUE,"Vinyl";"Vinyl1999Q4IFOrecon",#N/A,TRUE,"Vinyl";"Vinyl1999TotalIFOrecon",#N/A,TRUE,"Vinyl";#N/A,#N/A,TRUE,"Vinyl"}</definedName>
    <definedName name="Filll" hidden="1">'[45]#REF'!#REF!</definedName>
    <definedName name="findingss" localSheetId="20" hidden="1">{#N/A,#N/A,FALSE,"Aging Summary";#N/A,#N/A,FALSE,"Ratio Analysis";#N/A,#N/A,FALSE,"Test 120 Day Accts";#N/A,#N/A,FALSE,"Tickmarks"}</definedName>
    <definedName name="findingss" hidden="1">{#N/A,#N/A,FALSE,"Aging Summary";#N/A,#N/A,FALSE,"Ratio Analysis";#N/A,#N/A,FALSE,"Test 120 Day Accts";#N/A,#N/A,FALSE,"Tickmarks"}</definedName>
    <definedName name="Fire" localSheetId="20" hidden="1">{"Income Statement",#N/A,FALSE,"Annual";"Balance Sheet",#N/A,FALSE,"Annual";"Cash Flow Statement",#N/A,FALSE,"Annual";"ROIC",#N/A,FALSE,"Annual"}</definedName>
    <definedName name="Fire" hidden="1">{"Income Statement",#N/A,FALSE,"Annual";"Balance Sheet",#N/A,FALSE,"Annual";"Cash Flow Statement",#N/A,FALSE,"Annual";"ROIC",#N/A,FALSE,"Annual"}</definedName>
    <definedName name="fish" localSheetId="20" hidden="1">{#N/A,#N/A,FALSE,"VALSUM";#N/A,#N/A,FALSE,"MKT.COMPS";#N/A,#N/A,FALSE,"ACQ.MULT.";#N/A,#N/A,FALSE,"DCF - LBO"}</definedName>
    <definedName name="fish" hidden="1">{#N/A,#N/A,FALSE,"VALSUM";#N/A,#N/A,FALSE,"MKT.COMPS";#N/A,#N/A,FALSE,"ACQ.MULT.";#N/A,#N/A,FALSE,"DCF - LBO"}</definedName>
    <definedName name="fixed" localSheetId="20" hidden="1">{#N/A,#N/A,FALSE,"SF"}</definedName>
    <definedName name="fixed" hidden="1">{#N/A,#N/A,FALSE,"SF"}</definedName>
    <definedName name="fixed_1" localSheetId="20" hidden="1">{#N/A,#N/A,FALSE,"SF"}</definedName>
    <definedName name="fixed_1" hidden="1">{#N/A,#N/A,FALSE,"SF"}</definedName>
    <definedName name="FK" localSheetId="20" hidden="1">{"'용역비'!$A$4:$C$8"}</definedName>
    <definedName name="FK" hidden="1">{"'용역비'!$A$4:$C$8"}</definedName>
    <definedName name="fkfjchj" localSheetId="20" hidden="1">{#N/A,#N/A,FALSE,"BS";#N/A,#N/A,FALSE,"PL";#N/A,#N/A,FALSE,"처분";#N/A,#N/A,FALSE,"현금";#N/A,#N/A,FALSE,"매출";#N/A,#N/A,FALSE,"원가";#N/A,#N/A,FALSE,"경영"}</definedName>
    <definedName name="fkfjchj" hidden="1">{#N/A,#N/A,FALSE,"BS";#N/A,#N/A,FALSE,"PL";#N/A,#N/A,FALSE,"처분";#N/A,#N/A,FALSE,"현금";#N/A,#N/A,FALSE,"매출";#N/A,#N/A,FALSE,"원가";#N/A,#N/A,FALSE,"경영"}</definedName>
    <definedName name="forecast_1" localSheetId="20" hidden="1">{"cover a","1q",FALSE,"Cover";"Op Earn Mgd Q1",#N/A,FALSE,"Op-Earn (Mng)";"Op Earn Rpt Q1",#N/A,FALSE,"Op-Earn (Rpt)";"Loans",#N/A,FALSE,"Loans";"Credit Costs",#N/A,FALSE,"CCosts";"Net Interest Margin",#N/A,FALSE,"Margin";"Nonint Income",#N/A,FALSE,"NonII";"Nonint Exp",#N/A,FALSE,"NonIE";"Valuation",#N/A,FALSE,"Valuation"}</definedName>
    <definedName name="forecast_1" hidden="1">{"cover a","1q",FALSE,"Cover";"Op Earn Mgd Q1",#N/A,FALSE,"Op-Earn (Mng)";"Op Earn Rpt Q1",#N/A,FALSE,"Op-Earn (Rpt)";"Loans",#N/A,FALSE,"Loans";"Credit Costs",#N/A,FALSE,"CCosts";"Net Interest Margin",#N/A,FALSE,"Margin";"Nonint Income",#N/A,FALSE,"NonII";"Nonint Exp",#N/A,FALSE,"NonIE";"Valuation",#N/A,FALSE,"Valuation"}</definedName>
    <definedName name="forte" localSheetId="20" hidden="1">{#N/A,#N/A,FALSE,"SF"}</definedName>
    <definedName name="forte" hidden="1">{#N/A,#N/A,FALSE,"SF"}</definedName>
    <definedName name="forte_1" localSheetId="20" hidden="1">{#N/A,#N/A,FALSE,"SF"}</definedName>
    <definedName name="forte_1" hidden="1">{#N/A,#N/A,FALSE,"SF"}</definedName>
    <definedName name="FQSDF" localSheetId="20" hidden="1">{#N/A,#N/A,TRUE,"Cover";#N/A,#N/A,TRUE,"Content";"Orders EMM",#N/A,TRUE,"Order Sales";"project EMM",#N/A,TRUE,"Project Control";"Cash EMM",#N/A,TRUE,"Cash Control";"KPI EMM",#N/A,TRUE,"KPI-EMM";"Empl EMM",#N/A,TRUE,"Employees"}</definedName>
    <definedName name="FQSDF" hidden="1">{#N/A,#N/A,TRUE,"Cover";#N/A,#N/A,TRUE,"Content";"Orders EMM",#N/A,TRUE,"Order Sales";"project EMM",#N/A,TRUE,"Project Control";"Cash EMM",#N/A,TRUE,"Cash Control";"KPI EMM",#N/A,TRUE,"KPI-EMM";"Empl EMM",#N/A,TRUE,"Employees"}</definedName>
    <definedName name="fr" localSheetId="20" hidden="1">{#N/A,#N/A,FALSE,"Centrale Géo";#N/A,#N/A,FALSE,"Gémeaux";#N/A,#N/A,FALSE,"Clos la Garenne";#N/A,#N/A,FALSE,"ADEF";#N/A,#N/A,FALSE,"Réseau"}</definedName>
    <definedName name="fr" hidden="1">{#N/A,#N/A,FALSE,"Centrale Géo";#N/A,#N/A,FALSE,"Gémeaux";#N/A,#N/A,FALSE,"Clos la Garenne";#N/A,#N/A,FALSE,"ADEF";#N/A,#N/A,FALSE,"Réseau"}</definedName>
    <definedName name="france" localSheetId="20" hidden="1">{#N/A,#N/A,FALSE,"Eastern";#N/A,#N/A,FALSE,"Western"}</definedName>
    <definedName name="france" hidden="1">{#N/A,#N/A,FALSE,"Eastern";#N/A,#N/A,FALSE,"Western"}</definedName>
    <definedName name="frefer" hidden="1">'[1]#REF'!#REF!</definedName>
    <definedName name="frefrer" hidden="1">#REF!</definedName>
    <definedName name="fresfg" localSheetId="20"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fresfg"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FSAFSAF" localSheetId="20" hidden="1">{#N/A,#N/A,FALSE,"00 P&amp;L vs 99"}</definedName>
    <definedName name="FSAFSAF" hidden="1">{#N/A,#N/A,FALSE,"00 P&amp;L vs 99"}</definedName>
    <definedName name="fsf" localSheetId="20" hidden="1">{#N/A,#N/A,FALSE,"BS";#N/A,#N/A,FALSE,"PL";#N/A,#N/A,FALSE,"처분";#N/A,#N/A,FALSE,"현금";#N/A,#N/A,FALSE,"매출";#N/A,#N/A,FALSE,"원가";#N/A,#N/A,FALSE,"경영"}</definedName>
    <definedName name="fsf" hidden="1">{#N/A,#N/A,FALSE,"BS";#N/A,#N/A,FALSE,"PL";#N/A,#N/A,FALSE,"처분";#N/A,#N/A,FALSE,"현금";#N/A,#N/A,FALSE,"매출";#N/A,#N/A,FALSE,"원가";#N/A,#N/A,FALSE,"경영"}</definedName>
    <definedName name="ftr" localSheetId="20" hidden="1">{#N/A,#N/A,FALSE,"BS";#N/A,#N/A,FALSE,"PL";#N/A,#N/A,FALSE,"처분";#N/A,#N/A,FALSE,"현금";#N/A,#N/A,FALSE,"매출";#N/A,#N/A,FALSE,"원가";#N/A,#N/A,FALSE,"경영"}</definedName>
    <definedName name="ftr" hidden="1">{#N/A,#N/A,FALSE,"BS";#N/A,#N/A,FALSE,"PL";#N/A,#N/A,FALSE,"처분";#N/A,#N/A,FALSE,"현금";#N/A,#N/A,FALSE,"매출";#N/A,#N/A,FALSE,"원가";#N/A,#N/A,FALSE,"경영"}</definedName>
    <definedName name="fuel" localSheetId="20" hidden="1">[0]!print_full_report</definedName>
    <definedName name="fuel" localSheetId="12" hidden="1">[0]!print_full_report</definedName>
    <definedName name="fuel" hidden="1">[0]!print_full_report</definedName>
    <definedName name="fuel2" localSheetId="12" hidden="1">[42]!print_full_report</definedName>
    <definedName name="fuel2" hidden="1">[42]!print_full_report</definedName>
    <definedName name="fz" localSheetId="20" hidden="1">{#N/A,#N/A,FALSE,"BS";#N/A,#N/A,FALSE,"PL";#N/A,#N/A,FALSE,"처분";#N/A,#N/A,FALSE,"현금";#N/A,#N/A,FALSE,"매출";#N/A,#N/A,FALSE,"원가";#N/A,#N/A,FALSE,"경영"}</definedName>
    <definedName name="fz" hidden="1">{#N/A,#N/A,FALSE,"BS";#N/A,#N/A,FALSE,"PL";#N/A,#N/A,FALSE,"처분";#N/A,#N/A,FALSE,"현금";#N/A,#N/A,FALSE,"매출";#N/A,#N/A,FALSE,"원가";#N/A,#N/A,FALSE,"경영"}</definedName>
    <definedName name="g_1" localSheetId="20" hidden="1">{#N/A,#N/A,TRUE,"Input prnt";#N/A,#N/A,TRUE,"P&amp;L BusPl";"CF BusPlan",#N/A,TRUE,"FCashflow";"BS short",#N/A,TRUE,"BS Qu";#N/A,#N/A,TRUE,"BusPlan Info"}</definedName>
    <definedName name="g_1" hidden="1">{#N/A,#N/A,TRUE,"Input prnt";#N/A,#N/A,TRUE,"P&amp;L BusPl";"CF BusPlan",#N/A,TRUE,"FCashflow";"BS short",#N/A,TRUE,"BS Qu";#N/A,#N/A,TRUE,"BusPlan Info"}</definedName>
    <definedName name="g_2" localSheetId="20" hidden="1">{#N/A,#N/A,TRUE,"Input prnt";#N/A,#N/A,TRUE,"P&amp;L BusPl";"CF BusPlan",#N/A,TRUE,"FCashflow";"BS short",#N/A,TRUE,"BS Qu";#N/A,#N/A,TRUE,"BusPlan Info"}</definedName>
    <definedName name="g_2" hidden="1">{#N/A,#N/A,TRUE,"Input prnt";#N/A,#N/A,TRUE,"P&amp;L BusPl";"CF BusPlan",#N/A,TRUE,"FCashflow";"BS short",#N/A,TRUE,"BS Qu";#N/A,#N/A,TRUE,"BusPlan Info"}</definedName>
    <definedName name="g_3" localSheetId="20" hidden="1">{#N/A,#N/A,TRUE,"Input prnt";#N/A,#N/A,TRUE,"P&amp;L BusPl";"CF BusPlan",#N/A,TRUE,"FCashflow";"BS short",#N/A,TRUE,"BS Qu";#N/A,#N/A,TRUE,"BusPlan Info"}</definedName>
    <definedName name="g_3" hidden="1">{#N/A,#N/A,TRUE,"Input prnt";#N/A,#N/A,TRUE,"P&amp;L BusPl";"CF BusPlan",#N/A,TRUE,"FCashflow";"BS short",#N/A,TRUE,"BS Qu";#N/A,#N/A,TRUE,"BusPlan Info"}</definedName>
    <definedName name="g_4" localSheetId="20" hidden="1">{#N/A,#N/A,TRUE,"Input prnt";#N/A,#N/A,TRUE,"P&amp;L BusPl";"CF BusPlan",#N/A,TRUE,"FCashflow";"BS short",#N/A,TRUE,"BS Qu";#N/A,#N/A,TRUE,"BusPlan Info"}</definedName>
    <definedName name="g_4" hidden="1">{#N/A,#N/A,TRUE,"Input prnt";#N/A,#N/A,TRUE,"P&amp;L BusPl";"CF BusPlan",#N/A,TRUE,"FCashflow";"BS short",#N/A,TRUE,"BS Qu";#N/A,#N/A,TRUE,"BusPlan Info"}</definedName>
    <definedName name="g_5" localSheetId="20" hidden="1">{#N/A,#N/A,TRUE,"Input prnt";#N/A,#N/A,TRUE,"P&amp;L BusPl";"CF BusPlan",#N/A,TRUE,"FCashflow";"BS short",#N/A,TRUE,"BS Qu";#N/A,#N/A,TRUE,"BusPlan Info"}</definedName>
    <definedName name="g_5" hidden="1">{#N/A,#N/A,TRUE,"Input prnt";#N/A,#N/A,TRUE,"P&amp;L BusPl";"CF BusPlan",#N/A,TRUE,"FCashflow";"BS short",#N/A,TRUE,"BS Qu";#N/A,#N/A,TRUE,"BusPlan Info"}</definedName>
    <definedName name="ga" localSheetId="20" hidden="1">{#N/A,#N/A,FALSE,"Aging Summary";#N/A,#N/A,FALSE,"Ratio Analysis";#N/A,#N/A,FALSE,"Test 120 Day Accts";#N/A,#N/A,FALSE,"Tickmarks"}</definedName>
    <definedName name="ga" hidden="1">{#N/A,#N/A,FALSE,"Aging Summary";#N/A,#N/A,FALSE,"Ratio Analysis";#N/A,#N/A,FALSE,"Test 120 Day Accts";#N/A,#N/A,FALSE,"Tickmarks"}</definedName>
    <definedName name="GAE" localSheetId="20" hidden="1">{#N/A,#N/A,TRUE,"Cover";#N/A,#N/A,TRUE,"Content";"Orders EMM",#N/A,TRUE,"Order Sales";"project EMM",#N/A,TRUE,"Project Control";"Cash EMM",#N/A,TRUE,"Cash Control";"KPI EMM",#N/A,TRUE,"KPI-EMM";"Empl EMM",#N/A,TRUE,"Employees"}</definedName>
    <definedName name="GAE" hidden="1">{#N/A,#N/A,TRUE,"Cover";#N/A,#N/A,TRUE,"Content";"Orders EMM",#N/A,TRUE,"Order Sales";"project EMM",#N/A,TRUE,"Project Control";"Cash EMM",#N/A,TRUE,"Cash Control";"KPI EMM",#N/A,TRUE,"KPI-EMM";"Empl EMM",#N/A,TRUE,"Employees"}</definedName>
    <definedName name="gb" localSheetId="20" hidden="1">{#N/A,#N/A,FALSE,"BS";#N/A,#N/A,FALSE,"PL";#N/A,#N/A,FALSE,"처분";#N/A,#N/A,FALSE,"현금";#N/A,#N/A,FALSE,"매출";#N/A,#N/A,FALSE,"원가";#N/A,#N/A,FALSE,"경영"}</definedName>
    <definedName name="gb" hidden="1">{#N/A,#N/A,FALSE,"BS";#N/A,#N/A,FALSE,"PL";#N/A,#N/A,FALSE,"처분";#N/A,#N/A,FALSE,"현금";#N/A,#N/A,FALSE,"매출";#N/A,#N/A,FALSE,"원가";#N/A,#N/A,FALSE,"경영"}</definedName>
    <definedName name="gbtttt" localSheetId="20" hidden="1">{#N/A,#N/A,FALSE,"BS";#N/A,#N/A,FALSE,"PL";#N/A,#N/A,FALSE,"처분";#N/A,#N/A,FALSE,"현금";#N/A,#N/A,FALSE,"매출";#N/A,#N/A,FALSE,"원가";#N/A,#N/A,FALSE,"경영"}</definedName>
    <definedName name="gbtttt" hidden="1">{#N/A,#N/A,FALSE,"BS";#N/A,#N/A,FALSE,"PL";#N/A,#N/A,FALSE,"처분";#N/A,#N/A,FALSE,"현금";#N/A,#N/A,FALSE,"매출";#N/A,#N/A,FALSE,"원가";#N/A,#N/A,FALSE,"경영"}</definedName>
    <definedName name="gda" localSheetId="20" hidden="1">{"'下期集計（10.27迄・速報値）'!$Q$16"}</definedName>
    <definedName name="gda" hidden="1">{"'下期集計（10.27迄・速報値）'!$Q$16"}</definedName>
    <definedName name="gdsa" localSheetId="20" hidden="1">{"'下期集計（10.27迄・速報値）'!$Q$16"}</definedName>
    <definedName name="gdsa" hidden="1">{"'下期集計（10.27迄・速報値）'!$Q$16"}</definedName>
    <definedName name="gf" localSheetId="20" hidden="1">{#N/A,#N/A,FALSE,"Aging Summary";#N/A,#N/A,FALSE,"Ratio Analysis";#N/A,#N/A,FALSE,"Test 120 Day Accts";#N/A,#N/A,FALSE,"Tickmarks"}</definedName>
    <definedName name="gf" hidden="1">{#N/A,#N/A,FALSE,"Aging Summary";#N/A,#N/A,FALSE,"Ratio Analysis";#N/A,#N/A,FALSE,"Test 120 Day Accts";#N/A,#N/A,FALSE,"Tickmarks"}</definedName>
    <definedName name="gfda" hidden="1">'[46]Sum-Oak'!#REF!</definedName>
    <definedName name="gfggf" localSheetId="20"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gfggf"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gfhg" hidden="1">#REF!</definedName>
    <definedName name="GFHGFGH" localSheetId="20" hidden="1">{#N/A,#N/A,FALSE,"BS";#N/A,#N/A,FALSE,"PL";#N/A,#N/A,FALSE,"처분";#N/A,#N/A,FALSE,"현금";#N/A,#N/A,FALSE,"매출";#N/A,#N/A,FALSE,"원가";#N/A,#N/A,FALSE,"경영"}</definedName>
    <definedName name="GFHGFGH" hidden="1">{#N/A,#N/A,FALSE,"BS";#N/A,#N/A,FALSE,"PL";#N/A,#N/A,FALSE,"처분";#N/A,#N/A,FALSE,"현금";#N/A,#N/A,FALSE,"매출";#N/A,#N/A,FALSE,"원가";#N/A,#N/A,FALSE,"경영"}</definedName>
    <definedName name="ggfffdddddd" localSheetId="20" hidden="1">{#N/A,#N/A,FALSE,"BS";#N/A,#N/A,FALSE,"PL";#N/A,#N/A,FALSE,"처분";#N/A,#N/A,FALSE,"현금";#N/A,#N/A,FALSE,"매출";#N/A,#N/A,FALSE,"원가";#N/A,#N/A,FALSE,"경영"}</definedName>
    <definedName name="ggfffdddddd" hidden="1">{#N/A,#N/A,FALSE,"BS";#N/A,#N/A,FALSE,"PL";#N/A,#N/A,FALSE,"처분";#N/A,#N/A,FALSE,"현금";#N/A,#N/A,FALSE,"매출";#N/A,#N/A,FALSE,"원가";#N/A,#N/A,FALSE,"경영"}</definedName>
    <definedName name="GGG" localSheetId="20" hidden="1">{"'Sheet1'!$A$1:$H$36"}</definedName>
    <definedName name="GGG" hidden="1">{"'Sheet1'!$A$1:$H$36"}</definedName>
    <definedName name="gggg" localSheetId="2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gggg"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gggggt" localSheetId="20" hidden="1">{#N/A,#N/A,FALSE,"BS";#N/A,#N/A,FALSE,"PL";#N/A,#N/A,FALSE,"처분";#N/A,#N/A,FALSE,"현금";#N/A,#N/A,FALSE,"매출";#N/A,#N/A,FALSE,"원가";#N/A,#N/A,FALSE,"경영"}</definedName>
    <definedName name="gggggt" hidden="1">{#N/A,#N/A,FALSE,"BS";#N/A,#N/A,FALSE,"PL";#N/A,#N/A,FALSE,"처분";#N/A,#N/A,FALSE,"현금";#N/A,#N/A,FALSE,"매출";#N/A,#N/A,FALSE,"원가";#N/A,#N/A,FALSE,"경영"}</definedName>
    <definedName name="gggggtr" localSheetId="20" hidden="1">{#N/A,#N/A,FALSE,"BS";#N/A,#N/A,FALSE,"PL";#N/A,#N/A,FALSE,"처분";#N/A,#N/A,FALSE,"현금";#N/A,#N/A,FALSE,"매출";#N/A,#N/A,FALSE,"원가";#N/A,#N/A,FALSE,"경영"}</definedName>
    <definedName name="gggggtr" hidden="1">{#N/A,#N/A,FALSE,"BS";#N/A,#N/A,FALSE,"PL";#N/A,#N/A,FALSE,"처분";#N/A,#N/A,FALSE,"현금";#N/A,#N/A,FALSE,"매출";#N/A,#N/A,FALSE,"원가";#N/A,#N/A,FALSE,"경영"}</definedName>
    <definedName name="gh" localSheetId="20" hidden="1">{#N/A,#N/A,TRUE,"IS";#N/A,#N/A,TRUE,"SG";#N/A,#N/A,TRUE,"FF";#N/A,#N/A,TRUE,"BS";#N/A,#N/A,TRUE,"DCF";#N/A,#N/A,TRUE,"Int";#N/A,#N/A,TRUE,"Consumer";#N/A,#N/A,TRUE,"Building";#N/A,#N/A,TRUE,"Industrial"}</definedName>
    <definedName name="gh" hidden="1">{#N/A,#N/A,TRUE,"IS";#N/A,#N/A,TRUE,"SG";#N/A,#N/A,TRUE,"FF";#N/A,#N/A,TRUE,"BS";#N/A,#N/A,TRUE,"DCF";#N/A,#N/A,TRUE,"Int";#N/A,#N/A,TRUE,"Consumer";#N/A,#N/A,TRUE,"Building";#N/A,#N/A,TRUE,"Industrial"}</definedName>
    <definedName name="ghdg" hidden="1">#REF!</definedName>
    <definedName name="ghgf" hidden="1">[47]graph!$C$2:$C$13</definedName>
    <definedName name="GHGHGH" localSheetId="20" hidden="1">{"'미착금액'!$A$4:$G$14"}</definedName>
    <definedName name="GHGHGH" hidden="1">{"'미착금액'!$A$4:$G$14"}</definedName>
    <definedName name="ghh" hidden="1">#REF!</definedName>
    <definedName name="ghhhhh" localSheetId="20" hidden="1">{#N/A,#N/A,FALSE,"BS";#N/A,#N/A,FALSE,"PL";#N/A,#N/A,FALSE,"처분";#N/A,#N/A,FALSE,"현금";#N/A,#N/A,FALSE,"매출";#N/A,#N/A,FALSE,"원가";#N/A,#N/A,FALSE,"경영"}</definedName>
    <definedName name="ghhhhh" hidden="1">{#N/A,#N/A,FALSE,"BS";#N/A,#N/A,FALSE,"PL";#N/A,#N/A,FALSE,"처분";#N/A,#N/A,FALSE,"현금";#N/A,#N/A,FALSE,"매출";#N/A,#N/A,FALSE,"원가";#N/A,#N/A,FALSE,"경영"}</definedName>
    <definedName name="ghhjk" hidden="1">#REF!</definedName>
    <definedName name="ghjk" hidden="1">'[1]#REF'!#REF!</definedName>
    <definedName name="ghq" localSheetId="20" hidden="1">{0,0,TRUE,0;#N/A,#N/A,FALSE,0;#N/A,#N/A,FALSE,0}</definedName>
    <definedName name="ghq" hidden="1">{0,0,TRUE,0;#N/A,#N/A,FALSE,0;#N/A,#N/A,FALSE,0}</definedName>
    <definedName name="Girokreditering" localSheetId="20"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JGJGJG" localSheetId="20" hidden="1">{#N/A,#N/A,FALSE,"00 P&amp;L vs 99"}</definedName>
    <definedName name="GJGJGJG" hidden="1">{#N/A,#N/A,FALSE,"00 P&amp;L vs 99"}</definedName>
    <definedName name="GlideChartMarker" hidden="1">"Chart!A1"</definedName>
    <definedName name="GlideDataMarker" hidden="1">"Data!A1"</definedName>
    <definedName name="GlideHiddenMarker" hidden="1">"Costcurvedata!A1"</definedName>
    <definedName name="GlideMaxCharts" hidden="1">7</definedName>
    <definedName name="gls_ACT_EST_ROW" hidden="1">#REF!</definedName>
    <definedName name="gls_ACT_FORM_OFFSET" hidden="1">#REF!</definedName>
    <definedName name="gls_AnalystEmpNoHeading" hidden="1">#REF!</definedName>
    <definedName name="gls_AnalystNameHeading" hidden="1">#REF!</definedName>
    <definedName name="gls_EST_FORM_OFFSET" hidden="1">#REF!</definedName>
    <definedName name="gls_EXTERNAL_COL_REF" hidden="1">#REF!</definedName>
    <definedName name="gls_FIRST_ITEM" hidden="1">#REF!</definedName>
    <definedName name="gls_FIRST_PK" hidden="1">#REF!</definedName>
    <definedName name="gls_FIRST_ROWMULT" hidden="1">#REF!</definedName>
    <definedName name="gls_FIRST_UNITS" hidden="1">#REF!</definedName>
    <definedName name="gls_FIXED_NAMES" hidden="1">#REF!</definedName>
    <definedName name="gls_FONT_STATUS" hidden="1">#REF!</definedName>
    <definedName name="gls_GenAccountingConvention" hidden="1">#REF!</definedName>
    <definedName name="gls_GenCompany" hidden="1">#REF!</definedName>
    <definedName name="gls_GenCompanyInfo" hidden="1">#REF!</definedName>
    <definedName name="gls_GenCountry" hidden="1">#REF!</definedName>
    <definedName name="gls_GenCurrency" hidden="1">#REF!</definedName>
    <definedName name="gls_GenCurrencyMultiplier" hidden="1">#REF!</definedName>
    <definedName name="gls_GenEnterCompInfo" hidden="1">#REF!</definedName>
    <definedName name="gls_GenLastPriceTargetRevised" hidden="1">#REF!</definedName>
    <definedName name="gls_GenLastPublished" hidden="1">#REF!</definedName>
    <definedName name="gls_GenLastRecRevised" hidden="1">#REF!</definedName>
    <definedName name="gls_GenMainInfo" hidden="1">#REF!</definedName>
    <definedName name="gls_GenProfile" hidden="1">#REF!</definedName>
    <definedName name="gls_GenRecComment" hidden="1">#REF!</definedName>
    <definedName name="gls_GenSheetVersion" hidden="1">#REF!</definedName>
    <definedName name="gls_genStockCore" hidden="1">#REF!</definedName>
    <definedName name="gls_genStockRec" hidden="1">#REF!</definedName>
    <definedName name="gls_GenTargetCurrency" hidden="1">#REF!</definedName>
    <definedName name="gls_IssuedStockClassHeading" hidden="1">#REF!</definedName>
    <definedName name="gls_IssuedStockCodeHeading" hidden="1">#REF!</definedName>
    <definedName name="gls_IssuedStockFreeFloatHeading" hidden="1">#REF!</definedName>
    <definedName name="gls_KEY_DATA" hidden="1">#REF!</definedName>
    <definedName name="gls_KEY_VALUE" hidden="1">#REF!</definedName>
    <definedName name="gls_PERIOD_CODE" hidden="1">#REF!</definedName>
    <definedName name="gls_PERIOD_INDICATOR" hidden="1">#REF!</definedName>
    <definedName name="gls_PERIOD_PARENT_OR_CONSOL" hidden="1">#REF!</definedName>
    <definedName name="gls_PERIOD_TYPE" hidden="1">#REF!</definedName>
    <definedName name="gls_PrincipalStockClass" hidden="1">#REF!</definedName>
    <definedName name="gls_ShareholderClassHeading" hidden="1">#REF!</definedName>
    <definedName name="gls_ShareholderHolding" hidden="1">#REF!</definedName>
    <definedName name="gls_ShareholderHoldingHeading" hidden="1">#REF!</definedName>
    <definedName name="gls_ShareholderName" hidden="1">#REF!</definedName>
    <definedName name="gls_ShareholderNameHeading" hidden="1">#REF!</definedName>
    <definedName name="gls_ShareholdingName" hidden="1">#REF!</definedName>
    <definedName name="gls_SPARE_YEARS" hidden="1">#REF!</definedName>
    <definedName name="gls_START_FORMULA_OVERRIDEABLE" hidden="1">#REF!</definedName>
    <definedName name="gls_START_LOCAL_NAMES" hidden="1">#REF!</definedName>
    <definedName name="gls_START_PERIOD_CURRENCY" hidden="1">#REF!</definedName>
    <definedName name="gls_START_STATUS" hidden="1">#REF!</definedName>
    <definedName name="gls_START_USER_STATUS" hidden="1">#REF!</definedName>
    <definedName name="gls_START_VALIDATION" hidden="1">#REF!</definedName>
    <definedName name="gls_START_WHAT" hidden="1">#REF!</definedName>
    <definedName name="gls_START_YEAR" hidden="1">#REF!</definedName>
    <definedName name="gls_TEMP_PERIOD_CODE" hidden="1">#REF!</definedName>
    <definedName name="gls_YEAR_AE_CONTROL" hidden="1">#REF!</definedName>
    <definedName name="gls_YEAR_END_ROW" hidden="1">#REF!</definedName>
    <definedName name="GM" localSheetId="20" hidden="1">{#N/A,#N/A,FALSE,"KPI-EMM-Graph";#N/A,#N/A,FALSE,"Cost Graph";#N/A,#N/A,FALSE,"Cash graph";#N/A,#N/A,FALSE,"Order Sales Graph"}</definedName>
    <definedName name="GM" hidden="1">{#N/A,#N/A,FALSE,"KPI-EMM-Graph";#N/A,#N/A,FALSE,"Cost Graph";#N/A,#N/A,FALSE,"Cash graph";#N/A,#N/A,FALSE,"Order Sales Graph"}</definedName>
    <definedName name="gnhb" localSheetId="20" hidden="1">{#N/A,#N/A,FALSE,"BS";#N/A,#N/A,FALSE,"PL";#N/A,#N/A,FALSE,"처분";#N/A,#N/A,FALSE,"현금";#N/A,#N/A,FALSE,"매출";#N/A,#N/A,FALSE,"원가";#N/A,#N/A,FALSE,"경영"}</definedName>
    <definedName name="gnhb" hidden="1">{#N/A,#N/A,FALSE,"BS";#N/A,#N/A,FALSE,"PL";#N/A,#N/A,FALSE,"처분";#N/A,#N/A,FALSE,"현금";#N/A,#N/A,FALSE,"매출";#N/A,#N/A,FALSE,"원가";#N/A,#N/A,FALSE,"경영"}</definedName>
    <definedName name="gnhbv" localSheetId="20" hidden="1">{#N/A,#N/A,FALSE,"BS";#N/A,#N/A,FALSE,"PL";#N/A,#N/A,FALSE,"처분";#N/A,#N/A,FALSE,"현금";#N/A,#N/A,FALSE,"매출";#N/A,#N/A,FALSE,"원가";#N/A,#N/A,FALSE,"경영"}</definedName>
    <definedName name="gnhbv" hidden="1">{#N/A,#N/A,FALSE,"BS";#N/A,#N/A,FALSE,"PL";#N/A,#N/A,FALSE,"처분";#N/A,#N/A,FALSE,"현금";#N/A,#N/A,FALSE,"매출";#N/A,#N/A,FALSE,"원가";#N/A,#N/A,FALSE,"경영"}</definedName>
    <definedName name="gnnnn" localSheetId="20" hidden="1">{#N/A,#N/A,FALSE,"BS";#N/A,#N/A,FALSE,"PL";#N/A,#N/A,FALSE,"처분";#N/A,#N/A,FALSE,"현금";#N/A,#N/A,FALSE,"매출";#N/A,#N/A,FALSE,"원가";#N/A,#N/A,FALSE,"경영"}</definedName>
    <definedName name="gnnnn" hidden="1">{#N/A,#N/A,FALSE,"BS";#N/A,#N/A,FALSE,"PL";#N/A,#N/A,FALSE,"처분";#N/A,#N/A,FALSE,"현금";#N/A,#N/A,FALSE,"매출";#N/A,#N/A,FALSE,"원가";#N/A,#N/A,FALSE,"경영"}</definedName>
    <definedName name="gooch" localSheetId="20" hidden="1">{#N/A,#N/A,FALSE,"Projections";#N/A,#N/A,FALSE,"Multiples Valuation";#N/A,#N/A,FALSE,"LBO";#N/A,#N/A,FALSE,"Multiples_Sensitivity";#N/A,#N/A,FALSE,"Summary"}</definedName>
    <definedName name="gooch" hidden="1">{#N/A,#N/A,FALSE,"Projections";#N/A,#N/A,FALSE,"Multiples Valuation";#N/A,#N/A,FALSE,"LBO";#N/A,#N/A,FALSE,"Multiples_Sensitivity";#N/A,#N/A,FALSE,"Summary"}</definedName>
    <definedName name="grffff" localSheetId="20" hidden="1">{#N/A,#N/A,FALSE,"BS";#N/A,#N/A,FALSE,"PL";#N/A,#N/A,FALSE,"처분";#N/A,#N/A,FALSE,"현금";#N/A,#N/A,FALSE,"매출";#N/A,#N/A,FALSE,"원가";#N/A,#N/A,FALSE,"경영"}</definedName>
    <definedName name="grffff" hidden="1">{#N/A,#N/A,FALSE,"BS";#N/A,#N/A,FALSE,"PL";#N/A,#N/A,FALSE,"처분";#N/A,#N/A,FALSE,"현금";#N/A,#N/A,FALSE,"매출";#N/A,#N/A,FALSE,"원가";#N/A,#N/A,FALSE,"경영"}</definedName>
    <definedName name="gsfgs" localSheetId="20" hidden="1">{#N/A,#N/A,FALSE,"00 P&amp;L vs 99"}</definedName>
    <definedName name="gsfgs" hidden="1">{#N/A,#N/A,FALSE,"00 P&amp;L vs 99"}</definedName>
    <definedName name="gtbn" localSheetId="20" hidden="1">{#N/A,#N/A,FALSE,"BS";#N/A,#N/A,FALSE,"PL";#N/A,#N/A,FALSE,"처분";#N/A,#N/A,FALSE,"현금";#N/A,#N/A,FALSE,"매출";#N/A,#N/A,FALSE,"원가";#N/A,#N/A,FALSE,"경영"}</definedName>
    <definedName name="gtbn" hidden="1">{#N/A,#N/A,FALSE,"BS";#N/A,#N/A,FALSE,"PL";#N/A,#N/A,FALSE,"처분";#N/A,#N/A,FALSE,"현금";#N/A,#N/A,FALSE,"매출";#N/A,#N/A,FALSE,"원가";#N/A,#N/A,FALSE,"경영"}</definedName>
    <definedName name="gus" localSheetId="20" hidden="1">{#N/A,#N/A,TRUE,"Summary";#N/A,#N/A,TRUE,"IS";#N/A,#N/A,TRUE,"Adj";#N/A,#N/A,TRUE,"BS";#N/A,#N/A,TRUE,"CF";#N/A,#N/A,TRUE,"Debt";#N/A,#N/A,TRUE,"IRR"}</definedName>
    <definedName name="gus" hidden="1">{#N/A,#N/A,TRUE,"Summary";#N/A,#N/A,TRUE,"IS";#N/A,#N/A,TRUE,"Adj";#N/A,#N/A,TRUE,"BS";#N/A,#N/A,TRUE,"CF";#N/A,#N/A,TRUE,"Debt";#N/A,#N/A,TRUE,"IRR"}</definedName>
    <definedName name="gusrmagmfma" localSheetId="20" hidden="1">{#N/A,#N/A,TRUE,"Summary";#N/A,#N/A,TRUE,"IS";#N/A,#N/A,TRUE,"Adj";#N/A,#N/A,TRUE,"BS";#N/A,#N/A,TRUE,"CF";#N/A,#N/A,TRUE,"Debt";#N/A,#N/A,TRUE,"IRR"}</definedName>
    <definedName name="gusrmagmfma" hidden="1">{#N/A,#N/A,TRUE,"Summary";#N/A,#N/A,TRUE,"IS";#N/A,#N/A,TRUE,"Adj";#N/A,#N/A,TRUE,"BS";#N/A,#N/A,TRUE,"CF";#N/A,#N/A,TRUE,"Debt";#N/A,#N/A,TRUE,"IRR"}</definedName>
    <definedName name="GVJH" localSheetId="20" hidden="1">{#N/A,#N/A,FALSE,"Combined Recon";#N/A,#N/A,FALSE,"OS Payments";#N/A,#N/A,FALSE,"Monthly";#N/A,#N/A,FALSE,"HMO Payments";#N/A,#N/A,FALSE,"AON Consulting";#N/A,#N/A,FALSE,"Benefits &amp; Comp"}</definedName>
    <definedName name="GVJH" hidden="1">{#N/A,#N/A,FALSE,"Combined Recon";#N/A,#N/A,FALSE,"OS Payments";#N/A,#N/A,FALSE,"Monthly";#N/A,#N/A,FALSE,"HMO Payments";#N/A,#N/A,FALSE,"AON Consulting";#N/A,#N/A,FALSE,"Benefits &amp; Comp"}</definedName>
    <definedName name="gyhn" localSheetId="20" hidden="1">{#N/A,#N/A,FALSE,"BS";#N/A,#N/A,FALSE,"PL";#N/A,#N/A,FALSE,"처분";#N/A,#N/A,FALSE,"현금";#N/A,#N/A,FALSE,"매출";#N/A,#N/A,FALSE,"원가";#N/A,#N/A,FALSE,"경영"}</definedName>
    <definedName name="gyhn" hidden="1">{#N/A,#N/A,FALSE,"BS";#N/A,#N/A,FALSE,"PL";#N/A,#N/A,FALSE,"처분";#N/A,#N/A,FALSE,"현금";#N/A,#N/A,FALSE,"매출";#N/A,#N/A,FALSE,"원가";#N/A,#N/A,FALSE,"경영"}</definedName>
    <definedName name="h_4" localSheetId="20" hidden="1">{#N/A,#N/A,FALSE,"Income Statement"}</definedName>
    <definedName name="h_4" hidden="1">{#N/A,#N/A,FALSE,"Income Statement"}</definedName>
    <definedName name="h_5" localSheetId="20" hidden="1">{#N/A,#N/A,FALSE,"Income Statement"}</definedName>
    <definedName name="h_5" hidden="1">{#N/A,#N/A,FALSE,"Income Statement"}</definedName>
    <definedName name="H16･1速報" localSheetId="20" hidden="1">{"'コメント'!$A$1:$C$37"}</definedName>
    <definedName name="H16･1速報" hidden="1">{"'コメント'!$A$1:$C$37"}</definedName>
    <definedName name="haga" hidden="1">'[1]#REF'!#REF!</definedName>
    <definedName name="hajahja" localSheetId="20" hidden="1">{#N/A,#N/A,FALSE,"ANEXO 1";#N/A,#N/A,FALSE,"ANEXO 2";#N/A,#N/A,FALSE,"ANEXO 3";#N/A,#N/A,FALSE,"ANEXO 4";#N/A,#N/A,FALSE,"ANEXO 5";#N/A,#N/A,FALSE,"ANEXO 6"}</definedName>
    <definedName name="hajahja" hidden="1">{#N/A,#N/A,FALSE,"ANEXO 1";#N/A,#N/A,FALSE,"ANEXO 2";#N/A,#N/A,FALSE,"ANEXO 3";#N/A,#N/A,FALSE,"ANEXO 4";#N/A,#N/A,FALSE,"ANEXO 5";#N/A,#N/A,FALSE,"ANEXO 6"}</definedName>
    <definedName name="HDHT" localSheetId="20" hidden="1">{#N/A,#N/A,FALSE,"ANEXO 6";#N/A,#N/A,FALSE,"ANEXO 3"}</definedName>
    <definedName name="HDHT" hidden="1">{#N/A,#N/A,FALSE,"ANEXO 6";#N/A,#N/A,FALSE,"ANEXO 3"}</definedName>
    <definedName name="Header1" localSheetId="20" hidden="1">MAX(#REF!:INDEX(#REF!,ROW()-1))+1</definedName>
    <definedName name="Header1" hidden="1">MAX(#REF!:INDEX(#REF!,ROW()-1))+1</definedName>
    <definedName name="HEHE" hidden="1">#REF!</definedName>
    <definedName name="hgb" localSheetId="20" hidden="1">{#N/A,#N/A,FALSE,"BS";#N/A,#N/A,FALSE,"PL";#N/A,#N/A,FALSE,"처분";#N/A,#N/A,FALSE,"현금";#N/A,#N/A,FALSE,"매출";#N/A,#N/A,FALSE,"원가";#N/A,#N/A,FALSE,"경영"}</definedName>
    <definedName name="hgb" hidden="1">{#N/A,#N/A,FALSE,"BS";#N/A,#N/A,FALSE,"PL";#N/A,#N/A,FALSE,"처분";#N/A,#N/A,FALSE,"현금";#N/A,#N/A,FALSE,"매출";#N/A,#N/A,FALSE,"원가";#N/A,#N/A,FALSE,"경영"}</definedName>
    <definedName name="hgfhgdf" hidden="1">#REF!</definedName>
    <definedName name="hghj" hidden="1">#REF!</definedName>
    <definedName name="hgj" localSheetId="20" hidden="1">{"Consolidated IS",#N/A,FALSE,"Consolidated IS";"Consolidated Detail IS",#N/A,FALSE,"Consolidated Detail IS";"Consolidated Detail Supplemental Info",#N/A,FALSE,"Consolidated Detail IS";"Consolidated CF",#N/A,FALSE,"Consolidated CF";"Consolidated BS",#N/A,FALSE,"Consolidated BS";"Consolidating 1999 Detail IS",#N/A,FALSE,"1999 Detail IS";"Consolidated 1999 Supplemental Info",#N/A,FALSE,"1999 Detail IS";"Consolidating 1998 Detail IS",#N/A,FALSE,"1998 Detail IS";"Consolidating 1998 Supplemental Info",#N/A,FALSE,"1998 Detail IS";"Consolidating 1997 Detail IS",#N/A,FALSE,"1997 Detail IS";"Consolidated 1997 Supplemental Info",#N/A,FALSE,"1997 Detail IS"}</definedName>
    <definedName name="hgj" hidden="1">{"Consolidated IS",#N/A,FALSE,"Consolidated IS";"Consolidated Detail IS",#N/A,FALSE,"Consolidated Detail IS";"Consolidated Detail Supplemental Info",#N/A,FALSE,"Consolidated Detail IS";"Consolidated CF",#N/A,FALSE,"Consolidated CF";"Consolidated BS",#N/A,FALSE,"Consolidated BS";"Consolidating 1999 Detail IS",#N/A,FALSE,"1999 Detail IS";"Consolidated 1999 Supplemental Info",#N/A,FALSE,"1999 Detail IS";"Consolidating 1998 Detail IS",#N/A,FALSE,"1998 Detail IS";"Consolidating 1998 Supplemental Info",#N/A,FALSE,"1998 Detail IS";"Consolidating 1997 Detail IS",#N/A,FALSE,"1997 Detail IS";"Consolidated 1997 Supplemental Info",#N/A,FALSE,"1997 Detail IS"}</definedName>
    <definedName name="HGJDJ" localSheetId="20" hidden="1">{#N/A,#N/A,FALSE,"00 P&amp;L vs 99"}</definedName>
    <definedName name="HGJDJ" hidden="1">{#N/A,#N/A,FALSE,"00 P&amp;L vs 99"}</definedName>
    <definedName name="hh" localSheetId="20" hidden="1">{#N/A,#N/A,FALSE,"Eastern";#N/A,#N/A,FALSE,"Western"}</definedName>
    <definedName name="hh" hidden="1">{#N/A,#N/A,FALSE,"Eastern";#N/A,#N/A,FALSE,"Western"}</definedName>
    <definedName name="hhh" localSheetId="20" hidden="1">{#N/A,#N/A,FALSE,"매출이익"}</definedName>
    <definedName name="hhh" hidden="1">{#N/A,#N/A,FALSE,"매출이익"}</definedName>
    <definedName name="hhhh" localSheetId="20" hidden="1">{#N/A,#N/A,FALSE,"BS";#N/A,#N/A,FALSE,"PL";#N/A,#N/A,FALSE,"처분";#N/A,#N/A,FALSE,"현금";#N/A,#N/A,FALSE,"매출";#N/A,#N/A,FALSE,"원가";#N/A,#N/A,FALSE,"경영"}</definedName>
    <definedName name="hhhh" hidden="1">{#N/A,#N/A,FALSE,"BS";#N/A,#N/A,FALSE,"PL";#N/A,#N/A,FALSE,"처분";#N/A,#N/A,FALSE,"현금";#N/A,#N/A,FALSE,"매출";#N/A,#N/A,FALSE,"원가";#N/A,#N/A,FALSE,"경영"}</definedName>
    <definedName name="hhhhf" localSheetId="20" hidden="1">{#N/A,#N/A,FALSE,"BS";#N/A,#N/A,FALSE,"PL";#N/A,#N/A,FALSE,"처분";#N/A,#N/A,FALSE,"현금";#N/A,#N/A,FALSE,"매출";#N/A,#N/A,FALSE,"원가";#N/A,#N/A,FALSE,"경영"}</definedName>
    <definedName name="hhhhf" hidden="1">{#N/A,#N/A,FALSE,"BS";#N/A,#N/A,FALSE,"PL";#N/A,#N/A,FALSE,"처분";#N/A,#N/A,FALSE,"현금";#N/A,#N/A,FALSE,"매출";#N/A,#N/A,FALSE,"원가";#N/A,#N/A,FALSE,"경영"}</definedName>
    <definedName name="hhhhh" localSheetId="20" hidden="1">{#N/A,#N/A,FALSE,"BS";#N/A,#N/A,FALSE,"PL";#N/A,#N/A,FALSE,"처분";#N/A,#N/A,FALSE,"현금";#N/A,#N/A,FALSE,"매출";#N/A,#N/A,FALSE,"원가";#N/A,#N/A,FALSE,"경영"}</definedName>
    <definedName name="hhhhh" hidden="1">{#N/A,#N/A,FALSE,"BS";#N/A,#N/A,FALSE,"PL";#N/A,#N/A,FALSE,"처분";#N/A,#N/A,FALSE,"현금";#N/A,#N/A,FALSE,"매출";#N/A,#N/A,FALSE,"원가";#N/A,#N/A,FALSE,"경영"}</definedName>
    <definedName name="hhhhhhh" localSheetId="20" hidden="1">{#N/A,#N/A,FALSE,"BS";#N/A,#N/A,FALSE,"PL";#N/A,#N/A,FALSE,"처분";#N/A,#N/A,FALSE,"현금";#N/A,#N/A,FALSE,"매출";#N/A,#N/A,FALSE,"원가";#N/A,#N/A,FALSE,"경영"}</definedName>
    <definedName name="hhhhhhh" hidden="1">{#N/A,#N/A,FALSE,"BS";#N/A,#N/A,FALSE,"PL";#N/A,#N/A,FALSE,"처분";#N/A,#N/A,FALSE,"현금";#N/A,#N/A,FALSE,"매출";#N/A,#N/A,FALSE,"원가";#N/A,#N/A,FALSE,"경영"}</definedName>
    <definedName name="hhhhhhhh" localSheetId="20" hidden="1">{#N/A,#N/A,FALSE,"BS";#N/A,#N/A,FALSE,"PL";#N/A,#N/A,FALSE,"처분";#N/A,#N/A,FALSE,"현금";#N/A,#N/A,FALSE,"매출";#N/A,#N/A,FALSE,"원가";#N/A,#N/A,FALSE,"경영"}</definedName>
    <definedName name="hhhhhhhh" hidden="1">{#N/A,#N/A,FALSE,"BS";#N/A,#N/A,FALSE,"PL";#N/A,#N/A,FALSE,"처분";#N/A,#N/A,FALSE,"현금";#N/A,#N/A,FALSE,"매출";#N/A,#N/A,FALSE,"원가";#N/A,#N/A,FALSE,"경영"}</definedName>
    <definedName name="hhu" localSheetId="20" hidden="1">{#N/A,#N/A,FALSE,"TEL Monthly Inc";#N/A,#N/A,FALSE,"TEL REVENUE";#N/A,#N/A,FALSE,"Tel - Manpower";#N/A,#N/A,FALSE,"Tel Sales Support";#N/A,#N/A,FALSE,"SI - TELCO";#N/A,#N/A,FALSE,"Sales - Telco";#N/A,#N/A,FALSE,"Tel - Mktg";#N/A,#N/A,FALSE,"Tel - Mktg"}</definedName>
    <definedName name="hhu" hidden="1">{#N/A,#N/A,FALSE,"TEL Monthly Inc";#N/A,#N/A,FALSE,"TEL REVENUE";#N/A,#N/A,FALSE,"Tel - Manpower";#N/A,#N/A,FALSE,"Tel Sales Support";#N/A,#N/A,FALSE,"SI - TELCO";#N/A,#N/A,FALSE,"Sales - Telco";#N/A,#N/A,FALSE,"Tel - Mktg";#N/A,#N/A,FALSE,"Tel - Mktg"}</definedName>
    <definedName name="hhu_1" localSheetId="20" hidden="1">{#N/A,#N/A,FALSE,"TEL Monthly Inc";#N/A,#N/A,FALSE,"TEL REVENUE";#N/A,#N/A,FALSE,"Tel - Manpower";#N/A,#N/A,FALSE,"Tel Sales Support";#N/A,#N/A,FALSE,"SI - TELCO";#N/A,#N/A,FALSE,"Sales - Telco";#N/A,#N/A,FALSE,"Tel - Mktg";#N/A,#N/A,FALSE,"Tel - Mktg"}</definedName>
    <definedName name="hhu_1" hidden="1">{#N/A,#N/A,FALSE,"TEL Monthly Inc";#N/A,#N/A,FALSE,"TEL REVENUE";#N/A,#N/A,FALSE,"Tel - Manpower";#N/A,#N/A,FALSE,"Tel Sales Support";#N/A,#N/A,FALSE,"SI - TELCO";#N/A,#N/A,FALSE,"Sales - Telco";#N/A,#N/A,FALSE,"Tel - Mktg";#N/A,#N/A,FALSE,"Tel - Mktg"}</definedName>
    <definedName name="hhu_1_1" localSheetId="20" hidden="1">{#N/A,#N/A,FALSE,"TEL Monthly Inc";#N/A,#N/A,FALSE,"TEL REVENUE";#N/A,#N/A,FALSE,"Tel - Manpower";#N/A,#N/A,FALSE,"Tel Sales Support";#N/A,#N/A,FALSE,"SI - TELCO";#N/A,#N/A,FALSE,"Sales - Telco";#N/A,#N/A,FALSE,"Tel - Mktg";#N/A,#N/A,FALSE,"Tel - Mktg"}</definedName>
    <definedName name="hhu_1_1" hidden="1">{#N/A,#N/A,FALSE,"TEL Monthly Inc";#N/A,#N/A,FALSE,"TEL REVENUE";#N/A,#N/A,FALSE,"Tel - Manpower";#N/A,#N/A,FALSE,"Tel Sales Support";#N/A,#N/A,FALSE,"SI - TELCO";#N/A,#N/A,FALSE,"Sales - Telco";#N/A,#N/A,FALSE,"Tel - Mktg";#N/A,#N/A,FALSE,"Tel - Mktg"}</definedName>
    <definedName name="hhu_1_1_1" localSheetId="20" hidden="1">{#N/A,#N/A,FALSE,"TEL Monthly Inc";#N/A,#N/A,FALSE,"TEL REVENUE";#N/A,#N/A,FALSE,"Tel - Manpower";#N/A,#N/A,FALSE,"Tel Sales Support";#N/A,#N/A,FALSE,"SI - TELCO";#N/A,#N/A,FALSE,"Sales - Telco";#N/A,#N/A,FALSE,"Tel - Mktg";#N/A,#N/A,FALSE,"Tel - Mktg"}</definedName>
    <definedName name="hhu_1_1_1" hidden="1">{#N/A,#N/A,FALSE,"TEL Monthly Inc";#N/A,#N/A,FALSE,"TEL REVENUE";#N/A,#N/A,FALSE,"Tel - Manpower";#N/A,#N/A,FALSE,"Tel Sales Support";#N/A,#N/A,FALSE,"SI - TELCO";#N/A,#N/A,FALSE,"Sales - Telco";#N/A,#N/A,FALSE,"Tel - Mktg";#N/A,#N/A,FALSE,"Tel - Mktg"}</definedName>
    <definedName name="hhu_1_1_2" localSheetId="20" hidden="1">{#N/A,#N/A,FALSE,"TEL Monthly Inc";#N/A,#N/A,FALSE,"TEL REVENUE";#N/A,#N/A,FALSE,"Tel - Manpower";#N/A,#N/A,FALSE,"Tel Sales Support";#N/A,#N/A,FALSE,"SI - TELCO";#N/A,#N/A,FALSE,"Sales - Telco";#N/A,#N/A,FALSE,"Tel - Mktg";#N/A,#N/A,FALSE,"Tel - Mktg"}</definedName>
    <definedName name="hhu_1_1_2" hidden="1">{#N/A,#N/A,FALSE,"TEL Monthly Inc";#N/A,#N/A,FALSE,"TEL REVENUE";#N/A,#N/A,FALSE,"Tel - Manpower";#N/A,#N/A,FALSE,"Tel Sales Support";#N/A,#N/A,FALSE,"SI - TELCO";#N/A,#N/A,FALSE,"Sales - Telco";#N/A,#N/A,FALSE,"Tel - Mktg";#N/A,#N/A,FALSE,"Tel - Mktg"}</definedName>
    <definedName name="hhu_1_1_3" localSheetId="20" hidden="1">{#N/A,#N/A,FALSE,"TEL Monthly Inc";#N/A,#N/A,FALSE,"TEL REVENUE";#N/A,#N/A,FALSE,"Tel - Manpower";#N/A,#N/A,FALSE,"Tel Sales Support";#N/A,#N/A,FALSE,"SI - TELCO";#N/A,#N/A,FALSE,"Sales - Telco";#N/A,#N/A,FALSE,"Tel - Mktg";#N/A,#N/A,FALSE,"Tel - Mktg"}</definedName>
    <definedName name="hhu_1_1_3" hidden="1">{#N/A,#N/A,FALSE,"TEL Monthly Inc";#N/A,#N/A,FALSE,"TEL REVENUE";#N/A,#N/A,FALSE,"Tel - Manpower";#N/A,#N/A,FALSE,"Tel Sales Support";#N/A,#N/A,FALSE,"SI - TELCO";#N/A,#N/A,FALSE,"Sales - Telco";#N/A,#N/A,FALSE,"Tel - Mktg";#N/A,#N/A,FALSE,"Tel - Mktg"}</definedName>
    <definedName name="hhu_1_1_4" localSheetId="20" hidden="1">{#N/A,#N/A,FALSE,"TEL Monthly Inc";#N/A,#N/A,FALSE,"TEL REVENUE";#N/A,#N/A,FALSE,"Tel - Manpower";#N/A,#N/A,FALSE,"Tel Sales Support";#N/A,#N/A,FALSE,"SI - TELCO";#N/A,#N/A,FALSE,"Sales - Telco";#N/A,#N/A,FALSE,"Tel - Mktg";#N/A,#N/A,FALSE,"Tel - Mktg"}</definedName>
    <definedName name="hhu_1_1_4" hidden="1">{#N/A,#N/A,FALSE,"TEL Monthly Inc";#N/A,#N/A,FALSE,"TEL REVENUE";#N/A,#N/A,FALSE,"Tel - Manpower";#N/A,#N/A,FALSE,"Tel Sales Support";#N/A,#N/A,FALSE,"SI - TELCO";#N/A,#N/A,FALSE,"Sales - Telco";#N/A,#N/A,FALSE,"Tel - Mktg";#N/A,#N/A,FALSE,"Tel - Mktg"}</definedName>
    <definedName name="hhu_1_1_5" localSheetId="20" hidden="1">{#N/A,#N/A,FALSE,"TEL Monthly Inc";#N/A,#N/A,FALSE,"TEL REVENUE";#N/A,#N/A,FALSE,"Tel - Manpower";#N/A,#N/A,FALSE,"Tel Sales Support";#N/A,#N/A,FALSE,"SI - TELCO";#N/A,#N/A,FALSE,"Sales - Telco";#N/A,#N/A,FALSE,"Tel - Mktg";#N/A,#N/A,FALSE,"Tel - Mktg"}</definedName>
    <definedName name="hhu_1_1_5" hidden="1">{#N/A,#N/A,FALSE,"TEL Monthly Inc";#N/A,#N/A,FALSE,"TEL REVENUE";#N/A,#N/A,FALSE,"Tel - Manpower";#N/A,#N/A,FALSE,"Tel Sales Support";#N/A,#N/A,FALSE,"SI - TELCO";#N/A,#N/A,FALSE,"Sales - Telco";#N/A,#N/A,FALSE,"Tel - Mktg";#N/A,#N/A,FALSE,"Tel - Mktg"}</definedName>
    <definedName name="hhu_1_2" localSheetId="20" hidden="1">{#N/A,#N/A,FALSE,"TEL Monthly Inc";#N/A,#N/A,FALSE,"TEL REVENUE";#N/A,#N/A,FALSE,"Tel - Manpower";#N/A,#N/A,FALSE,"Tel Sales Support";#N/A,#N/A,FALSE,"SI - TELCO";#N/A,#N/A,FALSE,"Sales - Telco";#N/A,#N/A,FALSE,"Tel - Mktg";#N/A,#N/A,FALSE,"Tel - Mktg"}</definedName>
    <definedName name="hhu_1_2" hidden="1">{#N/A,#N/A,FALSE,"TEL Monthly Inc";#N/A,#N/A,FALSE,"TEL REVENUE";#N/A,#N/A,FALSE,"Tel - Manpower";#N/A,#N/A,FALSE,"Tel Sales Support";#N/A,#N/A,FALSE,"SI - TELCO";#N/A,#N/A,FALSE,"Sales - Telco";#N/A,#N/A,FALSE,"Tel - Mktg";#N/A,#N/A,FALSE,"Tel - Mktg"}</definedName>
    <definedName name="hhu_1_3" localSheetId="20" hidden="1">{#N/A,#N/A,FALSE,"TEL Monthly Inc";#N/A,#N/A,FALSE,"TEL REVENUE";#N/A,#N/A,FALSE,"Tel - Manpower";#N/A,#N/A,FALSE,"Tel Sales Support";#N/A,#N/A,FALSE,"SI - TELCO";#N/A,#N/A,FALSE,"Sales - Telco";#N/A,#N/A,FALSE,"Tel - Mktg";#N/A,#N/A,FALSE,"Tel - Mktg"}</definedName>
    <definedName name="hhu_1_3" hidden="1">{#N/A,#N/A,FALSE,"TEL Monthly Inc";#N/A,#N/A,FALSE,"TEL REVENUE";#N/A,#N/A,FALSE,"Tel - Manpower";#N/A,#N/A,FALSE,"Tel Sales Support";#N/A,#N/A,FALSE,"SI - TELCO";#N/A,#N/A,FALSE,"Sales - Telco";#N/A,#N/A,FALSE,"Tel - Mktg";#N/A,#N/A,FALSE,"Tel - Mktg"}</definedName>
    <definedName name="hhu_1_4" localSheetId="20" hidden="1">{#N/A,#N/A,FALSE,"TEL Monthly Inc";#N/A,#N/A,FALSE,"TEL REVENUE";#N/A,#N/A,FALSE,"Tel - Manpower";#N/A,#N/A,FALSE,"Tel Sales Support";#N/A,#N/A,FALSE,"SI - TELCO";#N/A,#N/A,FALSE,"Sales - Telco";#N/A,#N/A,FALSE,"Tel - Mktg";#N/A,#N/A,FALSE,"Tel - Mktg"}</definedName>
    <definedName name="hhu_1_4" hidden="1">{#N/A,#N/A,FALSE,"TEL Monthly Inc";#N/A,#N/A,FALSE,"TEL REVENUE";#N/A,#N/A,FALSE,"Tel - Manpower";#N/A,#N/A,FALSE,"Tel Sales Support";#N/A,#N/A,FALSE,"SI - TELCO";#N/A,#N/A,FALSE,"Sales - Telco";#N/A,#N/A,FALSE,"Tel - Mktg";#N/A,#N/A,FALSE,"Tel - Mktg"}</definedName>
    <definedName name="hhu_1_5" localSheetId="20" hidden="1">{#N/A,#N/A,FALSE,"TEL Monthly Inc";#N/A,#N/A,FALSE,"TEL REVENUE";#N/A,#N/A,FALSE,"Tel - Manpower";#N/A,#N/A,FALSE,"Tel Sales Support";#N/A,#N/A,FALSE,"SI - TELCO";#N/A,#N/A,FALSE,"Sales - Telco";#N/A,#N/A,FALSE,"Tel - Mktg";#N/A,#N/A,FALSE,"Tel - Mktg"}</definedName>
    <definedName name="hhu_1_5" hidden="1">{#N/A,#N/A,FALSE,"TEL Monthly Inc";#N/A,#N/A,FALSE,"TEL REVENUE";#N/A,#N/A,FALSE,"Tel - Manpower";#N/A,#N/A,FALSE,"Tel Sales Support";#N/A,#N/A,FALSE,"SI - TELCO";#N/A,#N/A,FALSE,"Sales - Telco";#N/A,#N/A,FALSE,"Tel - Mktg";#N/A,#N/A,FALSE,"Tel - Mktg"}</definedName>
    <definedName name="hhu_2" localSheetId="20" hidden="1">{#N/A,#N/A,FALSE,"TEL Monthly Inc";#N/A,#N/A,FALSE,"TEL REVENUE";#N/A,#N/A,FALSE,"Tel - Manpower";#N/A,#N/A,FALSE,"Tel Sales Support";#N/A,#N/A,FALSE,"SI - TELCO";#N/A,#N/A,FALSE,"Sales - Telco";#N/A,#N/A,FALSE,"Tel - Mktg";#N/A,#N/A,FALSE,"Tel - Mktg"}</definedName>
    <definedName name="hhu_2" hidden="1">{#N/A,#N/A,FALSE,"TEL Monthly Inc";#N/A,#N/A,FALSE,"TEL REVENUE";#N/A,#N/A,FALSE,"Tel - Manpower";#N/A,#N/A,FALSE,"Tel Sales Support";#N/A,#N/A,FALSE,"SI - TELCO";#N/A,#N/A,FALSE,"Sales - Telco";#N/A,#N/A,FALSE,"Tel - Mktg";#N/A,#N/A,FALSE,"Tel - Mktg"}</definedName>
    <definedName name="hhu_2_1" localSheetId="20" hidden="1">{#N/A,#N/A,FALSE,"TEL Monthly Inc";#N/A,#N/A,FALSE,"TEL REVENUE";#N/A,#N/A,FALSE,"Tel - Manpower";#N/A,#N/A,FALSE,"Tel Sales Support";#N/A,#N/A,FALSE,"SI - TELCO";#N/A,#N/A,FALSE,"Sales - Telco";#N/A,#N/A,FALSE,"Tel - Mktg";#N/A,#N/A,FALSE,"Tel - Mktg"}</definedName>
    <definedName name="hhu_2_1" hidden="1">{#N/A,#N/A,FALSE,"TEL Monthly Inc";#N/A,#N/A,FALSE,"TEL REVENUE";#N/A,#N/A,FALSE,"Tel - Manpower";#N/A,#N/A,FALSE,"Tel Sales Support";#N/A,#N/A,FALSE,"SI - TELCO";#N/A,#N/A,FALSE,"Sales - Telco";#N/A,#N/A,FALSE,"Tel - Mktg";#N/A,#N/A,FALSE,"Tel - Mktg"}</definedName>
    <definedName name="hhu_2_2" localSheetId="20" hidden="1">{#N/A,#N/A,FALSE,"TEL Monthly Inc";#N/A,#N/A,FALSE,"TEL REVENUE";#N/A,#N/A,FALSE,"Tel - Manpower";#N/A,#N/A,FALSE,"Tel Sales Support";#N/A,#N/A,FALSE,"SI - TELCO";#N/A,#N/A,FALSE,"Sales - Telco";#N/A,#N/A,FALSE,"Tel - Mktg";#N/A,#N/A,FALSE,"Tel - Mktg"}</definedName>
    <definedName name="hhu_2_2" hidden="1">{#N/A,#N/A,FALSE,"TEL Monthly Inc";#N/A,#N/A,FALSE,"TEL REVENUE";#N/A,#N/A,FALSE,"Tel - Manpower";#N/A,#N/A,FALSE,"Tel Sales Support";#N/A,#N/A,FALSE,"SI - TELCO";#N/A,#N/A,FALSE,"Sales - Telco";#N/A,#N/A,FALSE,"Tel - Mktg";#N/A,#N/A,FALSE,"Tel - Mktg"}</definedName>
    <definedName name="hhu_2_3" localSheetId="20" hidden="1">{#N/A,#N/A,FALSE,"TEL Monthly Inc";#N/A,#N/A,FALSE,"TEL REVENUE";#N/A,#N/A,FALSE,"Tel - Manpower";#N/A,#N/A,FALSE,"Tel Sales Support";#N/A,#N/A,FALSE,"SI - TELCO";#N/A,#N/A,FALSE,"Sales - Telco";#N/A,#N/A,FALSE,"Tel - Mktg";#N/A,#N/A,FALSE,"Tel - Mktg"}</definedName>
    <definedName name="hhu_2_3" hidden="1">{#N/A,#N/A,FALSE,"TEL Monthly Inc";#N/A,#N/A,FALSE,"TEL REVENUE";#N/A,#N/A,FALSE,"Tel - Manpower";#N/A,#N/A,FALSE,"Tel Sales Support";#N/A,#N/A,FALSE,"SI - TELCO";#N/A,#N/A,FALSE,"Sales - Telco";#N/A,#N/A,FALSE,"Tel - Mktg";#N/A,#N/A,FALSE,"Tel - Mktg"}</definedName>
    <definedName name="hhu_2_4" localSheetId="20" hidden="1">{#N/A,#N/A,FALSE,"TEL Monthly Inc";#N/A,#N/A,FALSE,"TEL REVENUE";#N/A,#N/A,FALSE,"Tel - Manpower";#N/A,#N/A,FALSE,"Tel Sales Support";#N/A,#N/A,FALSE,"SI - TELCO";#N/A,#N/A,FALSE,"Sales - Telco";#N/A,#N/A,FALSE,"Tel - Mktg";#N/A,#N/A,FALSE,"Tel - Mktg"}</definedName>
    <definedName name="hhu_2_4" hidden="1">{#N/A,#N/A,FALSE,"TEL Monthly Inc";#N/A,#N/A,FALSE,"TEL REVENUE";#N/A,#N/A,FALSE,"Tel - Manpower";#N/A,#N/A,FALSE,"Tel Sales Support";#N/A,#N/A,FALSE,"SI - TELCO";#N/A,#N/A,FALSE,"Sales - Telco";#N/A,#N/A,FALSE,"Tel - Mktg";#N/A,#N/A,FALSE,"Tel - Mktg"}</definedName>
    <definedName name="hhu_2_5" localSheetId="20" hidden="1">{#N/A,#N/A,FALSE,"TEL Monthly Inc";#N/A,#N/A,FALSE,"TEL REVENUE";#N/A,#N/A,FALSE,"Tel - Manpower";#N/A,#N/A,FALSE,"Tel Sales Support";#N/A,#N/A,FALSE,"SI - TELCO";#N/A,#N/A,FALSE,"Sales - Telco";#N/A,#N/A,FALSE,"Tel - Mktg";#N/A,#N/A,FALSE,"Tel - Mktg"}</definedName>
    <definedName name="hhu_2_5" hidden="1">{#N/A,#N/A,FALSE,"TEL Monthly Inc";#N/A,#N/A,FALSE,"TEL REVENUE";#N/A,#N/A,FALSE,"Tel - Manpower";#N/A,#N/A,FALSE,"Tel Sales Support";#N/A,#N/A,FALSE,"SI - TELCO";#N/A,#N/A,FALSE,"Sales - Telco";#N/A,#N/A,FALSE,"Tel - Mktg";#N/A,#N/A,FALSE,"Tel - Mktg"}</definedName>
    <definedName name="hhu_3" localSheetId="20" hidden="1">{#N/A,#N/A,FALSE,"TEL Monthly Inc";#N/A,#N/A,FALSE,"TEL REVENUE";#N/A,#N/A,FALSE,"Tel - Manpower";#N/A,#N/A,FALSE,"Tel Sales Support";#N/A,#N/A,FALSE,"SI - TELCO";#N/A,#N/A,FALSE,"Sales - Telco";#N/A,#N/A,FALSE,"Tel - Mktg";#N/A,#N/A,FALSE,"Tel - Mktg"}</definedName>
    <definedName name="hhu_3" hidden="1">{#N/A,#N/A,FALSE,"TEL Monthly Inc";#N/A,#N/A,FALSE,"TEL REVENUE";#N/A,#N/A,FALSE,"Tel - Manpower";#N/A,#N/A,FALSE,"Tel Sales Support";#N/A,#N/A,FALSE,"SI - TELCO";#N/A,#N/A,FALSE,"Sales - Telco";#N/A,#N/A,FALSE,"Tel - Mktg";#N/A,#N/A,FALSE,"Tel - Mktg"}</definedName>
    <definedName name="hhu_3_1" localSheetId="20" hidden="1">{#N/A,#N/A,FALSE,"TEL Monthly Inc";#N/A,#N/A,FALSE,"TEL REVENUE";#N/A,#N/A,FALSE,"Tel - Manpower";#N/A,#N/A,FALSE,"Tel Sales Support";#N/A,#N/A,FALSE,"SI - TELCO";#N/A,#N/A,FALSE,"Sales - Telco";#N/A,#N/A,FALSE,"Tel - Mktg";#N/A,#N/A,FALSE,"Tel - Mktg"}</definedName>
    <definedName name="hhu_3_1" hidden="1">{#N/A,#N/A,FALSE,"TEL Monthly Inc";#N/A,#N/A,FALSE,"TEL REVENUE";#N/A,#N/A,FALSE,"Tel - Manpower";#N/A,#N/A,FALSE,"Tel Sales Support";#N/A,#N/A,FALSE,"SI - TELCO";#N/A,#N/A,FALSE,"Sales - Telco";#N/A,#N/A,FALSE,"Tel - Mktg";#N/A,#N/A,FALSE,"Tel - Mktg"}</definedName>
    <definedName name="hhu_3_2" localSheetId="20" hidden="1">{#N/A,#N/A,FALSE,"TEL Monthly Inc";#N/A,#N/A,FALSE,"TEL REVENUE";#N/A,#N/A,FALSE,"Tel - Manpower";#N/A,#N/A,FALSE,"Tel Sales Support";#N/A,#N/A,FALSE,"SI - TELCO";#N/A,#N/A,FALSE,"Sales - Telco";#N/A,#N/A,FALSE,"Tel - Mktg";#N/A,#N/A,FALSE,"Tel - Mktg"}</definedName>
    <definedName name="hhu_3_2" hidden="1">{#N/A,#N/A,FALSE,"TEL Monthly Inc";#N/A,#N/A,FALSE,"TEL REVENUE";#N/A,#N/A,FALSE,"Tel - Manpower";#N/A,#N/A,FALSE,"Tel Sales Support";#N/A,#N/A,FALSE,"SI - TELCO";#N/A,#N/A,FALSE,"Sales - Telco";#N/A,#N/A,FALSE,"Tel - Mktg";#N/A,#N/A,FALSE,"Tel - Mktg"}</definedName>
    <definedName name="hhu_3_3" localSheetId="20" hidden="1">{#N/A,#N/A,FALSE,"TEL Monthly Inc";#N/A,#N/A,FALSE,"TEL REVENUE";#N/A,#N/A,FALSE,"Tel - Manpower";#N/A,#N/A,FALSE,"Tel Sales Support";#N/A,#N/A,FALSE,"SI - TELCO";#N/A,#N/A,FALSE,"Sales - Telco";#N/A,#N/A,FALSE,"Tel - Mktg";#N/A,#N/A,FALSE,"Tel - Mktg"}</definedName>
    <definedName name="hhu_3_3" hidden="1">{#N/A,#N/A,FALSE,"TEL Monthly Inc";#N/A,#N/A,FALSE,"TEL REVENUE";#N/A,#N/A,FALSE,"Tel - Manpower";#N/A,#N/A,FALSE,"Tel Sales Support";#N/A,#N/A,FALSE,"SI - TELCO";#N/A,#N/A,FALSE,"Sales - Telco";#N/A,#N/A,FALSE,"Tel - Mktg";#N/A,#N/A,FALSE,"Tel - Mktg"}</definedName>
    <definedName name="hhu_3_4" localSheetId="20" hidden="1">{#N/A,#N/A,FALSE,"TEL Monthly Inc";#N/A,#N/A,FALSE,"TEL REVENUE";#N/A,#N/A,FALSE,"Tel - Manpower";#N/A,#N/A,FALSE,"Tel Sales Support";#N/A,#N/A,FALSE,"SI - TELCO";#N/A,#N/A,FALSE,"Sales - Telco";#N/A,#N/A,FALSE,"Tel - Mktg";#N/A,#N/A,FALSE,"Tel - Mktg"}</definedName>
    <definedName name="hhu_3_4" hidden="1">{#N/A,#N/A,FALSE,"TEL Monthly Inc";#N/A,#N/A,FALSE,"TEL REVENUE";#N/A,#N/A,FALSE,"Tel - Manpower";#N/A,#N/A,FALSE,"Tel Sales Support";#N/A,#N/A,FALSE,"SI - TELCO";#N/A,#N/A,FALSE,"Sales - Telco";#N/A,#N/A,FALSE,"Tel - Mktg";#N/A,#N/A,FALSE,"Tel - Mktg"}</definedName>
    <definedName name="hhu_3_5" localSheetId="20" hidden="1">{#N/A,#N/A,FALSE,"TEL Monthly Inc";#N/A,#N/A,FALSE,"TEL REVENUE";#N/A,#N/A,FALSE,"Tel - Manpower";#N/A,#N/A,FALSE,"Tel Sales Support";#N/A,#N/A,FALSE,"SI - TELCO";#N/A,#N/A,FALSE,"Sales - Telco";#N/A,#N/A,FALSE,"Tel - Mktg";#N/A,#N/A,FALSE,"Tel - Mktg"}</definedName>
    <definedName name="hhu_3_5" hidden="1">{#N/A,#N/A,FALSE,"TEL Monthly Inc";#N/A,#N/A,FALSE,"TEL REVENUE";#N/A,#N/A,FALSE,"Tel - Manpower";#N/A,#N/A,FALSE,"Tel Sales Support";#N/A,#N/A,FALSE,"SI - TELCO";#N/A,#N/A,FALSE,"Sales - Telco";#N/A,#N/A,FALSE,"Tel - Mktg";#N/A,#N/A,FALSE,"Tel - Mktg"}</definedName>
    <definedName name="hhu_4" localSheetId="20" hidden="1">{#N/A,#N/A,FALSE,"TEL Monthly Inc";#N/A,#N/A,FALSE,"TEL REVENUE";#N/A,#N/A,FALSE,"Tel - Manpower";#N/A,#N/A,FALSE,"Tel Sales Support";#N/A,#N/A,FALSE,"SI - TELCO";#N/A,#N/A,FALSE,"Sales - Telco";#N/A,#N/A,FALSE,"Tel - Mktg";#N/A,#N/A,FALSE,"Tel - Mktg"}</definedName>
    <definedName name="hhu_4" hidden="1">{#N/A,#N/A,FALSE,"TEL Monthly Inc";#N/A,#N/A,FALSE,"TEL REVENUE";#N/A,#N/A,FALSE,"Tel - Manpower";#N/A,#N/A,FALSE,"Tel Sales Support";#N/A,#N/A,FALSE,"SI - TELCO";#N/A,#N/A,FALSE,"Sales - Telco";#N/A,#N/A,FALSE,"Tel - Mktg";#N/A,#N/A,FALSE,"Tel - Mktg"}</definedName>
    <definedName name="hhu_5" localSheetId="20" hidden="1">{#N/A,#N/A,FALSE,"TEL Monthly Inc";#N/A,#N/A,FALSE,"TEL REVENUE";#N/A,#N/A,FALSE,"Tel - Manpower";#N/A,#N/A,FALSE,"Tel Sales Support";#N/A,#N/A,FALSE,"SI - TELCO";#N/A,#N/A,FALSE,"Sales - Telco";#N/A,#N/A,FALSE,"Tel - Mktg";#N/A,#N/A,FALSE,"Tel - Mktg"}</definedName>
    <definedName name="hhu_5" hidden="1">{#N/A,#N/A,FALSE,"TEL Monthly Inc";#N/A,#N/A,FALSE,"TEL REVENUE";#N/A,#N/A,FALSE,"Tel - Manpower";#N/A,#N/A,FALSE,"Tel Sales Support";#N/A,#N/A,FALSE,"SI - TELCO";#N/A,#N/A,FALSE,"Sales - Telco";#N/A,#N/A,FALSE,"Tel - Mktg";#N/A,#N/A,FALSE,"Tel - Mktg"}</definedName>
    <definedName name="hhxdfdfgbhfg" hidden="1">#REF!</definedName>
    <definedName name="HiddenRows" hidden="1">#REF!</definedName>
    <definedName name="hj" localSheetId="20" hidden="1">{#N/A,#N/A,FALSE,"BS";#N/A,#N/A,FALSE,"PL";#N/A,#N/A,FALSE,"처분";#N/A,#N/A,FALSE,"현금";#N/A,#N/A,FALSE,"매출";#N/A,#N/A,FALSE,"원가";#N/A,#N/A,FALSE,"경영"}</definedName>
    <definedName name="hj" hidden="1">{#N/A,#N/A,FALSE,"BS";#N/A,#N/A,FALSE,"PL";#N/A,#N/A,FALSE,"처분";#N/A,#N/A,FALSE,"현금";#N/A,#N/A,FALSE,"매출";#N/A,#N/A,FALSE,"원가";#N/A,#N/A,FALSE,"경영"}</definedName>
    <definedName name="HK0LLLLUIO" localSheetId="20" hidden="1">{#N/A,#N/A,FALSE,"IS";#N/A,#N/A,FALSE,"SG";#N/A,#N/A,FALSE,"FF";#N/A,#N/A,FALSE,"BS";#N/A,#N/A,FALSE,"DCF";#N/A,#N/A,FALSE,"EVA";#N/A,#N/A,FALSE,"Air";#N/A,#N/A,FALSE,"Car";#N/A,#N/A,FALSE,"Ind";#N/A,#N/A,FALSE,"Sys";#N/A,#N/A,FALSE,"Fin";#N/A,#N/A,FALSE,"Prl";#N/A,#N/A,FALSE,"Ces";#N/A,#N/A,FALSE,"Bell";#N/A,#N/A,FALSE,"Com1";#N/A,#N/A,FALSE,"Com2";#N/A,#N/A,FALSE,"IBES";#N/A,#N/A,FALSE,"EV hist"}</definedName>
    <definedName name="HK0LLLLUIO" hidden="1">{#N/A,#N/A,FALSE,"IS";#N/A,#N/A,FALSE,"SG";#N/A,#N/A,FALSE,"FF";#N/A,#N/A,FALSE,"BS";#N/A,#N/A,FALSE,"DCF";#N/A,#N/A,FALSE,"EVA";#N/A,#N/A,FALSE,"Air";#N/A,#N/A,FALSE,"Car";#N/A,#N/A,FALSE,"Ind";#N/A,#N/A,FALSE,"Sys";#N/A,#N/A,FALSE,"Fin";#N/A,#N/A,FALSE,"Prl";#N/A,#N/A,FALSE,"Ces";#N/A,#N/A,FALSE,"Bell";#N/A,#N/A,FALSE,"Com1";#N/A,#N/A,FALSE,"Com2";#N/A,#N/A,FALSE,"IBES";#N/A,#N/A,FALSE,"EV hist"}</definedName>
    <definedName name="HKJHKJH" localSheetId="20" hidden="1">{#N/A,#N/A,FALSE,"BS";#N/A,#N/A,FALSE,"PL";#N/A,#N/A,FALSE,"처분";#N/A,#N/A,FALSE,"현금";#N/A,#N/A,FALSE,"매출";#N/A,#N/A,FALSE,"원가";#N/A,#N/A,FALSE,"경영"}</definedName>
    <definedName name="HKJHKJH" hidden="1">{#N/A,#N/A,FALSE,"BS";#N/A,#N/A,FALSE,"PL";#N/A,#N/A,FALSE,"처분";#N/A,#N/A,FALSE,"현금";#N/A,#N/A,FALSE,"매출";#N/A,#N/A,FALSE,"원가";#N/A,#N/A,FALSE,"경영"}</definedName>
    <definedName name="hn.ExtDb" hidden="1">FALSE</definedName>
    <definedName name="hn.ModelType" hidden="1">"DEAL"</definedName>
    <definedName name="hn.ModelVersion" hidden="1">1</definedName>
    <definedName name="hn.NoUpload" hidden="1">0</definedName>
    <definedName name="hn.RolledForward" hidden="1">FALSE</definedName>
    <definedName name="hod" localSheetId="20" hidden="1">{#N/A,#N/A,FALSE,"TS";#N/A,#N/A,FALSE,"Combo";#N/A,#N/A,FALSE,"FAIR";#N/A,#N/A,FALSE,"RBC";#N/A,#N/A,FALSE,"xxxx";#N/A,#N/A,FALSE,"A_D";#N/A,#N/A,FALSE,"WACC";#N/A,#N/A,FALSE,"DCF";#N/A,#N/A,FALSE,"LBO";#N/A,#N/A,FALSE,"AcqMults";#N/A,#N/A,FALSE,"CompMults"}</definedName>
    <definedName name="hod" hidden="1">{#N/A,#N/A,FALSE,"TS";#N/A,#N/A,FALSE,"Combo";#N/A,#N/A,FALSE,"FAIR";#N/A,#N/A,FALSE,"RBC";#N/A,#N/A,FALSE,"xxxx";#N/A,#N/A,FALSE,"A_D";#N/A,#N/A,FALSE,"WACC";#N/A,#N/A,FALSE,"DCF";#N/A,#N/A,FALSE,"LBO";#N/A,#N/A,FALSE,"AcqMults";#N/A,#N/A,FALSE,"CompMults"}</definedName>
    <definedName name="houy" localSheetId="20" hidden="1">{#N/A,#N/A,FALSE,"AD_Purchase";#N/A,#N/A,FALSE,"Credit";#N/A,#N/A,FALSE,"PF Acquisition";#N/A,#N/A,FALSE,"PF Offering"}</definedName>
    <definedName name="houy" hidden="1">{#N/A,#N/A,FALSE,"AD_Purchase";#N/A,#N/A,FALSE,"Credit";#N/A,#N/A,FALSE,"PF Acquisition";#N/A,#N/A,FALSE,"PF Offering"}</definedName>
    <definedName name="HRASEKJHSA" hidden="1">#REF!</definedName>
    <definedName name="HTM_Control" localSheetId="20" hidden="1">{"'下期集計（10.27迄・速報値）'!$Q$16"}</definedName>
    <definedName name="HTM_Control" hidden="1">{"'下期集計（10.27迄・速報値）'!$Q$16"}</definedName>
    <definedName name="ＨＴＭＬ" localSheetId="20" hidden="1">{"'コメント'!$A$1:$C$37"}</definedName>
    <definedName name="ＨＴＭＬ" hidden="1">{"'コメント'!$A$1:$C$37"}</definedName>
    <definedName name="HTML_CodePage" hidden="1">949</definedName>
    <definedName name="HTML_Control" localSheetId="20" hidden="1">{"'손익현황'!$A$1:$J$29"}</definedName>
    <definedName name="HTML_Control" hidden="1">{"'손익현황'!$A$1:$J$29"}</definedName>
    <definedName name="HTML_Control_1" localSheetId="20" hidden="1">{"'보고양식'!$A$58:$K$111"}</definedName>
    <definedName name="HTML_Control_1" hidden="1">{"'보고양식'!$A$58:$K$111"}</definedName>
    <definedName name="HTML_Control_1_1" localSheetId="20" hidden="1">{"'보고양식'!$A$58:$K$111"}</definedName>
    <definedName name="HTML_Control_1_1" hidden="1">{"'보고양식'!$A$58:$K$111"}</definedName>
    <definedName name="HTML_Control_1_2" localSheetId="20" hidden="1">{"'보고양식'!$A$58:$K$111"}</definedName>
    <definedName name="HTML_Control_1_2" hidden="1">{"'보고양식'!$A$58:$K$111"}</definedName>
    <definedName name="HTML_Control_1_3" localSheetId="20" hidden="1">{"'보고양식'!$A$58:$K$111"}</definedName>
    <definedName name="HTML_Control_1_3" hidden="1">{"'보고양식'!$A$58:$K$111"}</definedName>
    <definedName name="HTML_Control_1_4" localSheetId="20" hidden="1">{"'보고양식'!$A$58:$K$111"}</definedName>
    <definedName name="HTML_Control_1_4" hidden="1">{"'보고양식'!$A$58:$K$111"}</definedName>
    <definedName name="HTML_Control_2" localSheetId="20" hidden="1">{"'보고양식'!$A$58:$K$111"}</definedName>
    <definedName name="HTML_Control_2" hidden="1">{"'보고양식'!$A$58:$K$111"}</definedName>
    <definedName name="HTML_Control_2_1" localSheetId="20" hidden="1">{"'보고양식'!$A$58:$K$111"}</definedName>
    <definedName name="HTML_Control_2_1" hidden="1">{"'보고양식'!$A$58:$K$111"}</definedName>
    <definedName name="HTML_Control_2_2" localSheetId="20" hidden="1">{"'보고양식'!$A$58:$K$111"}</definedName>
    <definedName name="HTML_Control_2_2" hidden="1">{"'보고양식'!$A$58:$K$111"}</definedName>
    <definedName name="HTML_Control_2_3" localSheetId="20" hidden="1">{"'보고양식'!$A$58:$K$111"}</definedName>
    <definedName name="HTML_Control_2_3" hidden="1">{"'보고양식'!$A$58:$K$111"}</definedName>
    <definedName name="HTML_Control_2_4" localSheetId="20" hidden="1">{"'보고양식'!$A$58:$K$111"}</definedName>
    <definedName name="HTML_Control_2_4" hidden="1">{"'보고양식'!$A$58:$K$111"}</definedName>
    <definedName name="HTML_Control_3" localSheetId="20" hidden="1">{"'보고양식'!$A$58:$K$111"}</definedName>
    <definedName name="HTML_Control_3" hidden="1">{"'보고양식'!$A$58:$K$111"}</definedName>
    <definedName name="HTML_Control_3_1" localSheetId="20" hidden="1">{"'보고양식'!$A$58:$K$111"}</definedName>
    <definedName name="HTML_Control_3_1" hidden="1">{"'보고양식'!$A$58:$K$111"}</definedName>
    <definedName name="HTML_Control_3_2" localSheetId="20" hidden="1">{"'보고양식'!$A$58:$K$111"}</definedName>
    <definedName name="HTML_Control_3_2" hidden="1">{"'보고양식'!$A$58:$K$111"}</definedName>
    <definedName name="HTML_Control_3_3" localSheetId="20" hidden="1">{"'보고양식'!$A$58:$K$111"}</definedName>
    <definedName name="HTML_Control_3_3" hidden="1">{"'보고양식'!$A$58:$K$111"}</definedName>
    <definedName name="HTML_Control_3_4" localSheetId="20" hidden="1">{"'보고양식'!$A$58:$K$111"}</definedName>
    <definedName name="HTML_Control_3_4" hidden="1">{"'보고양식'!$A$58:$K$111"}</definedName>
    <definedName name="HTML_Control_4" localSheetId="20" hidden="1">{"'보고양식'!$A$58:$K$111"}</definedName>
    <definedName name="HTML_Control_4" hidden="1">{"'보고양식'!$A$58:$K$111"}</definedName>
    <definedName name="HTML_Control_4_1" localSheetId="20" hidden="1">{"'보고양식'!$A$58:$K$111"}</definedName>
    <definedName name="HTML_Control_4_1" hidden="1">{"'보고양식'!$A$58:$K$111"}</definedName>
    <definedName name="HTML_Control_4_2" localSheetId="20" hidden="1">{"'보고양식'!$A$58:$K$111"}</definedName>
    <definedName name="HTML_Control_4_2" hidden="1">{"'보고양식'!$A$58:$K$111"}</definedName>
    <definedName name="HTML_Control_4_3" localSheetId="20" hidden="1">{"'보고양식'!$A$58:$K$111"}</definedName>
    <definedName name="HTML_Control_4_3" hidden="1">{"'보고양식'!$A$58:$K$111"}</definedName>
    <definedName name="HTML_Control_4_4" localSheetId="20" hidden="1">{"'보고양식'!$A$58:$K$111"}</definedName>
    <definedName name="HTML_Control_4_4" hidden="1">{"'보고양식'!$A$58:$K$111"}</definedName>
    <definedName name="HTML_Control_5" localSheetId="20" hidden="1">{"'보고양식'!$A$58:$K$111"}</definedName>
    <definedName name="HTML_Control_5" hidden="1">{"'보고양식'!$A$58:$K$111"}</definedName>
    <definedName name="HTML_Control_5_1" localSheetId="20" hidden="1">{"'보고양식'!$A$58:$K$111"}</definedName>
    <definedName name="HTML_Control_5_1" hidden="1">{"'보고양식'!$A$58:$K$111"}</definedName>
    <definedName name="HTML_Control_5_2" localSheetId="20" hidden="1">{"'보고양식'!$A$58:$K$111"}</definedName>
    <definedName name="HTML_Control_5_2" hidden="1">{"'보고양식'!$A$58:$K$111"}</definedName>
    <definedName name="HTML_Control_5_3" localSheetId="20" hidden="1">{"'보고양식'!$A$58:$K$111"}</definedName>
    <definedName name="HTML_Control_5_3" hidden="1">{"'보고양식'!$A$58:$K$111"}</definedName>
    <definedName name="HTML_Control_5_4" localSheetId="20" hidden="1">{"'보고양식'!$A$58:$K$111"}</definedName>
    <definedName name="HTML_Control_5_4" hidden="1">{"'보고양식'!$A$58:$K$111"}</definedName>
    <definedName name="HTML_Description" hidden="1">""</definedName>
    <definedName name="HTML_Email" hidden="1">""</definedName>
    <definedName name="HTML_Header" hidden="1">"손익현황"</definedName>
    <definedName name="HTML_LastUpdate" hidden="1">"99-04-13"</definedName>
    <definedName name="HTML_LineAfter" hidden="1">FALSE</definedName>
    <definedName name="HTML_LineBefore" hidden="1">FALSE</definedName>
    <definedName name="HTML_Name" hidden="1">"윤찬영"</definedName>
    <definedName name="HTML_OBDlg2" hidden="1">TRUE</definedName>
    <definedName name="HTML_OBDlg3" hidden="1">TRUE</definedName>
    <definedName name="HTML_OBDlg4" hidden="1">TRUE</definedName>
    <definedName name="HTML_OS" hidden="1">0</definedName>
    <definedName name="HTML_PathFile" hidden="1">"C:\d7100\MyHTML.htm"</definedName>
    <definedName name="HTML_Title" hidden="1">"결산요약보고3월"</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ugugguugu" hidden="1">#REF!</definedName>
    <definedName name="hung" localSheetId="20" hidden="1">{"'Sheet1'!$L$16"}</definedName>
    <definedName name="hung" hidden="1">{"'Sheet1'!$L$16"}</definedName>
    <definedName name="huy" localSheetId="20" hidden="1">{"'Sheet1'!$L$16"}</definedName>
    <definedName name="huy" hidden="1">{"'Sheet1'!$L$16"}</definedName>
    <definedName name="hyg" localSheetId="20" hidden="1">{#N/A,#N/A,FALSE,"Eastern";#N/A,#N/A,FALSE,"Western"}</definedName>
    <definedName name="hyg" hidden="1">{#N/A,#N/A,FALSE,"Eastern";#N/A,#N/A,FALSE,"Western"}</definedName>
    <definedName name="Hypo_Brice" hidden="1">'[1]#REF'!#REF!</definedName>
    <definedName name="ia" localSheetId="20" hidden="1">{#N/A,#N/A,FALSE,"Aging Summary";#N/A,#N/A,FALSE,"Ratio Analysis";#N/A,#N/A,FALSE,"Test 120 Day Accts";#N/A,#N/A,FALSE,"Tickmarks"}</definedName>
    <definedName name="ia" hidden="1">{#N/A,#N/A,FALSE,"Aging Summary";#N/A,#N/A,FALSE,"Ratio Analysis";#N/A,#N/A,FALSE,"Test 120 Day Accts";#N/A,#N/A,FALSE,"Tickmarks"}</definedName>
    <definedName name="IACA3" localSheetId="20" hidden="1">{#N/A,#N/A,FALSE,"SF"}</definedName>
    <definedName name="IACA3" hidden="1">{#N/A,#N/A,FALSE,"SF"}</definedName>
    <definedName name="IACA3_1" localSheetId="20" hidden="1">{#N/A,#N/A,FALSE,"SF"}</definedName>
    <definedName name="IACA3_1" hidden="1">{#N/A,#N/A,FALSE,"SF"}</definedName>
    <definedName name="ines" localSheetId="20" hidden="1">{#N/A,#N/A,FALSE,"3";#N/A,#N/A,FALSE,"5";#N/A,#N/A,FALSE,"6";#N/A,#N/A,FALSE,"8";#N/A,#N/A,FALSE,"10";#N/A,#N/A,FALSE,"13";#N/A,#N/A,FALSE,"14";#N/A,#N/A,FALSE,"15";#N/A,#N/A,FALSE,"16"}</definedName>
    <definedName name="ines" hidden="1">{#N/A,#N/A,FALSE,"3";#N/A,#N/A,FALSE,"5";#N/A,#N/A,FALSE,"6";#N/A,#N/A,FALSE,"8";#N/A,#N/A,FALSE,"10";#N/A,#N/A,FALSE,"13";#N/A,#N/A,FALSE,"14";#N/A,#N/A,FALSE,"15";#N/A,#N/A,FALSE,"16"}</definedName>
    <definedName name="inflList" hidden="1">"00000000000000000000000000000000000000000000000000000000000000000000000000000000000000000000000000000000000000000000000000000000000000000000000000000000000000000000000000000000000000000000000000000000"</definedName>
    <definedName name="INFO_BI_EXE_NAME" hidden="1">"BICORE.EXE"</definedName>
    <definedName name="INFO_EXE_SERVER_PATH" hidden="1">"C:\Sage\Sage 100 Workstation\MAS90\Home\Intelligence\BICORE.EXE"</definedName>
    <definedName name="INFO_INSTANCE_ID" hidden="1">"0"</definedName>
    <definedName name="INFO_INSTANCE_NAME" hidden="1">"MEP Financial Model CAT,MCAD, and 3DV_20180409_09_38_23_3838.xls"</definedName>
    <definedName name="INFO_INSTANCE_NAME_1" hidden="1">"Copy of Consol Financial Report Designer 1-1_20160919_15_11_27_1111.xls"</definedName>
    <definedName name="INFO_REPORT_CODE" hidden="1">"MAS-XL01-1-1"</definedName>
    <definedName name="INFO_REPORT_ID" hidden="1">"9"</definedName>
    <definedName name="INFO_REPORT_NAME" hidden="1">"MEP Financial Model CAT,MCAD, and 3DV"</definedName>
    <definedName name="INFO_REPORT_NAME_1" hidden="1">"Copy of Consol Financial Report Designer 1-1"</definedName>
    <definedName name="INFO_RUN_USER" hidden="1">""</definedName>
    <definedName name="INFO_RUN_WORKSTATION" hidden="1">"BG-FINANCE-AB"</definedName>
    <definedName name="INFO_RUN_WORKSTATION_1" hidden="1">"BG-ADMIN-AB"</definedName>
    <definedName name="interestoverall" localSheetId="20" hidden="1">{#N/A,#N/A,FALSE,"Aging Summary";#N/A,#N/A,FALSE,"Ratio Analysis";#N/A,#N/A,FALSE,"Test 120 Day Accts";#N/A,#N/A,FALSE,"Tickmarks"}</definedName>
    <definedName name="interestoverall" hidden="1">{#N/A,#N/A,FALSE,"Aging Summary";#N/A,#N/A,FALSE,"Ratio Analysis";#N/A,#N/A,FALSE,"Test 120 Day Accts";#N/A,#N/A,FALSE,"Tickmarks"}</definedName>
    <definedName name="IntroPrintArea" hidden="1">#REF!</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_1" hidden="1">"c1449"</definedName>
    <definedName name="IQ_ACCOUNTS_PAY_1" hidden="1">"c1343"</definedName>
    <definedName name="IQ_ACCRUED_EXP_1" hidden="1">"c1341"</definedName>
    <definedName name="IQ_ACCUM_DEP_1" hidden="1">"c1340"</definedName>
    <definedName name="IQ_ACQUIRED_BY_REPORTING_BANK_FDIC" hidden="1">"c6535"</definedName>
    <definedName name="IQ_ADD_PAID_IN_1" hidden="1">"c1344"</definedName>
    <definedName name="IQ_ADDIN" hidden="1">"AUTO"</definedName>
    <definedName name="IQ_ADDITIONAL_NON_INT_INC_FDIC" hidden="1">"c6574"</definedName>
    <definedName name="IQ_ADJUSTABLE_RATE_LOANS_FDIC" hidden="1">"c6375"</definedName>
    <definedName name="IQ_AE_BR" hidden="1">"c10"</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LLOW_CONST_1" hidden="1">"c1342"</definedName>
    <definedName name="IQ_AMENDED_BALANCE_PREVIOUS_YR_FDIC" hidden="1">"c6499"</definedName>
    <definedName name="IQ_AMORT_EXPENSE_FDIC" hidden="1">"c6677"</definedName>
    <definedName name="IQ_AMORTIZATION_1" hidden="1">"c1591"</definedName>
    <definedName name="IQ_AMORTIZED_COST_FDIC" hidden="1">"c6426"</definedName>
    <definedName name="IQ_AP_BR" hidden="1">"c34"</definedName>
    <definedName name="IQ_AR_BR" hidden="1">"c41"</definedName>
    <definedName name="IQ_ASSET_BACKED_FDIC" hidden="1">"c6301"</definedName>
    <definedName name="IQ_ASSET_WRITEDOWN_BR" hidden="1">"c50"</definedName>
    <definedName name="IQ_ASSET_WRITEDOWN_CF_BR" hidden="1">"c53"</definedName>
    <definedName name="IQ_ASSETS_HELD_FDIC" hidden="1">"c6305"</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ROKER_REC_NO_REUT" hidden="1">"c5315"</definedName>
    <definedName name="IQ_AVG_BROKER_REC_REUT" hidden="1">"c3630"</definedName>
    <definedName name="IQ_AVG_VOLUME_1" hidden="1">"c1346"</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ETA_1" hidden="1">"c2133"</definedName>
    <definedName name="IQ_BOARD_MEMBER_FAX" hidden="1">"c2100"</definedName>
    <definedName name="IQ_BOARD_MEMBER_OFFICE" hidden="1">"c2098"</definedName>
    <definedName name="IQ_BOARD_MEMBER_PHONE" hidden="1">"c2099"</definedName>
    <definedName name="IQ_BONDRATING_MOODYS" hidden="1">"IQ_BONDRATING_MOODYS"</definedName>
    <definedName name="IQ_BROKERED_DEPOSITS_FDIC" hidden="1">"c6486"</definedName>
    <definedName name="IQ_BV_ACT_OR_EST_REUT" hidden="1">"c5471"</definedName>
    <definedName name="IQ_BV_EST_REUT" hidden="1">"c5403"</definedName>
    <definedName name="IQ_BV_HIGH_EST_REUT" hidden="1">"c5405"</definedName>
    <definedName name="IQ_BV_LOW_EST_REUT" hidden="1">"c5406"</definedName>
    <definedName name="IQ_BV_MEDIAN_EST_REUT" hidden="1">"c5404"</definedName>
    <definedName name="IQ_BV_NUM_EST_REUT" hidden="1">"c5407"</definedName>
    <definedName name="IQ_BV_OVER_SHARES_1" hidden="1">"c1349"</definedName>
    <definedName name="IQ_BV_SHARE_ACT_OR_EST_REUT" hidden="1">"c5477"</definedName>
    <definedName name="IQ_BV_SHARE_EST_REUT" hidden="1">"c5439"</definedName>
    <definedName name="IQ_BV_SHARE_HIGH_EST_REUT" hidden="1">"c5441"</definedName>
    <definedName name="IQ_BV_SHARE_LOW_EST_REUT" hidden="1">"c5442"</definedName>
    <definedName name="IQ_BV_SHARE_MEDIAN_EST_REUT" hidden="1">"c5440"</definedName>
    <definedName name="IQ_BV_SHARE_NUM_EST_REUT" hidden="1">"c5443"</definedName>
    <definedName name="IQ_BV_SHARE_STDDEV_EST_REUT" hidden="1">"c5444"</definedName>
    <definedName name="IQ_BV_STDDEV_EST_REUT" hidden="1">"c5408"</definedName>
    <definedName name="IQ_CAL_Q_EST_REUT" hidden="1">"c6800"</definedName>
    <definedName name="IQ_CAL_Y_EST_REUT" hidden="1">"c6801"</definedName>
    <definedName name="IQ_CAPEX_ACT_OR_EST_REUT" hidden="1">"c5474"</definedName>
    <definedName name="IQ_CAPEX_BR" hidden="1">"c111"</definedName>
    <definedName name="IQ_CAPEX_EST_REUT" hidden="1">"c3969"</definedName>
    <definedName name="IQ_CAPEX_HIGH_EST_REUT" hidden="1">"c3971"</definedName>
    <definedName name="IQ_CAPEX_LOW_EST_REUT" hidden="1">"c3972"</definedName>
    <definedName name="IQ_CAPEX_MEDIAN_EST_REUT" hidden="1">"c3970"</definedName>
    <definedName name="IQ_CAPEX_NUM_EST_REUT" hidden="1">"c3973"</definedName>
    <definedName name="IQ_CAPEX_STDDEV_EST_REUT" hidden="1">"c3974"</definedName>
    <definedName name="IQ_CAPITAL_LEASE_1" hidden="1">"c1350"</definedName>
    <definedName name="IQ_CASH_1" hidden="1">"c1458"</definedName>
    <definedName name="IQ_CASH_ACQUIRE_CF_1" hidden="1">"c116"</definedName>
    <definedName name="IQ_CASH_DIVIDENDS_NET_INCOME_FDIC" hidden="1">"c6738"</definedName>
    <definedName name="IQ_CASH_DUE_BANKS_1" hidden="1">"c1351"</definedName>
    <definedName name="IQ_CASH_IN_PROCESS_FDIC" hidden="1">"c6386"</definedName>
    <definedName name="IQ_CASH_ST_1" hidden="1">"c1355"</definedName>
    <definedName name="IQ_CCE_FDIC" hidden="1">"c6296"</definedName>
    <definedName name="IQ_CFPS_ACT_OR_EST_REUT" hidden="1">"c5463"</definedName>
    <definedName name="IQ_CFPS_EST_REUT" hidden="1">"c3844"</definedName>
    <definedName name="IQ_CFPS_HIGH_EST_REUT" hidden="1">"c3846"</definedName>
    <definedName name="IQ_CFPS_LOW_EST_REUT" hidden="1">"c3847"</definedName>
    <definedName name="IQ_CFPS_MEDIAN_EST_REUT" hidden="1">"c3845"</definedName>
    <definedName name="IQ_CFPS_NUM_EST_REUT" hidden="1">"c3848"</definedName>
    <definedName name="IQ_CFPS_STDDEV_EST_REUT" hidden="1">"c3849"</definedName>
    <definedName name="IQ_CH">110000</definedName>
    <definedName name="IQ_CHANGE_AP_BR" hidden="1">"c135"</definedName>
    <definedName name="IQ_CHANGE_AR_BR" hidden="1">"c142"</definedName>
    <definedName name="IQ_CHANGE_OTHER_NET_OPER_ASSETS_BR" hidden="1">"c3595"</definedName>
    <definedName name="IQ_CHANGE_OTHER_WORK_CAP_BR" hidden="1">"c154"</definedName>
    <definedName name="IQ_CHANGES_WORK_CAP_1"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LASSB_OUTSTANDING_BS_DATE" hidden="1">"c1972"</definedName>
    <definedName name="IQ_CLASSB_OUTSTANDING_FILING_DATE" hidden="1">"c1974"</definedName>
    <definedName name="IQ_CMO_FDIC" hidden="1">"c6406"</definedName>
    <definedName name="IQ_COLLECTION_DOMESTIC_FDIC" hidden="1">"c6387"</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_APIC_BR" hidden="1">"c185"</definedName>
    <definedName name="IQ_COMMON_FDIC" hidden="1">"c6350"</definedName>
    <definedName name="IQ_COMMON_ISSUED_BR" hidden="1">"c199"</definedName>
    <definedName name="IQ_COMMON_REP_BR" hidden="1">"c208"</definedName>
    <definedName name="IQ_COMMON_STOCK_1" hidden="1">"c1358"</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TRACTS_OTHER_COMMODITIES_EQUITIES_FDIC" hidden="1">"c6522"</definedName>
    <definedName name="IQ_CONV_RATE" hidden="1">"c2192"</definedName>
    <definedName name="IQ_CONVEYED_TO_OTHERS_FDIC" hidden="1">"c6534"</definedName>
    <definedName name="IQ_CORE_CAPITAL_RATIO_FDIC" hidden="1">"c6745"</definedName>
    <definedName name="IQ_COST_OF_FUNDING_ASSETS_FDIC" hidden="1">"c6725"</definedName>
    <definedName name="IQ_COST_REVENUE_1" hidden="1">"c1359"</definedName>
    <definedName name="IQ_CQ">5000</definedName>
    <definedName name="IQ_CREDIT_CARD_CHARGE_OFFS_FDIC" hidden="1">"c6652"</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PROVISION_NET_CHARGE_OFFS_FDIC" hidden="1">"c6734"</definedName>
    <definedName name="IQ_CURRENCY_COIN_DOMESTIC_FDIC" hidden="1">"c6388"</definedName>
    <definedName name="IQ_CURRENCY_GAIN_BR" hidden="1">"c236"</definedName>
    <definedName name="IQ_CURRENT_PORT_DEBT_BR" hidden="1">"c1567"</definedName>
    <definedName name="IQ_CY">10000</definedName>
    <definedName name="IQ_DA_BR" hidden="1">"c248"</definedName>
    <definedName name="IQ_DA_CF_BR" hidden="1">"c251"</definedName>
    <definedName name="IQ_DA_SUPPL_BR" hidden="1">"c260"</definedName>
    <definedName name="IQ_DA_SUPPL_CF_BR" hidden="1">"c263"</definedName>
    <definedName name="IQ_DAILY">500000</definedName>
    <definedName name="IQ_DAYS_PAY_OUTST_1" hidden="1">"c1362"</definedName>
    <definedName name="IQ_DAYS_SALES_OUTST_1" hidden="1">"c1363"</definedName>
    <definedName name="IQ_DEF_ACQ_CST_1" hidden="1">"c1364"</definedName>
    <definedName name="IQ_DEF_AMORT_BR" hidden="1">"c278"</definedName>
    <definedName name="IQ_DEF_CHARGES_BR" hidden="1">"c288"</definedName>
    <definedName name="IQ_DEF_CHARGES_LT_BR" hidden="1">"c294"</definedName>
    <definedName name="IQ_DEF_INC_TAX_1" hidden="1">"c1365"</definedName>
    <definedName name="IQ_DEF_TAX_ASSET_LT_BR" hidden="1">"c304"</definedName>
    <definedName name="IQ_DEF_TAX_LIAB_LT_BR" hidden="1">"c315"</definedName>
    <definedName name="IQ_DEFERRED_INC_TAX_1" hidden="1">"c1447"</definedName>
    <definedName name="IQ_DEFERRED_TAXES_1" hidden="1">"c1356"</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_1" hidden="1">"c1360"</definedName>
    <definedName name="IQ_DEPRE_DEPLE_1" hidden="1">"c1361"</definedName>
    <definedName name="IQ_DERIVATIVES_FDIC" hidden="1">"c6523"</definedName>
    <definedName name="IQ_DESCRIPTION_LONG_1" hidden="1">"c1520"</definedName>
    <definedName name="IQ_DIFF_LASTCLOSE_TARGET_PRICE_REUT" hidden="1">"c5436"</definedName>
    <definedName name="IQ_DISCONT_OPER_1" hidden="1">"c1367"</definedName>
    <definedName name="IQ_DIVID_SHARE_1" hidden="1">"c1366"</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PAC" hidden="1">"c2801"</definedName>
    <definedName name="IQ_DPS_ACT_OR_EST_REUT" hidden="1">"c5464"</definedName>
    <definedName name="IQ_DPS_EST_BOTTOM_UP_REUT" hidden="1">"c5501"</definedName>
    <definedName name="IQ_DPS_EST_REUT" hidden="1">"c3851"</definedName>
    <definedName name="IQ_DPS_HIGH_EST_REUT" hidden="1">"c3853"</definedName>
    <definedName name="IQ_DPS_LOW_EST_REUT" hidden="1">"c3854"</definedName>
    <definedName name="IQ_DPS_MEDIAN_EST_REUT" hidden="1">"c3852"</definedName>
    <definedName name="IQ_DPS_NUM_EST_REUT" hidden="1">"c3855"</definedName>
    <definedName name="IQ_DPS_STDDEV_EST_REUT" hidden="1">"c3856"</definedName>
    <definedName name="IQ_EARNING_ASSETS_FDIC" hidden="1">"c6360"</definedName>
    <definedName name="IQ_EARNING_ASSETS_YIELD_FDIC" hidden="1">"c6724"</definedName>
    <definedName name="IQ_EARNINGS_ANNOUNCE_DATE_REUT" hidden="1">"c5314"</definedName>
    <definedName name="IQ_EARNINGS_COVERAGE_NET_CHARGE_OFFS_FDIC" hidden="1">"c6735"</definedName>
    <definedName name="IQ_EBIT_ACT_OR_EST_REUT" hidden="1">"c5465"</definedName>
    <definedName name="IQ_EBIT_EST_REUT" hidden="1">"c5333"</definedName>
    <definedName name="IQ_EBIT_HIGH_EST_REUT" hidden="1">"c5335"</definedName>
    <definedName name="IQ_EBIT_LOW_EST_REUT" hidden="1">"c5336"</definedName>
    <definedName name="IQ_EBIT_MEDIAN_EST_REUT" hidden="1">"c5334"</definedName>
    <definedName name="IQ_EBIT_NUM_EST_REUT" hidden="1">"c5337"</definedName>
    <definedName name="IQ_EBIT_OVER_IE_1" hidden="1">"c1369"</definedName>
    <definedName name="IQ_EBIT_STDDEV_EST_REUT" hidden="1">"c5338"</definedName>
    <definedName name="IQ_EBITDA_ACT_OR_EST_REUT" hidden="1">"c5462"</definedName>
    <definedName name="IQ_EBITDA_CAPEX_OVER_TOTAL_IE_1" hidden="1">"c1370"</definedName>
    <definedName name="IQ_EBITDA_EST_REUT" hidden="1">"c3640"</definedName>
    <definedName name="IQ_EBITDA_HIGH_EST_REUT" hidden="1">"c3642"</definedName>
    <definedName name="IQ_EBITDA_LOW_EST_REUT" hidden="1">"c3643"</definedName>
    <definedName name="IQ_EBITDA_MEDIAN_EST_REUT" hidden="1">"c3641"</definedName>
    <definedName name="IQ_EBITDA_NO_EST" hidden="1">"c267"</definedName>
    <definedName name="IQ_EBITDA_NUM_EST_REUT" hidden="1">"c3644"</definedName>
    <definedName name="IQ_EBITDA_OVER_TOTAL_IE_1" hidden="1">"c1371"</definedName>
    <definedName name="IQ_EBITDA_STDDEV_EST_REUT" hidden="1">"c3645"</definedName>
    <definedName name="IQ_EBT_BR" hidden="1">"c378"</definedName>
    <definedName name="IQ_EBT_EXCL_BR" hidden="1">"c381"</definedName>
    <definedName name="IQ_ECO_METRIC_6810" hidden="1">"c6810"</definedName>
    <definedName name="IQ_ECO_METRIC_6811" hidden="1">"c6811"</definedName>
    <definedName name="IQ_ECO_METRIC_6812" hidden="1">"c6812"</definedName>
    <definedName name="IQ_ECO_METRIC_6813" hidden="1">"c6813"</definedName>
    <definedName name="IQ_ECO_METRIC_6814" hidden="1">"c6814"</definedName>
    <definedName name="IQ_ECO_METRIC_6815" hidden="1">"c6815"</definedName>
    <definedName name="IQ_ECO_METRIC_6816" hidden="1">"c6816"</definedName>
    <definedName name="IQ_ECO_METRIC_6817" hidden="1">"c6817"</definedName>
    <definedName name="IQ_ECO_METRIC_6818" hidden="1">"c6818"</definedName>
    <definedName name="IQ_ECO_METRIC_6819" hidden="1">"c6819"</definedName>
    <definedName name="IQ_ECO_METRIC_6820" hidden="1">"c6820"</definedName>
    <definedName name="IQ_ECO_METRIC_6821" hidden="1">"c6821"</definedName>
    <definedName name="IQ_ECO_METRIC_6822" hidden="1">"c6822"</definedName>
    <definedName name="IQ_ECO_METRIC_6823" hidden="1">"c6823"</definedName>
    <definedName name="IQ_ECO_METRIC_6824" hidden="1">"c6824"</definedName>
    <definedName name="IQ_ECO_METRIC_6825" hidden="1">"c6825"</definedName>
    <definedName name="IQ_ECO_METRIC_6826" hidden="1">"c6826"</definedName>
    <definedName name="IQ_ECO_METRIC_6827" hidden="1">"c6827"</definedName>
    <definedName name="IQ_ECO_METRIC_6828" hidden="1">"c6828"</definedName>
    <definedName name="IQ_ECO_METRIC_6829" hidden="1">"c6829"</definedName>
    <definedName name="IQ_ECO_METRIC_6830" hidden="1">"c6830"</definedName>
    <definedName name="IQ_ECO_METRIC_6831" hidden="1">"c6831"</definedName>
    <definedName name="IQ_ECO_METRIC_6832" hidden="1">"c6832"</definedName>
    <definedName name="IQ_ECO_METRIC_6833" hidden="1">"c6833"</definedName>
    <definedName name="IQ_ECO_METRIC_6834" hidden="1">"c6834"</definedName>
    <definedName name="IQ_ECO_METRIC_6835" hidden="1">"c6835"</definedName>
    <definedName name="IQ_ECO_METRIC_6836" hidden="1">"c6836"</definedName>
    <definedName name="IQ_ECO_METRIC_6837" hidden="1">"c6837"</definedName>
    <definedName name="IQ_ECO_METRIC_6838" hidden="1">"c6838"</definedName>
    <definedName name="IQ_ECO_METRIC_6839" hidden="1">"c6839"</definedName>
    <definedName name="IQ_ECO_METRIC_6840" hidden="1">"c6840"</definedName>
    <definedName name="IQ_ECO_METRIC_6841" hidden="1">"c6841"</definedName>
    <definedName name="IQ_ECO_METRIC_6842" hidden="1">"c6842"</definedName>
    <definedName name="IQ_ECO_METRIC_6843" hidden="1">"c6843"</definedName>
    <definedName name="IQ_ECO_METRIC_6844" hidden="1">"c6844"</definedName>
    <definedName name="IQ_ECO_METRIC_6845" hidden="1">"c6845"</definedName>
    <definedName name="IQ_ECO_METRIC_6846" hidden="1">"c6846"</definedName>
    <definedName name="IQ_ECO_METRIC_6847" hidden="1">"c6847"</definedName>
    <definedName name="IQ_ECO_METRIC_6848" hidden="1">"c6848"</definedName>
    <definedName name="IQ_ECO_METRIC_6849" hidden="1">"c6849"</definedName>
    <definedName name="IQ_ECO_METRIC_6850" hidden="1">"c6850"</definedName>
    <definedName name="IQ_ECO_METRIC_6851" hidden="1">"c6851"</definedName>
    <definedName name="IQ_ECO_METRIC_6852" hidden="1">"c6852"</definedName>
    <definedName name="IQ_ECO_METRIC_6853" hidden="1">"c6853"</definedName>
    <definedName name="IQ_ECO_METRIC_6854" hidden="1">"c6854"</definedName>
    <definedName name="IQ_ECO_METRIC_6855" hidden="1">"c6855"</definedName>
    <definedName name="IQ_ECO_METRIC_6856" hidden="1">"c6856"</definedName>
    <definedName name="IQ_ECO_METRIC_6857" hidden="1">"c6857"</definedName>
    <definedName name="IQ_ECO_METRIC_6858" hidden="1">"c6858"</definedName>
    <definedName name="IQ_ECO_METRIC_6859" hidden="1">"c6859"</definedName>
    <definedName name="IQ_ECO_METRIC_6860" hidden="1">"c6860"</definedName>
    <definedName name="IQ_ECO_METRIC_6861" hidden="1">"c6861"</definedName>
    <definedName name="IQ_ECO_METRIC_6862" hidden="1">"c6862"</definedName>
    <definedName name="IQ_ECO_METRIC_6863" hidden="1">"c6863"</definedName>
    <definedName name="IQ_ECO_METRIC_6864" hidden="1">"c6864"</definedName>
    <definedName name="IQ_ECO_METRIC_6865" hidden="1">"c6865"</definedName>
    <definedName name="IQ_ECO_METRIC_6866" hidden="1">"c6866"</definedName>
    <definedName name="IQ_ECO_METRIC_6867" hidden="1">"c6867"</definedName>
    <definedName name="IQ_ECO_METRIC_6868" hidden="1">"c6868"</definedName>
    <definedName name="IQ_ECO_METRIC_6869" hidden="1">"c6869"</definedName>
    <definedName name="IQ_ECO_METRIC_6870" hidden="1">"c6870"</definedName>
    <definedName name="IQ_ECO_METRIC_6871" hidden="1">"c6871"</definedName>
    <definedName name="IQ_ECO_METRIC_6872" hidden="1">"c6872"</definedName>
    <definedName name="IQ_ECO_METRIC_6873" hidden="1">"c6873"</definedName>
    <definedName name="IQ_ECO_METRIC_6874" hidden="1">"c6874"</definedName>
    <definedName name="IQ_ECO_METRIC_6875" hidden="1">"c6875"</definedName>
    <definedName name="IQ_ECO_METRIC_6876" hidden="1">"c6876"</definedName>
    <definedName name="IQ_ECO_METRIC_6877" hidden="1">"c6877"</definedName>
    <definedName name="IQ_ECO_METRIC_6878" hidden="1">"c6878"</definedName>
    <definedName name="IQ_ECO_METRIC_6879" hidden="1">"c6879"</definedName>
    <definedName name="IQ_ECO_METRIC_6880" hidden="1">"c6880"</definedName>
    <definedName name="IQ_ECO_METRIC_6881" hidden="1">"c6881"</definedName>
    <definedName name="IQ_ECO_METRIC_6882" hidden="1">"c6882"</definedName>
    <definedName name="IQ_ECO_METRIC_6883" hidden="1">"c6883"</definedName>
    <definedName name="IQ_ECO_METRIC_6884" hidden="1">"c6884"</definedName>
    <definedName name="IQ_ECO_METRIC_6885" hidden="1">"c6885"</definedName>
    <definedName name="IQ_ECO_METRIC_6886" hidden="1">"c6886"</definedName>
    <definedName name="IQ_ECO_METRIC_6887" hidden="1">"c6887"</definedName>
    <definedName name="IQ_ECO_METRIC_6888" hidden="1">"c6888"</definedName>
    <definedName name="IQ_ECO_METRIC_6889" hidden="1">"c6889"</definedName>
    <definedName name="IQ_ECO_METRIC_6890" hidden="1">"c6890"</definedName>
    <definedName name="IQ_ECO_METRIC_6891" hidden="1">"c6891"</definedName>
    <definedName name="IQ_ECO_METRIC_6892" hidden="1">"c6892"</definedName>
    <definedName name="IQ_ECO_METRIC_6893" hidden="1">"c6893"</definedName>
    <definedName name="IQ_ECO_METRIC_6894" hidden="1">"c6894"</definedName>
    <definedName name="IQ_ECO_METRIC_6895" hidden="1">"c6895"</definedName>
    <definedName name="IQ_ECO_METRIC_6896" hidden="1">"c6896"</definedName>
    <definedName name="IQ_ECO_METRIC_6897" hidden="1">"c6897"</definedName>
    <definedName name="IQ_ECO_METRIC_6899" hidden="1">"c6899"</definedName>
    <definedName name="IQ_ECO_METRIC_6900" hidden="1">"c6900"</definedName>
    <definedName name="IQ_ECO_METRIC_6901" hidden="1">"c6901"</definedName>
    <definedName name="IQ_ECO_METRIC_6902" hidden="1">"c6902"</definedName>
    <definedName name="IQ_ECO_METRIC_6903" hidden="1">"c6903"</definedName>
    <definedName name="IQ_ECO_METRIC_6904" hidden="1">"c6904"</definedName>
    <definedName name="IQ_ECO_METRIC_6905" hidden="1">"c6905"</definedName>
    <definedName name="IQ_ECO_METRIC_6906" hidden="1">"c6906"</definedName>
    <definedName name="IQ_ECO_METRIC_6907" hidden="1">"c6907"</definedName>
    <definedName name="IQ_ECO_METRIC_6908" hidden="1">"c6908"</definedName>
    <definedName name="IQ_ECO_METRIC_6909" hidden="1">"c6909"</definedName>
    <definedName name="IQ_ECO_METRIC_6910" hidden="1">"c6910"</definedName>
    <definedName name="IQ_ECO_METRIC_6911" hidden="1">"c6911"</definedName>
    <definedName name="IQ_ECO_METRIC_6912" hidden="1">"c6912"</definedName>
    <definedName name="IQ_ECO_METRIC_6913" hidden="1">"c6913"</definedName>
    <definedName name="IQ_ECO_METRIC_6914" hidden="1">"c6914"</definedName>
    <definedName name="IQ_ECO_METRIC_6915" hidden="1">"c6915"</definedName>
    <definedName name="IQ_ECO_METRIC_6916" hidden="1">"c6916"</definedName>
    <definedName name="IQ_ECO_METRIC_6917" hidden="1">"c6917"</definedName>
    <definedName name="IQ_ECO_METRIC_6918" hidden="1">"c6918"</definedName>
    <definedName name="IQ_ECO_METRIC_6919" hidden="1">"c6919"</definedName>
    <definedName name="IQ_ECO_METRIC_6920" hidden="1">"c6920"</definedName>
    <definedName name="IQ_ECO_METRIC_6921" hidden="1">"c6921"</definedName>
    <definedName name="IQ_ECO_METRIC_6922" hidden="1">"c6922"</definedName>
    <definedName name="IQ_ECO_METRIC_6923" hidden="1">"c6923"</definedName>
    <definedName name="IQ_ECO_METRIC_6924" hidden="1">"c6924"</definedName>
    <definedName name="IQ_ECO_METRIC_6925" hidden="1">"c6925"</definedName>
    <definedName name="IQ_ECO_METRIC_6926" hidden="1">"c6926"</definedName>
    <definedName name="IQ_ECO_METRIC_6928" hidden="1">"c6928"</definedName>
    <definedName name="IQ_ECO_METRIC_6929" hidden="1">"c6929"</definedName>
    <definedName name="IQ_ECO_METRIC_6930" hidden="1">"c6930"</definedName>
    <definedName name="IQ_ECO_METRIC_6931" hidden="1">"c6931"</definedName>
    <definedName name="IQ_ECO_METRIC_6932" hidden="1">"c6932"</definedName>
    <definedName name="IQ_ECO_METRIC_6933" hidden="1">"c6933"</definedName>
    <definedName name="IQ_ECO_METRIC_6934" hidden="1">"c6934"</definedName>
    <definedName name="IQ_ECO_METRIC_6935" hidden="1">"c6935"</definedName>
    <definedName name="IQ_ECO_METRIC_6936" hidden="1">"c6936"</definedName>
    <definedName name="IQ_ECO_METRIC_6937" hidden="1">"c6937"</definedName>
    <definedName name="IQ_ECO_METRIC_6938" hidden="1">"c6938"</definedName>
    <definedName name="IQ_ECO_METRIC_6939" hidden="1">"c6939"</definedName>
    <definedName name="IQ_ECO_METRIC_6940" hidden="1">"c6940"</definedName>
    <definedName name="IQ_ECO_METRIC_6941" hidden="1">"c6941"</definedName>
    <definedName name="IQ_ECO_METRIC_6942" hidden="1">"c6942"</definedName>
    <definedName name="IQ_ECO_METRIC_6943" hidden="1">"c6943"</definedName>
    <definedName name="IQ_ECO_METRIC_6944" hidden="1">"c6944"</definedName>
    <definedName name="IQ_ECO_METRIC_6945" hidden="1">"c6945"</definedName>
    <definedName name="IQ_ECO_METRIC_6946" hidden="1">"c6946"</definedName>
    <definedName name="IQ_ECO_METRIC_6947" hidden="1">"c6947"</definedName>
    <definedName name="IQ_ECO_METRIC_6948" hidden="1">"c6948"</definedName>
    <definedName name="IQ_ECO_METRIC_6949" hidden="1">"c6949"</definedName>
    <definedName name="IQ_ECO_METRIC_6950" hidden="1">"c6950"</definedName>
    <definedName name="IQ_ECO_METRIC_6951" hidden="1">"c6951"</definedName>
    <definedName name="IQ_ECO_METRIC_6952" hidden="1">"c6952"</definedName>
    <definedName name="IQ_ECO_METRIC_6953" hidden="1">"c6953"</definedName>
    <definedName name="IQ_ECO_METRIC_6954" hidden="1">"c6954"</definedName>
    <definedName name="IQ_ECO_METRIC_6955" hidden="1">"c6955"</definedName>
    <definedName name="IQ_ECO_METRIC_6956" hidden="1">"c6956"</definedName>
    <definedName name="IQ_ECO_METRIC_6957" hidden="1">"c6957"</definedName>
    <definedName name="IQ_ECO_METRIC_6958" hidden="1">"c6958"</definedName>
    <definedName name="IQ_ECO_METRIC_6959" hidden="1">"c6959"</definedName>
    <definedName name="IQ_ECO_METRIC_6960" hidden="1">"c6960"</definedName>
    <definedName name="IQ_ECO_METRIC_6962" hidden="1">"c6962"</definedName>
    <definedName name="IQ_ECO_METRIC_6963" hidden="1">"c6963"</definedName>
    <definedName name="IQ_ECO_METRIC_6964" hidden="1">"c6964"</definedName>
    <definedName name="IQ_ECO_METRIC_6965" hidden="1">"c6965"</definedName>
    <definedName name="IQ_ECO_METRIC_6966" hidden="1">"c6966"</definedName>
    <definedName name="IQ_ECO_METRIC_6967" hidden="1">"c6967"</definedName>
    <definedName name="IQ_ECO_METRIC_6968" hidden="1">"c6968"</definedName>
    <definedName name="IQ_ECO_METRIC_6969" hidden="1">"c6969"</definedName>
    <definedName name="IQ_ECO_METRIC_6970" hidden="1">"c6970"</definedName>
    <definedName name="IQ_ECO_METRIC_6971" hidden="1">"c6971"</definedName>
    <definedName name="IQ_ECO_METRIC_6972" hidden="1">"c6972"</definedName>
    <definedName name="IQ_ECO_METRIC_6973" hidden="1">"c6973"</definedName>
    <definedName name="IQ_ECO_METRIC_6974" hidden="1">"c6974"</definedName>
    <definedName name="IQ_ECO_METRIC_6975" hidden="1">"c6975"</definedName>
    <definedName name="IQ_ECO_METRIC_6976" hidden="1">"c6976"</definedName>
    <definedName name="IQ_ECO_METRIC_6977" hidden="1">"c6977"</definedName>
    <definedName name="IQ_ECO_METRIC_6978" hidden="1">"c6978"</definedName>
    <definedName name="IQ_ECO_METRIC_6979" hidden="1">"c6979"</definedName>
    <definedName name="IQ_ECO_METRIC_6980" hidden="1">"c6980"</definedName>
    <definedName name="IQ_ECO_METRIC_6981" hidden="1">"c6981"</definedName>
    <definedName name="IQ_ECO_METRIC_6982" hidden="1">"c6982"</definedName>
    <definedName name="IQ_ECO_METRIC_6983" hidden="1">"c6983"</definedName>
    <definedName name="IQ_ECO_METRIC_6984" hidden="1">"c6984"</definedName>
    <definedName name="IQ_ECO_METRIC_6985" hidden="1">"c6985"</definedName>
    <definedName name="IQ_ECO_METRIC_6986" hidden="1">"c6986"</definedName>
    <definedName name="IQ_ECO_METRIC_6987" hidden="1">"c6987"</definedName>
    <definedName name="IQ_ECO_METRIC_6988" hidden="1">"c6988"</definedName>
    <definedName name="IQ_ECO_METRIC_6989" hidden="1">"c6989"</definedName>
    <definedName name="IQ_ECO_METRIC_6990" hidden="1">"c6990"</definedName>
    <definedName name="IQ_ECO_METRIC_6991" hidden="1">"c6991"</definedName>
    <definedName name="IQ_ECO_METRIC_6992" hidden="1">"c6992"</definedName>
    <definedName name="IQ_ECO_METRIC_6993" hidden="1">"c6993"</definedName>
    <definedName name="IQ_ECO_METRIC_6994" hidden="1">"c6994"</definedName>
    <definedName name="IQ_ECO_METRIC_6995" hidden="1">"c6995"</definedName>
    <definedName name="IQ_ECO_METRIC_6996" hidden="1">"c6996"</definedName>
    <definedName name="IQ_ECO_METRIC_6997" hidden="1">"c6997"</definedName>
    <definedName name="IQ_ECO_METRIC_6998" hidden="1">"c6998"</definedName>
    <definedName name="IQ_ECO_METRIC_7000" hidden="1">"c7000"</definedName>
    <definedName name="IQ_ECO_METRIC_7001" hidden="1">"c7001"</definedName>
    <definedName name="IQ_ECO_METRIC_7002" hidden="1">"c7002"</definedName>
    <definedName name="IQ_ECO_METRIC_7003" hidden="1">"c7003"</definedName>
    <definedName name="IQ_ECO_METRIC_7004" hidden="1">"c7004"</definedName>
    <definedName name="IQ_ECO_METRIC_7005" hidden="1">"c7005"</definedName>
    <definedName name="IQ_ECO_METRIC_7006" hidden="1">"c7006"</definedName>
    <definedName name="IQ_ECO_METRIC_7007" hidden="1">"c7007"</definedName>
    <definedName name="IQ_ECO_METRIC_7008" hidden="1">"c7008"</definedName>
    <definedName name="IQ_ECO_METRIC_7009" hidden="1">"c7009"</definedName>
    <definedName name="IQ_ECO_METRIC_7010" hidden="1">"c7010"</definedName>
    <definedName name="IQ_ECO_METRIC_7011" hidden="1">"c7011"</definedName>
    <definedName name="IQ_ECO_METRIC_7012" hidden="1">"c7012"</definedName>
    <definedName name="IQ_ECO_METRIC_7013" hidden="1">"c7013"</definedName>
    <definedName name="IQ_ECO_METRIC_7015" hidden="1">"c7015"</definedName>
    <definedName name="IQ_ECO_METRIC_7016" hidden="1">"c7016"</definedName>
    <definedName name="IQ_ECO_METRIC_7017" hidden="1">"c7017"</definedName>
    <definedName name="IQ_ECO_METRIC_7018" hidden="1">"c7018"</definedName>
    <definedName name="IQ_ECO_METRIC_7019" hidden="1">"c7019"</definedName>
    <definedName name="IQ_ECO_METRIC_7020" hidden="1">"c7020"</definedName>
    <definedName name="IQ_ECO_METRIC_7021" hidden="1">"c7021"</definedName>
    <definedName name="IQ_ECO_METRIC_7023" hidden="1">"c7023"</definedName>
    <definedName name="IQ_ECO_METRIC_7024" hidden="1">"c7024"</definedName>
    <definedName name="IQ_ECO_METRIC_7025" hidden="1">"c7025"</definedName>
    <definedName name="IQ_ECO_METRIC_7026" hidden="1">"c7026"</definedName>
    <definedName name="IQ_ECO_METRIC_7027" hidden="1">"c7027"</definedName>
    <definedName name="IQ_ECO_METRIC_7028" hidden="1">"c7028"</definedName>
    <definedName name="IQ_ECO_METRIC_7029" hidden="1">"c7029"</definedName>
    <definedName name="IQ_ECO_METRIC_7030" hidden="1">"c7030"</definedName>
    <definedName name="IQ_ECO_METRIC_7031" hidden="1">"c7031"</definedName>
    <definedName name="IQ_ECO_METRIC_7032" hidden="1">"c7032"</definedName>
    <definedName name="IQ_ECO_METRIC_7033" hidden="1">"c7033"</definedName>
    <definedName name="IQ_ECO_METRIC_7034" hidden="1">"c7034"</definedName>
    <definedName name="IQ_ECO_METRIC_7035" hidden="1">"c7035"</definedName>
    <definedName name="IQ_ECO_METRIC_7036" hidden="1">"c7036"</definedName>
    <definedName name="IQ_ECO_METRIC_7037" hidden="1">"c7037"</definedName>
    <definedName name="IQ_ECO_METRIC_7038" hidden="1">"c7038"</definedName>
    <definedName name="IQ_ECO_METRIC_7039" hidden="1">"c7039"</definedName>
    <definedName name="IQ_ECO_METRIC_7040" hidden="1">"c7040"</definedName>
    <definedName name="IQ_ECO_METRIC_7041" hidden="1">"c7041"</definedName>
    <definedName name="IQ_ECO_METRIC_7042" hidden="1">"c7042"</definedName>
    <definedName name="IQ_ECO_METRIC_7043" hidden="1">"c7043"</definedName>
    <definedName name="IQ_ECO_METRIC_7044" hidden="1">"c7044"</definedName>
    <definedName name="IQ_ECO_METRIC_7045" hidden="1">"c7045"</definedName>
    <definedName name="IQ_ECO_METRIC_7046" hidden="1">"c7046"</definedName>
    <definedName name="IQ_ECO_METRIC_7047" hidden="1">"c7047"</definedName>
    <definedName name="IQ_ECO_METRIC_7048" hidden="1">"c7048"</definedName>
    <definedName name="IQ_ECO_METRIC_7049" hidden="1">"c7049"</definedName>
    <definedName name="IQ_ECO_METRIC_7050" hidden="1">"c7050"</definedName>
    <definedName name="IQ_ECO_METRIC_7051" hidden="1">"c7051"</definedName>
    <definedName name="IQ_ECO_METRIC_7052" hidden="1">"c7052"</definedName>
    <definedName name="IQ_ECO_METRIC_7053" hidden="1">"c7053"</definedName>
    <definedName name="IQ_ECO_METRIC_7054" hidden="1">"c7054"</definedName>
    <definedName name="IQ_ECO_METRIC_7055" hidden="1">"c7055"</definedName>
    <definedName name="IQ_ECO_METRIC_7056" hidden="1">"c7056"</definedName>
    <definedName name="IQ_ECO_METRIC_7057" hidden="1">"c7057"</definedName>
    <definedName name="IQ_ECO_METRIC_7058" hidden="1">"c7058"</definedName>
    <definedName name="IQ_ECO_METRIC_7059" hidden="1">"c7059"</definedName>
    <definedName name="IQ_ECO_METRIC_7060" hidden="1">"c7060"</definedName>
    <definedName name="IQ_ECO_METRIC_7061" hidden="1">"c7061"</definedName>
    <definedName name="IQ_ECO_METRIC_7062" hidden="1">"c7062"</definedName>
    <definedName name="IQ_ECO_METRIC_7063" hidden="1">"c7063"</definedName>
    <definedName name="IQ_ECO_METRIC_7064" hidden="1">"c7064"</definedName>
    <definedName name="IQ_ECO_METRIC_7065" hidden="1">"c7065"</definedName>
    <definedName name="IQ_ECO_METRIC_7066" hidden="1">"c7066"</definedName>
    <definedName name="IQ_ECO_METRIC_7067" hidden="1">"c7067"</definedName>
    <definedName name="IQ_ECO_METRIC_7068" hidden="1">"c7068"</definedName>
    <definedName name="IQ_ECO_METRIC_7069" hidden="1">"c7069"</definedName>
    <definedName name="IQ_ECO_METRIC_7070" hidden="1">"c7070"</definedName>
    <definedName name="IQ_ECO_METRIC_7071" hidden="1">"c7071"</definedName>
    <definedName name="IQ_ECO_METRIC_7072" hidden="1">"c7072"</definedName>
    <definedName name="IQ_ECO_METRIC_7073" hidden="1">"c7073"</definedName>
    <definedName name="IQ_ECO_METRIC_7074" hidden="1">"c7074"</definedName>
    <definedName name="IQ_ECO_METRIC_7075" hidden="1">"c7075"</definedName>
    <definedName name="IQ_ECO_METRIC_7076" hidden="1">"c7076"</definedName>
    <definedName name="IQ_ECO_METRIC_7077" hidden="1">"c7077"</definedName>
    <definedName name="IQ_ECO_METRIC_7078" hidden="1">"c7078"</definedName>
    <definedName name="IQ_ECO_METRIC_7079" hidden="1">"c7079"</definedName>
    <definedName name="IQ_ECO_METRIC_7080" hidden="1">"c7080"</definedName>
    <definedName name="IQ_ECO_METRIC_7081" hidden="1">"c7081"</definedName>
    <definedName name="IQ_ECO_METRIC_7082" hidden="1">"c7082"</definedName>
    <definedName name="IQ_ECO_METRIC_7083" hidden="1">"c7083"</definedName>
    <definedName name="IQ_ECO_METRIC_7084" hidden="1">"c7084"</definedName>
    <definedName name="IQ_ECO_METRIC_7085" hidden="1">"c7085"</definedName>
    <definedName name="IQ_ECO_METRIC_7086" hidden="1">"c7086"</definedName>
    <definedName name="IQ_ECO_METRIC_7087" hidden="1">"c7087"</definedName>
    <definedName name="IQ_ECO_METRIC_7088" hidden="1">"c7088"</definedName>
    <definedName name="IQ_ECO_METRIC_7089" hidden="1">"c7089"</definedName>
    <definedName name="IQ_ECO_METRIC_7090" hidden="1">"c7090"</definedName>
    <definedName name="IQ_ECO_METRIC_7091" hidden="1">"c7091"</definedName>
    <definedName name="IQ_ECO_METRIC_7092" hidden="1">"c7092"</definedName>
    <definedName name="IQ_ECO_METRIC_7093" hidden="1">"c7093"</definedName>
    <definedName name="IQ_ECO_METRIC_7094" hidden="1">"c7094"</definedName>
    <definedName name="IQ_ECO_METRIC_7095" hidden="1">"c7095"</definedName>
    <definedName name="IQ_ECO_METRIC_7096" hidden="1">"c7096"</definedName>
    <definedName name="IQ_ECO_METRIC_7097" hidden="1">"c7097"</definedName>
    <definedName name="IQ_ECO_METRIC_7098" hidden="1">"c7098"</definedName>
    <definedName name="IQ_ECO_METRIC_7099" hidden="1">"c7099"</definedName>
    <definedName name="IQ_ECO_METRIC_7100" hidden="1">"c7100"</definedName>
    <definedName name="IQ_ECO_METRIC_7101" hidden="1">"c7101"</definedName>
    <definedName name="IQ_ECO_METRIC_7102" hidden="1">"c7102"</definedName>
    <definedName name="IQ_ECO_METRIC_7103" hidden="1">"c7103"</definedName>
    <definedName name="IQ_ECO_METRIC_7104" hidden="1">"c7104"</definedName>
    <definedName name="IQ_ECO_METRIC_7105" hidden="1">"c7105"</definedName>
    <definedName name="IQ_ECO_METRIC_7106" hidden="1">"c7106"</definedName>
    <definedName name="IQ_ECO_METRIC_7107" hidden="1">"c7107"</definedName>
    <definedName name="IQ_ECO_METRIC_7108" hidden="1">"c7108"</definedName>
    <definedName name="IQ_ECO_METRIC_7109" hidden="1">"c7109"</definedName>
    <definedName name="IQ_ECO_METRIC_7110" hidden="1">"c7110"</definedName>
    <definedName name="IQ_ECO_METRIC_7111" hidden="1">"c7111"</definedName>
    <definedName name="IQ_ECO_METRIC_7112" hidden="1">"c7112"</definedName>
    <definedName name="IQ_ECO_METRIC_7113" hidden="1">"c7113"</definedName>
    <definedName name="IQ_ECO_METRIC_7114" hidden="1">"c7114"</definedName>
    <definedName name="IQ_ECO_METRIC_7115" hidden="1">"c7115"</definedName>
    <definedName name="IQ_ECO_METRIC_7116" hidden="1">"c7116"</definedName>
    <definedName name="IQ_ECO_METRIC_7117" hidden="1">"c7117"</definedName>
    <definedName name="IQ_ECO_METRIC_7119" hidden="1">"c7119"</definedName>
    <definedName name="IQ_ECO_METRIC_7120" hidden="1">"c7120"</definedName>
    <definedName name="IQ_ECO_METRIC_7121" hidden="1">"c7121"</definedName>
    <definedName name="IQ_ECO_METRIC_7122" hidden="1">"c7122"</definedName>
    <definedName name="IQ_ECO_METRIC_7123" hidden="1">"c7123"</definedName>
    <definedName name="IQ_ECO_METRIC_7124" hidden="1">"c7124"</definedName>
    <definedName name="IQ_ECO_METRIC_7125" hidden="1">"c7125"</definedName>
    <definedName name="IQ_ECO_METRIC_7126" hidden="1">"c7126"</definedName>
    <definedName name="IQ_ECO_METRIC_7127" hidden="1">"c7127"</definedName>
    <definedName name="IQ_ECO_METRIC_7128" hidden="1">"c7128"</definedName>
    <definedName name="IQ_ECO_METRIC_7129" hidden="1">"c7129"</definedName>
    <definedName name="IQ_ECO_METRIC_7130" hidden="1">"c7130"</definedName>
    <definedName name="IQ_ECO_METRIC_7131" hidden="1">"c7131"</definedName>
    <definedName name="IQ_ECO_METRIC_7132" hidden="1">"c7132"</definedName>
    <definedName name="IQ_ECO_METRIC_7133" hidden="1">"c7133"</definedName>
    <definedName name="IQ_ECO_METRIC_7134" hidden="1">"c7134"</definedName>
    <definedName name="IQ_ECO_METRIC_7135" hidden="1">"c7135"</definedName>
    <definedName name="IQ_ECO_METRIC_7136" hidden="1">"c7136"</definedName>
    <definedName name="IQ_ECO_METRIC_7137" hidden="1">"c7137"</definedName>
    <definedName name="IQ_ECO_METRIC_7138" hidden="1">"c7138"</definedName>
    <definedName name="IQ_ECO_METRIC_7139" hidden="1">"c7139"</definedName>
    <definedName name="IQ_ECO_METRIC_7140" hidden="1">"c7140"</definedName>
    <definedName name="IQ_ECO_METRIC_7141" hidden="1">"c7141"</definedName>
    <definedName name="IQ_ECO_METRIC_7142" hidden="1">"c7142"</definedName>
    <definedName name="IQ_ECO_METRIC_7143" hidden="1">"c7143"</definedName>
    <definedName name="IQ_ECO_METRIC_7144" hidden="1">"c7144"</definedName>
    <definedName name="IQ_ECO_METRIC_7145" hidden="1">"c7145"</definedName>
    <definedName name="IQ_ECO_METRIC_7146" hidden="1">"c7146"</definedName>
    <definedName name="IQ_ECO_METRIC_7148" hidden="1">"c7148"</definedName>
    <definedName name="IQ_ECO_METRIC_7149" hidden="1">"c7149"</definedName>
    <definedName name="IQ_ECO_METRIC_7150" hidden="1">"c7150"</definedName>
    <definedName name="IQ_ECO_METRIC_7151" hidden="1">"c7151"</definedName>
    <definedName name="IQ_ECO_METRIC_7152" hidden="1">"c7152"</definedName>
    <definedName name="IQ_ECO_METRIC_7153" hidden="1">"c7153"</definedName>
    <definedName name="IQ_ECO_METRIC_7154" hidden="1">"c7154"</definedName>
    <definedName name="IQ_ECO_METRIC_7155" hidden="1">"c7155"</definedName>
    <definedName name="IQ_ECO_METRIC_7156" hidden="1">"c7156"</definedName>
    <definedName name="IQ_ECO_METRIC_7157" hidden="1">"c7157"</definedName>
    <definedName name="IQ_ECO_METRIC_7158" hidden="1">"c7158"</definedName>
    <definedName name="IQ_ECO_METRIC_7159" hidden="1">"c7159"</definedName>
    <definedName name="IQ_ECO_METRIC_7160" hidden="1">"c7160"</definedName>
    <definedName name="IQ_ECO_METRIC_7161" hidden="1">"c7161"</definedName>
    <definedName name="IQ_ECO_METRIC_7162" hidden="1">"c7162"</definedName>
    <definedName name="IQ_ECO_METRIC_7163" hidden="1">"c7163"</definedName>
    <definedName name="IQ_ECO_METRIC_7164" hidden="1">"c7164"</definedName>
    <definedName name="IQ_ECO_METRIC_7165" hidden="1">"c7165"</definedName>
    <definedName name="IQ_ECO_METRIC_7166" hidden="1">"c7166"</definedName>
    <definedName name="IQ_ECO_METRIC_7167" hidden="1">"c7167"</definedName>
    <definedName name="IQ_ECO_METRIC_7168" hidden="1">"c7168"</definedName>
    <definedName name="IQ_ECO_METRIC_7169" hidden="1">"c7169"</definedName>
    <definedName name="IQ_ECO_METRIC_7170" hidden="1">"c7170"</definedName>
    <definedName name="IQ_ECO_METRIC_7171" hidden="1">"c7171"</definedName>
    <definedName name="IQ_ECO_METRIC_7172" hidden="1">"c7172"</definedName>
    <definedName name="IQ_ECO_METRIC_7173" hidden="1">"c7173"</definedName>
    <definedName name="IQ_ECO_METRIC_7174" hidden="1">"c7174"</definedName>
    <definedName name="IQ_ECO_METRIC_7175" hidden="1">"c7175"</definedName>
    <definedName name="IQ_ECO_METRIC_7176" hidden="1">"c7176"</definedName>
    <definedName name="IQ_ECO_METRIC_7177" hidden="1">"c7177"</definedName>
    <definedName name="IQ_ECO_METRIC_7178" hidden="1">"c7178"</definedName>
    <definedName name="IQ_ECO_METRIC_7179" hidden="1">"c7179"</definedName>
    <definedName name="IQ_ECO_METRIC_7180" hidden="1">"c7180"</definedName>
    <definedName name="IQ_ECO_METRIC_7182" hidden="1">"c7182"</definedName>
    <definedName name="IQ_ECO_METRIC_7183" hidden="1">"c7183"</definedName>
    <definedName name="IQ_ECO_METRIC_7184" hidden="1">"c7184"</definedName>
    <definedName name="IQ_ECO_METRIC_7185" hidden="1">"c7185"</definedName>
    <definedName name="IQ_ECO_METRIC_7186" hidden="1">"c7186"</definedName>
    <definedName name="IQ_ECO_METRIC_7187" hidden="1">"c7187"</definedName>
    <definedName name="IQ_ECO_METRIC_7188" hidden="1">"c7188"</definedName>
    <definedName name="IQ_ECO_METRIC_7189" hidden="1">"c7189"</definedName>
    <definedName name="IQ_ECO_METRIC_7190" hidden="1">"c7190"</definedName>
    <definedName name="IQ_ECO_METRIC_7191" hidden="1">"c7191"</definedName>
    <definedName name="IQ_ECO_METRIC_7192" hidden="1">"c7192"</definedName>
    <definedName name="IQ_ECO_METRIC_7193" hidden="1">"c7193"</definedName>
    <definedName name="IQ_ECO_METRIC_7194" hidden="1">"c7194"</definedName>
    <definedName name="IQ_ECO_METRIC_7195" hidden="1">"c7195"</definedName>
    <definedName name="IQ_ECO_METRIC_7196" hidden="1">"c7196"</definedName>
    <definedName name="IQ_ECO_METRIC_7197" hidden="1">"c7197"</definedName>
    <definedName name="IQ_ECO_METRIC_7198" hidden="1">"c7198"</definedName>
    <definedName name="IQ_ECO_METRIC_7199" hidden="1">"c7199"</definedName>
    <definedName name="IQ_ECO_METRIC_7200" hidden="1">"c7200"</definedName>
    <definedName name="IQ_ECO_METRIC_7201" hidden="1">"c7201"</definedName>
    <definedName name="IQ_ECO_METRIC_7202" hidden="1">"c7202"</definedName>
    <definedName name="IQ_ECO_METRIC_7203" hidden="1">"c7203"</definedName>
    <definedName name="IQ_ECO_METRIC_7204" hidden="1">"c7204"</definedName>
    <definedName name="IQ_ECO_METRIC_7205" hidden="1">"c7205"</definedName>
    <definedName name="IQ_ECO_METRIC_7206" hidden="1">"c7206"</definedName>
    <definedName name="IQ_ECO_METRIC_7207" hidden="1">"c7207"</definedName>
    <definedName name="IQ_ECO_METRIC_7208" hidden="1">"c7208"</definedName>
    <definedName name="IQ_ECO_METRIC_7209" hidden="1">"c7209"</definedName>
    <definedName name="IQ_ECO_METRIC_7210" hidden="1">"c7210"</definedName>
    <definedName name="IQ_ECO_METRIC_7211" hidden="1">"c7211"</definedName>
    <definedName name="IQ_ECO_METRIC_7212" hidden="1">"c7212"</definedName>
    <definedName name="IQ_ECO_METRIC_7213" hidden="1">"c7213"</definedName>
    <definedName name="IQ_ECO_METRIC_7214" hidden="1">"c7214"</definedName>
    <definedName name="IQ_ECO_METRIC_7215" hidden="1">"c7215"</definedName>
    <definedName name="IQ_ECO_METRIC_7216" hidden="1">"c7216"</definedName>
    <definedName name="IQ_ECO_METRIC_7217" hidden="1">"c7217"</definedName>
    <definedName name="IQ_ECO_METRIC_7218" hidden="1">"c7218"</definedName>
    <definedName name="IQ_ECO_METRIC_7220" hidden="1">"c7220"</definedName>
    <definedName name="IQ_ECO_METRIC_7221" hidden="1">"c7221"</definedName>
    <definedName name="IQ_ECO_METRIC_7222" hidden="1">"c7222"</definedName>
    <definedName name="IQ_ECO_METRIC_7223" hidden="1">"c7223"</definedName>
    <definedName name="IQ_ECO_METRIC_7224" hidden="1">"c7224"</definedName>
    <definedName name="IQ_ECO_METRIC_7225" hidden="1">"c7225"</definedName>
    <definedName name="IQ_ECO_METRIC_7226" hidden="1">"c7226"</definedName>
    <definedName name="IQ_ECO_METRIC_7227" hidden="1">"c7227"</definedName>
    <definedName name="IQ_ECO_METRIC_7228" hidden="1">"c7228"</definedName>
    <definedName name="IQ_ECO_METRIC_7229" hidden="1">"c7229"</definedName>
    <definedName name="IQ_ECO_METRIC_7230" hidden="1">"c7230"</definedName>
    <definedName name="IQ_ECO_METRIC_7231" hidden="1">"c7231"</definedName>
    <definedName name="IQ_ECO_METRIC_7232" hidden="1">"c7232"</definedName>
    <definedName name="IQ_ECO_METRIC_7233" hidden="1">"c7233"</definedName>
    <definedName name="IQ_ECO_METRIC_7235" hidden="1">"c7235"</definedName>
    <definedName name="IQ_ECO_METRIC_7236" hidden="1">"c7236"</definedName>
    <definedName name="IQ_ECO_METRIC_7237" hidden="1">"c7237"</definedName>
    <definedName name="IQ_ECO_METRIC_7238" hidden="1">"c7238"</definedName>
    <definedName name="IQ_ECO_METRIC_7239" hidden="1">"c7239"</definedName>
    <definedName name="IQ_ECO_METRIC_7240" hidden="1">"c7240"</definedName>
    <definedName name="IQ_ECO_METRIC_7241" hidden="1">"c7241"</definedName>
    <definedName name="IQ_ECO_METRIC_7243" hidden="1">"c7243"</definedName>
    <definedName name="IQ_ECO_METRIC_7244" hidden="1">"c7244"</definedName>
    <definedName name="IQ_ECO_METRIC_7245" hidden="1">"c7245"</definedName>
    <definedName name="IQ_ECO_METRIC_7246" hidden="1">"c7246"</definedName>
    <definedName name="IQ_ECO_METRIC_7247" hidden="1">"c7247"</definedName>
    <definedName name="IQ_ECO_METRIC_7248" hidden="1">"c7248"</definedName>
    <definedName name="IQ_ECO_METRIC_7249" hidden="1">"c7249"</definedName>
    <definedName name="IQ_ECO_METRIC_7250" hidden="1">"c7250"</definedName>
    <definedName name="IQ_ECO_METRIC_7251" hidden="1">"c7251"</definedName>
    <definedName name="IQ_ECO_METRIC_7252" hidden="1">"c7252"</definedName>
    <definedName name="IQ_ECO_METRIC_7253" hidden="1">"c7253"</definedName>
    <definedName name="IQ_ECO_METRIC_7254" hidden="1">"c7254"</definedName>
    <definedName name="IQ_ECO_METRIC_7255" hidden="1">"c7255"</definedName>
    <definedName name="IQ_ECO_METRIC_7256" hidden="1">"c7256"</definedName>
    <definedName name="IQ_ECO_METRIC_7257" hidden="1">"c7257"</definedName>
    <definedName name="IQ_ECO_METRIC_7258" hidden="1">"c7258"</definedName>
    <definedName name="IQ_ECO_METRIC_7259" hidden="1">"c7259"</definedName>
    <definedName name="IQ_ECO_METRIC_7260" hidden="1">"c7260"</definedName>
    <definedName name="IQ_ECO_METRIC_7261" hidden="1">"c7261"</definedName>
    <definedName name="IQ_ECO_METRIC_7262" hidden="1">"c7262"</definedName>
    <definedName name="IQ_ECO_METRIC_7263" hidden="1">"c7263"</definedName>
    <definedName name="IQ_ECO_METRIC_7264" hidden="1">"c7264"</definedName>
    <definedName name="IQ_ECO_METRIC_7265" hidden="1">"c7265"</definedName>
    <definedName name="IQ_ECO_METRIC_7266" hidden="1">"c7266"</definedName>
    <definedName name="IQ_ECO_METRIC_7267" hidden="1">"c7267"</definedName>
    <definedName name="IQ_ECO_METRIC_7268" hidden="1">"c7268"</definedName>
    <definedName name="IQ_ECO_METRIC_7269" hidden="1">"c7269"</definedName>
    <definedName name="IQ_ECO_METRIC_7270" hidden="1">"c7270"</definedName>
    <definedName name="IQ_ECO_METRIC_7272" hidden="1">"c7272"</definedName>
    <definedName name="IQ_ECO_METRIC_7273" hidden="1">"c7273"</definedName>
    <definedName name="IQ_ECO_METRIC_7274" hidden="1">"c7274"</definedName>
    <definedName name="IQ_ECO_METRIC_7275" hidden="1">"c7275"</definedName>
    <definedName name="IQ_ECO_METRIC_7276" hidden="1">"c7276"</definedName>
    <definedName name="IQ_ECO_METRIC_7277" hidden="1">"c7277"</definedName>
    <definedName name="IQ_ECO_METRIC_7278" hidden="1">"c7278"</definedName>
    <definedName name="IQ_ECO_METRIC_7279" hidden="1">"c7279"</definedName>
    <definedName name="IQ_ECO_METRIC_7280" hidden="1">"c7280"</definedName>
    <definedName name="IQ_ECO_METRIC_7281" hidden="1">"c7281"</definedName>
    <definedName name="IQ_ECO_METRIC_7282" hidden="1">"c7282"</definedName>
    <definedName name="IQ_ECO_METRIC_7283" hidden="1">"c7283"</definedName>
    <definedName name="IQ_ECO_METRIC_7284" hidden="1">"c7284"</definedName>
    <definedName name="IQ_ECO_METRIC_7285" hidden="1">"c7285"</definedName>
    <definedName name="IQ_ECO_METRIC_7286" hidden="1">"c7286"</definedName>
    <definedName name="IQ_ECO_METRIC_7287" hidden="1">"c7287"</definedName>
    <definedName name="IQ_ECO_METRIC_7288" hidden="1">"c7288"</definedName>
    <definedName name="IQ_ECO_METRIC_7289" hidden="1">"c7289"</definedName>
    <definedName name="IQ_ECO_METRIC_7290" hidden="1">"c7290"</definedName>
    <definedName name="IQ_ECO_METRIC_7291" hidden="1">"c7291"</definedName>
    <definedName name="IQ_ECO_METRIC_7292" hidden="1">"c7292"</definedName>
    <definedName name="IQ_ECO_METRIC_7293" hidden="1">"c7293"</definedName>
    <definedName name="IQ_ECO_METRIC_7294" hidden="1">"c7294"</definedName>
    <definedName name="IQ_ECO_METRIC_7295" hidden="1">"c7295"</definedName>
    <definedName name="IQ_ECO_METRIC_7296" hidden="1">"c7296"</definedName>
    <definedName name="IQ_ECO_METRIC_7297" hidden="1">"c7297"</definedName>
    <definedName name="IQ_ECO_METRIC_7298" hidden="1">"c7298"</definedName>
    <definedName name="IQ_ECO_METRIC_7299" hidden="1">"c7299"</definedName>
    <definedName name="IQ_ECO_METRIC_7300" hidden="1">"c7300"</definedName>
    <definedName name="IQ_ECO_METRIC_7301" hidden="1">"c7301"</definedName>
    <definedName name="IQ_ECO_METRIC_7302" hidden="1">"c7302"</definedName>
    <definedName name="IQ_ECO_METRIC_7303" hidden="1">"c7303"</definedName>
    <definedName name="IQ_ECO_METRIC_7304" hidden="1">"c7304"</definedName>
    <definedName name="IQ_ECO_METRIC_7305" hidden="1">"c7305"</definedName>
    <definedName name="IQ_ECO_METRIC_7306" hidden="1">"c7306"</definedName>
    <definedName name="IQ_ECO_METRIC_7307" hidden="1">"c7307"</definedName>
    <definedName name="IQ_ECO_METRIC_7308" hidden="1">"c7308"</definedName>
    <definedName name="IQ_ECO_METRIC_7309" hidden="1">"c7309"</definedName>
    <definedName name="IQ_ECO_METRIC_7310" hidden="1">"c7310"</definedName>
    <definedName name="IQ_ECO_METRIC_7311" hidden="1">"c7311"</definedName>
    <definedName name="IQ_ECO_METRIC_7312" hidden="1">"c7312"</definedName>
    <definedName name="IQ_ECO_METRIC_7313" hidden="1">"c7313"</definedName>
    <definedName name="IQ_ECO_METRIC_7314" hidden="1">"c7314"</definedName>
    <definedName name="IQ_ECO_METRIC_7315" hidden="1">"c7315"</definedName>
    <definedName name="IQ_ECO_METRIC_7316" hidden="1">"c7316"</definedName>
    <definedName name="IQ_ECO_METRIC_7317" hidden="1">"c7317"</definedName>
    <definedName name="IQ_ECO_METRIC_7318" hidden="1">"c7318"</definedName>
    <definedName name="IQ_ECO_METRIC_7319" hidden="1">"c7319"</definedName>
    <definedName name="IQ_ECO_METRIC_7320" hidden="1">"c7320"</definedName>
    <definedName name="IQ_ECO_METRIC_7321" hidden="1">"c7321"</definedName>
    <definedName name="IQ_ECO_METRIC_7322" hidden="1">"c7322"</definedName>
    <definedName name="IQ_ECO_METRIC_7323" hidden="1">"c7323"</definedName>
    <definedName name="IQ_ECO_METRIC_7324" hidden="1">"c7324"</definedName>
    <definedName name="IQ_ECO_METRIC_7325" hidden="1">"c7325"</definedName>
    <definedName name="IQ_ECO_METRIC_7326" hidden="1">"c7326"</definedName>
    <definedName name="IQ_ECO_METRIC_7327" hidden="1">"c7327"</definedName>
    <definedName name="IQ_ECO_METRIC_7328" hidden="1">"c7328"</definedName>
    <definedName name="IQ_ECO_METRIC_7329" hidden="1">"c7329"</definedName>
    <definedName name="IQ_ECO_METRIC_7330" hidden="1">"c7330"</definedName>
    <definedName name="IQ_ECO_METRIC_7331" hidden="1">"c7331"</definedName>
    <definedName name="IQ_ECO_METRIC_7332" hidden="1">"c7332"</definedName>
    <definedName name="IQ_ECO_METRIC_7333" hidden="1">"c7333"</definedName>
    <definedName name="IQ_ECO_METRIC_7334" hidden="1">"c7334"</definedName>
    <definedName name="IQ_ECO_METRIC_7335" hidden="1">"c7335"</definedName>
    <definedName name="IQ_ECO_METRIC_7336" hidden="1">"c7336"</definedName>
    <definedName name="IQ_ECO_METRIC_7337" hidden="1">"c7337"</definedName>
    <definedName name="IQ_ECO_METRIC_7339" hidden="1">"c7339"</definedName>
    <definedName name="IQ_ECO_METRIC_7341" hidden="1">"c7341"</definedName>
    <definedName name="IQ_ECO_METRIC_7342" hidden="1">"c7342"</definedName>
    <definedName name="IQ_ECO_METRIC_7343" hidden="1">"c7343"</definedName>
    <definedName name="IQ_ECO_METRIC_7344" hidden="1">"c7344"</definedName>
    <definedName name="IQ_ECO_METRIC_7345" hidden="1">"c7345"</definedName>
    <definedName name="IQ_ECO_METRIC_7346" hidden="1">"c7346"</definedName>
    <definedName name="IQ_ECO_METRIC_7347" hidden="1">"c7347"</definedName>
    <definedName name="IQ_ECO_METRIC_7348" hidden="1">"c7348"</definedName>
    <definedName name="IQ_ECO_METRIC_7349" hidden="1">"c7349"</definedName>
    <definedName name="IQ_ECO_METRIC_7350" hidden="1">"c7350"</definedName>
    <definedName name="IQ_ECO_METRIC_7351" hidden="1">"c7351"</definedName>
    <definedName name="IQ_ECO_METRIC_7352" hidden="1">"c7352"</definedName>
    <definedName name="IQ_ECO_METRIC_7353" hidden="1">"c7353"</definedName>
    <definedName name="IQ_ECO_METRIC_7354" hidden="1">"c7354"</definedName>
    <definedName name="IQ_ECO_METRIC_7355" hidden="1">"c7355"</definedName>
    <definedName name="IQ_ECO_METRIC_7356" hidden="1">"c7356"</definedName>
    <definedName name="IQ_ECO_METRIC_7357" hidden="1">"c7357"</definedName>
    <definedName name="IQ_ECO_METRIC_7358" hidden="1">"c7358"</definedName>
    <definedName name="IQ_ECO_METRIC_7359" hidden="1">"c7359"</definedName>
    <definedName name="IQ_ECO_METRIC_7360" hidden="1">"c7360"</definedName>
    <definedName name="IQ_ECO_METRIC_7361" hidden="1">"c7361"</definedName>
    <definedName name="IQ_ECO_METRIC_7362" hidden="1">"c7362"</definedName>
    <definedName name="IQ_ECO_METRIC_7363" hidden="1">"c7363"</definedName>
    <definedName name="IQ_ECO_METRIC_7364" hidden="1">"c7364"</definedName>
    <definedName name="IQ_ECO_METRIC_7365" hidden="1">"c7365"</definedName>
    <definedName name="IQ_ECO_METRIC_7366" hidden="1">"c7366"</definedName>
    <definedName name="IQ_ECO_METRIC_7368" hidden="1">"c7368"</definedName>
    <definedName name="IQ_ECO_METRIC_7369" hidden="1">"c7369"</definedName>
    <definedName name="IQ_ECO_METRIC_7370" hidden="1">"c7370"</definedName>
    <definedName name="IQ_ECO_METRIC_7371" hidden="1">"c7371"</definedName>
    <definedName name="IQ_ECO_METRIC_7372" hidden="1">"c7372"</definedName>
    <definedName name="IQ_ECO_METRIC_7373" hidden="1">"c7373"</definedName>
    <definedName name="IQ_ECO_METRIC_7374" hidden="1">"c7374"</definedName>
    <definedName name="IQ_ECO_METRIC_7375" hidden="1">"c7375"</definedName>
    <definedName name="IQ_ECO_METRIC_7376" hidden="1">"c7376"</definedName>
    <definedName name="IQ_ECO_METRIC_7377" hidden="1">"c7377"</definedName>
    <definedName name="IQ_ECO_METRIC_7378" hidden="1">"c7378"</definedName>
    <definedName name="IQ_ECO_METRIC_7379" hidden="1">"c7379"</definedName>
    <definedName name="IQ_ECO_METRIC_7380" hidden="1">"c7380"</definedName>
    <definedName name="IQ_ECO_METRIC_7381" hidden="1">"c7381"</definedName>
    <definedName name="IQ_ECO_METRIC_7382" hidden="1">"c7382"</definedName>
    <definedName name="IQ_ECO_METRIC_7383" hidden="1">"c7383"</definedName>
    <definedName name="IQ_ECO_METRIC_7384" hidden="1">"c7384"</definedName>
    <definedName name="IQ_ECO_METRIC_7385" hidden="1">"c7385"</definedName>
    <definedName name="IQ_ECO_METRIC_7386" hidden="1">"c7386"</definedName>
    <definedName name="IQ_ECO_METRIC_7387" hidden="1">"c7387"</definedName>
    <definedName name="IQ_ECO_METRIC_7388" hidden="1">"c7388"</definedName>
    <definedName name="IQ_ECO_METRIC_7389" hidden="1">"c7389"</definedName>
    <definedName name="IQ_ECO_METRIC_7390" hidden="1">"c7390"</definedName>
    <definedName name="IQ_ECO_METRIC_7391" hidden="1">"c7391"</definedName>
    <definedName name="IQ_ECO_METRIC_7392" hidden="1">"c7392"</definedName>
    <definedName name="IQ_ECO_METRIC_7393" hidden="1">"c7393"</definedName>
    <definedName name="IQ_ECO_METRIC_7394" hidden="1">"c7394"</definedName>
    <definedName name="IQ_ECO_METRIC_7395" hidden="1">"c7395"</definedName>
    <definedName name="IQ_ECO_METRIC_7396" hidden="1">"c7396"</definedName>
    <definedName name="IQ_ECO_METRIC_7397" hidden="1">"c7397"</definedName>
    <definedName name="IQ_ECO_METRIC_7398" hidden="1">"c7398"</definedName>
    <definedName name="IQ_ECO_METRIC_7399" hidden="1">"c7399"</definedName>
    <definedName name="IQ_ECO_METRIC_7400" hidden="1">"c7400"</definedName>
    <definedName name="IQ_ECO_METRIC_7402" hidden="1">"c7402"</definedName>
    <definedName name="IQ_ECO_METRIC_7403" hidden="1">"c7403"</definedName>
    <definedName name="IQ_ECO_METRIC_7404" hidden="1">"c7404"</definedName>
    <definedName name="IQ_ECO_METRIC_7405" hidden="1">"c7405"</definedName>
    <definedName name="IQ_ECO_METRIC_7406" hidden="1">"c7406"</definedName>
    <definedName name="IQ_ECO_METRIC_7407" hidden="1">"c7407"</definedName>
    <definedName name="IQ_ECO_METRIC_7408" hidden="1">"c7408"</definedName>
    <definedName name="IQ_ECO_METRIC_7409" hidden="1">"c7409"</definedName>
    <definedName name="IQ_ECO_METRIC_7410" hidden="1">"c7410"</definedName>
    <definedName name="IQ_ECO_METRIC_7411" hidden="1">"c7411"</definedName>
    <definedName name="IQ_ECO_METRIC_7412" hidden="1">"c7412"</definedName>
    <definedName name="IQ_ECO_METRIC_7413" hidden="1">"c7413"</definedName>
    <definedName name="IQ_ECO_METRIC_7414" hidden="1">"c7414"</definedName>
    <definedName name="IQ_ECO_METRIC_7415" hidden="1">"c7415"</definedName>
    <definedName name="IQ_ECO_METRIC_7416" hidden="1">"c7416"</definedName>
    <definedName name="IQ_ECO_METRIC_7417" hidden="1">"c7417"</definedName>
    <definedName name="IQ_ECO_METRIC_7418" hidden="1">"c7418"</definedName>
    <definedName name="IQ_ECO_METRIC_7419" hidden="1">"c7419"</definedName>
    <definedName name="IQ_ECO_METRIC_7420" hidden="1">"c7420"</definedName>
    <definedName name="IQ_ECO_METRIC_7421" hidden="1">"c7421"</definedName>
    <definedName name="IQ_ECO_METRIC_7422" hidden="1">"c7422"</definedName>
    <definedName name="IQ_ECO_METRIC_7423" hidden="1">"c7423"</definedName>
    <definedName name="IQ_ECO_METRIC_7424" hidden="1">"c7424"</definedName>
    <definedName name="IQ_ECO_METRIC_7425" hidden="1">"c7425"</definedName>
    <definedName name="IQ_ECO_METRIC_7426" hidden="1">"c7426"</definedName>
    <definedName name="IQ_ECO_METRIC_7427" hidden="1">"c7427"</definedName>
    <definedName name="IQ_ECO_METRIC_7428" hidden="1">"c7428"</definedName>
    <definedName name="IQ_ECO_METRIC_7429" hidden="1">"c7429"</definedName>
    <definedName name="IQ_ECO_METRIC_7430" hidden="1">"c7430"</definedName>
    <definedName name="IQ_ECO_METRIC_7431" hidden="1">"c7431"</definedName>
    <definedName name="IQ_ECO_METRIC_7432" hidden="1">"c7432"</definedName>
    <definedName name="IQ_ECO_METRIC_7433" hidden="1">"c7433"</definedName>
    <definedName name="IQ_ECO_METRIC_7434" hidden="1">"c7434"</definedName>
    <definedName name="IQ_ECO_METRIC_7435" hidden="1">"c7435"</definedName>
    <definedName name="IQ_ECO_METRIC_7436" hidden="1">"c7436"</definedName>
    <definedName name="IQ_ECO_METRIC_7437" hidden="1">"c7437"</definedName>
    <definedName name="IQ_ECO_METRIC_7438" hidden="1">"c7438"</definedName>
    <definedName name="IQ_ECO_METRIC_7440" hidden="1">"c7440"</definedName>
    <definedName name="IQ_ECO_METRIC_7441" hidden="1">"c7441"</definedName>
    <definedName name="IQ_ECO_METRIC_7442" hidden="1">"c7442"</definedName>
    <definedName name="IQ_ECO_METRIC_7443" hidden="1">"c7443"</definedName>
    <definedName name="IQ_ECO_METRIC_7444" hidden="1">"c7444"</definedName>
    <definedName name="IQ_ECO_METRIC_7445" hidden="1">"c7445"</definedName>
    <definedName name="IQ_ECO_METRIC_7446" hidden="1">"c7446"</definedName>
    <definedName name="IQ_ECO_METRIC_7447" hidden="1">"c7447"</definedName>
    <definedName name="IQ_ECO_METRIC_7448" hidden="1">"c7448"</definedName>
    <definedName name="IQ_ECO_METRIC_7449" hidden="1">"c7449"</definedName>
    <definedName name="IQ_ECO_METRIC_7450" hidden="1">"c7450"</definedName>
    <definedName name="IQ_ECO_METRIC_7451" hidden="1">"c7451"</definedName>
    <definedName name="IQ_ECO_METRIC_7452" hidden="1">"c7452"</definedName>
    <definedName name="IQ_ECO_METRIC_7453" hidden="1">"c7453"</definedName>
    <definedName name="IQ_ECO_METRIC_7455" hidden="1">"c7455"</definedName>
    <definedName name="IQ_ECO_METRIC_7456" hidden="1">"c7456"</definedName>
    <definedName name="IQ_ECO_METRIC_7457" hidden="1">"c7457"</definedName>
    <definedName name="IQ_ECO_METRIC_7458" hidden="1">"c7458"</definedName>
    <definedName name="IQ_ECO_METRIC_7459" hidden="1">"c7459"</definedName>
    <definedName name="IQ_ECO_METRIC_7460" hidden="1">"c7460"</definedName>
    <definedName name="IQ_ECO_METRIC_7461" hidden="1">"c7461"</definedName>
    <definedName name="IQ_ECO_METRIC_7463" hidden="1">"c7463"</definedName>
    <definedName name="IQ_ECO_METRIC_7464" hidden="1">"c7464"</definedName>
    <definedName name="IQ_ECO_METRIC_7465" hidden="1">"c7465"</definedName>
    <definedName name="IQ_ECO_METRIC_7466" hidden="1">"c7466"</definedName>
    <definedName name="IQ_ECO_METRIC_7467" hidden="1">"c7467"</definedName>
    <definedName name="IQ_ECO_METRIC_7468" hidden="1">"c7468"</definedName>
    <definedName name="IQ_ECO_METRIC_7469" hidden="1">"c7469"</definedName>
    <definedName name="IQ_ECO_METRIC_7470" hidden="1">"c7470"</definedName>
    <definedName name="IQ_ECO_METRIC_7472" hidden="1">"c7472"</definedName>
    <definedName name="IQ_ECO_METRIC_7473" hidden="1">"c7473"</definedName>
    <definedName name="IQ_ECO_METRIC_7474" hidden="1">"c7474"</definedName>
    <definedName name="IQ_ECO_METRIC_7475" hidden="1">"c7475"</definedName>
    <definedName name="IQ_ECO_METRIC_7476" hidden="1">"c7476"</definedName>
    <definedName name="IQ_ECO_METRIC_7477" hidden="1">"c7477"</definedName>
    <definedName name="IQ_ECO_METRIC_7478" hidden="1">"c7478"</definedName>
    <definedName name="IQ_ECO_METRIC_7479" hidden="1">"c7479"</definedName>
    <definedName name="IQ_ECO_METRIC_7480" hidden="1">"c7480"</definedName>
    <definedName name="IQ_ECO_METRIC_7481" hidden="1">"c7481"</definedName>
    <definedName name="IQ_ECO_METRIC_7482" hidden="1">"c7482"</definedName>
    <definedName name="IQ_ECO_METRIC_7483" hidden="1">"c7483"</definedName>
    <definedName name="IQ_ECO_METRIC_7486" hidden="1">"c7486"</definedName>
    <definedName name="IQ_ECO_METRIC_7487" hidden="1">"c7487"</definedName>
    <definedName name="IQ_ECO_METRIC_7488" hidden="1">"c7488"</definedName>
    <definedName name="IQ_ECO_METRIC_7489" hidden="1">"c7489"</definedName>
    <definedName name="IQ_ECO_METRIC_7490" hidden="1">"c7490"</definedName>
    <definedName name="IQ_ECO_METRIC_7491" hidden="1">"c7491"</definedName>
    <definedName name="IQ_ECO_METRIC_7492" hidden="1">"c7492"</definedName>
    <definedName name="IQ_ECO_METRIC_7493" hidden="1">"c7493"</definedName>
    <definedName name="IQ_ECO_METRIC_7494" hidden="1">"c7494"</definedName>
    <definedName name="IQ_ECO_METRIC_7495" hidden="1">"c7495"</definedName>
    <definedName name="IQ_ECO_METRIC_7496" hidden="1">"c7496"</definedName>
    <definedName name="IQ_ECO_METRIC_7497" hidden="1">"c7497"</definedName>
    <definedName name="IQ_ECO_METRIC_7498" hidden="1">"c7498"</definedName>
    <definedName name="IQ_ECO_METRIC_7500" hidden="1">"c7500"</definedName>
    <definedName name="IQ_ECO_METRIC_7501" hidden="1">"c7501"</definedName>
    <definedName name="IQ_ECO_METRIC_7502" hidden="1">"c7502"</definedName>
    <definedName name="IQ_ECO_METRIC_7503" hidden="1">"c7503"</definedName>
    <definedName name="IQ_ECO_METRIC_7504" hidden="1">"c7504"</definedName>
    <definedName name="IQ_ECO_METRIC_7505" hidden="1">"c7505"</definedName>
    <definedName name="IQ_ECO_METRIC_7507" hidden="1">"c7507"</definedName>
    <definedName name="IQ_ECO_METRIC_7508" hidden="1">"c7508"</definedName>
    <definedName name="IQ_ECO_METRIC_7509" hidden="1">"c7509"</definedName>
    <definedName name="IQ_ECO_METRIC_7510" hidden="1">"c7510"</definedName>
    <definedName name="IQ_ECO_METRIC_7511" hidden="1">"c7511"</definedName>
    <definedName name="IQ_ECO_METRIC_7512" hidden="1">"c7512"</definedName>
    <definedName name="IQ_ECO_METRIC_7513" hidden="1">"c7513"</definedName>
    <definedName name="IQ_ECO_METRIC_7514" hidden="1">"c7514"</definedName>
    <definedName name="IQ_ECO_METRIC_7515" hidden="1">"c7515"</definedName>
    <definedName name="IQ_ECO_METRIC_7516" hidden="1">"c7516"</definedName>
    <definedName name="IQ_ECO_METRIC_7517" hidden="1">"c7517"</definedName>
    <definedName name="IQ_ECO_METRIC_7518" hidden="1">"c7518"</definedName>
    <definedName name="IQ_ECO_METRIC_7519" hidden="1">"c7519"</definedName>
    <definedName name="IQ_ECO_METRIC_7520" hidden="1">"c7520"</definedName>
    <definedName name="IQ_ECO_METRIC_7521" hidden="1">"c7521"</definedName>
    <definedName name="IQ_ECO_METRIC_7522" hidden="1">"c7522"</definedName>
    <definedName name="IQ_ECO_METRIC_7523" hidden="1">"c7523"</definedName>
    <definedName name="IQ_ECO_METRIC_7524" hidden="1">"c7524"</definedName>
    <definedName name="IQ_ECO_METRIC_7525" hidden="1">"c7525"</definedName>
    <definedName name="IQ_ECO_METRIC_7526" hidden="1">"c7526"</definedName>
    <definedName name="IQ_ECO_METRIC_7527" hidden="1">"c7527"</definedName>
    <definedName name="IQ_ECO_METRIC_7528" hidden="1">"c7528"</definedName>
    <definedName name="IQ_ECO_METRIC_7529" hidden="1">"c7529"</definedName>
    <definedName name="IQ_ECO_METRIC_7530" hidden="1">"c7530"</definedName>
    <definedName name="IQ_ECO_METRIC_7531" hidden="1">"c7531"</definedName>
    <definedName name="IQ_ECO_METRIC_7532" hidden="1">"c7532"</definedName>
    <definedName name="IQ_ECO_METRIC_7533" hidden="1">"c7533"</definedName>
    <definedName name="IQ_ECO_METRIC_7534" hidden="1">"c7534"</definedName>
    <definedName name="IQ_ECO_METRIC_7535" hidden="1">"c7535"</definedName>
    <definedName name="IQ_ECO_METRIC_7536" hidden="1">"c7536"</definedName>
    <definedName name="IQ_ECO_METRIC_7537" hidden="1">"c7537"</definedName>
    <definedName name="IQ_ECO_METRIC_7538" hidden="1">"c7538"</definedName>
    <definedName name="IQ_ECO_METRIC_7539" hidden="1">"c7539"</definedName>
    <definedName name="IQ_ECO_METRIC_7540" hidden="1">"c7540"</definedName>
    <definedName name="IQ_ECO_METRIC_7541" hidden="1">"c7541"</definedName>
    <definedName name="IQ_ECO_METRIC_7542" hidden="1">"c7542"</definedName>
    <definedName name="IQ_ECO_METRIC_7543" hidden="1">"c7543"</definedName>
    <definedName name="IQ_ECO_METRIC_7544" hidden="1">"c7544"</definedName>
    <definedName name="IQ_ECO_METRIC_7545" hidden="1">"c7545"</definedName>
    <definedName name="IQ_ECO_METRIC_7546" hidden="1">"c7546"</definedName>
    <definedName name="IQ_ECO_METRIC_7547" hidden="1">"c7547"</definedName>
    <definedName name="IQ_ECO_METRIC_7548" hidden="1">"c7548"</definedName>
    <definedName name="IQ_ECO_METRIC_7549" hidden="1">"c7549"</definedName>
    <definedName name="IQ_ECO_METRIC_7550" hidden="1">"c7550"</definedName>
    <definedName name="IQ_ECO_METRIC_7551" hidden="1">"c7551"</definedName>
    <definedName name="IQ_ECO_METRIC_7552" hidden="1">"c7552"</definedName>
    <definedName name="IQ_ECO_METRIC_7553" hidden="1">"c7553"</definedName>
    <definedName name="IQ_ECO_METRIC_7554" hidden="1">"c7554"</definedName>
    <definedName name="IQ_ECO_METRIC_7555" hidden="1">"c7555"</definedName>
    <definedName name="IQ_ECO_METRIC_7556" hidden="1">"c7556"</definedName>
    <definedName name="IQ_ECO_METRIC_7557" hidden="1">"c7557"</definedName>
    <definedName name="IQ_ECO_METRIC_7560" hidden="1">"c7560"</definedName>
    <definedName name="IQ_ECO_METRIC_7561" hidden="1">"c7561"</definedName>
    <definedName name="IQ_ECO_METRIC_7562" hidden="1">"c7562"</definedName>
    <definedName name="IQ_ECO_METRIC_7563" hidden="1">"c7563"</definedName>
    <definedName name="IQ_ECO_METRIC_7564" hidden="1">"c7564"</definedName>
    <definedName name="IQ_ECO_METRIC_7565" hidden="1">"c7565"</definedName>
    <definedName name="IQ_ECO_METRIC_7566" hidden="1">"c7566"</definedName>
    <definedName name="IQ_ECO_METRIC_7567" hidden="1">"c7567"</definedName>
    <definedName name="IQ_ECO_METRIC_7568" hidden="1">"c7568"</definedName>
    <definedName name="IQ_ECO_METRIC_7570" hidden="1">"c7570"</definedName>
    <definedName name="IQ_ECO_METRIC_7571" hidden="1">"c7571"</definedName>
    <definedName name="IQ_ECO_METRIC_7572" hidden="1">"c7572"</definedName>
    <definedName name="IQ_ECO_METRIC_7573" hidden="1">"c7573"</definedName>
    <definedName name="IQ_ECO_METRIC_7574" hidden="1">"c7574"</definedName>
    <definedName name="IQ_ECO_METRIC_7575" hidden="1">"c7575"</definedName>
    <definedName name="IQ_ECO_METRIC_7576" hidden="1">"c7576"</definedName>
    <definedName name="IQ_ECO_METRIC_7577" hidden="1">"c7577"</definedName>
    <definedName name="IQ_ECO_METRIC_7578" hidden="1">"c7578"</definedName>
    <definedName name="IQ_ECO_METRIC_7579" hidden="1">"c7579"</definedName>
    <definedName name="IQ_ECO_METRIC_7580" hidden="1">"c7580"</definedName>
    <definedName name="IQ_ECO_METRIC_7581" hidden="1">"c7581"</definedName>
    <definedName name="IQ_ECO_METRIC_7582" hidden="1">"c7582"</definedName>
    <definedName name="IQ_ECO_METRIC_7583" hidden="1">"c7583"</definedName>
    <definedName name="IQ_ECO_METRIC_7584" hidden="1">"c7584"</definedName>
    <definedName name="IQ_ECO_METRIC_7585" hidden="1">"c7585"</definedName>
    <definedName name="IQ_ECO_METRIC_7586" hidden="1">"c7586"</definedName>
    <definedName name="IQ_ECO_METRIC_7588" hidden="1">"c7588"</definedName>
    <definedName name="IQ_ECO_METRIC_7589" hidden="1">"c7589"</definedName>
    <definedName name="IQ_ECO_METRIC_7590" hidden="1">"c7590"</definedName>
    <definedName name="IQ_ECO_METRIC_7591" hidden="1">"c7591"</definedName>
    <definedName name="IQ_ECO_METRIC_7592" hidden="1">"c7592"</definedName>
    <definedName name="IQ_ECO_METRIC_7593" hidden="1">"c7593"</definedName>
    <definedName name="IQ_ECO_METRIC_7594" hidden="1">"c7594"</definedName>
    <definedName name="IQ_ECO_METRIC_7596" hidden="1">"c7596"</definedName>
    <definedName name="IQ_ECO_METRIC_7597" hidden="1">"c7597"</definedName>
    <definedName name="IQ_ECO_METRIC_7598" hidden="1">"c7598"</definedName>
    <definedName name="IQ_ECO_METRIC_7599" hidden="1">"c7599"</definedName>
    <definedName name="IQ_ECO_METRIC_7600" hidden="1">"c7600"</definedName>
    <definedName name="IQ_ECO_METRIC_7601" hidden="1">"c7601"</definedName>
    <definedName name="IQ_ECO_METRIC_7602" hidden="1">"c7602"</definedName>
    <definedName name="IQ_ECO_METRIC_7603" hidden="1">"c7603"</definedName>
    <definedName name="IQ_ECO_METRIC_7604" hidden="1">"c7604"</definedName>
    <definedName name="IQ_ECO_METRIC_7605" hidden="1">"c7605"</definedName>
    <definedName name="IQ_ECO_METRIC_7606" hidden="1">"c7606"</definedName>
    <definedName name="IQ_ECO_METRIC_7607" hidden="1">"c7607"</definedName>
    <definedName name="IQ_ECO_METRIC_7608" hidden="1">"c7608"</definedName>
    <definedName name="IQ_ECO_METRIC_7609" hidden="1">"c7609"</definedName>
    <definedName name="IQ_ECO_METRIC_7610" hidden="1">"c7610"</definedName>
    <definedName name="IQ_ECO_METRIC_7611" hidden="1">"c7611"</definedName>
    <definedName name="IQ_ECO_METRIC_7612" hidden="1">"c7612"</definedName>
    <definedName name="IQ_ECO_METRIC_7613" hidden="1">"c7613"</definedName>
    <definedName name="IQ_ECO_METRIC_7614" hidden="1">"c7614"</definedName>
    <definedName name="IQ_ECO_METRIC_7615" hidden="1">"c7615"</definedName>
    <definedName name="IQ_ECO_METRIC_7616" hidden="1">"c7616"</definedName>
    <definedName name="IQ_ECO_METRIC_7617" hidden="1">"c7617"</definedName>
    <definedName name="IQ_ECO_METRIC_7618" hidden="1">"c7618"</definedName>
    <definedName name="IQ_ECO_METRIC_7619" hidden="1">"c7619"</definedName>
    <definedName name="IQ_ECO_METRIC_7620" hidden="1">"c7620"</definedName>
    <definedName name="IQ_ECO_METRIC_7622" hidden="1">"c7622"</definedName>
    <definedName name="IQ_ECO_METRIC_7623" hidden="1">"c7623"</definedName>
    <definedName name="IQ_ECO_METRIC_7624" hidden="1">"c7624"</definedName>
    <definedName name="IQ_ECO_METRIC_7625" hidden="1">"c7625"</definedName>
    <definedName name="IQ_ECO_METRIC_7626" hidden="1">"c7626"</definedName>
    <definedName name="IQ_ECO_METRIC_7627" hidden="1">"c7627"</definedName>
    <definedName name="IQ_ECO_METRIC_7628" hidden="1">"c7628"</definedName>
    <definedName name="IQ_ECO_METRIC_7629" hidden="1">"c7629"</definedName>
    <definedName name="IQ_ECO_METRIC_7630" hidden="1">"c7630"</definedName>
    <definedName name="IQ_ECO_METRIC_7631" hidden="1">"c7631"</definedName>
    <definedName name="IQ_ECO_METRIC_7632" hidden="1">"c7632"</definedName>
    <definedName name="IQ_ECO_METRIC_7633" hidden="1">"c7633"</definedName>
    <definedName name="IQ_ECO_METRIC_7634" hidden="1">"c7634"</definedName>
    <definedName name="IQ_ECO_METRIC_7635" hidden="1">"c7635"</definedName>
    <definedName name="IQ_ECO_METRIC_7636" hidden="1">"c7636"</definedName>
    <definedName name="IQ_ECO_METRIC_7637" hidden="1">"c7637"</definedName>
    <definedName name="IQ_ECO_METRIC_7638" hidden="1">"c7638"</definedName>
    <definedName name="IQ_ECO_METRIC_7639" hidden="1">"c7639"</definedName>
    <definedName name="IQ_ECO_METRIC_7640" hidden="1">"c7640"</definedName>
    <definedName name="IQ_ECO_METRIC_7641" hidden="1">"c7641"</definedName>
    <definedName name="IQ_ECO_METRIC_7642" hidden="1">"c7642"</definedName>
    <definedName name="IQ_ECO_METRIC_7643" hidden="1">"c7643"</definedName>
    <definedName name="IQ_ECO_METRIC_7644" hidden="1">"c7644"</definedName>
    <definedName name="IQ_ECO_METRIC_7645" hidden="1">"c7645"</definedName>
    <definedName name="IQ_ECO_METRIC_7646" hidden="1">"c7646"</definedName>
    <definedName name="IQ_ECO_METRIC_7647" hidden="1">"c7647"</definedName>
    <definedName name="IQ_ECO_METRIC_7648" hidden="1">"c7648"</definedName>
    <definedName name="IQ_ECO_METRIC_7649" hidden="1">"c7649"</definedName>
    <definedName name="IQ_ECO_METRIC_7650" hidden="1">"c7650"</definedName>
    <definedName name="IQ_ECO_METRIC_7651" hidden="1">"c7651"</definedName>
    <definedName name="IQ_ECO_METRIC_7652" hidden="1">"c7652"</definedName>
    <definedName name="IQ_ECO_METRIC_7653" hidden="1">"c7653"</definedName>
    <definedName name="IQ_ECO_METRIC_7654" hidden="1">"c7654"</definedName>
    <definedName name="IQ_ECO_METRIC_7655" hidden="1">"c7655"</definedName>
    <definedName name="IQ_ECO_METRIC_7656" hidden="1">"c7656"</definedName>
    <definedName name="IQ_ECO_METRIC_7657" hidden="1">"c7657"</definedName>
    <definedName name="IQ_ECO_METRIC_7658" hidden="1">"c7658"</definedName>
    <definedName name="IQ_ECO_METRIC_7660" hidden="1">"c7660"</definedName>
    <definedName name="IQ_ECO_METRIC_7661" hidden="1">"c7661"</definedName>
    <definedName name="IQ_ECO_METRIC_7663" hidden="1">"c7663"</definedName>
    <definedName name="IQ_ECO_METRIC_7664" hidden="1">"c7664"</definedName>
    <definedName name="IQ_ECO_METRIC_7665" hidden="1">"c7665"</definedName>
    <definedName name="IQ_ECO_METRIC_7666" hidden="1">"c7666"</definedName>
    <definedName name="IQ_ECO_METRIC_7667" hidden="1">"c7667"</definedName>
    <definedName name="IQ_ECO_METRIC_7668" hidden="1">"c7668"</definedName>
    <definedName name="IQ_ECO_METRIC_7669" hidden="1">"c7669"</definedName>
    <definedName name="IQ_ECO_METRIC_7670" hidden="1">"c7670"</definedName>
    <definedName name="IQ_ECO_METRIC_7675" hidden="1">"c7675"</definedName>
    <definedName name="IQ_ECO_METRIC_7676" hidden="1">"c7676"</definedName>
    <definedName name="IQ_ECO_METRIC_7677" hidden="1">"c7677"</definedName>
    <definedName name="IQ_ECO_METRIC_7678" hidden="1">"c7678"</definedName>
    <definedName name="IQ_ECO_METRIC_7679" hidden="1">"c7679"</definedName>
    <definedName name="IQ_ECO_METRIC_7680" hidden="1">"c7680"</definedName>
    <definedName name="IQ_ECO_METRIC_7681" hidden="1">"c7681"</definedName>
    <definedName name="IQ_ECO_METRIC_7685" hidden="1">"c7685"</definedName>
    <definedName name="IQ_ECO_METRIC_7687" hidden="1">"c7687"</definedName>
    <definedName name="IQ_ECO_METRIC_7688" hidden="1">"c7688"</definedName>
    <definedName name="IQ_ECO_METRIC_7689" hidden="1">"c7689"</definedName>
    <definedName name="IQ_ECO_METRIC_7690" hidden="1">"c7690"</definedName>
    <definedName name="IQ_ECO_METRIC_7691" hidden="1">"c7691"</definedName>
    <definedName name="IQ_ECO_METRIC_7692" hidden="1">"c7692"</definedName>
    <definedName name="IQ_ECO_METRIC_7693" hidden="1">"c7693"</definedName>
    <definedName name="IQ_ECO_METRIC_7694" hidden="1">"c7694"</definedName>
    <definedName name="IQ_ECO_METRIC_7695" hidden="1">"c7695"</definedName>
    <definedName name="IQ_ECO_METRIC_7696" hidden="1">"c7696"</definedName>
    <definedName name="IQ_ECO_METRIC_7697" hidden="1">"c7697"</definedName>
    <definedName name="IQ_ECO_METRIC_7698" hidden="1">"c7698"</definedName>
    <definedName name="IQ_ECO_METRIC_7699" hidden="1">"c7699"</definedName>
    <definedName name="IQ_ECO_METRIC_7700" hidden="1">"c7700"</definedName>
    <definedName name="IQ_ECO_METRIC_7701" hidden="1">"c7701"</definedName>
    <definedName name="IQ_ECO_METRIC_7702" hidden="1">"c7702"</definedName>
    <definedName name="IQ_ECO_METRIC_7703" hidden="1">"c7703"</definedName>
    <definedName name="IQ_ECO_METRIC_7705" hidden="1">"c7705"</definedName>
    <definedName name="IQ_ECO_METRIC_7707" hidden="1">"c7707"</definedName>
    <definedName name="IQ_ECO_METRIC_7708" hidden="1">"c7708"</definedName>
    <definedName name="IQ_ECO_METRIC_7709" hidden="1">"c7709"</definedName>
    <definedName name="IQ_ECO_METRIC_7710" hidden="1">"c7710"</definedName>
    <definedName name="IQ_ECO_METRIC_7711" hidden="1">"c7711"</definedName>
    <definedName name="IQ_ECO_METRIC_7712" hidden="1">"c7712"</definedName>
    <definedName name="IQ_ECO_METRIC_7713" hidden="1">"c7713"</definedName>
    <definedName name="IQ_ECO_METRIC_7714" hidden="1">"c7714"</definedName>
    <definedName name="IQ_ECO_METRIC_7715" hidden="1">"c7715"</definedName>
    <definedName name="IQ_ECO_METRIC_7716" hidden="1">"c7716"</definedName>
    <definedName name="IQ_ECO_METRIC_7717" hidden="1">"c7717"</definedName>
    <definedName name="IQ_ECO_METRIC_7719" hidden="1">"c7719"</definedName>
    <definedName name="IQ_ECO_METRIC_7720" hidden="1">"c7720"</definedName>
    <definedName name="IQ_ECO_METRIC_7721" hidden="1">"c7721"</definedName>
    <definedName name="IQ_ECO_METRIC_7722" hidden="1">"c7722"</definedName>
    <definedName name="IQ_ECO_METRIC_7723" hidden="1">"c7723"</definedName>
    <definedName name="IQ_ECO_METRIC_7724" hidden="1">"c7724"</definedName>
    <definedName name="IQ_ECO_METRIC_7725" hidden="1">"c7725"</definedName>
    <definedName name="IQ_ECO_METRIC_7726" hidden="1">"c7726"</definedName>
    <definedName name="IQ_ECO_METRIC_7727" hidden="1">"c7727"</definedName>
    <definedName name="IQ_ECO_METRIC_7728" hidden="1">"c7728"</definedName>
    <definedName name="IQ_ECO_METRIC_7729" hidden="1">"c7729"</definedName>
    <definedName name="IQ_ECO_METRIC_7730" hidden="1">"c7730"</definedName>
    <definedName name="IQ_ECO_METRIC_7731" hidden="1">"c7731"</definedName>
    <definedName name="IQ_ECO_METRIC_7732" hidden="1">"c7732"</definedName>
    <definedName name="IQ_ECO_METRIC_7733" hidden="1">"c7733"</definedName>
    <definedName name="IQ_ECO_METRIC_7734" hidden="1">"c7734"</definedName>
    <definedName name="IQ_ECO_METRIC_7735" hidden="1">"c7735"</definedName>
    <definedName name="IQ_ECO_METRIC_7736" hidden="1">"c7736"</definedName>
    <definedName name="IQ_ECO_METRIC_7737" hidden="1">"c7737"</definedName>
    <definedName name="IQ_ECO_METRIC_7738" hidden="1">"c7738"</definedName>
    <definedName name="IQ_ECO_METRIC_7739" hidden="1">"c7739"</definedName>
    <definedName name="IQ_ECO_METRIC_7740" hidden="1">"c7740"</definedName>
    <definedName name="IQ_ECO_METRIC_7741" hidden="1">"c7741"</definedName>
    <definedName name="IQ_ECO_METRIC_7742" hidden="1">"c7742"</definedName>
    <definedName name="IQ_ECO_METRIC_7743" hidden="1">"c7743"</definedName>
    <definedName name="IQ_ECO_METRIC_7744" hidden="1">"c7744"</definedName>
    <definedName name="IQ_ECO_METRIC_7745" hidden="1">"c7745"</definedName>
    <definedName name="IQ_ECO_METRIC_7746" hidden="1">"c7746"</definedName>
    <definedName name="IQ_ECO_METRIC_7747" hidden="1">"c7747"</definedName>
    <definedName name="IQ_ECO_METRIC_7748" hidden="1">"c7748"</definedName>
    <definedName name="IQ_ECO_METRIC_7749" hidden="1">"c7749"</definedName>
    <definedName name="IQ_ECO_METRIC_7750" hidden="1">"c7750"</definedName>
    <definedName name="IQ_ECO_METRIC_7751" hidden="1">"c7751"</definedName>
    <definedName name="IQ_ECO_METRIC_7752" hidden="1">"c7752"</definedName>
    <definedName name="IQ_ECO_METRIC_7753" hidden="1">"c7753"</definedName>
    <definedName name="IQ_ECO_METRIC_7754" hidden="1">"c7754"</definedName>
    <definedName name="IQ_ECO_METRIC_7755" hidden="1">"c7755"</definedName>
    <definedName name="IQ_ECO_METRIC_7756" hidden="1">"c7756"</definedName>
    <definedName name="IQ_ECO_METRIC_7757" hidden="1">"c7757"</definedName>
    <definedName name="IQ_ECO_METRIC_7758" hidden="1">"c7758"</definedName>
    <definedName name="IQ_ECO_METRIC_7759" hidden="1">"c7759"</definedName>
    <definedName name="IQ_ECO_METRIC_7760" hidden="1">"c7760"</definedName>
    <definedName name="IQ_ECO_METRIC_7761" hidden="1">"c7761"</definedName>
    <definedName name="IQ_ECO_METRIC_7762" hidden="1">"c7762"</definedName>
    <definedName name="IQ_ECO_METRIC_7763" hidden="1">"c7763"</definedName>
    <definedName name="IQ_ECO_METRIC_7764" hidden="1">"c7764"</definedName>
    <definedName name="IQ_ECO_METRIC_7765" hidden="1">"c7765"</definedName>
    <definedName name="IQ_ECO_METRIC_7766" hidden="1">"c7766"</definedName>
    <definedName name="IQ_ECO_METRIC_7767" hidden="1">"c7767"</definedName>
    <definedName name="IQ_ECO_METRIC_7768" hidden="1">"c7768"</definedName>
    <definedName name="IQ_ECO_METRIC_7769" hidden="1">"c7769"</definedName>
    <definedName name="IQ_ECO_METRIC_7770" hidden="1">"c7770"</definedName>
    <definedName name="IQ_ECO_METRIC_7771" hidden="1">"c7771"</definedName>
    <definedName name="IQ_ECO_METRIC_7772" hidden="1">"c7772"</definedName>
    <definedName name="IQ_ECO_METRIC_7773" hidden="1">"c7773"</definedName>
    <definedName name="IQ_ECO_METRIC_7774" hidden="1">"c7774"</definedName>
    <definedName name="IQ_ECO_METRIC_7775" hidden="1">"c7775"</definedName>
    <definedName name="IQ_ECO_METRIC_7776" hidden="1">"c7776"</definedName>
    <definedName name="IQ_ECO_METRIC_7777" hidden="1">"c7777"</definedName>
    <definedName name="IQ_ECO_METRIC_7779" hidden="1">"c7779"</definedName>
    <definedName name="IQ_ECO_METRIC_7780" hidden="1">"c7780"</definedName>
    <definedName name="IQ_ECO_METRIC_7781" hidden="1">"c7781"</definedName>
    <definedName name="IQ_ECO_METRIC_7782" hidden="1">"c7782"</definedName>
    <definedName name="IQ_ECO_METRIC_7783" hidden="1">"c7783"</definedName>
    <definedName name="IQ_ECO_METRIC_7784" hidden="1">"c7784"</definedName>
    <definedName name="IQ_ECO_METRIC_7785" hidden="1">"c7785"</definedName>
    <definedName name="IQ_ECO_METRIC_7786" hidden="1">"c7786"</definedName>
    <definedName name="IQ_ECO_METRIC_7787" hidden="1">"c7787"</definedName>
    <definedName name="IQ_ECO_METRIC_7788" hidden="1">"c7788"</definedName>
    <definedName name="IQ_ECO_METRIC_7789" hidden="1">"c7789"</definedName>
    <definedName name="IQ_ECO_METRIC_7790" hidden="1">"c7790"</definedName>
    <definedName name="IQ_ECO_METRIC_7791" hidden="1">"c7791"</definedName>
    <definedName name="IQ_ECO_METRIC_7792" hidden="1">"c7792"</definedName>
    <definedName name="IQ_ECO_METRIC_7793" hidden="1">"c7793"</definedName>
    <definedName name="IQ_ECO_METRIC_7794" hidden="1">"c7794"</definedName>
    <definedName name="IQ_ECO_METRIC_7795" hidden="1">"c7795"</definedName>
    <definedName name="IQ_ECO_METRIC_7796" hidden="1">"c7796"</definedName>
    <definedName name="IQ_ECO_METRIC_7797" hidden="1">"c7797"</definedName>
    <definedName name="IQ_ECO_METRIC_7798" hidden="1">"c7798"</definedName>
    <definedName name="IQ_ECO_METRIC_7799" hidden="1">"c7799"</definedName>
    <definedName name="IQ_ECO_METRIC_7800" hidden="1">"c7800"</definedName>
    <definedName name="IQ_ECO_METRIC_7801" hidden="1">"c7801"</definedName>
    <definedName name="IQ_ECO_METRIC_7802" hidden="1">"c7802"</definedName>
    <definedName name="IQ_ECO_METRIC_7803" hidden="1">"c7803"</definedName>
    <definedName name="IQ_ECO_METRIC_7804" hidden="1">"c7804"</definedName>
    <definedName name="IQ_ECO_METRIC_7805" hidden="1">"c7805"</definedName>
    <definedName name="IQ_ECO_METRIC_7806" hidden="1">"c7806"</definedName>
    <definedName name="IQ_ECO_METRIC_7808" hidden="1">"c7808"</definedName>
    <definedName name="IQ_ECO_METRIC_7809" hidden="1">"c7809"</definedName>
    <definedName name="IQ_ECO_METRIC_7810" hidden="1">"c7810"</definedName>
    <definedName name="IQ_ECO_METRIC_7812" hidden="1">"c7812"</definedName>
    <definedName name="IQ_ECO_METRIC_7813" hidden="1">"c7813"</definedName>
    <definedName name="IQ_ECO_METRIC_7814" hidden="1">"c7814"</definedName>
    <definedName name="IQ_ECO_METRIC_7815" hidden="1">"c7815"</definedName>
    <definedName name="IQ_ECO_METRIC_7816" hidden="1">"c7816"</definedName>
    <definedName name="IQ_ECO_METRIC_7817" hidden="1">"c7817"</definedName>
    <definedName name="IQ_ECO_METRIC_7818" hidden="1">"c7818"</definedName>
    <definedName name="IQ_ECO_METRIC_7819" hidden="1">"c7819"</definedName>
    <definedName name="IQ_ECO_METRIC_7820" hidden="1">"c7820"</definedName>
    <definedName name="IQ_ECO_METRIC_7821" hidden="1">"c7821"</definedName>
    <definedName name="IQ_ECO_METRIC_7822" hidden="1">"c7822"</definedName>
    <definedName name="IQ_ECO_METRIC_7823" hidden="1">"c7823"</definedName>
    <definedName name="IQ_ECO_METRIC_7824" hidden="1">"c7824"</definedName>
    <definedName name="IQ_ECO_METRIC_7825" hidden="1">"c7825"</definedName>
    <definedName name="IQ_ECO_METRIC_7826" hidden="1">"c7826"</definedName>
    <definedName name="IQ_ECO_METRIC_7827" hidden="1">"c7827"</definedName>
    <definedName name="IQ_ECO_METRIC_7828" hidden="1">"c7828"</definedName>
    <definedName name="IQ_ECO_METRIC_7829" hidden="1">"c7829"</definedName>
    <definedName name="IQ_ECO_METRIC_7830" hidden="1">"c7830"</definedName>
    <definedName name="IQ_ECO_METRIC_7831" hidden="1">"c7831"</definedName>
    <definedName name="IQ_ECO_METRIC_7832" hidden="1">"c7832"</definedName>
    <definedName name="IQ_ECO_METRIC_7833" hidden="1">"c7833"</definedName>
    <definedName name="IQ_ECO_METRIC_7834" hidden="1">"c7834"</definedName>
    <definedName name="IQ_ECO_METRIC_7835" hidden="1">"c7835"</definedName>
    <definedName name="IQ_ECO_METRIC_7836" hidden="1">"c7836"</definedName>
    <definedName name="IQ_ECO_METRIC_7837" hidden="1">"c7837"</definedName>
    <definedName name="IQ_ECO_METRIC_7838" hidden="1">"c7838"</definedName>
    <definedName name="IQ_ECO_METRIC_7839" hidden="1">"c7839"</definedName>
    <definedName name="IQ_ECO_METRIC_7840" hidden="1">"c7840"</definedName>
    <definedName name="IQ_ECO_METRIC_7842" hidden="1">"c7842"</definedName>
    <definedName name="IQ_ECO_METRIC_7843" hidden="1">"c7843"</definedName>
    <definedName name="IQ_ECO_METRIC_7844" hidden="1">"c7844"</definedName>
    <definedName name="IQ_ECO_METRIC_7845" hidden="1">"c7845"</definedName>
    <definedName name="IQ_ECO_METRIC_7846" hidden="1">"c7846"</definedName>
    <definedName name="IQ_ECO_METRIC_7847" hidden="1">"c7847"</definedName>
    <definedName name="IQ_ECO_METRIC_7848" hidden="1">"c7848"</definedName>
    <definedName name="IQ_ECO_METRIC_7849" hidden="1">"c7849"</definedName>
    <definedName name="IQ_ECO_METRIC_7850" hidden="1">"c7850"</definedName>
    <definedName name="IQ_ECO_METRIC_7851" hidden="1">"c7851"</definedName>
    <definedName name="IQ_ECO_METRIC_7852" hidden="1">"c7852"</definedName>
    <definedName name="IQ_ECO_METRIC_7853" hidden="1">"c7853"</definedName>
    <definedName name="IQ_ECO_METRIC_7854" hidden="1">"c7854"</definedName>
    <definedName name="IQ_ECO_METRIC_7855" hidden="1">"c7855"</definedName>
    <definedName name="IQ_ECO_METRIC_7856" hidden="1">"c7856"</definedName>
    <definedName name="IQ_ECO_METRIC_7857" hidden="1">"c7857"</definedName>
    <definedName name="IQ_ECO_METRIC_7858" hidden="1">"c7858"</definedName>
    <definedName name="IQ_ECO_METRIC_7859" hidden="1">"c7859"</definedName>
    <definedName name="IQ_ECO_METRIC_7860" hidden="1">"c7860"</definedName>
    <definedName name="IQ_ECO_METRIC_7861" hidden="1">"c7861"</definedName>
    <definedName name="IQ_ECO_METRIC_7862" hidden="1">"c7862"</definedName>
    <definedName name="IQ_ECO_METRIC_7863" hidden="1">"c7863"</definedName>
    <definedName name="IQ_ECO_METRIC_7864" hidden="1">"c7864"</definedName>
    <definedName name="IQ_ECO_METRIC_7865" hidden="1">"c7865"</definedName>
    <definedName name="IQ_ECO_METRIC_7866" hidden="1">"c7866"</definedName>
    <definedName name="IQ_ECO_METRIC_7867" hidden="1">"c7867"</definedName>
    <definedName name="IQ_ECO_METRIC_7868" hidden="1">"c7868"</definedName>
    <definedName name="IQ_ECO_METRIC_7869" hidden="1">"c7869"</definedName>
    <definedName name="IQ_ECO_METRIC_7870" hidden="1">"c7870"</definedName>
    <definedName name="IQ_ECO_METRIC_7871" hidden="1">"c7871"</definedName>
    <definedName name="IQ_ECO_METRIC_7872" hidden="1">"c7872"</definedName>
    <definedName name="IQ_ECO_METRIC_7874" hidden="1">"c7874"</definedName>
    <definedName name="IQ_ECO_METRIC_7875" hidden="1">"c7875"</definedName>
    <definedName name="IQ_ECO_METRIC_7876" hidden="1">"c7876"</definedName>
    <definedName name="IQ_ECO_METRIC_7877" hidden="1">"c7877"</definedName>
    <definedName name="IQ_ECO_METRIC_7878" hidden="1">"c7878"</definedName>
    <definedName name="IQ_ECO_METRIC_7880" hidden="1">"c7880"</definedName>
    <definedName name="IQ_ECO_METRIC_7881" hidden="1">"c7881"</definedName>
    <definedName name="IQ_ECO_METRIC_7882" hidden="1">"c7882"</definedName>
    <definedName name="IQ_ECO_METRIC_7883" hidden="1">"c7883"</definedName>
    <definedName name="IQ_ECO_METRIC_7884" hidden="1">"c7884"</definedName>
    <definedName name="IQ_ECO_METRIC_7885" hidden="1">"c7885"</definedName>
    <definedName name="IQ_ECO_METRIC_7886" hidden="1">"c7886"</definedName>
    <definedName name="IQ_ECO_METRIC_7887" hidden="1">"c7887"</definedName>
    <definedName name="IQ_ECO_METRIC_7888" hidden="1">"c7888"</definedName>
    <definedName name="IQ_ECO_METRIC_7889" hidden="1">"c7889"</definedName>
    <definedName name="IQ_ECO_METRIC_7890" hidden="1">"c7890"</definedName>
    <definedName name="IQ_ECO_METRIC_7891" hidden="1">"c7891"</definedName>
    <definedName name="IQ_ECO_METRIC_7892" hidden="1">"c7892"</definedName>
    <definedName name="IQ_ECO_METRIC_7893" hidden="1">"c7893"</definedName>
    <definedName name="IQ_ECO_METRIC_7895" hidden="1">"c7895"</definedName>
    <definedName name="IQ_ECO_METRIC_7896" hidden="1">"c7896"</definedName>
    <definedName name="IQ_ECO_METRIC_7897" hidden="1">"c7897"</definedName>
    <definedName name="IQ_ECO_METRIC_7898" hidden="1">"c7898"</definedName>
    <definedName name="IQ_ECO_METRIC_7899" hidden="1">"c7899"</definedName>
    <definedName name="IQ_ECO_METRIC_7900" hidden="1">"c7900"</definedName>
    <definedName name="IQ_ECO_METRIC_7901" hidden="1">"c7901"</definedName>
    <definedName name="IQ_ECO_METRIC_7903" hidden="1">"c7903"</definedName>
    <definedName name="IQ_ECO_METRIC_7904" hidden="1">"c7904"</definedName>
    <definedName name="IQ_ECO_METRIC_7905" hidden="1">"c7905"</definedName>
    <definedName name="IQ_ECO_METRIC_7906" hidden="1">"c7906"</definedName>
    <definedName name="IQ_ECO_METRIC_7907" hidden="1">"c7907"</definedName>
    <definedName name="IQ_ECO_METRIC_7908" hidden="1">"c7908"</definedName>
    <definedName name="IQ_ECO_METRIC_7909" hidden="1">"c7909"</definedName>
    <definedName name="IQ_ECO_METRIC_7910" hidden="1">"c7910"</definedName>
    <definedName name="IQ_ECO_METRIC_7911" hidden="1">"c7911"</definedName>
    <definedName name="IQ_ECO_METRIC_7912" hidden="1">"c7912"</definedName>
    <definedName name="IQ_ECO_METRIC_7913" hidden="1">"c7913"</definedName>
    <definedName name="IQ_ECO_METRIC_7914" hidden="1">"c7914"</definedName>
    <definedName name="IQ_ECO_METRIC_7915" hidden="1">"c7915"</definedName>
    <definedName name="IQ_ECO_METRIC_7916" hidden="1">"c7916"</definedName>
    <definedName name="IQ_ECO_METRIC_7917" hidden="1">"c7917"</definedName>
    <definedName name="IQ_ECO_METRIC_7918" hidden="1">"c7918"</definedName>
    <definedName name="IQ_ECO_METRIC_7919" hidden="1">"c7919"</definedName>
    <definedName name="IQ_ECO_METRIC_7920" hidden="1">"c7920"</definedName>
    <definedName name="IQ_ECO_METRIC_7921" hidden="1">"c7921"</definedName>
    <definedName name="IQ_ECO_METRIC_7922" hidden="1">"c7922"</definedName>
    <definedName name="IQ_ECO_METRIC_7923" hidden="1">"c7923"</definedName>
    <definedName name="IQ_ECO_METRIC_7925" hidden="1">"c7925"</definedName>
    <definedName name="IQ_ECO_METRIC_7927" hidden="1">"c7927"</definedName>
    <definedName name="IQ_ECO_METRIC_7928" hidden="1">"c7928"</definedName>
    <definedName name="IQ_ECO_METRIC_7929" hidden="1">"c7929"</definedName>
    <definedName name="IQ_ECO_METRIC_7930" hidden="1">"c7930"</definedName>
    <definedName name="IQ_ECO_METRIC_7931" hidden="1">"c7931"</definedName>
    <definedName name="IQ_ECO_METRIC_7932" hidden="1">"c7932"</definedName>
    <definedName name="IQ_ECO_METRIC_7933" hidden="1">"c7933"</definedName>
    <definedName name="IQ_ECO_METRIC_7934" hidden="1">"c7934"</definedName>
    <definedName name="IQ_ECO_METRIC_7935" hidden="1">"c7935"</definedName>
    <definedName name="IQ_ECO_METRIC_7936" hidden="1">"c7936"</definedName>
    <definedName name="IQ_ECO_METRIC_7937" hidden="1">"c7937"</definedName>
    <definedName name="IQ_ECO_METRIC_7939" hidden="1">"c7939"</definedName>
    <definedName name="IQ_ECO_METRIC_7940" hidden="1">"c7940"</definedName>
    <definedName name="IQ_ECO_METRIC_7941" hidden="1">"c7941"</definedName>
    <definedName name="IQ_ECO_METRIC_7942" hidden="1">"c7942"</definedName>
    <definedName name="IQ_ECO_METRIC_7943" hidden="1">"c7943"</definedName>
    <definedName name="IQ_ECO_METRIC_7944" hidden="1">"c7944"</definedName>
    <definedName name="IQ_ECO_METRIC_7945" hidden="1">"c7945"</definedName>
    <definedName name="IQ_ECO_METRIC_7946" hidden="1">"c7946"</definedName>
    <definedName name="IQ_ECO_METRIC_7947" hidden="1">"c7947"</definedName>
    <definedName name="IQ_ECO_METRIC_7948" hidden="1">"c7948"</definedName>
    <definedName name="IQ_ECO_METRIC_7949" hidden="1">"c7949"</definedName>
    <definedName name="IQ_ECO_METRIC_7950" hidden="1">"c7950"</definedName>
    <definedName name="IQ_ECO_METRIC_7951" hidden="1">"c7951"</definedName>
    <definedName name="IQ_ECO_METRIC_7952" hidden="1">"c7952"</definedName>
    <definedName name="IQ_ECO_METRIC_7953" hidden="1">"c7953"</definedName>
    <definedName name="IQ_ECO_METRIC_7954" hidden="1">"c7954"</definedName>
    <definedName name="IQ_ECO_METRIC_7955" hidden="1">"c7955"</definedName>
    <definedName name="IQ_ECO_METRIC_7956" hidden="1">"c7956"</definedName>
    <definedName name="IQ_ECO_METRIC_7957" hidden="1">"c7957"</definedName>
    <definedName name="IQ_ECO_METRIC_7958" hidden="1">"c7958"</definedName>
    <definedName name="IQ_ECO_METRIC_7959" hidden="1">"c7959"</definedName>
    <definedName name="IQ_ECO_METRIC_7960" hidden="1">"c7960"</definedName>
    <definedName name="IQ_ECO_METRIC_7961" hidden="1">"c7961"</definedName>
    <definedName name="IQ_ECO_METRIC_7962" hidden="1">"c7962"</definedName>
    <definedName name="IQ_ECO_METRIC_7963" hidden="1">"c7963"</definedName>
    <definedName name="IQ_ECO_METRIC_7964" hidden="1">"c7964"</definedName>
    <definedName name="IQ_ECO_METRIC_7965" hidden="1">"c7965"</definedName>
    <definedName name="IQ_ECO_METRIC_7966" hidden="1">"c7966"</definedName>
    <definedName name="IQ_ECO_METRIC_7967" hidden="1">"c7967"</definedName>
    <definedName name="IQ_ECO_METRIC_7968" hidden="1">"c7968"</definedName>
    <definedName name="IQ_ECO_METRIC_7969" hidden="1">"c7969"</definedName>
    <definedName name="IQ_ECO_METRIC_7970" hidden="1">"c7970"</definedName>
    <definedName name="IQ_ECO_METRIC_7971" hidden="1">"c7971"</definedName>
    <definedName name="IQ_ECO_METRIC_7972" hidden="1">"c7972"</definedName>
    <definedName name="IQ_ECO_METRIC_7973" hidden="1">"c7973"</definedName>
    <definedName name="IQ_ECO_METRIC_7974" hidden="1">"c7974"</definedName>
    <definedName name="IQ_ECO_METRIC_7975" hidden="1">"c7975"</definedName>
    <definedName name="IQ_ECO_METRIC_7976" hidden="1">"c7976"</definedName>
    <definedName name="IQ_ECO_METRIC_7977" hidden="1">"c7977"</definedName>
    <definedName name="IQ_ECO_METRIC_7978" hidden="1">"c7978"</definedName>
    <definedName name="IQ_ECO_METRIC_7979" hidden="1">"c7979"</definedName>
    <definedName name="IQ_ECO_METRIC_7980" hidden="1">"c7980"</definedName>
    <definedName name="IQ_ECO_METRIC_7981" hidden="1">"c7981"</definedName>
    <definedName name="IQ_ECO_METRIC_7982" hidden="1">"c7982"</definedName>
    <definedName name="IQ_ECO_METRIC_7983" hidden="1">"c7983"</definedName>
    <definedName name="IQ_ECO_METRIC_7984" hidden="1">"c7984"</definedName>
    <definedName name="IQ_ECO_METRIC_7985" hidden="1">"c7985"</definedName>
    <definedName name="IQ_ECO_METRIC_7986" hidden="1">"c7986"</definedName>
    <definedName name="IQ_ECO_METRIC_7987" hidden="1">"c7987"</definedName>
    <definedName name="IQ_ECO_METRIC_7988" hidden="1">"c7988"</definedName>
    <definedName name="IQ_ECO_METRIC_7989" hidden="1">"c7989"</definedName>
    <definedName name="IQ_ECO_METRIC_7990" hidden="1">"c7990"</definedName>
    <definedName name="IQ_ECO_METRIC_7991" hidden="1">"c7991"</definedName>
    <definedName name="IQ_ECO_METRIC_7992" hidden="1">"c7992"</definedName>
    <definedName name="IQ_ECO_METRIC_7993" hidden="1">"c7993"</definedName>
    <definedName name="IQ_ECO_METRIC_7994" hidden="1">"c7994"</definedName>
    <definedName name="IQ_ECO_METRIC_7995" hidden="1">"c7995"</definedName>
    <definedName name="IQ_ECO_METRIC_7996" hidden="1">"c7996"</definedName>
    <definedName name="IQ_ECO_METRIC_7997" hidden="1">"c7997"</definedName>
    <definedName name="IQ_ECO_METRIC_7999" hidden="1">"c7999"</definedName>
    <definedName name="IQ_ECO_METRIC_8000" hidden="1">"c8000"</definedName>
    <definedName name="IQ_ECO_METRIC_8001" hidden="1">"c8001"</definedName>
    <definedName name="IQ_ECO_METRIC_8002" hidden="1">"c8002"</definedName>
    <definedName name="IQ_ECO_METRIC_8003" hidden="1">"c8003"</definedName>
    <definedName name="IQ_ECO_METRIC_8004" hidden="1">"c8004"</definedName>
    <definedName name="IQ_ECO_METRIC_8005" hidden="1">"c8005"</definedName>
    <definedName name="IQ_ECO_METRIC_8006" hidden="1">"c8006"</definedName>
    <definedName name="IQ_ECO_METRIC_8007" hidden="1">"c8007"</definedName>
    <definedName name="IQ_ECO_METRIC_8008" hidden="1">"c8008"</definedName>
    <definedName name="IQ_ECO_METRIC_8009" hidden="1">"c8009"</definedName>
    <definedName name="IQ_ECO_METRIC_8010" hidden="1">"c8010"</definedName>
    <definedName name="IQ_ECO_METRIC_8011" hidden="1">"c8011"</definedName>
    <definedName name="IQ_ECO_METRIC_8012" hidden="1">"c8012"</definedName>
    <definedName name="IQ_ECO_METRIC_8013" hidden="1">"c8013"</definedName>
    <definedName name="IQ_ECO_METRIC_8014" hidden="1">"c8014"</definedName>
    <definedName name="IQ_ECO_METRIC_8015" hidden="1">"c8015"</definedName>
    <definedName name="IQ_ECO_METRIC_8016" hidden="1">"c8016"</definedName>
    <definedName name="IQ_ECO_METRIC_8017" hidden="1">"c8017"</definedName>
    <definedName name="IQ_ECO_METRIC_8018" hidden="1">"c8018"</definedName>
    <definedName name="IQ_ECO_METRIC_8019" hidden="1">"c8019"</definedName>
    <definedName name="IQ_ECO_METRIC_8020" hidden="1">"c8020"</definedName>
    <definedName name="IQ_ECO_METRIC_8021" hidden="1">"c8021"</definedName>
    <definedName name="IQ_ECO_METRIC_8022" hidden="1">"c8022"</definedName>
    <definedName name="IQ_ECO_METRIC_8023" hidden="1">"c8023"</definedName>
    <definedName name="IQ_ECO_METRIC_8024" hidden="1">"c8024"</definedName>
    <definedName name="IQ_ECO_METRIC_8025" hidden="1">"c8025"</definedName>
    <definedName name="IQ_ECO_METRIC_8026" hidden="1">"c8026"</definedName>
    <definedName name="IQ_ECO_METRIC_8028" hidden="1">"c8028"</definedName>
    <definedName name="IQ_ECO_METRIC_8029" hidden="1">"c8029"</definedName>
    <definedName name="IQ_ECO_METRIC_8030" hidden="1">"c8030"</definedName>
    <definedName name="IQ_ECO_METRIC_8032" hidden="1">"c8032"</definedName>
    <definedName name="IQ_ECO_METRIC_8033" hidden="1">"c8033"</definedName>
    <definedName name="IQ_ECO_METRIC_8034" hidden="1">"c8034"</definedName>
    <definedName name="IQ_ECO_METRIC_8035" hidden="1">"c8035"</definedName>
    <definedName name="IQ_ECO_METRIC_8036" hidden="1">"c8036"</definedName>
    <definedName name="IQ_ECO_METRIC_8037" hidden="1">"c8037"</definedName>
    <definedName name="IQ_ECO_METRIC_8038" hidden="1">"c8038"</definedName>
    <definedName name="IQ_ECO_METRIC_8039" hidden="1">"c8039"</definedName>
    <definedName name="IQ_ECO_METRIC_8040" hidden="1">"c8040"</definedName>
    <definedName name="IQ_ECO_METRIC_8041" hidden="1">"c8041"</definedName>
    <definedName name="IQ_ECO_METRIC_8042" hidden="1">"c8042"</definedName>
    <definedName name="IQ_ECO_METRIC_8043" hidden="1">"c8043"</definedName>
    <definedName name="IQ_ECO_METRIC_8044" hidden="1">"c8044"</definedName>
    <definedName name="IQ_ECO_METRIC_8045" hidden="1">"c8045"</definedName>
    <definedName name="IQ_ECO_METRIC_8046" hidden="1">"c8046"</definedName>
    <definedName name="IQ_ECO_METRIC_8047" hidden="1">"c8047"</definedName>
    <definedName name="IQ_ECO_METRIC_8048" hidden="1">"c8048"</definedName>
    <definedName name="IQ_ECO_METRIC_8049" hidden="1">"c8049"</definedName>
    <definedName name="IQ_ECO_METRIC_8050" hidden="1">"c8050"</definedName>
    <definedName name="IQ_ECO_METRIC_8051" hidden="1">"c8051"</definedName>
    <definedName name="IQ_ECO_METRIC_8052" hidden="1">"c8052"</definedName>
    <definedName name="IQ_ECO_METRIC_8053" hidden="1">"c8053"</definedName>
    <definedName name="IQ_ECO_METRIC_8054" hidden="1">"c8054"</definedName>
    <definedName name="IQ_ECO_METRIC_8055" hidden="1">"c8055"</definedName>
    <definedName name="IQ_ECO_METRIC_8056" hidden="1">"c8056"</definedName>
    <definedName name="IQ_ECO_METRIC_8057" hidden="1">"c8057"</definedName>
    <definedName name="IQ_ECO_METRIC_8058" hidden="1">"c8058"</definedName>
    <definedName name="IQ_ECO_METRIC_8059" hidden="1">"c8059"</definedName>
    <definedName name="IQ_ECO_METRIC_8060" hidden="1">"c8060"</definedName>
    <definedName name="IQ_ECO_METRIC_8062" hidden="1">"c8062"</definedName>
    <definedName name="IQ_ECO_METRIC_8063" hidden="1">"c8063"</definedName>
    <definedName name="IQ_ECO_METRIC_8064" hidden="1">"c8064"</definedName>
    <definedName name="IQ_ECO_METRIC_8065" hidden="1">"c8065"</definedName>
    <definedName name="IQ_ECO_METRIC_8066" hidden="1">"c8066"</definedName>
    <definedName name="IQ_ECO_METRIC_8067" hidden="1">"c8067"</definedName>
    <definedName name="IQ_ECO_METRIC_8068" hidden="1">"c8068"</definedName>
    <definedName name="IQ_ECO_METRIC_8069" hidden="1">"c8069"</definedName>
    <definedName name="IQ_ECO_METRIC_8070" hidden="1">"c8070"</definedName>
    <definedName name="IQ_ECO_METRIC_8071" hidden="1">"c8071"</definedName>
    <definedName name="IQ_ECO_METRIC_8072" hidden="1">"c8072"</definedName>
    <definedName name="IQ_ECO_METRIC_8073" hidden="1">"c8073"</definedName>
    <definedName name="IQ_ECO_METRIC_8074" hidden="1">"c8074"</definedName>
    <definedName name="IQ_ECO_METRIC_8075" hidden="1">"c8075"</definedName>
    <definedName name="IQ_ECO_METRIC_8076" hidden="1">"c8076"</definedName>
    <definedName name="IQ_ECO_METRIC_8077" hidden="1">"c8077"</definedName>
    <definedName name="IQ_ECO_METRIC_8078" hidden="1">"c8078"</definedName>
    <definedName name="IQ_ECO_METRIC_8079" hidden="1">"c8079"</definedName>
    <definedName name="IQ_ECO_METRIC_8080" hidden="1">"c8080"</definedName>
    <definedName name="IQ_ECO_METRIC_8081" hidden="1">"c8081"</definedName>
    <definedName name="IQ_ECO_METRIC_8082" hidden="1">"c8082"</definedName>
    <definedName name="IQ_ECO_METRIC_8083" hidden="1">"c8083"</definedName>
    <definedName name="IQ_ECO_METRIC_8084" hidden="1">"c8084"</definedName>
    <definedName name="IQ_ECO_METRIC_8085" hidden="1">"c8085"</definedName>
    <definedName name="IQ_ECO_METRIC_8086" hidden="1">"c8086"</definedName>
    <definedName name="IQ_ECO_METRIC_8087" hidden="1">"c8087"</definedName>
    <definedName name="IQ_ECO_METRIC_8088" hidden="1">"c8088"</definedName>
    <definedName name="IQ_ECO_METRIC_8089" hidden="1">"c8089"</definedName>
    <definedName name="IQ_ECO_METRIC_8090" hidden="1">"c8090"</definedName>
    <definedName name="IQ_ECO_METRIC_8091" hidden="1">"c8091"</definedName>
    <definedName name="IQ_ECO_METRIC_8092" hidden="1">"c8092"</definedName>
    <definedName name="IQ_ECO_METRIC_8094" hidden="1">"c8094"</definedName>
    <definedName name="IQ_ECO_METRIC_8095" hidden="1">"c8095"</definedName>
    <definedName name="IQ_ECO_METRIC_8096" hidden="1">"c8096"</definedName>
    <definedName name="IQ_ECO_METRIC_8097" hidden="1">"c8097"</definedName>
    <definedName name="IQ_ECO_METRIC_8098" hidden="1">"c8098"</definedName>
    <definedName name="IQ_ECO_METRIC_8100" hidden="1">"c8100"</definedName>
    <definedName name="IQ_ECO_METRIC_8101" hidden="1">"c8101"</definedName>
    <definedName name="IQ_ECO_METRIC_8102" hidden="1">"c8102"</definedName>
    <definedName name="IQ_ECO_METRIC_8103" hidden="1">"c8103"</definedName>
    <definedName name="IQ_ECO_METRIC_8104" hidden="1">"c8104"</definedName>
    <definedName name="IQ_ECO_METRIC_8105" hidden="1">"c8105"</definedName>
    <definedName name="IQ_ECO_METRIC_8106" hidden="1">"c8106"</definedName>
    <definedName name="IQ_ECO_METRIC_8107" hidden="1">"c8107"</definedName>
    <definedName name="IQ_ECO_METRIC_8108" hidden="1">"c8108"</definedName>
    <definedName name="IQ_ECO_METRIC_8109" hidden="1">"c8109"</definedName>
    <definedName name="IQ_ECO_METRIC_8110" hidden="1">"c8110"</definedName>
    <definedName name="IQ_ECO_METRIC_8111" hidden="1">"c8111"</definedName>
    <definedName name="IQ_ECO_METRIC_8112" hidden="1">"c8112"</definedName>
    <definedName name="IQ_ECO_METRIC_8113" hidden="1">"c8113"</definedName>
    <definedName name="IQ_ECO_METRIC_8115" hidden="1">"c8115"</definedName>
    <definedName name="IQ_ECO_METRIC_8116" hidden="1">"c8116"</definedName>
    <definedName name="IQ_ECO_METRIC_8117" hidden="1">"c8117"</definedName>
    <definedName name="IQ_ECO_METRIC_8118" hidden="1">"c8118"</definedName>
    <definedName name="IQ_ECO_METRIC_8119" hidden="1">"c8119"</definedName>
    <definedName name="IQ_ECO_METRIC_8120" hidden="1">"c8120"</definedName>
    <definedName name="IQ_ECO_METRIC_8121" hidden="1">"c8121"</definedName>
    <definedName name="IQ_ECO_METRIC_8123" hidden="1">"c8123"</definedName>
    <definedName name="IQ_ECO_METRIC_8124" hidden="1">"c8124"</definedName>
    <definedName name="IQ_ECO_METRIC_8125" hidden="1">"c8125"</definedName>
    <definedName name="IQ_ECO_METRIC_8126" hidden="1">"c8126"</definedName>
    <definedName name="IQ_ECO_METRIC_8127" hidden="1">"c8127"</definedName>
    <definedName name="IQ_ECO_METRIC_8128" hidden="1">"c8128"</definedName>
    <definedName name="IQ_ECO_METRIC_8129" hidden="1">"c8129"</definedName>
    <definedName name="IQ_ECO_METRIC_8130" hidden="1">"c8130"</definedName>
    <definedName name="IQ_ECO_METRIC_8131" hidden="1">"c8131"</definedName>
    <definedName name="IQ_ECO_METRIC_8132" hidden="1">"c8132"</definedName>
    <definedName name="IQ_ECO_METRIC_8133" hidden="1">"c8133"</definedName>
    <definedName name="IQ_ECO_METRIC_8134" hidden="1">"c8134"</definedName>
    <definedName name="IQ_ECO_METRIC_8135" hidden="1">"c8135"</definedName>
    <definedName name="IQ_ECO_METRIC_8136" hidden="1">"c8136"</definedName>
    <definedName name="IQ_ECO_METRIC_8137" hidden="1">"c8137"</definedName>
    <definedName name="IQ_ECO_METRIC_8138" hidden="1">"c8138"</definedName>
    <definedName name="IQ_ECO_METRIC_8139" hidden="1">"c8139"</definedName>
    <definedName name="IQ_ECO_METRIC_8140" hidden="1">"c8140"</definedName>
    <definedName name="IQ_ECO_METRIC_8141" hidden="1">"c8141"</definedName>
    <definedName name="IQ_ECO_METRIC_8142" hidden="1">"c8142"</definedName>
    <definedName name="IQ_ECO_METRIC_8143" hidden="1">"c8143"</definedName>
    <definedName name="IQ_ECO_METRIC_8145" hidden="1">"c8145"</definedName>
    <definedName name="IQ_ECO_METRIC_8147" hidden="1">"c8147"</definedName>
    <definedName name="IQ_ECO_METRIC_8148" hidden="1">"c8148"</definedName>
    <definedName name="IQ_ECO_METRIC_8149" hidden="1">"c8149"</definedName>
    <definedName name="IQ_ECO_METRIC_8150" hidden="1">"c8150"</definedName>
    <definedName name="IQ_ECO_METRIC_8152" hidden="1">"c8152"</definedName>
    <definedName name="IQ_ECO_METRIC_8153" hidden="1">"c8153"</definedName>
    <definedName name="IQ_ECO_METRIC_8154" hidden="1">"c8154"</definedName>
    <definedName name="IQ_ECO_METRIC_8155" hidden="1">"c8155"</definedName>
    <definedName name="IQ_ECO_METRIC_8156" hidden="1">"c8156"</definedName>
    <definedName name="IQ_ECO_METRIC_8157" hidden="1">"c8157"</definedName>
    <definedName name="IQ_ECO_METRIC_8159" hidden="1">"c8159"</definedName>
    <definedName name="IQ_ECO_METRIC_8160" hidden="1">"c8160"</definedName>
    <definedName name="IQ_ECO_METRIC_8161" hidden="1">"c8161"</definedName>
    <definedName name="IQ_ECO_METRIC_8162" hidden="1">"c8162"</definedName>
    <definedName name="IQ_ECO_METRIC_8163" hidden="1">"c8163"</definedName>
    <definedName name="IQ_ECO_METRIC_8164" hidden="1">"c8164"</definedName>
    <definedName name="IQ_ECO_METRIC_8165" hidden="1">"c8165"</definedName>
    <definedName name="IQ_ECO_METRIC_8166" hidden="1">"c8166"</definedName>
    <definedName name="IQ_ECO_METRIC_8167" hidden="1">"c8167"</definedName>
    <definedName name="IQ_ECO_METRIC_8168" hidden="1">"c8168"</definedName>
    <definedName name="IQ_ECO_METRIC_8169" hidden="1">"c8169"</definedName>
    <definedName name="IQ_ECO_METRIC_8170" hidden="1">"c8170"</definedName>
    <definedName name="IQ_ECO_METRIC_8171" hidden="1">"c8171"</definedName>
    <definedName name="IQ_ECO_METRIC_8172" hidden="1">"c8172"</definedName>
    <definedName name="IQ_ECO_METRIC_8173" hidden="1">"c8173"</definedName>
    <definedName name="IQ_ECO_METRIC_8174" hidden="1">"c8174"</definedName>
    <definedName name="IQ_ECO_METRIC_8175" hidden="1">"c8175"</definedName>
    <definedName name="IQ_ECO_METRIC_8176" hidden="1">"c8176"</definedName>
    <definedName name="IQ_ECO_METRIC_8177" hidden="1">"c8177"</definedName>
    <definedName name="IQ_ECO_METRIC_8178" hidden="1">"c8178"</definedName>
    <definedName name="IQ_ECO_METRIC_8179" hidden="1">"c8179"</definedName>
    <definedName name="IQ_ECO_METRIC_8180" hidden="1">"c8180"</definedName>
    <definedName name="IQ_ECO_METRIC_8181" hidden="1">"c8181"</definedName>
    <definedName name="IQ_ECO_METRIC_8182" hidden="1">"c8182"</definedName>
    <definedName name="IQ_ECO_METRIC_8183" hidden="1">"c8183"</definedName>
    <definedName name="IQ_ECO_METRIC_8184" hidden="1">"c8184"</definedName>
    <definedName name="IQ_ECO_METRIC_8185" hidden="1">"c8185"</definedName>
    <definedName name="IQ_ECO_METRIC_8186" hidden="1">"c8186"</definedName>
    <definedName name="IQ_ECO_METRIC_8187" hidden="1">"c8187"</definedName>
    <definedName name="IQ_ECO_METRIC_8188" hidden="1">"c8188"</definedName>
    <definedName name="IQ_ECO_METRIC_8189" hidden="1">"c8189"</definedName>
    <definedName name="IQ_ECO_METRIC_8190" hidden="1">"c8190"</definedName>
    <definedName name="IQ_ECO_METRIC_8191" hidden="1">"c8191"</definedName>
    <definedName name="IQ_ECO_METRIC_8192" hidden="1">"c8192"</definedName>
    <definedName name="IQ_ECO_METRIC_8193" hidden="1">"c8193"</definedName>
    <definedName name="IQ_ECO_METRIC_8194" hidden="1">"c8194"</definedName>
    <definedName name="IQ_ECO_METRIC_8195" hidden="1">"c8195"</definedName>
    <definedName name="IQ_ECO_METRIC_8196" hidden="1">"c8196"</definedName>
    <definedName name="IQ_ECO_METRIC_8197" hidden="1">"c8197"</definedName>
    <definedName name="IQ_ECO_METRIC_8198" hidden="1">"c8198"</definedName>
    <definedName name="IQ_ECO_METRIC_8199" hidden="1">"c8199"</definedName>
    <definedName name="IQ_ECO_METRIC_8200" hidden="1">"c8200"</definedName>
    <definedName name="IQ_ECO_METRIC_8201" hidden="1">"c8201"</definedName>
    <definedName name="IQ_ECO_METRIC_8202" hidden="1">"c8202"</definedName>
    <definedName name="IQ_ECO_METRIC_8203" hidden="1">"c8203"</definedName>
    <definedName name="IQ_ECO_METRIC_8204" hidden="1">"c8204"</definedName>
    <definedName name="IQ_ECO_METRIC_8205" hidden="1">"c8205"</definedName>
    <definedName name="IQ_ECO_METRIC_8206" hidden="1">"c8206"</definedName>
    <definedName name="IQ_ECO_METRIC_8207" hidden="1">"c8207"</definedName>
    <definedName name="IQ_ECO_METRIC_8208" hidden="1">"c8208"</definedName>
    <definedName name="IQ_ECO_METRIC_8209" hidden="1">"c8209"</definedName>
    <definedName name="IQ_ECO_METRIC_8210" hidden="1">"c8210"</definedName>
    <definedName name="IQ_ECO_METRIC_8211" hidden="1">"c8211"</definedName>
    <definedName name="IQ_ECO_METRIC_8212" hidden="1">"c8212"</definedName>
    <definedName name="IQ_ECO_METRIC_8213" hidden="1">"c8213"</definedName>
    <definedName name="IQ_ECO_METRIC_8214" hidden="1">"c8214"</definedName>
    <definedName name="IQ_ECO_METRIC_8215" hidden="1">"c8215"</definedName>
    <definedName name="IQ_ECO_METRIC_8216" hidden="1">"c8216"</definedName>
    <definedName name="IQ_ECO_METRIC_8217" hidden="1">"c8217"</definedName>
    <definedName name="IQ_ECO_METRIC_8219" hidden="1">"c8219"</definedName>
    <definedName name="IQ_ECO_METRIC_8221" hidden="1">"c8221"</definedName>
    <definedName name="IQ_ECO_METRIC_8222" hidden="1">"c8222"</definedName>
    <definedName name="IQ_ECO_METRIC_8223" hidden="1">"c8223"</definedName>
    <definedName name="IQ_ECO_METRIC_8224" hidden="1">"c8224"</definedName>
    <definedName name="IQ_ECO_METRIC_8225" hidden="1">"c8225"</definedName>
    <definedName name="IQ_ECO_METRIC_8226" hidden="1">"c8226"</definedName>
    <definedName name="IQ_ECO_METRIC_8227" hidden="1">"c8227"</definedName>
    <definedName name="IQ_ECO_METRIC_8228" hidden="1">"c8228"</definedName>
    <definedName name="IQ_ECO_METRIC_8229" hidden="1">"c8229"</definedName>
    <definedName name="IQ_ECO_METRIC_8230" hidden="1">"c8230"</definedName>
    <definedName name="IQ_ECO_METRIC_8231" hidden="1">"c8231"</definedName>
    <definedName name="IQ_ECO_METRIC_8232" hidden="1">"c8232"</definedName>
    <definedName name="IQ_ECO_METRIC_8233" hidden="1">"c8233"</definedName>
    <definedName name="IQ_ECO_METRIC_8234" hidden="1">"c8234"</definedName>
    <definedName name="IQ_ECO_METRIC_8235" hidden="1">"c8235"</definedName>
    <definedName name="IQ_ECO_METRIC_8236" hidden="1">"c8236"</definedName>
    <definedName name="IQ_ECO_METRIC_8237" hidden="1">"c8237"</definedName>
    <definedName name="IQ_ECO_METRIC_8238" hidden="1">"c8238"</definedName>
    <definedName name="IQ_ECO_METRIC_8239" hidden="1">"c8239"</definedName>
    <definedName name="IQ_ECO_METRIC_8240" hidden="1">"c8240"</definedName>
    <definedName name="IQ_ECO_METRIC_8241" hidden="1">"c8241"</definedName>
    <definedName name="IQ_ECO_METRIC_8242" hidden="1">"c8242"</definedName>
    <definedName name="IQ_ECO_METRIC_8243" hidden="1">"c8243"</definedName>
    <definedName name="IQ_ECO_METRIC_8244" hidden="1">"c8244"</definedName>
    <definedName name="IQ_ECO_METRIC_8245" hidden="1">"c8245"</definedName>
    <definedName name="IQ_ECO_METRIC_8246" hidden="1">"c8246"</definedName>
    <definedName name="IQ_ECO_METRIC_8248" hidden="1">"c8248"</definedName>
    <definedName name="IQ_ECO_METRIC_8249" hidden="1">"c8249"</definedName>
    <definedName name="IQ_ECO_METRIC_8250" hidden="1">"c8250"</definedName>
    <definedName name="IQ_ECO_METRIC_8252" hidden="1">"c8252"</definedName>
    <definedName name="IQ_ECO_METRIC_8253" hidden="1">"c8253"</definedName>
    <definedName name="IQ_ECO_METRIC_8254" hidden="1">"c8254"</definedName>
    <definedName name="IQ_ECO_METRIC_8255" hidden="1">"c8255"</definedName>
    <definedName name="IQ_ECO_METRIC_8256" hidden="1">"c8256"</definedName>
    <definedName name="IQ_ECO_METRIC_8257" hidden="1">"c8257"</definedName>
    <definedName name="IQ_ECO_METRIC_8258" hidden="1">"c8258"</definedName>
    <definedName name="IQ_ECO_METRIC_8259" hidden="1">"c8259"</definedName>
    <definedName name="IQ_ECO_METRIC_8260" hidden="1">"c8260"</definedName>
    <definedName name="IQ_ECO_METRIC_8261" hidden="1">"c8261"</definedName>
    <definedName name="IQ_ECO_METRIC_8262" hidden="1">"c8262"</definedName>
    <definedName name="IQ_ECO_METRIC_8263" hidden="1">"c8263"</definedName>
    <definedName name="IQ_ECO_METRIC_8264" hidden="1">"c8264"</definedName>
    <definedName name="IQ_ECO_METRIC_8265" hidden="1">"c8265"</definedName>
    <definedName name="IQ_ECO_METRIC_8266" hidden="1">"c8266"</definedName>
    <definedName name="IQ_ECO_METRIC_8267" hidden="1">"c8267"</definedName>
    <definedName name="IQ_ECO_METRIC_8268" hidden="1">"c8268"</definedName>
    <definedName name="IQ_ECO_METRIC_8269" hidden="1">"c8269"</definedName>
    <definedName name="IQ_ECO_METRIC_8270" hidden="1">"c8270"</definedName>
    <definedName name="IQ_ECO_METRIC_8271" hidden="1">"c8271"</definedName>
    <definedName name="IQ_ECO_METRIC_8272" hidden="1">"c8272"</definedName>
    <definedName name="IQ_ECO_METRIC_8273" hidden="1">"c8273"</definedName>
    <definedName name="IQ_ECO_METRIC_8274" hidden="1">"c8274"</definedName>
    <definedName name="IQ_ECO_METRIC_8275" hidden="1">"c8275"</definedName>
    <definedName name="IQ_ECO_METRIC_8276" hidden="1">"c8276"</definedName>
    <definedName name="IQ_ECO_METRIC_8277" hidden="1">"c8277"</definedName>
    <definedName name="IQ_ECO_METRIC_8278" hidden="1">"c8278"</definedName>
    <definedName name="IQ_ECO_METRIC_8279" hidden="1">"c8279"</definedName>
    <definedName name="IQ_ECO_METRIC_8280" hidden="1">"c8280"</definedName>
    <definedName name="IQ_ECO_METRIC_8282" hidden="1">"c8282"</definedName>
    <definedName name="IQ_ECO_METRIC_8283" hidden="1">"c8283"</definedName>
    <definedName name="IQ_ECO_METRIC_8284" hidden="1">"c8284"</definedName>
    <definedName name="IQ_ECO_METRIC_8285" hidden="1">"c8285"</definedName>
    <definedName name="IQ_ECO_METRIC_8286" hidden="1">"c8286"</definedName>
    <definedName name="IQ_ECO_METRIC_8287" hidden="1">"c8287"</definedName>
    <definedName name="IQ_ECO_METRIC_8288" hidden="1">"c8288"</definedName>
    <definedName name="IQ_ECO_METRIC_8289" hidden="1">"c8289"</definedName>
    <definedName name="IQ_ECO_METRIC_8290" hidden="1">"c8290"</definedName>
    <definedName name="IQ_ECO_METRIC_8291" hidden="1">"c8291"</definedName>
    <definedName name="IQ_ECO_METRIC_8292" hidden="1">"c8292"</definedName>
    <definedName name="IQ_ECO_METRIC_8293" hidden="1">"c8293"</definedName>
    <definedName name="IQ_ECO_METRIC_8294" hidden="1">"c8294"</definedName>
    <definedName name="IQ_ECO_METRIC_8295" hidden="1">"c8295"</definedName>
    <definedName name="IQ_ECO_METRIC_8296" hidden="1">"c8296"</definedName>
    <definedName name="IQ_ECO_METRIC_8297" hidden="1">"c8297"</definedName>
    <definedName name="IQ_ECO_METRIC_8298" hidden="1">"c8298"</definedName>
    <definedName name="IQ_ECO_METRIC_8299" hidden="1">"c8299"</definedName>
    <definedName name="IQ_ECO_METRIC_8300" hidden="1">"c8300"</definedName>
    <definedName name="IQ_ECO_METRIC_8301" hidden="1">"c8301"</definedName>
    <definedName name="IQ_ECO_METRIC_8302" hidden="1">"c8302"</definedName>
    <definedName name="IQ_ECO_METRIC_8303" hidden="1">"c8303"</definedName>
    <definedName name="IQ_ECO_METRIC_8304" hidden="1">"c8304"</definedName>
    <definedName name="IQ_ECO_METRIC_8305" hidden="1">"c8305"</definedName>
    <definedName name="IQ_ECO_METRIC_8306" hidden="1">"c8306"</definedName>
    <definedName name="IQ_ECO_METRIC_8307" hidden="1">"c8307"</definedName>
    <definedName name="IQ_ECO_METRIC_8308" hidden="1">"c8308"</definedName>
    <definedName name="IQ_ECO_METRIC_8309" hidden="1">"c8309"</definedName>
    <definedName name="IQ_ECO_METRIC_8310" hidden="1">"c8310"</definedName>
    <definedName name="IQ_ECO_METRIC_8311" hidden="1">"c8311"</definedName>
    <definedName name="IQ_ECO_METRIC_8312" hidden="1">"c8312"</definedName>
    <definedName name="IQ_ECO_METRIC_8314" hidden="1">"c8314"</definedName>
    <definedName name="IQ_ECO_METRIC_8315" hidden="1">"c8315"</definedName>
    <definedName name="IQ_ECO_METRIC_8316" hidden="1">"c8316"</definedName>
    <definedName name="IQ_ECO_METRIC_8317" hidden="1">"c8317"</definedName>
    <definedName name="IQ_ECO_METRIC_8318" hidden="1">"c8318"</definedName>
    <definedName name="IQ_ECO_METRIC_8320" hidden="1">"c8320"</definedName>
    <definedName name="IQ_ECO_METRIC_8321" hidden="1">"c8321"</definedName>
    <definedName name="IQ_ECO_METRIC_8322" hidden="1">"c8322"</definedName>
    <definedName name="IQ_ECO_METRIC_8323" hidden="1">"c8323"</definedName>
    <definedName name="IQ_ECO_METRIC_8324" hidden="1">"c8324"</definedName>
    <definedName name="IQ_ECO_METRIC_8325" hidden="1">"c8325"</definedName>
    <definedName name="IQ_ECO_METRIC_8326" hidden="1">"c8326"</definedName>
    <definedName name="IQ_ECO_METRIC_8327" hidden="1">"c8327"</definedName>
    <definedName name="IQ_ECO_METRIC_8328" hidden="1">"c8328"</definedName>
    <definedName name="IQ_ECO_METRIC_8329" hidden="1">"c8329"</definedName>
    <definedName name="IQ_ECO_METRIC_8330" hidden="1">"c8330"</definedName>
    <definedName name="IQ_ECO_METRIC_8331" hidden="1">"c8331"</definedName>
    <definedName name="IQ_ECO_METRIC_8332" hidden="1">"c8332"</definedName>
    <definedName name="IQ_ECO_METRIC_8333" hidden="1">"c8333"</definedName>
    <definedName name="IQ_ECO_METRIC_8335" hidden="1">"c8335"</definedName>
    <definedName name="IQ_ECO_METRIC_8336" hidden="1">"c8336"</definedName>
    <definedName name="IQ_ECO_METRIC_8337" hidden="1">"c8337"</definedName>
    <definedName name="IQ_ECO_METRIC_8338" hidden="1">"c8338"</definedName>
    <definedName name="IQ_ECO_METRIC_8339" hidden="1">"c8339"</definedName>
    <definedName name="IQ_ECO_METRIC_8340" hidden="1">"c8340"</definedName>
    <definedName name="IQ_ECO_METRIC_8341" hidden="1">"c8341"</definedName>
    <definedName name="IQ_ECO_METRIC_8343" hidden="1">"c8343"</definedName>
    <definedName name="IQ_ECO_METRIC_8344" hidden="1">"c8344"</definedName>
    <definedName name="IQ_ECO_METRIC_8345" hidden="1">"c8345"</definedName>
    <definedName name="IQ_ECO_METRIC_8346" hidden="1">"c8346"</definedName>
    <definedName name="IQ_ECO_METRIC_8347" hidden="1">"c8347"</definedName>
    <definedName name="IQ_ECO_METRIC_8348" hidden="1">"c8348"</definedName>
    <definedName name="IQ_ECO_METRIC_8349" hidden="1">"c8349"</definedName>
    <definedName name="IQ_ECO_METRIC_8350" hidden="1">"c8350"</definedName>
    <definedName name="IQ_ECO_METRIC_8352" hidden="1">"c8352"</definedName>
    <definedName name="IQ_ECO_METRIC_8353" hidden="1">"c8353"</definedName>
    <definedName name="IQ_ECO_METRIC_8354" hidden="1">"c8354"</definedName>
    <definedName name="IQ_ECO_METRIC_8355" hidden="1">"c8355"</definedName>
    <definedName name="IQ_ECO_METRIC_8356" hidden="1">"c8356"</definedName>
    <definedName name="IQ_ECO_METRIC_8357" hidden="1">"c8357"</definedName>
    <definedName name="IQ_ECO_METRIC_8358" hidden="1">"c8358"</definedName>
    <definedName name="IQ_ECO_METRIC_8359" hidden="1">"c8359"</definedName>
    <definedName name="IQ_ECO_METRIC_8360" hidden="1">"c8360"</definedName>
    <definedName name="IQ_ECO_METRIC_8361" hidden="1">"c8361"</definedName>
    <definedName name="IQ_ECO_METRIC_8362" hidden="1">"c8362"</definedName>
    <definedName name="IQ_ECO_METRIC_8363" hidden="1">"c8363"</definedName>
    <definedName name="IQ_ECO_METRIC_8367" hidden="1">"c8367"</definedName>
    <definedName name="IQ_ECO_METRIC_8368" hidden="1">"c8368"</definedName>
    <definedName name="IQ_ECO_METRIC_8369" hidden="1">"c8369"</definedName>
    <definedName name="IQ_ECO_METRIC_8370" hidden="1">"c8370"</definedName>
    <definedName name="IQ_ECO_METRIC_8371" hidden="1">"c8371"</definedName>
    <definedName name="IQ_ECO_METRIC_8372" hidden="1">"c8372"</definedName>
    <definedName name="IQ_ECO_METRIC_8373" hidden="1">"c8373"</definedName>
    <definedName name="IQ_ECO_METRIC_8374" hidden="1">"c8374"</definedName>
    <definedName name="IQ_ECO_METRIC_8375" hidden="1">"c8375"</definedName>
    <definedName name="IQ_ECO_METRIC_8376" hidden="1">"c8376"</definedName>
    <definedName name="IQ_ECO_METRIC_8377" hidden="1">"c8377"</definedName>
    <definedName name="IQ_ECO_METRIC_8380" hidden="1">"c8380"</definedName>
    <definedName name="IQ_ECO_METRIC_8381" hidden="1">"c8381"</definedName>
    <definedName name="IQ_ECO_METRIC_8382" hidden="1">"c8382"</definedName>
    <definedName name="IQ_ECO_METRIC_8383" hidden="1">"c8383"</definedName>
    <definedName name="IQ_ECO_METRIC_8384" hidden="1">"c8384"</definedName>
    <definedName name="IQ_ECO_METRIC_8385" hidden="1">"c8385"</definedName>
    <definedName name="IQ_ECO_METRIC_8387" hidden="1">"c8387"</definedName>
    <definedName name="IQ_ECO_METRIC_8388" hidden="1">"c8388"</definedName>
    <definedName name="IQ_ECO_METRIC_8389" hidden="1">"c8389"</definedName>
    <definedName name="IQ_ECO_METRIC_8390" hidden="1">"c8390"</definedName>
    <definedName name="IQ_ECO_METRIC_8391" hidden="1">"c8391"</definedName>
    <definedName name="IQ_ECO_METRIC_8392" hidden="1">"c8392"</definedName>
    <definedName name="IQ_ECO_METRIC_8393" hidden="1">"c8393"</definedName>
    <definedName name="IQ_ECO_METRIC_8394" hidden="1">"c8394"</definedName>
    <definedName name="IQ_ECO_METRIC_8395" hidden="1">"c8395"</definedName>
    <definedName name="IQ_ECO_METRIC_8396" hidden="1">"c8396"</definedName>
    <definedName name="IQ_ECO_METRIC_8397" hidden="1">"c8397"</definedName>
    <definedName name="IQ_ECO_METRIC_8398" hidden="1">"c8398"</definedName>
    <definedName name="IQ_ECO_METRIC_8399" hidden="1">"c8399"</definedName>
    <definedName name="IQ_ECO_METRIC_8400" hidden="1">"c8400"</definedName>
    <definedName name="IQ_ECO_METRIC_8401" hidden="1">"c8401"</definedName>
    <definedName name="IQ_ECO_METRIC_8402" hidden="1">"c8402"</definedName>
    <definedName name="IQ_ECO_METRIC_8403" hidden="1">"c8403"</definedName>
    <definedName name="IQ_ECO_METRIC_8404" hidden="1">"c8404"</definedName>
    <definedName name="IQ_ECO_METRIC_8405" hidden="1">"c8405"</definedName>
    <definedName name="IQ_ECO_METRIC_8406" hidden="1">"c8406"</definedName>
    <definedName name="IQ_ECO_METRIC_8407" hidden="1">"c8407"</definedName>
    <definedName name="IQ_ECO_METRIC_8408" hidden="1">"c8408"</definedName>
    <definedName name="IQ_ECO_METRIC_8409" hidden="1">"c8409"</definedName>
    <definedName name="IQ_ECO_METRIC_8410" hidden="1">"c8410"</definedName>
    <definedName name="IQ_ECO_METRIC_8411" hidden="1">"c8411"</definedName>
    <definedName name="IQ_ECO_METRIC_8412" hidden="1">"c8412"</definedName>
    <definedName name="IQ_ECO_METRIC_8413" hidden="1">"c8413"</definedName>
    <definedName name="IQ_ECO_METRIC_8414" hidden="1">"c8414"</definedName>
    <definedName name="IQ_ECO_METRIC_8415" hidden="1">"c8415"</definedName>
    <definedName name="IQ_ECO_METRIC_8416" hidden="1">"c8416"</definedName>
    <definedName name="IQ_ECO_METRIC_8417" hidden="1">"c8417"</definedName>
    <definedName name="IQ_ECO_METRIC_8418" hidden="1">"c8418"</definedName>
    <definedName name="IQ_ECO_METRIC_8419" hidden="1">"c8419"</definedName>
    <definedName name="IQ_ECO_METRIC_8420" hidden="1">"c8420"</definedName>
    <definedName name="IQ_ECO_METRIC_8421" hidden="1">"c8421"</definedName>
    <definedName name="IQ_ECO_METRIC_8422" hidden="1">"c8422"</definedName>
    <definedName name="IQ_ECO_METRIC_8423" hidden="1">"c8423"</definedName>
    <definedName name="IQ_ECO_METRIC_8424" hidden="1">"c8424"</definedName>
    <definedName name="IQ_ECO_METRIC_8425" hidden="1">"c8425"</definedName>
    <definedName name="IQ_ECO_METRIC_8426" hidden="1">"c8426"</definedName>
    <definedName name="IQ_ECO_METRIC_8427" hidden="1">"c8427"</definedName>
    <definedName name="IQ_ECO_METRIC_8428" hidden="1">"c8428"</definedName>
    <definedName name="IQ_ECO_METRIC_8429" hidden="1">"c8429"</definedName>
    <definedName name="IQ_ECO_METRIC_8430" hidden="1">"c8430"</definedName>
    <definedName name="IQ_ECO_METRIC_8431" hidden="1">"c8431"</definedName>
    <definedName name="IQ_ECO_METRIC_8432" hidden="1">"c8432"</definedName>
    <definedName name="IQ_ECO_METRIC_8433" hidden="1">"c8433"</definedName>
    <definedName name="IQ_ECO_METRIC_8434" hidden="1">"c8434"</definedName>
    <definedName name="IQ_ECO_METRIC_8435" hidden="1">"c8435"</definedName>
    <definedName name="IQ_ECO_METRIC_8436" hidden="1">"c8436"</definedName>
    <definedName name="IQ_ECO_METRIC_8437" hidden="1">"c8437"</definedName>
    <definedName name="IQ_ECO_METRIC_8440" hidden="1">"c8440"</definedName>
    <definedName name="IQ_ECO_METRIC_8441" hidden="1">"c8441"</definedName>
    <definedName name="IQ_ECO_METRIC_8442" hidden="1">"c8442"</definedName>
    <definedName name="IQ_ECO_METRIC_8443" hidden="1">"c8443"</definedName>
    <definedName name="IQ_ECO_METRIC_8444" hidden="1">"c8444"</definedName>
    <definedName name="IQ_ECO_METRIC_8445" hidden="1">"c8445"</definedName>
    <definedName name="IQ_ECO_METRIC_8446" hidden="1">"c8446"</definedName>
    <definedName name="IQ_ECO_METRIC_8447" hidden="1">"c8447"</definedName>
    <definedName name="IQ_ECO_METRIC_8448" hidden="1">"c8448"</definedName>
    <definedName name="IQ_ECO_METRIC_8450" hidden="1">"c8450"</definedName>
    <definedName name="IQ_ECO_METRIC_8451" hidden="1">"c8451"</definedName>
    <definedName name="IQ_ECO_METRIC_8452" hidden="1">"c8452"</definedName>
    <definedName name="IQ_ECO_METRIC_8453" hidden="1">"c8453"</definedName>
    <definedName name="IQ_ECO_METRIC_8454" hidden="1">"c8454"</definedName>
    <definedName name="IQ_ECO_METRIC_8455" hidden="1">"c8455"</definedName>
    <definedName name="IQ_ECO_METRIC_8456" hidden="1">"c8456"</definedName>
    <definedName name="IQ_ECO_METRIC_8457" hidden="1">"c8457"</definedName>
    <definedName name="IQ_ECO_METRIC_8458" hidden="1">"c8458"</definedName>
    <definedName name="IQ_ECO_METRIC_8459" hidden="1">"c8459"</definedName>
    <definedName name="IQ_ECO_METRIC_8460" hidden="1">"c8460"</definedName>
    <definedName name="IQ_ECO_METRIC_8461" hidden="1">"c8461"</definedName>
    <definedName name="IQ_ECO_METRIC_8462" hidden="1">"c8462"</definedName>
    <definedName name="IQ_ECO_METRIC_8463" hidden="1">"c8463"</definedName>
    <definedName name="IQ_ECO_METRIC_8464" hidden="1">"c8464"</definedName>
    <definedName name="IQ_ECO_METRIC_8465" hidden="1">"c8465"</definedName>
    <definedName name="IQ_ECO_METRIC_8466" hidden="1">"c8466"</definedName>
    <definedName name="IQ_ECO_METRIC_8468" hidden="1">"c8468"</definedName>
    <definedName name="IQ_ECO_METRIC_8469" hidden="1">"c8469"</definedName>
    <definedName name="IQ_ECO_METRIC_8470" hidden="1">"c8470"</definedName>
    <definedName name="IQ_ECO_METRIC_8472" hidden="1">"c8472"</definedName>
    <definedName name="IQ_ECO_METRIC_8473" hidden="1">"c8473"</definedName>
    <definedName name="IQ_ECO_METRIC_8474" hidden="1">"c8474"</definedName>
    <definedName name="IQ_ECO_METRIC_8476" hidden="1">"c8476"</definedName>
    <definedName name="IQ_ECO_METRIC_8477" hidden="1">"c8477"</definedName>
    <definedName name="IQ_ECO_METRIC_8478" hidden="1">"c8478"</definedName>
    <definedName name="IQ_ECO_METRIC_8479" hidden="1">"c8479"</definedName>
    <definedName name="IQ_ECO_METRIC_8480" hidden="1">"c8480"</definedName>
    <definedName name="IQ_ECO_METRIC_8481" hidden="1">"c8481"</definedName>
    <definedName name="IQ_ECO_METRIC_8482" hidden="1">"c8482"</definedName>
    <definedName name="IQ_ECO_METRIC_8483" hidden="1">"c8483"</definedName>
    <definedName name="IQ_ECO_METRIC_8484" hidden="1">"c8484"</definedName>
    <definedName name="IQ_ECO_METRIC_8485" hidden="1">"c8485"</definedName>
    <definedName name="IQ_ECO_METRIC_8486" hidden="1">"c8486"</definedName>
    <definedName name="IQ_ECO_METRIC_8487" hidden="1">"c8487"</definedName>
    <definedName name="IQ_ECO_METRIC_8488" hidden="1">"c8488"</definedName>
    <definedName name="IQ_ECO_METRIC_8489" hidden="1">"c8489"</definedName>
    <definedName name="IQ_ECO_METRIC_8490" hidden="1">"c8490"</definedName>
    <definedName name="IQ_ECO_METRIC_8491" hidden="1">"c8491"</definedName>
    <definedName name="IQ_ECO_METRIC_8492" hidden="1">"c8492"</definedName>
    <definedName name="IQ_ECO_METRIC_8493" hidden="1">"c8493"</definedName>
    <definedName name="IQ_ECO_METRIC_8494" hidden="1">"c8494"</definedName>
    <definedName name="IQ_ECO_METRIC_8495" hidden="1">"c8495"</definedName>
    <definedName name="IQ_ECO_METRIC_8496" hidden="1">"c8496"</definedName>
    <definedName name="IQ_ECO_METRIC_8497" hidden="1">"c8497"</definedName>
    <definedName name="IQ_ECO_METRIC_8498" hidden="1">"c8498"</definedName>
    <definedName name="IQ_ECO_METRIC_8499" hidden="1">"c8499"</definedName>
    <definedName name="IQ_ECO_METRIC_8500" hidden="1">"c8500"</definedName>
    <definedName name="IQ_ECO_METRIC_8502" hidden="1">"c8502"</definedName>
    <definedName name="IQ_ECO_METRIC_8503" hidden="1">"c8503"</definedName>
    <definedName name="IQ_ECO_METRIC_8504" hidden="1">"c8504"</definedName>
    <definedName name="IQ_ECO_METRIC_8505" hidden="1">"c8505"</definedName>
    <definedName name="IQ_ECO_METRIC_8506" hidden="1">"c8506"</definedName>
    <definedName name="IQ_ECO_METRIC_8507" hidden="1">"c8507"</definedName>
    <definedName name="IQ_ECO_METRIC_8508" hidden="1">"c8508"</definedName>
    <definedName name="IQ_ECO_METRIC_8509" hidden="1">"c8509"</definedName>
    <definedName name="IQ_ECO_METRIC_8510" hidden="1">"c8510"</definedName>
    <definedName name="IQ_ECO_METRIC_8511" hidden="1">"c8511"</definedName>
    <definedName name="IQ_ECO_METRIC_8512" hidden="1">"c8512"</definedName>
    <definedName name="IQ_ECO_METRIC_8513" hidden="1">"c8513"</definedName>
    <definedName name="IQ_ECO_METRIC_8514" hidden="1">"c8514"</definedName>
    <definedName name="IQ_ECO_METRIC_8515" hidden="1">"c8515"</definedName>
    <definedName name="IQ_ECO_METRIC_8516" hidden="1">"c8516"</definedName>
    <definedName name="IQ_ECO_METRIC_8517" hidden="1">"c8517"</definedName>
    <definedName name="IQ_ECO_METRIC_8518" hidden="1">"c8518"</definedName>
    <definedName name="IQ_ECO_METRIC_8519" hidden="1">"c8519"</definedName>
    <definedName name="IQ_ECO_METRIC_8520" hidden="1">"c8520"</definedName>
    <definedName name="IQ_ECO_METRIC_8521" hidden="1">"c8521"</definedName>
    <definedName name="IQ_ECO_METRIC_8522" hidden="1">"c8522"</definedName>
    <definedName name="IQ_ECO_METRIC_8523" hidden="1">"c8523"</definedName>
    <definedName name="IQ_ECO_METRIC_8524" hidden="1">"c8524"</definedName>
    <definedName name="IQ_ECO_METRIC_8525" hidden="1">"c8525"</definedName>
    <definedName name="IQ_ECO_METRIC_8526" hidden="1">"c8526"</definedName>
    <definedName name="IQ_ECO_METRIC_8527" hidden="1">"c8527"</definedName>
    <definedName name="IQ_ECO_METRIC_8528" hidden="1">"c8528"</definedName>
    <definedName name="IQ_ECO_METRIC_8529" hidden="1">"c8529"</definedName>
    <definedName name="IQ_ECO_METRIC_8530" hidden="1">"c8530"</definedName>
    <definedName name="IQ_ECO_METRIC_8531" hidden="1">"c8531"</definedName>
    <definedName name="IQ_ECO_METRIC_8532" hidden="1">"c8532"</definedName>
    <definedName name="IQ_ECO_METRIC_8534" hidden="1">"c8534"</definedName>
    <definedName name="IQ_ECO_METRIC_8535" hidden="1">"c8535"</definedName>
    <definedName name="IQ_ECO_METRIC_8536" hidden="1">"c8536"</definedName>
    <definedName name="IQ_ECO_METRIC_8537" hidden="1">"c8537"</definedName>
    <definedName name="IQ_ECO_METRIC_8538" hidden="1">"c8538"</definedName>
    <definedName name="IQ_ECO_METRIC_8540" hidden="1">"c8540"</definedName>
    <definedName name="IQ_ECO_METRIC_8541" hidden="1">"c8541"</definedName>
    <definedName name="IQ_ECO_METRIC_8543" hidden="1">"c8543"</definedName>
    <definedName name="IQ_ECO_METRIC_8544" hidden="1">"c8544"</definedName>
    <definedName name="IQ_ECO_METRIC_8545" hidden="1">"c8545"</definedName>
    <definedName name="IQ_ECO_METRIC_8546" hidden="1">"c8546"</definedName>
    <definedName name="IQ_ECO_METRIC_8547" hidden="1">"c8547"</definedName>
    <definedName name="IQ_ECO_METRIC_8548" hidden="1">"c8548"</definedName>
    <definedName name="IQ_ECO_METRIC_8549" hidden="1">"c8549"</definedName>
    <definedName name="IQ_ECO_METRIC_8550" hidden="1">"c8550"</definedName>
    <definedName name="IQ_ECO_METRIC_8555" hidden="1">"c8555"</definedName>
    <definedName name="IQ_ECO_METRIC_8556" hidden="1">"c8556"</definedName>
    <definedName name="IQ_ECO_METRIC_8557" hidden="1">"c8557"</definedName>
    <definedName name="IQ_ECO_METRIC_8558" hidden="1">"c8558"</definedName>
    <definedName name="IQ_ECO_METRIC_8559" hidden="1">"c8559"</definedName>
    <definedName name="IQ_ECO_METRIC_8560" hidden="1">"c8560"</definedName>
    <definedName name="IQ_ECO_METRIC_8561" hidden="1">"c8561"</definedName>
    <definedName name="IQ_ECO_METRIC_8565" hidden="1">"c8565"</definedName>
    <definedName name="IQ_ECO_METRIC_8567" hidden="1">"c8567"</definedName>
    <definedName name="IQ_ECO_METRIC_8568" hidden="1">"c8568"</definedName>
    <definedName name="IQ_ECO_METRIC_8569" hidden="1">"c8569"</definedName>
    <definedName name="IQ_EFFICIENCY_RATIO_FDIC" hidden="1">"c6736"</definedName>
    <definedName name="IQ_ENTERPRISE_VALUE_1" hidden="1">"c1348"</definedName>
    <definedName name="IQ_EPS_ACT_OR_EST_REUT" hidden="1">"c5460"</definedName>
    <definedName name="IQ_EPS_EST_BOTTOM_UP_REUT" hidden="1">"c5497"</definedName>
    <definedName name="IQ_EPS_EST_REUT" hidden="1">"c5453"</definedName>
    <definedName name="IQ_EPS_GW_ACT_OR_EST_REUT" hidden="1">"c5469"</definedName>
    <definedName name="IQ_EPS_GW_EST_BOTTOM_UP_REUT" hidden="1">"c5499"</definedName>
    <definedName name="IQ_EPS_GW_EST_REUT" hidden="1">"c5389"</definedName>
    <definedName name="IQ_EPS_GW_HIGH_EST_REUT" hidden="1">"c5391"</definedName>
    <definedName name="IQ_EPS_GW_LOW_EST_REUT" hidden="1">"c5392"</definedName>
    <definedName name="IQ_EPS_GW_MEDIAN_EST_REUT" hidden="1">"c5390"</definedName>
    <definedName name="IQ_EPS_GW_NUM_EST_REUT" hidden="1">"c5393"</definedName>
    <definedName name="IQ_EPS_GW_STDDEV_EST_REUT" hidden="1">"c5394"</definedName>
    <definedName name="IQ_EPS_HIGH_EST_REUT" hidden="1">"c5454"</definedName>
    <definedName name="IQ_EPS_LOW_EST_REUT" hidden="1">"c5455"</definedName>
    <definedName name="IQ_EPS_MEDIAN_EST_REUT" hidden="1">"c5456"</definedName>
    <definedName name="IQ_EPS_NO_EST" hidden="1">"c271"</definedName>
    <definedName name="IQ_EPS_NORM_EST_BOTTOM_UP_REUT" hidden="1">"c5498"</definedName>
    <definedName name="IQ_EPS_NORM_EST_REUT" hidden="1">"c5326"</definedName>
    <definedName name="IQ_EPS_NORM_HIGH_EST_REUT" hidden="1">"c5328"</definedName>
    <definedName name="IQ_EPS_NORM_LOW_EST_REUT" hidden="1">"c5329"</definedName>
    <definedName name="IQ_EPS_NORM_MEDIAN_EST_REUT" hidden="1">"c5327"</definedName>
    <definedName name="IQ_EPS_NORM_NUM_EST_REUT" hidden="1">"c5330"</definedName>
    <definedName name="IQ_EPS_NORM_STDDEV_EST_REUT" hidden="1">"c5331"</definedName>
    <definedName name="IQ_EPS_NUM_EST_REUT" hidden="1">"c5451"</definedName>
    <definedName name="IQ_EPS_PRIMARY_EST" hidden="1">"c2226"</definedName>
    <definedName name="IQ_EPS_PRIMARY_HIGH_EST" hidden="1">"c2228"</definedName>
    <definedName name="IQ_EPS_PRIMARY_LOW_EST" hidden="1">"c2229"</definedName>
    <definedName name="IQ_EPS_PRIMARY_MEDIAN_EST" hidden="1">"c2227"</definedName>
    <definedName name="IQ_EPS_PRIMARY_NUM_EST" hidden="1">"c2230"</definedName>
    <definedName name="IQ_EPS_PRIMARY_STDDEV_EST" hidden="1">"c2231"</definedName>
    <definedName name="IQ_EPS_REPORT_ACT_OR_EST_REUT" hidden="1">"c5470"</definedName>
    <definedName name="IQ_EPS_REPORTED_EST_BOTTOM_UP_REUT" hidden="1">"c5500"</definedName>
    <definedName name="IQ_EPS_REPORTED_EST_REUT" hidden="1">"c5396"</definedName>
    <definedName name="IQ_EPS_REPORTED_HIGH_EST_REUT" hidden="1">"c5398"</definedName>
    <definedName name="IQ_EPS_REPORTED_LOW_EST_REUT" hidden="1">"c5399"</definedName>
    <definedName name="IQ_EPS_REPORTED_MEDIAN_EST_REUT" hidden="1">"c5397"</definedName>
    <definedName name="IQ_EPS_REPORTED_NUM_EST_REUT" hidden="1">"c5400"</definedName>
    <definedName name="IQ_EPS_REPORTED_STDDEV_EST_REUT" hidden="1">"c5401"</definedName>
    <definedName name="IQ_EPS_STDDEV_EST_REUT" hidden="1">"c5452"</definedName>
    <definedName name="IQ_EQUITY_AFFIL_1" hidden="1">"c1451"</definedName>
    <definedName name="IQ_EQUITY_CAPITAL_ASSETS_FDIC" hidden="1">"c6744"</definedName>
    <definedName name="IQ_EQUITY_FDIC" hidden="1">"c6353"</definedName>
    <definedName name="IQ_EQUITY_SECURITIES_FDIC" hidden="1">"c6304"</definedName>
    <definedName name="IQ_EQUITY_SECURITY_EXPOSURES_FDIC" hidden="1">"c6664"</definedName>
    <definedName name="IQ_EQV_OVER_LTM_PRETAX_INC_1" hidden="1">"c1390"</definedName>
    <definedName name="IQ_EST_ACT_BV_REUT" hidden="1">"c5409"</definedName>
    <definedName name="IQ_EST_ACT_BV_SHARE_REUT" hidden="1">"c5445"</definedName>
    <definedName name="IQ_EST_ACT_CAPEX_REUT" hidden="1">"c3975"</definedName>
    <definedName name="IQ_EST_ACT_CFPS_REUT" hidden="1">"c3850"</definedName>
    <definedName name="IQ_EST_ACT_DPS_REUT" hidden="1">"c3857"</definedName>
    <definedName name="IQ_EST_ACT_EBIT_REUT" hidden="1">"c5339"</definedName>
    <definedName name="IQ_EST_ACT_EBITDA_REUT" hidden="1">"c3836"</definedName>
    <definedName name="IQ_EST_ACT_EPS_GW_REUT" hidden="1">"c5395"</definedName>
    <definedName name="IQ_EST_ACT_EPS_NORM_REUT" hidden="1">"c5332"</definedName>
    <definedName name="IQ_EST_ACT_EPS_PRIMARY" hidden="1">"c2232"</definedName>
    <definedName name="IQ_EST_ACT_EPS_REPORTED_REUT" hidden="1">"c5402"</definedName>
    <definedName name="IQ_EST_ACT_EPS_REUT" hidden="1">"c5457"</definedName>
    <definedName name="IQ_EST_ACT_FFO_SHARE_SHARE_REUT" hidden="1">"c3843"</definedName>
    <definedName name="IQ_EST_ACT_FFO_THOM" hidden="1">"c4005"</definedName>
    <definedName name="IQ_EST_ACT_NAV_SHARE_REUT" hidden="1">"c5616"</definedName>
    <definedName name="IQ_EST_ACT_NET_DEBT_REUT" hidden="1">"c5446"</definedName>
    <definedName name="IQ_EST_ACT_NI_GW_REUT" hidden="1">"c5381"</definedName>
    <definedName name="IQ_EST_ACT_NI_REPORTED_REUT" hidden="1">"c5388"</definedName>
    <definedName name="IQ_EST_ACT_NI_REUT" hidden="1">"c5374"</definedName>
    <definedName name="IQ_EST_ACT_OPER_INC_REUT" hidden="1">"c5346"</definedName>
    <definedName name="IQ_EST_ACT_PRETAX_GW_INC_REUT" hidden="1">"c5360"</definedName>
    <definedName name="IQ_EST_ACT_PRETAX_INC_REUT" hidden="1">"c5353"</definedName>
    <definedName name="IQ_EST_ACT_PRETAX_REPORT_INC_REUT" hidden="1">"c5367"</definedName>
    <definedName name="IQ_EST_ACT_RETURN_ASSETS_REUT" hidden="1">"c3996"</definedName>
    <definedName name="IQ_EST_ACT_RETURN_EQUITY_REUT" hidden="1">"c3989"</definedName>
    <definedName name="IQ_EST_ACT_REV_REUT" hidden="1">"c3835"</definedName>
    <definedName name="IQ_EST_BV_DIFF_REUT" hidden="1">"c5433"</definedName>
    <definedName name="IQ_EST_BV_SURPRISE_PERCENT_REUT" hidden="1">"c5434"</definedName>
    <definedName name="IQ_EST_CAPEX_GROWTH_1YR_REUT" hidden="1">"c5447"</definedName>
    <definedName name="IQ_EST_CAPEX_GROWTH_2YR_REUT" hidden="1">"c5448"</definedName>
    <definedName name="IQ_EST_CAPEX_GROWTH_Q_1YR_REUT" hidden="1">"c5449"</definedName>
    <definedName name="IQ_EST_CAPEX_SEQ_GROWTH_Q_REUT" hidden="1">"c5450"</definedName>
    <definedName name="IQ_EST_CFPS_DIFF_REUT" hidden="1">"c3892"</definedName>
    <definedName name="IQ_EST_CFPS_GROWTH_1YR_REUT" hidden="1">"c3878"</definedName>
    <definedName name="IQ_EST_CFPS_GROWTH_2YR_REUT" hidden="1">"c3879"</definedName>
    <definedName name="IQ_EST_CFPS_GROWTH_Q_1YR_REUT" hidden="1">"c3880"</definedName>
    <definedName name="IQ_EST_CFPS_SEQ_GROWTH_Q_REUT" hidden="1">"c3881"</definedName>
    <definedName name="IQ_EST_CFPS_SURPRISE_PERCENT_REUT" hidden="1">"c3893"</definedName>
    <definedName name="IQ_EST_CURRENCY_REUT" hidden="1">"c5437"</definedName>
    <definedName name="IQ_EST_DATE_REUT" hidden="1">"c5438"</definedName>
    <definedName name="IQ_EST_DPS_DIFF_REUT" hidden="1">"c3894"</definedName>
    <definedName name="IQ_EST_DPS_GROWTH_1YR_REUT" hidden="1">"c3882"</definedName>
    <definedName name="IQ_EST_DPS_GROWTH_2YR_REUT" hidden="1">"c3883"</definedName>
    <definedName name="IQ_EST_DPS_GROWTH_Q_1YR_REUT" hidden="1">"c3884"</definedName>
    <definedName name="IQ_EST_DPS_SEQ_GROWTH_Q_REUT" hidden="1">"c3885"</definedName>
    <definedName name="IQ_EST_DPS_SURPRISE_PERCENT_REUT" hidden="1">"c3895"</definedName>
    <definedName name="IQ_EST_EBIT_DIFF_REUT" hidden="1">"c5413"</definedName>
    <definedName name="IQ_EST_EBIT_SURPRISE_PERCENT_REUT" hidden="1">"c5414"</definedName>
    <definedName name="IQ_EST_EBITDA_DIFF_REUT" hidden="1">"c3888"</definedName>
    <definedName name="IQ_EST_EBITDA_GROWTH_1YR_REUT" hidden="1">"c3864"</definedName>
    <definedName name="IQ_EST_EBITDA_GROWTH_2YR_REUT" hidden="1">"c3865"</definedName>
    <definedName name="IQ_EST_EBITDA_GROWTH_Q_1YR_REUT" hidden="1">"c3866"</definedName>
    <definedName name="IQ_EST_EBITDA_SEQ_GROWTH_Q_REUT" hidden="1">"c3867"</definedName>
    <definedName name="IQ_EST_EBITDA_SURPRISE_PERCENT_REUT" hidden="1">"c3889"</definedName>
    <definedName name="IQ_EST_EPS_DIFF_REUT" hidden="1">"c5458"</definedName>
    <definedName name="IQ_EST_EPS_GROWTH_1YR_REUT" hidden="1">"c3646"</definedName>
    <definedName name="IQ_EST_EPS_GROWTH_2YR_REUT" hidden="1">"c3858"</definedName>
    <definedName name="IQ_EST_EPS_GROWTH_5YR_BOTTOM_UP_REUT" hidden="1">"c5495"</definedName>
    <definedName name="IQ_EST_EPS_GROWTH_5YR_HIGH_REUT" hidden="1">"c5322"</definedName>
    <definedName name="IQ_EST_EPS_GROWTH_5YR_LOW_REUT" hidden="1">"c5323"</definedName>
    <definedName name="IQ_EST_EPS_GROWTH_5YR_MEDIAN_REUT" hidden="1">"c5321"</definedName>
    <definedName name="IQ_EST_EPS_GROWTH_5YR_NUM_REUT" hidden="1">"c5324"</definedName>
    <definedName name="IQ_EST_EPS_GROWTH_5YR_REUT" hidden="1">"c3633"</definedName>
    <definedName name="IQ_EST_EPS_GROWTH_5YR_STDDEV_REUT" hidden="1">"c5325"</definedName>
    <definedName name="IQ_EST_EPS_GROWTH_Q_1YR_REUT" hidden="1">"c5410"</definedName>
    <definedName name="IQ_EST_EPS_GW_DIFF_REUT" hidden="1">"c5429"</definedName>
    <definedName name="IQ_EST_EPS_GW_SURPRISE_PERCENT_REUT" hidden="1">"c5430"</definedName>
    <definedName name="IQ_EST_EPS_NORM_DIFF_REUT" hidden="1">"c5411"</definedName>
    <definedName name="IQ_EST_EPS_NORM_SURPRISE_PERCENT_REUT" hidden="1">"c5412"</definedName>
    <definedName name="IQ_EST_EPS_REPORT_DIFF_REUT" hidden="1">"c5431"</definedName>
    <definedName name="IQ_EST_EPS_REPORT_SURPRISE_PERCENT_REUT" hidden="1">"c5432"</definedName>
    <definedName name="IQ_EST_EPS_SEQ_GROWTH_Q_REUT" hidden="1">"c3859"</definedName>
    <definedName name="IQ_EST_EPS_SURPRISE_PERCENT_REUT" hidden="1">"c5459"</definedName>
    <definedName name="IQ_EST_FFO_DIFF_THOM" hidden="1">"c5186"</definedName>
    <definedName name="IQ_EST_FFO_GROWTH_1YR_REUT" hidden="1">"c3874"</definedName>
    <definedName name="IQ_EST_FFO_GROWTH_2YR_REUT" hidden="1">"c3875"</definedName>
    <definedName name="IQ_EST_FFO_GROWTH_Q_1YR_REUT" hidden="1">"c3876"</definedName>
    <definedName name="IQ_EST_FFO_SEQ_GROWTH_Q_REUT" hidden="1">"c3877"</definedName>
    <definedName name="IQ_EST_FFO_SHARE_SHARE_DIFF_REUT" hidden="1">"c3890"</definedName>
    <definedName name="IQ_EST_FFO_SHARE_SHARE_SURPRISE_PERCENT_REUT" hidden="1">"c3891"</definedName>
    <definedName name="IQ_EST_FFO_SURPRISE_PERCENT_THOM" hidden="1">"c5187"</definedName>
    <definedName name="IQ_EST_FOOTNOTE_REUT" hidden="1">"c5478"</definedName>
    <definedName name="IQ_EST_NI_DIFF_REUT" hidden="1">"c5423"</definedName>
    <definedName name="IQ_EST_NI_GW_DIFF_REUT" hidden="1">"c5425"</definedName>
    <definedName name="IQ_EST_NI_GW_SURPRISE_PERCENT_REUT" hidden="1">"c5426"</definedName>
    <definedName name="IQ_EST_NI_REPORT_DIFF_REUT" hidden="1">"c5427"</definedName>
    <definedName name="IQ_EST_NI_REPORT_SURPRISE_PERCENT_REUT" hidden="1">"c5428"</definedName>
    <definedName name="IQ_EST_NI_SURPRISE_PERCENT_REUT" hidden="1">"c5424"</definedName>
    <definedName name="IQ_EST_NUM_BUY_CIQ" hidden="1">"c3700"</definedName>
    <definedName name="IQ_EST_NUM_BUY_REUT" hidden="1">"c3869"</definedName>
    <definedName name="IQ_EST_NUM_BUY_THOM" hidden="1">"c5165"</definedName>
    <definedName name="IQ_EST_NUM_HIGH_REC_REUT" hidden="1">"c3870"</definedName>
    <definedName name="IQ_EST_NUM_HIGHEST_REC_REUT" hidden="1">"c3869"</definedName>
    <definedName name="IQ_EST_NUM_HOLD_CIQ" hidden="1">"c3702"</definedName>
    <definedName name="IQ_EST_NUM_HOLD_REUT" hidden="1">"c3871"</definedName>
    <definedName name="IQ_EST_NUM_HOLD_THOM" hidden="1">"c5167"</definedName>
    <definedName name="IQ_EST_NUM_LOW_REC_REUT" hidden="1">"c3872"</definedName>
    <definedName name="IQ_EST_NUM_LOWEST_REC_REUT" hidden="1">"c3873"</definedName>
    <definedName name="IQ_EST_NUM_NEUTRAL_REC_REUT" hidden="1">"c3871"</definedName>
    <definedName name="IQ_EST_NUM_NO_OPINION_REUT" hidden="1">"c3868"</definedName>
    <definedName name="IQ_EST_NUM_OUTPERFORM_CIQ" hidden="1">"c3701"</definedName>
    <definedName name="IQ_EST_NUM_OUTPERFORM_REUT" hidden="1">"c3870"</definedName>
    <definedName name="IQ_EST_NUM_OUTPERFORM_THOM" hidden="1">"c5166"</definedName>
    <definedName name="IQ_EST_NUM_SELL_CIQ" hidden="1">"c3704"</definedName>
    <definedName name="IQ_EST_NUM_SELL_REUT" hidden="1">"c3873"</definedName>
    <definedName name="IQ_EST_NUM_SELL_THOM" hidden="1">"c5169"</definedName>
    <definedName name="IQ_EST_NUM_UNDERPERFORM_CIQ" hidden="1">"c3703"</definedName>
    <definedName name="IQ_EST_NUM_UNDERPERFORM_REUT" hidden="1">"c3872"</definedName>
    <definedName name="IQ_EST_NUM_UNDERPERFORM_THOM" hidden="1">"c5168"</definedName>
    <definedName name="IQ_EST_OPER_INC_DIFF_REUT" hidden="1">"c5415"</definedName>
    <definedName name="IQ_EST_OPER_INC_SURPRISE_PERCENT_REUT" hidden="1">"c5416"</definedName>
    <definedName name="IQ_EST_PRE_TAX_DIFF_REUT" hidden="1">"c5417"</definedName>
    <definedName name="IQ_EST_PRE_TAX_GW_DIFF_REUT" hidden="1">"c5419"</definedName>
    <definedName name="IQ_EST_PRE_TAX_GW_SURPRISE_PERCENT_REUT" hidden="1">"c5420"</definedName>
    <definedName name="IQ_EST_PRE_TAX_REPORT_DIFF_REUT" hidden="1">"c5421"</definedName>
    <definedName name="IQ_EST_PRE_TAX_REPORT_SURPRISE_PERCENT_REUT" hidden="1">"c5422"</definedName>
    <definedName name="IQ_EST_PRE_TAX_SURPRISE_PERCENT_REUT" hidden="1">"c5418"</definedName>
    <definedName name="IQ_EST_REV_DIFF_REUT" hidden="1">"c3886"</definedName>
    <definedName name="IQ_EST_REV_GROWTH_1YR_REUT" hidden="1">"c3860"</definedName>
    <definedName name="IQ_EST_REV_GROWTH_2YR_REUT" hidden="1">"c3861"</definedName>
    <definedName name="IQ_EST_REV_GROWTH_Q_1YR_REUT" hidden="1">"c3862"</definedName>
    <definedName name="IQ_EST_REV_SEQ_GROWTH_Q_REUT" hidden="1">"c3863"</definedName>
    <definedName name="IQ_EST_REV_SURPRISE_PERCENT_REUT" hidden="1">"c3887"</definedName>
    <definedName name="IQ_ESTIMATED_ASSESSABLE_DEPOSITS_FDIC" hidden="1">"c6490"</definedName>
    <definedName name="IQ_ESTIMATED_INSURED_DEPOSITS_FDIC" hidden="1">"c6491"</definedName>
    <definedName name="IQ_EV_OVER_EMPLOYEE_1" hidden="1">"c1428"</definedName>
    <definedName name="IQ_EV_OVER_LTM_EBIT_1" hidden="1">"c1426"</definedName>
    <definedName name="IQ_EV_OVER_LTM_EBITDA_1" hidden="1">"c1427"</definedName>
    <definedName name="IQ_EV_OVER_LTM_REVENUE_1" hidden="1">"c1429"</definedName>
    <definedName name="IQ_EXERCISE_PRICE_1" hidden="1">"c1897"</definedName>
    <definedName name="IQ_EXP_RETTRN_PENSION_FOREIGN" hidden="1">"c408"</definedName>
    <definedName name="IQ_EXPENSE_CODE_" hidden="1">5099</definedName>
    <definedName name="IQ_EXTRA_ACC_ATEMS_BR" hidden="1">"c412"</definedName>
    <definedName name="IQ_EXTRA_ACC_ITEMS_BR" hidden="1">"c412"</definedName>
    <definedName name="IQ_EXTRA_ITEMS_1"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ED_FUNDS_PURCHASED_FDIC" hidden="1">"c6343"</definedName>
    <definedName name="IQ_FED_FUNDS_SOLD_FDIC" hidden="1">"c6307"</definedName>
    <definedName name="IQ_FFO_EST_DET_EST" hidden="1">"c12059"</definedName>
    <definedName name="IQ_FFO_EST_DET_EST_CIQ" hidden="1">"c12121"</definedName>
    <definedName name="IQ_FFO_EST_DET_EST_CURRENCY" hidden="1">"c12466"</definedName>
    <definedName name="IQ_FFO_EST_DET_EST_CURRENCY_CIQ" hidden="1">"c12512"</definedName>
    <definedName name="IQ_FFO_EST_DET_EST_DATE" hidden="1">"c12212"</definedName>
    <definedName name="IQ_FFO_EST_DET_EST_DATE_CIQ" hidden="1">"c12267"</definedName>
    <definedName name="IQ_FFO_EST_DET_EST_INCL" hidden="1">"c12349"</definedName>
    <definedName name="IQ_FFO_EST_DET_EST_INCL_CIQ" hidden="1">"c12395"</definedName>
    <definedName name="IQ_FFO_EST_DET_EST_ORIGIN" hidden="1">"c12722"</definedName>
    <definedName name="IQ_FFO_EST_DET_EST_ORIGIN_CIQ" hidden="1">"c12720"</definedName>
    <definedName name="IQ_FFO_EST_THOM" hidden="1">"c3999"</definedName>
    <definedName name="IQ_FFO_HIGH_EST_THOM" hidden="1">"c4001"</definedName>
    <definedName name="IQ_FFO_LOW_EST_THOM" hidden="1">"c4002"</definedName>
    <definedName name="IQ_FFO_MEDIAN_EST_THOM" hidden="1">"c4000"</definedName>
    <definedName name="IQ_FFO_NO_EST" hidden="1">"c276"</definedName>
    <definedName name="IQ_FFO_NUM_EST_THOM" hidden="1">"c4003"</definedName>
    <definedName name="IQ_FFO_SHARE_SHARE_EST_REUT" hidden="1">"c3837"</definedName>
    <definedName name="IQ_FFO_SHARE_SHARE_HIGH_EST_REUT" hidden="1">"c3839"</definedName>
    <definedName name="IQ_FFO_SHARE_SHARE_LOW_EST_REUT" hidden="1">"c3840"</definedName>
    <definedName name="IQ_FFO_SHARE_SHARE_MEDIAN_EST_REUT" hidden="1">"c3838"</definedName>
    <definedName name="IQ_FFO_SHARE_SHARE_NUM_EST_REUT" hidden="1">"c3841"</definedName>
    <definedName name="IQ_FFO_SHARE_SHARE_STDDEV_EST_REUT" hidden="1">"c3842"</definedName>
    <definedName name="IQ_FFO_STDDEV_EST_THOM" hidden="1">"c4004"</definedName>
    <definedName name="IQ_FH">100000</definedName>
    <definedName name="IQ_FHLB_ADVANCES_FDIC" hidden="1">"c6366"</definedName>
    <definedName name="IQ_FHLB_DUE_AFTER_FIVE" hidden="1">"c2086"</definedName>
    <definedName name="IQ_FHLB_DUE_NEXTV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I_12M_RETURN" hidden="1">"c25807"</definedName>
    <definedName name="IQ_FII_3M_RETURN" hidden="1">"c25808"</definedName>
    <definedName name="IQ_FII_6M_RETURN" hidden="1">"c25809"</definedName>
    <definedName name="IQ_FII_AVGBIDSPREAD" hidden="1">"c25820"</definedName>
    <definedName name="IQ_FII_CONVEX" hidden="1">"c25799"</definedName>
    <definedName name="IQ_FII_COUPON" hidden="1">"c25800"</definedName>
    <definedName name="IQ_FII_DAILY_RETURN" hidden="1">"c25810"</definedName>
    <definedName name="IQ_FII_DURTW" hidden="1">"c25802"</definedName>
    <definedName name="IQ_FII_EXCESS_RETURN" hidden="1">"c25819"</definedName>
    <definedName name="IQ_FII_INDEXPRICE" hidden="1">"c25806"</definedName>
    <definedName name="IQ_FII_MATURITY" hidden="1">"c25804"</definedName>
    <definedName name="IQ_FII_MODDUR" hidden="1">"c25801"</definedName>
    <definedName name="IQ_FII_MTD_RETURN_COUPON" hidden="1">"c25813"</definedName>
    <definedName name="IQ_FII_MTD_RETURN_CURRENCY" hidden="1">"c25814"</definedName>
    <definedName name="IQ_FII_MTD_RETURN_PAYDOWN" hidden="1">"c25815"</definedName>
    <definedName name="IQ_FII_MTD_RETURN_PRICE" hidden="1">"c25816"</definedName>
    <definedName name="IQ_FII_MTD_RETURN_TOTAL" hidden="1">"c25812"</definedName>
    <definedName name="IQ_FII_MV" hidden="1">"c25803"</definedName>
    <definedName name="IQ_FII_NUMISSUE" hidden="1">"c25805"</definedName>
    <definedName name="IQ_FII_OAS" hidden="1">"c25798"</definedName>
    <definedName name="IQ_FII_RETURN_INCEPTION" hidden="1">"c25811"</definedName>
    <definedName name="IQ_FII_YTD_RETURN" hidden="1">"c25817"</definedName>
    <definedName name="IQ_FII_YTW" hidden="1">"c25818"</definedName>
    <definedName name="IQ_FIN_DIV_CURRENT_PORT_DEBT_TOTAL" hidden="1">"c5524"</definedName>
    <definedName name="IQ_FIN_DIV_CURRENT_PORT_LEASES_TOTAL" hidden="1">"c5523"</definedName>
    <definedName name="IQ_FIN_DIV_DEBT_LT_TOTAL" hidden="1">"c5526"</definedName>
    <definedName name="IQ_FIN_DIV_LEASES_LT_TOTAL" hidden="1">"c5525"</definedName>
    <definedName name="IQ_FIN_DIV_NOTES_PAY_TOTAL" hidden="1">"c5522"</definedName>
    <definedName name="IQ_FINANCING_CASH_1" hidden="1">"c1405"</definedName>
    <definedName name="IQ_FINANCING_CASH_SUPPL_1" hidden="1">"c1406"</definedName>
    <definedName name="IQ_FISCAL_Q_EST_REUT" hidden="1">"c6798"</definedName>
    <definedName name="IQ_FISCAL_Y_EST_REUT" hidden="1">"c6799"</definedName>
    <definedName name="IQ_FIVE_YEAR_FIXED_AND_FLOATING_RATE_FDIC" hidden="1">"c6422"</definedName>
    <definedName name="IQ_FIVE_YEAR_MORTGAGE_PASS_THROUGHS_FDIC" hidden="1">"c6414"</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OSITS_NONTRANSACTION_ACCOUNTS_FDIC" hidden="1">"c6549"</definedName>
    <definedName name="IQ_FOREIGN_DEPOSITS_TRANSACTION_ACCOUNTS_FDIC" hidden="1">"c6541"</definedName>
    <definedName name="IQ_FOREIGN_EXCHANGE_1"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Q">500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_CONTRACTS_FDIC" hidden="1">"c6517"</definedName>
    <definedName name="IQ_FX_CONTRACTS_SPOT_FDIC" hidden="1">"c6356"</definedName>
    <definedName name="IQ_FY">1000</definedName>
    <definedName name="IQ_GAIN_ASSETS_BR" hidden="1">"c454"</definedName>
    <definedName name="IQ_GAIN_ASSETS_CF_BR" hidden="1">"c457"</definedName>
    <definedName name="IQ_GAIN_ASSETS_REV_BR" hidden="1">"c474"</definedName>
    <definedName name="IQ_GAIN_INVEST_BR" hidden="1">"c1464"</definedName>
    <definedName name="IQ_GAIN_INVEST_CF_BR" hidden="1">"c482"</definedName>
    <definedName name="IQ_GAIN_INVEST_REV_BR" hidden="1">"c496"</definedName>
    <definedName name="IQ_GAIN_SALE_ASSETS_1"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_1" hidden="1">"c1380"</definedName>
    <definedName name="IQ_GROSS_DIVID_1" hidden="1">"c1446"</definedName>
    <definedName name="IQ_GROSS_PROFIT_1" hidden="1">"c1378"</definedName>
    <definedName name="IQ_GW_AMORT_BR" hidden="1">"c532"</definedName>
    <definedName name="IQ_GW_INTAN_AMORT_BR" hidden="1">"c1470"</definedName>
    <definedName name="IQ_GW_INTAN_AMORT_CF_BR" hidden="1">"c1473"</definedName>
    <definedName name="IQ_HELD_MATURITY_FDIC" hidden="1">"c6408"</definedName>
    <definedName name="IQ_HG_REV_OTHER_HOTEL_MOTEL" hidden="1">"c8731"</definedName>
    <definedName name="IQ_HG_REV_TOTAL_CASINO_GAMING" hidden="1">"c8723"</definedName>
    <definedName name="IQ_HG_REV_TOTAL_HOTEL_MOTEL" hidden="1">"c8732"</definedName>
    <definedName name="IQ_HIGH_TARGET_PRICE_REUT" hidden="1">"c5317"</definedName>
    <definedName name="IQ_HOME_EQUITY_LOC_NET_CHARGE_OFFS_FDIC" hidden="1">"c6644"</definedName>
    <definedName name="IQ_HOME_EQUITY_LOC_TOTAL_CHARGE_OFFS_FDIC" hidden="1">"c6606"</definedName>
    <definedName name="IQ_HOME_EQUITY_LOC_TOTAL_RECOVERIES_FDIC" hidden="1">"c6625"</definedName>
    <definedName name="IQ_INC_AVAIL_EXCL_1" hidden="1">"c1395"</definedName>
    <definedName name="IQ_INC_AVAIL_INCL_1" hidden="1">"c1396"</definedName>
    <definedName name="IQ_INC_BEFORE_TAX_1" hidden="1">"c1375"</definedName>
    <definedName name="IQ_INC_EQUITY_BR" hidden="1">"c550"</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EX_PROVIDED_DIVIDEND" hidden="1">"c19252"</definedName>
    <definedName name="IQ_INDEXCONSTITUENT_CLOSEPRICE" hidden="1">"c19241"</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SETTLE_BR" hidden="1">"c572"</definedName>
    <definedName name="IQ_INSIDER_LOANS_FDIC" hidden="1">"c6365"</definedName>
    <definedName name="IQ_INSTITUTIONS_EARNINGS_GAINS_FDIC" hidden="1">"c6723"</definedName>
    <definedName name="IQ_INSURANCE_COMMISSION_FEES_FDIC" hidden="1">"c6670"</definedName>
    <definedName name="IQ_INSURANCE_UNDERWRITING_INCOME_FDIC" hidden="1">"c6671"</definedName>
    <definedName name="IQ_INT_DEMAND_NOTES_FDIC" hidden="1">"c6567"</definedName>
    <definedName name="IQ_INT_DOMESTIC_DEPOSITS_FDIC" hidden="1">"c6564"</definedName>
    <definedName name="IQ_INT_EXP_BR" hidden="1">"c586"</definedName>
    <definedName name="IQ_INT_EXP_TOTAL_FDIC" hidden="1">"c6569"</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OREIGN_LOANS_FDIC" hidden="1">"c6556"</definedName>
    <definedName name="IQ_INT_INC_LEASE_RECEIVABLES_FDIC" hidden="1">"c6557"</definedName>
    <definedName name="IQ_INT_INC_OTHER_FDIC" hidden="1">"c6562"</definedName>
    <definedName name="IQ_INT_INC_SECURITIES_FDIC" hidden="1">"c6559"</definedName>
    <definedName name="IQ_INT_INC_TOTAL_FDIC" hidden="1">"c6563"</definedName>
    <definedName name="IQ_INT_INC_TRADING_ACCOUNTS_FDIC" hidden="1">"c6560"</definedName>
    <definedName name="IQ_INT_SUB_NOTES_FDIC" hidden="1">"c6568"</definedName>
    <definedName name="IQ_INTANGIBLES_NET_1" hidden="1">"c1407"</definedName>
    <definedName name="IQ_INTEL_EPS_EST" hidden="1">"c24729"</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EXP_NON_1" hidden="1">"c1383"</definedName>
    <definedName name="IQ_INTEREST_INC_1" hidden="1">"c1393"</definedName>
    <definedName name="IQ_INTEREST_INC_NON_1" hidden="1">"c1384"</definedName>
    <definedName name="IQ_INTEREST_LT_DEBT" hidden="1">"c2086"</definedName>
    <definedName name="IQ_INTEREST_RATE_CONTRACTS_FDIC" hidden="1">"c6512"</definedName>
    <definedName name="IQ_INTEREST_RATE_EXPOSURES_FDIC" hidden="1">"c6662"</definedName>
    <definedName name="IQ_INVEST_LOANS_CF_BR" hidden="1">"c630"</definedName>
    <definedName name="IQ_INVEST_SECURITY_CF_BR" hidden="1">"c639"</definedName>
    <definedName name="IQ_INVESTMENT_BANKING_OTHER_FEES_FDIC" hidden="1">"c6666"</definedName>
    <definedName name="IQ_IRA_KEOGH_ACCOUNTS_FDIC" hidden="1">"c6496"</definedName>
    <definedName name="IQ_ISS_DEBT_NET_1" hidden="1">"c1391"</definedName>
    <definedName name="IQ_ISSUED_GUARANTEED_US_FDIC" hidden="1">"c6404"</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_BR" hidden="1">"c649"</definedName>
    <definedName name="IQ_LIFE_INSURANCE_ASSETS_FDIC" hidden="1">"c6372"</definedName>
    <definedName name="IQ_LISTING_CURRENCY" hidden="1">"c2127"</definedName>
    <definedName name="IQ_LOAN_COMMITMENTS_REVOLVING_FDIC" hidden="1">"c6524"</definedName>
    <definedName name="IQ_LOAN_LOSS_1" hidden="1">"c1386"</definedName>
    <definedName name="IQ_LOAN_LOSS_ALLOW_FDIC" hidden="1">"c6326"</definedName>
    <definedName name="IQ_LOAN_LOSS_ALLOWANCE_NONCURRENT_LOANS_FDIC" hidden="1">"c6740"</definedName>
    <definedName name="IQ_LOAN_LOSSES_FDIC" hidden="1">"c6580"</definedName>
    <definedName name="IQ_LOANS_AND_LEASES_HELD_FDIC" hidden="1">"c6367"</definedName>
    <definedName name="IQ_LOANS_CF_BR" hidden="1">"c661"</definedName>
    <definedName name="IQ_LOANS_DEPOSITORY_INSTITUTIONS_FDIC" hidden="1">"c6382"</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_1" hidden="1">"c1387"</definedName>
    <definedName name="IQ_LONG_TERM_DEBT_OVER_TOTAL_CAP_1" hidden="1">"c1388"</definedName>
    <definedName name="IQ_LONG_TERM_INV_1" hidden="1">"c1389"</definedName>
    <definedName name="IQ_LOSS_ALLOWANCE_LOANS_FDIC" hidden="1">"c6739"</definedName>
    <definedName name="IQ_LOW_TARGET_PRICE_REUT" hidden="1">"c5318"</definedName>
    <definedName name="IQ_LT_DEBT_BR" hidden="1">"c676"</definedName>
    <definedName name="IQ_LT_DEBT_ISSUED_BR" hidden="1">"c683"</definedName>
    <definedName name="IQ_LT_DEBT_REPAID_BR" hidden="1">"c691"</definedName>
    <definedName name="IQ_LT_INVEST_BR" hidden="1">"c698"</definedName>
    <definedName name="IQ_LTM">2000</definedName>
    <definedName name="IQ_LTM_REVENUE_OVER_EMPLOYEES_1" hidden="1">"c1437"</definedName>
    <definedName name="IQ_LTMMONTH" hidden="1">120000</definedName>
    <definedName name="IQ_MACRO_SURVEY_CONSUMER_SENTIMENT" hidden="1">"c20808"</definedName>
    <definedName name="IQ_MARKTCAP" hidden="1">"c258"</definedName>
    <definedName name="IQ_MATURITY_ONE_YEAR_LESS_FDIC" hidden="1">"c6425"</definedName>
    <definedName name="IQ_MC_GA_MARGIN" hidden="1">"c9930"</definedName>
    <definedName name="IQ_MC_GA_OPERATING_REV" hidden="1">"c9929"</definedName>
    <definedName name="IQ_MC_MEDICAL_EXPENSE_RATIO" hidden="1">"c9927"</definedName>
    <definedName name="IQ_MC_SGA_MARGIN" hidden="1">"c9932"</definedName>
    <definedName name="IQ_MC_SGA_OPERATING_REV" hidden="1">"c9931"</definedName>
    <definedName name="IQ_MEDIAN_TARGET_PRICE_REUT" hidden="1">"c5316"</definedName>
    <definedName name="IQ_MERGER_BR" hidden="1">"c715"</definedName>
    <definedName name="IQ_MERGER_RESTRUCTURE_BR" hidden="1">"c721"</definedName>
    <definedName name="IQ_MINORITY_INTEREST_BR" hidden="1">"c729"</definedName>
    <definedName name="IQ_MKTCAP_TOTAL_REV_FWD_REUT" hidden="1">"c4048"</definedName>
    <definedName name="IQ_MONEY_MARKET_DEPOSIT_ACCOUNTS_FDIC" hidden="1">"c6553"</definedName>
    <definedName name="IQ_MONTH">15000</definedName>
    <definedName name="IQ_MORTGAGE_BACKED_SECURITIES_FDIC" hidden="1">"c6402"</definedName>
    <definedName name="IQ_MORTGAGE_SERVICING_FDIC" hidden="1">"c6335"</definedName>
    <definedName name="IQ_MTD" hidden="1">800000</definedName>
    <definedName name="IQ_MULTIFAMILY_RESIDENTIAL_LOANS_FDIC" hidden="1">"c6311"</definedName>
    <definedName name="IQ_NAMES_REVISION_DATE_" hidden="1">"11/19/2021 01:00:14"</definedName>
    <definedName name="IQ_NAMES_REVISION_DATE__1" hidden="1">41083.6056944444</definedName>
    <definedName name="IQ_NAV_SHARE_ACT_OR_EST_REUT" hidden="1">"c5623"</definedName>
    <definedName name="IQ_NAV_SHARE_EST_REUT" hidden="1">"c5617"</definedName>
    <definedName name="IQ_NAV_SHARE_HIGH_EST_REUT" hidden="1">"c5620"</definedName>
    <definedName name="IQ_NAV_SHARE_LOW_EST_REUT" hidden="1">"c5621"</definedName>
    <definedName name="IQ_NAV_SHARE_MEDIAN_EST_REUT" hidden="1">"c5618"</definedName>
    <definedName name="IQ_NAV_SHARE_NUM_EST_REUT" hidden="1">"c5622"</definedName>
    <definedName name="IQ_NAV_SHARE_STDDEV_EST_REUT" hidden="1">"c5619"</definedName>
    <definedName name="IQ_NET_CHARGE_OFFS_FDIC" hidden="1">"c6641"</definedName>
    <definedName name="IQ_NET_CHARGE_OFFS_LOANS_FDIC" hidden="1">"c6751"</definedName>
    <definedName name="IQ_NET_DEBT_ACT_OR_EST_REUT" hidden="1">"c5473"</definedName>
    <definedName name="IQ_NET_DEBT_EST_REUT" hidden="1">"c3976"</definedName>
    <definedName name="IQ_NET_DEBT_HIGH_EST_REUT" hidden="1">"c3978"</definedName>
    <definedName name="IQ_NET_DEBT_ISSUED_BR" hidden="1">"c753"</definedName>
    <definedName name="IQ_NET_DEBT_LOW_EST_REUT" hidden="1">"c3979"</definedName>
    <definedName name="IQ_NET_DEBT_MEDIAN_EST_REUT" hidden="1">"c3977"</definedName>
    <definedName name="IQ_NET_DEBT_NUM_EST_REUT" hidden="1">"c3980"</definedName>
    <definedName name="IQ_NET_DEBT_STDDEV_EST_REUT" hidden="1">"c3981"</definedName>
    <definedName name="IQ_NET_INC_1" hidden="1">"c1394"</definedName>
    <definedName name="IQ_NET_INC_BEFORE_1" hidden="1">"c1368"</definedName>
    <definedName name="IQ_NET_INC_CF_1" hidden="1">"c1397"</definedName>
    <definedName name="IQ_NET_INC_MARGIN_1" hidden="1">"c1398"</definedName>
    <definedName name="IQ_NET_INCOME_FDIC" hidden="1">"c6587"</definedName>
    <definedName name="IQ_NET_INT_INC_BNK_FDIC" hidden="1">"c6570"</definedName>
    <definedName name="IQ_NET_INT_INC_BR" hidden="1">"c765"</definedName>
    <definedName name="IQ_NET_INTEREST_INC_1" hidden="1">"c1392"</definedName>
    <definedName name="IQ_NET_INTEREST_MARGIN_FDIC" hidden="1">"c6726"</definedName>
    <definedName name="IQ_NET_LOANS_LEASES_CORE_DEPOSITS_FDIC" hidden="1">"c6743"</definedName>
    <definedName name="IQ_NET_LOANS_LEASES_DEPOSITS_FDIC" hidden="1">"c6742"</definedName>
    <definedName name="IQ_NET_OPERATING_INCOME_ASSETS_FDIC" hidden="1">"c6729"</definedName>
    <definedName name="IQ_NET_SECURITIZATION_INCOME_FDIC" hidden="1">"c6669"</definedName>
    <definedName name="IQ_NET_SERVICING_FEES_FDIC" hidden="1">"c6668"</definedName>
    <definedName name="IQ_NI_ACT_OR_EST_REUT" hidden="1">"c5468"</definedName>
    <definedName name="IQ_NI_EST_REUT" hidden="1">"c5368"</definedName>
    <definedName name="IQ_NI_GW_EST_REUT" hidden="1">"c5375"</definedName>
    <definedName name="IQ_NI_GW_HIGH_EST_REUT" hidden="1">"c5377"</definedName>
    <definedName name="IQ_NI_GW_LOW_EST_REUT" hidden="1">"c5378"</definedName>
    <definedName name="IQ_NI_GW_MEDIAN_EST_REUT" hidden="1">"c5376"</definedName>
    <definedName name="IQ_NI_GW_NUM_EST_REUT" hidden="1">"c5379"</definedName>
    <definedName name="IQ_NI_GW_STDDEV_EST_REUT" hidden="1">"c5380"</definedName>
    <definedName name="IQ_NI_HIGH_EST_REUT" hidden="1">"c5370"</definedName>
    <definedName name="IQ_NI_LOW_EST_REUT" hidden="1">"c5371"</definedName>
    <definedName name="IQ_NI_MEDIAN_EST_REUT" hidden="1">"c5369"</definedName>
    <definedName name="IQ_NI_NUM_EST_REUT" hidden="1">"c5372"</definedName>
    <definedName name="IQ_NI_REPORTED_EST_REUT" hidden="1">"c5382"</definedName>
    <definedName name="IQ_NI_REPORTED_HIGH_EST_REUT" hidden="1">"c5384"</definedName>
    <definedName name="IQ_NI_REPORTED_LOW_EST_REUT" hidden="1">"c5385"</definedName>
    <definedName name="IQ_NI_REPORTED_MEDIAN_EST_REUT" hidden="1">"c5383"</definedName>
    <definedName name="IQ_NI_REPORTED_NUM_EST_REUT" hidden="1">"c5386"</definedName>
    <definedName name="IQ_NI_REPORTED_STDDEV_EST_REUT" hidden="1">"c5387"</definedName>
    <definedName name="IQ_NI_STDDEV_EST_REUT" hidden="1">"c5373"</definedName>
    <definedName name="IQ_NON_CASH_1" hidden="1">"c1399"</definedName>
    <definedName name="IQ_NON_INT_EXP_FDIC" hidden="1">"c6579"</definedName>
    <definedName name="IQ_NON_INT_INC_FDIC" hidden="1">"c6575"</definedName>
    <definedName name="IQ_NON_INTEREST_EXP_1" hidden="1">"c1400"</definedName>
    <definedName name="IQ_NON_INTEREST_INC_1" hidden="1">"c1401"</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TRANSACTION_ACCOUNTS_FDIC" hidden="1">"c6552"</definedName>
    <definedName name="IQ_NORM_EPS_ACT_OR_EST_REUT" hidden="1">"c5472"</definedName>
    <definedName name="IQ_NOTES_PAY_1"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TM">6000</definedName>
    <definedName name="IQ_NUM_OFFICES" hidden="1">"c2088"</definedName>
    <definedName name="IQ_NUMBER_DEPOSITS_LESS_THAN_100K_FDIC" hidden="1">"c6495"</definedName>
    <definedName name="IQ_NUMBER_DEPOSITS_MORE_THAN_100K_FDIC" hidden="1">"c6493"</definedName>
    <definedName name="IQ_NUMBER_SHAREHOLDERS_CLASSB" hidden="1">"c1969"</definedName>
    <definedName name="IQ_OBLIGATIONS_OF_STATES_TOTAL_LOANS_FOREIGN_FDIC" hidden="1">"c6447"</definedName>
    <definedName name="IQ_OBLIGATIONS_STATES_FDIC" hidden="1">"c6431"</definedName>
    <definedName name="IQ_OG_OTHER_ADJ" hidden="1">"c1999"</definedName>
    <definedName name="IQ_OG_TOTAL_OIL_PRODUCTON" hidden="1">"c2059"</definedName>
    <definedName name="IQ_OPER_INC_ACT_OR_EST_REUT" hidden="1">"c5466"</definedName>
    <definedName name="IQ_OPER_INC_BR" hidden="1">"c850"</definedName>
    <definedName name="IQ_OPER_INC_EST_REUT" hidden="1">"c5340"</definedName>
    <definedName name="IQ_OPER_INC_HIGH_EST_REUT" hidden="1">"c5342"</definedName>
    <definedName name="IQ_OPER_INC_LOW_EST_REUT" hidden="1">"c5343"</definedName>
    <definedName name="IQ_OPER_INC_MARGIN_1" hidden="1">"c1448"</definedName>
    <definedName name="IQ_OPER_INC_MEDIAN_EST_REUT" hidden="1">"c5341"</definedName>
    <definedName name="IQ_OPER_INC_NUM_EST_REUT" hidden="1">"c5344"</definedName>
    <definedName name="IQ_OPER_INC_STDDEV_EST_REUT" hidden="1">"c5345"</definedName>
    <definedName name="IQ_OPTIONS_EXCERCISED" hidden="1">"c2116"</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MORT_BR" hidden="1">"c5566"</definedName>
    <definedName name="IQ_OTHER_ASSETS_BR" hidden="1">"c862"</definedName>
    <definedName name="IQ_OTHER_ASSETS_FDIC" hidden="1">"c6338"</definedName>
    <definedName name="IQ_OTHER_BORROWED_FUNDS_FDIC" hidden="1">"c6345"</definedName>
    <definedName name="IQ_OTHER_CA_SUPPL_BR" hidden="1">"c871"</definedName>
    <definedName name="IQ_OTHER_CL_SUPPL_BR" hidden="1">"c880"</definedName>
    <definedName name="IQ_OTHER_COMPREHENSIVE_INCOME_FDIC" hidden="1">"c6503"</definedName>
    <definedName name="IQ_OTHER_CURRENT_ASSETS_1" hidden="1">"c1403"</definedName>
    <definedName name="IQ_OTHER_CURRENT_LIAB_1" hidden="1">"c1404"</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QUITY_BR" hidden="1">"c888"</definedName>
    <definedName name="IQ_OTHER_FINANCE_ACT_BR" hidden="1">"c895"</definedName>
    <definedName name="IQ_OTHER_FINANCE_ACT_SUPPL_BR" hidden="1">"c901"</definedName>
    <definedName name="IQ_OTHER_INSURANCE_FEES_FDIC" hidden="1">"c6672"</definedName>
    <definedName name="IQ_OTHER_INTAN_BR" hidden="1">"c909"</definedName>
    <definedName name="IQ_OTHER_INTANGIBLE_FDIC" hidden="1">"c6337"</definedName>
    <definedName name="IQ_OTHER_INVEST_ACT_BR" hidden="1">"c918"</definedName>
    <definedName name="IQ_OTHER_INVEST_ACT_SUPPL_BR" hidden="1">"c924"</definedName>
    <definedName name="IQ_OTHER_INVESTING_1" hidden="1">"c1408"</definedName>
    <definedName name="IQ_OTHER_LIAB_BR" hidden="1">"c932"</definedName>
    <definedName name="IQ_OTHER_LIAB_LT_BR" hidden="1">"c937"</definedName>
    <definedName name="IQ_OTHER_LIABILITIES_FDIC" hidden="1">"c6347"</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_1" hidden="1">"c1409"</definedName>
    <definedName name="IQ_OTHER_LT_ASSETS_BR" hidden="1">"c948"</definedName>
    <definedName name="IQ_OTHER_MINING_REVENUE_COAL" hidden="1">"c15931"</definedName>
    <definedName name="IQ_OTHER_NET_1" hidden="1">"c1453"</definedName>
    <definedName name="IQ_OTHER_NON_INT_EXP_FDIC" hidden="1">"c6578"</definedName>
    <definedName name="IQ_OTHER_NON_INT_EXPENSE_FDIC" hidden="1">"c6679"</definedName>
    <definedName name="IQ_OTHER_NON_INT_INC_FDIC" hidden="1">"c6676"</definedName>
    <definedName name="IQ_OTHER_NON_OPER_EXP_BR" hidden="1">"c957"</definedName>
    <definedName name="IQ_OTHER_NON_OPER_EXP_SUPPL_BR" hidden="1">"c962"</definedName>
    <definedName name="IQ_OTHER_OFF_BS_LIAB_FDIC" hidden="1">"c6533"</definedName>
    <definedName name="IQ_OTHER_OPER_ACT_BR" hidden="1">"c985"</definedName>
    <definedName name="IQ_OTHER_OPER_BR" hidden="1">"c990"</definedName>
    <definedName name="IQ_OTHER_OPER_SUPPL_BR" hidden="1">"c994"</definedName>
    <definedName name="IQ_OTHER_OPER_TOT_BR" hidden="1">"c1000"</definedName>
    <definedName name="IQ_OTHER_RE_OWNED_FDIC" hidden="1">"c6330"</definedName>
    <definedName name="IQ_OTHER_REV_BR" hidden="1">"c1011"</definedName>
    <definedName name="IQ_OTHER_REV_SUPPL_BR" hidden="1">"c1016"</definedName>
    <definedName name="IQ_OTHER_REVENUE_1" hidden="1">"c1410"</definedName>
    <definedName name="IQ_OTHER_SAVINGS_DEPOSITS_FDIC" hidden="1">"c6554"</definedName>
    <definedName name="IQ_OTHER_TRANSACTIONS_FDIC" hidden="1">"c6504"</definedName>
    <definedName name="IQ_OTHER_UNUSED_COMMITMENTS_FDIC" hidden="1">"c6530"</definedName>
    <definedName name="IQ_OTHER_UNUSUAL_BR" hidden="1">"c1561"</definedName>
    <definedName name="IQ_OTHER_UNUSUAL_SUPPL_BR" hidden="1">"c1496"</definedName>
    <definedName name="IQ_OUTSTANDING_BS_DATE_1" hidden="1">"c2128"</definedName>
    <definedName name="IQ_OUTSTANDING_FILING_DATE_TOTAL" hidden="1">"c2107"</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_1" hidden="1">"c1457"</definedName>
    <definedName name="IQ_PC_WRITTEN" hidden="1">"c1027"</definedName>
    <definedName name="IQ_PE_EXCL_FWD_REUT" hidden="1">"c4049"</definedName>
    <definedName name="IQ_PEG_FWD_REUT" hidden="1">"c4052"</definedName>
    <definedName name="IQ_PERCENT_CHANGE_EST_5YR_GROWTH_RATE_12MONTHS_REUT" hidden="1">"c3959"</definedName>
    <definedName name="IQ_PERCENT_CHANGE_EST_5YR_GROWTH_RATE_18MONTHS_REUT" hidden="1">"c3960"</definedName>
    <definedName name="IQ_PERCENT_CHANGE_EST_5YR_GROWTH_RATE_3MONTHS_REUT" hidden="1">"c3956"</definedName>
    <definedName name="IQ_PERCENT_CHANGE_EST_5YR_GROWTH_RATE_6MONTHS_REUT" hidden="1">"c3957"</definedName>
    <definedName name="IQ_PERCENT_CHANGE_EST_5YR_GROWTH_RATE_9MONTHS_REUT" hidden="1">"c3958"</definedName>
    <definedName name="IQ_PERCENT_CHANGE_EST_5YR_GROWTH_RATE_DAY_REUT" hidden="1">"c3954"</definedName>
    <definedName name="IQ_PERCENT_CHANGE_EST_5YR_GROWTH_RATE_MONTH_REUT" hidden="1">"c3955"</definedName>
    <definedName name="IQ_PERCENT_CHANGE_EST_5YR_GROWTH_RATE_WEEK_REUT" hidden="1">"c5435"</definedName>
    <definedName name="IQ_PERCENT_CHANGE_EST_CFPS_12MONTHS_REUT" hidden="1">"c3924"</definedName>
    <definedName name="IQ_PERCENT_CHANGE_EST_CFPS_18MONTHS_REUT" hidden="1">"c3925"</definedName>
    <definedName name="IQ_PERCENT_CHANGE_EST_CFPS_3MONTHS_REUT" hidden="1">"c3921"</definedName>
    <definedName name="IQ_PERCENT_CHANGE_EST_CFPS_6MONTHS_REUT" hidden="1">"c3922"</definedName>
    <definedName name="IQ_PERCENT_CHANGE_EST_CFPS_9MONTHS_REUT" hidden="1">"c3923"</definedName>
    <definedName name="IQ_PERCENT_CHANGE_EST_CFPS_DAY_REUT" hidden="1">"c3919"</definedName>
    <definedName name="IQ_PERCENT_CHANGE_EST_CFPS_MONTH_REUT" hidden="1">"c3920"</definedName>
    <definedName name="IQ_PERCENT_CHANGE_EST_CFPS_WEEK_REUT" hidden="1">"c3962"</definedName>
    <definedName name="IQ_PERCENT_CHANGE_EST_DPS_12MONTHS_REUT" hidden="1">"c3931"</definedName>
    <definedName name="IQ_PERCENT_CHANGE_EST_DPS_18MONTHS_REUT" hidden="1">"c3932"</definedName>
    <definedName name="IQ_PERCENT_CHANGE_EST_DPS_3MONTHS_REUT" hidden="1">"c3928"</definedName>
    <definedName name="IQ_PERCENT_CHANGE_EST_DPS_6MONTHS_REUT" hidden="1">"c3929"</definedName>
    <definedName name="IQ_PERCENT_CHANGE_EST_DPS_9MONTHS_REUT" hidden="1">"c3930"</definedName>
    <definedName name="IQ_PERCENT_CHANGE_EST_DPS_DAY_REUT" hidden="1">"c3926"</definedName>
    <definedName name="IQ_PERCENT_CHANGE_EST_DPS_MONTH_REUT" hidden="1">"c3927"</definedName>
    <definedName name="IQ_PERCENT_CHANGE_EST_DPS_WEEK_REUT" hidden="1">"c3963"</definedName>
    <definedName name="IQ_PERCENT_CHANGE_EST_EBITDA_12MONTHS_REUT" hidden="1">"c3917"</definedName>
    <definedName name="IQ_PERCENT_CHANGE_EST_EBITDA_18MONTHS_REUT" hidden="1">"c3918"</definedName>
    <definedName name="IQ_PERCENT_CHANGE_EST_EBITDA_3MONTHS_REUT" hidden="1">"c3914"</definedName>
    <definedName name="IQ_PERCENT_CHANGE_EST_EBITDA_6MONTHS_REUT" hidden="1">"c3915"</definedName>
    <definedName name="IQ_PERCENT_CHANGE_EST_EBITDA_9MONTHS_REUT" hidden="1">"c3916"</definedName>
    <definedName name="IQ_PERCENT_CHANGE_EST_EBITDA_DAY_REUT" hidden="1">"c3912"</definedName>
    <definedName name="IQ_PERCENT_CHANGE_EST_EBITDA_MONTH_REUT" hidden="1">"c3913"</definedName>
    <definedName name="IQ_PERCENT_CHANGE_EST_EBITDA_WEEK_REUT" hidden="1">"c3961"</definedName>
    <definedName name="IQ_PERCENT_CHANGE_EST_EPS_12MONTHS_REUT" hidden="1">"c3902"</definedName>
    <definedName name="IQ_PERCENT_CHANGE_EST_EPS_18MONTHS_REUT" hidden="1">"c3903"</definedName>
    <definedName name="IQ_PERCENT_CHANGE_EST_EPS_3MONTHS_REUT" hidden="1">"c3899"</definedName>
    <definedName name="IQ_PERCENT_CHANGE_EST_EPS_6MONTHS_REUT" hidden="1">"c3900"</definedName>
    <definedName name="IQ_PERCENT_CHANGE_EST_EPS_9MONTHS_REUT" hidden="1">"c3901"</definedName>
    <definedName name="IQ_PERCENT_CHANGE_EST_EPS_DAY_REUT" hidden="1">"c3896"</definedName>
    <definedName name="IQ_PERCENT_CHANGE_EST_EPS_MONTH_REUT" hidden="1">"c3898"</definedName>
    <definedName name="IQ_PERCENT_CHANGE_EST_EPS_WEEK_REUT" hidden="1">"c3897"</definedName>
    <definedName name="IQ_PERCENT_CHANGE_EST_FFO_12MONTHS_CIQ" hidden="1">"c3769"</definedName>
    <definedName name="IQ_PERCENT_CHANGE_EST_FFO_12MONTHS_THOM" hidden="1">"c5248"</definedName>
    <definedName name="IQ_PERCENT_CHANGE_EST_FFO_18MONTHS_CIQ" hidden="1">"c3770"</definedName>
    <definedName name="IQ_PERCENT_CHANGE_EST_FFO_18MONTHS_THOM" hidden="1">"c5249"</definedName>
    <definedName name="IQ_PERCENT_CHANGE_EST_FFO_3MONTHS_CIQ" hidden="1">"c3766"</definedName>
    <definedName name="IQ_PERCENT_CHANGE_EST_FFO_3MONTHS_THOM" hidden="1">"c5245"</definedName>
    <definedName name="IQ_PERCENT_CHANGE_EST_FFO_6MONTHS_CIQ" hidden="1">"c3767"</definedName>
    <definedName name="IQ_PERCENT_CHANGE_EST_FFO_6MONTHS_THOM" hidden="1">"c5246"</definedName>
    <definedName name="IQ_PERCENT_CHANGE_EST_FFO_9MONTHS_CIQ" hidden="1">"c3768"</definedName>
    <definedName name="IQ_PERCENT_CHANGE_EST_FFO_9MONTHS_THOM" hidden="1">"c5247"</definedName>
    <definedName name="IQ_PERCENT_CHANGE_EST_FFO_DAY_CIQ" hidden="1">"c3764"</definedName>
    <definedName name="IQ_PERCENT_CHANGE_EST_FFO_DAY_THOM" hidden="1">"c5243"</definedName>
    <definedName name="IQ_PERCENT_CHANGE_EST_FFO_MONTH_CIQ" hidden="1">"c3765"</definedName>
    <definedName name="IQ_PERCENT_CHANGE_EST_FFO_MONTH_THOM" hidden="1">"c5244"</definedName>
    <definedName name="IQ_PERCENT_CHANGE_EST_FFO_SHARE_SHARE_12MONTHS" hidden="1">"c1828"</definedName>
    <definedName name="IQ_PERCENT_CHANGE_EST_FFO_SHARE_SHARE_12MONTHS_REUT" hidden="1">"c3938"</definedName>
    <definedName name="IQ_PERCENT_CHANGE_EST_FFO_SHARE_SHARE_18MONTHS" hidden="1">"c1829"</definedName>
    <definedName name="IQ_PERCENT_CHANGE_EST_FFO_SHARE_SHARE_18MONTHS_REUT" hidden="1">"c3939"</definedName>
    <definedName name="IQ_PERCENT_CHANGE_EST_FFO_SHARE_SHARE_3MONTHS" hidden="1">"c1825"</definedName>
    <definedName name="IQ_PERCENT_CHANGE_EST_FFO_SHARE_SHARE_3MONTHS_REUT" hidden="1">"c3935"</definedName>
    <definedName name="IQ_PERCENT_CHANGE_EST_FFO_SHARE_SHARE_6MONTHS" hidden="1">"c1826"</definedName>
    <definedName name="IQ_PERCENT_CHANGE_EST_FFO_SHARE_SHARE_6MONTHS_REUT" hidden="1">"c3936"</definedName>
    <definedName name="IQ_PERCENT_CHANGE_EST_FFO_SHARE_SHARE_9MONTHS" hidden="1">"c1827"</definedName>
    <definedName name="IQ_PERCENT_CHANGE_EST_FFO_SHARE_SHARE_9MONTHS_REUT" hidden="1">"c3937"</definedName>
    <definedName name="IQ_PERCENT_CHANGE_EST_FFO_SHARE_SHARE_DAY" hidden="1">"c1822"</definedName>
    <definedName name="IQ_PERCENT_CHANGE_EST_FFO_SHARE_SHARE_DAY_REUT" hidden="1">"c3933"</definedName>
    <definedName name="IQ_PERCENT_CHANGE_EST_FFO_SHARE_SHARE_MONTH" hidden="1">"c1824"</definedName>
    <definedName name="IQ_PERCENT_CHANGE_EST_FFO_SHARE_SHARE_MONTH_REUT" hidden="1">"c3934"</definedName>
    <definedName name="IQ_PERCENT_CHANGE_EST_FFO_SHARE_SHARE_WEEK" hidden="1">"c1823"</definedName>
    <definedName name="IQ_PERCENT_CHANGE_EST_FFO_SHARE_SHARE_WEEK_REUT" hidden="1">"c3964"</definedName>
    <definedName name="IQ_PERCENT_CHANGE_EST_FFO_WEEK_CIQ" hidden="1">"c3795"</definedName>
    <definedName name="IQ_PERCENT_CHANGE_EST_FFO_WEEK_THOM" hidden="1">"c5274"</definedName>
    <definedName name="IQ_PERCENT_CHANGE_EST_PRICE_TARGET_12MONTHS_REUT" hidden="1">"c3952"</definedName>
    <definedName name="IQ_PERCENT_CHANGE_EST_PRICE_TARGET_18MONTHS_REUT" hidden="1">"c3953"</definedName>
    <definedName name="IQ_PERCENT_CHANGE_EST_PRICE_TARGET_3MONTHS_REUT" hidden="1">"c3949"</definedName>
    <definedName name="IQ_PERCENT_CHANGE_EST_PRICE_TARGET_6MONTHS_REUT" hidden="1">"c3950"</definedName>
    <definedName name="IQ_PERCENT_CHANGE_EST_PRICE_TARGET_9MONTHS_REUT" hidden="1">"c3951"</definedName>
    <definedName name="IQ_PERCENT_CHANGE_EST_PRICE_TARGET_DAY_REUT" hidden="1">"c3947"</definedName>
    <definedName name="IQ_PERCENT_CHANGE_EST_PRICE_TARGET_MONTH_REUT" hidden="1">"c3948"</definedName>
    <definedName name="IQ_PERCENT_CHANGE_EST_PRICE_TARGET_WEEK_REUT" hidden="1">"c3967"</definedName>
    <definedName name="IQ_PERCENT_CHANGE_EST_RECO_12MONTHS_REUT" hidden="1">"c3945"</definedName>
    <definedName name="IQ_PERCENT_CHANGE_EST_RECO_18MONTHS_REUT" hidden="1">"c3946"</definedName>
    <definedName name="IQ_PERCENT_CHANGE_EST_RECO_3MONTHS_REUT" hidden="1">"c3942"</definedName>
    <definedName name="IQ_PERCENT_CHANGE_EST_RECO_6MONTHS_REUT" hidden="1">"c3943"</definedName>
    <definedName name="IQ_PERCENT_CHANGE_EST_RECO_9MONTHS_REUT" hidden="1">"c3944"</definedName>
    <definedName name="IQ_PERCENT_CHANGE_EST_RECO_DAY_REUT" hidden="1">"c3940"</definedName>
    <definedName name="IQ_PERCENT_CHANGE_EST_RECO_MONTH_REUT" hidden="1">"c3941"</definedName>
    <definedName name="IQ_PERCENT_CHANGE_EST_RECO_WEEK_REUT" hidden="1">"c3966"</definedName>
    <definedName name="IQ_PERCENT_CHANGE_EST_REV_12MONTHS_REUT" hidden="1">"c3910"</definedName>
    <definedName name="IQ_PERCENT_CHANGE_EST_REV_18MONTHS_REUT" hidden="1">"c3911"</definedName>
    <definedName name="IQ_PERCENT_CHANGE_EST_REV_3MONTHS_REUT" hidden="1">"c3907"</definedName>
    <definedName name="IQ_PERCENT_CHANGE_EST_REV_6MONTHS_REUT" hidden="1">"c3908"</definedName>
    <definedName name="IQ_PERCENT_CHANGE_EST_REV_9MONTHS_REUT" hidden="1">"c3909"</definedName>
    <definedName name="IQ_PERCENT_CHANGE_EST_REV_DAY_REUT" hidden="1">"c3904"</definedName>
    <definedName name="IQ_PERCENT_CHANGE_EST_REV_MONTH_REUT" hidden="1">"c3906"</definedName>
    <definedName name="IQ_PERCENT_CHANGE_EST_REV_WEEK_REUT" hidden="1">"c3905"</definedName>
    <definedName name="IQ_PERCENT_INSURED_FDIC" hidden="1">"c6374"</definedName>
    <definedName name="IQ_PERIODDATE_1" hidden="1">"c1414"</definedName>
    <definedName name="IQ_PERIODDATE_FDIC" hidden="1">"c13646"</definedName>
    <definedName name="IQ_PLEDGED_SECURITIES_FDIC" hidden="1">"c6401"</definedName>
    <definedName name="IQ_POTENTIAL_UPSIDE_REUT" hidden="1">"c3968"</definedName>
    <definedName name="IQ_PRE_TAX_ACT_OR_EST_REUT" hidden="1">"c5467"</definedName>
    <definedName name="IQ_PRE_TAX_INCOME_FDIC" hidden="1">"c6581"</definedName>
    <definedName name="IQ_PREF_ISSUED_BR" hidden="1">"c1047"</definedName>
    <definedName name="IQ_PREF_OTHER_BR" hidden="1">"c1055"</definedName>
    <definedName name="IQ_PREF_REP_BR" hidden="1">"c1062"</definedName>
    <definedName name="IQ_PREF_STOCK_1" hidden="1">"c1416"</definedName>
    <definedName name="IQ_PREF_TOT_1" hidden="1">"c1415"</definedName>
    <definedName name="IQ_PREFERRED_FDIC" hidden="1">"c6349"</definedName>
    <definedName name="IQ_PREMISES_EQUIPMENT_FDIC" hidden="1">"c6577"</definedName>
    <definedName name="IQ_PREPAID_EXPEN_1" hidden="1">"c1418"</definedName>
    <definedName name="IQ_PRETAX_GW_INC_EST_REUT" hidden="1">"c5354"</definedName>
    <definedName name="IQ_PRETAX_GW_INC_HIGH_EST_REUT" hidden="1">"c5356"</definedName>
    <definedName name="IQ_PRETAX_GW_INC_LOW_EST_REUT" hidden="1">"c5357"</definedName>
    <definedName name="IQ_PRETAX_GW_INC_MEDIAN_EST_REUT" hidden="1">"c5355"</definedName>
    <definedName name="IQ_PRETAX_GW_INC_NUM_EST_REUT" hidden="1">"c5358"</definedName>
    <definedName name="IQ_PRETAX_GW_INC_STDDEV_EST_REUT" hidden="1">"c5359"</definedName>
    <definedName name="IQ_PRETAX_INC_EST_REUT" hidden="1">"c5347"</definedName>
    <definedName name="IQ_PRETAX_INC_HIGH_EST_REUT" hidden="1">"c5349"</definedName>
    <definedName name="IQ_PRETAX_INC_LOW_EST_REUT" hidden="1">"c5350"</definedName>
    <definedName name="IQ_PRETAX_INC_MEDIAN_EST_REUT" hidden="1">"c5348"</definedName>
    <definedName name="IQ_PRETAX_INC_NUM_EST_REUT" hidden="1">"c5351"</definedName>
    <definedName name="IQ_PRETAX_INC_STDDEV_EST_REUT" hidden="1">"c5352"</definedName>
    <definedName name="IQ_PRETAX_REPORT_INC_EST_REUT" hidden="1">"c5361"</definedName>
    <definedName name="IQ_PRETAX_REPORT_INC_HIGH_EST_REUT" hidden="1">"c5363"</definedName>
    <definedName name="IQ_PRETAX_REPORT_INC_LOW_EST_REUT" hidden="1">"c5364"</definedName>
    <definedName name="IQ_PRETAX_REPORT_INC_MEDIAN_EST_REUT" hidden="1">"c5362"</definedName>
    <definedName name="IQ_PRETAX_REPORT_INC_NUM_EST_REUT" hidden="1">"c5365"</definedName>
    <definedName name="IQ_PRETAX_REPORT_INC_STDDEV_EST_REUT" hidden="1">"c5366"</definedName>
    <definedName name="IQ_PRETAX_RETURN_ASSETS_FDIC" hidden="1">"c6731"</definedName>
    <definedName name="IQ_PRICE_CFPS_FWD_REUT" hidden="1">"c4053"</definedName>
    <definedName name="IQ_PRICE_OVER_BVPS_1" hidden="1">"c1412"</definedName>
    <definedName name="IQ_PRICE_OVER_LTM_EPS_1" hidden="1">"c1413"</definedName>
    <definedName name="IQ_PRICE_TARGET_BOTTOM_UP_REUT" hidden="1">"c5494"</definedName>
    <definedName name="IQ_PRICE_TARGET_REUT" hidden="1">"c3631"</definedName>
    <definedName name="IQ_PRIMARY_EPS_TYPE_REUT" hidden="1">"c5481"</definedName>
    <definedName name="IQ_PRIMARY_EPS_TYPE_THOM" hidden="1">"c5297"</definedName>
    <definedName name="IQ_PRIVATELY_ISSUED_MORTGAGE_BACKED_SECURITIES_FDIC" hidden="1">"c6407"</definedName>
    <definedName name="IQ_PRIVATELY_ISSUED_MORTGAGE_PASS_THROUGHS_FDIC" hidden="1">"c6405"</definedName>
    <definedName name="IQ_PRO_FORMA_NET_INC_1" hidden="1">"c1452"</definedName>
    <definedName name="IQ_PROPERTY_GROSS_1" hidden="1">"c1379"</definedName>
    <definedName name="IQ_PROPERTY_NET_1" hidden="1">"c1402"</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QTD" hidden="1">750000</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_1" hidden="1">"c1417"</definedName>
    <definedName name="IQ_RELATED_PLANS_FDIC" hidden="1">"c6320"</definedName>
    <definedName name="IQ_RESEARCH_DEV_1" hidden="1">"c1419"</definedName>
    <definedName name="IQ_RESIDENTIAL_LOANS" hidden="1">"c1102"</definedName>
    <definedName name="IQ_RESTATEMENTS_NET_FDIC" hidden="1">"c6500"</definedName>
    <definedName name="IQ_RESTRUCTURE_BR" hidden="1">"c1106"</definedName>
    <definedName name="IQ_RESTRUCTURED_LOANS_1_4_RESIDENTIAL_FDIC" hidden="1">"c6378"</definedName>
    <definedName name="IQ_RESTRUCTURED_LOANS_LEASES_FDIC" hidden="1">"c6377"</definedName>
    <definedName name="IQ_RESTRUCTURED_LOANS_NON_1_4_FDIC" hidden="1">"c6379"</definedName>
    <definedName name="IQ_RETAIL_DEPOSITS_FDIC" hidden="1">"c6488"</definedName>
    <definedName name="IQ_RETAINED_EARN_1" hidden="1">"c1420"</definedName>
    <definedName name="IQ_RETAINED_EARNINGS_AVERAGE_EQUITY_FDIC" hidden="1">"c6733"</definedName>
    <definedName name="IQ_RETURN_ASSETS_ACT_OR_EST_REUT" hidden="1">"c5475"</definedName>
    <definedName name="IQ_RETURN_ASSETS_BROK" hidden="1">"c1115"</definedName>
    <definedName name="IQ_RETURN_ASSETS_EST_REUT" hidden="1">"c3990"</definedName>
    <definedName name="IQ_RETURN_ASSETS_FDIC" hidden="1">"c6730"</definedName>
    <definedName name="IQ_RETURN_ASSETS_HIGH_EST_REUT" hidden="1">"c3992"</definedName>
    <definedName name="IQ_RETURN_ASSETS_LOW_EST_REUT" hidden="1">"c3993"</definedName>
    <definedName name="IQ_RETURN_ASSETS_MEDIAN_EST_REUT" hidden="1">"c3991"</definedName>
    <definedName name="IQ_RETURN_ASSETS_NUM_EST_REUT" hidden="1">"c3994"</definedName>
    <definedName name="IQ_RETURN_ASSETS_STDDEV_EST_REUT" hidden="1">"c3995"</definedName>
    <definedName name="IQ_RETURN_EQUITY_ACT_OR_EST_REUT" hidden="1">"c5476"</definedName>
    <definedName name="IQ_RETURN_EQUITY_BROK" hidden="1">"c1120"</definedName>
    <definedName name="IQ_RETURN_EQUITY_EST_REUT" hidden="1">"c3983"</definedName>
    <definedName name="IQ_RETURN_EQUITY_FDIC" hidden="1">"c6732"</definedName>
    <definedName name="IQ_RETURN_EQUITY_HIGH_EST_REUT" hidden="1">"c3985"</definedName>
    <definedName name="IQ_RETURN_EQUITY_LOW_EST_REUT" hidden="1">"c3986"</definedName>
    <definedName name="IQ_RETURN_EQUITY_MEDIAN_EST_REUT" hidden="1">"c3984"</definedName>
    <definedName name="IQ_RETURN_EQUITY_NUM_EST_REUT" hidden="1">"c3987"</definedName>
    <definedName name="IQ_RETURN_EQUITY_STDDEV_EST_REUT" hidden="1">"c3988"</definedName>
    <definedName name="IQ_RETURN_INVESTMENT_1" hidden="1">"c1421"</definedName>
    <definedName name="IQ_REV_STDDEV_EST_REUT" hidden="1">"c3639"</definedName>
    <definedName name="IQ_REVALUATION_GAINS_FDIC" hidden="1">"c6428"</definedName>
    <definedName name="IQ_REVALUATION_LOSSES_FDIC" hidden="1">"c6429"</definedName>
    <definedName name="IQ_REVENUE_1" hidden="1">"c1422"</definedName>
    <definedName name="IQ_REVENUE_ACT_OR_EST_REUT" hidden="1">"c5461"</definedName>
    <definedName name="IQ_REVENUE_EST_BOTTOM_UP_REUT" hidden="1">"c5496"</definedName>
    <definedName name="IQ_REVENUE_EST_REUT" hidden="1">"c3634"</definedName>
    <definedName name="IQ_REVENUE_HIGH_EST_REUT" hidden="1">"c3636"</definedName>
    <definedName name="IQ_REVENUE_LOW_EST_REUT" hidden="1">"c3637"</definedName>
    <definedName name="IQ_REVENUE_MEDIAN_EST_REUT" hidden="1">"c3635"</definedName>
    <definedName name="IQ_REVENUE_NO_EST" hidden="1">"c263"</definedName>
    <definedName name="IQ_REVENUE_NUM_EST_REUT" hidden="1">"c3638"</definedName>
    <definedName name="IQ_REVISION_DATE__1" hidden="1">39384.6306134259</definedName>
    <definedName name="IQ_REVOLVING_SECURED_1_–4_NON_ACCRUAL_FFIEC" hidden="1">"c15565"</definedName>
    <definedName name="IQ_RISK_WEIGHTED_ASSETS_FDIC" hidden="1">"c6370"</definedName>
    <definedName name="IQ_ROYALTY_REVENUE_COAL" hidden="1">"c15932"</definedName>
    <definedName name="IQ_SALARY_FDIC" hidden="1">"c6576"</definedName>
    <definedName name="IQ_SALE_CONVERSION_RETIREMENT_STOCK_FDIC" hidden="1">"c6661"</definedName>
    <definedName name="IQ_SALE_INTAN_CF_BR" hidden="1">"c1133"</definedName>
    <definedName name="IQ_SALE_PPE_CF_BR" hidden="1">"c1139"</definedName>
    <definedName name="IQ_SALE_REAL_ESTATE_CF_BR" hidden="1">"c1145"</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MI_BACKLOG_UNITS" hidden="1">"c10005"</definedName>
    <definedName name="IQ_SEMI_BOOKINGS_AVG_PRICE" hidden="1">"c10002"</definedName>
    <definedName name="IQ_SEMI_BOOKINGS_UNITS" hidden="1">"c10001"</definedName>
    <definedName name="IQ_SEMI_BOOKINGS_VALUE" hidden="1">"c10003"</definedName>
    <definedName name="IQ_SEMI_BOOKINGS_VALUE_CHANGE" hidden="1">"c10004"</definedName>
    <definedName name="IQ_SERVICE_CHARGES_FDIC" hidden="1">"c6572"</definedName>
    <definedName name="IQ_SHAREOUTSTANDING" hidden="1">"c1347"</definedName>
    <definedName name="IQ_SHAREOUTSTANDING_1" hidden="1">"c1347"</definedName>
    <definedName name="IQ_SHORT_TERM_INVEST_1" hidden="1">"c1425"</definedName>
    <definedName name="IQ_SP_ISSUE_LC_ACTION" hidden="1">"c2644"</definedName>
    <definedName name="IQ_SP_ISSUE_LC_DATE" hidden="1">"c2643"</definedName>
    <definedName name="IQ_SP_ISSUE_LC_LT" hidden="1">"c2645"</definedName>
    <definedName name="IQ_SPECIAL_DIV_CF_BR" hidden="1">"c1171"</definedName>
    <definedName name="IQ_ST_DEBT_BR" hidden="1">"c1178"</definedName>
    <definedName name="IQ_ST_DEBT_ISSUED_BR" hidden="1">"c1183"</definedName>
    <definedName name="IQ_ST_DEBT_REPAID_BR" hidden="1">"c1191"</definedName>
    <definedName name="IQ_STATES_NONTRANSACTION_ACCOUNTS_FDIC" hidden="1">"c6547"</definedName>
    <definedName name="IQ_STATES_TOTAL_DEPOSITS_FDIC" hidden="1">"c6473"</definedName>
    <definedName name="IQ_STATES_TRANSACTION_ACCOUNTS_FDIC" hidden="1">"c6539"</definedName>
    <definedName name="IQ_STOCK_BASED_COGS_FIN" hidden="1">"c2998"</definedName>
    <definedName name="IQ_STOCK_BASED_COGS_UTIL" hidden="1">"c2997"</definedName>
    <definedName name="IQ_SUB_DEBT_FDIC" hidden="1">"c6346"</definedName>
    <definedName name="IQ_SURPLUS_FDIC" hidden="1">"c6351"</definedName>
    <definedName name="IQ_TARGET_PRICE_LASTCLOSE" hidden="1">"c1855"</definedName>
    <definedName name="IQ_TARGET_PRICE_NUM_REUT" hidden="1">"c5319"</definedName>
    <definedName name="IQ_TARGET_PRICE_STDDEV_REUT" hidden="1">"c5320"</definedName>
    <definedName name="IQ_TEV_EBIT_FWD_REUT" hidden="1">"c4054"</definedName>
    <definedName name="IQ_TEV_EBITDA_FWD_REUT" hidden="1">"c4050"</definedName>
    <definedName name="IQ_TEV_TOTAL_REV_FWD_REUT" hidden="1">"c4051"</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FDIC" hidden="1">"c6369"</definedName>
    <definedName name="IQ_TIME_DEPOSITS_LESS_THAN_100K_FDIC" hidden="1">"c6465"</definedName>
    <definedName name="IQ_TIME_DEPOSITS_MORE_THAN_100K_FDIC" hidden="1">"c6470"</definedName>
    <definedName name="IQ_TODAY" hidden="1">0</definedName>
    <definedName name="IQ_TOTAL_AR_BR" hidden="1">"c1231"</definedName>
    <definedName name="IQ_TOTAL_ASSETS_FDIC" hidden="1">"c6339"</definedName>
    <definedName name="IQ_TOTAL_CASH_DIVID_1" hidden="1">"c1455"</definedName>
    <definedName name="IQ_TOTAL_CASH_FINAN_1" hidden="1">"c1352"</definedName>
    <definedName name="IQ_TOTAL_CASH_INVEST_1" hidden="1">"c1353"</definedName>
    <definedName name="IQ_TOTAL_CASH_OPER_1" hidden="1">"c1354"</definedName>
    <definedName name="IQ_TOTAL_CHARGE_OFFS_FDIC" hidden="1">"c6603"</definedName>
    <definedName name="IQ_TOTAL_COMMON_1" hidden="1">"c1411"</definedName>
    <definedName name="IQ_TOTAL_CURRENT_ASSETS_1" hidden="1">"c1430"</definedName>
    <definedName name="IQ_TOTAL_CURRENT_LIAB_1" hidden="1">"c1431"</definedName>
    <definedName name="IQ_TOTAL_DEBT_DUE" hidden="1">"c2509"</definedName>
    <definedName name="IQ_TOTAL_DEBT_ISSUED_BR" hidden="1">"c1253"</definedName>
    <definedName name="IQ_TOTAL_DEBT_OVER_EBITDA_1" hidden="1">"c1433"</definedName>
    <definedName name="IQ_TOTAL_DEBT_OVER_TOTAL_BV_1" hidden="1">"c1434"</definedName>
    <definedName name="IQ_TOTAL_DEBT_OVER_TOTAL_CAP_1" hidden="1">"c1432"</definedName>
    <definedName name="IQ_TOTAL_DEBT_REPAID_BR" hidden="1">"c1260"</definedName>
    <definedName name="IQ_TOTAL_DEBT_SECURITIES_FDIC" hidden="1">"c6410"</definedName>
    <definedName name="IQ_TOTAL_DEPOSITS_FDIC" hidden="1">"c6342"</definedName>
    <definedName name="IQ_TOTAL_EMPLOYEE_1" hidden="1">"c2141"</definedName>
    <definedName name="IQ_TOTAL_EMPLOYEES_FDIC" hidden="1">"c6355"</definedName>
    <definedName name="IQ_TOTAL_INTEREST_EXP_1" hidden="1">"c1382"</definedName>
    <definedName name="IQ_TOTAL_INVENTORY_1" hidden="1">"c1385"</definedName>
    <definedName name="IQ_TOTAL_LIAB_BR" hidden="1">"c1278"</definedName>
    <definedName name="IQ_TOTAL_LIAB_EQUITY_FDIC" hidden="1">"c6354"</definedName>
    <definedName name="IQ_TOTAL_LIAB_SHAREHOLD_1" hidden="1">"c1435"</definedName>
    <definedName name="IQ_TOTAL_LIABILITIES_FDIC" hidden="1">"c6348"</definedName>
    <definedName name="IQ_TOTAL_OPER_EXP_BR" hidden="1">"c1284"</definedName>
    <definedName name="IQ_TOTAL_PENSION_OBLIGATION" hidden="1">"c1292"</definedName>
    <definedName name="IQ_TOTAL_RECOVERIES_FDIC" hidden="1">"c6622"</definedName>
    <definedName name="IQ_TOTAL_REV_BNK_FDIC" hidden="1">"c6786"</definedName>
    <definedName name="IQ_TOTAL_REV_BR" hidden="1">"c1303"</definedName>
    <definedName name="IQ_TOTAL_REVENUE_1" hidden="1">"c1436"</definedName>
    <definedName name="IQ_TOTAL_RISK_BASED_CAPITAL_RATIO_FDIC" hidden="1">"c6747"</definedName>
    <definedName name="IQ_TOTAL_SECURITIES_FDIC" hidden="1">"c6306"</definedName>
    <definedName name="IQ_TOTAL_ST_BORROW_1" hidden="1">"c1424"</definedName>
    <definedName name="IQ_TOTAL_TIME_DEPOSITS_FDIC" hidden="1">"c6497"</definedName>
    <definedName name="IQ_TOTAL_TIME_SAVINGS_DEPOSITS_FDIC" hidden="1">"c6498"</definedName>
    <definedName name="IQ_TOTAL_UNUSED_COMMITMENTS_FDIC" hidden="1">"c6536"</definedName>
    <definedName name="IQ_TOTAL_UNUSUAL_BR" hidden="1">"c5517"</definedName>
    <definedName name="IQ_TR_BUY_ADVISORS" hidden="1">"c2387"</definedName>
    <definedName name="IQ_TR_SELL_ADVISORS" hidden="1">"c2388"</definedName>
    <definedName name="IQ_TR_SUBDEBT" hidden="1">"c2370"</definedName>
    <definedName name="IQ_TR_TARGET_ADVISORS" hidden="1">"c2386"</definedName>
    <definedName name="IQ_TRADE_AR_1" hidden="1">"c1345"</definedName>
    <definedName name="IQ_TRADING_ACCOUNT_GAINS_FEES_FDIC" hidden="1">"c6573"</definedName>
    <definedName name="IQ_TRADING_ASSETS_FDIC" hidden="1">"c6328"</definedName>
    <definedName name="IQ_TRADING_LIABILITIES_FDIC" hidden="1">"c6344"</definedName>
    <definedName name="IQ_TRANSACTION_ACCOUNTS_FDIC" hidden="1">"c6544"</definedName>
    <definedName name="IQ_TREASURY_OTHER_EQUITY_BR" hidden="1">"c1314"</definedName>
    <definedName name="IQ_TREASURY_STOCK_1" hidden="1">"c1438"</definedName>
    <definedName name="IQ_TREASURY_STOCK_TRANSACTIONS_FDIC" hidden="1">"c6501"</definedName>
    <definedName name="IQ_TWELVE_MONTHS_FIXED_AND_FLOATING_FDIC" hidden="1">"c6420"</definedName>
    <definedName name="IQ_TWELVE_MONTHS_MORTGAGE_PASS_THROUGHS_FDIC" hidden="1">"c6412"</definedName>
    <definedName name="IQ_UNDIVIDED_PROFITS_FDIC" hidden="1">"c6352"</definedName>
    <definedName name="IQ_UNEARN_REV_CURRENT_BR" hidden="1">"c1324"</definedName>
    <definedName name="IQ_UNEARNED_INCOME_FDIC" hidden="1">"c6324"</definedName>
    <definedName name="IQ_UNEARNED_INCOME_FOREIGN_FDIC" hidden="1">"c6385"</definedName>
    <definedName name="IQ_UNPROFITABLE_INSTITUTIONS_FDIC" hidden="1">"c6722"</definedName>
    <definedName name="IQ_UNUSED_LOAN_COMMITMENTS_FDIC" hidden="1">"c6368"</definedName>
    <definedName name="IQ_US_BRANCHES_FOREIGN_BANK_LOANS_FDIC" hidden="1">"c6435"</definedName>
    <definedName name="IQ_US_BRANCHES_FOREIGN_BANKS_FDIC" hidden="1">"c6390"</definedName>
    <definedName name="IQ_US_GAAP_CA" hidden="1">"c2930"</definedName>
    <definedName name="IQ_US_GAAP_CL" hidden="1">"c2932"</definedName>
    <definedName name="IQ_US_GAAP_COST_REV" hidden="1">"c2965"</definedName>
    <definedName name="IQ_US_GAAP_DO" hidden="1">"c2973"</definedName>
    <definedName name="IQ_US_GAAP_EXTRA_ACC_ITEMS" hidden="1">"c2972"</definedName>
    <definedName name="IQ_US_GAAP_INC_TAX" hidden="1">"c2975"</definedName>
    <definedName name="IQ_US_GAAP_INTEREST_EXP" hidden="1">"c2971"</definedName>
    <definedName name="IQ_US_GAAP_LIAB_LT" hidden="1">"c2933"</definedName>
    <definedName name="IQ_US_GAAP_MINORITY_INTEREST_IS" hidden="1">"c2974"</definedName>
    <definedName name="IQ_US_GAAP_NCA" hidden="1">"c2931"</definedName>
    <definedName name="IQ_US_GAAP_NI_AVAIL_EXCL" hidden="1">"c2977"</definedName>
    <definedName name="IQ_US_GAAP_OTHER_NON_OPER" hidden="1">"c2969"</definedName>
    <definedName name="IQ_US_GAAP_OTHER_OPER" hidden="1">"c2968"</definedName>
    <definedName name="IQ_US_GAAP_RD" hidden="1">"c2967"</definedName>
    <definedName name="IQ_US_GAAP_SGA" hidden="1">"c2966"</definedName>
    <definedName name="IQ_US_GAAP_TOTAL_REV" hidden="1">"c2964"</definedName>
    <definedName name="IQ_US_GAAP_TOTAL_UNUSUAL" hidden="1">"c2970"</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VALUATION_ALLOWANCES_FDIC" hidden="1">"c6400"</definedName>
    <definedName name="IQ_VC_REVENUE_FDIC" hidden="1">"c6667"</definedName>
    <definedName name="IQ_VOLATILE_LIABILITIES_FDIC" hidden="1">"c6364"</definedName>
    <definedName name="IQ_WEEK">50000</definedName>
    <definedName name="IQ_WRITTEN_OPTION_CONTRACTS_FDIC" hidden="1">"c6509"</definedName>
    <definedName name="IQ_WRITTEN_OPTION_CONTRACTS_FX_RISK_FDIC" hidden="1">"c6514"</definedName>
    <definedName name="IQ_WRITTEN_OPTION_CONTRACTS_NON_FX_IR_FDIC" hidden="1">"c6519"</definedName>
    <definedName name="IQ_YTD">3000</definedName>
    <definedName name="IQ_YTDMONTH" hidden="1">130000</definedName>
    <definedName name="IQB_BOOKMARK_COUNT" hidden="1">1</definedName>
    <definedName name="IQB_BOOKMARK_LOCATION_0" hidden="1">#REF!</definedName>
    <definedName name="IQB_CURRENT_BOOKMARK" hidden="1">0</definedName>
    <definedName name="IQRA2" hidden="1">"$A$3:$A$1306"</definedName>
    <definedName name="IQRA3" hidden="1">"$A$4:$A$1307"</definedName>
    <definedName name="IQRA32" hidden="1">"$A$33:$A$286"</definedName>
    <definedName name="IQRA5" hidden="1">"$A$6:$A$1329"</definedName>
    <definedName name="IQRA6" hidden="1">"$A$7:$A$265"</definedName>
    <definedName name="IQRAddlBuyersH3" hidden="1">#REF!</definedName>
    <definedName name="IQRAF17" hidden="1">"$AF$18:$AF$264"</definedName>
    <definedName name="IQRAF53" hidden="1">"$AF$54:$AF$60"</definedName>
    <definedName name="IQRAF96" hidden="1">"$AF$97"</definedName>
    <definedName name="IQRAH53" hidden="1">"$AH$54:$AH$60"</definedName>
    <definedName name="IQRAH96" hidden="1">"$AH$97"</definedName>
    <definedName name="IQRAJ53" hidden="1">"$AJ$54:$AJ$58"</definedName>
    <definedName name="IQRAK53" hidden="1">"$AK$54:$AK$58"</definedName>
    <definedName name="IQRAK96" hidden="1">"$AK$97"</definedName>
    <definedName name="IQRAP89" hidden="1">"$AP$90:$AP$91"</definedName>
    <definedName name="IQRAR89" hidden="1">"$AR$90:$AR$91"</definedName>
    <definedName name="IQRAT89" hidden="1">"$AT$90:$AT$91"</definedName>
    <definedName name="IQRAV89" hidden="1">"$AV$90:$AV$91"</definedName>
    <definedName name="IQRAX89" hidden="1">"$AX$90:$AX$91"</definedName>
    <definedName name="IQRAZ17" hidden="1">"$AZ$18:$AZ$27"</definedName>
    <definedName name="IQRB14" hidden="1">"$B$15:$B$518"</definedName>
    <definedName name="IQRB16" hidden="1">"$B$17:$B$520"</definedName>
    <definedName name="IQRB17" hidden="1">"$B$18:$B$78"</definedName>
    <definedName name="IQRB18" hidden="1">"$B$19:$B$522"</definedName>
    <definedName name="IQRB2" hidden="1">"$B$3:$B$1306"</definedName>
    <definedName name="IQRB6" hidden="1">"$B$7:$B$265"</definedName>
    <definedName name="IQRB7" hidden="1">"$B$8:$B$389"</definedName>
    <definedName name="IQRBB17" hidden="1">"$BB$18:$BB$1299"</definedName>
    <definedName name="IQRBetaCalculationAL17" hidden="1">#REF!</definedName>
    <definedName name="IQRBetaCalculationAL18" hidden="1">#REF!</definedName>
    <definedName name="IQRBetaCalculationAL26" hidden="1">#REF!</definedName>
    <definedName name="IQRBetaCalculationAL27" hidden="1">#REF!</definedName>
    <definedName name="IQRBetaCalculationAM17" hidden="1">#REF!</definedName>
    <definedName name="IQRBetaCalculationAM18" hidden="1">#REF!</definedName>
    <definedName name="IQRBetaCalculationAM26" hidden="1">#REF!</definedName>
    <definedName name="IQRBetaCalculationAM27" hidden="1">#REF!</definedName>
    <definedName name="IQRBetaCalculationAR17" hidden="1">#REF!</definedName>
    <definedName name="IQRBetaCalculationAR26" hidden="1">#REF!</definedName>
    <definedName name="IQRBetaCalculationAS17" hidden="1">#REF!</definedName>
    <definedName name="IQRBetaCalculationAS26" hidden="1">#REF!</definedName>
    <definedName name="IQRBetaCalculationB11" hidden="1">#REF!</definedName>
    <definedName name="IQRBetaCalculationB12" hidden="1">#REF!</definedName>
    <definedName name="IQRBetaCalculationB4" hidden="1">#REF!</definedName>
    <definedName name="IQRBetaCalculationB5" hidden="1">#REF!</definedName>
    <definedName name="IQRBetaCalculationB6" hidden="1">#REF!</definedName>
    <definedName name="IQRBetaCalculationBG17" hidden="1">#REF!</definedName>
    <definedName name="IQRBetaCalculationBG18" hidden="1">#REF!</definedName>
    <definedName name="IQRBetaCalculationBG26" hidden="1">#REF!</definedName>
    <definedName name="IQRBetaCalculationBG27" hidden="1">#REF!</definedName>
    <definedName name="IQRBetaCalculationBH17" hidden="1">#REF!</definedName>
    <definedName name="IQRBetaCalculationBH18" hidden="1">#REF!</definedName>
    <definedName name="IQRBetaCalculationBH26" hidden="1">#REF!</definedName>
    <definedName name="IQRBetaCalculationBH27" hidden="1">#REF!</definedName>
    <definedName name="IQRBetaCalculationBM17" hidden="1">#REF!</definedName>
    <definedName name="IQRBetaCalculationBM26" hidden="1">#REF!</definedName>
    <definedName name="IQRBetaCalculationBN17" hidden="1">#REF!</definedName>
    <definedName name="IQRBetaCalculationBN26" hidden="1">#REF!</definedName>
    <definedName name="IQRBetaCalculationC11" hidden="1">#REF!</definedName>
    <definedName name="IQRBetaCalculationC12" hidden="1">#REF!</definedName>
    <definedName name="IQRBetaCalculationC4" hidden="1">#REF!</definedName>
    <definedName name="IQRBetaCalculationC5" hidden="1">#REF!</definedName>
    <definedName name="IQRBetaCalculationC6" hidden="1">#REF!</definedName>
    <definedName name="IQRBetaCalculationCB17" hidden="1">#REF!</definedName>
    <definedName name="IQRBetaCalculationCB18" hidden="1">#REF!</definedName>
    <definedName name="IQRBetaCalculationCB26" hidden="1">#REF!</definedName>
    <definedName name="IQRBetaCalculationCB27" hidden="1">#REF!</definedName>
    <definedName name="IQRBetaCalculationCC17" hidden="1">#REF!</definedName>
    <definedName name="IQRBetaCalculationCC18" hidden="1">#REF!</definedName>
    <definedName name="IQRBetaCalculationCC26" hidden="1">#REF!</definedName>
    <definedName name="IQRBetaCalculationCC27" hidden="1">#REF!</definedName>
    <definedName name="IQRBetaCalculationCH17" hidden="1">#REF!</definedName>
    <definedName name="IQRBetaCalculationCI17" hidden="1">#REF!</definedName>
    <definedName name="IQRBetaCalculationCW17" hidden="1">#REF!</definedName>
    <definedName name="IQRBetaCalculationCW18" hidden="1">#REF!</definedName>
    <definedName name="IQRBetaCalculationCW26" hidden="1">#REF!</definedName>
    <definedName name="IQRBetaCalculationCW27" hidden="1">#REF!</definedName>
    <definedName name="IQRBetaCalculationCX17" hidden="1">#REF!</definedName>
    <definedName name="IQRBetaCalculationCX18" hidden="1">#REF!</definedName>
    <definedName name="IQRBetaCalculationCX26" hidden="1">#REF!</definedName>
    <definedName name="IQRBetaCalculationCX27" hidden="1">#REF!</definedName>
    <definedName name="IQRBetaCalculationDC17" hidden="1">#REF!</definedName>
    <definedName name="IQRBetaCalculationDD17" hidden="1">#REF!</definedName>
    <definedName name="IQRBetaCalculationDR17" hidden="1">#REF!</definedName>
    <definedName name="IQRBetaCalculationDR18" hidden="1">#REF!</definedName>
    <definedName name="IQRBetaCalculationDR26" hidden="1">#REF!</definedName>
    <definedName name="IQRBetaCalculationDR27" hidden="1">#REF!</definedName>
    <definedName name="IQRBetaCalculationDS17" hidden="1">#REF!</definedName>
    <definedName name="IQRBetaCalculationDS18" hidden="1">#REF!</definedName>
    <definedName name="IQRBetaCalculationDS26" hidden="1">#REF!</definedName>
    <definedName name="IQRBetaCalculationDS27" hidden="1">#REF!</definedName>
    <definedName name="IQRBetaCalculationDX17" hidden="1">#REF!</definedName>
    <definedName name="IQRBetaCalculationDY17" hidden="1">#REF!</definedName>
    <definedName name="IQRBetaCalculationEM17" hidden="1">#REF!</definedName>
    <definedName name="IQRBetaCalculationEM18" hidden="1">#REF!</definedName>
    <definedName name="IQRBetaCalculationEM26" hidden="1">#REF!</definedName>
    <definedName name="IQRBetaCalculationEM27" hidden="1">#REF!</definedName>
    <definedName name="IQRBetaCalculationEN17" hidden="1">#REF!</definedName>
    <definedName name="IQRBetaCalculationEN18" hidden="1">#REF!</definedName>
    <definedName name="IQRBetaCalculationEN26" hidden="1">#REF!</definedName>
    <definedName name="IQRBetaCalculationEN27" hidden="1">#REF!</definedName>
    <definedName name="IQRBetaCalculationES17" hidden="1">#REF!</definedName>
    <definedName name="IQRBetaCalculationET17" hidden="1">#REF!</definedName>
    <definedName name="IQRBetaCalculationFH17" hidden="1">#REF!</definedName>
    <definedName name="IQRBetaCalculationFH18" hidden="1">#REF!</definedName>
    <definedName name="IQRBetaCalculationFH26" hidden="1">#REF!</definedName>
    <definedName name="IQRBetaCalculationFH27" hidden="1">#REF!</definedName>
    <definedName name="IQRBetaCalculationFI17" hidden="1">#REF!</definedName>
    <definedName name="IQRBetaCalculationFI18" hidden="1">#REF!</definedName>
    <definedName name="IQRBetaCalculationFI26" hidden="1">#REF!</definedName>
    <definedName name="IQRBetaCalculationFI27" hidden="1">#REF!</definedName>
    <definedName name="IQRBetaCalculationFN17" hidden="1">#REF!</definedName>
    <definedName name="IQRBetaCalculationFO17" hidden="1">#REF!</definedName>
    <definedName name="IQRBetaCalculationH11" hidden="1">#REF!</definedName>
    <definedName name="IQRBetaCalculationH12" hidden="1">#REF!</definedName>
    <definedName name="IQRBetaCalculationHE26" hidden="1">#REF!</definedName>
    <definedName name="IQRBetaCalculationHF26" hidden="1">#REF!</definedName>
    <definedName name="IQRBetaCalculationI11" hidden="1">#REF!</definedName>
    <definedName name="IQRBetaCalculationI12" hidden="1">#REF!</definedName>
    <definedName name="IQRBetaCalculationJ11" hidden="1">#REF!</definedName>
    <definedName name="IQRBetaCalculationJ12" hidden="1">#REF!</definedName>
    <definedName name="IQRBetaCalculationJ14" hidden="1">#REF!</definedName>
    <definedName name="IQRBetaCalculationJ15" hidden="1">#REF!</definedName>
    <definedName name="IQRBetaCalculationK11" hidden="1">#REF!</definedName>
    <definedName name="IQRBetaCalculationK12" hidden="1">#REF!</definedName>
    <definedName name="IQRBetaCalculationK14" hidden="1">#REF!</definedName>
    <definedName name="IQRBetaCalculationK15" hidden="1">#REF!</definedName>
    <definedName name="IQRBetaCalculationM5" hidden="1">#REF!</definedName>
    <definedName name="IQRBetaCalculationN5" hidden="1">#REF!</definedName>
    <definedName name="IQRBetaCalculationO11" hidden="1">#REF!</definedName>
    <definedName name="IQRBetaCalculationP11" hidden="1">#REF!</definedName>
    <definedName name="IQRBetaCalculationP14" hidden="1">#REF!</definedName>
    <definedName name="IQRBetaCalculationP15" hidden="1">#REF!</definedName>
    <definedName name="IQRBetaCalculationQ11" hidden="1">#REF!</definedName>
    <definedName name="IQRBetaCalculationQ14" hidden="1">#REF!</definedName>
    <definedName name="IQRBetaCalculationQ15" hidden="1">#REF!</definedName>
    <definedName name="IQRBetaCalculationQ16" hidden="1">#REF!</definedName>
    <definedName name="IQRBetaCalculationQ17" hidden="1">#REF!</definedName>
    <definedName name="IQRBetaCalculationQ18" hidden="1">#REF!</definedName>
    <definedName name="IQRBetaCalculationQ26" hidden="1">#REF!</definedName>
    <definedName name="IQRBetaCalculationQ27" hidden="1">#REF!</definedName>
    <definedName name="IQRBetaCalculationR14" hidden="1">#REF!</definedName>
    <definedName name="IQRBetaCalculationR15" hidden="1">#REF!</definedName>
    <definedName name="IQRBetaCalculationR16" hidden="1">#REF!</definedName>
    <definedName name="IQRBetaCalculationR17" hidden="1">#REF!</definedName>
    <definedName name="IQRBetaCalculationR18" hidden="1">#REF!</definedName>
    <definedName name="IQRBetaCalculationR26" hidden="1">#REF!</definedName>
    <definedName name="IQRBetaCalculationR27" hidden="1">#REF!</definedName>
    <definedName name="IQRBetaCalculationW14" hidden="1">#REF!</definedName>
    <definedName name="IQRBetaCalculationW15" hidden="1">#REF!</definedName>
    <definedName name="IQRBetaCalculationW16" hidden="1">#REF!</definedName>
    <definedName name="IQRBetaCalculationW17" hidden="1">#REF!</definedName>
    <definedName name="IQRBetaCalculationW18" hidden="1">#REF!</definedName>
    <definedName name="IQRBetaCalculationW26" hidden="1">#REF!</definedName>
    <definedName name="IQRBetaCalculationW27" hidden="1">#REF!</definedName>
    <definedName name="IQRBetaCalculationX14" hidden="1">#REF!</definedName>
    <definedName name="IQRBetaCalculationX15" hidden="1">#REF!</definedName>
    <definedName name="IQRBetaCalculationX16" hidden="1">#REF!</definedName>
    <definedName name="IQRBetaCalculationX17" hidden="1">#REF!</definedName>
    <definedName name="IQRBetaCalculationX18" hidden="1">#REF!</definedName>
    <definedName name="IQRBetaCalculationX26" hidden="1">#REF!</definedName>
    <definedName name="IQRBetaCalculationX27" hidden="1">#REF!</definedName>
    <definedName name="IQRC14" hidden="1">"$C$15:$C$119"</definedName>
    <definedName name="IQRC2" hidden="1">"$C$3:$C$1306"</definedName>
    <definedName name="IQRC4" hidden="1">"$C$5:$C$258"</definedName>
    <definedName name="IQRC6" hidden="1">"$C$7:$C$265"</definedName>
    <definedName name="IQRC7" hidden="1">"$C$8:$C$389"</definedName>
    <definedName name="IQRC8" hidden="1">"$C$9:$C$2182"</definedName>
    <definedName name="IQRCapIQBV10" hidden="1">#REF!</definedName>
    <definedName name="IQRCapIQCA10" hidden="1">#REF!</definedName>
    <definedName name="IQRCapIQCD10" hidden="1">#REF!</definedName>
    <definedName name="IQRCapIQCI10" hidden="1">#REF!</definedName>
    <definedName name="IQRCMPVC49" hidden="1">[48]CMPV!$C$50:$C$69</definedName>
    <definedName name="IQRCMPVC56" hidden="1">[49]CMPV!$C$57:$C$76</definedName>
    <definedName name="IQRCMPVG56" hidden="1">[49]CMPV!$G$57:$G$116</definedName>
    <definedName name="IQRCMPVH49" hidden="1">[48]CMPV!$H$50:$H$109</definedName>
    <definedName name="IQRCMPVK56" hidden="1">[49]CMPV!$K$57:$K$176</definedName>
    <definedName name="IQRCMPVM49" hidden="1">[48]CMPV!$M$50:$M$169</definedName>
    <definedName name="IQRCMPVO56" hidden="1">[49]CMPV!$O$57:$O$306</definedName>
    <definedName name="IQRCMPVR49" hidden="1">[48]CMPV!$R$50:$R$299</definedName>
    <definedName name="IQRCMPVS56" hidden="1">[49]CMPV!$S$57:$S$556</definedName>
    <definedName name="IQRCMPVVWAPSABCC64" hidden="1">'[50]CMPV - VWAP - SABC'!$C$65:$C$84</definedName>
    <definedName name="IQRCMPVVWAPSABCCoteffC64" hidden="1">'[50]CMPV - VWAP - SABC (Cot. eff.)'!$C$65:$C$79</definedName>
    <definedName name="IQRCMPVVWAPSABCCoteffH64" hidden="1">'[50]CMPV - VWAP - SABC (Cot. eff.)'!$H$65:$H$108</definedName>
    <definedName name="IQRCMPVVWAPSABCCoteffM64" hidden="1">'[50]CMPV - VWAP - SABC (Cot. eff.)'!$M$65:$M$151</definedName>
    <definedName name="IQRCMPVVWAPSABCCoteffR64" hidden="1">'[50]CMPV - VWAP - SABC (Cot. eff.)'!$R$65:$R$240</definedName>
    <definedName name="IQRCMPVVWAPSABCH64" hidden="1">'[50]CMPV - VWAP - SABC'!$H$65:$H$124</definedName>
    <definedName name="IQRCMPVVWAPSABCM64" hidden="1">'[50]CMPV - VWAP - SABC'!$M$65:$M$184</definedName>
    <definedName name="IQRCMPVVWAPSABCR64" hidden="1">'[50]CMPV - VWAP - SABC'!$R$65:$R$314</definedName>
    <definedName name="IQRCMPVW56" hidden="1">[49]CMPV!$W$57:$W$806</definedName>
    <definedName name="IQRCompaniesH12" hidden="1">[51]Companies!$I$12:$M$12</definedName>
    <definedName name="IQRCompaniesH13" hidden="1">[51]Companies!$I$13:$M$13</definedName>
    <definedName name="IQRCompaniesH14" hidden="1">[51]Companies!$I$14:$M$14</definedName>
    <definedName name="IQRCompaniesH15" hidden="1">[51]Companies!$I$15:$M$15</definedName>
    <definedName name="IQRCompaniesH16" hidden="1">[51]Companies!$I$16:$M$16</definedName>
    <definedName name="IQRCompaniesH17" hidden="1">[51]Companies!$I$17:$M$17</definedName>
    <definedName name="IQRCompaniesH18" hidden="1">[51]Companies!$I$18:$M$18</definedName>
    <definedName name="IQRCompaniesH19" hidden="1">[51]Companies!$I$19:$M$19</definedName>
    <definedName name="IQRCompaniesN12" hidden="1">[51]Companies!$O$12:$S$12</definedName>
    <definedName name="IQRCompaniesN13" hidden="1">[51]Companies!$O$13:$S$13</definedName>
    <definedName name="IQRCompaniesN14" hidden="1">[51]Companies!$O$14:$S$14</definedName>
    <definedName name="IQRCompaniesN15" hidden="1">[51]Companies!$O$15:$S$15</definedName>
    <definedName name="IQRCompaniesN16" hidden="1">[51]Companies!$O$16:$S$16</definedName>
    <definedName name="IQRCompaniesN17" hidden="1">[51]Companies!$O$17:$S$17</definedName>
    <definedName name="IQRCompaniesN18" hidden="1">[51]Companies!$O$18:$S$18</definedName>
    <definedName name="IQRCompaniesN19" hidden="1">[51]Companies!$O$19:$S$19</definedName>
    <definedName name="IQRCompetitorsA10" localSheetId="20" hidden="1">#REF!</definedName>
    <definedName name="IQRCompetitorsA10" hidden="1">#REF!</definedName>
    <definedName name="IQRCompetitorsA11" localSheetId="20" hidden="1">#REF!</definedName>
    <definedName name="IQRCompetitorsA11" hidden="1">#REF!</definedName>
    <definedName name="IQRCompetitorsA15" localSheetId="20" hidden="1">#REF!</definedName>
    <definedName name="IQRCompetitorsA15" hidden="1">#REF!</definedName>
    <definedName name="IQRCompetitorsA8" hidden="1">#REF!</definedName>
    <definedName name="IQRCompetitorsC1" hidden="1">#REF!</definedName>
    <definedName name="IQRCompetitorsC11" hidden="1">#REF!</definedName>
    <definedName name="IQRCompetitorsC2" hidden="1">#REF!</definedName>
    <definedName name="IQRCompetitorsC6" hidden="1">#REF!</definedName>
    <definedName name="IQRCompetitorsD1" hidden="1">#REF!</definedName>
    <definedName name="IQRCompetitorsD2" hidden="1">#REF!</definedName>
    <definedName name="IQRCompetitorsD6" hidden="1">#REF!</definedName>
    <definedName name="IQRD14" hidden="1">"$D$15:$D$38"</definedName>
    <definedName name="IQRD8" hidden="1">"$D$9:$D$2182"</definedName>
    <definedName name="IQRDataAB120" hidden="1">[52]Data!#REF!</definedName>
    <definedName name="IQRDataAB183" hidden="1">[53]Data!$AB$184:$AB$434</definedName>
    <definedName name="IQRDataAC120" hidden="1">[52]Data!#REF!</definedName>
    <definedName name="IQRDataAC183" hidden="1">[53]Data!$AC$184:$AC$434</definedName>
    <definedName name="IQRDataAD120" hidden="1">[52]Data!#REF!</definedName>
    <definedName name="IQRDataAD183" hidden="1">[53]Data!$AD$184:$AD$434</definedName>
    <definedName name="IQRDataAM120" hidden="1">[52]Data!#REF!</definedName>
    <definedName name="IQRDataAM183" hidden="1">[53]Data!$AM$184:$AM$434</definedName>
    <definedName name="IQRDataAN120" hidden="1">[52]Data!#REF!</definedName>
    <definedName name="IQRDataAN183" hidden="1">[53]Data!$AN$184:$AN$434</definedName>
    <definedName name="IQRDataAO120" hidden="1">[52]Data!#REF!</definedName>
    <definedName name="IQRDataAO183" hidden="1">[53]Data!$AO$184:$AO$434</definedName>
    <definedName name="IQRDataAX183" hidden="1">[53]Data!$AX$184:$AX$434</definedName>
    <definedName name="IQRDataAY183" hidden="1">[53]Data!$AY$184:$AY$434</definedName>
    <definedName name="IQRDataAZ183" hidden="1">[53]Data!$AZ$184:$AZ$434</definedName>
    <definedName name="IQRDataBI183" hidden="1">[53]Data!$BI$184:$BI$434</definedName>
    <definedName name="IQRDataBJ183" hidden="1">[53]Data!$BJ$184:$BJ$434</definedName>
    <definedName name="IQRDataBK183" hidden="1">[53]Data!$BK$184:$BK$434</definedName>
    <definedName name="IQRDataBT183" hidden="1">[53]Data!$BT$184:$BT$436</definedName>
    <definedName name="IQRDataBU183" hidden="1">[53]Data!$BU$184:$BU$436</definedName>
    <definedName name="IQRDataBV183" hidden="1">[53]Data!$BV$184:$BV$436</definedName>
    <definedName name="IQRDataCE183" hidden="1">[53]Data!$CE$184:$CE$434</definedName>
    <definedName name="IQRDataCF183" hidden="1">[53]Data!$CF$184:$CF$434</definedName>
    <definedName name="IQRDataCG183" hidden="1">[53]Data!$CG$184:$CG$434</definedName>
    <definedName name="IQRDataCP183" hidden="1">[53]Data!$CP$184:$CP$436</definedName>
    <definedName name="IQRDataCQ183" hidden="1">[53]Data!$CQ$184:$CQ$436</definedName>
    <definedName name="IQRDataCR183" hidden="1">[53]Data!$CR$184:$CR$436</definedName>
    <definedName name="IQRDataDA183" hidden="1">[53]Data!$DA$184:$DA$434</definedName>
    <definedName name="IQRDataDB183" hidden="1">[53]Data!$DB$184:$DB$434</definedName>
    <definedName name="IQRDataDC183" hidden="1">[53]Data!$DC$184:$DC$434</definedName>
    <definedName name="IQRDataDL183" hidden="1">[53]Data!$DL$184:$DL$434</definedName>
    <definedName name="IQRDataDM183" hidden="1">[53]Data!$DM$184:$DM$434</definedName>
    <definedName name="IQRDataDN183" hidden="1">[53]Data!$DN$184:$DN$434</definedName>
    <definedName name="IQRDataDW183" hidden="1">[53]Data!$DW$184:$DW$434</definedName>
    <definedName name="IQRDataDX183" hidden="1">[53]Data!$DX$184:$DX$434</definedName>
    <definedName name="IQRDataDY183" hidden="1">[53]Data!$DY$184:$DY$434</definedName>
    <definedName name="IQRDataEH183" hidden="1">[53]Data!$EH$184:$EH$434</definedName>
    <definedName name="IQRDataEI183" hidden="1">[53]Data!$EI$184:$EI$434</definedName>
    <definedName name="IQRDataEJ183" hidden="1">[53]Data!$EJ$184:$EJ$434</definedName>
    <definedName name="IQRDataES183" hidden="1">[53]Data!$ES$184:$ES$434</definedName>
    <definedName name="IQRDataET183" hidden="1">[53]Data!$ET$184:$ET$434</definedName>
    <definedName name="IQRDataEU183" hidden="1">[53]Data!$EU$184:$EU$434</definedName>
    <definedName name="IQRDataF120" hidden="1">[52]Data!#REF!</definedName>
    <definedName name="IQRDataF121" hidden="1">[52]Data!#REF!</definedName>
    <definedName name="IQRDataF126" hidden="1">[52]Data!#REF!</definedName>
    <definedName name="IQRDataF150" hidden="1">[52]Data!#REF!</definedName>
    <definedName name="IQRDataF183" hidden="1">[53]Data!$F$184:$F$434</definedName>
    <definedName name="IQRDataFD183" hidden="1">[53]Data!$FD$184:$FD$434</definedName>
    <definedName name="IQRDataFE183" hidden="1">[53]Data!$FE$184:$FE$434</definedName>
    <definedName name="IQRDataFF183" hidden="1">[53]Data!$FF$184:$FF$434</definedName>
    <definedName name="IQRDataFO183" hidden="1">[53]Data!$FO$184:$FO$434</definedName>
    <definedName name="IQRDataFP183" hidden="1">[53]Data!$FP$184:$FP$434</definedName>
    <definedName name="IQRDataFQ183" hidden="1">[53]Data!$FQ$184:$FQ$434</definedName>
    <definedName name="IQRDataFZ183" hidden="1">[53]Data!$FZ$184:$FZ$434</definedName>
    <definedName name="IQRDataFZ184" hidden="1">[52]Data!#REF!</definedName>
    <definedName name="IQRDataG120" hidden="1">[52]Data!#REF!</definedName>
    <definedName name="IQRDataG121" hidden="1">[52]Data!#REF!</definedName>
    <definedName name="IQRDataG150" hidden="1">[52]Data!#REF!</definedName>
    <definedName name="IQRDataG183" hidden="1">[53]Data!$G$184:$G$434</definedName>
    <definedName name="IQRDataGA183" hidden="1">[53]Data!$GA$184:$GA$434</definedName>
    <definedName name="IQRDataGA184" hidden="1">[52]Data!#REF!</definedName>
    <definedName name="IQRDataGB183" hidden="1">[53]Data!$GB$184:$GB$434</definedName>
    <definedName name="IQRDataGB184" hidden="1">[52]Data!#REF!</definedName>
    <definedName name="IQRDataGK183" hidden="1">[53]Data!$GK$184:$GK$434</definedName>
    <definedName name="IQRDataGK184" hidden="1">[52]Data!#REF!</definedName>
    <definedName name="IQRDataGL183" hidden="1">[53]Data!$GL$184:$GL$434</definedName>
    <definedName name="IQRDataGL184" hidden="1">[52]Data!#REF!</definedName>
    <definedName name="IQRDataGM183" hidden="1">[53]Data!$GM$184:$GM$434</definedName>
    <definedName name="IQRDataGM184" hidden="1">[52]Data!#REF!</definedName>
    <definedName name="IQRDataGV184" hidden="1">[52]Data!#REF!</definedName>
    <definedName name="IQRDataGW184" hidden="1">[52]Data!#REF!</definedName>
    <definedName name="IQRDataGX184" hidden="1">[52]Data!#REF!</definedName>
    <definedName name="IQRDataH120" hidden="1">[52]Data!#REF!</definedName>
    <definedName name="IQRDataH121" hidden="1">[52]Data!#REF!</definedName>
    <definedName name="IQRDataH150" hidden="1">[52]Data!#REF!</definedName>
    <definedName name="IQRDataH183" hidden="1">[53]Data!$H$184:$H$434</definedName>
    <definedName name="IQRDataHG184" hidden="1">[52]Data!#REF!</definedName>
    <definedName name="IQRDataHH184" hidden="1">[52]Data!#REF!</definedName>
    <definedName name="IQRDataHI184" hidden="1">[52]Data!#REF!</definedName>
    <definedName name="IQRDataHR184" hidden="1">[52]Data!#REF!</definedName>
    <definedName name="IQRDataHS184" hidden="1">[52]Data!#REF!</definedName>
    <definedName name="IQRDataHT184" hidden="1">[52]Data!#REF!</definedName>
    <definedName name="IQRDataIC184" hidden="1">[52]Data!#REF!</definedName>
    <definedName name="IQRDataID184" hidden="1">[52]Data!#REF!</definedName>
    <definedName name="IQRDataIE184" hidden="1">[52]Data!#REF!</definedName>
    <definedName name="IQRDataQ120" hidden="1">[52]Data!#REF!</definedName>
    <definedName name="IQRDataQ183" hidden="1">[53]Data!$Q$184:$Q$434</definedName>
    <definedName name="IQRDataR120" hidden="1">[52]Data!#REF!</definedName>
    <definedName name="IQRDataR183" hidden="1">[53]Data!$R$184:$R$434</definedName>
    <definedName name="IQRDataS120" hidden="1">[52]Data!#REF!</definedName>
    <definedName name="IQRDataS183" hidden="1">[53]Data!$S$184:$S$434</definedName>
    <definedName name="IQRDivC11" hidden="1">[50]Div.!$C$12:$C$20</definedName>
    <definedName name="IQRDivD11" hidden="1">[50]Div.!$D$12:$D$20</definedName>
    <definedName name="IQRDivE11" hidden="1">[50]Div.!$E$12:$E$20</definedName>
    <definedName name="IQRDivF11" hidden="1">[50]Div.!$F$12:$F$20</definedName>
    <definedName name="IQRDivG11" hidden="1">[50]Div.!$G$12:$G$20</definedName>
    <definedName name="IQRF28" hidden="1">"$F$29:$F$47"</definedName>
    <definedName name="IQRF3" hidden="1">"$F$4:$F$252"</definedName>
    <definedName name="IQRF4" hidden="1">"$F$5:$F$251"</definedName>
    <definedName name="IQRF6" hidden="1">"$F$7:$F$265"</definedName>
    <definedName name="IQRG3" hidden="1">"$G$4:$G$250"</definedName>
    <definedName name="IQRG6" hidden="1">"$G$7:$G$265"</definedName>
    <definedName name="IQRH6" hidden="1">"$H$7:$H$265"</definedName>
    <definedName name="IQRHistoricTradingC52" hidden="1">#REF!</definedName>
    <definedName name="IQRHistoricTradingD52" hidden="1">#REF!</definedName>
    <definedName name="IQRListedProfileKorianC216" hidden="1">'[49]Listed Profile Korian'!$C$217:$C$474</definedName>
    <definedName name="IQRListedProfileKorianD216" hidden="1">'[49]Listed Profile Korian'!$D$217:$D$474</definedName>
    <definedName name="IQRListedProfileKorianE216" hidden="1">'[49]Listed Profile Korian'!$E$217:$E$474</definedName>
    <definedName name="IQRListedProfileKorianG216" hidden="1">'[49]Listed Profile Korian'!$G$217:$G$474</definedName>
    <definedName name="IQRListedProfileKorianJ224" hidden="1">'[49]Listed Profile Korian'!$J$225:$J$244</definedName>
    <definedName name="IQRListedProfileKorianN224" hidden="1">'[49]Listed Profile Korian'!$N$225:$N$284</definedName>
    <definedName name="IQRListedProfileKorianR224" hidden="1">'[49]Listed Profile Korian'!$R$225:$R$474</definedName>
    <definedName name="IQRListedProfileKorianR7" hidden="1">'[49]Listed Profile Korian'!$R$8:$R$14</definedName>
    <definedName name="IQRListedProfileKorianS7" hidden="1">'[49]Listed Profile Korian'!$S$8:$S$14</definedName>
    <definedName name="IQRMiniProfilesAF94" hidden="1">[54]Profiles!#REF!</definedName>
    <definedName name="IQRMiniProfilesAH94" hidden="1">[54]Profiles!#REF!</definedName>
    <definedName name="IQRMiniProfilesAJ94" hidden="1">[54]Profiles!#REF!</definedName>
    <definedName name="IQRMiniProfilesAK94" hidden="1">[54]Profiles!#REF!</definedName>
    <definedName name="IQRMiniProfilesN28" hidden="1">[54]Profiles!#REF!</definedName>
    <definedName name="IQRMiniProfilesP1" hidden="1">[54]Profiles!#REF!</definedName>
    <definedName name="IQRMiniProfilesP18" hidden="1">[54]Profiles!#REF!</definedName>
    <definedName name="IQRMiniProfilesP19" hidden="1">[54]Profiles!#REF!</definedName>
    <definedName name="IQRMiniProfilesP20" hidden="1">[54]Profiles!#REF!</definedName>
    <definedName name="IQRMiniProfilesP3" hidden="1">[54]Profiles!#REF!</definedName>
    <definedName name="IQRMiniProfilesR1" hidden="1">[54]Profiles!#REF!</definedName>
    <definedName name="IQRMiniProfilesR18" hidden="1">[54]Profiles!#REF!</definedName>
    <definedName name="IQRMiniProfilesR19" hidden="1">[54]Profiles!#REF!</definedName>
    <definedName name="IQRMiniProfilesR20" hidden="1">[54]Profiles!#REF!</definedName>
    <definedName name="IQRMiniProfilesR3" hidden="1">[54]Profiles!#REF!</definedName>
    <definedName name="IQRMiniProfilesX94" hidden="1">[54]Profiles!#REF!</definedName>
    <definedName name="IQRMiniProfilesZ94" hidden="1">[54]Profiles!#REF!</definedName>
    <definedName name="IQRPeopleH12" hidden="1">[51]People!$I$12:$L$12</definedName>
    <definedName name="IQRPeopleH13" hidden="1">[51]People!$I$13:$M$13</definedName>
    <definedName name="IQRPeopleH14" hidden="1">[51]People!$I$14:$L$14</definedName>
    <definedName name="IQRPeopleH15" hidden="1">[51]People!$I$15:$K$15</definedName>
    <definedName name="IQRPeopleN12" hidden="1">[51]People!$O$12:$R$12</definedName>
    <definedName name="IQRPeopleN13" hidden="1">[51]People!$O$13:$S$13</definedName>
    <definedName name="IQRPeopleN14" hidden="1">[51]People!$O$14:$R$14</definedName>
    <definedName name="IQRPeopleN15" hidden="1">[51]People!$O$15:$Q$15</definedName>
    <definedName name="IQRProfilesAF96" hidden="1">[54]Profiles!#REF!</definedName>
    <definedName name="IQRProfilesAH96" hidden="1">[54]Profiles!#REF!</definedName>
    <definedName name="IQRS6" hidden="1">"$S$7:$S$259"</definedName>
    <definedName name="IQRSheet1B10" hidden="1">#REF!</definedName>
    <definedName name="IQRSheet1B14" hidden="1">#REF!</definedName>
    <definedName name="IQRSheet1B30" hidden="1">#REF!</definedName>
    <definedName name="IQRSheet1B4" hidden="1">#REF!</definedName>
    <definedName name="IQRSheet1B8" hidden="1">#REF!</definedName>
    <definedName name="IQRSheet1C10" hidden="1">#REF!</definedName>
    <definedName name="IQRSheet1C1341" hidden="1">#REF!</definedName>
    <definedName name="IQRSheet1C14" hidden="1">#REF!</definedName>
    <definedName name="IQRSheet1C30" hidden="1">#REF!</definedName>
    <definedName name="IQRSheet1C4" hidden="1">#REF!</definedName>
    <definedName name="IQRSheet1C8" hidden="1">#REF!</definedName>
    <definedName name="IQRSheet1D30" hidden="1">#REF!</definedName>
    <definedName name="IQRSheet1D8" hidden="1">#REF!</definedName>
    <definedName name="IQRSheet1E30" hidden="1">#REF!</definedName>
    <definedName name="IQRSheet1E8" hidden="1">#REF!</definedName>
    <definedName name="IQRSheet1F30" hidden="1">#REF!</definedName>
    <definedName name="IQRSheet1G30" hidden="1">#REF!</definedName>
    <definedName name="IQRSheet1H30" hidden="1">#REF!</definedName>
    <definedName name="IQRSheet5BV10" hidden="1">#REF!</definedName>
    <definedName name="IQRSheet5CD10" hidden="1">#REF!</definedName>
    <definedName name="IQRSourceIV4A10" hidden="1">#REF!</definedName>
    <definedName name="IQRSourceIV4A8" hidden="1">#REF!</definedName>
    <definedName name="IQRSourceIV4A9" hidden="1">#REF!</definedName>
    <definedName name="IQRSourceIV4B10" hidden="1">#REF!</definedName>
    <definedName name="IQRSourceIV4B4" hidden="1">#REF!</definedName>
    <definedName name="IQRSourceIV4B5" hidden="1">#REF!</definedName>
    <definedName name="IQRSourceIV4B6" hidden="1">#REF!</definedName>
    <definedName name="IQRSourceIV4C6" hidden="1">#REF!</definedName>
    <definedName name="IQRSourceIV4D6" hidden="1">#REF!</definedName>
    <definedName name="IQRSourceIV4E6" hidden="1">#REF!</definedName>
    <definedName name="IQRSPPC13" hidden="1">[48]SPP!$C$14:$C$1201</definedName>
    <definedName name="IQRSPPD13" hidden="1">[48]SPP!$D$14:$D$1201</definedName>
    <definedName name="IQRSPPE13" hidden="1">[48]SPP!$E$14:$E$1201</definedName>
    <definedName name="IQRSPPSABCC14" hidden="1">'[50]SPP - SABC'!$C$15:$C$4608</definedName>
    <definedName name="IQRSPPSABCD14" hidden="1">'[50]SPP - SABC'!$D$15:$D$4608</definedName>
    <definedName name="IQRSPPSABCE14" hidden="1">'[50]SPP - SABC'!$E$15:$E$4608</definedName>
    <definedName name="IQRTrxnCompsDetailB115" localSheetId="20" hidden="1">#REF!</definedName>
    <definedName name="IQRTrxnCompsDetailB115" hidden="1">#REF!</definedName>
    <definedName name="IQRTrxnCompsDetailB148" localSheetId="20" hidden="1">#REF!</definedName>
    <definedName name="IQRTrxnCompsDetailB148" hidden="1">#REF!</definedName>
    <definedName name="IQRTrxnCompsDetailB15" localSheetId="20" hidden="1">#REF!</definedName>
    <definedName name="IQRTrxnCompsDetailB15" hidden="1">#REF!</definedName>
    <definedName name="IQRTrxnCompsDetailB16" hidden="1">#REF!</definedName>
    <definedName name="IQRTrxnCompsDetailB181" hidden="1">#REF!</definedName>
    <definedName name="IQRTrxnCompsDetailB214" hidden="1">#REF!</definedName>
    <definedName name="IQRTrxnCompsDetailB31" hidden="1">#REF!</definedName>
    <definedName name="IQRTrxnCompsDetailB49" hidden="1">#REF!</definedName>
    <definedName name="IQRTrxnCompsDetailB50" hidden="1">#REF!</definedName>
    <definedName name="IQRTrxnCompsDetailB82" hidden="1">#REF!</definedName>
    <definedName name="IQRTrxnCompsDetailD14" hidden="1">#REF!</definedName>
    <definedName name="IQRTrxnCompsLBS8" hidden="1">#REF!</definedName>
    <definedName name="IQRTrxnCompsLBT8" hidden="1">#REF!</definedName>
    <definedName name="IQRTrxnCompsLBT9" hidden="1">#REF!</definedName>
    <definedName name="IQRTrxnCompsS74" hidden="1">#REF!</definedName>
    <definedName name="IQRTrxnCompsS8" hidden="1">#REF!</definedName>
    <definedName name="IQRU11" hidden="1">"$U$12:$U$264"</definedName>
    <definedName name="IQRU14" hidden="1">"$U$15:$U$266"</definedName>
    <definedName name="IQRV11" hidden="1">"$V$12:$V$264"</definedName>
    <definedName name="IQRVlocitSABCC24" hidden="1">'[50]Vélocité - SABC'!$C$25:$C$280</definedName>
    <definedName name="IQRWACCA7" localSheetId="20" hidden="1">#REF!</definedName>
    <definedName name="IQRWACCA7" hidden="1">#REF!</definedName>
    <definedName name="IQRWACCB10" localSheetId="20" hidden="1">#REF!</definedName>
    <definedName name="IQRWACCB10" hidden="1">#REF!</definedName>
    <definedName name="IQRWACCB11" localSheetId="20" hidden="1">#REF!</definedName>
    <definedName name="IQRWACCB11" hidden="1">#REF!</definedName>
    <definedName name="IQRWACCB117" hidden="1">#REF!</definedName>
    <definedName name="IQRWACCB118" hidden="1">#REF!</definedName>
    <definedName name="IQRWACCB119" hidden="1">#REF!</definedName>
    <definedName name="IQRWACCB12" hidden="1">#REF!</definedName>
    <definedName name="IQRWACCB120" hidden="1">#REF!</definedName>
    <definedName name="IQRWACCB121" hidden="1">#REF!</definedName>
    <definedName name="IQRWACCB122" hidden="1">#REF!</definedName>
    <definedName name="IQRWACCB123" hidden="1">#REF!</definedName>
    <definedName name="IQRWACCB124" hidden="1">#REF!</definedName>
    <definedName name="IQRWACCB125" hidden="1">#REF!</definedName>
    <definedName name="IQRWACCB126" hidden="1">#REF!</definedName>
    <definedName name="IQRWACCB127" hidden="1">#REF!</definedName>
    <definedName name="IQRWACCB128" hidden="1">#REF!</definedName>
    <definedName name="IQRWACCB129" hidden="1">#REF!</definedName>
    <definedName name="IQRWACCB13" hidden="1">#REF!</definedName>
    <definedName name="IQRWACCB130" hidden="1">#REF!</definedName>
    <definedName name="IQRWACCB131" hidden="1">#REF!</definedName>
    <definedName name="IQRWACCB132" hidden="1">#REF!</definedName>
    <definedName name="IQRWACCB133" hidden="1">#REF!</definedName>
    <definedName name="IQRWACCB134" hidden="1">#REF!</definedName>
    <definedName name="IQRWACCB135" hidden="1">#REF!</definedName>
    <definedName name="IQRWACCB136" hidden="1">#REF!</definedName>
    <definedName name="IQRWACCB14" hidden="1">#REF!</definedName>
    <definedName name="IQRWACCB15" hidden="1">#REF!</definedName>
    <definedName name="IQRWACCB16" hidden="1">#REF!</definedName>
    <definedName name="IQRWACCB17" hidden="1">#REF!</definedName>
    <definedName name="IQRWACCB18" hidden="1">#REF!</definedName>
    <definedName name="IQRWACCB19" hidden="1">#REF!</definedName>
    <definedName name="IQRWACCB20" hidden="1">#REF!</definedName>
    <definedName name="IQRWACCB21" hidden="1">#REF!</definedName>
    <definedName name="IQRWACCB22" hidden="1">#REF!</definedName>
    <definedName name="IQRWACCB23" hidden="1">#REF!</definedName>
    <definedName name="IQRWACCB24" hidden="1">#REF!</definedName>
    <definedName name="IQRWACCB25" hidden="1">#REF!</definedName>
    <definedName name="IQRWACCB29" hidden="1">#REF!</definedName>
    <definedName name="IQRWACCB32" hidden="1">#REF!</definedName>
    <definedName name="IQRWACCB33" hidden="1">#REF!</definedName>
    <definedName name="IQRWACCB34" hidden="1">#REF!</definedName>
    <definedName name="IQRWACCB35" hidden="1">#REF!</definedName>
    <definedName name="IQRWACCB4" hidden="1">#REF!</definedName>
    <definedName name="IQRWACCB5" hidden="1">#REF!</definedName>
    <definedName name="IQRWACCB6" hidden="1">#REF!</definedName>
    <definedName name="IQRWACCB7" hidden="1">#REF!</definedName>
    <definedName name="IQRWACCB8" hidden="1">#REF!</definedName>
    <definedName name="IQRWACCB9" hidden="1">#REF!</definedName>
    <definedName name="IQRWACCH10" hidden="1">#REF!</definedName>
    <definedName name="IQRWACCH11" hidden="1">#REF!</definedName>
    <definedName name="IQRWACCH117" hidden="1">#REF!</definedName>
    <definedName name="IQRWACCH118" hidden="1">#REF!</definedName>
    <definedName name="IQRWACCH119" hidden="1">#REF!</definedName>
    <definedName name="IQRWACCH12" hidden="1">#REF!</definedName>
    <definedName name="IQRWACCH120" hidden="1">#REF!</definedName>
    <definedName name="IQRWACCH121" hidden="1">#REF!</definedName>
    <definedName name="IQRWACCH122" hidden="1">#REF!</definedName>
    <definedName name="IQRWACCH123" hidden="1">#REF!</definedName>
    <definedName name="IQRWACCH124" hidden="1">#REF!</definedName>
    <definedName name="IQRWACCH125" hidden="1">#REF!</definedName>
    <definedName name="IQRWACCH126" hidden="1">#REF!</definedName>
    <definedName name="IQRWACCH127" hidden="1">#REF!</definedName>
    <definedName name="IQRWACCH128" hidden="1">#REF!</definedName>
    <definedName name="IQRWACCH129" hidden="1">#REF!</definedName>
    <definedName name="IQRWACCH13" hidden="1">#REF!</definedName>
    <definedName name="IQRWACCH130" hidden="1">#REF!</definedName>
    <definedName name="IQRWACCH131" hidden="1">#REF!</definedName>
    <definedName name="IQRWACCH132" hidden="1">#REF!</definedName>
    <definedName name="IQRWACCH133" hidden="1">#REF!</definedName>
    <definedName name="IQRWACCH134" hidden="1">#REF!</definedName>
    <definedName name="IQRWACCH135" hidden="1">#REF!</definedName>
    <definedName name="IQRWACCH136" hidden="1">#REF!</definedName>
    <definedName name="IQRWACCH14" hidden="1">#REF!</definedName>
    <definedName name="IQRWACCH15" hidden="1">#REF!</definedName>
    <definedName name="IQRWACCH16" hidden="1">#REF!</definedName>
    <definedName name="IQRWACCH17" hidden="1">#REF!</definedName>
    <definedName name="IQRWACCH18" hidden="1">#REF!</definedName>
    <definedName name="IQRWACCH19" hidden="1">#REF!</definedName>
    <definedName name="IQRWACCH20" hidden="1">#REF!</definedName>
    <definedName name="IQRWACCH21" hidden="1">#REF!</definedName>
    <definedName name="IQRWACCH22" hidden="1">#REF!</definedName>
    <definedName name="IQRWACCH23" hidden="1">#REF!</definedName>
    <definedName name="IQRWACCH24" hidden="1">#REF!</definedName>
    <definedName name="IQRWACCH25" hidden="1">#REF!</definedName>
    <definedName name="IQRWACCH5" hidden="1">#REF!</definedName>
    <definedName name="IQRWACCH6" hidden="1">#REF!</definedName>
    <definedName name="IQRWACCH7" hidden="1">#REF!</definedName>
    <definedName name="IQRWACCH8" hidden="1">#REF!</definedName>
    <definedName name="IQRWACCH9" hidden="1">#REF!</definedName>
    <definedName name="IQRWACCI10" hidden="1">#REF!</definedName>
    <definedName name="IQRWACCI11" hidden="1">#REF!</definedName>
    <definedName name="IQRWACCI12" hidden="1">#REF!</definedName>
    <definedName name="IQRWACCI13" hidden="1">#REF!</definedName>
    <definedName name="IQRWACCI14" hidden="1">#REF!</definedName>
    <definedName name="IQRWACCI29" hidden="1">#REF!</definedName>
    <definedName name="IQRWACCI4" hidden="1">#REF!</definedName>
    <definedName name="IQRWACCI5" hidden="1">#REF!</definedName>
    <definedName name="IQRWACCI6" hidden="1">#REF!</definedName>
    <definedName name="IQRWACCI7" hidden="1">#REF!</definedName>
    <definedName name="IQRWACCI8" hidden="1">#REF!</definedName>
    <definedName name="IQRWACCI9" hidden="1">#REF!</definedName>
    <definedName name="IQRWACCP11" hidden="1">#REF!</definedName>
    <definedName name="IQRWACCP12" hidden="1">#REF!</definedName>
    <definedName name="IQRWACCP13" hidden="1">#REF!</definedName>
    <definedName name="IQRWACCP14" hidden="1">#REF!</definedName>
    <definedName name="IQRWACCP7" hidden="1">#REF!</definedName>
    <definedName name="IQRX53" hidden="1">"$X$54:$X$63"</definedName>
    <definedName name="IQRX96" hidden="1">"$X$97"</definedName>
    <definedName name="IQRZ53" hidden="1">"$Z$54:$Z$63"</definedName>
    <definedName name="IQRZ96" hidden="1">"$Z$97"</definedName>
    <definedName name="iQShowHideColumns" hidden="1">"iQShowAll"</definedName>
    <definedName name="IRI_WorkspaceId" hidden="1">"fc56e5d04af24606a2d0ffce6a1c962a"</definedName>
    <definedName name="IsColHidden" hidden="1">FALSE</definedName>
    <definedName name="IsLTMColHidden" hidden="1">FALSE</definedName>
    <definedName name="IT" localSheetId="20" hidden="1">{"'Sheet1'!$A$1:$H$36"}</definedName>
    <definedName name="IT" hidden="1">{"'Sheet1'!$A$1:$H$36"}</definedName>
    <definedName name="IT수정" localSheetId="20" hidden="1">{"'Sheet1'!$A$1:$H$36"}</definedName>
    <definedName name="IT수정" hidden="1">{"'Sheet1'!$A$1:$H$36"}</definedName>
    <definedName name="j_1" localSheetId="20" hidden="1">{#N/A,#N/A,FALSE,"Memo P&amp;L"}</definedName>
    <definedName name="j_1" hidden="1">{#N/A,#N/A,FALSE,"Memo P&amp;L"}</definedName>
    <definedName name="j_2" localSheetId="20" hidden="1">{#N/A,#N/A,FALSE,"Memo P&amp;L"}</definedName>
    <definedName name="j_2" hidden="1">{#N/A,#N/A,FALSE,"Memo P&amp;L"}</definedName>
    <definedName name="j_3" localSheetId="20" hidden="1">{#N/A,#N/A,FALSE,"Memo P&amp;L"}</definedName>
    <definedName name="j_3" hidden="1">{#N/A,#N/A,FALSE,"Memo P&amp;L"}</definedName>
    <definedName name="j_4" localSheetId="20" hidden="1">{#N/A,#N/A,FALSE,"Memo P&amp;L"}</definedName>
    <definedName name="j_4" hidden="1">{#N/A,#N/A,FALSE,"Memo P&amp;L"}</definedName>
    <definedName name="j_5" localSheetId="20" hidden="1">{#N/A,#N/A,FALSE,"Memo P&amp;L"}</definedName>
    <definedName name="j_5" hidden="1">{#N/A,#N/A,FALSE,"Memo P&amp;L"}</definedName>
    <definedName name="Jango01" localSheetId="20" hidden="1">{#N/A,#N/A,FALSE,"ANEXO 6";#N/A,#N/A,FALSE,"ANEXO 3"}</definedName>
    <definedName name="Jango01" hidden="1">{#N/A,#N/A,FALSE,"ANEXO 6";#N/A,#N/A,FALSE,"ANEXO 3"}</definedName>
    <definedName name="Jango01_1" localSheetId="20" hidden="1">{#N/A,#N/A,FALSE,"ANEXO 6";#N/A,#N/A,FALSE,"ANEXO 3"}</definedName>
    <definedName name="Jango01_1" hidden="1">{#N/A,#N/A,FALSE,"ANEXO 6";#N/A,#N/A,FALSE,"ANEXO 3"}</definedName>
    <definedName name="Jango02" localSheetId="20" hidden="1">{#N/A,#N/A,FALSE,"ANEXO 1";#N/A,#N/A,FALSE,"ANEXO 2";#N/A,#N/A,FALSE,"ANEXO 3";#N/A,#N/A,FALSE,"ANEXO 4";#N/A,#N/A,FALSE,"ANEXO 5";#N/A,#N/A,FALSE,"ANEXO 6"}</definedName>
    <definedName name="Jango02" hidden="1">{#N/A,#N/A,FALSE,"ANEXO 1";#N/A,#N/A,FALSE,"ANEXO 2";#N/A,#N/A,FALSE,"ANEXO 3";#N/A,#N/A,FALSE,"ANEXO 4";#N/A,#N/A,FALSE,"ANEXO 5";#N/A,#N/A,FALSE,"ANEXO 6"}</definedName>
    <definedName name="Jango02_1" localSheetId="20" hidden="1">{#N/A,#N/A,FALSE,"ANEXO 1";#N/A,#N/A,FALSE,"ANEXO 2";#N/A,#N/A,FALSE,"ANEXO 3";#N/A,#N/A,FALSE,"ANEXO 4";#N/A,#N/A,FALSE,"ANEXO 5";#N/A,#N/A,FALSE,"ANEXO 6"}</definedName>
    <definedName name="Jango02_1" hidden="1">{#N/A,#N/A,FALSE,"ANEXO 1";#N/A,#N/A,FALSE,"ANEXO 2";#N/A,#N/A,FALSE,"ANEXO 3";#N/A,#N/A,FALSE,"ANEXO 4";#N/A,#N/A,FALSE,"ANEXO 5";#N/A,#N/A,FALSE,"ANEXO 6"}</definedName>
    <definedName name="Jango03" localSheetId="20" hidden="1">{#N/A,#N/A,FALSE,"ANEXO 3";#N/A,#N/A,FALSE,"ANEXO 6";#N/A,#N/A,FALSE,"ANEXO 4";#N/A,#N/A,FALSE,"ANEXO 5"}</definedName>
    <definedName name="Jango03" hidden="1">{#N/A,#N/A,FALSE,"ANEXO 3";#N/A,#N/A,FALSE,"ANEXO 6";#N/A,#N/A,FALSE,"ANEXO 4";#N/A,#N/A,FALSE,"ANEXO 5"}</definedName>
    <definedName name="Jango03_1" localSheetId="20" hidden="1">{#N/A,#N/A,FALSE,"ANEXO 3";#N/A,#N/A,FALSE,"ANEXO 6";#N/A,#N/A,FALSE,"ANEXO 4";#N/A,#N/A,FALSE,"ANEXO 5"}</definedName>
    <definedName name="Jango03_1" hidden="1">{#N/A,#N/A,FALSE,"ANEXO 3";#N/A,#N/A,FALSE,"ANEXO 6";#N/A,#N/A,FALSE,"ANEXO 4";#N/A,#N/A,FALSE,"ANEXO 5"}</definedName>
    <definedName name="JangoI" localSheetId="20" hidden="1">{#N/A,#N/A,FALSE,"ANEXO 6";#N/A,#N/A,FALSE,"ANEXO 3"}</definedName>
    <definedName name="JangoI" hidden="1">{#N/A,#N/A,FALSE,"ANEXO 6";#N/A,#N/A,FALSE,"ANEXO 3"}</definedName>
    <definedName name="JangoI_1" localSheetId="20" hidden="1">{#N/A,#N/A,FALSE,"ANEXO 6";#N/A,#N/A,FALSE,"ANEXO 3"}</definedName>
    <definedName name="JangoI_1" hidden="1">{#N/A,#N/A,FALSE,"ANEXO 6";#N/A,#N/A,FALSE,"ANEXO 3"}</definedName>
    <definedName name="JangoII" localSheetId="20" hidden="1">{#N/A,#N/A,FALSE,"ANEXO 1";#N/A,#N/A,FALSE,"ANEXO 2";#N/A,#N/A,FALSE,"ANEXO 3";#N/A,#N/A,FALSE,"ANEXO 4";#N/A,#N/A,FALSE,"ANEXO 5";#N/A,#N/A,FALSE,"ANEXO 6"}</definedName>
    <definedName name="JangoII" hidden="1">{#N/A,#N/A,FALSE,"ANEXO 1";#N/A,#N/A,FALSE,"ANEXO 2";#N/A,#N/A,FALSE,"ANEXO 3";#N/A,#N/A,FALSE,"ANEXO 4";#N/A,#N/A,FALSE,"ANEXO 5";#N/A,#N/A,FALSE,"ANEXO 6"}</definedName>
    <definedName name="JangoII_1" localSheetId="20" hidden="1">{#N/A,#N/A,FALSE,"ANEXO 1";#N/A,#N/A,FALSE,"ANEXO 2";#N/A,#N/A,FALSE,"ANEXO 3";#N/A,#N/A,FALSE,"ANEXO 4";#N/A,#N/A,FALSE,"ANEXO 5";#N/A,#N/A,FALSE,"ANEXO 6"}</definedName>
    <definedName name="JangoII_1" hidden="1">{#N/A,#N/A,FALSE,"ANEXO 1";#N/A,#N/A,FALSE,"ANEXO 2";#N/A,#N/A,FALSE,"ANEXO 3";#N/A,#N/A,FALSE,"ANEXO 4";#N/A,#N/A,FALSE,"ANEXO 5";#N/A,#N/A,FALSE,"ANEXO 6"}</definedName>
    <definedName name="JangoIII" localSheetId="20" hidden="1">{#N/A,#N/A,FALSE,"ANEXO 3";#N/A,#N/A,FALSE,"ANEXO 6";#N/A,#N/A,FALSE,"ANEXO 4";#N/A,#N/A,FALSE,"ANEXO 5"}</definedName>
    <definedName name="JangoIII" hidden="1">{#N/A,#N/A,FALSE,"ANEXO 3";#N/A,#N/A,FALSE,"ANEXO 6";#N/A,#N/A,FALSE,"ANEXO 4";#N/A,#N/A,FALSE,"ANEXO 5"}</definedName>
    <definedName name="JangoIII_1" localSheetId="20" hidden="1">{#N/A,#N/A,FALSE,"ANEXO 3";#N/A,#N/A,FALSE,"ANEXO 6";#N/A,#N/A,FALSE,"ANEXO 4";#N/A,#N/A,FALSE,"ANEXO 5"}</definedName>
    <definedName name="JangoIII_1" hidden="1">{#N/A,#N/A,FALSE,"ANEXO 3";#N/A,#N/A,FALSE,"ANEXO 6";#N/A,#N/A,FALSE,"ANEXO 4";#N/A,#N/A,FALSE,"ANEXO 5"}</definedName>
    <definedName name="jazz" localSheetId="20" hidden="1">{#N/A,#N/A,FALSE,"Spain MKT";#N/A,#N/A,FALSE,"Assumptions";#N/A,#N/A,FALSE,"Adve";#N/A,#N/A,FALSE,"E-Commerce";#N/A,#N/A,FALSE,"Opex";#N/A,#N/A,FALSE,"P&amp;L";#N/A,#N/A,FALSE,"FCF &amp; DCF"}</definedName>
    <definedName name="jazz" hidden="1">{#N/A,#N/A,FALSE,"Spain MKT";#N/A,#N/A,FALSE,"Assumptions";#N/A,#N/A,FALSE,"Adve";#N/A,#N/A,FALSE,"E-Commerce";#N/A,#N/A,FALSE,"Opex";#N/A,#N/A,FALSE,"P&amp;L";#N/A,#N/A,FALSE,"FCF &amp; DCF"}</definedName>
    <definedName name="jazz2" localSheetId="20" hidden="1">{#N/A,#N/A,FALSE,"Spain MKT";#N/A,#N/A,FALSE,"Assumptions";#N/A,#N/A,FALSE,"Adve";#N/A,#N/A,FALSE,"E-Commerce";#N/A,#N/A,FALSE,"Opex";#N/A,#N/A,FALSE,"P&amp;L";#N/A,#N/A,FALSE,"FCF &amp; DCF"}</definedName>
    <definedName name="jazz2" hidden="1">{#N/A,#N/A,FALSE,"Spain MKT";#N/A,#N/A,FALSE,"Assumptions";#N/A,#N/A,FALSE,"Adve";#N/A,#N/A,FALSE,"E-Commerce";#N/A,#N/A,FALSE,"Opex";#N/A,#N/A,FALSE,"P&amp;L";#N/A,#N/A,FALSE,"FCF &amp; DCF"}</definedName>
    <definedName name="jdc" localSheetId="20"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c"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c_1" localSheetId="20"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c_1"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c_2" localSheetId="20"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c_2"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c_3" localSheetId="20"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c_3"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c_4" localSheetId="20"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c_4"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c_5" localSheetId="20"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c_5"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landnk" localSheetId="20" hidden="1">{"Income Statement",#N/A,FALSE,"Annual";"Balance Sheet",#N/A,FALSE,"Annual";"Cash Flow Statement",#N/A,FALSE,"Annual";"ROIC",#N/A,FALSE,"Annual"}</definedName>
    <definedName name="jdlandnk" hidden="1">{"Income Statement",#N/A,FALSE,"Annual";"Balance Sheet",#N/A,FALSE,"Annual";"Cash Flow Statement",#N/A,FALSE,"Annual";"ROIC",#N/A,FALSE,"Annual"}</definedName>
    <definedName name="jeanne" localSheetId="20" hidden="1">{#N/A,#N/A,FALSE,"Eastern";#N/A,#N/A,FALSE,"Western"}</definedName>
    <definedName name="jeanne" hidden="1">{#N/A,#N/A,FALSE,"Eastern";#N/A,#N/A,FALSE,"Western"}</definedName>
    <definedName name="jfgh" localSheetId="20" hidden="1">{#N/A,#N/A,FALSE,"BS";#N/A,#N/A,FALSE,"PL";#N/A,#N/A,FALSE,"처분";#N/A,#N/A,FALSE,"현금";#N/A,#N/A,FALSE,"매출";#N/A,#N/A,FALSE,"원가";#N/A,#N/A,FALSE,"경영"}</definedName>
    <definedName name="jfgh" hidden="1">{#N/A,#N/A,FALSE,"BS";#N/A,#N/A,FALSE,"PL";#N/A,#N/A,FALSE,"처분";#N/A,#N/A,FALSE,"현금";#N/A,#N/A,FALSE,"매출";#N/A,#N/A,FALSE,"원가";#N/A,#N/A,FALSE,"경영"}</definedName>
    <definedName name="jh" localSheetId="20" hidden="1">{#N/A,#N/A,FALSE,"CreditStat";#N/A,#N/A,FALSE,"SPbrkup";#N/A,#N/A,FALSE,"MerSPsyn";#N/A,#N/A,FALSE,"MerSPwKCsyn";#N/A,#N/A,FALSE,"MerSPwKCsyn (2)";#N/A,#N/A,FALSE,"CreditStat (2)"}</definedName>
    <definedName name="jh" hidden="1">{#N/A,#N/A,FALSE,"CreditStat";#N/A,#N/A,FALSE,"SPbrkup";#N/A,#N/A,FALSE,"MerSPsyn";#N/A,#N/A,FALSE,"MerSPwKCsyn";#N/A,#N/A,FALSE,"MerSPwKCsyn (2)";#N/A,#N/A,FALSE,"CreditStat (2)"}</definedName>
    <definedName name="jhfjhsd" localSheetId="20" hidden="1">{"Income Statement",#N/A,FALSE,"Annual";"Balance Sheet",#N/A,FALSE,"Annual";"Cash Flow Statement",#N/A,FALSE,"Annual";"ROIC",#N/A,FALSE,"Annual"}</definedName>
    <definedName name="jhfjhsd" hidden="1">{"Income Statement",#N/A,FALSE,"Annual";"Balance Sheet",#N/A,FALSE,"Annual";"Cash Flow Statement",#N/A,FALSE,"Annual";"ROIC",#N/A,FALSE,"Annual"}</definedName>
    <definedName name="jhjh" localSheetId="20" hidden="1">{"Olk by Qtr Full",#N/A,FALSE,"Tot PalmPalm";"Olk by Qtr Full",#N/A,FALSE,"Tot Device";"Olk by Qtr Full",#N/A,FALSE,"Platform";"Olk by Qtr Full",#N/A,FALSE,"Palm.Net";"Olk by Qtr Full",#N/A,FALSE,"Elim"}</definedName>
    <definedName name="jhjh" hidden="1">{"Olk by Qtr Full",#N/A,FALSE,"Tot PalmPalm";"Olk by Qtr Full",#N/A,FALSE,"Tot Device";"Olk by Qtr Full",#N/A,FALSE,"Platform";"Olk by Qtr Full",#N/A,FALSE,"Palm.Net";"Olk by Qtr Full",#N/A,FALSE,"Elim"}</definedName>
    <definedName name="ji" localSheetId="20" hidden="1">{"'Highlights'!$A$1:$M$123"}</definedName>
    <definedName name="ji" hidden="1">{"'Highlights'!$A$1:$M$123"}</definedName>
    <definedName name="jip" localSheetId="20" hidden="1">{"'Highlights'!$A$1:$M$123"}</definedName>
    <definedName name="jip" hidden="1">{"'Highlights'!$A$1:$M$123"}</definedName>
    <definedName name="jj" localSheetId="20" hidden="1">{#N/A,#N/A,FALSE,"Eastern";#N/A,#N/A,FALSE,"Western"}</definedName>
    <definedName name="jj" hidden="1">{#N/A,#N/A,FALSE,"Eastern";#N/A,#N/A,FALSE,"Western"}</definedName>
    <definedName name="jjjj" hidden="1">#REF!</definedName>
    <definedName name="jkh" hidden="1">[55]graph!$B$36:$B$47</definedName>
    <definedName name="jkjjll" localSheetId="20" hidden="1">{#N/A,#N/A,FALSE,"BS";#N/A,#N/A,FALSE,"PL";#N/A,#N/A,FALSE,"처분";#N/A,#N/A,FALSE,"현금";#N/A,#N/A,FALSE,"매출";#N/A,#N/A,FALSE,"원가";#N/A,#N/A,FALSE,"경영"}</definedName>
    <definedName name="jkjjll" hidden="1">{#N/A,#N/A,FALSE,"BS";#N/A,#N/A,FALSE,"PL";#N/A,#N/A,FALSE,"처분";#N/A,#N/A,FALSE,"현금";#N/A,#N/A,FALSE,"매출";#N/A,#N/A,FALSE,"원가";#N/A,#N/A,FALSE,"경영"}</definedName>
    <definedName name="jkljjj" localSheetId="20" hidden="1">{#N/A,#N/A,FALSE,"BS";#N/A,#N/A,FALSE,"PL";#N/A,#N/A,FALSE,"처분";#N/A,#N/A,FALSE,"현금";#N/A,#N/A,FALSE,"매출";#N/A,#N/A,FALSE,"원가";#N/A,#N/A,FALSE,"경영"}</definedName>
    <definedName name="jkljjj" hidden="1">{#N/A,#N/A,FALSE,"BS";#N/A,#N/A,FALSE,"PL";#N/A,#N/A,FALSE,"처분";#N/A,#N/A,FALSE,"현금";#N/A,#N/A,FALSE,"매출";#N/A,#N/A,FALSE,"원가";#N/A,#N/A,FALSE,"경영"}</definedName>
    <definedName name="jlkjklj" localSheetId="20" hidden="1">{#N/A,#N/A,FALSE,"BS";#N/A,#N/A,FALSE,"PL";#N/A,#N/A,FALSE,"처분";#N/A,#N/A,FALSE,"현금";#N/A,#N/A,FALSE,"매출";#N/A,#N/A,FALSE,"원가";#N/A,#N/A,FALSE,"경영"}</definedName>
    <definedName name="jlkjklj" hidden="1">{#N/A,#N/A,FALSE,"BS";#N/A,#N/A,FALSE,"PL";#N/A,#N/A,FALSE,"처분";#N/A,#N/A,FALSE,"현금";#N/A,#N/A,FALSE,"매출";#N/A,#N/A,FALSE,"원가";#N/A,#N/A,FALSE,"경영"}</definedName>
    <definedName name="jlkjq" localSheetId="20" hidden="1">{#N/A,#N/A,FALSE,"IS";#N/A,#N/A,FALSE,"SG";#N/A,#N/A,FALSE,"FF";#N/A,#N/A,FALSE,"BS";#N/A,#N/A,FALSE,"DCF";#N/A,#N/A,FALSE,"EVA";#N/A,#N/A,FALSE,"Air";#N/A,#N/A,FALSE,"Car";#N/A,#N/A,FALSE,"Ind";#N/A,#N/A,FALSE,"Sys";#N/A,#N/A,FALSE,"Fin";#N/A,#N/A,FALSE,"Prl";#N/A,#N/A,FALSE,"Ces";#N/A,#N/A,FALSE,"Bell";#N/A,#N/A,FALSE,"Com1";#N/A,#N/A,FALSE,"Com2";#N/A,#N/A,FALSE,"IBES";#N/A,#N/A,FALSE,"EV hist"}</definedName>
    <definedName name="jlkjq" hidden="1">{#N/A,#N/A,FALSE,"IS";#N/A,#N/A,FALSE,"SG";#N/A,#N/A,FALSE,"FF";#N/A,#N/A,FALSE,"BS";#N/A,#N/A,FALSE,"DCF";#N/A,#N/A,FALSE,"EVA";#N/A,#N/A,FALSE,"Air";#N/A,#N/A,FALSE,"Car";#N/A,#N/A,FALSE,"Ind";#N/A,#N/A,FALSE,"Sys";#N/A,#N/A,FALSE,"Fin";#N/A,#N/A,FALSE,"Prl";#N/A,#N/A,FALSE,"Ces";#N/A,#N/A,FALSE,"Bell";#N/A,#N/A,FALSE,"Com1";#N/A,#N/A,FALSE,"Com2";#N/A,#N/A,FALSE,"IBES";#N/A,#N/A,FALSE,"EV hist"}</definedName>
    <definedName name="jufuf" hidden="1">#REF!</definedName>
    <definedName name="jukioljh" localSheetId="20" hidden="1">{#N/A,#N/A,FALSE,"BS";#N/A,#N/A,FALSE,"PL";#N/A,#N/A,FALSE,"처분";#N/A,#N/A,FALSE,"현금";#N/A,#N/A,FALSE,"매출";#N/A,#N/A,FALSE,"원가";#N/A,#N/A,FALSE,"경영"}</definedName>
    <definedName name="jukioljh" hidden="1">{#N/A,#N/A,FALSE,"BS";#N/A,#N/A,FALSE,"PL";#N/A,#N/A,FALSE,"처분";#N/A,#N/A,FALSE,"현금";#N/A,#N/A,FALSE,"매출";#N/A,#N/A,FALSE,"원가";#N/A,#N/A,FALSE,"경영"}</definedName>
    <definedName name="junk" hidden="1">#REF!</definedName>
    <definedName name="junk2" hidden="1">#REF!</definedName>
    <definedName name="k_1" localSheetId="20" hidden="1">{#N/A,#N/A,FALSE,"Memo Expl"}</definedName>
    <definedName name="k_1" hidden="1">{#N/A,#N/A,FALSE,"Memo Expl"}</definedName>
    <definedName name="k_2" localSheetId="20" hidden="1">{#N/A,#N/A,FALSE,"Memo Expl"}</definedName>
    <definedName name="k_2" hidden="1">{#N/A,#N/A,FALSE,"Memo Expl"}</definedName>
    <definedName name="k_3" localSheetId="20" hidden="1">{#N/A,#N/A,FALSE,"Memo Expl"}</definedName>
    <definedName name="k_3" hidden="1">{#N/A,#N/A,FALSE,"Memo Expl"}</definedName>
    <definedName name="k_4" localSheetId="20" hidden="1">{#N/A,#N/A,FALSE,"Memo Expl"}</definedName>
    <definedName name="k_4" hidden="1">{#N/A,#N/A,FALSE,"Memo Expl"}</definedName>
    <definedName name="k_5" localSheetId="20" hidden="1">{#N/A,#N/A,FALSE,"Memo Expl"}</definedName>
    <definedName name="k_5" hidden="1">{#N/A,#N/A,FALSE,"Memo Expl"}</definedName>
    <definedName name="K2__CVPARAMS__" hidden="1">"Trend!$C$12:$D$33;"</definedName>
    <definedName name="K2__MAXEXPCOLS__" hidden="1">100</definedName>
    <definedName name="K2__MAXEXPROWS__" hidden="1">1000</definedName>
    <definedName name="K2__WBEVMODE__" hidden="1">1</definedName>
    <definedName name="K2__WBREFOPTIONS__" hidden="1">24</definedName>
    <definedName name="K2_WBEVMODE" hidden="1">0</definedName>
    <definedName name="kdfhhjddf" hidden="1">#REF!</definedName>
    <definedName name="kdhjjhsgjfdksgjkasdgfkasdf" localSheetId="20" hidden="1">{#N/A,#N/A,FALSE,"BS";#N/A,#N/A,FALSE,"PL";#N/A,#N/A,FALSE,"처분";#N/A,#N/A,FALSE,"현금";#N/A,#N/A,FALSE,"매출";#N/A,#N/A,FALSE,"원가";#N/A,#N/A,FALSE,"경영"}</definedName>
    <definedName name="kdhjjhsgjfdksgjkasdgfkasdf" hidden="1">{#N/A,#N/A,FALSE,"BS";#N/A,#N/A,FALSE,"PL";#N/A,#N/A,FALSE,"처분";#N/A,#N/A,FALSE,"현금";#N/A,#N/A,FALSE,"매출";#N/A,#N/A,FALSE,"원가";#N/A,#N/A,FALSE,"경영"}</definedName>
    <definedName name="KHN" localSheetId="20" hidden="1">{"'보고양식'!$A$58:$K$111"}</definedName>
    <definedName name="KHN" hidden="1">{"'보고양식'!$A$58:$K$111"}</definedName>
    <definedName name="ki" localSheetId="20" hidden="1">{#N/A,#N/A,FALSE,"BS";#N/A,#N/A,FALSE,"PL";#N/A,#N/A,FALSE,"처분";#N/A,#N/A,FALSE,"현금";#N/A,#N/A,FALSE,"매출";#N/A,#N/A,FALSE,"원가";#N/A,#N/A,FALSE,"경영"}</definedName>
    <definedName name="ki" hidden="1">{#N/A,#N/A,FALSE,"BS";#N/A,#N/A,FALSE,"PL";#N/A,#N/A,FALSE,"처분";#N/A,#N/A,FALSE,"현금";#N/A,#N/A,FALSE,"매출";#N/A,#N/A,FALSE,"원가";#N/A,#N/A,FALSE,"경영"}</definedName>
    <definedName name="kj" localSheetId="20" hidden="1">{"P&amp;L 18 months",#N/A,TRUE,"P&amp;L";"HC 18 months",#N/A,TRUE,"HC calculation";"CF 18 months",#N/A,TRUE,"FCashflow";"BS 18 months",#N/A,TRUE,"BS";"CapEx 18 months",#N/A,TRUE,"CapEx"}</definedName>
    <definedName name="kj" hidden="1">{"P&amp;L 18 months",#N/A,TRUE,"P&amp;L";"HC 18 months",#N/A,TRUE,"HC calculation";"CF 18 months",#N/A,TRUE,"FCashflow";"BS 18 months",#N/A,TRUE,"BS";"CapEx 18 months",#N/A,TRUE,"CapEx"}</definedName>
    <definedName name="kj_1" localSheetId="20" hidden="1">{"P&amp;L 18 months",#N/A,TRUE,"P&amp;L";"HC 18 months",#N/A,TRUE,"HC calculation";"CF 18 months",#N/A,TRUE,"FCashflow";"BS 18 months",#N/A,TRUE,"BS";"CapEx 18 months",#N/A,TRUE,"CapEx"}</definedName>
    <definedName name="kj_1" hidden="1">{"P&amp;L 18 months",#N/A,TRUE,"P&amp;L";"HC 18 months",#N/A,TRUE,"HC calculation";"CF 18 months",#N/A,TRUE,"FCashflow";"BS 18 months",#N/A,TRUE,"BS";"CapEx 18 months",#N/A,TRUE,"CapEx"}</definedName>
    <definedName name="kj_2" localSheetId="20" hidden="1">{"P&amp;L 18 months",#N/A,TRUE,"P&amp;L";"HC 18 months",#N/A,TRUE,"HC calculation";"CF 18 months",#N/A,TRUE,"FCashflow";"BS 18 months",#N/A,TRUE,"BS";"CapEx 18 months",#N/A,TRUE,"CapEx"}</definedName>
    <definedName name="kj_2" hidden="1">{"P&amp;L 18 months",#N/A,TRUE,"P&amp;L";"HC 18 months",#N/A,TRUE,"HC calculation";"CF 18 months",#N/A,TRUE,"FCashflow";"BS 18 months",#N/A,TRUE,"BS";"CapEx 18 months",#N/A,TRUE,"CapEx"}</definedName>
    <definedName name="kj_3" localSheetId="20" hidden="1">{"P&amp;L 18 months",#N/A,TRUE,"P&amp;L";"HC 18 months",#N/A,TRUE,"HC calculation";"CF 18 months",#N/A,TRUE,"FCashflow";"BS 18 months",#N/A,TRUE,"BS";"CapEx 18 months",#N/A,TRUE,"CapEx"}</definedName>
    <definedName name="kj_3" hidden="1">{"P&amp;L 18 months",#N/A,TRUE,"P&amp;L";"HC 18 months",#N/A,TRUE,"HC calculation";"CF 18 months",#N/A,TRUE,"FCashflow";"BS 18 months",#N/A,TRUE,"BS";"CapEx 18 months",#N/A,TRUE,"CapEx"}</definedName>
    <definedName name="kj_4" localSheetId="20" hidden="1">{"P&amp;L 18 months",#N/A,TRUE,"P&amp;L";"HC 18 months",#N/A,TRUE,"HC calculation";"CF 18 months",#N/A,TRUE,"FCashflow";"BS 18 months",#N/A,TRUE,"BS";"CapEx 18 months",#N/A,TRUE,"CapEx"}</definedName>
    <definedName name="kj_4" hidden="1">{"P&amp;L 18 months",#N/A,TRUE,"P&amp;L";"HC 18 months",#N/A,TRUE,"HC calculation";"CF 18 months",#N/A,TRUE,"FCashflow";"BS 18 months",#N/A,TRUE,"BS";"CapEx 18 months",#N/A,TRUE,"CapEx"}</definedName>
    <definedName name="kj_5" localSheetId="20" hidden="1">{"P&amp;L 18 months",#N/A,TRUE,"P&amp;L";"HC 18 months",#N/A,TRUE,"HC calculation";"CF 18 months",#N/A,TRUE,"FCashflow";"BS 18 months",#N/A,TRUE,"BS";"CapEx 18 months",#N/A,TRUE,"CapEx"}</definedName>
    <definedName name="kj_5" hidden="1">{"P&amp;L 18 months",#N/A,TRUE,"P&amp;L";"HC 18 months",#N/A,TRUE,"HC calculation";"CF 18 months",#N/A,TRUE,"FCashflow";"BS 18 months",#N/A,TRUE,"BS";"CapEx 18 months",#N/A,TRUE,"CapEx"}</definedName>
    <definedName name="kjhkjh" localSheetId="20" hidden="1">{#N/A,#N/A,FALSE,"ORIX CSC"}</definedName>
    <definedName name="kjhkjh" hidden="1">{#N/A,#N/A,FALSE,"ORIX CSC"}</definedName>
    <definedName name="kjkl" localSheetId="20" hidden="1">{#N/A,#N/A,FALSE,"BS";#N/A,#N/A,FALSE,"PL";#N/A,#N/A,FALSE,"처분";#N/A,#N/A,FALSE,"현금";#N/A,#N/A,FALSE,"매출";#N/A,#N/A,FALSE,"원가";#N/A,#N/A,FALSE,"경영"}</definedName>
    <definedName name="kjkl" hidden="1">{#N/A,#N/A,FALSE,"BS";#N/A,#N/A,FALSE,"PL";#N/A,#N/A,FALSE,"처분";#N/A,#N/A,FALSE,"현금";#N/A,#N/A,FALSE,"매출";#N/A,#N/A,FALSE,"원가";#N/A,#N/A,FALSE,"경영"}</definedName>
    <definedName name="kjujkl" localSheetId="20" hidden="1">{#N/A,#N/A,FALSE,"BS";#N/A,#N/A,FALSE,"PL";#N/A,#N/A,FALSE,"처분";#N/A,#N/A,FALSE,"현금";#N/A,#N/A,FALSE,"매출";#N/A,#N/A,FALSE,"원가";#N/A,#N/A,FALSE,"경영"}</definedName>
    <definedName name="kjujkl" hidden="1">{#N/A,#N/A,FALSE,"BS";#N/A,#N/A,FALSE,"PL";#N/A,#N/A,FALSE,"처분";#N/A,#N/A,FALSE,"현금";#N/A,#N/A,FALSE,"매출";#N/A,#N/A,FALSE,"원가";#N/A,#N/A,FALSE,"경영"}</definedName>
    <definedName name="kkjjll" localSheetId="20" hidden="1">{#N/A,#N/A,FALSE,"BS";#N/A,#N/A,FALSE,"PL";#N/A,#N/A,FALSE,"처분";#N/A,#N/A,FALSE,"현금";#N/A,#N/A,FALSE,"매출";#N/A,#N/A,FALSE,"원가";#N/A,#N/A,FALSE,"경영"}</definedName>
    <definedName name="kkjjll" hidden="1">{#N/A,#N/A,FALSE,"BS";#N/A,#N/A,FALSE,"PL";#N/A,#N/A,FALSE,"처분";#N/A,#N/A,FALSE,"현금";#N/A,#N/A,FALSE,"매출";#N/A,#N/A,FALSE,"원가";#N/A,#N/A,FALSE,"경영"}</definedName>
    <definedName name="kkkkk" localSheetId="20" hidden="1">{"'Desktop Inventory 현황'!$B$2:$O$35"}</definedName>
    <definedName name="kkkkk" hidden="1">{"'Desktop Inventory 현황'!$B$2:$O$35"}</definedName>
    <definedName name="kl" localSheetId="20" hidden="1">{#N/A,#N/A,FALSE,"BS";#N/A,#N/A,FALSE,"PL";#N/A,#N/A,FALSE,"처분";#N/A,#N/A,FALSE,"현금";#N/A,#N/A,FALSE,"매출";#N/A,#N/A,FALSE,"원가";#N/A,#N/A,FALSE,"경영"}</definedName>
    <definedName name="kl" hidden="1">{#N/A,#N/A,FALSE,"BS";#N/A,#N/A,FALSE,"PL";#N/A,#N/A,FALSE,"처분";#N/A,#N/A,FALSE,"현금";#N/A,#N/A,FALSE,"매출";#N/A,#N/A,FALSE,"원가";#N/A,#N/A,FALSE,"경영"}</definedName>
    <definedName name="klasdf" localSheetId="20" hidden="1">{#N/A,#N/A,FALSE,"IS";#N/A,#N/A,FALSE,"SG";#N/A,#N/A,FALSE,"FF";#N/A,#N/A,FALSE,"BS";#N/A,#N/A,FALSE,"DCF";#N/A,#N/A,FALSE,"EVA";#N/A,#N/A,FALSE,"Air";#N/A,#N/A,FALSE,"Car";#N/A,#N/A,FALSE,"Ind";#N/A,#N/A,FALSE,"Sys";#N/A,#N/A,FALSE,"Fin";#N/A,#N/A,FALSE,"Prl";#N/A,#N/A,FALSE,"Ces";#N/A,#N/A,FALSE,"Bell";#N/A,#N/A,FALSE,"Com1";#N/A,#N/A,FALSE,"Com2";#N/A,#N/A,FALSE,"IBES";#N/A,#N/A,FALSE,"EV hist"}</definedName>
    <definedName name="klasdf" hidden="1">{#N/A,#N/A,FALSE,"IS";#N/A,#N/A,FALSE,"SG";#N/A,#N/A,FALSE,"FF";#N/A,#N/A,FALSE,"BS";#N/A,#N/A,FALSE,"DCF";#N/A,#N/A,FALSE,"EVA";#N/A,#N/A,FALSE,"Air";#N/A,#N/A,FALSE,"Car";#N/A,#N/A,FALSE,"Ind";#N/A,#N/A,FALSE,"Sys";#N/A,#N/A,FALSE,"Fin";#N/A,#N/A,FALSE,"Prl";#N/A,#N/A,FALSE,"Ces";#N/A,#N/A,FALSE,"Bell";#N/A,#N/A,FALSE,"Com1";#N/A,#N/A,FALSE,"Com2";#N/A,#N/A,FALSE,"IBES";#N/A,#N/A,FALSE,"EV hist"}</definedName>
    <definedName name="klimmm" localSheetId="20" hidden="1">{#N/A,#N/A,FALSE,"BS";#N/A,#N/A,FALSE,"PL";#N/A,#N/A,FALSE,"처분";#N/A,#N/A,FALSE,"현금";#N/A,#N/A,FALSE,"매출";#N/A,#N/A,FALSE,"원가";#N/A,#N/A,FALSE,"경영"}</definedName>
    <definedName name="klimmm" hidden="1">{#N/A,#N/A,FALSE,"BS";#N/A,#N/A,FALSE,"PL";#N/A,#N/A,FALSE,"처분";#N/A,#N/A,FALSE,"현금";#N/A,#N/A,FALSE,"매출";#N/A,#N/A,FALSE,"원가";#N/A,#N/A,FALSE,"경영"}</definedName>
    <definedName name="klklklkl" localSheetId="20" hidden="1">{#N/A,#N/A,FALSE,"BS";#N/A,#N/A,FALSE,"PL";#N/A,#N/A,FALSE,"처분";#N/A,#N/A,FALSE,"현금";#N/A,#N/A,FALSE,"매출";#N/A,#N/A,FALSE,"원가";#N/A,#N/A,FALSE,"경영"}</definedName>
    <definedName name="klklklkl" hidden="1">{#N/A,#N/A,FALSE,"BS";#N/A,#N/A,FALSE,"PL";#N/A,#N/A,FALSE,"처분";#N/A,#N/A,FALSE,"현금";#N/A,#N/A,FALSE,"매출";#N/A,#N/A,FALSE,"원가";#N/A,#N/A,FALSE,"경영"}</definedName>
    <definedName name="koreafinal" localSheetId="20" hidden="1">{#N/A,#N/A,FALSE,"Management Fees"}</definedName>
    <definedName name="koreafinal" hidden="1">{#N/A,#N/A,FALSE,"Management Fees"}</definedName>
    <definedName name="kyd.ChngCell.01." hidden="1">#REF!</definedName>
    <definedName name="kyd.ChngCell.02." hidden="1">#REF!</definedName>
    <definedName name="kyd.CounterLimitCell.01." hidden="1">"x"</definedName>
    <definedName name="kyd.CounterLimitCell.02." hidden="1">"x"</definedName>
    <definedName name="kyd.Dim.01." hidden="1">"chandept"</definedName>
    <definedName name="kyd.Dim.02." hidden="1">"chandep#"</definedName>
    <definedName name="kyd.ElementList.01." hidden="1">"x"</definedName>
    <definedName name="kyd.ElementList.02." hidden="1">#REF!</definedName>
    <definedName name="kyd.ElementType.01." hidden="1">1</definedName>
    <definedName name="kyd.ElementType.02." hidden="1">1</definedName>
    <definedName name="kyd.ItemType.01." hidden="1">1</definedName>
    <definedName name="kyd.ItemType.02." hidden="1">2</definedName>
    <definedName name="kyd.MacroAfterMemoRow." hidden="1">""</definedName>
    <definedName name="kyd.MacroAfterZap." hidden="1">""</definedName>
    <definedName name="kyd.MacroAtEnd." hidden="1">""</definedName>
    <definedName name="kyd.MacroEachCycle." hidden="1">"FormatReport"</definedName>
    <definedName name="kyd.MacroEndOfEachCycle." hidden="1">""</definedName>
    <definedName name="kyd.MacroStartOfProc." hidden="1">""</definedName>
    <definedName name="kyd.MemoCtrlNum." hidden="1">0</definedName>
    <definedName name="kyd.MemoSortHide." hidden="1">FALSE</definedName>
    <definedName name="kyd.NumLevels.01." hidden="1">999</definedName>
    <definedName name="kyd.NumLevels.02." hidden="1">999</definedName>
    <definedName name="kyd.PanicStop." hidden="1">FALSE</definedName>
    <definedName name="kyd.ParentName.01." hidden="1">"TOTAL PRODUCTION"</definedName>
    <definedName name="kyd.ParentName.02." hidden="1">""</definedName>
    <definedName name="kyd.PreScreenData." hidden="1">FALSE</definedName>
    <definedName name="kyd.PrintMemo." hidden="1">FALSE</definedName>
    <definedName name="kyd.PrintParent.01." hidden="1">FALSE</definedName>
    <definedName name="kyd.PrintParent.02." hidden="1">TRUE</definedName>
    <definedName name="kyd.PrintStdAlertCell." hidden="1">[56]Control!#REF!</definedName>
    <definedName name="kyd.PrintStdWhen." hidden="1">3</definedName>
    <definedName name="kyd.PrintToWbk." hidden="1">FALSE</definedName>
    <definedName name="kyd.ProcessInCycle." hidden="1">FALSE</definedName>
    <definedName name="kyd.SaveAsFile." hidden="1">FALSE</definedName>
    <definedName name="kyd.SaveMemo." hidden="1">FALSE</definedName>
    <definedName name="kyd.SelectString.01." hidden="1">"*"</definedName>
    <definedName name="kyd.SelectString.02." hidden="1">"*"</definedName>
    <definedName name="kyd.ServerCell." hidden="1">[56]Control!#REF!</definedName>
    <definedName name="kyd.Shortcut." hidden="1">FALSE</definedName>
    <definedName name="kyd.StdSortHide." hidden="1">FALSE</definedName>
    <definedName name="kyd.StopRow." hidden="1">65536</definedName>
    <definedName name="kyd.WriteMemWhenOptn." hidden="1">3</definedName>
    <definedName name="l" localSheetId="20" hidden="1">{#N/A,#N/A,FALSE,"Aging Summary";#N/A,#N/A,FALSE,"Ratio Analysis";#N/A,#N/A,FALSE,"Test 120 Day Accts";#N/A,#N/A,FALSE,"Tickmarks"}</definedName>
    <definedName name="l" hidden="1">{#N/A,#N/A,FALSE,"Aging Summary";#N/A,#N/A,FALSE,"Ratio Analysis";#N/A,#N/A,FALSE,"Test 120 Day Accts";#N/A,#N/A,FALSE,"Tickmarks"}</definedName>
    <definedName name="lan" localSheetId="20" hidden="1">{#N/A,#N/A,TRUE,"BT M200 da 10x20"}</definedName>
    <definedName name="lan" hidden="1">{#N/A,#N/A,TRUE,"BT M200 da 10x20"}</definedName>
    <definedName name="LASJKXNLK" localSheetId="20" hidden="1">{"Income Statement",#N/A,FALSE,"Annual";"Balance Sheet",#N/A,FALSE,"Annual";"Cash Flow Statement",#N/A,FALSE,"Annual";"ROIC",#N/A,FALSE,"Annual"}</definedName>
    <definedName name="LASJKXNLK" hidden="1">{"Income Statement",#N/A,FALSE,"Annual";"Balance Sheet",#N/A,FALSE,"Annual";"Cash Flow Statement",#N/A,FALSE,"Annual";"ROIC",#N/A,FALSE,"Annual"}</definedName>
    <definedName name="laura" hidden="1">[57]CurACTvsCurPlan!#REF!</definedName>
    <definedName name="lfyu" localSheetId="20" hidden="1">{#N/A,#N/A,FALSE,"BS";#N/A,#N/A,FALSE,"PL";#N/A,#N/A,FALSE,"처분";#N/A,#N/A,FALSE,"현금";#N/A,#N/A,FALSE,"매출";#N/A,#N/A,FALSE,"원가";#N/A,#N/A,FALSE,"경영"}</definedName>
    <definedName name="lfyu" hidden="1">{#N/A,#N/A,FALSE,"BS";#N/A,#N/A,FALSE,"PL";#N/A,#N/A,FALSE,"처분";#N/A,#N/A,FALSE,"현금";#N/A,#N/A,FALSE,"매출";#N/A,#N/A,FALSE,"원가";#N/A,#N/A,FALSE,"경영"}</definedName>
    <definedName name="lglhjlhjl" localSheetId="20" hidden="1">{#N/A,#N/A,FALSE,"BS";#N/A,#N/A,FALSE,"PL";#N/A,#N/A,FALSE,"처분";#N/A,#N/A,FALSE,"현금";#N/A,#N/A,FALSE,"매출";#N/A,#N/A,FALSE,"원가";#N/A,#N/A,FALSE,"경영"}</definedName>
    <definedName name="lglhjlhjl" hidden="1">{#N/A,#N/A,FALSE,"BS";#N/A,#N/A,FALSE,"PL";#N/A,#N/A,FALSE,"처분";#N/A,#N/A,FALSE,"현금";#N/A,#N/A,FALSE,"매출";#N/A,#N/A,FALSE,"원가";#N/A,#N/A,FALSE,"경영"}</definedName>
    <definedName name="li" localSheetId="20" hidden="1">{"'용역비'!$A$4:$C$8"}</definedName>
    <definedName name="li" hidden="1">{"'용역비'!$A$4:$C$8"}</definedName>
    <definedName name="liiii" localSheetId="20" hidden="1">{#N/A,#N/A,FALSE,"BS";#N/A,#N/A,FALSE,"PL";#N/A,#N/A,FALSE,"처분";#N/A,#N/A,FALSE,"현금";#N/A,#N/A,FALSE,"매출";#N/A,#N/A,FALSE,"원가";#N/A,#N/A,FALSE,"경영"}</definedName>
    <definedName name="liiii" hidden="1">{#N/A,#N/A,FALSE,"BS";#N/A,#N/A,FALSE,"PL";#N/A,#N/A,FALSE,"처분";#N/A,#N/A,FALSE,"현금";#N/A,#N/A,FALSE,"매출";#N/A,#N/A,FALSE,"원가";#N/A,#N/A,FALSE,"경영"}</definedName>
    <definedName name="limcount" hidden="1">1</definedName>
    <definedName name="ListOffset" hidden="1">1</definedName>
    <definedName name="LJJÇFA" localSheetId="20" hidden="1">{#N/A,#N/A,FALSE,"ANEXO 6";#N/A,#N/A,FALSE,"ANEXO 3"}</definedName>
    <definedName name="LJJÇFA" hidden="1">{#N/A,#N/A,FALSE,"ANEXO 6";#N/A,#N/A,FALSE,"ANEXO 3"}</definedName>
    <definedName name="lkilkj" localSheetId="20" hidden="1">{#N/A,#N/A,FALSE,"BS";#N/A,#N/A,FALSE,"PL";#N/A,#N/A,FALSE,"처분";#N/A,#N/A,FALSE,"현금";#N/A,#N/A,FALSE,"매출";#N/A,#N/A,FALSE,"원가";#N/A,#N/A,FALSE,"경영"}</definedName>
    <definedName name="lkilkj" hidden="1">{#N/A,#N/A,FALSE,"BS";#N/A,#N/A,FALSE,"PL";#N/A,#N/A,FALSE,"처분";#N/A,#N/A,FALSE,"현금";#N/A,#N/A,FALSE,"매출";#N/A,#N/A,FALSE,"원가";#N/A,#N/A,FALSE,"경영"}</definedName>
    <definedName name="lkiop" localSheetId="20" hidden="1">{#N/A,#N/A,FALSE,"BS";#N/A,#N/A,FALSE,"PL";#N/A,#N/A,FALSE,"처분";#N/A,#N/A,FALSE,"현금";#N/A,#N/A,FALSE,"매출";#N/A,#N/A,FALSE,"원가";#N/A,#N/A,FALSE,"경영"}</definedName>
    <definedName name="lkiop" hidden="1">{#N/A,#N/A,FALSE,"BS";#N/A,#N/A,FALSE,"PL";#N/A,#N/A,FALSE,"처분";#N/A,#N/A,FALSE,"현금";#N/A,#N/A,FALSE,"매출";#N/A,#N/A,FALSE,"원가";#N/A,#N/A,FALSE,"경영"}</definedName>
    <definedName name="LKJH" localSheetId="20" hidden="1">{#N/A,#N/A,FALSE,"ANEXO 1";#N/A,#N/A,FALSE,"ANEXO 2";#N/A,#N/A,FALSE,"ANEXO 3";#N/A,#N/A,FALSE,"ANEXO 4";#N/A,#N/A,FALSE,"ANEXO 5";#N/A,#N/A,FALSE,"ANEXO 6"}</definedName>
    <definedName name="LKJH" hidden="1">{#N/A,#N/A,FALSE,"ANEXO 1";#N/A,#N/A,FALSE,"ANEXO 2";#N/A,#N/A,FALSE,"ANEXO 3";#N/A,#N/A,FALSE,"ANEXO 4";#N/A,#N/A,FALSE,"ANEXO 5";#N/A,#N/A,FALSE,"ANEXO 6"}</definedName>
    <definedName name="lkjjjj" localSheetId="20" hidden="1">{#N/A,#N/A,FALSE,"BS";#N/A,#N/A,FALSE,"PL";#N/A,#N/A,FALSE,"처분";#N/A,#N/A,FALSE,"현금";#N/A,#N/A,FALSE,"매출";#N/A,#N/A,FALSE,"원가";#N/A,#N/A,FALSE,"경영"}</definedName>
    <definedName name="lkjjjj" hidden="1">{#N/A,#N/A,FALSE,"BS";#N/A,#N/A,FALSE,"PL";#N/A,#N/A,FALSE,"처분";#N/A,#N/A,FALSE,"현금";#N/A,#N/A,FALSE,"매출";#N/A,#N/A,FALSE,"원가";#N/A,#N/A,FALSE,"경영"}</definedName>
    <definedName name="lkjjkhhhh" hidden="1">#REF!</definedName>
    <definedName name="lkjjklkkj" localSheetId="20" hidden="1">{#N/A,#N/A,FALSE,"BS";#N/A,#N/A,FALSE,"PL";#N/A,#N/A,FALSE,"처분";#N/A,#N/A,FALSE,"현금";#N/A,#N/A,FALSE,"매출";#N/A,#N/A,FALSE,"원가";#N/A,#N/A,FALSE,"경영"}</definedName>
    <definedName name="lkjjklkkj" hidden="1">{#N/A,#N/A,FALSE,"BS";#N/A,#N/A,FALSE,"PL";#N/A,#N/A,FALSE,"처분";#N/A,#N/A,FALSE,"현금";#N/A,#N/A,FALSE,"매출";#N/A,#N/A,FALSE,"원가";#N/A,#N/A,FALSE,"경영"}</definedName>
    <definedName name="lkjkkk" localSheetId="20" hidden="1">{#N/A,#N/A,FALSE,"BS";#N/A,#N/A,FALSE,"PL";#N/A,#N/A,FALSE,"처분";#N/A,#N/A,FALSE,"현금";#N/A,#N/A,FALSE,"매출";#N/A,#N/A,FALSE,"원가";#N/A,#N/A,FALSE,"경영"}</definedName>
    <definedName name="lkjkkk" hidden="1">{#N/A,#N/A,FALSE,"BS";#N/A,#N/A,FALSE,"PL";#N/A,#N/A,FALSE,"처분";#N/A,#N/A,FALSE,"현금";#N/A,#N/A,FALSE,"매출";#N/A,#N/A,FALSE,"원가";#N/A,#N/A,FALSE,"경영"}</definedName>
    <definedName name="lkjlj" localSheetId="2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kj" localSheetId="20" hidden="1">{#N/A,#N/A,FALSE,"BS";#N/A,#N/A,FALSE,"PL";#N/A,#N/A,FALSE,"처분";#N/A,#N/A,FALSE,"현금";#N/A,#N/A,FALSE,"매출";#N/A,#N/A,FALSE,"원가";#N/A,#N/A,FALSE,"경영"}</definedName>
    <definedName name="lkjlkj" hidden="1">{#N/A,#N/A,FALSE,"BS";#N/A,#N/A,FALSE,"PL";#N/A,#N/A,FALSE,"처분";#N/A,#N/A,FALSE,"현금";#N/A,#N/A,FALSE,"매출";#N/A,#N/A,FALSE,"원가";#N/A,#N/A,FALSE,"경영"}</definedName>
    <definedName name="lkjlll" localSheetId="20" hidden="1">{#N/A,#N/A,FALSE,"BS";#N/A,#N/A,FALSE,"PL";#N/A,#N/A,FALSE,"처분";#N/A,#N/A,FALSE,"현금";#N/A,#N/A,FALSE,"매출";#N/A,#N/A,FALSE,"원가";#N/A,#N/A,FALSE,"경영"}</definedName>
    <definedName name="lkjlll" hidden="1">{#N/A,#N/A,FALSE,"BS";#N/A,#N/A,FALSE,"PL";#N/A,#N/A,FALSE,"처분";#N/A,#N/A,FALSE,"현금";#N/A,#N/A,FALSE,"매출";#N/A,#N/A,FALSE,"원가";#N/A,#N/A,FALSE,"경영"}</definedName>
    <definedName name="lkkkk" localSheetId="20" hidden="1">{#N/A,#N/A,FALSE,"BS";#N/A,#N/A,FALSE,"PL";#N/A,#N/A,FALSE,"처분";#N/A,#N/A,FALSE,"현금";#N/A,#N/A,FALSE,"매출";#N/A,#N/A,FALSE,"원가";#N/A,#N/A,FALSE,"경영"}</definedName>
    <definedName name="lkkkk" hidden="1">{#N/A,#N/A,FALSE,"BS";#N/A,#N/A,FALSE,"PL";#N/A,#N/A,FALSE,"처분";#N/A,#N/A,FALSE,"현금";#N/A,#N/A,FALSE,"매출";#N/A,#N/A,FALSE,"원가";#N/A,#N/A,FALSE,"경영"}</definedName>
    <definedName name="lklk" localSheetId="20" hidden="1">{#N/A,#N/A,FALSE,"BS";#N/A,#N/A,FALSE,"PL";#N/A,#N/A,FALSE,"처분";#N/A,#N/A,FALSE,"현금";#N/A,#N/A,FALSE,"매출";#N/A,#N/A,FALSE,"원가";#N/A,#N/A,FALSE,"경영"}</definedName>
    <definedName name="lklk" hidden="1">{#N/A,#N/A,FALSE,"BS";#N/A,#N/A,FALSE,"PL";#N/A,#N/A,FALSE,"처분";#N/A,#N/A,FALSE,"현금";#N/A,#N/A,FALSE,"매출";#N/A,#N/A,FALSE,"원가";#N/A,#N/A,FALSE,"경영"}</definedName>
    <definedName name="lklklll" localSheetId="20" hidden="1">{#N/A,#N/A,FALSE,"BS";#N/A,#N/A,FALSE,"PL";#N/A,#N/A,FALSE,"처분";#N/A,#N/A,FALSE,"현금";#N/A,#N/A,FALSE,"매출";#N/A,#N/A,FALSE,"원가";#N/A,#N/A,FALSE,"경영"}</definedName>
    <definedName name="lklklll" hidden="1">{#N/A,#N/A,FALSE,"BS";#N/A,#N/A,FALSE,"PL";#N/A,#N/A,FALSE,"처분";#N/A,#N/A,FALSE,"현금";#N/A,#N/A,FALSE,"매출";#N/A,#N/A,FALSE,"원가";#N/A,#N/A,FALSE,"경영"}</definedName>
    <definedName name="lkllk" localSheetId="20" hidden="1">{#N/A,#N/A,FALSE,"BS";#N/A,#N/A,FALSE,"PL";#N/A,#N/A,FALSE,"처분";#N/A,#N/A,FALSE,"현금";#N/A,#N/A,FALSE,"매출";#N/A,#N/A,FALSE,"원가";#N/A,#N/A,FALSE,"경영"}</definedName>
    <definedName name="lkllk" hidden="1">{#N/A,#N/A,FALSE,"BS";#N/A,#N/A,FALSE,"PL";#N/A,#N/A,FALSE,"처분";#N/A,#N/A,FALSE,"현금";#N/A,#N/A,FALSE,"매출";#N/A,#N/A,FALSE,"원가";#N/A,#N/A,FALSE,"경영"}</definedName>
    <definedName name="lkoiphm" localSheetId="20" hidden="1">{#N/A,#N/A,FALSE,"BS";#N/A,#N/A,FALSE,"PL";#N/A,#N/A,FALSE,"처분";#N/A,#N/A,FALSE,"현금";#N/A,#N/A,FALSE,"매출";#N/A,#N/A,FALSE,"원가";#N/A,#N/A,FALSE,"경영"}</definedName>
    <definedName name="lkoiphm" hidden="1">{#N/A,#N/A,FALSE,"BS";#N/A,#N/A,FALSE,"PL";#N/A,#N/A,FALSE,"처분";#N/A,#N/A,FALSE,"현금";#N/A,#N/A,FALSE,"매출";#N/A,#N/A,FALSE,"원가";#N/A,#N/A,FALSE,"경영"}</definedName>
    <definedName name="llkkllkk" localSheetId="20" hidden="1">{#N/A,#N/A,FALSE,"BS";#N/A,#N/A,FALSE,"PL";#N/A,#N/A,FALSE,"처분";#N/A,#N/A,FALSE,"현금";#N/A,#N/A,FALSE,"매출";#N/A,#N/A,FALSE,"원가";#N/A,#N/A,FALSE,"경영"}</definedName>
    <definedName name="llkkllkk" hidden="1">{#N/A,#N/A,FALSE,"BS";#N/A,#N/A,FALSE,"PL";#N/A,#N/A,FALSE,"처분";#N/A,#N/A,FALSE,"현금";#N/A,#N/A,FALSE,"매출";#N/A,#N/A,FALSE,"원가";#N/A,#N/A,FALSE,"경영"}</definedName>
    <definedName name="lll" localSheetId="20" hidden="1">{#N/A,#N/A,FALSE,"Combined";#N/A,#N/A,FALSE,"Club Excellence";#N/A,#N/A,FALSE,"Mo Bank Charges";#N/A,#N/A,FALSE,"MCI Systemshouse";#N/A,#N/A,FALSE,"ADP_WTR"}</definedName>
    <definedName name="lll" hidden="1">{#N/A,#N/A,FALSE,"Combined";#N/A,#N/A,FALSE,"Club Excellence";#N/A,#N/A,FALSE,"Mo Bank Charges";#N/A,#N/A,FALSE,"MCI Systemshouse";#N/A,#N/A,FALSE,"ADP_WTR"}</definedName>
    <definedName name="lllj" hidden="1">[55]graph!$B$3:$B$14</definedName>
    <definedName name="LLU" localSheetId="20" hidden="1">{#N/A,#N/A,FALSE,"ANEXO 1";#N/A,#N/A,FALSE,"ANEXO 2";#N/A,#N/A,FALSE,"ANEXO 3";#N/A,#N/A,FALSE,"ANEXO 4";#N/A,#N/A,FALSE,"ANEXO 5";#N/A,#N/A,FALSE,"ANEXO 6"}</definedName>
    <definedName name="LLU" hidden="1">{#N/A,#N/A,FALSE,"ANEXO 1";#N/A,#N/A,FALSE,"ANEXO 2";#N/A,#N/A,FALSE,"ANEXO 3";#N/A,#N/A,FALSE,"ANEXO 4";#N/A,#N/A,FALSE,"ANEXO 5";#N/A,#N/A,FALSE,"ANEXO 6"}</definedName>
    <definedName name="lmkik" localSheetId="20" hidden="1">{#N/A,#N/A,FALSE,"BS";#N/A,#N/A,FALSE,"PL";#N/A,#N/A,FALSE,"처분";#N/A,#N/A,FALSE,"현금";#N/A,#N/A,FALSE,"매출";#N/A,#N/A,FALSE,"원가";#N/A,#N/A,FALSE,"경영"}</definedName>
    <definedName name="lmkik" hidden="1">{#N/A,#N/A,FALSE,"BS";#N/A,#N/A,FALSE,"PL";#N/A,#N/A,FALSE,"처분";#N/A,#N/A,FALSE,"현금";#N/A,#N/A,FALSE,"매출";#N/A,#N/A,FALSE,"원가";#N/A,#N/A,FALSE,"경영"}</definedName>
    <definedName name="lmmm" localSheetId="20" hidden="1">{#N/A,#N/A,FALSE,"BS";#N/A,#N/A,FALSE,"PL";#N/A,#N/A,FALSE,"처분";#N/A,#N/A,FALSE,"현금";#N/A,#N/A,FALSE,"매출";#N/A,#N/A,FALSE,"원가";#N/A,#N/A,FALSE,"경영"}</definedName>
    <definedName name="lmmm" hidden="1">{#N/A,#N/A,FALSE,"BS";#N/A,#N/A,FALSE,"PL";#N/A,#N/A,FALSE,"처분";#N/A,#N/A,FALSE,"현금";#N/A,#N/A,FALSE,"매출";#N/A,#N/A,FALSE,"원가";#N/A,#N/A,FALSE,"경영"}</definedName>
    <definedName name="lmmmm" localSheetId="20" hidden="1">{#N/A,#N/A,FALSE,"BS";#N/A,#N/A,FALSE,"PL";#N/A,#N/A,FALSE,"처분";#N/A,#N/A,FALSE,"현금";#N/A,#N/A,FALSE,"매출";#N/A,#N/A,FALSE,"원가";#N/A,#N/A,FALSE,"경영"}</definedName>
    <definedName name="lmmmm" hidden="1">{#N/A,#N/A,FALSE,"BS";#N/A,#N/A,FALSE,"PL";#N/A,#N/A,FALSE,"처분";#N/A,#N/A,FALSE,"현금";#N/A,#N/A,FALSE,"매출";#N/A,#N/A,FALSE,"원가";#N/A,#N/A,FALSE,"경영"}</definedName>
    <definedName name="lnk_CoName" hidden="1">#REF!</definedName>
    <definedName name="lnk_countryID" hidden="1">#REF!</definedName>
    <definedName name="lnk_cpyID" hidden="1">#REF!</definedName>
    <definedName name="lnk_display_Currency" hidden="1">#REF!</definedName>
    <definedName name="lnk_IndustryType" hidden="1">#REF!</definedName>
    <definedName name="lnk_LastFiscalYear" hidden="1">#REF!</definedName>
    <definedName name="lnk_numForecastYears" hidden="1">#REF!</definedName>
    <definedName name="lnk_numHistoricalYears" hidden="1">#REF!</definedName>
    <definedName name="lnk_rData_Start_Driver" hidden="1">#REF!</definedName>
    <definedName name="lnk_rDataStart" hidden="1">#REF!</definedName>
    <definedName name="lnk_rSourceFore" hidden="1">#REF!</definedName>
    <definedName name="lnk_rSourceFore1st" hidden="1">#REF!</definedName>
    <definedName name="lnk_rSourceHist" hidden="1">#REF!</definedName>
    <definedName name="lnk_rYearRow" hidden="1">#REF!</definedName>
    <definedName name="lnk_rYearRow_Driver" hidden="1">#REF!</definedName>
    <definedName name="lnk_ScenarioName" hidden="1">#REF!</definedName>
    <definedName name="lnk_TICK" hidden="1">#REF!</definedName>
    <definedName name="lnk_update" hidden="1">#REF!</definedName>
    <definedName name="lnk_version" hidden="1">#REF!</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ooo" localSheetId="20" hidden="1">{#N/A,#N/A,FALSE,"BS";#N/A,#N/A,FALSE,"PL";#N/A,#N/A,FALSE,"처분";#N/A,#N/A,FALSE,"현금";#N/A,#N/A,FALSE,"매출";#N/A,#N/A,FALSE,"원가";#N/A,#N/A,FALSE,"경영"}</definedName>
    <definedName name="loooo" hidden="1">{#N/A,#N/A,FALSE,"BS";#N/A,#N/A,FALSE,"PL";#N/A,#N/A,FALSE,"처분";#N/A,#N/A,FALSE,"현금";#N/A,#N/A,FALSE,"매출";#N/A,#N/A,FALSE,"원가";#N/A,#N/A,FALSE,"경영"}</definedName>
    <definedName name="lynne" localSheetId="20" hidden="1">{#N/A,#N/A,TRUE,"2002 - 2004 Covenant Calcs";#N/A,#N/A,TRUE,"Debt and Interest Structure";#N/A,#N/A,TRUE,"2002 Actual vs 2003 Forecast";#N/A,#N/A,TRUE,"BMCData";#N/A,#N/A,TRUE,"BMG Consolidated";#N/A,#N/A,TRUE,"VELData";#N/A,#N/A,TRUE,"OLD Corp Cash Basis Income";#N/A,#N/A,TRUE,"Corp Base + Elims";#N/A,#N/A,TRUE,"Mask Data";#N/A,#N/A,TRUE,"Non-Mask Data";#N/A,#N/A,TRUE,"Sales Price and Volume - Mask";#N/A,#N/A,TRUE,"Sales Price and Volume - VE";#N/A,#N/A,TRUE,"Monthly"}</definedName>
    <definedName name="lynne" hidden="1">{#N/A,#N/A,TRUE,"2002 - 2004 Covenant Calcs";#N/A,#N/A,TRUE,"Debt and Interest Structure";#N/A,#N/A,TRUE,"2002 Actual vs 2003 Forecast";#N/A,#N/A,TRUE,"BMCData";#N/A,#N/A,TRUE,"BMG Consolidated";#N/A,#N/A,TRUE,"VELData";#N/A,#N/A,TRUE,"OLD Corp Cash Basis Income";#N/A,#N/A,TRUE,"Corp Base + Elims";#N/A,#N/A,TRUE,"Mask Data";#N/A,#N/A,TRUE,"Non-Mask Data";#N/A,#N/A,TRUE,"Sales Price and Volume - Mask";#N/A,#N/A,TRUE,"Sales Price and Volume - VE";#N/A,#N/A,TRUE,"Monthly"}</definedName>
    <definedName name="m" localSheetId="20" hidden="1">{#N/A,#N/A,FALSE,"Aging Summary";#N/A,#N/A,FALSE,"Ratio Analysis";#N/A,#N/A,FALSE,"Test 120 Day Accts";#N/A,#N/A,FALSE,"Tickmarks"}</definedName>
    <definedName name="m" hidden="1">{#N/A,#N/A,FALSE,"Aging Summary";#N/A,#N/A,FALSE,"Ratio Analysis";#N/A,#N/A,FALSE,"Test 120 Day Accts";#N/A,#N/A,FALSE,"Tickmarks"}</definedName>
    <definedName name="M_PlaceofPath" hidden="1">"F:\MREGAN\win\EXL\CO\HVAC\UTX\utx_vdf.xls"</definedName>
    <definedName name="matrix" localSheetId="20" hidden="1">{"'Data Summary'!$A$1:$O$26"}</definedName>
    <definedName name="matrix" hidden="1">{"'Data Summary'!$A$1:$O$26"}</definedName>
    <definedName name="May1Forecast" localSheetId="20" hidden="1">{"Page 1",#N/A,FALSE,"Sheet1";"Page 2",#N/A,FALSE,"Sheet1"}</definedName>
    <definedName name="May1Forecast" hidden="1">{"Page 1",#N/A,FALSE,"Sheet1";"Page 2",#N/A,FALSE,"Sheet1"}</definedName>
    <definedName name="MayForecast" localSheetId="20" hidden="1">{"Page 1",#N/A,FALSE,"Sheet1";"Page 2",#N/A,FALSE,"Sheet1"}</definedName>
    <definedName name="MayForecast" hidden="1">{"Page 1",#N/A,FALSE,"Sheet1";"Page 2",#N/A,FALSE,"Sheet1"}</definedName>
    <definedName name="MBK_2분기" localSheetId="20" hidden="1">{#N/A,#N/A,FALSE,"BS";#N/A,#N/A,FALSE,"PL";#N/A,#N/A,FALSE,"처분";#N/A,#N/A,FALSE,"현금";#N/A,#N/A,FALSE,"매출";#N/A,#N/A,FALSE,"원가";#N/A,#N/A,FALSE,"경영"}</definedName>
    <definedName name="MBK_2분기" hidden="1">{#N/A,#N/A,FALSE,"BS";#N/A,#N/A,FALSE,"PL";#N/A,#N/A,FALSE,"처분";#N/A,#N/A,FALSE,"현금";#N/A,#N/A,FALSE,"매출";#N/A,#N/A,FALSE,"원가";#N/A,#N/A,FALSE,"경영"}</definedName>
    <definedName name="MedClaims" localSheetId="20" hidden="1">{"PAGE 1",#N/A,FALSE,"CONTRACT.XLS";"PAGE 2",#N/A,FALSE,"CONTRACT.XLS";"APPENDIX A",#N/A,FALSE,"APPEND_A.XLS";"DM DTAILS",#N/A,FALSE,"DM_DTAIL.XLS";"APPEND B",#N/A,FALSE,"APPEND_B.XLS";"CP DTAIL",#N/A,FALSE,"CP_DTAIL.XLS";"APPENDIX C",#N/A,FALSE,"APPEND_C.XLS";"TABLE 1",#N/A,FALSE,"TABLE_1.XLS";"TABLE 2",#N/A,FALSE,"TABLE_2.XLS";"TABLE 3",#N/A,FALSE,"TABLE_3.XLS";"TABLE 4",#N/A,FALSE,"TABLE_4.XLS"}</definedName>
    <definedName name="MedClaims" hidden="1">{"PAGE 1",#N/A,FALSE,"CONTRACT.XLS";"PAGE 2",#N/A,FALSE,"CONTRACT.XLS";"APPENDIX A",#N/A,FALSE,"APPEND_A.XLS";"DM DTAILS",#N/A,FALSE,"DM_DTAIL.XLS";"APPEND B",#N/A,FALSE,"APPEND_B.XLS";"CP DTAIL",#N/A,FALSE,"CP_DTAIL.XLS";"APPENDIX C",#N/A,FALSE,"APPEND_C.XLS";"TABLE 1",#N/A,FALSE,"TABLE_1.XLS";"TABLE 2",#N/A,FALSE,"TABLE_2.XLS";"TABLE 3",#N/A,FALSE,"TABLE_3.XLS";"TABLE 4",#N/A,FALSE,"TABLE_4.XLS"}</definedName>
    <definedName name="MerrillPrintIt" localSheetId="12" hidden="1">[34]!MerrillPrintIt</definedName>
    <definedName name="MerrillPrintIt" hidden="1">[34]!MerrillPrintIt</definedName>
    <definedName name="MEWarning" hidden="1">1</definedName>
    <definedName name="mj" localSheetId="20" hidden="1">{#N/A,#N/A,FALSE,"BS";#N/A,#N/A,FALSE,"PL";#N/A,#N/A,FALSE,"처분";#N/A,#N/A,FALSE,"현금";#N/A,#N/A,FALSE,"매출";#N/A,#N/A,FALSE,"원가";#N/A,#N/A,FALSE,"경영"}</definedName>
    <definedName name="mj" hidden="1">{#N/A,#N/A,FALSE,"BS";#N/A,#N/A,FALSE,"PL";#N/A,#N/A,FALSE,"처분";#N/A,#N/A,FALSE,"현금";#N/A,#N/A,FALSE,"매출";#N/A,#N/A,FALSE,"원가";#N/A,#N/A,FALSE,"경영"}</definedName>
    <definedName name="MKK" localSheetId="20" hidden="1">{"'下期集計（10.27迄・速報値）'!$Q$16"}</definedName>
    <definedName name="MKK" hidden="1">{"'下期集計（10.27迄・速報値）'!$Q$16"}</definedName>
    <definedName name="mmm" localSheetId="2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mmm"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mn" localSheetId="20" hidden="1">{#N/A,#N/A,FALSE,"UNIT";#N/A,#N/A,FALSE,"UNIT";#N/A,#N/A,FALSE,"계정"}</definedName>
    <definedName name="mn" hidden="1">{#N/A,#N/A,FALSE,"UNIT";#N/A,#N/A,FALSE,"UNIT";#N/A,#N/A,FALSE,"계정"}</definedName>
    <definedName name="Moses" localSheetId="20" hidden="1">{"FCB_ALL",#N/A,FALSE,"FCB"}</definedName>
    <definedName name="Moses" hidden="1">{"FCB_ALL",#N/A,FALSE,"FCB"}</definedName>
    <definedName name="n_1" localSheetId="20" hidden="1">{#N/A,#N/A,TRUE,"BusPlan Indx";#N/A,#N/A,TRUE,"P&amp;L BusPl";"CF BusPlan",#N/A,TRUE,"FCashflow";"BS QU&amp;Yr Overview",#N/A,TRUE,"BS";"CapEx Yearly",#N/A,TRUE,"CapEx";#N/A,#N/A,TRUE,"BusPlan Info"}</definedName>
    <definedName name="n_1" hidden="1">{#N/A,#N/A,TRUE,"BusPlan Indx";#N/A,#N/A,TRUE,"P&amp;L BusPl";"CF BusPlan",#N/A,TRUE,"FCashflow";"BS QU&amp;Yr Overview",#N/A,TRUE,"BS";"CapEx Yearly",#N/A,TRUE,"CapEx";#N/A,#N/A,TRUE,"BusPlan Info"}</definedName>
    <definedName name="n_2" localSheetId="20" hidden="1">{#N/A,#N/A,TRUE,"BusPlan Indx";#N/A,#N/A,TRUE,"P&amp;L BusPl";"CF BusPlan",#N/A,TRUE,"FCashflow";"BS QU&amp;Yr Overview",#N/A,TRUE,"BS";"CapEx Yearly",#N/A,TRUE,"CapEx";#N/A,#N/A,TRUE,"BusPlan Info"}</definedName>
    <definedName name="n_2" hidden="1">{#N/A,#N/A,TRUE,"BusPlan Indx";#N/A,#N/A,TRUE,"P&amp;L BusPl";"CF BusPlan",#N/A,TRUE,"FCashflow";"BS QU&amp;Yr Overview",#N/A,TRUE,"BS";"CapEx Yearly",#N/A,TRUE,"CapEx";#N/A,#N/A,TRUE,"BusPlan Info"}</definedName>
    <definedName name="n_3" localSheetId="20" hidden="1">{#N/A,#N/A,TRUE,"BusPlan Indx";#N/A,#N/A,TRUE,"P&amp;L BusPl";"CF BusPlan",#N/A,TRUE,"FCashflow";"BS QU&amp;Yr Overview",#N/A,TRUE,"BS";"CapEx Yearly",#N/A,TRUE,"CapEx";#N/A,#N/A,TRUE,"BusPlan Info"}</definedName>
    <definedName name="n_3" hidden="1">{#N/A,#N/A,TRUE,"BusPlan Indx";#N/A,#N/A,TRUE,"P&amp;L BusPl";"CF BusPlan",#N/A,TRUE,"FCashflow";"BS QU&amp;Yr Overview",#N/A,TRUE,"BS";"CapEx Yearly",#N/A,TRUE,"CapEx";#N/A,#N/A,TRUE,"BusPlan Info"}</definedName>
    <definedName name="n_4" localSheetId="20" hidden="1">{#N/A,#N/A,TRUE,"BusPlan Indx";#N/A,#N/A,TRUE,"P&amp;L BusPl";"CF BusPlan",#N/A,TRUE,"FCashflow";"BS QU&amp;Yr Overview",#N/A,TRUE,"BS";"CapEx Yearly",#N/A,TRUE,"CapEx";#N/A,#N/A,TRUE,"BusPlan Info"}</definedName>
    <definedName name="n_4" hidden="1">{#N/A,#N/A,TRUE,"BusPlan Indx";#N/A,#N/A,TRUE,"P&amp;L BusPl";"CF BusPlan",#N/A,TRUE,"FCashflow";"BS QU&amp;Yr Overview",#N/A,TRUE,"BS";"CapEx Yearly",#N/A,TRUE,"CapEx";#N/A,#N/A,TRUE,"BusPlan Info"}</definedName>
    <definedName name="n_5" localSheetId="20" hidden="1">{#N/A,#N/A,TRUE,"BusPlan Indx";#N/A,#N/A,TRUE,"P&amp;L BusPl";"CF BusPlan",#N/A,TRUE,"FCashflow";"BS QU&amp;Yr Overview",#N/A,TRUE,"BS";"CapEx Yearly",#N/A,TRUE,"CapEx";#N/A,#N/A,TRUE,"BusPlan Info"}</definedName>
    <definedName name="n_5" hidden="1">{#N/A,#N/A,TRUE,"BusPlan Indx";#N/A,#N/A,TRUE,"P&amp;L BusPl";"CF BusPlan",#N/A,TRUE,"FCashflow";"BS QU&amp;Yr Overview",#N/A,TRUE,"BS";"CapEx Yearly",#N/A,TRUE,"CapEx";#N/A,#N/A,TRUE,"BusPlan Info"}</definedName>
    <definedName name="na" hidden="1">"IQ_FY_DATE"</definedName>
    <definedName name="NBB" localSheetId="20" hidden="1">{#N/A,#N/A,FALSE,"ANEXO 6";#N/A,#N/A,FALSE,"ANEXO 3"}</definedName>
    <definedName name="NBB" hidden="1">{#N/A,#N/A,FALSE,"ANEXO 6";#N/A,#N/A,FALSE,"ANEXO 3"}</definedName>
    <definedName name="NBM" localSheetId="20" hidden="1">{#N/A,#N/A,FALSE,"ANEXO 6";#N/A,#N/A,FALSE,"ANEXO 3"}</definedName>
    <definedName name="NBM" hidden="1">{#N/A,#N/A,FALSE,"ANEXO 6";#N/A,#N/A,FALSE,"ANEXO 3"}</definedName>
    <definedName name="newbel" localSheetId="20" hidden="1">{"IS",#N/A,FALSE,"IS";"RPTIS",#N/A,FALSE,"RPTIS";"STATS",#N/A,FALSE,"STATS";"CELL",#N/A,FALSE,"CELL";"BS",#N/A,FALSE,"BS"}</definedName>
    <definedName name="newbel" hidden="1">{"IS",#N/A,FALSE,"IS";"RPTIS",#N/A,FALSE,"RPTIS";"STATS",#N/A,FALSE,"STATS";"CELL",#N/A,FALSE,"CELL";"BS",#N/A,FALSE,"BS"}</definedName>
    <definedName name="newbel1" localSheetId="20" hidden="1">{"IS",#N/A,FALSE,"IS";"RPTIS",#N/A,FALSE,"RPTIS";"STATS",#N/A,FALSE,"STATS";"CELL",#N/A,FALSE,"CELL";"BS",#N/A,FALSE,"BS"}</definedName>
    <definedName name="newbel1" hidden="1">{"IS",#N/A,FALSE,"IS";"RPTIS",#N/A,FALSE,"RPTIS";"STATS",#N/A,FALSE,"STATS";"CELL",#N/A,FALSE,"CELL";"BS",#N/A,FALSE,"BS"}</definedName>
    <definedName name="NewFinalPackage" localSheetId="20" hidden="1">{#N/A,#N/A,FALSE,"Qtrly Rev";#N/A,#N/A,FALSE,"Full Year";#N/A,#N/A,FALSE,"Reserve Effects";#N/A,#N/A,FALSE,"BU Stats"}</definedName>
    <definedName name="NewFinalPackage" hidden="1">{#N/A,#N/A,FALSE,"Qtrly Rev";#N/A,#N/A,FALSE,"Full Year";#N/A,#N/A,FALSE,"Reserve Effects";#N/A,#N/A,FALSE,"BU Stats"}</definedName>
    <definedName name="NewRange" localSheetId="12" hidden="1">[34]!NewRange</definedName>
    <definedName name="NewRange" hidden="1">[34]!NewRange</definedName>
    <definedName name="neww4" localSheetId="20" hidden="1">{#N/A,#N/A,FALSE,"3";#N/A,#N/A,FALSE,"5";#N/A,#N/A,FALSE,"6";#N/A,#N/A,FALSE,"8";#N/A,#N/A,FALSE,"10";#N/A,#N/A,FALSE,"13";#N/A,#N/A,FALSE,"14";#N/A,#N/A,FALSE,"15";#N/A,#N/A,FALSE,"16"}</definedName>
    <definedName name="neww4" hidden="1">{#N/A,#N/A,FALSE,"3";#N/A,#N/A,FALSE,"5";#N/A,#N/A,FALSE,"6";#N/A,#N/A,FALSE,"8";#N/A,#N/A,FALSE,"10";#N/A,#N/A,FALSE,"13";#N/A,#N/A,FALSE,"14";#N/A,#N/A,FALSE,"15";#N/A,#N/A,FALSE,"16"}</definedName>
    <definedName name="nfgr" hidden="1">#REF!</definedName>
    <definedName name="nhmyt" hidden="1">#REF!</definedName>
    <definedName name="nhy" localSheetId="20" hidden="1">{#N/A,#N/A,FALSE,"BS";#N/A,#N/A,FALSE,"PL";#N/A,#N/A,FALSE,"처분";#N/A,#N/A,FALSE,"현금";#N/A,#N/A,FALSE,"매출";#N/A,#N/A,FALSE,"원가";#N/A,#N/A,FALSE,"경영"}</definedName>
    <definedName name="nhy" hidden="1">{#N/A,#N/A,FALSE,"BS";#N/A,#N/A,FALSE,"PL";#N/A,#N/A,FALSE,"처분";#N/A,#N/A,FALSE,"현금";#N/A,#N/A,FALSE,"매출";#N/A,#N/A,FALSE,"원가";#N/A,#N/A,FALSE,"경영"}</definedName>
    <definedName name="nm" hidden="1">#REF!</definedName>
    <definedName name="nmkl" hidden="1">#REF!</definedName>
    <definedName name="nom" hidden="1">'[1]#REF'!#REF!</definedName>
    <definedName name="Nouveau" hidden="1">'[1]#REF'!#REF!</definedName>
    <definedName name="OB_Addtional" localSheetId="20" hidden="1">{"'Desktop Inventory 현황'!$B$2:$O$35"}</definedName>
    <definedName name="OB_Addtional" hidden="1">{"'Desktop Inventory 현황'!$B$2:$O$35"}</definedName>
    <definedName name="OB_adfadfdfafaf" localSheetId="20" hidden="1">{"'Desktop Inventory 현황'!$B$2:$O$35"}</definedName>
    <definedName name="OB_adfadfdfafaf" hidden="1">{"'Desktop Inventory 현황'!$B$2:$O$35"}</definedName>
    <definedName name="ocf" hidden="1">#REF!</definedName>
    <definedName name="OIL" localSheetId="20" hidden="1">{"'용역비'!$A$4:$C$8"}</definedName>
    <definedName name="OIL" hidden="1">{"'용역비'!$A$4:$C$8"}</definedName>
    <definedName name="oiuhkl" localSheetId="20" hidden="1">{#N/A,#N/A,FALSE,"BS";#N/A,#N/A,FALSE,"PL";#N/A,#N/A,FALSE,"처분";#N/A,#N/A,FALSE,"현금";#N/A,#N/A,FALSE,"매출";#N/A,#N/A,FALSE,"원가";#N/A,#N/A,FALSE,"경영"}</definedName>
    <definedName name="oiuhkl" hidden="1">{#N/A,#N/A,FALSE,"BS";#N/A,#N/A,FALSE,"PL";#N/A,#N/A,FALSE,"처분";#N/A,#N/A,FALSE,"현금";#N/A,#N/A,FALSE,"매출";#N/A,#N/A,FALSE,"원가";#N/A,#N/A,FALSE,"경영"}</definedName>
    <definedName name="OK" localSheetId="20" hidden="1">{#N/A,#N/A,FALSE,"Assumptions";#N/A,#N/A,FALSE,"N-IS-Sum";#N/A,#N/A,FALSE,"N-St-Sum";#N/A,#N/A,FALSE,"Inc Stmt";#N/A,#N/A,FALSE,"Stats"}</definedName>
    <definedName name="OK" hidden="1">{#N/A,#N/A,FALSE,"Assumptions";#N/A,#N/A,FALSE,"N-IS-Sum";#N/A,#N/A,FALSE,"N-St-Sum";#N/A,#N/A,FALSE,"Inc Stmt";#N/A,#N/A,FALSE,"Stats"}</definedName>
    <definedName name="okay" localSheetId="20" hidden="1">{#N/A,#N/A,FALSE,"SF"}</definedName>
    <definedName name="okay" hidden="1">{#N/A,#N/A,FALSE,"SF"}</definedName>
    <definedName name="okay_1" localSheetId="20" hidden="1">{#N/A,#N/A,FALSE,"SF"}</definedName>
    <definedName name="okay_1" hidden="1">{#N/A,#N/A,FALSE,"SF"}</definedName>
    <definedName name="okay2" localSheetId="20" hidden="1">{#N/A,#N/A,FALSE,"QTD";#N/A,#N/A,FALSE,"Lic Fees";#N/A,#N/A,FALSE,"Unapproved";#N/A,#N/A,FALSE,"Wkly Notes"}</definedName>
    <definedName name="okay2" hidden="1">{#N/A,#N/A,FALSE,"QTD";#N/A,#N/A,FALSE,"Lic Fees";#N/A,#N/A,FALSE,"Unapproved";#N/A,#N/A,FALSE,"Wkly Notes"}</definedName>
    <definedName name="old" localSheetId="20" hidden="1">{"vue1",#N/A,FALSE,"synthese";"vue2",#N/A,FALSE,"synthese"}</definedName>
    <definedName name="old" hidden="1">{"vue1",#N/A,FALSE,"synthese";"vue2",#N/A,FALSE,"synthese"}</definedName>
    <definedName name="oldd" localSheetId="20" hidden="1">{"vue1",#N/A,FALSE,"synthese";"vue2",#N/A,FALSE,"synthese"}</definedName>
    <definedName name="oldd" hidden="1">{"vue1",#N/A,FALSE,"synthese";"vue2",#N/A,FALSE,"synthese"}</definedName>
    <definedName name="ollkj" localSheetId="20" hidden="1">{#N/A,#N/A,FALSE,"BS";#N/A,#N/A,FALSE,"PL";#N/A,#N/A,FALSE,"처분";#N/A,#N/A,FALSE,"현금";#N/A,#N/A,FALSE,"매출";#N/A,#N/A,FALSE,"원가";#N/A,#N/A,FALSE,"경영"}</definedName>
    <definedName name="ollkj" hidden="1">{#N/A,#N/A,FALSE,"BS";#N/A,#N/A,FALSE,"PL";#N/A,#N/A,FALSE,"처분";#N/A,#N/A,FALSE,"현금";#N/A,#N/A,FALSE,"매출";#N/A,#N/A,FALSE,"원가";#N/A,#N/A,FALSE,"경영"}</definedName>
    <definedName name="OOO" localSheetId="20" hidden="1">{#N/A,#N/A,FALSE,"Combined";#N/A,#N/A,FALSE,"Club Excellence";#N/A,#N/A,FALSE,"Mo Bank Charges";#N/A,#N/A,FALSE,"MCI Systemshouse";#N/A,#N/A,FALSE,"ADP_WTR"}</definedName>
    <definedName name="OOO" hidden="1">{#N/A,#N/A,FALSE,"Combined";#N/A,#N/A,FALSE,"Club Excellence";#N/A,#N/A,FALSE,"Mo Bank Charges";#N/A,#N/A,FALSE,"MCI Systemshouse";#N/A,#N/A,FALSE,"ADP_WTR"}</definedName>
    <definedName name="ooop" localSheetId="20" hidden="1">{"'매출'!$A$1:$I$22"}</definedName>
    <definedName name="ooop" hidden="1">{"'매출'!$A$1:$I$22"}</definedName>
    <definedName name="opo" localSheetId="20" hidden="1">{#N/A,#N/A,FALSE,"지침";#N/A,#N/A,FALSE,"환경분석";#N/A,#N/A,FALSE,"Sheet16"}</definedName>
    <definedName name="opo" hidden="1">{#N/A,#N/A,FALSE,"지침";#N/A,#N/A,FALSE,"환경분석";#N/A,#N/A,FALSE,"Sheet16"}</definedName>
    <definedName name="Order__1" hidden="1">0</definedName>
    <definedName name="OrderTable" hidden="1">#REF!</definedName>
    <definedName name="Others" localSheetId="20" hidden="1">{"Page 1",#N/A,FALSE,"Sheet1";"Page 2",#N/A,FALSE,"Sheet1"}</definedName>
    <definedName name="Others" hidden="1">{"Page 1",#N/A,FALSE,"Sheet1";"Page 2",#N/A,FALSE,"Sheet1"}</definedName>
    <definedName name="OUI" localSheetId="20" hidden="1">{#N/A,#N/A,FALSE,"SF"}</definedName>
    <definedName name="OUI" hidden="1">{#N/A,#N/A,FALSE,"SF"}</definedName>
    <definedName name="OUI_1" localSheetId="20" hidden="1">{#N/A,#N/A,FALSE,"SF"}</definedName>
    <definedName name="OUI_1" hidden="1">{#N/A,#N/A,FALSE,"SF"}</definedName>
    <definedName name="ownership" localSheetId="20" hidden="1">{#N/A,#N/A,TRUE,"Summary";#N/A,#N/A,TRUE,"IS";#N/A,#N/A,TRUE,"Adj";#N/A,#N/A,TRUE,"BS";#N/A,#N/A,TRUE,"CF";#N/A,#N/A,TRUE,"Debt";#N/A,#N/A,TRUE,"IRR"}</definedName>
    <definedName name="ownership" hidden="1">{#N/A,#N/A,TRUE,"Summary";#N/A,#N/A,TRUE,"IS";#N/A,#N/A,TRUE,"Adj";#N/A,#N/A,TRUE,"BS";#N/A,#N/A,TRUE,"CF";#N/A,#N/A,TRUE,"Debt";#N/A,#N/A,TRUE,"IRR"}</definedName>
    <definedName name="ownership2" localSheetId="20" hidden="1">{#N/A,#N/A,TRUE,"Summary";#N/A,#N/A,TRUE,"IS";#N/A,#N/A,TRUE,"Adj";#N/A,#N/A,TRUE,"BS";#N/A,#N/A,TRUE,"CF";#N/A,#N/A,TRUE,"Debt";#N/A,#N/A,TRUE,"IRR"}</definedName>
    <definedName name="ownership2" hidden="1">{#N/A,#N/A,TRUE,"Summary";#N/A,#N/A,TRUE,"IS";#N/A,#N/A,TRUE,"Adj";#N/A,#N/A,TRUE,"BS";#N/A,#N/A,TRUE,"CF";#N/A,#N/A,TRUE,"Debt";#N/A,#N/A,TRUE,"IRR"}</definedName>
    <definedName name="park" localSheetId="20" hidden="1">{#N/A,#N/A,FALSE,"투입&amp;Waste";#N/A,#N/A,FALSE,"투입&amp;Waste";#N/A,#N/A,FALSE,"투입&amp;Waste"}</definedName>
    <definedName name="park" hidden="1">{#N/A,#N/A,FALSE,"투입&amp;Waste";#N/A,#N/A,FALSE,"투입&amp;Waste";#N/A,#N/A,FALSE,"투입&amp;Waste"}</definedName>
    <definedName name="pay" hidden="1">[58]comm!#REF!</definedName>
    <definedName name="payment1" hidden="1">[59]comm!#REF!</definedName>
    <definedName name="pd_1" localSheetId="20"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pd_1"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PEA" localSheetId="20" hidden="1">{#N/A,#N/A,FALSE,"3";#N/A,#N/A,FALSE,"5";#N/A,#N/A,FALSE,"6";#N/A,#N/A,FALSE,"8";#N/A,#N/A,FALSE,"10";#N/A,#N/A,FALSE,"13";#N/A,#N/A,FALSE,"14";#N/A,#N/A,FALSE,"15";#N/A,#N/A,FALSE,"16"}</definedName>
    <definedName name="PEA" hidden="1">{#N/A,#N/A,FALSE,"3";#N/A,#N/A,FALSE,"5";#N/A,#N/A,FALSE,"6";#N/A,#N/A,FALSE,"8";#N/A,#N/A,FALSE,"10";#N/A,#N/A,FALSE,"13";#N/A,#N/A,FALSE,"14";#N/A,#N/A,FALSE,"15";#N/A,#N/A,FALSE,"16"}</definedName>
    <definedName name="PerfTemplate" localSheetId="20" hidden="1">{#N/A,#N/A,FALSE,"QTD";#N/A,#N/A,FALSE,"Lic Fees";#N/A,#N/A,FALSE,"Unapproved";#N/A,#N/A,FALSE,"Wkly Notes"}</definedName>
    <definedName name="PerfTemplate" hidden="1">{#N/A,#N/A,FALSE,"QTD";#N/A,#N/A,FALSE,"Lic Fees";#N/A,#N/A,FALSE,"Unapproved";#N/A,#N/A,FALSE,"Wkly Notes"}</definedName>
    <definedName name="perftemplate2" localSheetId="20" hidden="1">{#N/A,#N/A,FALSE,"QTD";#N/A,#N/A,FALSE,"Lic Fees";#N/A,#N/A,FALSE,"Unapproved";#N/A,#N/A,FALSE,"Wkly Notes"}</definedName>
    <definedName name="perftemplate2" hidden="1">{#N/A,#N/A,FALSE,"QTD";#N/A,#N/A,FALSE,"Lic Fees";#N/A,#N/A,FALSE,"Unapproved";#N/A,#N/A,FALSE,"Wkly Notes"}</definedName>
    <definedName name="PET월별예산" localSheetId="20" hidden="1">{"FCB_ALL",#N/A,FALSE,"FCB";"GREY_ALL",#N/A,FALSE,"GREY"}</definedName>
    <definedName name="PET월별예산" hidden="1">{"FCB_ALL",#N/A,FALSE,"FCB";"GREY_ALL",#N/A,FALSE,"GREY"}</definedName>
    <definedName name="PFKLE" localSheetId="20" hidden="1">{#N/A,#N/A,FALSE,"00 P&amp;L vs 99"}</definedName>
    <definedName name="PFKLE" hidden="1">{#N/A,#N/A,FALSE,"00 P&amp;L vs 99"}</definedName>
    <definedName name="PL_1" localSheetId="20" hidden="1">{#N/A,#N/A,FALSE,"SF"}</definedName>
    <definedName name="PL_1" hidden="1">{#N/A,#N/A,FALSE,"SF"}</definedName>
    <definedName name="placeholder" localSheetId="20" hidden="1">{#N/A,#N/A,FALSE,"Performance Flash Report"}</definedName>
    <definedName name="placeholder" hidden="1">{#N/A,#N/A,FALSE,"Performance Flash Report"}</definedName>
    <definedName name="placeholder_1" localSheetId="20" hidden="1">{#N/A,#N/A,FALSE,"Performance Flash Report"}</definedName>
    <definedName name="placeholder_1" hidden="1">{#N/A,#N/A,FALSE,"Performance Flash Report"}</definedName>
    <definedName name="placeholder_1_1" localSheetId="20" hidden="1">{#N/A,#N/A,FALSE,"Performance Flash Report"}</definedName>
    <definedName name="placeholder_1_1" hidden="1">{#N/A,#N/A,FALSE,"Performance Flash Report"}</definedName>
    <definedName name="placeholder_1_2" localSheetId="20" hidden="1">{#N/A,#N/A,FALSE,"Performance Flash Report"}</definedName>
    <definedName name="placeholder_1_2" hidden="1">{#N/A,#N/A,FALSE,"Performance Flash Report"}</definedName>
    <definedName name="placeholder_1_3" localSheetId="20" hidden="1">{#N/A,#N/A,FALSE,"Performance Flash Report"}</definedName>
    <definedName name="placeholder_1_3" hidden="1">{#N/A,#N/A,FALSE,"Performance Flash Report"}</definedName>
    <definedName name="placeholder_1_4" localSheetId="20" hidden="1">{#N/A,#N/A,FALSE,"Performance Flash Report"}</definedName>
    <definedName name="placeholder_1_4" hidden="1">{#N/A,#N/A,FALSE,"Performance Flash Report"}</definedName>
    <definedName name="placeholder_2" localSheetId="20" hidden="1">{#N/A,#N/A,FALSE,"Performance Flash Report"}</definedName>
    <definedName name="placeholder_2" hidden="1">{#N/A,#N/A,FALSE,"Performance Flash Report"}</definedName>
    <definedName name="placeholder_2_1" localSheetId="20" hidden="1">{#N/A,#N/A,FALSE,"Performance Flash Report"}</definedName>
    <definedName name="placeholder_2_1" hidden="1">{#N/A,#N/A,FALSE,"Performance Flash Report"}</definedName>
    <definedName name="placeholder_2_2" localSheetId="20" hidden="1">{#N/A,#N/A,FALSE,"Performance Flash Report"}</definedName>
    <definedName name="placeholder_2_2" hidden="1">{#N/A,#N/A,FALSE,"Performance Flash Report"}</definedName>
    <definedName name="placeholder_2_3" localSheetId="20" hidden="1">{#N/A,#N/A,FALSE,"Performance Flash Report"}</definedName>
    <definedName name="placeholder_2_3" hidden="1">{#N/A,#N/A,FALSE,"Performance Flash Report"}</definedName>
    <definedName name="placeholder_2_4" localSheetId="20" hidden="1">{#N/A,#N/A,FALSE,"Performance Flash Report"}</definedName>
    <definedName name="placeholder_2_4" hidden="1">{#N/A,#N/A,FALSE,"Performance Flash Report"}</definedName>
    <definedName name="placeholder_3" localSheetId="20" hidden="1">{#N/A,#N/A,FALSE,"Performance Flash Report"}</definedName>
    <definedName name="placeholder_3" hidden="1">{#N/A,#N/A,FALSE,"Performance Flash Report"}</definedName>
    <definedName name="placeholder_3_1" localSheetId="20" hidden="1">{#N/A,#N/A,FALSE,"Performance Flash Report"}</definedName>
    <definedName name="placeholder_3_1" hidden="1">{#N/A,#N/A,FALSE,"Performance Flash Report"}</definedName>
    <definedName name="placeholder_3_2" localSheetId="20" hidden="1">{#N/A,#N/A,FALSE,"Performance Flash Report"}</definedName>
    <definedName name="placeholder_3_2" hidden="1">{#N/A,#N/A,FALSE,"Performance Flash Report"}</definedName>
    <definedName name="placeholder_3_3" localSheetId="20" hidden="1">{#N/A,#N/A,FALSE,"Performance Flash Report"}</definedName>
    <definedName name="placeholder_3_3" hidden="1">{#N/A,#N/A,FALSE,"Performance Flash Report"}</definedName>
    <definedName name="placeholder_3_4" localSheetId="20" hidden="1">{#N/A,#N/A,FALSE,"Performance Flash Report"}</definedName>
    <definedName name="placeholder_3_4" hidden="1">{#N/A,#N/A,FALSE,"Performance Flash Report"}</definedName>
    <definedName name="placeholder_4" localSheetId="20" hidden="1">{#N/A,#N/A,FALSE,"Performance Flash Report"}</definedName>
    <definedName name="placeholder_4" hidden="1">{#N/A,#N/A,FALSE,"Performance Flash Report"}</definedName>
    <definedName name="placeholder_4_1" localSheetId="20" hidden="1">{#N/A,#N/A,FALSE,"Performance Flash Report"}</definedName>
    <definedName name="placeholder_4_1" hidden="1">{#N/A,#N/A,FALSE,"Performance Flash Report"}</definedName>
    <definedName name="placeholder_4_2" localSheetId="20" hidden="1">{#N/A,#N/A,FALSE,"Performance Flash Report"}</definedName>
    <definedName name="placeholder_4_2" hidden="1">{#N/A,#N/A,FALSE,"Performance Flash Report"}</definedName>
    <definedName name="placeholder_4_3" localSheetId="20" hidden="1">{#N/A,#N/A,FALSE,"Performance Flash Report"}</definedName>
    <definedName name="placeholder_4_3" hidden="1">{#N/A,#N/A,FALSE,"Performance Flash Report"}</definedName>
    <definedName name="placeholder_4_4" localSheetId="20" hidden="1">{#N/A,#N/A,FALSE,"Performance Flash Report"}</definedName>
    <definedName name="placeholder_4_4" hidden="1">{#N/A,#N/A,FALSE,"Performance Flash Report"}</definedName>
    <definedName name="placeholder_5" localSheetId="20" hidden="1">{#N/A,#N/A,FALSE,"Performance Flash Report"}</definedName>
    <definedName name="placeholder_5" hidden="1">{#N/A,#N/A,FALSE,"Performance Flash Report"}</definedName>
    <definedName name="placeholder_5_1" localSheetId="20" hidden="1">{#N/A,#N/A,FALSE,"Performance Flash Report"}</definedName>
    <definedName name="placeholder_5_1" hidden="1">{#N/A,#N/A,FALSE,"Performance Flash Report"}</definedName>
    <definedName name="placeholder_5_2" localSheetId="20" hidden="1">{#N/A,#N/A,FALSE,"Performance Flash Report"}</definedName>
    <definedName name="placeholder_5_2" hidden="1">{#N/A,#N/A,FALSE,"Performance Flash Report"}</definedName>
    <definedName name="placeholder_5_3" localSheetId="20" hidden="1">{#N/A,#N/A,FALSE,"Performance Flash Report"}</definedName>
    <definedName name="placeholder_5_3" hidden="1">{#N/A,#N/A,FALSE,"Performance Flash Report"}</definedName>
    <definedName name="placeholder_5_4" localSheetId="20" hidden="1">{#N/A,#N/A,FALSE,"Performance Flash Report"}</definedName>
    <definedName name="placeholder_5_4" hidden="1">{#N/A,#N/A,FALSE,"Performance Flash Report"}</definedName>
    <definedName name="Plan1" localSheetId="20" hidden="1">{#N/A,#N/A,FALSE,"ANEXO 1";#N/A,#N/A,FALSE,"ANEXO 2";#N/A,#N/A,FALSE,"ANEXO 3";#N/A,#N/A,FALSE,"ANEXO 4";#N/A,#N/A,FALSE,"ANEXO 5";#N/A,#N/A,FALSE,"ANEXO 6"}</definedName>
    <definedName name="Plan1" hidden="1">{#N/A,#N/A,FALSE,"ANEXO 1";#N/A,#N/A,FALSE,"ANEXO 2";#N/A,#N/A,FALSE,"ANEXO 3";#N/A,#N/A,FALSE,"ANEXO 4";#N/A,#N/A,FALSE,"ANEXO 5";#N/A,#N/A,FALSE,"ANEXO 6"}</definedName>
    <definedName name="Plan1_1" localSheetId="20" hidden="1">{#N/A,#N/A,FALSE,"ANEXO 1";#N/A,#N/A,FALSE,"ANEXO 2";#N/A,#N/A,FALSE,"ANEXO 3";#N/A,#N/A,FALSE,"ANEXO 4";#N/A,#N/A,FALSE,"ANEXO 5";#N/A,#N/A,FALSE,"ANEXO 6"}</definedName>
    <definedName name="Plan1_1" hidden="1">{#N/A,#N/A,FALSE,"ANEXO 1";#N/A,#N/A,FALSE,"ANEXO 2";#N/A,#N/A,FALSE,"ANEXO 3";#N/A,#N/A,FALSE,"ANEXO 4";#N/A,#N/A,FALSE,"ANEXO 5";#N/A,#N/A,FALSE,"ANEXO 6"}</definedName>
    <definedName name="plmko" localSheetId="20" hidden="1">{#N/A,#N/A,FALSE,"BS";#N/A,#N/A,FALSE,"PL";#N/A,#N/A,FALSE,"처분";#N/A,#N/A,FALSE,"현금";#N/A,#N/A,FALSE,"매출";#N/A,#N/A,FALSE,"원가";#N/A,#N/A,FALSE,"경영"}</definedName>
    <definedName name="plmko" hidden="1">{#N/A,#N/A,FALSE,"BS";#N/A,#N/A,FALSE,"PL";#N/A,#N/A,FALSE,"처분";#N/A,#N/A,FALSE,"현금";#N/A,#N/A,FALSE,"매출";#N/A,#N/A,FALSE,"원가";#N/A,#N/A,FALSE,"경영"}</definedName>
    <definedName name="pmser" localSheetId="20" hidden="1">{#N/A,#N/A,FALSE,"Eastern";#N/A,#N/A,FALSE,"Western"}</definedName>
    <definedName name="pmser" hidden="1">{#N/A,#N/A,FALSE,"Eastern";#N/A,#N/A,FALSE,"Western"}</definedName>
    <definedName name="poi" hidden="1">#REF!</definedName>
    <definedName name="POIH" localSheetId="20" hidden="1">{#N/A,#N/A,FALSE,"ANEXO 3";#N/A,#N/A,FALSE,"ANEXO 6";#N/A,#N/A,FALSE,"ANEXO 4";#N/A,#N/A,FALSE,"ANEXO 5"}</definedName>
    <definedName name="POIH" hidden="1">{#N/A,#N/A,FALSE,"ANEXO 3";#N/A,#N/A,FALSE,"ANEXO 6";#N/A,#N/A,FALSE,"ANEXO 4";#N/A,#N/A,FALSE,"ANEXO 5"}</definedName>
    <definedName name="poilk" localSheetId="20" hidden="1">{#N/A,#N/A,FALSE,"BS";#N/A,#N/A,FALSE,"PL";#N/A,#N/A,FALSE,"처분";#N/A,#N/A,FALSE,"현금";#N/A,#N/A,FALSE,"매출";#N/A,#N/A,FALSE,"원가";#N/A,#N/A,FALSE,"경영"}</definedName>
    <definedName name="poilk" hidden="1">{#N/A,#N/A,FALSE,"BS";#N/A,#N/A,FALSE,"PL";#N/A,#N/A,FALSE,"처분";#N/A,#N/A,FALSE,"현금";#N/A,#N/A,FALSE,"매출";#N/A,#N/A,FALSE,"원가";#N/A,#N/A,FALSE,"경영"}</definedName>
    <definedName name="pol" localSheetId="20" hidden="1">{#N/A,#N/A,FALSE,"Eastern";#N/A,#N/A,FALSE,"Western"}</definedName>
    <definedName name="pol" hidden="1">{#N/A,#N/A,FALSE,"Eastern";#N/A,#N/A,FALSE,"Western"}</definedName>
    <definedName name="polkiop" localSheetId="20" hidden="1">{#N/A,#N/A,FALSE,"BS";#N/A,#N/A,FALSE,"PL";#N/A,#N/A,FALSE,"처분";#N/A,#N/A,FALSE,"현금";#N/A,#N/A,FALSE,"매출";#N/A,#N/A,FALSE,"원가";#N/A,#N/A,FALSE,"경영"}</definedName>
    <definedName name="polkiop" hidden="1">{#N/A,#N/A,FALSE,"BS";#N/A,#N/A,FALSE,"PL";#N/A,#N/A,FALSE,"처분";#N/A,#N/A,FALSE,"현금";#N/A,#N/A,FALSE,"매출";#N/A,#N/A,FALSE,"원가";#N/A,#N/A,FALSE,"경영"}</definedName>
    <definedName name="pooll" localSheetId="20" hidden="1">{#N/A,#N/A,FALSE,"BS";#N/A,#N/A,FALSE,"PL";#N/A,#N/A,FALSE,"처분";#N/A,#N/A,FALSE,"현금";#N/A,#N/A,FALSE,"매출";#N/A,#N/A,FALSE,"원가";#N/A,#N/A,FALSE,"경영"}</definedName>
    <definedName name="pooll" hidden="1">{#N/A,#N/A,FALSE,"BS";#N/A,#N/A,FALSE,"PL";#N/A,#N/A,FALSE,"처분";#N/A,#N/A,FALSE,"현금";#N/A,#N/A,FALSE,"매출";#N/A,#N/A,FALSE,"원가";#N/A,#N/A,FALSE,"경영"}</definedName>
    <definedName name="poop" localSheetId="20" hidden="1">{#N/A,#N/A,FALSE,"BS";#N/A,#N/A,FALSE,"PL";#N/A,#N/A,FALSE,"처분";#N/A,#N/A,FALSE,"현금";#N/A,#N/A,FALSE,"매출";#N/A,#N/A,FALSE,"원가";#N/A,#N/A,FALSE,"경영"}</definedName>
    <definedName name="poop" hidden="1">{#N/A,#N/A,FALSE,"BS";#N/A,#N/A,FALSE,"PL";#N/A,#N/A,FALSE,"처분";#N/A,#N/A,FALSE,"현금";#N/A,#N/A,FALSE,"매출";#N/A,#N/A,FALSE,"원가";#N/A,#N/A,FALSE,"경영"}</definedName>
    <definedName name="pop" localSheetId="20" hidden="1">{#N/A,#N/A,FALSE,"BS";#N/A,#N/A,FALSE,"PL";#N/A,#N/A,FALSE,"처분";#N/A,#N/A,FALSE,"현금";#N/A,#N/A,FALSE,"매출";#N/A,#N/A,FALSE,"원가";#N/A,#N/A,FALSE,"경영"}</definedName>
    <definedName name="pop" hidden="1">{#N/A,#N/A,FALSE,"BS";#N/A,#N/A,FALSE,"PL";#N/A,#N/A,FALSE,"처분";#N/A,#N/A,FALSE,"현금";#N/A,#N/A,FALSE,"매출";#N/A,#N/A,FALSE,"원가";#N/A,#N/A,FALSE,"경영"}</definedName>
    <definedName name="popooo" localSheetId="20" hidden="1">{#N/A,#N/A,FALSE,"BS";#N/A,#N/A,FALSE,"PL";#N/A,#N/A,FALSE,"처분";#N/A,#N/A,FALSE,"현금";#N/A,#N/A,FALSE,"매출";#N/A,#N/A,FALSE,"원가";#N/A,#N/A,FALSE,"경영"}</definedName>
    <definedName name="popooo" hidden="1">{#N/A,#N/A,FALSE,"BS";#N/A,#N/A,FALSE,"PL";#N/A,#N/A,FALSE,"처분";#N/A,#N/A,FALSE,"현금";#N/A,#N/A,FALSE,"매출";#N/A,#N/A,FALSE,"원가";#N/A,#N/A,FALSE,"경영"}</definedName>
    <definedName name="popoooop" localSheetId="20" hidden="1">{#N/A,#N/A,FALSE,"BS";#N/A,#N/A,FALSE,"PL";#N/A,#N/A,FALSE,"처분";#N/A,#N/A,FALSE,"현금";#N/A,#N/A,FALSE,"매출";#N/A,#N/A,FALSE,"원가";#N/A,#N/A,FALSE,"경영"}</definedName>
    <definedName name="popoooop" hidden="1">{#N/A,#N/A,FALSE,"BS";#N/A,#N/A,FALSE,"PL";#N/A,#N/A,FALSE,"처분";#N/A,#N/A,FALSE,"현금";#N/A,#N/A,FALSE,"매출";#N/A,#N/A,FALSE,"원가";#N/A,#N/A,FALSE,"경영"}</definedName>
    <definedName name="popooopp" localSheetId="20" hidden="1">{#N/A,#N/A,FALSE,"BS";#N/A,#N/A,FALSE,"PL";#N/A,#N/A,FALSE,"처분";#N/A,#N/A,FALSE,"현금";#N/A,#N/A,FALSE,"매출";#N/A,#N/A,FALSE,"원가";#N/A,#N/A,FALSE,"경영"}</definedName>
    <definedName name="popooopp" hidden="1">{#N/A,#N/A,FALSE,"BS";#N/A,#N/A,FALSE,"PL";#N/A,#N/A,FALSE,"처분";#N/A,#N/A,FALSE,"현금";#N/A,#N/A,FALSE,"매출";#N/A,#N/A,FALSE,"원가";#N/A,#N/A,FALSE,"경영"}</definedName>
    <definedName name="popoopp" localSheetId="20" hidden="1">{#N/A,#N/A,FALSE,"BS";#N/A,#N/A,FALSE,"PL";#N/A,#N/A,FALSE,"처분";#N/A,#N/A,FALSE,"현금";#N/A,#N/A,FALSE,"매출";#N/A,#N/A,FALSE,"원가";#N/A,#N/A,FALSE,"경영"}</definedName>
    <definedName name="popoopp" hidden="1">{#N/A,#N/A,FALSE,"BS";#N/A,#N/A,FALSE,"PL";#N/A,#N/A,FALSE,"처분";#N/A,#N/A,FALSE,"현금";#N/A,#N/A,FALSE,"매출";#N/A,#N/A,FALSE,"원가";#N/A,#N/A,FALSE,"경영"}</definedName>
    <definedName name="popop" localSheetId="20" hidden="1">{#N/A,#N/A,FALSE,"BS";#N/A,#N/A,FALSE,"PL";#N/A,#N/A,FALSE,"처분";#N/A,#N/A,FALSE,"현금";#N/A,#N/A,FALSE,"매출";#N/A,#N/A,FALSE,"원가";#N/A,#N/A,FALSE,"경영"}</definedName>
    <definedName name="popop" hidden="1">{#N/A,#N/A,FALSE,"BS";#N/A,#N/A,FALSE,"PL";#N/A,#N/A,FALSE,"처분";#N/A,#N/A,FALSE,"현금";#N/A,#N/A,FALSE,"매출";#N/A,#N/A,FALSE,"원가";#N/A,#N/A,FALSE,"경영"}</definedName>
    <definedName name="popoppp" localSheetId="20" hidden="1">{#N/A,#N/A,FALSE,"BS";#N/A,#N/A,FALSE,"PL";#N/A,#N/A,FALSE,"처분";#N/A,#N/A,FALSE,"현금";#N/A,#N/A,FALSE,"매출";#N/A,#N/A,FALSE,"원가";#N/A,#N/A,FALSE,"경영"}</definedName>
    <definedName name="popoppp" hidden="1">{#N/A,#N/A,FALSE,"BS";#N/A,#N/A,FALSE,"PL";#N/A,#N/A,FALSE,"처분";#N/A,#N/A,FALSE,"현금";#N/A,#N/A,FALSE,"매출";#N/A,#N/A,FALSE,"원가";#N/A,#N/A,FALSE,"경영"}</definedName>
    <definedName name="popopppoo" localSheetId="20" hidden="1">{#N/A,#N/A,FALSE,"BS";#N/A,#N/A,FALSE,"PL";#N/A,#N/A,FALSE,"처분";#N/A,#N/A,FALSE,"현금";#N/A,#N/A,FALSE,"매출";#N/A,#N/A,FALSE,"원가";#N/A,#N/A,FALSE,"경영"}</definedName>
    <definedName name="popopppoo" hidden="1">{#N/A,#N/A,FALSE,"BS";#N/A,#N/A,FALSE,"PL";#N/A,#N/A,FALSE,"처분";#N/A,#N/A,FALSE,"현금";#N/A,#N/A,FALSE,"매출";#N/A,#N/A,FALSE,"원가";#N/A,#N/A,FALSE,"경영"}</definedName>
    <definedName name="popp" localSheetId="20" hidden="1">{#N/A,#N/A,FALSE,"BS";#N/A,#N/A,FALSE,"PL";#N/A,#N/A,FALSE,"처분";#N/A,#N/A,FALSE,"현금";#N/A,#N/A,FALSE,"매출";#N/A,#N/A,FALSE,"원가";#N/A,#N/A,FALSE,"경영"}</definedName>
    <definedName name="popp" hidden="1">{#N/A,#N/A,FALSE,"BS";#N/A,#N/A,FALSE,"PL";#N/A,#N/A,FALSE,"처분";#N/A,#N/A,FALSE,"현금";#N/A,#N/A,FALSE,"매출";#N/A,#N/A,FALSE,"원가";#N/A,#N/A,FALSE,"경영"}</definedName>
    <definedName name="poppp" localSheetId="20" hidden="1">{#N/A,#N/A,FALSE,"BS";#N/A,#N/A,FALSE,"PL";#N/A,#N/A,FALSE,"처분";#N/A,#N/A,FALSE,"현금";#N/A,#N/A,FALSE,"매출";#N/A,#N/A,FALSE,"원가";#N/A,#N/A,FALSE,"경영"}</definedName>
    <definedName name="poppp" hidden="1">{#N/A,#N/A,FALSE,"BS";#N/A,#N/A,FALSE,"PL";#N/A,#N/A,FALSE,"처분";#N/A,#N/A,FALSE,"현금";#N/A,#N/A,FALSE,"매출";#N/A,#N/A,FALSE,"원가";#N/A,#N/A,FALSE,"경영"}</definedName>
    <definedName name="popppp" localSheetId="20" hidden="1">{#N/A,#N/A,FALSE,"BS";#N/A,#N/A,FALSE,"PL";#N/A,#N/A,FALSE,"처분";#N/A,#N/A,FALSE,"현금";#N/A,#N/A,FALSE,"매출";#N/A,#N/A,FALSE,"원가";#N/A,#N/A,FALSE,"경영"}</definedName>
    <definedName name="popppp" hidden="1">{#N/A,#N/A,FALSE,"BS";#N/A,#N/A,FALSE,"PL";#N/A,#N/A,FALSE,"처분";#N/A,#N/A,FALSE,"현금";#N/A,#N/A,FALSE,"매출";#N/A,#N/A,FALSE,"원가";#N/A,#N/A,FALSE,"경영"}</definedName>
    <definedName name="poppppop" localSheetId="20" hidden="1">{#N/A,#N/A,FALSE,"BS";#N/A,#N/A,FALSE,"PL";#N/A,#N/A,FALSE,"처분";#N/A,#N/A,FALSE,"현금";#N/A,#N/A,FALSE,"매출";#N/A,#N/A,FALSE,"원가";#N/A,#N/A,FALSE,"경영"}</definedName>
    <definedName name="poppppop" hidden="1">{#N/A,#N/A,FALSE,"BS";#N/A,#N/A,FALSE,"PL";#N/A,#N/A,FALSE,"처분";#N/A,#N/A,FALSE,"현금";#N/A,#N/A,FALSE,"매출";#N/A,#N/A,FALSE,"원가";#N/A,#N/A,FALSE,"경영"}</definedName>
    <definedName name="poppppp" localSheetId="20" hidden="1">{#N/A,#N/A,FALSE,"BS";#N/A,#N/A,FALSE,"PL";#N/A,#N/A,FALSE,"처분";#N/A,#N/A,FALSE,"현금";#N/A,#N/A,FALSE,"매출";#N/A,#N/A,FALSE,"원가";#N/A,#N/A,FALSE,"경영"}</definedName>
    <definedName name="poppppp" hidden="1">{#N/A,#N/A,FALSE,"BS";#N/A,#N/A,FALSE,"PL";#N/A,#N/A,FALSE,"처분";#N/A,#N/A,FALSE,"현금";#N/A,#N/A,FALSE,"매출";#N/A,#N/A,FALSE,"원가";#N/A,#N/A,FALSE,"경영"}</definedName>
    <definedName name="power" localSheetId="20" hidden="1">{"'Sheet1'!$A$1:$H$36"}</definedName>
    <definedName name="power" hidden="1">{"'Sheet1'!$A$1:$H$36"}</definedName>
    <definedName name="pp" localSheetId="20" hidden="1">{#N/A,#N/A,FALSE,"Eastern";#N/A,#N/A,FALSE,"Western"}</definedName>
    <definedName name="pp" hidden="1">{#N/A,#N/A,FALSE,"Eastern";#N/A,#N/A,FALSE,"Western"}</definedName>
    <definedName name="ppoopop" localSheetId="20" hidden="1">{#N/A,#N/A,FALSE,"BS";#N/A,#N/A,FALSE,"PL";#N/A,#N/A,FALSE,"처분";#N/A,#N/A,FALSE,"현금";#N/A,#N/A,FALSE,"매출";#N/A,#N/A,FALSE,"원가";#N/A,#N/A,FALSE,"경영"}</definedName>
    <definedName name="ppoopop" hidden="1">{#N/A,#N/A,FALSE,"BS";#N/A,#N/A,FALSE,"PL";#N/A,#N/A,FALSE,"처분";#N/A,#N/A,FALSE,"현금";#N/A,#N/A,FALSE,"매출";#N/A,#N/A,FALSE,"원가";#N/A,#N/A,FALSE,"경영"}</definedName>
    <definedName name="pppp" localSheetId="20" hidden="1">{#N/A,#N/A,FALSE,"UNIT";#N/A,#N/A,FALSE,"UNIT";#N/A,#N/A,FALSE,"계정"}</definedName>
    <definedName name="pppp" hidden="1">{#N/A,#N/A,FALSE,"UNIT";#N/A,#N/A,FALSE,"UNIT";#N/A,#N/A,FALSE,"계정"}</definedName>
    <definedName name="ProdForm" hidden="1">#REF!</definedName>
    <definedName name="prov" localSheetId="20" hidden="1">{"Ergebnisbericht_UBA",#N/A,FALSE,"MB"}</definedName>
    <definedName name="prov" hidden="1">{"Ergebnisbericht_UBA",#N/A,FALSE,"MB"}</definedName>
    <definedName name="prov_1" localSheetId="20" hidden="1">{"Ergebnisbericht_UBA",#N/A,FALSE,"MB"}</definedName>
    <definedName name="prov_1" hidden="1">{"Ergebnisbericht_UBA",#N/A,FALSE,"MB"}</definedName>
    <definedName name="Prova" localSheetId="20" hidden="1">{"Ergebnisbericht_UBA",#N/A,FALSE,"MB"}</definedName>
    <definedName name="Prova" hidden="1">{"Ergebnisbericht_UBA",#N/A,FALSE,"MB"}</definedName>
    <definedName name="Prova_1" localSheetId="20" hidden="1">{"Ergebnisbericht_UBA",#N/A,FALSE,"MB"}</definedName>
    <definedName name="Prova_1" hidden="1">{"Ergebnisbericht_UBA",#N/A,FALSE,"MB"}</definedName>
    <definedName name="PUB_UserID" hidden="1">"MAYERX"</definedName>
    <definedName name="pvdsk" localSheetId="20" hidden="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pvdsk" hidden="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q" localSheetId="20" hidden="1">{#N/A,#N/A,FALSE,"Aging Summary";#N/A,#N/A,FALSE,"Ratio Analysis";#N/A,#N/A,FALSE,"Test 120 Day Accts";#N/A,#N/A,FALSE,"Tickmarks"}</definedName>
    <definedName name="q" hidden="1">{#N/A,#N/A,FALSE,"Aging Summary";#N/A,#N/A,FALSE,"Ratio Analysis";#N/A,#N/A,FALSE,"Test 120 Day Accts";#N/A,#N/A,FALSE,"Tickmarks"}</definedName>
    <definedName name="q_1" localSheetId="20" hidden="1">{"Qtr Op Mgd Q2",#N/A,FALSE,"Qtr-Op (Mng)";"Qtr Op Rpt Q2",#N/A,FALSE,"Qtr-Op (Rpt)";"Operating Vs Reported",#N/A,FALSE,"Rpt-Op Inc"}</definedName>
    <definedName name="q_1" hidden="1">{"Qtr Op Mgd Q2",#N/A,FALSE,"Qtr-Op (Mng)";"Qtr Op Rpt Q2",#N/A,FALSE,"Qtr-Op (Rpt)";"Operating Vs Reported",#N/A,FALSE,"Rpt-Op Inc"}</definedName>
    <definedName name="q234562456" localSheetId="20" hidden="1">{"'용역비'!$A$4:$C$8"}</definedName>
    <definedName name="q234562456" hidden="1">{"'용역비'!$A$4:$C$8"}</definedName>
    <definedName name="qa" localSheetId="20" hidden="1">{#N/A,#N/A,FALSE,"UNIT";#N/A,#N/A,FALSE,"UNIT";#N/A,#N/A,FALSE,"계정"}</definedName>
    <definedName name="qa" hidden="1">{#N/A,#N/A,FALSE,"UNIT";#N/A,#N/A,FALSE,"UNIT";#N/A,#N/A,FALSE,"계정"}</definedName>
    <definedName name="qaswedfr" hidden="1">#REF!</definedName>
    <definedName name="qeazr" localSheetId="20" hidden="1">{#N/A,#N/A,FALSE,"Eastern";#N/A,#N/A,FALSE,"Western"}</definedName>
    <definedName name="qeazr" hidden="1">{#N/A,#N/A,FALSE,"Eastern";#N/A,#N/A,FALSE,"Western"}</definedName>
    <definedName name="QofE2" localSheetId="20" hidden="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QofE2" hidden="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qq" localSheetId="20" hidden="1">{#N/A,#N/A,FALSE,"Aging Summary";#N/A,#N/A,FALSE,"Ratio Analysis";#N/A,#N/A,FALSE,"Test 120 Day Accts";#N/A,#N/A,FALSE,"Tickmarks"}</definedName>
    <definedName name="qq" hidden="1">{#N/A,#N/A,FALSE,"Aging Summary";#N/A,#N/A,FALSE,"Ratio Analysis";#N/A,#N/A,FALSE,"Test 120 Day Accts";#N/A,#N/A,FALSE,"Tickmarks"}</definedName>
    <definedName name="QQ_1" localSheetId="20" hidden="1">{"Vinyl1999Q1IFOrecon",#N/A,TRUE,"Vinyl";"Vinyl1999Q2IFOrecon",#N/A,TRUE,"Vinyl";"Vinyl1999Q3IFOrecon",#N/A,TRUE,"Vinyl";"Vinyl1999Q4IFOrecon",#N/A,TRUE,"Vinyl";"Vinyl1999TotalIFOrecon",#N/A,TRUE,"Vinyl";#N/A,#N/A,TRUE,"Vinyl"}</definedName>
    <definedName name="QQ_1" hidden="1">{"Vinyl1999Q1IFOrecon",#N/A,TRUE,"Vinyl";"Vinyl1999Q2IFOrecon",#N/A,TRUE,"Vinyl";"Vinyl1999Q3IFOrecon",#N/A,TRUE,"Vinyl";"Vinyl1999Q4IFOrecon",#N/A,TRUE,"Vinyl";"Vinyl1999TotalIFOrecon",#N/A,TRUE,"Vinyl";#N/A,#N/A,TRUE,"Vinyl"}</definedName>
    <definedName name="qw" localSheetId="20" hidden="1">{#N/A,#N/A,FALSE,"Aging Summary";#N/A,#N/A,FALSE,"Ratio Analysis";#N/A,#N/A,FALSE,"Test 120 Day Accts";#N/A,#N/A,FALSE,"Tickmarks"}</definedName>
    <definedName name="qw" hidden="1">{#N/A,#N/A,FALSE,"Aging Summary";#N/A,#N/A,FALSE,"Ratio Analysis";#N/A,#N/A,FALSE,"Test 120 Day Accts";#N/A,#N/A,FALSE,"Tickmarks"}</definedName>
    <definedName name="qwee" localSheetId="20" hidden="1">{#N/A,#N/A,TRUE,"IS";#N/A,#N/A,TRUE,"SG";#N/A,#N/A,TRUE,"FF";#N/A,#N/A,TRUE,"BS";#N/A,#N/A,TRUE,"DCF";#N/A,#N/A,TRUE,"Int";#N/A,#N/A,TRUE,"Consumer";#N/A,#N/A,TRUE,"Building";#N/A,#N/A,TRUE,"Industrial"}</definedName>
    <definedName name="qwee" hidden="1">{#N/A,#N/A,TRUE,"IS";#N/A,#N/A,TRUE,"SG";#N/A,#N/A,TRUE,"FF";#N/A,#N/A,TRUE,"BS";#N/A,#N/A,TRUE,"DCF";#N/A,#N/A,TRUE,"Int";#N/A,#N/A,TRUE,"Consumer";#N/A,#N/A,TRUE,"Building";#N/A,#N/A,TRUE,"Industrial"}</definedName>
    <definedName name="qwer" localSheetId="20" hidden="1">{#N/A,#N/A,FALSE,"BS";#N/A,#N/A,FALSE,"PL";#N/A,#N/A,FALSE,"처분";#N/A,#N/A,FALSE,"현금";#N/A,#N/A,FALSE,"매출";#N/A,#N/A,FALSE,"원가";#N/A,#N/A,FALSE,"경영"}</definedName>
    <definedName name="qwer" hidden="1">{#N/A,#N/A,FALSE,"BS";#N/A,#N/A,FALSE,"PL";#N/A,#N/A,FALSE,"처분";#N/A,#N/A,FALSE,"현금";#N/A,#N/A,FALSE,"매출";#N/A,#N/A,FALSE,"원가";#N/A,#N/A,FALSE,"경영"}</definedName>
    <definedName name="qwertyuiop" localSheetId="20" hidden="1">{#N/A,#N/A,FALSE,"Aging Summary";#N/A,#N/A,FALSE,"Ratio Analysis";#N/A,#N/A,FALSE,"Test 120 Day Accts";#N/A,#N/A,FALSE,"Tickmarks"}</definedName>
    <definedName name="qwertyuiop" hidden="1">{#N/A,#N/A,FALSE,"Aging Summary";#N/A,#N/A,FALSE,"Ratio Analysis";#N/A,#N/A,FALSE,"Test 120 Day Accts";#N/A,#N/A,FALSE,"Tickmarks"}</definedName>
    <definedName name="qwqwqwww" localSheetId="20" hidden="1">{#N/A,#N/A,FALSE,"UNIT";#N/A,#N/A,FALSE,"UNIT";#N/A,#N/A,FALSE,"계정"}</definedName>
    <definedName name="qwqwqwww" hidden="1">{#N/A,#N/A,FALSE,"UNIT";#N/A,#N/A,FALSE,"UNIT";#N/A,#N/A,FALSE,"계정"}</definedName>
    <definedName name="qwqwwww" localSheetId="20" hidden="1">{#N/A,#N/A,FALSE,"UNIT";#N/A,#N/A,FALSE,"UNIT";#N/A,#N/A,FALSE,"계정"}</definedName>
    <definedName name="qwqwwww" hidden="1">{#N/A,#N/A,FALSE,"UNIT";#N/A,#N/A,FALSE,"UNIT";#N/A,#N/A,FALSE,"계정"}</definedName>
    <definedName name="qwwqwqw" localSheetId="20" hidden="1">{#N/A,#N/A,FALSE,"UNIT";#N/A,#N/A,FALSE,"UNIT";#N/A,#N/A,FALSE,"계정"}</definedName>
    <definedName name="qwwqwqw" hidden="1">{#N/A,#N/A,FALSE,"UNIT";#N/A,#N/A,FALSE,"UNIT";#N/A,#N/A,FALSE,"계정"}</definedName>
    <definedName name="qyk" localSheetId="20" hidden="1">{"'용역비'!$A$4:$C$8"}</definedName>
    <definedName name="qyk" hidden="1">{"'용역비'!$A$4:$C$8"}</definedName>
    <definedName name="RangeChange" hidden="1">#N/A</definedName>
    <definedName name="RangeChange_1" hidden="1">#N/A</definedName>
    <definedName name="ＲＡＲＯＡ" localSheetId="20" hidden="1">{"'下期集計（10.27迄・速報値）'!$Q$16"}</definedName>
    <definedName name="ＲＡＲＯＡ" hidden="1">{"'下期集計（10.27迄・速報値）'!$Q$16"}</definedName>
    <definedName name="RCArea" hidden="1">#REF!</definedName>
    <definedName name="rch" localSheetId="20" hidden="1">{#N/A,#N/A,TRUE,"2002 - 2004 Covenant Calcs";#N/A,#N/A,TRUE,"Debt and Interest Structure";#N/A,#N/A,TRUE,"2002 Actual vs 2003 Forecast";#N/A,#N/A,TRUE,"BMCData";#N/A,#N/A,TRUE,"BMG Consolidated";#N/A,#N/A,TRUE,"VELData";#N/A,#N/A,TRUE,"OLD Corp Cash Basis Income";#N/A,#N/A,TRUE,"Corp Base + Elims";#N/A,#N/A,TRUE,"Mask Data";#N/A,#N/A,TRUE,"Non-Mask Data";#N/A,#N/A,TRUE,"Sales Price and Volume - Mask";#N/A,#N/A,TRUE,"Sales Price and Volume - VE";#N/A,#N/A,TRUE,"Monthly"}</definedName>
    <definedName name="rch" hidden="1">{#N/A,#N/A,TRUE,"2002 - 2004 Covenant Calcs";#N/A,#N/A,TRUE,"Debt and Interest Structure";#N/A,#N/A,TRUE,"2002 Actual vs 2003 Forecast";#N/A,#N/A,TRUE,"BMCData";#N/A,#N/A,TRUE,"BMG Consolidated";#N/A,#N/A,TRUE,"VELData";#N/A,#N/A,TRUE,"OLD Corp Cash Basis Income";#N/A,#N/A,TRUE,"Corp Base + Elims";#N/A,#N/A,TRUE,"Mask Data";#N/A,#N/A,TRUE,"Non-Mask Data";#N/A,#N/A,TRUE,"Sales Price and Volume - Mask";#N/A,#N/A,TRUE,"Sales Price and Volume - VE";#N/A,#N/A,TRUE,"Monthly"}</definedName>
    <definedName name="rdd" localSheetId="20" hidden="1">{#N/A,#N/A,FALSE,"BS";#N/A,#N/A,FALSE,"PL";#N/A,#N/A,FALSE,"처분";#N/A,#N/A,FALSE,"현금";#N/A,#N/A,FALSE,"매출";#N/A,#N/A,FALSE,"원가";#N/A,#N/A,FALSE,"경영"}</definedName>
    <definedName name="rdd" hidden="1">{#N/A,#N/A,FALSE,"BS";#N/A,#N/A,FALSE,"PL";#N/A,#N/A,FALSE,"처분";#N/A,#N/A,FALSE,"현금";#N/A,#N/A,FALSE,"매출";#N/A,#N/A,FALSE,"원가";#N/A,#N/A,FALSE,"경영"}</definedName>
    <definedName name="re" localSheetId="20" hidden="1">{#N/A,#N/A,FALSE,"BS";#N/A,#N/A,FALSE,"PL";#N/A,#N/A,FALSE,"처분";#N/A,#N/A,FALSE,"현금";#N/A,#N/A,FALSE,"매출";#N/A,#N/A,FALSE,"원가";#N/A,#N/A,FALSE,"경영"}</definedName>
    <definedName name="re" hidden="1">{#N/A,#N/A,FALSE,"BS";#N/A,#N/A,FALSE,"PL";#N/A,#N/A,FALSE,"처분";#N/A,#N/A,FALSE,"현금";#N/A,#N/A,FALSE,"매출";#N/A,#N/A,FALSE,"원가";#N/A,#N/A,FALSE,"경영"}</definedName>
    <definedName name="re_1" localSheetId="20" hidden="1">{#N/A,#N/A,FALSE,"UTIL Monthly Inc ";#N/A,#N/A,FALSE,"Capital";#N/A,#N/A,FALSE,"UTIL REVENUE";#N/A,#N/A,FALSE,"RM REVENUE";#N/A,#N/A,FALSE,"Manpower";#N/A,#N/A,FALSE,"SI - UTIL";#N/A,#N/A,FALSE,"Sales - Utili"}</definedName>
    <definedName name="re_1" hidden="1">{#N/A,#N/A,FALSE,"UTIL Monthly Inc ";#N/A,#N/A,FALSE,"Capital";#N/A,#N/A,FALSE,"UTIL REVENUE";#N/A,#N/A,FALSE,"RM REVENUE";#N/A,#N/A,FALSE,"Manpower";#N/A,#N/A,FALSE,"SI - UTIL";#N/A,#N/A,FALSE,"Sales - Utili"}</definedName>
    <definedName name="re_2" localSheetId="20" hidden="1">{#N/A,#N/A,FALSE,"UTIL Monthly Inc ";#N/A,#N/A,FALSE,"Capital";#N/A,#N/A,FALSE,"UTIL REVENUE";#N/A,#N/A,FALSE,"RM REVENUE";#N/A,#N/A,FALSE,"Manpower";#N/A,#N/A,FALSE,"SI - UTIL";#N/A,#N/A,FALSE,"Sales - Utili"}</definedName>
    <definedName name="re_2" hidden="1">{#N/A,#N/A,FALSE,"UTIL Monthly Inc ";#N/A,#N/A,FALSE,"Capital";#N/A,#N/A,FALSE,"UTIL REVENUE";#N/A,#N/A,FALSE,"RM REVENUE";#N/A,#N/A,FALSE,"Manpower";#N/A,#N/A,FALSE,"SI - UTIL";#N/A,#N/A,FALSE,"Sales - Utili"}</definedName>
    <definedName name="re_3" localSheetId="20" hidden="1">{#N/A,#N/A,FALSE,"UTIL Monthly Inc ";#N/A,#N/A,FALSE,"Capital";#N/A,#N/A,FALSE,"UTIL REVENUE";#N/A,#N/A,FALSE,"RM REVENUE";#N/A,#N/A,FALSE,"Manpower";#N/A,#N/A,FALSE,"SI - UTIL";#N/A,#N/A,FALSE,"Sales - Utili"}</definedName>
    <definedName name="re_3" hidden="1">{#N/A,#N/A,FALSE,"UTIL Monthly Inc ";#N/A,#N/A,FALSE,"Capital";#N/A,#N/A,FALSE,"UTIL REVENUE";#N/A,#N/A,FALSE,"RM REVENUE";#N/A,#N/A,FALSE,"Manpower";#N/A,#N/A,FALSE,"SI - UTIL";#N/A,#N/A,FALSE,"Sales - Utili"}</definedName>
    <definedName name="re_4" localSheetId="20" hidden="1">{#N/A,#N/A,FALSE,"UTIL Monthly Inc ";#N/A,#N/A,FALSE,"Capital";#N/A,#N/A,FALSE,"UTIL REVENUE";#N/A,#N/A,FALSE,"RM REVENUE";#N/A,#N/A,FALSE,"Manpower";#N/A,#N/A,FALSE,"SI - UTIL";#N/A,#N/A,FALSE,"Sales - Utili"}</definedName>
    <definedName name="re_4" hidden="1">{#N/A,#N/A,FALSE,"UTIL Monthly Inc ";#N/A,#N/A,FALSE,"Capital";#N/A,#N/A,FALSE,"UTIL REVENUE";#N/A,#N/A,FALSE,"RM REVENUE";#N/A,#N/A,FALSE,"Manpower";#N/A,#N/A,FALSE,"SI - UTIL";#N/A,#N/A,FALSE,"Sales - Utili"}</definedName>
    <definedName name="re_5" localSheetId="20" hidden="1">{#N/A,#N/A,FALSE,"UTIL Monthly Inc ";#N/A,#N/A,FALSE,"Capital";#N/A,#N/A,FALSE,"UTIL REVENUE";#N/A,#N/A,FALSE,"RM REVENUE";#N/A,#N/A,FALSE,"Manpower";#N/A,#N/A,FALSE,"SI - UTIL";#N/A,#N/A,FALSE,"Sales - Utili"}</definedName>
    <definedName name="re_5" hidden="1">{#N/A,#N/A,FALSE,"UTIL Monthly Inc ";#N/A,#N/A,FALSE,"Capital";#N/A,#N/A,FALSE,"UTIL REVENUE";#N/A,#N/A,FALSE,"RM REVENUE";#N/A,#N/A,FALSE,"Manpower";#N/A,#N/A,FALSE,"SI - UTIL";#N/A,#N/A,FALSE,"Sales - Utili"}</definedName>
    <definedName name="Recent" localSheetId="20" hidden="1">{#N/A,#N/A,FALSE,"Projections";#N/A,#N/A,FALSE,"AccrDil";#N/A,#N/A,FALSE,"PurchPriMult";#N/A,#N/A,FALSE,"Mults7_13";#N/A,#N/A,FALSE,"Mkt Mults";#N/A,#N/A,FALSE,"Acq Mults";#N/A,#N/A,FALSE,"StockPrices";#N/A,#N/A,FALSE,"Prem Paid";#N/A,#N/A,FALSE,"DCF";#N/A,#N/A,FALSE,"AUTO";#N/A,#N/A,FALSE,"Relative Trading";#N/A,#N/A,FALSE,"Mkt Val";#N/A,#N/A,FALSE,"Acq Val"}</definedName>
    <definedName name="Recent" hidden="1">{#N/A,#N/A,FALSE,"Projections";#N/A,#N/A,FALSE,"AccrDil";#N/A,#N/A,FALSE,"PurchPriMult";#N/A,#N/A,FALSE,"Mults7_13";#N/A,#N/A,FALSE,"Mkt Mults";#N/A,#N/A,FALSE,"Acq Mults";#N/A,#N/A,FALSE,"StockPrices";#N/A,#N/A,FALSE,"Prem Paid";#N/A,#N/A,FALSE,"DCF";#N/A,#N/A,FALSE,"AUTO";#N/A,#N/A,FALSE,"Relative Trading";#N/A,#N/A,FALSE,"Mkt Val";#N/A,#N/A,FALSE,"Acq Val"}</definedName>
    <definedName name="RedefinePrintTableRange" localSheetId="12" hidden="1">[34]POWER7!RedefinePrintTableRange</definedName>
    <definedName name="RedefinePrintTableRange" hidden="1">[34]POWER7!RedefinePrintTableRange</definedName>
    <definedName name="redo" localSheetId="20" hidden="1">{#N/A,#N/A,FALSE,"ACQ_GRAPHS";#N/A,#N/A,FALSE,"T_1 GRAPHS";#N/A,#N/A,FALSE,"T_2 GRAPHS";#N/A,#N/A,FALSE,"COMB_GRAPHS"}</definedName>
    <definedName name="redo" hidden="1">{#N/A,#N/A,FALSE,"ACQ_GRAPHS";#N/A,#N/A,FALSE,"T_1 GRAPHS";#N/A,#N/A,FALSE,"T_2 GRAPHS";#N/A,#N/A,FALSE,"COMB_GRAPHS"}</definedName>
    <definedName name="reeeee" localSheetId="20" hidden="1">{#N/A,#N/A,FALSE,"BS";#N/A,#N/A,FALSE,"PL";#N/A,#N/A,FALSE,"처분";#N/A,#N/A,FALSE,"현금";#N/A,#N/A,FALSE,"매출";#N/A,#N/A,FALSE,"원가";#N/A,#N/A,FALSE,"경영"}</definedName>
    <definedName name="reeeee" hidden="1">{#N/A,#N/A,FALSE,"BS";#N/A,#N/A,FALSE,"PL";#N/A,#N/A,FALSE,"처분";#N/A,#N/A,FALSE,"현금";#N/A,#N/A,FALSE,"매출";#N/A,#N/A,FALSE,"원가";#N/A,#N/A,FALSE,"경영"}</definedName>
    <definedName name="refref" hidden="1">'[1]#REF'!#REF!</definedName>
    <definedName name="regressoin" hidden="1">#REF!</definedName>
    <definedName name="remove" localSheetId="20" hidden="1">{"Income Statement",#N/A,FALSE,"Annual";"Balance Sheet",#N/A,FALSE,"Annual";"Cash Flow Statement",#N/A,FALSE,"Annual";"ROIC",#N/A,FALSE,"Annual"}</definedName>
    <definedName name="remove" hidden="1">{"Income Statement",#N/A,FALSE,"Annual";"Balance Sheet",#N/A,FALSE,"Annual";"Cash Flow Statement",#N/A,FALSE,"Annual";"ROIC",#N/A,FALSE,"Annual"}</definedName>
    <definedName name="rent" localSheetId="20" hidden="1">{#N/A,#N/A,FALSE,"동부"}</definedName>
    <definedName name="rent" hidden="1">{#N/A,#N/A,FALSE,"동부"}</definedName>
    <definedName name="REP" hidden="1">'[60]1.11 Related parties'!$C$6:$F$23</definedName>
    <definedName name="ReportGroup" hidden="1">0</definedName>
    <definedName name="rfvvvv" localSheetId="20" hidden="1">{#N/A,#N/A,FALSE,"BS";#N/A,#N/A,FALSE,"PL";#N/A,#N/A,FALSE,"처분";#N/A,#N/A,FALSE,"현금";#N/A,#N/A,FALSE,"매출";#N/A,#N/A,FALSE,"원가";#N/A,#N/A,FALSE,"경영"}</definedName>
    <definedName name="rfvvvv" hidden="1">{#N/A,#N/A,FALSE,"BS";#N/A,#N/A,FALSE,"PL";#N/A,#N/A,FALSE,"처분";#N/A,#N/A,FALSE,"현금";#N/A,#N/A,FALSE,"매출";#N/A,#N/A,FALSE,"원가";#N/A,#N/A,FALSE,"경영"}</definedName>
    <definedName name="RH" localSheetId="20" hidden="1">{"'용역비'!$A$4:$C$8"}</definedName>
    <definedName name="RH" hidden="1">{"'용역비'!$A$4:$C$8"}</definedName>
    <definedName name="rich" localSheetId="20" hidden="1">{"Capital Plan CA Schedule",#N/A,TRUE,"Capital Plan";"Capital Plan Summary",#N/A,TRUE,"Capital Plan"}</definedName>
    <definedName name="rich" hidden="1">{"Capital Plan CA Schedule",#N/A,TRUE,"Capital Plan";"Capital Plan Summary",#N/A,TRUE,"Capital Plan"}</definedName>
    <definedName name="rich_1" localSheetId="20" hidden="1">{"Capital Plan CA Schedule",#N/A,TRUE,"Capital Plan";"Capital Plan Summary",#N/A,TRUE,"Capital Plan"}</definedName>
    <definedName name="rich_1" hidden="1">{"Capital Plan CA Schedule",#N/A,TRUE,"Capital Plan";"Capital Plan Summary",#N/A,TRUE,"Capital Plan"}</definedName>
    <definedName name="rich_2" localSheetId="20" hidden="1">{"Capital Plan CA Schedule",#N/A,TRUE,"Capital Plan";"Capital Plan Summary",#N/A,TRUE,"Capital Plan"}</definedName>
    <definedName name="rich_2" hidden="1">{"Capital Plan CA Schedule",#N/A,TRUE,"Capital Plan";"Capital Plan Summary",#N/A,TRUE,"Capital Plan"}</definedName>
    <definedName name="rich_3" localSheetId="20" hidden="1">{"Capital Plan CA Schedule",#N/A,TRUE,"Capital Plan";"Capital Plan Summary",#N/A,TRUE,"Capital Plan"}</definedName>
    <definedName name="rich_3" hidden="1">{"Capital Plan CA Schedule",#N/A,TRUE,"Capital Plan";"Capital Plan Summary",#N/A,TRUE,"Capital Plan"}</definedName>
    <definedName name="rich_4" localSheetId="20" hidden="1">{"Capital Plan CA Schedule",#N/A,TRUE,"Capital Plan";"Capital Plan Summary",#N/A,TRUE,"Capital Plan"}</definedName>
    <definedName name="rich_4" hidden="1">{"Capital Plan CA Schedule",#N/A,TRUE,"Capital Plan";"Capital Plan Summary",#N/A,TRUE,"Capital Plan"}</definedName>
    <definedName name="rich_5" localSheetId="20" hidden="1">{"Capital Plan CA Schedule",#N/A,TRUE,"Capital Plan";"Capital Plan Summary",#N/A,TRUE,"Capital Plan"}</definedName>
    <definedName name="rich_5" hidden="1">{"Capital Plan CA Schedule",#N/A,TRUE,"Capital Plan";"Capital Plan Summary",#N/A,TRUE,"Capital Plan"}</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oadmap" localSheetId="20" hidden="1">{#N/A,#N/A,FALSE,"Sheet1"}</definedName>
    <definedName name="Roadmap" hidden="1">{#N/A,#N/A,FALSE,"Sheet1"}</definedName>
    <definedName name="roadmp" localSheetId="20" hidden="1">{#N/A,#N/A,FALSE,"Sheet1"}</definedName>
    <definedName name="roadmp" hidden="1">{#N/A,#N/A,FALSE,"Sheet1"}</definedName>
    <definedName name="ROIC_2" localSheetId="20" hidden="1">{#N/A,#N/A,FALSE,"지침";#N/A,#N/A,FALSE,"환경분석";#N/A,#N/A,FALSE,"Sheet16"}</definedName>
    <definedName name="ROIC_2" hidden="1">{#N/A,#N/A,FALSE,"지침";#N/A,#N/A,FALSE,"환경분석";#N/A,#N/A,FALSE,"Sheet16"}</definedName>
    <definedName name="RQVN" localSheetId="20" hidden="1">{#N/A,#N/A,FALSE,"ANEXO 1";#N/A,#N/A,FALSE,"ANEXO 2";#N/A,#N/A,FALSE,"ANEXO 3";#N/A,#N/A,FALSE,"ANEXO 4";#N/A,#N/A,FALSE,"ANEXO 5";#N/A,#N/A,FALSE,"ANEXO 6"}</definedName>
    <definedName name="RQVN" hidden="1">{#N/A,#N/A,FALSE,"ANEXO 1";#N/A,#N/A,FALSE,"ANEXO 2";#N/A,#N/A,FALSE,"ANEXO 3";#N/A,#N/A,FALSE,"ANEXO 4";#N/A,#N/A,FALSE,"ANEXO 5";#N/A,#N/A,FALSE,"ANEXO 6"}</definedName>
    <definedName name="rrr" localSheetId="20" hidden="1">{#N/A,#N/A,FALSE,"UNIT";#N/A,#N/A,FALSE,"UNIT";#N/A,#N/A,FALSE,"계정"}</definedName>
    <definedName name="rrr" hidden="1">{#N/A,#N/A,FALSE,"UNIT";#N/A,#N/A,FALSE,"UNIT";#N/A,#N/A,FALSE,"계정"}</definedName>
    <definedName name="rrrrrr" localSheetId="20" hidden="1">{#N/A,#N/A,FALSE,"BS";#N/A,#N/A,FALSE,"PL";#N/A,#N/A,FALSE,"처분";#N/A,#N/A,FALSE,"현금";#N/A,#N/A,FALSE,"매출";#N/A,#N/A,FALSE,"원가";#N/A,#N/A,FALSE,"경영"}</definedName>
    <definedName name="rrrrrr" hidden="1">{#N/A,#N/A,FALSE,"BS";#N/A,#N/A,FALSE,"PL";#N/A,#N/A,FALSE,"처분";#N/A,#N/A,FALSE,"현금";#N/A,#N/A,FALSE,"매출";#N/A,#N/A,FALSE,"원가";#N/A,#N/A,FALSE,"경영"}</definedName>
    <definedName name="rth" localSheetId="20" hidden="1">{"'용역비'!$A$4:$C$8"}</definedName>
    <definedName name="rth" hidden="1">{"'용역비'!$A$4:$C$8"}</definedName>
    <definedName name="rtty" localSheetId="20" hidden="1">{#N/A,#N/A,FALSE,"UNIT";#N/A,#N/A,FALSE,"UNIT";#N/A,#N/A,FALSE,"계정"}</definedName>
    <definedName name="rtty" hidden="1">{#N/A,#N/A,FALSE,"UNIT";#N/A,#N/A,FALSE,"UNIT";#N/A,#N/A,FALSE,"계정"}</definedName>
    <definedName name="rty" localSheetId="20" hidden="1">{"'용역비'!$A$4:$C$8"}</definedName>
    <definedName name="rty" hidden="1">{"'용역비'!$A$4:$C$8"}</definedName>
    <definedName name="rustey" localSheetId="20" hidden="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rustey" hidden="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ryuk" localSheetId="20" hidden="1">{"'용역비'!$A$4:$C$8"}</definedName>
    <definedName name="ryuk" hidden="1">{"'용역비'!$A$4:$C$8"}</definedName>
    <definedName name="sadasadfa" localSheetId="20" hidden="1">{#N/A,#N/A,FALSE,"Aging Summary";#N/A,#N/A,FALSE,"Ratio Analysis";#N/A,#N/A,FALSE,"Test 120 Day Accts";#N/A,#N/A,FALSE,"Tickmarks"}</definedName>
    <definedName name="sadasadfa" hidden="1">{#N/A,#N/A,FALSE,"Aging Summary";#N/A,#N/A,FALSE,"Ratio Analysis";#N/A,#N/A,FALSE,"Test 120 Day Accts";#N/A,#N/A,FALSE,"Tickmarks"}</definedName>
    <definedName name="SADF" localSheetId="20" hidden="1">{#N/A,#N/A,FALSE,"BS";#N/A,#N/A,FALSE,"PL";#N/A,#N/A,FALSE,"처분";#N/A,#N/A,FALSE,"현금";#N/A,#N/A,FALSE,"매출";#N/A,#N/A,FALSE,"원가";#N/A,#N/A,FALSE,"경영"}</definedName>
    <definedName name="SADF" hidden="1">{#N/A,#N/A,FALSE,"BS";#N/A,#N/A,FALSE,"PL";#N/A,#N/A,FALSE,"처분";#N/A,#N/A,FALSE,"현금";#N/A,#N/A,FALSE,"매출";#N/A,#N/A,FALSE,"원가";#N/A,#N/A,FALSE,"경영"}</definedName>
    <definedName name="sadsf" localSheetId="20" hidden="1">{#N/A,#N/A,FALSE,"BS";#N/A,#N/A,FALSE,"PL";#N/A,#N/A,FALSE,"처분";#N/A,#N/A,FALSE,"현금";#N/A,#N/A,FALSE,"매출";#N/A,#N/A,FALSE,"원가";#N/A,#N/A,FALSE,"경영"}</definedName>
    <definedName name="sadsf" hidden="1">{#N/A,#N/A,FALSE,"BS";#N/A,#N/A,FALSE,"PL";#N/A,#N/A,FALSE,"처분";#N/A,#N/A,FALSE,"현금";#N/A,#N/A,FALSE,"매출";#N/A,#N/A,FALSE,"원가";#N/A,#N/A,FALSE,"경영"}</definedName>
    <definedName name="sammy" localSheetId="20" hidden="1">{"OEE OAP",#N/A,FALSE,"oap";"OEE APAP",#N/A,FALSE,"apap";"OEE nitros",#N/A,FALSE,"nitros"}</definedName>
    <definedName name="sammy" hidden="1">{"OEE OAP",#N/A,FALSE,"oap";"OEE APAP",#N/A,FALSE,"apap";"OEE nitros",#N/A,FALSE,"nitros"}</definedName>
    <definedName name="sammy_1" localSheetId="20" hidden="1">{"OEE OAP",#N/A,FALSE,"oap";"OEE APAP",#N/A,FALSE,"apap";"OEE nitros",#N/A,FALSE,"nitros"}</definedName>
    <definedName name="sammy_1" hidden="1">{"OEE OAP",#N/A,FALSE,"oap";"OEE APAP",#N/A,FALSE,"apap";"OEE nitros",#N/A,FALSE,"nitros"}</definedName>
    <definedName name="SAPBEXdnldView" hidden="1">"3XF06CMDLXK3BN3EM5C8TAPDH"</definedName>
    <definedName name="SAPBEXhrIndnt" hidden="1">"Wide"</definedName>
    <definedName name="SAPBEXrevision" hidden="1">3</definedName>
    <definedName name="SAPBEXsysID" hidden="1">"PBP"</definedName>
    <definedName name="SAPBEXwbID" hidden="1">"3VFBKKIBDYXJRM5R405GOSQK8"</definedName>
    <definedName name="SAPFuncF4Help" localSheetId="20" hidden="1">Main.SAPF4Help()</definedName>
    <definedName name="SAPFuncF4Help" localSheetId="12" hidden="1">Main.SAPF4Help()</definedName>
    <definedName name="SAPFuncF4Help" hidden="1">Main.SAPF4Help()</definedName>
    <definedName name="SAPsysID" hidden="1">"708C5W7SBKP804JT78WJ0JNKI"</definedName>
    <definedName name="SAPwbID" hidden="1">"ARS"</definedName>
    <definedName name="sasa" localSheetId="2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sasa"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scena" localSheetId="20" hidden="1">{#N/A,#N/A,FALSE,"Projections";#N/A,#N/A,FALSE,"AccrDil";#N/A,#N/A,FALSE,"PurchPriMult";#N/A,#N/A,FALSE,"Mults7_13";#N/A,#N/A,FALSE,"Mkt Mults";#N/A,#N/A,FALSE,"Acq Mults";#N/A,#N/A,FALSE,"StockPrices";#N/A,#N/A,FALSE,"Prem Paid";#N/A,#N/A,FALSE,"DCF";#N/A,#N/A,FALSE,"AUTO";#N/A,#N/A,FALSE,"Relative Trading";#N/A,#N/A,FALSE,"Mkt Val";#N/A,#N/A,FALSE,"Acq Val"}</definedName>
    <definedName name="scena" hidden="1">{#N/A,#N/A,FALSE,"Projections";#N/A,#N/A,FALSE,"AccrDil";#N/A,#N/A,FALSE,"PurchPriMult";#N/A,#N/A,FALSE,"Mults7_13";#N/A,#N/A,FALSE,"Mkt Mults";#N/A,#N/A,FALSE,"Acq Mults";#N/A,#N/A,FALSE,"StockPrices";#N/A,#N/A,FALSE,"Prem Paid";#N/A,#N/A,FALSE,"DCF";#N/A,#N/A,FALSE,"AUTO";#N/A,#N/A,FALSE,"Relative Trading";#N/A,#N/A,FALSE,"Mkt Val";#N/A,#N/A,FALSE,"Acq Val"}</definedName>
    <definedName name="sda" localSheetId="20" hidden="1">{#N/A,#N/A,FALSE,"TS";#N/A,#N/A,FALSE,"Combo";#N/A,#N/A,FALSE,"FAIR";#N/A,#N/A,FALSE,"RBC";#N/A,#N/A,FALSE,"xxxx";#N/A,#N/A,FALSE,"A_D";#N/A,#N/A,FALSE,"WACC";#N/A,#N/A,FALSE,"DCF";#N/A,#N/A,FALSE,"LBO";#N/A,#N/A,FALSE,"AcqMults";#N/A,#N/A,FALSE,"CompMults"}</definedName>
    <definedName name="sda" hidden="1">{#N/A,#N/A,FALSE,"TS";#N/A,#N/A,FALSE,"Combo";#N/A,#N/A,FALSE,"FAIR";#N/A,#N/A,FALSE,"RBC";#N/A,#N/A,FALSE,"xxxx";#N/A,#N/A,FALSE,"A_D";#N/A,#N/A,FALSE,"WACC";#N/A,#N/A,FALSE,"DCF";#N/A,#N/A,FALSE,"LBO";#N/A,#N/A,FALSE,"AcqMults";#N/A,#N/A,FALSE,"CompMults"}</definedName>
    <definedName name="SDASFASFAS" localSheetId="2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DASFASFAS"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dcvbzdfghadg" localSheetId="20" hidden="1">{#N/A,#N/A,FALSE,"BS";#N/A,#N/A,FALSE,"PL";#N/A,#N/A,FALSE,"처분";#N/A,#N/A,FALSE,"현금";#N/A,#N/A,FALSE,"매출";#N/A,#N/A,FALSE,"원가";#N/A,#N/A,FALSE,"경영"}</definedName>
    <definedName name="sdcvbzdfghadg" hidden="1">{#N/A,#N/A,FALSE,"BS";#N/A,#N/A,FALSE,"PL";#N/A,#N/A,FALSE,"처분";#N/A,#N/A,FALSE,"현금";#N/A,#N/A,FALSE,"매출";#N/A,#N/A,FALSE,"원가";#N/A,#N/A,FALSE,"경영"}</definedName>
    <definedName name="sdddddd" localSheetId="20" hidden="1">{#N/A,#N/A,FALSE,"BS";#N/A,#N/A,FALSE,"PL";#N/A,#N/A,FALSE,"처분";#N/A,#N/A,FALSE,"현금";#N/A,#N/A,FALSE,"매출";#N/A,#N/A,FALSE,"원가";#N/A,#N/A,FALSE,"경영"}</definedName>
    <definedName name="sdddddd" hidden="1">{#N/A,#N/A,FALSE,"BS";#N/A,#N/A,FALSE,"PL";#N/A,#N/A,FALSE,"처분";#N/A,#N/A,FALSE,"현금";#N/A,#N/A,FALSE,"매출";#N/A,#N/A,FALSE,"원가";#N/A,#N/A,FALSE,"경영"}</definedName>
    <definedName name="sddfsdz" hidden="1">#REF!</definedName>
    <definedName name="sdesd" localSheetId="20" hidden="1">{#N/A,#N/A,FALSE,"BS";#N/A,#N/A,FALSE,"PL";#N/A,#N/A,FALSE,"처분";#N/A,#N/A,FALSE,"현금";#N/A,#N/A,FALSE,"매출";#N/A,#N/A,FALSE,"원가";#N/A,#N/A,FALSE,"경영"}</definedName>
    <definedName name="sdesd" hidden="1">{#N/A,#N/A,FALSE,"BS";#N/A,#N/A,FALSE,"PL";#N/A,#N/A,FALSE,"처분";#N/A,#N/A,FALSE,"현금";#N/A,#N/A,FALSE,"매출";#N/A,#N/A,FALSE,"원가";#N/A,#N/A,FALSE,"경영"}</definedName>
    <definedName name="sdf" localSheetId="20" hidden="1">{#N/A,#N/A,FALSE,"Contribution Analysis"}</definedName>
    <definedName name="sdf" hidden="1">{#N/A,#N/A,FALSE,"Contribution Analysis"}</definedName>
    <definedName name="sdfasdfsd"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dfsd"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FASDF" localSheetId="20" hidden="1">{#N/A,#N/A,FALSE,"00 P&amp;L vs 99"}</definedName>
    <definedName name="SDFASFASDF" hidden="1">{#N/A,#N/A,FALSE,"00 P&amp;L vs 99"}</definedName>
    <definedName name="sdfg" localSheetId="20" hidden="1">{#N/A,#N/A,FALSE,"BS";#N/A,#N/A,FALSE,"PL";#N/A,#N/A,FALSE,"처분";#N/A,#N/A,FALSE,"현금";#N/A,#N/A,FALSE,"매출";#N/A,#N/A,FALSE,"원가";#N/A,#N/A,FALSE,"경영"}</definedName>
    <definedName name="sdfg" hidden="1">{#N/A,#N/A,FALSE,"BS";#N/A,#N/A,FALSE,"PL";#N/A,#N/A,FALSE,"처분";#N/A,#N/A,FALSE,"현금";#N/A,#N/A,FALSE,"매출";#N/A,#N/A,FALSE,"원가";#N/A,#N/A,FALSE,"경영"}</definedName>
    <definedName name="sdfgggg" localSheetId="20" hidden="1">{#N/A,#N/A,FALSE,"BS";#N/A,#N/A,FALSE,"PL";#N/A,#N/A,FALSE,"처분";#N/A,#N/A,FALSE,"현금";#N/A,#N/A,FALSE,"매출";#N/A,#N/A,FALSE,"원가";#N/A,#N/A,FALSE,"경영"}</definedName>
    <definedName name="sdfgggg" hidden="1">{#N/A,#N/A,FALSE,"BS";#N/A,#N/A,FALSE,"PL";#N/A,#N/A,FALSE,"처분";#N/A,#N/A,FALSE,"현금";#N/A,#N/A,FALSE,"매출";#N/A,#N/A,FALSE,"원가";#N/A,#N/A,FALSE,"경영"}</definedName>
    <definedName name="sdfgsdgsgsdfg" localSheetId="20" hidden="1">{#N/A,#N/A,FALSE,"BS";#N/A,#N/A,FALSE,"PL";#N/A,#N/A,FALSE,"처분";#N/A,#N/A,FALSE,"현금";#N/A,#N/A,FALSE,"매출";#N/A,#N/A,FALSE,"원가";#N/A,#N/A,FALSE,"경영"}</definedName>
    <definedName name="sdfgsdgsgsdfg" hidden="1">{#N/A,#N/A,FALSE,"BS";#N/A,#N/A,FALSE,"PL";#N/A,#N/A,FALSE,"처분";#N/A,#N/A,FALSE,"현금";#N/A,#N/A,FALSE,"매출";#N/A,#N/A,FALSE,"원가";#N/A,#N/A,FALSE,"경영"}</definedName>
    <definedName name="sdfsadfaasf"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dfsdfdsfdsfdsfdsfdsf" localSheetId="20" hidden="1">{"'Desktop Inventory 현황'!$B$2:$O$35"}</definedName>
    <definedName name="sdfsdfsdfdsfdsfdsfdsfdsf" hidden="1">{"'Desktop Inventory 현황'!$B$2:$O$35"}</definedName>
    <definedName name="sdfvzcvse" localSheetId="20" hidden="1">{#N/A,#N/A,FALSE,"BS";#N/A,#N/A,FALSE,"PL";#N/A,#N/A,FALSE,"처분";#N/A,#N/A,FALSE,"현금";#N/A,#N/A,FALSE,"매출";#N/A,#N/A,FALSE,"원가";#N/A,#N/A,FALSE,"경영"}</definedName>
    <definedName name="sdfvzcvse" hidden="1">{#N/A,#N/A,FALSE,"BS";#N/A,#N/A,FALSE,"PL";#N/A,#N/A,FALSE,"처분";#N/A,#N/A,FALSE,"현금";#N/A,#N/A,FALSE,"매출";#N/A,#N/A,FALSE,"원가";#N/A,#N/A,FALSE,"경영"}</definedName>
    <definedName name="sdgdsfdsgdsfggfdsd" hidden="1">#REF!</definedName>
    <definedName name="sdryhj" localSheetId="20" hidden="1">{"'용역비'!$A$4:$C$8"}</definedName>
    <definedName name="sdryhj" hidden="1">{"'용역비'!$A$4:$C$8"}</definedName>
    <definedName name="SDS" localSheetId="20" hidden="1">{"Income Statement",#N/A,FALSE,"Annual";"Balance Sheet",#N/A,FALSE,"Annual";"Cash Flow Statement",#N/A,FALSE,"Annual";"ROIC",#N/A,FALSE,"Annual"}</definedName>
    <definedName name="SDS" hidden="1">{"Income Statement",#N/A,FALSE,"Annual";"Balance Sheet",#N/A,FALSE,"Annual";"Cash Flow Statement",#N/A,FALSE,"Annual";"ROIC",#N/A,FALSE,"Annual"}</definedName>
    <definedName name="SE" localSheetId="20" hidden="1">{"'용역비'!$A$4:$C$8"}</definedName>
    <definedName name="SE" hidden="1">{"'용역비'!$A$4:$C$8"}</definedName>
    <definedName name="segfn" localSheetId="20" hidden="1">{#N/A,#N/A,FALSE,"BS";#N/A,#N/A,FALSE,"PL";#N/A,#N/A,FALSE,"처분";#N/A,#N/A,FALSE,"현금";#N/A,#N/A,FALSE,"매출";#N/A,#N/A,FALSE,"원가";#N/A,#N/A,FALSE,"경영"}</definedName>
    <definedName name="segfn" hidden="1">{#N/A,#N/A,FALSE,"BS";#N/A,#N/A,FALSE,"PL";#N/A,#N/A,FALSE,"처분";#N/A,#N/A,FALSE,"현금";#N/A,#N/A,FALSE,"매출";#N/A,#N/A,FALSE,"원가";#N/A,#N/A,FALSE,"경영"}</definedName>
    <definedName name="sencount" hidden="1">1</definedName>
    <definedName name="sf" localSheetId="20" hidden="1">{"Income Statement",#N/A,FALSE,"Annual";"Balance Sheet",#N/A,FALSE,"Annual";"Cash Flow Statement",#N/A,FALSE,"Annual";"ROIC",#N/A,FALSE,"Annual"}</definedName>
    <definedName name="sf" hidden="1">{"Income Statement",#N/A,FALSE,"Annual";"Balance Sheet",#N/A,FALSE,"Annual";"Cash Flow Statement",#N/A,FALSE,"Annual";"ROIC",#N/A,FALSE,"Annual"}</definedName>
    <definedName name="sfd" localSheetId="20" hidden="1">{"Income Statement",#N/A,FALSE,"Annual";"Balance Sheet",#N/A,FALSE,"Annual";"Cash Flow Statement",#N/A,FALSE,"Annual";"ROIC",#N/A,FALSE,"Annual"}</definedName>
    <definedName name="sfd" hidden="1">{"Income Statement",#N/A,FALSE,"Annual";"Balance Sheet",#N/A,FALSE,"Annual";"Cash Flow Statement",#N/A,FALSE,"Annual";"ROIC",#N/A,FALSE,"Annual"}</definedName>
    <definedName name="sfdg" localSheetId="20" hidden="1">{#N/A,#N/A,FALSE,"A&amp;E";#N/A,#N/A,FALSE,"HighTop";#N/A,#N/A,FALSE,"JG";#N/A,#N/A,FALSE,"RI";#N/A,#N/A,FALSE,"woHT";#N/A,#N/A,FALSE,"woHT&amp;JG"}</definedName>
    <definedName name="sfdg" hidden="1">{#N/A,#N/A,FALSE,"A&amp;E";#N/A,#N/A,FALSE,"HighTop";#N/A,#N/A,FALSE,"JG";#N/A,#N/A,FALSE,"RI";#N/A,#N/A,FALSE,"woHT";#N/A,#N/A,FALSE,"woHT&amp;JG"}</definedName>
    <definedName name="sfgasd" localSheetId="20" hidden="1">{0,0,0,0;0,0,0,0;0,0,0,0;0,0,0,0;0,0,0,0;0,0,0,0;0,0,2,0;2,3,3,0;FALSE,FALSE,FALSE,FALSE;TRUE,FALSE,TRUE,TRUE;FALSE,FALSE,TRUE,TRUE;FALSE,0,2.78134444564786E-308,4.45015196281921E-308;7.78776275135711E-308,1.33504516457612E-307,2.22507555776164E-307,3.56012157274209E-307}</definedName>
    <definedName name="sfgasd" hidden="1">{0,0,0,0;0,0,0,0;0,0,0,0;0,0,0,0;0,0,0,0;0,0,0,0;0,0,2,0;2,3,3,0;FALSE,FALSE,FALSE,FALSE;TRUE,FALSE,TRUE,TRUE;FALSE,FALSE,TRUE,TRUE;FALSE,0,2.78134444564786E-308,4.45015196281921E-308;7.78776275135711E-308,1.33504516457612E-307,2.22507555776164E-307,3.56012157274209E-307}</definedName>
    <definedName name="Shadow" localSheetId="20" hidden="1">{#N/A,#N/A,FALSE,"INPUT";#N/A,#N/A,FALSE,"GROSS NUMBERS";#N/A,#N/A,FALSE,"ALLOCATION";#N/A,#N/A,FALSE,"PARTNERS' CAP."}</definedName>
    <definedName name="Shadow" hidden="1">{#N/A,#N/A,FALSE,"INPUT";#N/A,#N/A,FALSE,"GROSS NUMBERS";#N/A,#N/A,FALSE,"ALLOCATION";#N/A,#N/A,FALSE,"PARTNERS' CAP."}</definedName>
    <definedName name="Shadow_1" localSheetId="20" hidden="1">{#N/A,#N/A,FALSE,"INPUT";#N/A,#N/A,FALSE,"GROSS NUMBERS";#N/A,#N/A,FALSE,"ALLOCATION";#N/A,#N/A,FALSE,"PARTNERS' CAP."}</definedName>
    <definedName name="Shadow_1" hidden="1">{#N/A,#N/A,FALSE,"INPUT";#N/A,#N/A,FALSE,"GROSS NUMBERS";#N/A,#N/A,FALSE,"ALLOCATION";#N/A,#N/A,FALSE,"PARTNERS' CAP."}</definedName>
    <definedName name="Shadow_2" localSheetId="20" hidden="1">{#N/A,#N/A,FALSE,"INPUT";#N/A,#N/A,FALSE,"GROSS NUMBERS";#N/A,#N/A,FALSE,"ALLOCATION";#N/A,#N/A,FALSE,"PARTNERS' CAP."}</definedName>
    <definedName name="Shadow_2" hidden="1">{#N/A,#N/A,FALSE,"INPUT";#N/A,#N/A,FALSE,"GROSS NUMBERS";#N/A,#N/A,FALSE,"ALLOCATION";#N/A,#N/A,FALSE,"PARTNERS' CAP."}</definedName>
    <definedName name="Shadow_3" localSheetId="20" hidden="1">{#N/A,#N/A,FALSE,"INPUT";#N/A,#N/A,FALSE,"GROSS NUMBERS";#N/A,#N/A,FALSE,"ALLOCATION";#N/A,#N/A,FALSE,"PARTNERS' CAP."}</definedName>
    <definedName name="Shadow_3" hidden="1">{#N/A,#N/A,FALSE,"INPUT";#N/A,#N/A,FALSE,"GROSS NUMBERS";#N/A,#N/A,FALSE,"ALLOCATION";#N/A,#N/A,FALSE,"PARTNERS' CAP."}</definedName>
    <definedName name="Shadow_4" localSheetId="20" hidden="1">{#N/A,#N/A,FALSE,"INPUT";#N/A,#N/A,FALSE,"GROSS NUMBERS";#N/A,#N/A,FALSE,"ALLOCATION";#N/A,#N/A,FALSE,"PARTNERS' CAP."}</definedName>
    <definedName name="Shadow_4" hidden="1">{#N/A,#N/A,FALSE,"INPUT";#N/A,#N/A,FALSE,"GROSS NUMBERS";#N/A,#N/A,FALSE,"ALLOCATION";#N/A,#N/A,FALSE,"PARTNERS' CAP."}</definedName>
    <definedName name="Shadow_5" localSheetId="20" hidden="1">{#N/A,#N/A,FALSE,"INPUT";#N/A,#N/A,FALSE,"GROSS NUMBERS";#N/A,#N/A,FALSE,"ALLOCATION";#N/A,#N/A,FALSE,"PARTNERS' CAP."}</definedName>
    <definedName name="Shadow_5" hidden="1">{#N/A,#N/A,FALSE,"INPUT";#N/A,#N/A,FALSE,"GROSS NUMBERS";#N/A,#N/A,FALSE,"ALLOCATION";#N/A,#N/A,FALSE,"PARTNERS' CAP."}</definedName>
    <definedName name="sheet" localSheetId="20" hidden="1">{#N/A,#N/A,FALSE,"UNIT";#N/A,#N/A,FALSE,"UNIT";#N/A,#N/A,FALSE,"계정"}</definedName>
    <definedName name="sheet" hidden="1">{#N/A,#N/A,FALSE,"UNIT";#N/A,#N/A,FALSE,"UNIT";#N/A,#N/A,FALSE,"계정"}</definedName>
    <definedName name="Sheet3" localSheetId="20" hidden="1">{#N/A,#N/A,FALSE,"BS";#N/A,#N/A,FALSE,"PL";#N/A,#N/A,FALSE,"처분";#N/A,#N/A,FALSE,"현금";#N/A,#N/A,FALSE,"매출";#N/A,#N/A,FALSE,"원가";#N/A,#N/A,FALSE,"경영"}</definedName>
    <definedName name="Sheet3" hidden="1">{#N/A,#N/A,FALSE,"BS";#N/A,#N/A,FALSE,"PL";#N/A,#N/A,FALSE,"처분";#N/A,#N/A,FALSE,"현금";#N/A,#N/A,FALSE,"매출";#N/A,#N/A,FALSE,"원가";#N/A,#N/A,FALSE,"경영"}</definedName>
    <definedName name="SIG_ACFCOM_firstLine" hidden="1">#REF!</definedName>
    <definedName name="SIG_ACFCOM_IsControlOK" hidden="1">#REF!</definedName>
    <definedName name="SIG_ACFCOM_lastLine" hidden="1">#REF!</definedName>
    <definedName name="SIG_ACFCOM_TITLECOL" hidden="1">#REF!</definedName>
    <definedName name="SIG_ACFCOM_TITLELINE" hidden="1">#REF!</definedName>
    <definedName name="SIG_AISCOM_firstLine" hidden="1">#REF!</definedName>
    <definedName name="SIG_AISCOM_IsControlOK" hidden="1">#REF!</definedName>
    <definedName name="SIG_AISCOM_lastLine" hidden="1">#REF!</definedName>
    <definedName name="SIG_AISCOM_TITLECOL" hidden="1">#REF!</definedName>
    <definedName name="SIG_AISCOM_TITLELINE" hidden="1">#REF!</definedName>
    <definedName name="SIG_AISTOT_firstLine" hidden="1">'[61]FEB 04 AISTOT'!$AK$74</definedName>
    <definedName name="SIG_AISTOT_IsControlOK" hidden="1">'[61]FEB 04 AISTOT'!$AK$73</definedName>
    <definedName name="SIG_AISTOT_lastLine" hidden="1">'[61]FEB 04 AISTOT'!$AK$75</definedName>
    <definedName name="SIG_AISTOT_TITLECOL" hidden="1">'[61]FEB 04 AISTOT'!$F$1</definedName>
    <definedName name="SIG_AISTOT_TITLELINE" hidden="1">'[61]FEB 04 AISTOT'!$11:$11</definedName>
    <definedName name="SIG_ANACOM_firstLine" localSheetId="20" hidden="1">#REF!</definedName>
    <definedName name="SIG_ANACOM_firstLine" hidden="1">#REF!</definedName>
    <definedName name="SIG_ANACOM_IsControlOK" localSheetId="20" hidden="1">#REF!</definedName>
    <definedName name="SIG_ANACOM_IsControlOK" hidden="1">#REF!</definedName>
    <definedName name="SIG_ANACOM_lastLine" localSheetId="20" hidden="1">#REF!</definedName>
    <definedName name="SIG_ANACOM_lastLine" hidden="1">#REF!</definedName>
    <definedName name="SIG_ANACOM_TITLECOL" hidden="1">#REF!</definedName>
    <definedName name="SIG_ANACOM_TITLELINE" hidden="1">#REF!</definedName>
    <definedName name="SIG_ARATIOS_firstLine" hidden="1">#REF!</definedName>
    <definedName name="SIG_ARATIOS_IsControlOK" hidden="1">#REF!</definedName>
    <definedName name="SIG_ARATIOS_lastLine" hidden="1">#REF!</definedName>
    <definedName name="SIG_ARATIOS_TITLECOL" hidden="1">#REF!</definedName>
    <definedName name="SIG_ARATIOS_TITLELINE" hidden="1">#REF!</definedName>
    <definedName name="SIG_AZISTOT_firstLine" hidden="1">'[61]P&amp;L TABLE'!$AJ$74</definedName>
    <definedName name="SIG_AZISTOT_IsControlOK" hidden="1">'[61]P&amp;L TABLE'!$AJ$73</definedName>
    <definedName name="SIG_AZISTOT_lastLine" hidden="1">'[61]P&amp;L TABLE'!$AJ$75</definedName>
    <definedName name="SIG_AZISTOT_TITLECOL" hidden="1">'[61]P&amp;L TABLE'!$F$1</definedName>
    <definedName name="SIG_AZISTOT_TITLELINE" hidden="1">'[61]P&amp;L TABLE'!$11:$11</definedName>
    <definedName name="SIG_CONTROLE" localSheetId="20" hidden="1">#REF!</definedName>
    <definedName name="SIG_CONTROLE" hidden="1">#REF!</definedName>
    <definedName name="SIG_DERNIERECOLONNE" hidden="1">'[61]P&amp;L TABLE'!$AI:$AI</definedName>
    <definedName name="SIG_PTBD_ACFCOM" localSheetId="20" hidden="1">#REF!</definedName>
    <definedName name="SIG_PTBD_ACFCOM" hidden="1">#REF!</definedName>
    <definedName name="SIG_PTBD_AISCOM" localSheetId="20" hidden="1">#REF!</definedName>
    <definedName name="SIG_PTBD_AISCOM" hidden="1">#REF!</definedName>
    <definedName name="SIG_PTBD_AISTOT" hidden="1">'[61]FEB 04 AISTOT'!$AE$72</definedName>
    <definedName name="SIG_PTBD_ANACOM" localSheetId="20" hidden="1">#REF!</definedName>
    <definedName name="SIG_PTBD_ANACOM" hidden="1">#REF!</definedName>
    <definedName name="SIG_PTBD_ARATIOS" localSheetId="20" hidden="1">#REF!</definedName>
    <definedName name="SIG_PTBD_ARATIOS" hidden="1">#REF!</definedName>
    <definedName name="SIG_PTBD_AZISTOT" hidden="1">'[61]P&amp;L TABLE'!$AH$72</definedName>
    <definedName name="SIG_PTHG_ACFCOM" localSheetId="20" hidden="1">#REF!</definedName>
    <definedName name="SIG_PTHG_ACFCOM" hidden="1">#REF!</definedName>
    <definedName name="SIG_PTHG_AISCOM" localSheetId="20" hidden="1">#REF!</definedName>
    <definedName name="SIG_PTHG_AISCOM" hidden="1">#REF!</definedName>
    <definedName name="SIG_PTHG_AISTOT" hidden="1">'[61]FEB 04 AISTOT'!$H$13</definedName>
    <definedName name="SIG_PTHG_ANACOM" localSheetId="20" hidden="1">#REF!</definedName>
    <definedName name="SIG_PTHG_ANACOM" hidden="1">#REF!</definedName>
    <definedName name="SIG_PTHG_ARATIOS" localSheetId="20" hidden="1">#REF!</definedName>
    <definedName name="SIG_PTHG_ARATIOS" hidden="1">#REF!</definedName>
    <definedName name="SIG_PTHG_AZISTOT" hidden="1">'[61]P&amp;L TABLE'!$H$13</definedName>
    <definedName name="sjkdsjdk"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k" localSheetId="20" hidden="1">{#N/A,#N/A,FALSE,"A&amp;E";#N/A,#N/A,FALSE,"HighTop";#N/A,#N/A,FALSE,"JG";#N/A,#N/A,FALSE,"RI";#N/A,#N/A,FALSE,"woHT";#N/A,#N/A,FALSE,"woHT&amp;JG"}</definedName>
    <definedName name="sk" hidden="1">{#N/A,#N/A,FALSE,"A&amp;E";#N/A,#N/A,FALSE,"HighTop";#N/A,#N/A,FALSE,"JG";#N/A,#N/A,FALSE,"RI";#N/A,#N/A,FALSE,"woHT";#N/A,#N/A,FALSE,"woHT&amp;JG"}</definedName>
    <definedName name="sks" localSheetId="20" hidden="1">{#N/A,#N/A,FALSE,"BS";#N/A,#N/A,FALSE,"PL";#N/A,#N/A,FALSE,"처분";#N/A,#N/A,FALSE,"현금";#N/A,#N/A,FALSE,"매출";#N/A,#N/A,FALSE,"원가";#N/A,#N/A,FALSE,"경영"}</definedName>
    <definedName name="sks" hidden="1">{#N/A,#N/A,FALSE,"BS";#N/A,#N/A,FALSE,"PL";#N/A,#N/A,FALSE,"처분";#N/A,#N/A,FALSE,"현금";#N/A,#N/A,FALSE,"매출";#N/A,#N/A,FALSE,"원가";#N/A,#N/A,FALSE,"경영"}</definedName>
    <definedName name="SLEVIN" localSheetId="20"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 localSheetId="20"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m.carry" localSheetId="20" hidden="1">{#N/A,#N/A,FALSE,"SF"}</definedName>
    <definedName name="sm.carry" hidden="1">{#N/A,#N/A,FALSE,"SF"}</definedName>
    <definedName name="sm.carry_1" localSheetId="20" hidden="1">{#N/A,#N/A,FALSE,"SF"}</definedName>
    <definedName name="sm.carry_1" hidden="1">{#N/A,#N/A,FALSE,"SF"}</definedName>
    <definedName name="smora" localSheetId="20" hidden="1">{"EUUTI","COMPANIES",TRUE}</definedName>
    <definedName name="smora" hidden="1">{"EUUTI","COMPANIES",TRUE}</definedName>
    <definedName name="solver_cvg" hidden="1">0.0000001</definedName>
    <definedName name="solver_drv" hidden="1">1</definedName>
    <definedName name="solver_est" hidden="1">1</definedName>
    <definedName name="solver_itr" hidden="1">100</definedName>
    <definedName name="solver_lin" hidden="1">0</definedName>
    <definedName name="solver_neg" hidden="1">2</definedName>
    <definedName name="solver_num" hidden="1">0</definedName>
    <definedName name="solver_nwt" hidden="1">1</definedName>
    <definedName name="solver_pre" hidden="1">0.000001</definedName>
    <definedName name="solver_rel2" hidden="1">1</definedName>
    <definedName name="solver_rel3" hidden="1">3</definedName>
    <definedName name="solver_rel4" hidden="1">2</definedName>
    <definedName name="solver_rel5" hidden="1">1</definedName>
    <definedName name="solver_rhs2" hidden="1">#REF!</definedName>
    <definedName name="solver_rhs3" hidden="1">-0.005</definedName>
    <definedName name="solver_rhs5" hidden="1">0.1</definedName>
    <definedName name="solver_scl" hidden="1">0</definedName>
    <definedName name="solver_sho" hidden="1">0</definedName>
    <definedName name="solver_tim" hidden="1">100</definedName>
    <definedName name="solver_tol" hidden="1">0.05</definedName>
    <definedName name="solver_typ" hidden="1">3</definedName>
    <definedName name="solver_val" hidden="1">0.6</definedName>
    <definedName name="SpecialPrice" hidden="1">#REF!</definedName>
    <definedName name="spoc" localSheetId="20" hidden="1">{"Page 1",#N/A,FALSE,"Sheet1";"Page 2",#N/A,FALSE,"Sheet1"}</definedName>
    <definedName name="spoc" hidden="1">{"Page 1",#N/A,FALSE,"Sheet1";"Page 2",#N/A,FALSE,"Sheet1"}</definedName>
    <definedName name="SR" localSheetId="20" hidden="1">{#N/A,#N/A,FALSE,"INPUT";#N/A,#N/A,FALSE,"GROSS NUMBERS";#N/A,#N/A,FALSE,"ALLOCATION";#N/A,#N/A,FALSE,"PARTNERS' CAP."}</definedName>
    <definedName name="SR" hidden="1">{#N/A,#N/A,FALSE,"INPUT";#N/A,#N/A,FALSE,"GROSS NUMBERS";#N/A,#N/A,FALSE,"ALLOCATION";#N/A,#N/A,FALSE,"PARTNERS' CAP."}</definedName>
    <definedName name="SR_1" localSheetId="20" hidden="1">{#N/A,#N/A,FALSE,"INPUT";#N/A,#N/A,FALSE,"GROSS NUMBERS";#N/A,#N/A,FALSE,"ALLOCATION";#N/A,#N/A,FALSE,"PARTNERS' CAP."}</definedName>
    <definedName name="SR_1" hidden="1">{#N/A,#N/A,FALSE,"INPUT";#N/A,#N/A,FALSE,"GROSS NUMBERS";#N/A,#N/A,FALSE,"ALLOCATION";#N/A,#N/A,FALSE,"PARTNERS' CAP."}</definedName>
    <definedName name="SR_2" localSheetId="20" hidden="1">{#N/A,#N/A,FALSE,"INPUT";#N/A,#N/A,FALSE,"GROSS NUMBERS";#N/A,#N/A,FALSE,"ALLOCATION";#N/A,#N/A,FALSE,"PARTNERS' CAP."}</definedName>
    <definedName name="SR_2" hidden="1">{#N/A,#N/A,FALSE,"INPUT";#N/A,#N/A,FALSE,"GROSS NUMBERS";#N/A,#N/A,FALSE,"ALLOCATION";#N/A,#N/A,FALSE,"PARTNERS' CAP."}</definedName>
    <definedName name="SR_3" localSheetId="20" hidden="1">{#N/A,#N/A,FALSE,"INPUT";#N/A,#N/A,FALSE,"GROSS NUMBERS";#N/A,#N/A,FALSE,"ALLOCATION";#N/A,#N/A,FALSE,"PARTNERS' CAP."}</definedName>
    <definedName name="SR_3" hidden="1">{#N/A,#N/A,FALSE,"INPUT";#N/A,#N/A,FALSE,"GROSS NUMBERS";#N/A,#N/A,FALSE,"ALLOCATION";#N/A,#N/A,FALSE,"PARTNERS' CAP."}</definedName>
    <definedName name="SR_4" localSheetId="20" hidden="1">{#N/A,#N/A,FALSE,"INPUT";#N/A,#N/A,FALSE,"GROSS NUMBERS";#N/A,#N/A,FALSE,"ALLOCATION";#N/A,#N/A,FALSE,"PARTNERS' CAP."}</definedName>
    <definedName name="SR_4" hidden="1">{#N/A,#N/A,FALSE,"INPUT";#N/A,#N/A,FALSE,"GROSS NUMBERS";#N/A,#N/A,FALSE,"ALLOCATION";#N/A,#N/A,FALSE,"PARTNERS' CAP."}</definedName>
    <definedName name="SR_5" localSheetId="20" hidden="1">{#N/A,#N/A,FALSE,"INPUT";#N/A,#N/A,FALSE,"GROSS NUMBERS";#N/A,#N/A,FALSE,"ALLOCATION";#N/A,#N/A,FALSE,"PARTNERS' CAP."}</definedName>
    <definedName name="SR_5" hidden="1">{#N/A,#N/A,FALSE,"INPUT";#N/A,#N/A,FALSE,"GROSS NUMBERS";#N/A,#N/A,FALSE,"ALLOCATION";#N/A,#N/A,FALSE,"PARTNERS' CAP."}</definedName>
    <definedName name="srth" localSheetId="20" hidden="1">{"'용역비'!$A$4:$C$8"}</definedName>
    <definedName name="srth" hidden="1">{"'용역비'!$A$4:$C$8"}</definedName>
    <definedName name="sry" localSheetId="20" hidden="1">{#N/A,#N/A,FALSE,"BS";#N/A,#N/A,FALSE,"PL";#N/A,#N/A,FALSE,"처분";#N/A,#N/A,FALSE,"현금";#N/A,#N/A,FALSE,"매출";#N/A,#N/A,FALSE,"원가";#N/A,#N/A,FALSE,"경영"}</definedName>
    <definedName name="sry" hidden="1">{#N/A,#N/A,FALSE,"BS";#N/A,#N/A,FALSE,"PL";#N/A,#N/A,FALSE,"처분";#N/A,#N/A,FALSE,"현금";#N/A,#N/A,FALSE,"매출";#N/A,#N/A,FALSE,"원가";#N/A,#N/A,FALSE,"경영"}</definedName>
    <definedName name="ss" localSheetId="20" hidden="1">{"'Sheet1'!$A$1:$H$36"}</definedName>
    <definedName name="ss" hidden="1">{"'Sheet1'!$A$1:$H$36"}</definedName>
    <definedName name="SSS" hidden="1">#REF!</definedName>
    <definedName name="SSSSS" localSheetId="20" hidden="1">{#N/A,#N/A,TRUE,"IS";#N/A,#N/A,TRUE,"SG";#N/A,#N/A,TRUE,"FF";#N/A,#N/A,TRUE,"BS";#N/A,#N/A,TRUE,"DCF";#N/A,#N/A,TRUE,"Int";#N/A,#N/A,TRUE,"Consumer";#N/A,#N/A,TRUE,"Building";#N/A,#N/A,TRUE,"Industrial"}</definedName>
    <definedName name="SSSSS" hidden="1">{#N/A,#N/A,TRUE,"IS";#N/A,#N/A,TRUE,"SG";#N/A,#N/A,TRUE,"FF";#N/A,#N/A,TRUE,"BS";#N/A,#N/A,TRUE,"DCF";#N/A,#N/A,TRUE,"Int";#N/A,#N/A,TRUE,"Consumer";#N/A,#N/A,TRUE,"Building";#N/A,#N/A,TRUE,"Industrial"}</definedName>
    <definedName name="SSSSSS" localSheetId="20" hidden="1">{#N/A,#N/A,FALSE,"IS";#N/A,#N/A,FALSE,"SG";#N/A,#N/A,FALSE,"FF";#N/A,#N/A,FALSE,"BS";#N/A,#N/A,FALSE,"DCF";#N/A,#N/A,FALSE,"EVA";#N/A,#N/A,FALSE,"Air";#N/A,#N/A,FALSE,"Car";#N/A,#N/A,FALSE,"Ind";#N/A,#N/A,FALSE,"Sys";#N/A,#N/A,FALSE,"Fin";#N/A,#N/A,FALSE,"Prl";#N/A,#N/A,FALSE,"Ces";#N/A,#N/A,FALSE,"Bell";#N/A,#N/A,FALSE,"Com1";#N/A,#N/A,FALSE,"Com2";#N/A,#N/A,FALSE,"IBES";#N/A,#N/A,FALSE,"EV hist"}</definedName>
    <definedName name="SSSSSS" hidden="1">{#N/A,#N/A,FALSE,"IS";#N/A,#N/A,FALSE,"SG";#N/A,#N/A,FALSE,"FF";#N/A,#N/A,FALSE,"BS";#N/A,#N/A,FALSE,"DCF";#N/A,#N/A,FALSE,"EVA";#N/A,#N/A,FALSE,"Air";#N/A,#N/A,FALSE,"Car";#N/A,#N/A,FALSE,"Ind";#N/A,#N/A,FALSE,"Sys";#N/A,#N/A,FALSE,"Fin";#N/A,#N/A,FALSE,"Prl";#N/A,#N/A,FALSE,"Ces";#N/A,#N/A,FALSE,"Bell";#N/A,#N/A,FALSE,"Com1";#N/A,#N/A,FALSE,"Com2";#N/A,#N/A,FALSE,"IBES";#N/A,#N/A,FALSE,"EV hist"}</definedName>
    <definedName name="STS" localSheetId="20" hidden="1">{"'용역비'!$A$4:$C$8"}</definedName>
    <definedName name="STS" hidden="1">{"'용역비'!$A$4:$C$8"}</definedName>
    <definedName name="SUMMARY_BOOK" localSheetId="20" hidden="1">{"page1",#N/A,FALSE,"GIRLBO";"page2",#N/A,FALSE,"GIRLBO";"page3",#N/A,FALSE,"GIRLBO";"page4",#N/A,FALSE,"GIRLBO";"page5",#N/A,FALSE,"GIRLBO"}</definedName>
    <definedName name="SUMMARY_BOOK" hidden="1">{"page1",#N/A,FALSE,"GIRLBO";"page2",#N/A,FALSE,"GIRLBO";"page3",#N/A,FALSE,"GIRLBO";"page4",#N/A,FALSE,"GIRLBO";"page5",#N/A,FALSE,"GIRLBO"}</definedName>
    <definedName name="supp" localSheetId="20" hidden="1">{#N/A,#N/A,FALSE,"Comp Balance";#N/A,#N/A,FALSE,"Sum Balance ";#N/A,#N/A,FALSE,"Balance Trend";#N/A,#N/A,FALSE,"Comp PL";#N/A,#N/A,FALSE,"PL";#N/A,#N/A,FALSE,"Sum PL";#N/A,#N/A,FALSE,"PL Trend";#N/A,#N/A,FALSE,"Change"}</definedName>
    <definedName name="supp" hidden="1">{#N/A,#N/A,FALSE,"Comp Balance";#N/A,#N/A,FALSE,"Sum Balance ";#N/A,#N/A,FALSE,"Balance Trend";#N/A,#N/A,FALSE,"Comp PL";#N/A,#N/A,FALSE,"PL";#N/A,#N/A,FALSE,"Sum PL";#N/A,#N/A,FALSE,"PL Trend";#N/A,#N/A,FALSE,"Change"}</definedName>
    <definedName name="SV_AUTO_CONN_CATALOG" hidden="1">"CAT"</definedName>
    <definedName name="SV_AUTO_CONN_CATALOG_1" hidden="1">"CAT"</definedName>
    <definedName name="SV_AUTO_CONN_SERVER" hidden="1">"\\bg-it-accounting\SageSoftware\v530\MAS90\"</definedName>
    <definedName name="SV_AUTO_CONN_SERVER_1" hidden="1">"\\bg-it-accounting\sagesoftware\v530\MAS90\"</definedName>
    <definedName name="SV_ENCPT_AUTO_CONN_PASSWORD" hidden="1">"083096084083070118098116117119115116100"</definedName>
    <definedName name="SV_ENCPT_AUTO_CONN_PASSWORD_1" hidden="1">"083096084083070118098116117119115116100"</definedName>
    <definedName name="SV_ENCPT_AUTO_CONN_USER" hidden="1">"095094088070084103099115113119114"</definedName>
    <definedName name="SV_ENCPT_AUTO_CONN_USER_1" hidden="1">"095094088070084103099115113119114"</definedName>
    <definedName name="SV_ENCPT_LOGON_PWD" hidden="1">"078104085088070"</definedName>
    <definedName name="SV_ENCPT_LOGON_USER" hidden="1">"095094088070084103099115113119114"</definedName>
    <definedName name="SV_ENCPT_LOGON_USER_1" hidden="1">"095094088070084103099115113119114"</definedName>
    <definedName name="swfasdfasdf" localSheetId="20" hidden="1">{#N/A,#N/A,FALSE,"BS";#N/A,#N/A,FALSE,"PL";#N/A,#N/A,FALSE,"처분";#N/A,#N/A,FALSE,"현금";#N/A,#N/A,FALSE,"매출";#N/A,#N/A,FALSE,"원가";#N/A,#N/A,FALSE,"경영"}</definedName>
    <definedName name="swfasdfasdf" hidden="1">{#N/A,#N/A,FALSE,"BS";#N/A,#N/A,FALSE,"PL";#N/A,#N/A,FALSE,"처분";#N/A,#N/A,FALSE,"현금";#N/A,#N/A,FALSE,"매출";#N/A,#N/A,FALSE,"원가";#N/A,#N/A,FALSE,"경영"}</definedName>
    <definedName name="ta" localSheetId="20" hidden="1">{#N/A,#N/A,FALSE,"Aging Summary";#N/A,#N/A,FALSE,"Ratio Analysis";#N/A,#N/A,FALSE,"Test 120 Day Accts";#N/A,#N/A,FALSE,"Tickmarks"}</definedName>
    <definedName name="ta" hidden="1">{#N/A,#N/A,FALSE,"Aging Summary";#N/A,#N/A,FALSE,"Ratio Analysis";#N/A,#N/A,FALSE,"Test 120 Day Accts";#N/A,#N/A,FALSE,"Tickmarks"}</definedName>
    <definedName name="Table2" localSheetId="20" hidden="1">{"'Desktop Inventory 현황'!$B$2:$O$35"}</definedName>
    <definedName name="Table2" hidden="1">{"'Desktop Inventory 현황'!$B$2:$O$35"}</definedName>
    <definedName name="TB00902da9_c269_4df3_beb5_ac3dba823e34" hidden="1">[62]TB!#REF!</definedName>
    <definedName name="TB0355b216_994f_40eb_972b_6e7dde62a09c" hidden="1">[62]TB!#REF!</definedName>
    <definedName name="TB059e2e62_4912_44f2_979c_6374607fb183" hidden="1">[62]TB!#REF!</definedName>
    <definedName name="TB063cb5a0_b37c_4eaa_9189_0d0935b50a50" hidden="1">[62]TB!#REF!</definedName>
    <definedName name="TB075b0399_3b5e_400c_8ce3_a3d82173bfc7" hidden="1">[62]TB!#REF!</definedName>
    <definedName name="TB07e760f1_25ec_4f58_a512_db4e3f0eb869" hidden="1">[62]TB!#REF!</definedName>
    <definedName name="TB0941c11b_8de2_4cef_973c_a3b036f4daff" hidden="1">[62]TB!#REF!</definedName>
    <definedName name="TB0949ffee_4e2c_4a48_a4de_f6c7035217e0" hidden="1">[62]TB!#REF!</definedName>
    <definedName name="TB095f93e1_3522_415a_8f36_c1c982073279" hidden="1">[62]TB!#REF!</definedName>
    <definedName name="TB09ce4c1e_2a4b_4038_9a7a_55a413a5727a" hidden="1">[62]TB!#REF!</definedName>
    <definedName name="TB0ad07158_c338_417d_aeab_cbdd220f632f" hidden="1">[62]TB!#REF!</definedName>
    <definedName name="TB0b77fdd2_b6be_4a0f_a181_717e75dbc401" hidden="1">[62]TB!#REF!</definedName>
    <definedName name="TB0bff78c0_8f8f_41f5_812e_1329b8b10707" hidden="1">[62]TB!#REF!</definedName>
    <definedName name="TB0c141edc_9f22_4ef6_9613_24ead0ff3270" hidden="1">[62]TB!#REF!</definedName>
    <definedName name="TB0c38568f_db18_4534_96f2_63f4370d58f6" hidden="1">[62]TB!#REF!</definedName>
    <definedName name="TB0cdd831f_5a51_4f2a_b895_7312d01d00e4" hidden="1">[62]TB!#REF!</definedName>
    <definedName name="TB0dc0aa58_5812_4841_a618_91509c644e0c" hidden="1">[62]TB!#REF!</definedName>
    <definedName name="TB0ed3c938_bff4_4d8a_870b_6e8e1a7aa37a" hidden="1">[62]TB!#REF!</definedName>
    <definedName name="TB0f6833ef_b387_4c8e_bb32_6cfb498aac6a" hidden="1">[62]TB!#REF!</definedName>
    <definedName name="TB0fa63b46_f335_4150_922e_faad41aa2940" hidden="1">[62]TB!#REF!</definedName>
    <definedName name="TB12933783_7599_4bed_ad02_401a9f5989af" hidden="1">[62]TB!#REF!</definedName>
    <definedName name="TB130de64e_0fa8_445a_ae05_ecdfb1430b2f" hidden="1">[62]TB!#REF!</definedName>
    <definedName name="TB14bd502b_59c7_4d38_8e02_9398467d36cd" hidden="1">[62]TB!#REF!</definedName>
    <definedName name="TB1620cf6b_412b_4da1_a65c_c6706abb43d0" hidden="1">[62]TB!#REF!</definedName>
    <definedName name="TB177c67f1_1e6d_4b80_b280_87047e163845" hidden="1">[62]TB!#REF!</definedName>
    <definedName name="TB19c22017_6d59_407f_a420_274acca1560c" hidden="1">[62]TB!#REF!</definedName>
    <definedName name="TB1be70ba2_f9bf_4974_afd5_064439ad7b51" hidden="1">[62]TB!#REF!</definedName>
    <definedName name="TB1c08870a_70fb_4d09_a349_d4ecfe39bcf9" hidden="1">[62]TB!#REF!</definedName>
    <definedName name="TB1c71afbd_ef10_4201_b1ae_c9664d06d34f" hidden="1">[62]TB!#REF!</definedName>
    <definedName name="TB1d439d2b_d4c9_4036_8126_f313e9a55120" hidden="1">[62]TB!#REF!</definedName>
    <definedName name="TB1fe003bf_6d64_4ba7_93c3_c4136d977907" hidden="1">[62]TB!#REF!</definedName>
    <definedName name="TB210d1aa8_29b2_4018_a17d_b31c165dfcb6" hidden="1">[62]TB!#REF!</definedName>
    <definedName name="TB212f755c_a4e1_4af2_9484_a76b1922e84b" hidden="1">[62]TB!#REF!</definedName>
    <definedName name="TB213fc1f4_6b71_4389_9d80_6b4cf5200f71" hidden="1">[62]TB!#REF!</definedName>
    <definedName name="TB2154cac6_c053_4bd6_87d9_3ea317b6a467" hidden="1">[62]TB!#REF!</definedName>
    <definedName name="TB217de87d_6a3f_43ad_9874_4de17140cbdf" hidden="1">[62]TB!#REF!</definedName>
    <definedName name="TB22bec527_849f_4ae3_b298_5b497aba8124" hidden="1">[62]TB!#REF!</definedName>
    <definedName name="TB22ee2867_6937_41b7_a33b_c24a67453b4d" hidden="1">[62]TB!#REF!</definedName>
    <definedName name="TB23e58841_f4b7_484e_980c_71c4f7ce13d1" hidden="1">[62]TB!#REF!</definedName>
    <definedName name="TB23f5fd45_b8b0_4202_be91_35b87780f988" hidden="1">[62]TB!#REF!</definedName>
    <definedName name="TB249708d7_1d08_4ac7_a860_f6f8ce7f3c32" hidden="1">[62]TB!#REF!</definedName>
    <definedName name="TB24af861f_52af_4e8b_bfe9_5561b8218a46" hidden="1">[62]TB!#REF!</definedName>
    <definedName name="TB254595b7_4c70_47ef_941c_a0be29535428" hidden="1">[62]TB!#REF!</definedName>
    <definedName name="TB259530f3_a06b_4426_ada9_8d92ea8fa579" hidden="1">[62]TB!#REF!</definedName>
    <definedName name="TB25f5d552_4b84_4c04_891a_20ff8585511f" hidden="1">[62]TB!#REF!</definedName>
    <definedName name="TB262be254_d5b5_48b0_ac90_f150a2d5f31b" hidden="1">[62]TB!#REF!</definedName>
    <definedName name="TB262c54ec_cf28_4e32_8bde_715bbe42b2f0" hidden="1">[62]TB!#REF!</definedName>
    <definedName name="TB2635d4a5_9567_4d9f_b2a4_55b689107ccf" hidden="1">[62]TB!#REF!</definedName>
    <definedName name="TB26ed7a40_042b_47c9_a836_69c69885eaa5" hidden="1">[62]TB!#REF!</definedName>
    <definedName name="TB279f15e3_2b5c_4f7d_82a7_dc8aeaaf4256" hidden="1">[62]TB!#REF!</definedName>
    <definedName name="TB27c73995_bb1d_4bea_b704_ba2914be36c7" hidden="1">[62]TB!#REF!</definedName>
    <definedName name="TB281fa9b0_8ab0_4fa1_9ad4_8830f76c2226" hidden="1">[62]TB!#REF!</definedName>
    <definedName name="TB2822d86f_a537_40d9_8a53_3737da98e004" hidden="1">[62]TB!#REF!</definedName>
    <definedName name="TB284f80eb_4bfb_4eb3_9439_532dfdbb8ddd" hidden="1">[62]TB!#REF!</definedName>
    <definedName name="TB28b27e5b_c131_4460_afdf_57be08680a72" hidden="1">[62]TB!#REF!</definedName>
    <definedName name="TB28b7b28a_9aa8_411e_9ce0_6d24b0f2e7a1" hidden="1">[62]TB!#REF!</definedName>
    <definedName name="TB291cbc41_3b3b_4f2a_9c2f_50d06dce1ec8" hidden="1">[62]TB!#REF!</definedName>
    <definedName name="TB2967dda7_b2f1_4f44_a89a_d25fc7813526" hidden="1">[62]TB!#REF!</definedName>
    <definedName name="TB2a0e7834_d921_4378_9700_9090cf620b70" hidden="1">[62]TB!#REF!</definedName>
    <definedName name="TB2ad51b2e_a499_4c2b_a17b_8dc02db3141e" hidden="1">[62]TB!#REF!</definedName>
    <definedName name="TB2b1c85e7_b4aa_4f41_b4e9_7046472c8fbf" hidden="1">[62]TB!#REF!</definedName>
    <definedName name="TB2d1be5cd_ebc3_452e_89bd_c605a2d49f2b" hidden="1">[62]TB!#REF!</definedName>
    <definedName name="TB2e215b4a_ee72_4848_871a_efc98e584745" hidden="1">[62]TB!#REF!</definedName>
    <definedName name="TB2e61bb0c_e900_4504_90f3_ec85f1c9a22f" hidden="1">[62]TB!#REF!</definedName>
    <definedName name="TB2e6b638e_b177_4516_952e_609a468e3fbf" hidden="1">[62]TB!#REF!</definedName>
    <definedName name="TB2f3cdafb_eeb1_4f93_9640_21bac8160380" hidden="1">[62]TB!#REF!</definedName>
    <definedName name="TB2f3f8319_47a8_425b_80e7_c1f3a21a00f6" hidden="1">[62]TB!#REF!</definedName>
    <definedName name="TB2f9836f2_3f4e_4158_9bd3_d00b62a3e11d" hidden="1">[62]TB!#REF!</definedName>
    <definedName name="TB310f1925_f9b3_44b2_9150_3856a4ef83fa" hidden="1">[62]TB!#REF!</definedName>
    <definedName name="TB320efde8_bb30_40ae_91ea_b6e996893f56" hidden="1">[62]TB!#REF!</definedName>
    <definedName name="TB325dabd8_c414_486d_b9a8_ed45c80e1a2e" hidden="1">[62]TB!#REF!</definedName>
    <definedName name="TB3270c0ca_071c_4d8c_957e_8f8a4d62b133" hidden="1">[62]TB!#REF!</definedName>
    <definedName name="TB346a3089_c3ca_40e5_a119_1af0d921dd4a" hidden="1">[62]TB!#REF!</definedName>
    <definedName name="TB3540c16c_2b6a_476f_b86e_db5e7f2aacce" hidden="1">[62]TB!#REF!</definedName>
    <definedName name="TB37f9d88c_0198_4527_ac1c_36be471f6ddd" hidden="1">[62]TB!#REF!</definedName>
    <definedName name="TB38f0abef_76e3_444f_98fc_67a720db9b23" hidden="1">[62]TB!#REF!</definedName>
    <definedName name="TB3942074e_9a06_4254_8d64_337a0f0aa4d4" hidden="1">[62]TB!#REF!</definedName>
    <definedName name="TB39a53659_a1dc_4eab_8657_1934b7337393" hidden="1">[62]TB!#REF!</definedName>
    <definedName name="TB3aa35f39_b158_41b7_b4fa_c15900f5c32c" hidden="1">[62]TB!#REF!</definedName>
    <definedName name="TB3b90abc2_6482_410a_b7cb_47bf66d6293c" hidden="1">[62]TB!#REF!</definedName>
    <definedName name="TB3df9c8a9_a6b1_43e3_8039_cac6ce4907bb" hidden="1">[62]TB!#REF!</definedName>
    <definedName name="TB3fdcf89b_6cbf_494b_ab33_20f118aa771b" hidden="1">[62]TB!#REF!</definedName>
    <definedName name="TB405ccf09_4061_4751_8a09_e6c2d1f17807" hidden="1">[62]TB!#REF!</definedName>
    <definedName name="TB40654bb6_808e_466c_8046_5c8a6da56753" hidden="1">[62]TB!#REF!</definedName>
    <definedName name="TB4147c359_96ec_4066_bc93_d142a9d4b2d6" hidden="1">[62]TB!#REF!</definedName>
    <definedName name="TB42e248c0_c3b5_405e_af39_6a177b4d48c3" hidden="1">[62]TB!#REF!</definedName>
    <definedName name="TB44b1e67f_3903_4e68_a0a3_6d5e661d1891" hidden="1">[62]TB!#REF!</definedName>
    <definedName name="TB45ee2bb8_8ba6_433b_b6cb_13b676ec5327" hidden="1">[62]TB!#REF!</definedName>
    <definedName name="TB45eee23f_383a_4e82_8ee5_fc1c4a5f2291" hidden="1">[62]TB!#REF!</definedName>
    <definedName name="TB465a31a4_5cee_494d_ad16_55a8c030ba3e" hidden="1">[62]TB!#REF!</definedName>
    <definedName name="TB46c4ed32_c78e_4efa_92c5_9200ec5ce174" hidden="1">[62]TB!#REF!</definedName>
    <definedName name="TB46cd357a_5bdf_4ad6_9b12_2c15e58d9670" hidden="1">[62]TB!#REF!</definedName>
    <definedName name="TB48f2eb6c_a2f9_47bb_b0cf_c221d414c5ca" hidden="1">[62]TB!#REF!</definedName>
    <definedName name="TB49792489_827d_4c85_bfbd_0b563a4d17d0" hidden="1">[62]TB!#REF!</definedName>
    <definedName name="TB498366eb_d3f9_46af_93ba_7129b51e7adc" hidden="1">[62]TB!#REF!</definedName>
    <definedName name="TB4ac929cb_29e0_4680_a900_e5a246bd6322" hidden="1">[62]TB!#REF!</definedName>
    <definedName name="TB4bc631b3_ce68_4787_92f6_17d864704c58" hidden="1">[62]TB!#REF!</definedName>
    <definedName name="TB4cd20d65_7aaf_4d4c_9ff2_dc459dcfc6d6" hidden="1">[62]TB!#REF!</definedName>
    <definedName name="TB4e399a49_1706_4852_a9d8_cbc514037ade" hidden="1">[62]TB!#REF!</definedName>
    <definedName name="TB4ef6b402_191f_45b5_923b_44b3f6d27dca" hidden="1">[62]TB!#REF!</definedName>
    <definedName name="TB5223517c_4038_4a8d_aace_a4b9790a2bc7" hidden="1">[62]TB!#REF!</definedName>
    <definedName name="TB5276c613_d301_44b9_ba49_64a044c1f3bc" hidden="1">[62]TB!#REF!</definedName>
    <definedName name="TB532c8c15_0550_413e_a390_56f69887c3dc" hidden="1">[62]TB!#REF!</definedName>
    <definedName name="TB5379a3c4_89cd_4ce4_bed9_759eb6dfe97e" hidden="1">[62]TB!#REF!</definedName>
    <definedName name="TB5479c4c1_bce8_40ca_9536_e291c44bb3f1" hidden="1">[62]TB!#REF!</definedName>
    <definedName name="TB54997812_5980_48b8_882d_dda40b1e4358" hidden="1">[62]TB!#REF!</definedName>
    <definedName name="TB57968bda_12dc_4dfa_9a03_3ba514cbb4f3" hidden="1">[62]TB!#REF!</definedName>
    <definedName name="TB5835379d_7700_4a39_b4fc_652db4e4576d" hidden="1">[62]TB!#REF!</definedName>
    <definedName name="TB58a9f832_7ceb_4a16_987e_5220f5f929b8" hidden="1">[62]TB!#REF!</definedName>
    <definedName name="TB5a66e4af_17bf_47c2_b09b_1654c312cc61" hidden="1">[62]TB!#REF!</definedName>
    <definedName name="TB5ad40278_91b6_4002_ae62_0d170e3a45f2" hidden="1">[62]TB!#REF!</definedName>
    <definedName name="TB5d635f00_8215_42b1_8d00_a8a7ff1ee1d0" hidden="1">[62]TB!#REF!</definedName>
    <definedName name="TB5e0bc448_6030_4d95_a827_5cdf13111f95" hidden="1">[62]TB!#REF!</definedName>
    <definedName name="TB5f7a1f9c_0db3_4508_8839_4e05f162880c" hidden="1">[62]TB!#REF!</definedName>
    <definedName name="TB6008d483_38bb_4f7d_8720_704eaa971af1" hidden="1">[62]TB!#REF!</definedName>
    <definedName name="TB6082c34e_7dcb_4313_912a_52c0340f9944" hidden="1">[62]TB!#REF!</definedName>
    <definedName name="TB61bea116_aa28_435d_8d53_e23f5809e7e0" hidden="1">[62]TB!#REF!</definedName>
    <definedName name="TB61feda75_5a7e_45f9_a5d8_45072b2ac9a4" hidden="1">[62]TB!#REF!</definedName>
    <definedName name="TB62884f61_d476_4340_89fc_43c72aa7f0a3" hidden="1">[62]TB!#REF!</definedName>
    <definedName name="TB6372b881_10d4_40dd_a89c_a16009aa69f9" hidden="1">[62]TB!#REF!</definedName>
    <definedName name="TB63cee858_7319_4899_8236_2a48c5836162" hidden="1">[62]TB!#REF!</definedName>
    <definedName name="TB654fadbf_0f97_42c9_b7e0_f5d238a4f75c" hidden="1">[62]TB!#REF!</definedName>
    <definedName name="TB65b25c30_694f_44c3_a339_2c329df0dfc7" hidden="1">[62]TB!#REF!</definedName>
    <definedName name="TB66c287ed_71f9_41d2_a512_bf0eeb7e055c" hidden="1">[62]TB!#REF!</definedName>
    <definedName name="TB672fda6b_5ad4_469a_a6d3_f71202df36c1" hidden="1">[62]TB!#REF!</definedName>
    <definedName name="TB6a54dabc_077a_4fea_9f0e_82fe666229af" hidden="1">[62]TB!#REF!</definedName>
    <definedName name="TB6aa5a385_a930_4f1e_b26d_7e7bc00f5c1c" hidden="1">[62]TB!#REF!</definedName>
    <definedName name="TB6abd3d43_f61b_48e9_b5bb_18b9b13fda23" hidden="1">[62]TB!#REF!</definedName>
    <definedName name="TB6ae1e064_0e38_4555_8ba7_c14138a9474f" hidden="1">[62]TB!#REF!</definedName>
    <definedName name="TB6b920b22_8164_418f_b213_4b9b1f01bdc7" hidden="1">[62]TB!#REF!</definedName>
    <definedName name="TB6bbc5e6d_3a2f_428e_a5ec_eff21bff7e42" hidden="1">[62]TB!#REF!</definedName>
    <definedName name="TB6c7ce328_c093_4df4_b342_cea674ae3000" hidden="1">[62]TB!#REF!</definedName>
    <definedName name="TB6d00b82c_296c_4641_96d4_21261cf3e2ff" hidden="1">[62]TB!#REF!</definedName>
    <definedName name="TB6d19ac79_9f3a_4e1b_8b78_c15502093b9d" hidden="1">[62]TB!#REF!</definedName>
    <definedName name="TB6fbb60ff_c8b9_4390_9d74_afdc39879938" hidden="1">[62]TB!#REF!</definedName>
    <definedName name="TB6fdc9a14_d7f8_4924_a867_a93443a43125" hidden="1">[62]TB!#REF!</definedName>
    <definedName name="TB718637d3_3fa2_49c2_8cdd_7dbbcfb02cee" hidden="1">[62]TB!#REF!</definedName>
    <definedName name="TB71bc70bb_6dae_4b2e_9daf_f172f8e2968e" hidden="1">[62]TB!#REF!</definedName>
    <definedName name="TB726f5dc8_04fc_46c5_914a_a78c2dba1668" hidden="1">[62]TB!#REF!</definedName>
    <definedName name="TB7280654c_8f84_40e7_ba2f_9568cf388660" hidden="1">[62]TB!#REF!</definedName>
    <definedName name="TB736f6497_68d6_4e8a_a6d7_52ff3aeb5e4d" hidden="1">[62]TB!#REF!</definedName>
    <definedName name="TB75160d0b_e99d_4af8_b2c8_e76b585d233c" hidden="1">[62]TB!#REF!</definedName>
    <definedName name="TB75eb665f_ecff_4690_95a0_02e0a3691d23" hidden="1">[62]TB!#REF!</definedName>
    <definedName name="TB76fe9a8a_8149_460c_ae74_e5d0c94abcf2" hidden="1">[62]TB!#REF!</definedName>
    <definedName name="TB780415a1_81df_40e8_b3e3_218d49ac332a" hidden="1">[62]TB!#REF!</definedName>
    <definedName name="TB7833ef3d_79be_4cad_a2b2_282fae00d5e4" hidden="1">[62]TB!#REF!</definedName>
    <definedName name="TB785a3a84_9452_4d34_b7b3_dee38ff4f735" hidden="1">[62]TB!#REF!</definedName>
    <definedName name="TB7869e80a_8560_4cb2_8b35_d5187f61743f" hidden="1">[62]TB!#REF!</definedName>
    <definedName name="TB7943b9f4_6350_42fd_a2c4_fd4fbda12e91" hidden="1">[62]TB!#REF!</definedName>
    <definedName name="TB7953d439_8c96_4f4b_a379_d7db49a71053" hidden="1">[62]TB!#REF!</definedName>
    <definedName name="TB7aca7458_7c84_4083_9a8e_a1cf6b988b5e" hidden="1">[62]TB!#REF!</definedName>
    <definedName name="TB7ae3c3aa_76ab_41c3_8ed9_8c36d3f69cf1" hidden="1">[62]TB!#REF!</definedName>
    <definedName name="TB7c7a437f_27c0_43f3_b881_c72f21ff60a3" hidden="1">[62]TB!#REF!</definedName>
    <definedName name="TB7ca2e62c_06fb_456c_9bc5_e3c172c65b63" hidden="1">[62]TB!#REF!</definedName>
    <definedName name="TB7cffe069_4e7a_495b_801e_01d1ad5396a8" hidden="1">[62]TB!#REF!</definedName>
    <definedName name="TB7d8e8d66_2f04_4c90_af86_d3a26f18622f" hidden="1">[62]TB!#REF!</definedName>
    <definedName name="TB7db27a55_f47f_410f_abdd_4c056d243568" hidden="1">[62]TB!#REF!</definedName>
    <definedName name="TB7e52fdf8_c7da_4d46_b50c_b42813bf1674" hidden="1">[62]TB!#REF!</definedName>
    <definedName name="TB7f75e6e1_07a1_44ef_abb6_33a5bffafe58" hidden="1">[62]TB!#REF!</definedName>
    <definedName name="TB7fa6e67e_5c35_45c3_99f6_c7ea197910ba" hidden="1">[62]TB!#REF!</definedName>
    <definedName name="TB80abe2df_895b_4800_b164_04941e85ef40" hidden="1">[62]TB!#REF!</definedName>
    <definedName name="TB821284c6_8cce_46f9_9015_35a0cf0a7dd0" hidden="1">[62]TB!#REF!</definedName>
    <definedName name="TB82c06a50_b579_41af_95c8_50ad2d30dfc9" hidden="1">[62]TB!#REF!</definedName>
    <definedName name="TB82ce4a2d_e2d0_4dbe_8632_39ba963ef4d8" hidden="1">[62]TB!#REF!</definedName>
    <definedName name="TB83fe5f8e_4fae_4f10_9687_86df24464137" hidden="1">[62]TB!#REF!</definedName>
    <definedName name="TB8411f8f5_4bc9_47d0_a589_261dc2f72ce0" hidden="1">[62]TB!#REF!</definedName>
    <definedName name="TB85b3acb1_7363_4ad2_990d_adbf2d5332df" hidden="1">[62]TB!#REF!</definedName>
    <definedName name="TB86245988_4ff8_49b6_adf2_865925c11240" hidden="1">[62]TB!#REF!</definedName>
    <definedName name="TB863f853f_2a68_414f_bbc1_47bd2085af1e" hidden="1">[62]TB!#REF!</definedName>
    <definedName name="TB89212b5f_223d_4969_a547_9f792ab33004" hidden="1">[62]TB!#REF!</definedName>
    <definedName name="TB8a6359d4_2c28_44c0_9bf9_99249cd0b4bb" hidden="1">[62]TB!#REF!</definedName>
    <definedName name="TB8cc6626c_e898_4a42_9f8e_671bd31840d0" hidden="1">[62]TB!#REF!</definedName>
    <definedName name="TB8d60c5f8_68cd_47c3_9a08_654ec6faf40f" hidden="1">[62]TB!#REF!</definedName>
    <definedName name="TB8dbf78d8_445b_4c44_a19d_0530f0731780" hidden="1">[62]TB!#REF!</definedName>
    <definedName name="TB9165965b_dc44_446d_9b3e_29eb6686560e" hidden="1">[62]TB!#REF!</definedName>
    <definedName name="TB92b3041a_2889_480d_9281_7ce457de7cbd" hidden="1">[62]TB!#REF!</definedName>
    <definedName name="TB93525279_b0e2_41c6_87a1_9bbe02840193" hidden="1">[62]TB!#REF!</definedName>
    <definedName name="TB93e59672_aab7_4f33_8f0f_af3d49dd6ddc" hidden="1">[62]TB!#REF!</definedName>
    <definedName name="TB9553b21e_cff0_4a6e_90e4_3dc2afa12866" hidden="1">[62]TB!#REF!</definedName>
    <definedName name="TB95bd4eeb_15c7_40da_95ef_a57f4fc4a3d4" hidden="1">[62]TB!#REF!</definedName>
    <definedName name="TB95c5893e_8c5d_471a_ad07_46e8767aa446" hidden="1">[62]TB!#REF!</definedName>
    <definedName name="TB95fd824a_3644_46bb_a3b7_387019ef759d" hidden="1">[62]TB!#REF!</definedName>
    <definedName name="TB99861f38_e378_4797_818a_679bf6532458" hidden="1">[62]TB!#REF!</definedName>
    <definedName name="TB99bb07ac_f165_41ca_8589_8468fa2b9848" hidden="1">[62]TB!#REF!</definedName>
    <definedName name="TB99e8ab96_a44f_430d_8f84_c1e4afda3256" hidden="1">[62]TB!#REF!</definedName>
    <definedName name="TB9bd5caf0_4b0d_4169_bf93_4916ea20e061" hidden="1">[62]TB!#REF!</definedName>
    <definedName name="TB9bfe9e0d_5cfc_4c7e_8378_e1813d9274e5" hidden="1">[62]TB!#REF!</definedName>
    <definedName name="TB9c852d8b_07b4_4c70_8d93_b8265bc40922" hidden="1">[62]TB!#REF!</definedName>
    <definedName name="TB9de65e57_a449_4467_a526_73cddfe89364" hidden="1">[62]TB!#REF!</definedName>
    <definedName name="TB9f777e34_f97f_425e_bea1_c13f2626bf42" hidden="1">[62]TB!#REF!</definedName>
    <definedName name="TB9fbc6d6a_d7b4_4303_b237_65c9f847a157" hidden="1">[62]TB!#REF!</definedName>
    <definedName name="TBa0185dc5_5afb_4c60_b18e_3c930fce99be" hidden="1">[62]TB!#REF!</definedName>
    <definedName name="TBa058e582_b6cc_4f74_a394_b1cc089c7c69" hidden="1">[62]TB!#REF!</definedName>
    <definedName name="TBa0722392_e903_4271_b6a8_688af0c13d78" hidden="1">[62]TB!#REF!</definedName>
    <definedName name="TBa0a15951_b210_4691_8907_db75799d280d" hidden="1">[62]TB!#REF!</definedName>
    <definedName name="TBa1197d79_9166_4e40_8110_1146c59323fb" hidden="1">[62]TB!#REF!</definedName>
    <definedName name="TBa1ccc93f_cc50_4e43_b0a6_14a063d731e6" hidden="1">[62]TB!#REF!</definedName>
    <definedName name="TBa2125ff3_1a95_4b0c_a94c_4cbb7d8f6eb8" hidden="1">[62]TB!#REF!</definedName>
    <definedName name="TBa237d7f9_cd5a_42d8_ba2a_cde304f2ab73" hidden="1">[62]TB!#REF!</definedName>
    <definedName name="TBa2e0134e_72c1_46c0_a71f_882e5725a7af" hidden="1">[62]TB!#REF!</definedName>
    <definedName name="TBa3772263_0714_49ab_aaca_65a63b7b2daf" hidden="1">[62]TB!#REF!</definedName>
    <definedName name="TBa3d3de94_1c01_45ac_becb_760b8141bae9" hidden="1">[62]TB!#REF!</definedName>
    <definedName name="TBa67757fc_318a_4eab_8e30_31f8b2763698" hidden="1">[62]TB!#REF!</definedName>
    <definedName name="TBa760ad82_c568_4eb3_af5f_1ba8d24e006a" hidden="1">[62]TB!#REF!</definedName>
    <definedName name="TBa7bda51a_1af0_4301_85bf_40eb0ebd9565" hidden="1">[62]TB!#REF!</definedName>
    <definedName name="TBa7c4aea3_971d_46a3_9440_2616c1a05626" hidden="1">[62]TB!#REF!</definedName>
    <definedName name="TBa8297ba6_73d0_4c50_8c8c_a9837e668ac9" hidden="1">[62]TB!#REF!</definedName>
    <definedName name="TBa848442a_a7c5_48c9_82d1_831a50be0237" hidden="1">[62]TB!#REF!</definedName>
    <definedName name="TBa90cba42_c263_4ac4_a576_8509d2402078" hidden="1">[62]TB!#REF!</definedName>
    <definedName name="TBa98f8e7a_d568_405b_bb5a_d2479925c95d" hidden="1">[62]TB!#REF!</definedName>
    <definedName name="TBa9d4d7ca_b4e2_4194_bb04_7053116cc99c" hidden="1">[62]TB!#REF!</definedName>
    <definedName name="TBaa8b52b9_ca5d_450e_beba_560ae661b630" hidden="1">[62]TB!#REF!</definedName>
    <definedName name="TBabad829e_07de_438b_858c_6db308edf7cb" hidden="1">[62]TB!#REF!</definedName>
    <definedName name="TBae09b857_7324_4404_932b_a7e79242e7a7" hidden="1">[62]TB!#REF!</definedName>
    <definedName name="TBaef4968c_c389_4c5c_8f9e_a7d2e49e1a84" hidden="1">[62]TB!#REF!</definedName>
    <definedName name="TBaf08ed58_0bae_4813_b188_de1731a7b2f8" hidden="1">[62]TB!#REF!</definedName>
    <definedName name="TBaf4c2cc9_1158_417a_8864_db077a71da05" hidden="1">[62]TB!#REF!</definedName>
    <definedName name="TBafc9cc6d_193c_4f41_9e4f_b406aa6e1aa5" hidden="1">[62]TB!#REF!</definedName>
    <definedName name="TBafe72108_aac8_41c4_a00e_5056e7595f7d" hidden="1">[62]TB!#REF!</definedName>
    <definedName name="TBb004f55d_f05f_432b_8ad0_ba4a6d4861f9" hidden="1">[62]TB!#REF!</definedName>
    <definedName name="TBb0fc15ed_9ff4_413a_bcbc_21db585b248b" hidden="1">[62]TB!#REF!</definedName>
    <definedName name="TBb4924f56_4dad_4d98_b8d5_f815b1c51581" hidden="1">[62]TB!#REF!</definedName>
    <definedName name="TBb636cce7_0e6e_4683_8031_16f63ae60297" hidden="1">[62]TB!#REF!</definedName>
    <definedName name="TBb69c8d1c_5685_4575_ae1a_ae438657b509" hidden="1">[62]TB!#REF!</definedName>
    <definedName name="TBb6c60a38_1ac8_4709_a824_5a6f668ad097" hidden="1">[62]TB!#REF!</definedName>
    <definedName name="TBb6dbe820_120c_43da_b221_74134bf3757f" hidden="1">[62]TB!#REF!</definedName>
    <definedName name="TBb7610725_c131_488c_8b41_b79b97d9372b" hidden="1">[62]TB!#REF!</definedName>
    <definedName name="TBb799e8fb_ea1c_4a50_837f_a5efb9fa8eaa" hidden="1">[62]TB!#REF!</definedName>
    <definedName name="TBb897af21_c4f8_4dcb_91e7_224f92ae4d96" hidden="1">[62]TB!#REF!</definedName>
    <definedName name="TBb941abd5_e9ec_4128_9ea1_b5af026590b4" hidden="1">[62]TB!#REF!</definedName>
    <definedName name="TBb99ee074_4ca6_4f64_992d_0ec64f197b33" hidden="1">[62]TB!#REF!</definedName>
    <definedName name="TBbcacb00a_5932_4df1_b1c3_7fcaf1f4258d" hidden="1">[62]TB!#REF!</definedName>
    <definedName name="TBbd448c89_03ac_4000_8e69_61cf70cd290e" hidden="1">[62]TB!#REF!</definedName>
    <definedName name="TBbe4c3fc6_7eb0_4285_bf12_fde5923e9429" hidden="1">[62]TB!#REF!</definedName>
    <definedName name="TBbeb81b4d_723e_47f9_939e_dbeae275e0da" hidden="1">[62]TB!#REF!</definedName>
    <definedName name="TBc135cdbc_1d9f_4424_a4d8_a3bb922fa5a0" hidden="1">[62]TB!#REF!</definedName>
    <definedName name="TBc16f6920_7d7d_4220_930c_29a0dfc76d00" hidden="1">[62]TB!#REF!</definedName>
    <definedName name="TBc17d7b2d_fc82_46b4_87f5_9297c298a89f" hidden="1">[62]TB!#REF!</definedName>
    <definedName name="TBc24223d1_9b3c_4213_9d97_343daa3acb90" hidden="1">[62]TB!#REF!</definedName>
    <definedName name="TBc3e62c85_56f4_4df0_92b7_a2a9fc3231dd" hidden="1">[62]TB!#REF!</definedName>
    <definedName name="TBc4b09c58_7507_4b32_a612_e5f31073df08" hidden="1">[62]TB!#REF!</definedName>
    <definedName name="TBc6b96e5a_8dbd_46fd_a612_d73f1ba1d342" hidden="1">[62]TB!#REF!</definedName>
    <definedName name="TBc74274dc_da40_45dc_baf0_b7599680adca" hidden="1">[62]TB!#REF!</definedName>
    <definedName name="TBc8b19d82_352a_407a_a71c_b53db9573993" hidden="1">[62]TB!#REF!</definedName>
    <definedName name="TBc92c1ca5_6556_4124_847e_5adc8b40c983" hidden="1">[62]TB!#REF!</definedName>
    <definedName name="TBcac3da7b_7e0e_4072_8d6f_dbcb439291c1" hidden="1">[62]TB!#REF!</definedName>
    <definedName name="TBcacfc7a4_ad41_4ddc_a30a_17e247502227" hidden="1">[62]TB!#REF!</definedName>
    <definedName name="TBcaf60dd2_97f1_4f95_92b3_6f445fdecc83" hidden="1">[62]TB!#REF!</definedName>
    <definedName name="TBcb8312d0_f77f_48be_8ff3_8f0b3651fb6f" hidden="1">[62]TB!#REF!</definedName>
    <definedName name="TBccb2fada_4748_481f_9643_b06b38a44dcc" hidden="1">[62]TB!#REF!</definedName>
    <definedName name="TBcd7a5904_f933_4967_8617_eabb987a97ec" hidden="1">[62]TB!#REF!</definedName>
    <definedName name="TBce892e67_8778_4ea9_820a_cf07f55dff94" hidden="1">[62]TB!#REF!</definedName>
    <definedName name="TBd393077a_fe89_4c9b_9710_038420dfe6fa" hidden="1">[62]TB!#REF!</definedName>
    <definedName name="TBd425192d_079a_4018_863c_d9e31e797a44" hidden="1">[62]TB!#REF!</definedName>
    <definedName name="TBd43fa2d9_5db1_4f73_9dc0_2ad69d81977f" hidden="1">[62]TB!#REF!</definedName>
    <definedName name="TBd5de6466_e59b_47c9_9b81_61edf13e67d0" hidden="1">[62]TB!#REF!</definedName>
    <definedName name="TBd60f3459_f2f4_4f82_af23_8ba1b89a36f6" hidden="1">[62]TB!#REF!</definedName>
    <definedName name="TBd666a1ef_726a_4e78_a253_d0fd4da6020d" hidden="1">[62]TB!#REF!</definedName>
    <definedName name="TBd714c419_7b19_42dd_b045_439d042725eb" hidden="1">[62]TB!#REF!</definedName>
    <definedName name="TBd888db1d_cd31_4ac0_b2b3_a6195f4a823a" hidden="1">[62]TB!#REF!</definedName>
    <definedName name="TBd8ee37b7_847f_4e6c_8eb1_72037edf5711" hidden="1">[62]TB!#REF!</definedName>
    <definedName name="TBd95faf6c_0359_463c_9b48_cd348d7dac89" hidden="1">[62]TB!#REF!</definedName>
    <definedName name="TBdb462114_1535_4bd0_b4be_7acbb97fc9f8" hidden="1">[62]TB!#REF!</definedName>
    <definedName name="TBdc680838_5768_4712_97f4_e94122f788e4" hidden="1">[62]TB!#REF!</definedName>
    <definedName name="TBdca73086_91d5_4cf6_980d_5d76f16be450" hidden="1">[62]TB!#REF!</definedName>
    <definedName name="TBdd08dfa6_3a8c_486a_b72a_bd44b0c2a77e" hidden="1">[62]TB!#REF!</definedName>
    <definedName name="TBde94b372_b31e_41c8_9e0d_0246a3092b62" hidden="1">[62]TB!#REF!</definedName>
    <definedName name="TBdead07ff_f41e_42cb_b26c_7a0e133f2d43" hidden="1">[62]TB!#REF!</definedName>
    <definedName name="TBe00c3f52_5a82_4636_a6b5_7f4147917ac5" hidden="1">[62]TB!#REF!</definedName>
    <definedName name="TBe1daa868_cff3_4223_86e4_8de742584662" hidden="1">[62]TB!#REF!</definedName>
    <definedName name="TBe20cecde_c736_4170_a66a_f598fccc3936" hidden="1">[62]TB!#REF!</definedName>
    <definedName name="TBe21838b9_afa9_448f_a4cc_da5a77ec151b" hidden="1">[62]TB!#REF!</definedName>
    <definedName name="TBe308ea8b_1519_422e_a97e_2925b12ab1c0" hidden="1">[62]TB!#REF!</definedName>
    <definedName name="TBe31e1bfb_2736_4a42_b1e3_0ab8350dbf1b" hidden="1">[62]TB!#REF!</definedName>
    <definedName name="TBe4aff63c_6dbf_4b5c_8eef_0bc377a1f22e" hidden="1">[62]TB!#REF!</definedName>
    <definedName name="TBe4f2775c_b990_438f_bbb9_3ae7ee9a570b" hidden="1">[62]TB!#REF!</definedName>
    <definedName name="TBe524b4c9_914b_4da9_8f68_74d29306ca9e" hidden="1">[62]TB!#REF!</definedName>
    <definedName name="TBe57c53ce_e858_4f36_9863_09ec4ed9b61c" hidden="1">[62]TB!#REF!</definedName>
    <definedName name="TBe59878b0_3bb8_4c98_8b58_a589fbcf53c6" hidden="1">[62]TB!#REF!</definedName>
    <definedName name="TBe5ad55ad_6c2a_4b88_86ce_1e18aca7a06a" hidden="1">[62]TB!#REF!</definedName>
    <definedName name="TBe6186957_4058_4ebc_8967_51d315662302" hidden="1">[62]TB!#REF!</definedName>
    <definedName name="TBe669f14a_a4c2_43e2_af66_101c5c3e9c67" hidden="1">[62]TB!#REF!</definedName>
    <definedName name="TBe8d9c591_9f38_4d9b_8fac_e410ffb8dbd3" hidden="1">[62]TB!#REF!</definedName>
    <definedName name="TBe95e2420_be26_4ecb_bf58_fbfba6639fc4" hidden="1">[62]TB!#REF!</definedName>
    <definedName name="TBea7ffe34_bc74_4a8e_b960_2b5e0ba8855c" hidden="1">[62]TB!#REF!</definedName>
    <definedName name="TBea878ddd_07c5_44c4_976d_b5dd698de555" hidden="1">[62]TB!#REF!</definedName>
    <definedName name="TBeb374f96_e630_4219_aad3_76fde2e16829" hidden="1">[62]TB!#REF!</definedName>
    <definedName name="TBeb67f8b6_ab39_4aa5_a143_4fdf66ca7ec7" hidden="1">[62]TB!#REF!</definedName>
    <definedName name="TBec03b5ee_1383_441b_89dd_efd95a886760" hidden="1">[62]TB!#REF!</definedName>
    <definedName name="TBeca507d9_6230_4d19_9cad_29d8c9152a11" hidden="1">[62]TB!#REF!</definedName>
    <definedName name="TBece7e9ff_f509_4bc6_bd22_ef9897e745f4" hidden="1">[62]TB!#REF!</definedName>
    <definedName name="TBf0ac147e_0e32_4fd2_966e_dfeaa99ba03e" hidden="1">[62]TB!#REF!</definedName>
    <definedName name="TBf0fdd390_4af5_4557_acb3_2a921da72741" hidden="1">[62]TB!#REF!</definedName>
    <definedName name="TBf1633746_f50c_4560_bb60_da8fad38301f" hidden="1">[62]TB!#REF!</definedName>
    <definedName name="TBf228092e_5026_4c63_9b21_e5ed150c4f31" hidden="1">[62]TB!#REF!</definedName>
    <definedName name="TBf3bf0a5e_d40e_4519_b29f_e20fce0870bf" hidden="1">[62]TB!#REF!</definedName>
    <definedName name="TBf689b810_2254_4d5b_8bef_0a78b355e29e" hidden="1">[62]TB!#REF!</definedName>
    <definedName name="TBf77c48a4_b745_4347_8cb2_561a623a6b8f" hidden="1">[62]TB!#REF!</definedName>
    <definedName name="TBfa0b7d75_0edc_47e7_8411_a387497aa348" hidden="1">[62]TB!#REF!</definedName>
    <definedName name="TBfa127b9a_ff11_4ad4_8de6_101b2fa097a5" hidden="1">[62]TB!#REF!</definedName>
    <definedName name="TBfb9c39ad_8543_4995_a26e_58cc2afc8090" hidden="1">[62]TB!#REF!</definedName>
    <definedName name="TBfc537135_6c0e_4a8f_9fe0_5d6ca44aa959" hidden="1">[62]TB!#REF!</definedName>
    <definedName name="TBfcb058bf_0798_4a6c_9591_8ebfc621a3bb" hidden="1">[62]TB!#REF!</definedName>
    <definedName name="TBfccc08b2_fc53_426b_9c9d_20d1ed490fef" hidden="1">[62]TB!#REF!</definedName>
    <definedName name="TBfd04273c_c168_4c62_9d1c_b0ab9121ba80" hidden="1">[62]TB!#REF!</definedName>
    <definedName name="TBfd805039_811d_4ea8_9e02_054ee6654c05" hidden="1">[62]TB!#REF!</definedName>
    <definedName name="TBfdea3cda_0cdc_40ce_9caf_3347cc28e8a9" hidden="1">[62]TB!#REF!</definedName>
    <definedName name="TBff4966db_687e_4160_b527_ebbf64421b5e" hidden="1">[62]TB!#REF!</definedName>
    <definedName name="TBffe82d5e_cc99_4ed0_8ef9_98a7fb195efc" hidden="1">[62]TB!#REF!</definedName>
    <definedName name="tbl_ProdInfo" localSheetId="20" hidden="1">#REF!</definedName>
    <definedName name="tbl_ProdInfo" hidden="1">#REF!</definedName>
    <definedName name="telop" localSheetId="20" hidden="1">{#N/A,#N/A,FALSE,"Eastern";#N/A,#N/A,FALSE,"Western"}</definedName>
    <definedName name="telop" hidden="1">{#N/A,#N/A,FALSE,"Eastern";#N/A,#N/A,FALSE,"Western"}</definedName>
    <definedName name="test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2" localSheetId="20" hidden="1">{#N/A,#N/A,FALSE,"Performance Flash Report"}</definedName>
    <definedName name="test2" hidden="1">{#N/A,#N/A,FALSE,"Performance Flash Report"}</definedName>
    <definedName name="test2_1" localSheetId="20" hidden="1">{#N/A,#N/A,FALSE,"Performance Flash Report"}</definedName>
    <definedName name="test2_1" hidden="1">{#N/A,#N/A,FALSE,"Performance Flash Report"}</definedName>
    <definedName name="test2_1_1" localSheetId="20" hidden="1">{#N/A,#N/A,FALSE,"Performance Flash Report"}</definedName>
    <definedName name="test2_1_1" hidden="1">{#N/A,#N/A,FALSE,"Performance Flash Report"}</definedName>
    <definedName name="test2_1_2" localSheetId="20" hidden="1">{#N/A,#N/A,FALSE,"Performance Flash Report"}</definedName>
    <definedName name="test2_1_2" hidden="1">{#N/A,#N/A,FALSE,"Performance Flash Report"}</definedName>
    <definedName name="test2_1_3" localSheetId="20" hidden="1">{#N/A,#N/A,FALSE,"Performance Flash Report"}</definedName>
    <definedName name="test2_1_3" hidden="1">{#N/A,#N/A,FALSE,"Performance Flash Report"}</definedName>
    <definedName name="test2_1_4" localSheetId="20" hidden="1">{#N/A,#N/A,FALSE,"Performance Flash Report"}</definedName>
    <definedName name="test2_1_4" hidden="1">{#N/A,#N/A,FALSE,"Performance Flash Report"}</definedName>
    <definedName name="test2_2" localSheetId="20" hidden="1">{#N/A,#N/A,FALSE,"Performance Flash Report"}</definedName>
    <definedName name="test2_2" hidden="1">{#N/A,#N/A,FALSE,"Performance Flash Report"}</definedName>
    <definedName name="test2_2_1" localSheetId="20" hidden="1">{#N/A,#N/A,FALSE,"Performance Flash Report"}</definedName>
    <definedName name="test2_2_1" hidden="1">{#N/A,#N/A,FALSE,"Performance Flash Report"}</definedName>
    <definedName name="test2_2_2" localSheetId="20" hidden="1">{#N/A,#N/A,FALSE,"Performance Flash Report"}</definedName>
    <definedName name="test2_2_2" hidden="1">{#N/A,#N/A,FALSE,"Performance Flash Report"}</definedName>
    <definedName name="test2_2_3" localSheetId="20" hidden="1">{#N/A,#N/A,FALSE,"Performance Flash Report"}</definedName>
    <definedName name="test2_2_3" hidden="1">{#N/A,#N/A,FALSE,"Performance Flash Report"}</definedName>
    <definedName name="test2_2_4" localSheetId="20" hidden="1">{#N/A,#N/A,FALSE,"Performance Flash Report"}</definedName>
    <definedName name="test2_2_4" hidden="1">{#N/A,#N/A,FALSE,"Performance Flash Report"}</definedName>
    <definedName name="test2_3" localSheetId="20" hidden="1">{#N/A,#N/A,FALSE,"Performance Flash Report"}</definedName>
    <definedName name="test2_3" hidden="1">{#N/A,#N/A,FALSE,"Performance Flash Report"}</definedName>
    <definedName name="test2_3_1" localSheetId="20" hidden="1">{#N/A,#N/A,FALSE,"Performance Flash Report"}</definedName>
    <definedName name="test2_3_1" hidden="1">{#N/A,#N/A,FALSE,"Performance Flash Report"}</definedName>
    <definedName name="test2_3_2" localSheetId="20" hidden="1">{#N/A,#N/A,FALSE,"Performance Flash Report"}</definedName>
    <definedName name="test2_3_2" hidden="1">{#N/A,#N/A,FALSE,"Performance Flash Report"}</definedName>
    <definedName name="test2_3_3" localSheetId="20" hidden="1">{#N/A,#N/A,FALSE,"Performance Flash Report"}</definedName>
    <definedName name="test2_3_3" hidden="1">{#N/A,#N/A,FALSE,"Performance Flash Report"}</definedName>
    <definedName name="test2_3_4" localSheetId="20" hidden="1">{#N/A,#N/A,FALSE,"Performance Flash Report"}</definedName>
    <definedName name="test2_3_4" hidden="1">{#N/A,#N/A,FALSE,"Performance Flash Report"}</definedName>
    <definedName name="test2_4" localSheetId="20" hidden="1">{#N/A,#N/A,FALSE,"Performance Flash Report"}</definedName>
    <definedName name="test2_4" hidden="1">{#N/A,#N/A,FALSE,"Performance Flash Report"}</definedName>
    <definedName name="test2_4_1" localSheetId="20" hidden="1">{#N/A,#N/A,FALSE,"Performance Flash Report"}</definedName>
    <definedName name="test2_4_1" hidden="1">{#N/A,#N/A,FALSE,"Performance Flash Report"}</definedName>
    <definedName name="test2_4_2" localSheetId="20" hidden="1">{#N/A,#N/A,FALSE,"Performance Flash Report"}</definedName>
    <definedName name="test2_4_2" hidden="1">{#N/A,#N/A,FALSE,"Performance Flash Report"}</definedName>
    <definedName name="test2_4_3" localSheetId="20" hidden="1">{#N/A,#N/A,FALSE,"Performance Flash Report"}</definedName>
    <definedName name="test2_4_3" hidden="1">{#N/A,#N/A,FALSE,"Performance Flash Report"}</definedName>
    <definedName name="test2_4_4" localSheetId="20" hidden="1">{#N/A,#N/A,FALSE,"Performance Flash Report"}</definedName>
    <definedName name="test2_4_4" hidden="1">{#N/A,#N/A,FALSE,"Performance Flash Report"}</definedName>
    <definedName name="test2_5" localSheetId="20" hidden="1">{#N/A,#N/A,FALSE,"Performance Flash Report"}</definedName>
    <definedName name="test2_5" hidden="1">{#N/A,#N/A,FALSE,"Performance Flash Report"}</definedName>
    <definedName name="test2_5_1" localSheetId="20" hidden="1">{#N/A,#N/A,FALSE,"Performance Flash Report"}</definedName>
    <definedName name="test2_5_1" hidden="1">{#N/A,#N/A,FALSE,"Performance Flash Report"}</definedName>
    <definedName name="test2_5_2" localSheetId="20" hidden="1">{#N/A,#N/A,FALSE,"Performance Flash Report"}</definedName>
    <definedName name="test2_5_2" hidden="1">{#N/A,#N/A,FALSE,"Performance Flash Report"}</definedName>
    <definedName name="test2_5_3" localSheetId="20" hidden="1">{#N/A,#N/A,FALSE,"Performance Flash Report"}</definedName>
    <definedName name="test2_5_3" hidden="1">{#N/A,#N/A,FALSE,"Performance Flash Report"}</definedName>
    <definedName name="test2_5_4" localSheetId="20" hidden="1">{#N/A,#N/A,FALSE,"Performance Flash Report"}</definedName>
    <definedName name="test2_5_4" hidden="1">{#N/A,#N/A,FALSE,"Performance Flash Report"}</definedName>
    <definedName name="test3" localSheetId="20" hidden="1">{#N/A,#N/A,FALSE,"Performance Flash Report"}</definedName>
    <definedName name="test3" hidden="1">{#N/A,#N/A,FALSE,"Performance Flash Report"}</definedName>
    <definedName name="test3_1" localSheetId="20" hidden="1">{#N/A,#N/A,FALSE,"Performance Flash Report"}</definedName>
    <definedName name="test3_1" hidden="1">{#N/A,#N/A,FALSE,"Performance Flash Report"}</definedName>
    <definedName name="test3_1_1" localSheetId="20" hidden="1">{#N/A,#N/A,FALSE,"Performance Flash Report"}</definedName>
    <definedName name="test3_1_1" hidden="1">{#N/A,#N/A,FALSE,"Performance Flash Report"}</definedName>
    <definedName name="test3_1_2" localSheetId="20" hidden="1">{#N/A,#N/A,FALSE,"Performance Flash Report"}</definedName>
    <definedName name="test3_1_2" hidden="1">{#N/A,#N/A,FALSE,"Performance Flash Report"}</definedName>
    <definedName name="test3_1_3" localSheetId="20" hidden="1">{#N/A,#N/A,FALSE,"Performance Flash Report"}</definedName>
    <definedName name="test3_1_3" hidden="1">{#N/A,#N/A,FALSE,"Performance Flash Report"}</definedName>
    <definedName name="test3_1_4" localSheetId="20" hidden="1">{#N/A,#N/A,FALSE,"Performance Flash Report"}</definedName>
    <definedName name="test3_1_4" hidden="1">{#N/A,#N/A,FALSE,"Performance Flash Report"}</definedName>
    <definedName name="test3_2" localSheetId="20" hidden="1">{#N/A,#N/A,FALSE,"Performance Flash Report"}</definedName>
    <definedName name="test3_2" hidden="1">{#N/A,#N/A,FALSE,"Performance Flash Report"}</definedName>
    <definedName name="test3_2_1" localSheetId="20" hidden="1">{#N/A,#N/A,FALSE,"Performance Flash Report"}</definedName>
    <definedName name="test3_2_1" hidden="1">{#N/A,#N/A,FALSE,"Performance Flash Report"}</definedName>
    <definedName name="test3_2_2" localSheetId="20" hidden="1">{#N/A,#N/A,FALSE,"Performance Flash Report"}</definedName>
    <definedName name="test3_2_2" hidden="1">{#N/A,#N/A,FALSE,"Performance Flash Report"}</definedName>
    <definedName name="test3_2_3" localSheetId="20" hidden="1">{#N/A,#N/A,FALSE,"Performance Flash Report"}</definedName>
    <definedName name="test3_2_3" hidden="1">{#N/A,#N/A,FALSE,"Performance Flash Report"}</definedName>
    <definedName name="test3_2_4" localSheetId="20" hidden="1">{#N/A,#N/A,FALSE,"Performance Flash Report"}</definedName>
    <definedName name="test3_2_4" hidden="1">{#N/A,#N/A,FALSE,"Performance Flash Report"}</definedName>
    <definedName name="test3_3" localSheetId="20" hidden="1">{#N/A,#N/A,FALSE,"Performance Flash Report"}</definedName>
    <definedName name="test3_3" hidden="1">{#N/A,#N/A,FALSE,"Performance Flash Report"}</definedName>
    <definedName name="test3_3_1" localSheetId="20" hidden="1">{#N/A,#N/A,FALSE,"Performance Flash Report"}</definedName>
    <definedName name="test3_3_1" hidden="1">{#N/A,#N/A,FALSE,"Performance Flash Report"}</definedName>
    <definedName name="test3_3_2" localSheetId="20" hidden="1">{#N/A,#N/A,FALSE,"Performance Flash Report"}</definedName>
    <definedName name="test3_3_2" hidden="1">{#N/A,#N/A,FALSE,"Performance Flash Report"}</definedName>
    <definedName name="test3_3_3" localSheetId="20" hidden="1">{#N/A,#N/A,FALSE,"Performance Flash Report"}</definedName>
    <definedName name="test3_3_3" hidden="1">{#N/A,#N/A,FALSE,"Performance Flash Report"}</definedName>
    <definedName name="test3_3_4" localSheetId="20" hidden="1">{#N/A,#N/A,FALSE,"Performance Flash Report"}</definedName>
    <definedName name="test3_3_4" hidden="1">{#N/A,#N/A,FALSE,"Performance Flash Report"}</definedName>
    <definedName name="test3_4" localSheetId="20" hidden="1">{#N/A,#N/A,FALSE,"Performance Flash Report"}</definedName>
    <definedName name="test3_4" hidden="1">{#N/A,#N/A,FALSE,"Performance Flash Report"}</definedName>
    <definedName name="test3_4_1" localSheetId="20" hidden="1">{#N/A,#N/A,FALSE,"Performance Flash Report"}</definedName>
    <definedName name="test3_4_1" hidden="1">{#N/A,#N/A,FALSE,"Performance Flash Report"}</definedName>
    <definedName name="test3_4_2" localSheetId="20" hidden="1">{#N/A,#N/A,FALSE,"Performance Flash Report"}</definedName>
    <definedName name="test3_4_2" hidden="1">{#N/A,#N/A,FALSE,"Performance Flash Report"}</definedName>
    <definedName name="test3_4_3" localSheetId="20" hidden="1">{#N/A,#N/A,FALSE,"Performance Flash Report"}</definedName>
    <definedName name="test3_4_3" hidden="1">{#N/A,#N/A,FALSE,"Performance Flash Report"}</definedName>
    <definedName name="test3_4_4" localSheetId="20" hidden="1">{#N/A,#N/A,FALSE,"Performance Flash Report"}</definedName>
    <definedName name="test3_4_4" hidden="1">{#N/A,#N/A,FALSE,"Performance Flash Report"}</definedName>
    <definedName name="test3_5" localSheetId="20" hidden="1">{#N/A,#N/A,FALSE,"Performance Flash Report"}</definedName>
    <definedName name="test3_5" hidden="1">{#N/A,#N/A,FALSE,"Performance Flash Report"}</definedName>
    <definedName name="test3_5_1" localSheetId="20" hidden="1">{#N/A,#N/A,FALSE,"Performance Flash Report"}</definedName>
    <definedName name="test3_5_1" hidden="1">{#N/A,#N/A,FALSE,"Performance Flash Report"}</definedName>
    <definedName name="test3_5_2" localSheetId="20" hidden="1">{#N/A,#N/A,FALSE,"Performance Flash Report"}</definedName>
    <definedName name="test3_5_2" hidden="1">{#N/A,#N/A,FALSE,"Performance Flash Report"}</definedName>
    <definedName name="test3_5_3" localSheetId="20" hidden="1">{#N/A,#N/A,FALSE,"Performance Flash Report"}</definedName>
    <definedName name="test3_5_3" hidden="1">{#N/A,#N/A,FALSE,"Performance Flash Report"}</definedName>
    <definedName name="test3_5_4" localSheetId="20" hidden="1">{#N/A,#N/A,FALSE,"Performance Flash Report"}</definedName>
    <definedName name="test3_5_4" hidden="1">{#N/A,#N/A,FALSE,"Performance Flash Report"}</definedName>
    <definedName name="teste" localSheetId="20" hidden="1">{#N/A,#N/A,FALSE,"ANEXO 6";#N/A,#N/A,FALSE,"ANEXO 3"}</definedName>
    <definedName name="teste" hidden="1">{#N/A,#N/A,FALSE,"ANEXO 6";#N/A,#N/A,FALSE,"ANEXO 3"}</definedName>
    <definedName name="teste_1" localSheetId="20" hidden="1">{#N/A,#N/A,FALSE,"ANEXO 6";#N/A,#N/A,FALSE,"ANEXO 3"}</definedName>
    <definedName name="teste_1" hidden="1">{#N/A,#N/A,FALSE,"ANEXO 6";#N/A,#N/A,FALSE,"ANEXO 3"}</definedName>
    <definedName name="teste2" localSheetId="20" hidden="1">{#N/A,#N/A,FALSE,"ANEXO 1";#N/A,#N/A,FALSE,"ANEXO 2";#N/A,#N/A,FALSE,"ANEXO 3";#N/A,#N/A,FALSE,"ANEXO 4";#N/A,#N/A,FALSE,"ANEXO 5";#N/A,#N/A,FALSE,"ANEXO 6"}</definedName>
    <definedName name="teste2" hidden="1">{#N/A,#N/A,FALSE,"ANEXO 1";#N/A,#N/A,FALSE,"ANEXO 2";#N/A,#N/A,FALSE,"ANEXO 3";#N/A,#N/A,FALSE,"ANEXO 4";#N/A,#N/A,FALSE,"ANEXO 5";#N/A,#N/A,FALSE,"ANEXO 6"}</definedName>
    <definedName name="teste2_1" localSheetId="20" hidden="1">{#N/A,#N/A,FALSE,"ANEXO 1";#N/A,#N/A,FALSE,"ANEXO 2";#N/A,#N/A,FALSE,"ANEXO 3";#N/A,#N/A,FALSE,"ANEXO 4";#N/A,#N/A,FALSE,"ANEXO 5";#N/A,#N/A,FALSE,"ANEXO 6"}</definedName>
    <definedName name="teste2_1" hidden="1">{#N/A,#N/A,FALSE,"ANEXO 1";#N/A,#N/A,FALSE,"ANEXO 2";#N/A,#N/A,FALSE,"ANEXO 3";#N/A,#N/A,FALSE,"ANEXO 4";#N/A,#N/A,FALSE,"ANEXO 5";#N/A,#N/A,FALSE,"ANEXO 6"}</definedName>
    <definedName name="teste3" localSheetId="20" hidden="1">{#N/A,#N/A,FALSE,"ANEXO 3";#N/A,#N/A,FALSE,"ANEXO 6";#N/A,#N/A,FALSE,"ANEXO 4";#N/A,#N/A,FALSE,"ANEXO 5"}</definedName>
    <definedName name="teste3" hidden="1">{#N/A,#N/A,FALSE,"ANEXO 3";#N/A,#N/A,FALSE,"ANEXO 6";#N/A,#N/A,FALSE,"ANEXO 4";#N/A,#N/A,FALSE,"ANEXO 5"}</definedName>
    <definedName name="teste3_1" localSheetId="20" hidden="1">{#N/A,#N/A,FALSE,"ANEXO 3";#N/A,#N/A,FALSE,"ANEXO 6";#N/A,#N/A,FALSE,"ANEXO 4";#N/A,#N/A,FALSE,"ANEXO 5"}</definedName>
    <definedName name="teste3_1" hidden="1">{#N/A,#N/A,FALSE,"ANEXO 3";#N/A,#N/A,FALSE,"ANEXO 6";#N/A,#N/A,FALSE,"ANEXO 4";#N/A,#N/A,FALSE,"ANEXO 5"}</definedName>
    <definedName name="teste4" localSheetId="20" hidden="1">{#N/A,#N/A,FALSE,"ANEXO 6";#N/A,#N/A,FALSE,"ANEXO 3"}</definedName>
    <definedName name="teste4" hidden="1">{#N/A,#N/A,FALSE,"ANEXO 6";#N/A,#N/A,FALSE,"ANEXO 3"}</definedName>
    <definedName name="teste4_1" localSheetId="20" hidden="1">{#N/A,#N/A,FALSE,"ANEXO 6";#N/A,#N/A,FALSE,"ANEXO 3"}</definedName>
    <definedName name="teste4_1" hidden="1">{#N/A,#N/A,FALSE,"ANEXO 6";#N/A,#N/A,FALSE,"ANEXO 3"}</definedName>
    <definedName name="teste5" localSheetId="20" hidden="1">{#N/A,#N/A,FALSE,"ANEXO 1";#N/A,#N/A,FALSE,"ANEXO 2";#N/A,#N/A,FALSE,"ANEXO 3";#N/A,#N/A,FALSE,"ANEXO 4";#N/A,#N/A,FALSE,"ANEXO 5";#N/A,#N/A,FALSE,"ANEXO 6"}</definedName>
    <definedName name="teste5" hidden="1">{#N/A,#N/A,FALSE,"ANEXO 1";#N/A,#N/A,FALSE,"ANEXO 2";#N/A,#N/A,FALSE,"ANEXO 3";#N/A,#N/A,FALSE,"ANEXO 4";#N/A,#N/A,FALSE,"ANEXO 5";#N/A,#N/A,FALSE,"ANEXO 6"}</definedName>
    <definedName name="teste5_1" localSheetId="20" hidden="1">{#N/A,#N/A,FALSE,"ANEXO 1";#N/A,#N/A,FALSE,"ANEXO 2";#N/A,#N/A,FALSE,"ANEXO 3";#N/A,#N/A,FALSE,"ANEXO 4";#N/A,#N/A,FALSE,"ANEXO 5";#N/A,#N/A,FALSE,"ANEXO 6"}</definedName>
    <definedName name="teste5_1" hidden="1">{#N/A,#N/A,FALSE,"ANEXO 1";#N/A,#N/A,FALSE,"ANEXO 2";#N/A,#N/A,FALSE,"ANEXO 3";#N/A,#N/A,FALSE,"ANEXO 4";#N/A,#N/A,FALSE,"ANEXO 5";#N/A,#N/A,FALSE,"ANEXO 6"}</definedName>
    <definedName name="teste6" localSheetId="20" hidden="1">{#N/A,#N/A,FALSE,"ANEXO 3";#N/A,#N/A,FALSE,"ANEXO 6";#N/A,#N/A,FALSE,"ANEXO 4";#N/A,#N/A,FALSE,"ANEXO 5"}</definedName>
    <definedName name="teste6" hidden="1">{#N/A,#N/A,FALSE,"ANEXO 3";#N/A,#N/A,FALSE,"ANEXO 6";#N/A,#N/A,FALSE,"ANEXO 4";#N/A,#N/A,FALSE,"ANEXO 5"}</definedName>
    <definedName name="teste6_1" localSheetId="20" hidden="1">{#N/A,#N/A,FALSE,"ANEXO 3";#N/A,#N/A,FALSE,"ANEXO 6";#N/A,#N/A,FALSE,"ANEXO 4";#N/A,#N/A,FALSE,"ANEXO 5"}</definedName>
    <definedName name="teste6_1" hidden="1">{#N/A,#N/A,FALSE,"ANEXO 3";#N/A,#N/A,FALSE,"ANEXO 6";#N/A,#N/A,FALSE,"ANEXO 4";#N/A,#N/A,FALSE,"ANEXO 5"}</definedName>
    <definedName name="testettt" localSheetId="20" hidden="1">{#N/A,#N/A,FALSE,"ANEXO 1";#N/A,#N/A,FALSE,"ANEXO 2";#N/A,#N/A,FALSE,"ANEXO 3";#N/A,#N/A,FALSE,"ANEXO 4";#N/A,#N/A,FALSE,"ANEXO 5";#N/A,#N/A,FALSE,"ANEXO 6"}</definedName>
    <definedName name="testettt" hidden="1">{#N/A,#N/A,FALSE,"ANEXO 1";#N/A,#N/A,FALSE,"ANEXO 2";#N/A,#N/A,FALSE,"ANEXO 3";#N/A,#N/A,FALSE,"ANEXO 4";#N/A,#N/A,FALSE,"ANEXO 5";#N/A,#N/A,FALSE,"ANEXO 6"}</definedName>
    <definedName name="text" localSheetId="20" hidden="1">{"vue1",#N/A,FALSE,"synthese";"vue2",#N/A,FALSE,"synthese"}</definedName>
    <definedName name="text" hidden="1">{"vue1",#N/A,FALSE,"synthese";"vue2",#N/A,FALSE,"synthese"}</definedName>
    <definedName name="Textile" localSheetId="20" hidden="1">{#N/A,#N/A,FALSE,"AD_Purch";#N/A,#N/A,FALSE,"Projections";#N/A,#N/A,FALSE,"DCF";#N/A,#N/A,FALSE,"Mkt Val"}</definedName>
    <definedName name="Textile" hidden="1">{#N/A,#N/A,FALSE,"AD_Purch";#N/A,#N/A,FALSE,"Projections";#N/A,#N/A,FALSE,"DCF";#N/A,#N/A,FALSE,"Mkt Val"}</definedName>
    <definedName name="TextRefCopyRangeCount" hidden="1">6</definedName>
    <definedName name="tfill" hidden="1">[63]Internal!#REF!</definedName>
    <definedName name="tftchristine" localSheetId="20" hidden="1">{#N/A,#N/A,FALSE,"3";#N/A,#N/A,FALSE,"5";#N/A,#N/A,FALSE,"6";#N/A,#N/A,FALSE,"8";#N/A,#N/A,FALSE,"10";#N/A,#N/A,FALSE,"13";#N/A,#N/A,FALSE,"14";#N/A,#N/A,FALSE,"15";#N/A,#N/A,FALSE,"16"}</definedName>
    <definedName name="tftchristine" hidden="1">{#N/A,#N/A,FALSE,"3";#N/A,#N/A,FALSE,"5";#N/A,#N/A,FALSE,"6";#N/A,#N/A,FALSE,"8";#N/A,#N/A,FALSE,"10";#N/A,#N/A,FALSE,"13";#N/A,#N/A,FALSE,"14";#N/A,#N/A,FALSE,"15";#N/A,#N/A,FALSE,"16"}</definedName>
    <definedName name="TFUI" localSheetId="20" hidden="1">{"'용역비'!$A$4:$C$8"}</definedName>
    <definedName name="TFUI" hidden="1">{"'용역비'!$A$4:$C$8"}</definedName>
    <definedName name="tgedgd" localSheetId="20" hidden="1">{#N/A,#N/A,FALSE,"IS";#N/A,#N/A,FALSE,"FF";#N/A,#N/A,FALSE,"BS";#N/A,#N/A,FALSE,"DCF";#N/A,#N/A,FALSE,"EVA";#N/A,#N/A,FALSE,"%";#N/A,#N/A,FALSE,"WTF";#N/A,#N/A,FALSE,"Spec";#N/A,#N/A,FALSE,"Gen"}</definedName>
    <definedName name="tgedgd" hidden="1">{#N/A,#N/A,FALSE,"IS";#N/A,#N/A,FALSE,"FF";#N/A,#N/A,FALSE,"BS";#N/A,#N/A,FALSE,"DCF";#N/A,#N/A,FALSE,"EVA";#N/A,#N/A,FALSE,"%";#N/A,#N/A,FALSE,"WTF";#N/A,#N/A,FALSE,"Spec";#N/A,#N/A,FALSE,"Gen"}</definedName>
    <definedName name="TGG" localSheetId="20" hidden="1">{#N/A,#N/A,FALSE,"ANEXO 1";#N/A,#N/A,FALSE,"ANEXO 2";#N/A,#N/A,FALSE,"ANEXO 3";#N/A,#N/A,FALSE,"ANEXO 4";#N/A,#N/A,FALSE,"ANEXO 5";#N/A,#N/A,FALSE,"ANEXO 6"}</definedName>
    <definedName name="TGG" hidden="1">{#N/A,#N/A,FALSE,"ANEXO 1";#N/A,#N/A,FALSE,"ANEXO 2";#N/A,#N/A,FALSE,"ANEXO 3";#N/A,#N/A,FALSE,"ANEXO 4";#N/A,#N/A,FALSE,"ANEXO 5";#N/A,#N/A,FALSE,"ANEXO 6"}</definedName>
    <definedName name="thanhthao" localSheetId="20" hidden="1">{#N/A,#N/A,FALSE,"Chi tiÆt"}</definedName>
    <definedName name="thanhthao" hidden="1">{#N/A,#N/A,FALSE,"Chi tiÆt"}</definedName>
    <definedName name="TKTKTK" localSheetId="20" hidden="1">{"'미착금액'!$A$4:$G$14"}</definedName>
    <definedName name="TKTKTK" hidden="1">{"'미착금액'!$A$4:$G$14"}</definedName>
    <definedName name="TMEMDPPP" localSheetId="20" hidden="1">{#N/A,#N/A,FALSE,"회선임차현황"}</definedName>
    <definedName name="TMEMDPPP" hidden="1">{#N/A,#N/A,FALSE,"회선임차현황"}</definedName>
    <definedName name="tmp" localSheetId="20" hidden="1">{#N/A,#N/A,FALSE,"회선임차현황"}</definedName>
    <definedName name="tmp" hidden="1">{#N/A,#N/A,FALSE,"회선임차현황"}</definedName>
    <definedName name="Tools" localSheetId="20" hidden="1">{"EXPORT",#N/A,FALSE,"A8CONTENT"}</definedName>
    <definedName name="Tools" hidden="1">{"EXPORT",#N/A,FALSE,"A8CONTENT"}</definedName>
    <definedName name="Tools1" localSheetId="20" hidden="1">{"EXPORT",#N/A,FALSE,"A8CONTENT"}</definedName>
    <definedName name="Tools1" hidden="1">{"EXPORT",#N/A,FALSE,"A8CONTENT"}</definedName>
    <definedName name="toto" localSheetId="20" hidden="1">{#N/A,#N/A,FALSE,"3";#N/A,#N/A,FALSE,"5";#N/A,#N/A,FALSE,"6";#N/A,#N/A,FALSE,"8";#N/A,#N/A,FALSE,"10";#N/A,#N/A,FALSE,"13";#N/A,#N/A,FALSE,"14";#N/A,#N/A,FALSE,"15";#N/A,#N/A,FALSE,"16"}</definedName>
    <definedName name="toto" hidden="1">{#N/A,#N/A,FALSE,"3";#N/A,#N/A,FALSE,"5";#N/A,#N/A,FALSE,"6";#N/A,#N/A,FALSE,"8";#N/A,#N/A,FALSE,"10";#N/A,#N/A,FALSE,"13";#N/A,#N/A,FALSE,"14";#N/A,#N/A,FALSE,"15";#N/A,#N/A,FALSE,"16"}</definedName>
    <definedName name="toto2" localSheetId="20" hidden="1">{#N/A,#N/A,FALSE,"3";#N/A,#N/A,FALSE,"5";#N/A,#N/A,FALSE,"6";#N/A,#N/A,FALSE,"8";#N/A,#N/A,FALSE,"10";#N/A,#N/A,FALSE,"13";#N/A,#N/A,FALSE,"14";#N/A,#N/A,FALSE,"15";#N/A,#N/A,FALSE,"16"}</definedName>
    <definedName name="toto2" hidden="1">{#N/A,#N/A,FALSE,"3";#N/A,#N/A,FALSE,"5";#N/A,#N/A,FALSE,"6";#N/A,#N/A,FALSE,"8";#N/A,#N/A,FALSE,"10";#N/A,#N/A,FALSE,"13";#N/A,#N/A,FALSE,"14";#N/A,#N/A,FALSE,"15";#N/A,#N/A,FALSE,"16"}</definedName>
    <definedName name="tototo2" localSheetId="20" hidden="1">{#N/A,#N/A,FALSE,"3";#N/A,#N/A,FALSE,"5";#N/A,#N/A,FALSE,"6";#N/A,#N/A,FALSE,"8";#N/A,#N/A,FALSE,"10";#N/A,#N/A,FALSE,"13";#N/A,#N/A,FALSE,"14";#N/A,#N/A,FALSE,"15";#N/A,#N/A,FALSE,"16"}</definedName>
    <definedName name="tototo2" hidden="1">{#N/A,#N/A,FALSE,"3";#N/A,#N/A,FALSE,"5";#N/A,#N/A,FALSE,"6";#N/A,#N/A,FALSE,"8";#N/A,#N/A,FALSE,"10";#N/A,#N/A,FALSE,"13";#N/A,#N/A,FALSE,"14";#N/A,#N/A,FALSE,"15";#N/A,#N/A,FALSE,"16"}</definedName>
    <definedName name="tr" localSheetId="20" hidden="1">{#N/A,#N/A,FALSE,"BS";#N/A,#N/A,FALSE,"PL";#N/A,#N/A,FALSE,"처분";#N/A,#N/A,FALSE,"현금";#N/A,#N/A,FALSE,"매출";#N/A,#N/A,FALSE,"원가";#N/A,#N/A,FALSE,"경영"}</definedName>
    <definedName name="tr" hidden="1">{#N/A,#N/A,FALSE,"BS";#N/A,#N/A,FALSE,"PL";#N/A,#N/A,FALSE,"처분";#N/A,#N/A,FALSE,"현금";#N/A,#N/A,FALSE,"매출";#N/A,#N/A,FALSE,"원가";#N/A,#N/A,FALSE,"경영"}</definedName>
    <definedName name="tre" localSheetId="20" hidden="1">{#N/A,#N/A,FALSE,"Eastern";#N/A,#N/A,FALSE,"Western"}</definedName>
    <definedName name="tre" hidden="1">{#N/A,#N/A,FALSE,"Eastern";#N/A,#N/A,FALSE,"Western"}</definedName>
    <definedName name="treeList" hidden="1">"00000000000000000000000000000000000000000000000000000000000000000000000000000000000000000000000000000000000000000000000000000000000000000000000000000000000000000000000000000000000000000000000000000000"</definedName>
    <definedName name="tryeyeryery" localSheetId="20" hidden="1">{#N/A,#N/A,FALSE,"BS";#N/A,#N/A,FALSE,"PL";#N/A,#N/A,FALSE,"처분";#N/A,#N/A,FALSE,"현금";#N/A,#N/A,FALSE,"매출";#N/A,#N/A,FALSE,"원가";#N/A,#N/A,FALSE,"경영"}</definedName>
    <definedName name="tryeyeryery" hidden="1">{#N/A,#N/A,FALSE,"BS";#N/A,#N/A,FALSE,"PL";#N/A,#N/A,FALSE,"처분";#N/A,#N/A,FALSE,"현금";#N/A,#N/A,FALSE,"매출";#N/A,#N/A,FALSE,"원가";#N/A,#N/A,FALSE,"경영"}</definedName>
    <definedName name="ttttt" localSheetId="20" hidden="1">{#N/A,#N/A,FALSE,"지침";#N/A,#N/A,FALSE,"환경분석";#N/A,#N/A,FALSE,"Sheet16"}</definedName>
    <definedName name="ttttt" hidden="1">{#N/A,#N/A,FALSE,"지침";#N/A,#N/A,FALSE,"환경분석";#N/A,#N/A,FALSE,"Sheet16"}</definedName>
    <definedName name="ttttttt" localSheetId="20"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 localSheetId="20"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2" localSheetId="20"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2"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3" localSheetId="20"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3"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4" localSheetId="20"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4"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5" localSheetId="20"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5"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tttyyyyyyyyy" localSheetId="20" hidden="1">{#N/A,#N/A,FALSE,"BS";#N/A,#N/A,FALSE,"PL";#N/A,#N/A,FALSE,"처분";#N/A,#N/A,FALSE,"현금";#N/A,#N/A,FALSE,"매출";#N/A,#N/A,FALSE,"원가";#N/A,#N/A,FALSE,"경영"}</definedName>
    <definedName name="ttttttttttyyyyyyyyy" hidden="1">{#N/A,#N/A,FALSE,"BS";#N/A,#N/A,FALSE,"PL";#N/A,#N/A,FALSE,"처분";#N/A,#N/A,FALSE,"현금";#N/A,#N/A,FALSE,"매출";#N/A,#N/A,FALSE,"원가";#N/A,#N/A,FALSE,"경영"}</definedName>
    <definedName name="tu" localSheetId="20" hidden="1">{"'용역비'!$A$4:$C$8"}</definedName>
    <definedName name="tu" hidden="1">{"'용역비'!$A$4:$C$8"}</definedName>
    <definedName name="tuilol" localSheetId="20" hidden="1">{"'용역비'!$A$4:$C$8"}</definedName>
    <definedName name="tuilol" hidden="1">{"'용역비'!$A$4:$C$8"}</definedName>
    <definedName name="TYJ" localSheetId="20" hidden="1">{"'용역비'!$A$4:$C$8"}</definedName>
    <definedName name="TYJ" hidden="1">{"'용역비'!$A$4:$C$8"}</definedName>
    <definedName name="tyje" localSheetId="20" hidden="1">{"'용역비'!$A$4:$C$8"}</definedName>
    <definedName name="tyje" hidden="1">{"'용역비'!$A$4:$C$8"}</definedName>
    <definedName name="tyjet" localSheetId="20" hidden="1">{"'용역비'!$A$4:$C$8"}</definedName>
    <definedName name="tyjet" hidden="1">{"'용역비'!$A$4:$C$8"}</definedName>
    <definedName name="tyk" localSheetId="20" hidden="1">{#N/A,#N/A,FALSE,"BS";#N/A,#N/A,FALSE,"PL";#N/A,#N/A,FALSE,"처분";#N/A,#N/A,FALSE,"현금";#N/A,#N/A,FALSE,"매출";#N/A,#N/A,FALSE,"원가";#N/A,#N/A,FALSE,"경영"}</definedName>
    <definedName name="tyk" hidden="1">{#N/A,#N/A,FALSE,"BS";#N/A,#N/A,FALSE,"PL";#N/A,#N/A,FALSE,"처분";#N/A,#N/A,FALSE,"현금";#N/A,#N/A,FALSE,"매출";#N/A,#N/A,FALSE,"원가";#N/A,#N/A,FALSE,"경영"}</definedName>
    <definedName name="tyu" localSheetId="20" hidden="1">{"'용역비'!$A$4:$C$8"}</definedName>
    <definedName name="tyu" hidden="1">{"'용역비'!$A$4:$C$8"}</definedName>
    <definedName name="tyui" localSheetId="20" hidden="1">{#N/A,#N/A,FALSE,"BS";#N/A,#N/A,FALSE,"PL";#N/A,#N/A,FALSE,"처분";#N/A,#N/A,FALSE,"현금";#N/A,#N/A,FALSE,"매출";#N/A,#N/A,FALSE,"원가";#N/A,#N/A,FALSE,"경영"}</definedName>
    <definedName name="tyui" hidden="1">{#N/A,#N/A,FALSE,"BS";#N/A,#N/A,FALSE,"PL";#N/A,#N/A,FALSE,"처분";#N/A,#N/A,FALSE,"현금";#N/A,#N/A,FALSE,"매출";#N/A,#N/A,FALSE,"원가";#N/A,#N/A,FALSE,"경영"}</definedName>
    <definedName name="U" localSheetId="20" hidden="1">{"'용역비'!$A$4:$C$8"}</definedName>
    <definedName name="U" hidden="1">{"'용역비'!$A$4:$C$8"}</definedName>
    <definedName name="u_1" localSheetId="20" hidden="1">{#N/A,#N/A,FALSE,"ANEXO 6";#N/A,#N/A,FALSE,"ANEXO 3"}</definedName>
    <definedName name="u_1" hidden="1">{#N/A,#N/A,FALSE,"ANEXO 6";#N/A,#N/A,FALSE,"ANEXO 3"}</definedName>
    <definedName name="ua" localSheetId="20" hidden="1">{#N/A,#N/A,FALSE,"Aging Summary";#N/A,#N/A,FALSE,"Ratio Analysis";#N/A,#N/A,FALSE,"Test 120 Day Accts";#N/A,#N/A,FALSE,"Tickmarks"}</definedName>
    <definedName name="ua" hidden="1">{#N/A,#N/A,FALSE,"Aging Summary";#N/A,#N/A,FALSE,"Ratio Analysis";#N/A,#N/A,FALSE,"Test 120 Day Accts";#N/A,#N/A,FALSE,"Tickmarks"}</definedName>
    <definedName name="ui" localSheetId="20" hidden="1">{#N/A,#N/A,FALSE,"BS";#N/A,#N/A,FALSE,"PL";#N/A,#N/A,FALSE,"처분";#N/A,#N/A,FALSE,"현금";#N/A,#N/A,FALSE,"매출";#N/A,#N/A,FALSE,"원가";#N/A,#N/A,FALSE,"경영"}</definedName>
    <definedName name="ui" hidden="1">{#N/A,#N/A,FALSE,"BS";#N/A,#N/A,FALSE,"PL";#N/A,#N/A,FALSE,"처분";#N/A,#N/A,FALSE,"현금";#N/A,#N/A,FALSE,"매출";#N/A,#N/A,FALSE,"원가";#N/A,#N/A,FALSE,"경영"}</definedName>
    <definedName name="uik" hidden="1">#REF!</definedName>
    <definedName name="ulo" localSheetId="20" hidden="1">{"'용역비'!$A$4:$C$8"}</definedName>
    <definedName name="ulo" hidden="1">{"'용역비'!$A$4:$C$8"}</definedName>
    <definedName name="up" localSheetId="20" hidden="1">{#N/A,#N/A,FALSE,"지침";#N/A,#N/A,FALSE,"환경분석";#N/A,#N/A,FALSE,"Sheet16"}</definedName>
    <definedName name="up" hidden="1">{#N/A,#N/A,FALSE,"지침";#N/A,#N/A,FALSE,"환경분석";#N/A,#N/A,FALSE,"Sheet16"}</definedName>
    <definedName name="uu" localSheetId="20" hidden="1">{"'용역비'!$A$4:$C$8"}</definedName>
    <definedName name="uu" hidden="1">{"'용역비'!$A$4:$C$8"}</definedName>
    <definedName name="v" localSheetId="20" hidden="1">{#N/A,#N/A,FALSE,"Aging Summary";#N/A,#N/A,FALSE,"Ratio Analysis";#N/A,#N/A,FALSE,"Test 120 Day Accts";#N/A,#N/A,FALSE,"Tickmarks"}</definedName>
    <definedName name="v" hidden="1">{#N/A,#N/A,FALSE,"Aging Summary";#N/A,#N/A,FALSE,"Ratio Analysis";#N/A,#N/A,FALSE,"Test 120 Day Accts";#N/A,#N/A,FALSE,"Tickmarks"}</definedName>
    <definedName name="v_1" localSheetId="20"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v_1"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v_2" localSheetId="20"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v_2"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v_3" localSheetId="20"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v_3"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v_4" localSheetId="20"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v_4"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v_5" localSheetId="20"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v_5"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Variance" localSheetId="20" hidden="1">{"ACI IS",#N/A,FALSE,"ACI - IS";"ACI BS",#N/A,FALSE,"ACI - BS";"ACI Detail IS",#N/A,FALSE,"ACI - Detail IS";"ACI Detail IS Supplemental Info",#N/A,FALSE,"ACI - Detail IS";"ACI Monthly 1999",#N/A,FALSE,"ACI Monthly";"ACI Monthly 1998",#N/A,FALSE,"ACI Monthly";"ACI Monthly 1997",#N/A,FALSE,"ACI Monthly"}</definedName>
    <definedName name="Variance" hidden="1">{"ACI IS",#N/A,FALSE,"ACI - IS";"ACI BS",#N/A,FALSE,"ACI - BS";"ACI Detail IS",#N/A,FALSE,"ACI - Detail IS";"ACI Detail IS Supplemental Info",#N/A,FALSE,"ACI - Detail IS";"ACI Monthly 1999",#N/A,FALSE,"ACI Monthly";"ACI Monthly 1998",#N/A,FALSE,"ACI Monthly";"ACI Monthly 1997",#N/A,FALSE,"ACI Monthly"}</definedName>
    <definedName name="vbn" localSheetId="20" hidden="1">{#N/A,#N/A,FALSE,"THERMIQUE";#N/A,#N/A,FALSE,"P1";#N/A,#N/A,FALSE,"P2P3";#N/A,#N/A,FALSE,"P4";#N/A,#N/A,FALSE,"TRI";#N/A,#N/A,FALSE,"BILAN tx fixe";#N/A,#N/A,FALSE,"BILAN tx var.";#N/A,#N/A,FALSE,"SITES"}</definedName>
    <definedName name="vbn" hidden="1">{#N/A,#N/A,FALSE,"THERMIQUE";#N/A,#N/A,FALSE,"P1";#N/A,#N/A,FALSE,"P2P3";#N/A,#N/A,FALSE,"P4";#N/A,#N/A,FALSE,"TRI";#N/A,#N/A,FALSE,"BILAN tx fixe";#N/A,#N/A,FALSE,"BILAN tx var.";#N/A,#N/A,FALSE,"SITES"}</definedName>
    <definedName name="vdr" hidden="1">#REF!</definedName>
    <definedName name="Viastar" localSheetId="20" hidden="1">{#N/A,#N/A,FALSE,"Assumptions";#N/A,#N/A,FALSE,"N-IS-Sum";#N/A,#N/A,FALSE,"N-St-Sum";#N/A,#N/A,FALSE,"Inc Stmt";#N/A,#N/A,FALSE,"Stats"}</definedName>
    <definedName name="Viastar" hidden="1">{#N/A,#N/A,FALSE,"Assumptions";#N/A,#N/A,FALSE,"N-IS-Sum";#N/A,#N/A,FALSE,"N-St-Sum";#N/A,#N/A,FALSE,"Inc Stmt";#N/A,#N/A,FALSE,"Stats"}</definedName>
    <definedName name="vrn" localSheetId="20" hidden="1">{#N/A,#N/A,FALSE,"recto";#N/A,#N/A,FALSE,"verso";#N/A,#N/A,FALSE,"TRI"}</definedName>
    <definedName name="vrn" hidden="1">{#N/A,#N/A,FALSE,"recto";#N/A,#N/A,FALSE,"verso";#N/A,#N/A,FALSE,"TRI"}</definedName>
    <definedName name="vrn.FCB." localSheetId="20" hidden="1">{"FCB_ALL",#N/A,FALSE,"FCB"}</definedName>
    <definedName name="vrn.FCB." hidden="1">{"FCB_ALL",#N/A,FALSE,"FCB"}</definedName>
    <definedName name="vrn.fcb2" localSheetId="20" hidden="1">{"FCB_ALL",#N/A,FALSE,"FCB"}</definedName>
    <definedName name="vrn.fcb2" hidden="1">{"FCB_ALL",#N/A,FALSE,"FCB"}</definedName>
    <definedName name="vsdfydy" hidden="1">#REF!</definedName>
    <definedName name="vv" localSheetId="20" hidden="1">{"cash_marc",#N/A,FALSE,"dec95cr.xls"}</definedName>
    <definedName name="vv" hidden="1">{"cash_marc",#N/A,FALSE,"dec95cr.xls"}</definedName>
    <definedName name="vxfthygn" localSheetId="20" hidden="1">{#N/A,#N/A,FALSE,"BS";#N/A,#N/A,FALSE,"PL";#N/A,#N/A,FALSE,"처분";#N/A,#N/A,FALSE,"현금";#N/A,#N/A,FALSE,"매출";#N/A,#N/A,FALSE,"원가";#N/A,#N/A,FALSE,"경영"}</definedName>
    <definedName name="vxfthygn" hidden="1">{#N/A,#N/A,FALSE,"BS";#N/A,#N/A,FALSE,"PL";#N/A,#N/A,FALSE,"처분";#N/A,#N/A,FALSE,"현금";#N/A,#N/A,FALSE,"매출";#N/A,#N/A,FALSE,"원가";#N/A,#N/A,FALSE,"경영"}</definedName>
    <definedName name="w" localSheetId="20" hidden="1">{#N/A,#N/A,FALSE,"UNIT";#N/A,#N/A,FALSE,"UNIT";#N/A,#N/A,FALSE,"계정"}</definedName>
    <definedName name="w" hidden="1">{#N/A,#N/A,FALSE,"UNIT";#N/A,#N/A,FALSE,"UNIT";#N/A,#N/A,FALSE,"계정"}</definedName>
    <definedName name="WASTE3" localSheetId="20" hidden="1">{#N/A,#N/A,FALSE,"BS";#N/A,#N/A,FALSE,"PL";#N/A,#N/A,FALSE,"처분";#N/A,#N/A,FALSE,"현금";#N/A,#N/A,FALSE,"매출";#N/A,#N/A,FALSE,"원가";#N/A,#N/A,FALSE,"경영"}</definedName>
    <definedName name="WASTE3" hidden="1">{#N/A,#N/A,FALSE,"BS";#N/A,#N/A,FALSE,"PL";#N/A,#N/A,FALSE,"처분";#N/A,#N/A,FALSE,"현금";#N/A,#N/A,FALSE,"매출";#N/A,#N/A,FALSE,"원가";#N/A,#N/A,FALSE,"경영"}</definedName>
    <definedName name="wddw" localSheetId="20" hidden="1">{#N/A,#N/A,FALSE,"지침";#N/A,#N/A,FALSE,"환경분석";#N/A,#N/A,FALSE,"Sheet16"}</definedName>
    <definedName name="wddw" hidden="1">{#N/A,#N/A,FALSE,"지침";#N/A,#N/A,FALSE,"환경분석";#N/A,#N/A,FALSE,"Sheet16"}</definedName>
    <definedName name="wdqdearrdqwe" localSheetId="20" hidden="1">{"'Desktop Inventory 현황'!$B$2:$O$35"}</definedName>
    <definedName name="wdqdearrdqwe" hidden="1">{"'Desktop Inventory 현황'!$B$2:$O$35"}</definedName>
    <definedName name="wef" localSheetId="20" hidden="1">{#N/A,#N/A,FALSE,"Performance Flash Report"}</definedName>
    <definedName name="wef" hidden="1">{#N/A,#N/A,FALSE,"Performance Flash Report"}</definedName>
    <definedName name="wef_1" localSheetId="20" hidden="1">{#N/A,#N/A,FALSE,"Performance Flash Report"}</definedName>
    <definedName name="wef_1" hidden="1">{#N/A,#N/A,FALSE,"Performance Flash Report"}</definedName>
    <definedName name="wef_1_1" localSheetId="20" hidden="1">{#N/A,#N/A,FALSE,"Performance Flash Report"}</definedName>
    <definedName name="wef_1_1" hidden="1">{#N/A,#N/A,FALSE,"Performance Flash Report"}</definedName>
    <definedName name="wef_1_2" localSheetId="20" hidden="1">{#N/A,#N/A,FALSE,"Performance Flash Report"}</definedName>
    <definedName name="wef_1_2" hidden="1">{#N/A,#N/A,FALSE,"Performance Flash Report"}</definedName>
    <definedName name="wef_1_3" localSheetId="20" hidden="1">{#N/A,#N/A,FALSE,"Performance Flash Report"}</definedName>
    <definedName name="wef_1_3" hidden="1">{#N/A,#N/A,FALSE,"Performance Flash Report"}</definedName>
    <definedName name="wef_1_4" localSheetId="20" hidden="1">{#N/A,#N/A,FALSE,"Performance Flash Report"}</definedName>
    <definedName name="wef_1_4" hidden="1">{#N/A,#N/A,FALSE,"Performance Flash Report"}</definedName>
    <definedName name="wef_2" localSheetId="20" hidden="1">{#N/A,#N/A,FALSE,"Performance Flash Report"}</definedName>
    <definedName name="wef_2" hidden="1">{#N/A,#N/A,FALSE,"Performance Flash Report"}</definedName>
    <definedName name="wef_2_1" localSheetId="20" hidden="1">{#N/A,#N/A,FALSE,"Performance Flash Report"}</definedName>
    <definedName name="wef_2_1" hidden="1">{#N/A,#N/A,FALSE,"Performance Flash Report"}</definedName>
    <definedName name="wef_2_2" localSheetId="20" hidden="1">{#N/A,#N/A,FALSE,"Performance Flash Report"}</definedName>
    <definedName name="wef_2_2" hidden="1">{#N/A,#N/A,FALSE,"Performance Flash Report"}</definedName>
    <definedName name="wef_2_3" localSheetId="20" hidden="1">{#N/A,#N/A,FALSE,"Performance Flash Report"}</definedName>
    <definedName name="wef_2_3" hidden="1">{#N/A,#N/A,FALSE,"Performance Flash Report"}</definedName>
    <definedName name="wef_2_4" localSheetId="20" hidden="1">{#N/A,#N/A,FALSE,"Performance Flash Report"}</definedName>
    <definedName name="wef_2_4" hidden="1">{#N/A,#N/A,FALSE,"Performance Flash Report"}</definedName>
    <definedName name="wef_3" localSheetId="20" hidden="1">{#N/A,#N/A,FALSE,"Performance Flash Report"}</definedName>
    <definedName name="wef_3" hidden="1">{#N/A,#N/A,FALSE,"Performance Flash Report"}</definedName>
    <definedName name="wef_3_1" localSheetId="20" hidden="1">{#N/A,#N/A,FALSE,"Performance Flash Report"}</definedName>
    <definedName name="wef_3_1" hidden="1">{#N/A,#N/A,FALSE,"Performance Flash Report"}</definedName>
    <definedName name="wef_3_2" localSheetId="20" hidden="1">{#N/A,#N/A,FALSE,"Performance Flash Report"}</definedName>
    <definedName name="wef_3_2" hidden="1">{#N/A,#N/A,FALSE,"Performance Flash Report"}</definedName>
    <definedName name="wef_3_3" localSheetId="20" hidden="1">{#N/A,#N/A,FALSE,"Performance Flash Report"}</definedName>
    <definedName name="wef_3_3" hidden="1">{#N/A,#N/A,FALSE,"Performance Flash Report"}</definedName>
    <definedName name="wef_3_4" localSheetId="20" hidden="1">{#N/A,#N/A,FALSE,"Performance Flash Report"}</definedName>
    <definedName name="wef_3_4" hidden="1">{#N/A,#N/A,FALSE,"Performance Flash Report"}</definedName>
    <definedName name="wef_4" localSheetId="20" hidden="1">{#N/A,#N/A,FALSE,"Performance Flash Report"}</definedName>
    <definedName name="wef_4" hidden="1">{#N/A,#N/A,FALSE,"Performance Flash Report"}</definedName>
    <definedName name="wef_4_1" localSheetId="20" hidden="1">{#N/A,#N/A,FALSE,"Performance Flash Report"}</definedName>
    <definedName name="wef_4_1" hidden="1">{#N/A,#N/A,FALSE,"Performance Flash Report"}</definedName>
    <definedName name="wef_4_2" localSheetId="20" hidden="1">{#N/A,#N/A,FALSE,"Performance Flash Report"}</definedName>
    <definedName name="wef_4_2" hidden="1">{#N/A,#N/A,FALSE,"Performance Flash Report"}</definedName>
    <definedName name="wef_4_3" localSheetId="20" hidden="1">{#N/A,#N/A,FALSE,"Performance Flash Report"}</definedName>
    <definedName name="wef_4_3" hidden="1">{#N/A,#N/A,FALSE,"Performance Flash Report"}</definedName>
    <definedName name="wef_4_4" localSheetId="20" hidden="1">{#N/A,#N/A,FALSE,"Performance Flash Report"}</definedName>
    <definedName name="wef_4_4" hidden="1">{#N/A,#N/A,FALSE,"Performance Flash Report"}</definedName>
    <definedName name="wef_5" localSheetId="20" hidden="1">{#N/A,#N/A,FALSE,"Performance Flash Report"}</definedName>
    <definedName name="wef_5" hidden="1">{#N/A,#N/A,FALSE,"Performance Flash Report"}</definedName>
    <definedName name="wef_5_1" localSheetId="20" hidden="1">{#N/A,#N/A,FALSE,"Performance Flash Report"}</definedName>
    <definedName name="wef_5_1" hidden="1">{#N/A,#N/A,FALSE,"Performance Flash Report"}</definedName>
    <definedName name="wef_5_2" localSheetId="20" hidden="1">{#N/A,#N/A,FALSE,"Performance Flash Report"}</definedName>
    <definedName name="wef_5_2" hidden="1">{#N/A,#N/A,FALSE,"Performance Flash Report"}</definedName>
    <definedName name="wef_5_3" localSheetId="20" hidden="1">{#N/A,#N/A,FALSE,"Performance Flash Report"}</definedName>
    <definedName name="wef_5_3" hidden="1">{#N/A,#N/A,FALSE,"Performance Flash Report"}</definedName>
    <definedName name="wef_5_4" localSheetId="20" hidden="1">{#N/A,#N/A,FALSE,"Performance Flash Report"}</definedName>
    <definedName name="wef_5_4" hidden="1">{#N/A,#N/A,FALSE,"Performance Flash Report"}</definedName>
    <definedName name="wer" localSheetId="20" hidden="1">{#N/A,#N/A,FALSE,"IS";#N/A,#N/A,FALSE,"FF";#N/A,#N/A,FALSE,"BS";#N/A,#N/A,FALSE,"DCF";#N/A,#N/A,FALSE,"EVA";#N/A,#N/A,FALSE,"%";#N/A,#N/A,FALSE,"WTF";#N/A,#N/A,FALSE,"Spec";#N/A,#N/A,FALSE,"Gen"}</definedName>
    <definedName name="wer" hidden="1">{#N/A,#N/A,FALSE,"IS";#N/A,#N/A,FALSE,"FF";#N/A,#N/A,FALSE,"BS";#N/A,#N/A,FALSE,"DCF";#N/A,#N/A,FALSE,"EVA";#N/A,#N/A,FALSE,"%";#N/A,#N/A,FALSE,"WTF";#N/A,#N/A,FALSE,"Spec";#N/A,#N/A,FALSE,"Gen"}</definedName>
    <definedName name="werqwerwefrasdfa" localSheetId="20" hidden="1">{#N/A,#N/A,FALSE,"BS";#N/A,#N/A,FALSE,"PL";#N/A,#N/A,FALSE,"처분";#N/A,#N/A,FALSE,"현금";#N/A,#N/A,FALSE,"매출";#N/A,#N/A,FALSE,"원가";#N/A,#N/A,FALSE,"경영"}</definedName>
    <definedName name="werqwerwefrasdfa" hidden="1">{#N/A,#N/A,FALSE,"BS";#N/A,#N/A,FALSE,"PL";#N/A,#N/A,FALSE,"처분";#N/A,#N/A,FALSE,"현금";#N/A,#N/A,FALSE,"매출";#N/A,#N/A,FALSE,"원가";#N/A,#N/A,FALSE,"경영"}</definedName>
    <definedName name="wertasdgfdgs" localSheetId="20" hidden="1">{#N/A,#N/A,FALSE,"BS";#N/A,#N/A,FALSE,"PL";#N/A,#N/A,FALSE,"처분";#N/A,#N/A,FALSE,"현금";#N/A,#N/A,FALSE,"매출";#N/A,#N/A,FALSE,"원가";#N/A,#N/A,FALSE,"경영"}</definedName>
    <definedName name="wertasdgfdgs" hidden="1">{#N/A,#N/A,FALSE,"BS";#N/A,#N/A,FALSE,"PL";#N/A,#N/A,FALSE,"처분";#N/A,#N/A,FALSE,"현금";#N/A,#N/A,FALSE,"매출";#N/A,#N/A,FALSE,"원가";#N/A,#N/A,FALSE,"경영"}</definedName>
    <definedName name="werw" hidden="1">#REF!</definedName>
    <definedName name="wewdew" localSheetId="20" hidden="1">{#N/A,#N/A,FALSE,"UNIT";#N/A,#N/A,FALSE,"UNIT";#N/A,#N/A,FALSE,"계정"}</definedName>
    <definedName name="wewdew" hidden="1">{#N/A,#N/A,FALSE,"UNIT";#N/A,#N/A,FALSE,"UNIT";#N/A,#N/A,FALSE,"계정"}</definedName>
    <definedName name="wewewew" localSheetId="20" hidden="1">{#N/A,#N/A,FALSE,"UNIT";#N/A,#N/A,FALSE,"UNIT";#N/A,#N/A,FALSE,"계정"}</definedName>
    <definedName name="wewewew" hidden="1">{#N/A,#N/A,FALSE,"UNIT";#N/A,#N/A,FALSE,"UNIT";#N/A,#N/A,FALSE,"계정"}</definedName>
    <definedName name="wewewewewwww" localSheetId="20" hidden="1">{#N/A,#N/A,FALSE,"UNIT";#N/A,#N/A,FALSE,"UNIT";#N/A,#N/A,FALSE,"계정"}</definedName>
    <definedName name="wewewewewwww" hidden="1">{#N/A,#N/A,FALSE,"UNIT";#N/A,#N/A,FALSE,"UNIT";#N/A,#N/A,FALSE,"계정"}</definedName>
    <definedName name="wewewewwwww" localSheetId="20" hidden="1">{#N/A,#N/A,FALSE,"UNIT";#N/A,#N/A,FALSE,"UNIT";#N/A,#N/A,FALSE,"계정"}</definedName>
    <definedName name="wewewewwwww" hidden="1">{#N/A,#N/A,FALSE,"UNIT";#N/A,#N/A,FALSE,"UNIT";#N/A,#N/A,FALSE,"계정"}</definedName>
    <definedName name="wgvvvv" localSheetId="20" hidden="1">{#N/A,#N/A,FALSE,"BS";#N/A,#N/A,FALSE,"PL";#N/A,#N/A,FALSE,"처분";#N/A,#N/A,FALSE,"현금";#N/A,#N/A,FALSE,"매출";#N/A,#N/A,FALSE,"원가";#N/A,#N/A,FALSE,"경영"}</definedName>
    <definedName name="wgvvvv" hidden="1">{#N/A,#N/A,FALSE,"BS";#N/A,#N/A,FALSE,"PL";#N/A,#N/A,FALSE,"처분";#N/A,#N/A,FALSE,"현금";#N/A,#N/A,FALSE,"매출";#N/A,#N/A,FALSE,"원가";#N/A,#N/A,FALSE,"경영"}</definedName>
    <definedName name="WHWNSCHJF" localSheetId="20" hidden="1">{"Income Statement",#N/A,FALSE,"Annual";"Balance Sheet",#N/A,FALSE,"Annual";"Cash Flow Statement",#N/A,FALSE,"Annual";"ROIC",#N/A,FALSE,"Annual"}</definedName>
    <definedName name="WHWNSCHJF" hidden="1">{"Income Statement",#N/A,FALSE,"Annual";"Balance Sheet",#N/A,FALSE,"Annual";"Cash Flow Statement",#N/A,FALSE,"Annual";"ROIC",#N/A,FALSE,"Annual"}</definedName>
    <definedName name="WIIII" localSheetId="20" hidden="1">{"DOM",#N/A,FALSE,"A8CONTENT"}</definedName>
    <definedName name="WIIII" hidden="1">{"DOM",#N/A,FALSE,"A8CONTENT"}</definedName>
    <definedName name="WJU" localSheetId="20" hidden="1">{#N/A,#N/A,FALSE,"ANEXO 3";#N/A,#N/A,FALSE,"ANEXO 6";#N/A,#N/A,FALSE,"ANEXO 4";#N/A,#N/A,FALSE,"ANEXO 5"}</definedName>
    <definedName name="WJU" hidden="1">{#N/A,#N/A,FALSE,"ANEXO 3";#N/A,#N/A,FALSE,"ANEXO 6";#N/A,#N/A,FALSE,"ANEXO 4";#N/A,#N/A,FALSE,"ANEXO 5"}</definedName>
    <definedName name="wm" localSheetId="20" hidden="1">{#N/A,#N/A,FALSE,"BS";#N/A,#N/A,FALSE,"PL";#N/A,#N/A,FALSE,"처분";#N/A,#N/A,FALSE,"현금";#N/A,#N/A,FALSE,"매출";#N/A,#N/A,FALSE,"원가";#N/A,#N/A,FALSE,"경영"}</definedName>
    <definedName name="wm" hidden="1">{#N/A,#N/A,FALSE,"BS";#N/A,#N/A,FALSE,"PL";#N/A,#N/A,FALSE,"처분";#N/A,#N/A,FALSE,"현금";#N/A,#N/A,FALSE,"매출";#N/A,#N/A,FALSE,"원가";#N/A,#N/A,FALSE,"경영"}</definedName>
    <definedName name="wrm" localSheetId="20" hidden="1">{"OEE OAP",#N/A,FALSE,"oap";"OEE APAP",#N/A,FALSE,"apap";"OEE nitros",#N/A,FALSE,"nitros"}</definedName>
    <definedName name="wrm" hidden="1">{"OEE OAP",#N/A,FALSE,"oap";"OEE APAP",#N/A,FALSE,"apap";"OEE nitros",#N/A,FALSE,"nitros"}</definedName>
    <definedName name="wrm.All." localSheetId="20" hidden="1">{"IncStmt",#N/A,FALSE,"P&amp;L";"PLVar",#N/A,FALSE,"P&amp;L"}</definedName>
    <definedName name="wrm.All." hidden="1">{"IncStmt",#N/A,FALSE,"P&amp;L";"PLVar",#N/A,FALSE,"P&amp;L"}</definedName>
    <definedName name="wrm.CashFlow." localSheetId="20" hidden="1">{"CashFlow",#N/A,FALSE,"cashflw"}</definedName>
    <definedName name="wrm.CashFlow." hidden="1">{"CashFlow",#N/A,FALSE,"cashflw"}</definedName>
    <definedName name="wrm.IncStmt." localSheetId="20" hidden="1">{"IncStmt",#N/A,FALSE,"P&amp;L"}</definedName>
    <definedName name="wrm.IncStmt." hidden="1">{"IncStmt",#N/A,FALSE,"P&amp;L"}</definedName>
    <definedName name="wrm.PL1990." localSheetId="20" hidden="1">{"PL1990",#N/A,FALSE,"90-91"}</definedName>
    <definedName name="wrm.PL1990." hidden="1">{"PL1990",#N/A,FALSE,"90-91"}</definedName>
    <definedName name="wrm.PL1991." localSheetId="20" hidden="1">{"PL1991",#N/A,FALSE,"90-91"}</definedName>
    <definedName name="wrm.PL1991." hidden="1">{"PL1991",#N/A,FALSE,"90-91"}</definedName>
    <definedName name="wrm.PL1992." localSheetId="20" hidden="1">{"PL1992",#N/A,FALSE,"90-91"}</definedName>
    <definedName name="wrm.PL1992." hidden="1">{"PL1992",#N/A,FALSE,"90-91"}</definedName>
    <definedName name="wrm.PL1993." localSheetId="20" hidden="1">{"PL1993",#N/A,FALSE,"90-91"}</definedName>
    <definedName name="wrm.PL1993." hidden="1">{"PL1993",#N/A,FALSE,"90-91"}</definedName>
    <definedName name="wrm.PL1994." localSheetId="20" hidden="1">{"PL1994",#N/A,FALSE,"90-91"}</definedName>
    <definedName name="wrm.PL1994." hidden="1">{"PL1994",#N/A,FALSE,"90-91"}</definedName>
    <definedName name="wrm.PLVar." localSheetId="20" hidden="1">{"PLVar",#N/A,FALSE,"P&amp;L"}</definedName>
    <definedName name="wrm.PLVar." hidden="1">{"PLVar",#N/A,FALSE,"P&amp;L"}</definedName>
    <definedName name="wrm.vd." localSheetId="20" hidden="1">{#N/A,#N/A,TRUE,"BT M200 da 10x20"}</definedName>
    <definedName name="wrm.vd." hidden="1">{#N/A,#N/A,TRUE,"BT M200 da 10x20"}</definedName>
    <definedName name="wrm.WorkCap." localSheetId="20" hidden="1">{"WorkCap",#N/A,FALSE,"cashflw"}</definedName>
    <definedName name="wrm.WorkCap." hidden="1">{"WorkCap",#N/A,FALSE,"cashflw"}</definedName>
    <definedName name="wrm.Y95current." localSheetId="20" hidden="1">{"Y95current",#N/A,FALSE,"Sheet4"}</definedName>
    <definedName name="wrm.Y95current." hidden="1">{"Y95current",#N/A,FALSE,"Sheet4"}</definedName>
    <definedName name="wrm.Y95qtrs." localSheetId="20" hidden="1">{"Y95qtrs",#N/A,FALSE,"Sheet4"}</definedName>
    <definedName name="wrm.Y95qtrs." hidden="1">{"Y95qtrs",#N/A,FALSE,"Sheet4"}</definedName>
    <definedName name="wrm_1" localSheetId="20" hidden="1">{"OEE OAP",#N/A,FALSE,"oap";"OEE APAP",#N/A,FALSE,"apap";"OEE nitros",#N/A,FALSE,"nitros"}</definedName>
    <definedName name="wrm_1" hidden="1">{"OEE OAP",#N/A,FALSE,"oap";"OEE APAP",#N/A,FALSE,"apap";"OEE nitros",#N/A,FALSE,"nitros"}</definedName>
    <definedName name="wrn" localSheetId="20" hidden="1">{"FCB_ALL",#N/A,FALSE,"FCB";"GREY_ALL",#N/A,FALSE,"GREY"}</definedName>
    <definedName name="wrn" hidden="1">{"FCB_ALL",#N/A,FALSE,"FCB";"GREY_ALL",#N/A,FALSE,"GREY"}</definedName>
    <definedName name="wrn.00.Forside." localSheetId="20" hidden="1">{#N/A,#N/A,FALSE,"Forside"}</definedName>
    <definedName name="wrn.00.Forside." hidden="1">{#N/A,#N/A,FALSE,"Forside"}</definedName>
    <definedName name="wrn.01.KM." localSheetId="20" hidden="1">{"KMview",#N/A,FALSE,"KM"}</definedName>
    <definedName name="wrn.01.KM." hidden="1">{"KMview",#N/A,FALSE,"KM"}</definedName>
    <definedName name="wrn.02.KS_HMS." localSheetId="20" hidden="1">{#N/A,#N/A,FALSE,"KS_HMS"}</definedName>
    <definedName name="wrn.02.KS_HMS." hidden="1">{#N/A,#N/A,FALSE,"KS_HMS"}</definedName>
    <definedName name="wrn.03.Resultat." localSheetId="20" hidden="1">{#N/A,#N/A,FALSE,"Driftsresultat"}</definedName>
    <definedName name="wrn.03.Resultat." hidden="1">{#N/A,#N/A,FALSE,"Driftsresultat"}</definedName>
    <definedName name="wrn.04.Selger_Kjøper." localSheetId="20" hidden="1">{#N/A,#N/A,FALSE,"Selger-Kjøper"}</definedName>
    <definedName name="wrn.04.Selger_Kjøper." hidden="1">{#N/A,#N/A,FALSE,"Selger-Kjøper"}</definedName>
    <definedName name="wrn.05.Forsyner." localSheetId="20" hidden="1">{#N/A,#N/A,FALSE,"Forsyner"}</definedName>
    <definedName name="wrn.05.Forsyner." hidden="1">{#N/A,#N/A,FALSE,"Forsyner"}</definedName>
    <definedName name="wrn.06.Produserer." localSheetId="20" hidden="1">{#N/A,#N/A,FALSE,"Produserer"}</definedName>
    <definedName name="wrn.06.Produserer." hidden="1">{#N/A,#N/A,FALSE,"Produserer"}</definedName>
    <definedName name="wrn.07.Leverer." localSheetId="20" hidden="1">{#N/A,#N/A,FALSE,"Leverer"}</definedName>
    <definedName name="wrn.07.Leverer." hidden="1">{#N/A,#N/A,FALSE,"Leverer"}</definedName>
    <definedName name="wrn.08.Vedlikeholder." localSheetId="20" hidden="1">{#N/A,#N/A,FALSE,"Vedlikeholder"}</definedName>
    <definedName name="wrn.08.Vedlikeholder." hidden="1">{#N/A,#N/A,FALSE,"Vedlikeholder"}</definedName>
    <definedName name="wrn.09.Støtteprosesser." localSheetId="20" hidden="1">{#N/A,#N/A,FALSE,"Støtteprosesser"}</definedName>
    <definedName name="wrn.09.Støtteprosesser." hidden="1">{#N/A,#N/A,FALSE,"Støtteprosesser"}</definedName>
    <definedName name="wrn.10.FAC." localSheetId="20" hidden="1">{#N/A,#N/A,FALSE,"FAC"}</definedName>
    <definedName name="wrn.10.FAC." hidden="1">{#N/A,#N/A,FALSE,"FAC"}</definedName>
    <definedName name="wrn.11.Driftskapital." localSheetId="20" hidden="1">{#N/A,#N/A,FALSE,"Driftskapital"}</definedName>
    <definedName name="wrn.11.Driftskapital." hidden="1">{#N/A,#N/A,FALSE,"Driftskapital"}</definedName>
    <definedName name="wrn.12.Investeringer." localSheetId="20" hidden="1">{#N/A,#N/A,FALSE,"Investeringer"}</definedName>
    <definedName name="wrn.12.Investeringer." hidden="1">{#N/A,#N/A,FALSE,"Investeringer"}</definedName>
    <definedName name="wrn.13.Bemanning." localSheetId="20" hidden="1">{#N/A,#N/A,FALSE,"Bemanning"}</definedName>
    <definedName name="wrn.13.Bemanning." hidden="1">{#N/A,#N/A,FALSE,"Bemanning"}</definedName>
    <definedName name="wrn.14.Valuta." localSheetId="20" hidden="1">{#N/A,#N/A,FALSE,"Valuta"}</definedName>
    <definedName name="wrn.14.Valuta." hidden="1">{#N/A,#N/A,FALSE,"Valuta"}</definedName>
    <definedName name="wrn.18._.months._.FC." localSheetId="20" hidden="1">{"P&amp;L 18 months",#N/A,TRUE,"P&amp;L";"HC 18 months",#N/A,TRUE,"HC calculation";"CF 18 months",#N/A,TRUE,"FCashflow";"BS 18 months",#N/A,TRUE,"BS";"CapEx 18 months",#N/A,TRUE,"CapEx"}</definedName>
    <definedName name="wrn.18._.months._.FC." hidden="1">{"P&amp;L 18 months",#N/A,TRUE,"P&amp;L";"HC 18 months",#N/A,TRUE,"HC calculation";"CF 18 months",#N/A,TRUE,"FCashflow";"BS 18 months",#N/A,TRUE,"BS";"CapEx 18 months",#N/A,TRUE,"CapEx"}</definedName>
    <definedName name="wrn.18._.months._.FC._1" localSheetId="20" hidden="1">{"P&amp;L 18 months",#N/A,TRUE,"P&amp;L";"HC 18 months",#N/A,TRUE,"HC calculation";"CF 18 months",#N/A,TRUE,"FCashflow";"BS 18 months",#N/A,TRUE,"BS";"CapEx 18 months",#N/A,TRUE,"CapEx"}</definedName>
    <definedName name="wrn.18._.months._.FC._1" hidden="1">{"P&amp;L 18 months",#N/A,TRUE,"P&amp;L";"HC 18 months",#N/A,TRUE,"HC calculation";"CF 18 months",#N/A,TRUE,"FCashflow";"BS 18 months",#N/A,TRUE,"BS";"CapEx 18 months",#N/A,TRUE,"CapEx"}</definedName>
    <definedName name="wrn.18._.months._.FC._2" localSheetId="20" hidden="1">{"P&amp;L 18 months",#N/A,TRUE,"P&amp;L";"HC 18 months",#N/A,TRUE,"HC calculation";"CF 18 months",#N/A,TRUE,"FCashflow";"BS 18 months",#N/A,TRUE,"BS";"CapEx 18 months",#N/A,TRUE,"CapEx"}</definedName>
    <definedName name="wrn.18._.months._.FC._2" hidden="1">{"P&amp;L 18 months",#N/A,TRUE,"P&amp;L";"HC 18 months",#N/A,TRUE,"HC calculation";"CF 18 months",#N/A,TRUE,"FCashflow";"BS 18 months",#N/A,TRUE,"BS";"CapEx 18 months",#N/A,TRUE,"CapEx"}</definedName>
    <definedName name="wrn.18._.months._.FC._3" localSheetId="20" hidden="1">{"P&amp;L 18 months",#N/A,TRUE,"P&amp;L";"HC 18 months",#N/A,TRUE,"HC calculation";"CF 18 months",#N/A,TRUE,"FCashflow";"BS 18 months",#N/A,TRUE,"BS";"CapEx 18 months",#N/A,TRUE,"CapEx"}</definedName>
    <definedName name="wrn.18._.months._.FC._3" hidden="1">{"P&amp;L 18 months",#N/A,TRUE,"P&amp;L";"HC 18 months",#N/A,TRUE,"HC calculation";"CF 18 months",#N/A,TRUE,"FCashflow";"BS 18 months",#N/A,TRUE,"BS";"CapEx 18 months",#N/A,TRUE,"CapEx"}</definedName>
    <definedName name="wrn.18._.months._.FC._4" localSheetId="20" hidden="1">{"P&amp;L 18 months",#N/A,TRUE,"P&amp;L";"HC 18 months",#N/A,TRUE,"HC calculation";"CF 18 months",#N/A,TRUE,"FCashflow";"BS 18 months",#N/A,TRUE,"BS";"CapEx 18 months",#N/A,TRUE,"CapEx"}</definedName>
    <definedName name="wrn.18._.months._.FC._4" hidden="1">{"P&amp;L 18 months",#N/A,TRUE,"P&amp;L";"HC 18 months",#N/A,TRUE,"HC calculation";"CF 18 months",#N/A,TRUE,"FCashflow";"BS 18 months",#N/A,TRUE,"BS";"CapEx 18 months",#N/A,TRUE,"CapEx"}</definedName>
    <definedName name="wrn.18._.months._.FC._5" localSheetId="20" hidden="1">{"P&amp;L 18 months",#N/A,TRUE,"P&amp;L";"HC 18 months",#N/A,TRUE,"HC calculation";"CF 18 months",#N/A,TRUE,"FCashflow";"BS 18 months",#N/A,TRUE,"BS";"CapEx 18 months",#N/A,TRUE,"CapEx"}</definedName>
    <definedName name="wrn.18._.months._.FC._5" hidden="1">{"P&amp;L 18 months",#N/A,TRUE,"P&amp;L";"HC 18 months",#N/A,TRUE,"HC calculation";"CF 18 months",#N/A,TRUE,"FCashflow";"BS 18 months",#N/A,TRUE,"BS";"CapEx 18 months",#N/A,TRUE,"CapEx"}</definedName>
    <definedName name="wrn.1998._.FINANCIAL._.STATEMENTS." localSheetId="20" hidden="1">{"QTR2PGIBS",#N/A,FALSE,"Qtr 2 PGI";"QTR2PGIPL",#N/A,FALSE,"Qtr 2 PGI";"QTR2PGICF",#N/A,FALSE,"Qtr 2 PGI";"98QTR2BS",#N/A,FALSE,"Qtr 2";"98QTR2PL",#N/A,FALSE,"Qtr 2";"98QTR2CF",#N/A,FALSE,"Qtr 2";"QTR3PGIBS",#N/A,FALSE,"Qtr 3 PGI";"QTR3PGIPL",#N/A,FALSE,"Qtr 3 PGI";"QTR3PGICF",#N/A,FALSE,"Qtr 3 PGI";"98QTR3BS",#N/A,FALSE,"Qtr 3";"98QTR3PL",#N/A,FALSE,"Qtr 3";"98QTR3CF",#N/A,FALSE,"Qtr 3";"QTR4PGIBS",#N/A,FALSE,"Qtr 4 PGI";"QTR4PGIPL",#N/A,FALSE,"Qtr 4 PGI";"QTR4PGIPLYTD",#N/A,FALSE,"Qtr 4 PGI";"QTR4PGICF",#N/A,FALSE,"Qtr 4 PGI";"QTR4PGICFYTD",#N/A,FALSE,"Qtr 4 PGI";"98QTR4BS",#N/A,FALSE,"Qtr 4";"98QTR4PL",#N/A,FALSE,"Qtr 4";"98QTR4CF",#N/A,FALSE,"Qtr 4";"98QTR4PLYTD",#N/A,FALSE,"Qtr 4";"98QTR4CFYTD",#N/A,FALSE,"Qtr 4"}</definedName>
    <definedName name="wrn.1998._.FINANCIAL._.STATEMENTS." hidden="1">{"QTR2PGIBS",#N/A,FALSE,"Qtr 2 PGI";"QTR2PGIPL",#N/A,FALSE,"Qtr 2 PGI";"QTR2PGICF",#N/A,FALSE,"Qtr 2 PGI";"98QTR2BS",#N/A,FALSE,"Qtr 2";"98QTR2PL",#N/A,FALSE,"Qtr 2";"98QTR2CF",#N/A,FALSE,"Qtr 2";"QTR3PGIBS",#N/A,FALSE,"Qtr 3 PGI";"QTR3PGIPL",#N/A,FALSE,"Qtr 3 PGI";"QTR3PGICF",#N/A,FALSE,"Qtr 3 PGI";"98QTR3BS",#N/A,FALSE,"Qtr 3";"98QTR3PL",#N/A,FALSE,"Qtr 3";"98QTR3CF",#N/A,FALSE,"Qtr 3";"QTR4PGIBS",#N/A,FALSE,"Qtr 4 PGI";"QTR4PGIPL",#N/A,FALSE,"Qtr 4 PGI";"QTR4PGIPLYTD",#N/A,FALSE,"Qtr 4 PGI";"QTR4PGICF",#N/A,FALSE,"Qtr 4 PGI";"QTR4PGICFYTD",#N/A,FALSE,"Qtr 4 PGI";"98QTR4BS",#N/A,FALSE,"Qtr 4";"98QTR4PL",#N/A,FALSE,"Qtr 4";"98QTR4CF",#N/A,FALSE,"Qtr 4";"98QTR4PLYTD",#N/A,FALSE,"Qtr 4";"98QTR4CFYTD",#N/A,FALSE,"Qtr 4"}</definedName>
    <definedName name="wrn.2._.pagers." localSheetId="20" hidden="1">{"Cover",#N/A,FALSE,"Cover";"Summary",#N/A,FALSE,"Summarpage"}</definedName>
    <definedName name="wrn.2._.pagers." hidden="1">{"Cover",#N/A,FALSE,"Cover";"Summary",#N/A,FALSE,"Summarpage"}</definedName>
    <definedName name="wrn.2._.pagers._1" localSheetId="20" hidden="1">{"Cover",#N/A,FALSE,"Cover";"Summary",#N/A,FALSE,"Summarpage"}</definedName>
    <definedName name="wrn.2._.pagers._1" hidden="1">{"Cover",#N/A,FALSE,"Cover";"Summary",#N/A,FALSE,"Summarpage"}</definedName>
    <definedName name="wrn.2155000._.Analysis." localSheetId="20" hidden="1">{#N/A,#N/A,TRUE,"Recon";#N/A,#N/A,TRUE,"TYCO 401K";#N/A,#N/A,TRUE,"Ded Details-Tyco";#N/A,#N/A,TRUE,"Ded Details-Entergy";#N/A,#N/A,TRUE,"Ded Details-Alarmguard";#N/A,#N/A,TRUE,"Ded Details-SE Security"}</definedName>
    <definedName name="wrn.2155000._.Analysis." hidden="1">{#N/A,#N/A,TRUE,"Recon";#N/A,#N/A,TRUE,"TYCO 401K";#N/A,#N/A,TRUE,"Ded Details-Tyco";#N/A,#N/A,TRUE,"Ded Details-Entergy";#N/A,#N/A,TRUE,"Ded Details-Alarmguard";#N/A,#N/A,TRUE,"Ded Details-SE Security"}</definedName>
    <definedName name="wrn.3_4분기._.양식." localSheetId="20" hidden="1">{#N/A,#N/A,FALSE,"표지";#N/A,#N/A,FALSE,"목차";#N/A,#N/A,FALSE,"손익현황";#N/A,#N/A,FALSE,"재무현황";#N/A,#N/A,FALSE,"자금운용";#N/A,#N/A,FALSE,"현금흐름";#N/A,#N/A,FALSE,"판매현황";#N/A,#N/A,FALSE,"수주현황";#N/A,#N/A,FALSE,"생산현황";#N/A,#N/A,FALSE,"기성현황";#N/A,#N/A,FALSE,"손익분석";#N/A,#N/A,FALSE,"판매분석";#N/A,#N/A,FALSE,"수주분석";#N/A,#N/A,FALSE,"생산분석";#N/A,#N/A,FALSE,"기성분석";#N/A,#N/A,FALSE,"원가절감"}</definedName>
    <definedName name="wrn.3_4분기._.양식." hidden="1">{#N/A,#N/A,FALSE,"표지";#N/A,#N/A,FALSE,"목차";#N/A,#N/A,FALSE,"손익현황";#N/A,#N/A,FALSE,"재무현황";#N/A,#N/A,FALSE,"자금운용";#N/A,#N/A,FALSE,"현금흐름";#N/A,#N/A,FALSE,"판매현황";#N/A,#N/A,FALSE,"수주현황";#N/A,#N/A,FALSE,"생산현황";#N/A,#N/A,FALSE,"기성현황";#N/A,#N/A,FALSE,"손익분석";#N/A,#N/A,FALSE,"판매분석";#N/A,#N/A,FALSE,"수주분석";#N/A,#N/A,FALSE,"생산분석";#N/A,#N/A,FALSE,"기성분석";#N/A,#N/A,FALSE,"원가절감"}</definedName>
    <definedName name="wrn.97." localSheetId="20" hidden="1">{#N/A,#N/A,FALSE,"지침";#N/A,#N/A,FALSE,"환경분석";#N/A,#N/A,FALSE,"Sheet16"}</definedName>
    <definedName name="wrn.97." hidden="1">{#N/A,#N/A,FALSE,"지침";#N/A,#N/A,FALSE,"환경분석";#N/A,#N/A,FALSE,"Sheet16"}</definedName>
    <definedName name="wrn.97_Utility."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 hidden="1">{#N/A,#N/A,FALSE,"Statements";#N/A,#N/A,FALSE,"Capital";#N/A,#N/A,FALSE,"UTIL Monthly Inc ";#N/A,#N/A,FALSE,"UTIL REVENUE";#N/A,#N/A,FALSE,"UTIL SERV REV ";#N/A,#N/A,FALSE,"Manpower";#N/A,#N/A,FALSE,"Maintenance";#N/A,#N/A,FALSE,"Util Sales Support";#N/A,#N/A,FALSE,"SI - UTIL";#N/A,#N/A,FALSE,"Sales - Utili";#N/A,#N/A,FALSE,"Util - Mktg"}</definedName>
    <definedName name="wrn.97_Utility._1"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1" hidden="1">{#N/A,#N/A,FALSE,"Statements";#N/A,#N/A,FALSE,"Capital";#N/A,#N/A,FALSE,"UTIL Monthly Inc ";#N/A,#N/A,FALSE,"UTIL REVENUE";#N/A,#N/A,FALSE,"UTIL SERV REV ";#N/A,#N/A,FALSE,"Manpower";#N/A,#N/A,FALSE,"Maintenance";#N/A,#N/A,FALSE,"Util Sales Support";#N/A,#N/A,FALSE,"SI - UTIL";#N/A,#N/A,FALSE,"Sales - Utili";#N/A,#N/A,FALSE,"Util - Mktg"}</definedName>
    <definedName name="wrn.97_Utility._1_1"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1_1" hidden="1">{#N/A,#N/A,FALSE,"Statements";#N/A,#N/A,FALSE,"Capital";#N/A,#N/A,FALSE,"UTIL Monthly Inc ";#N/A,#N/A,FALSE,"UTIL REVENUE";#N/A,#N/A,FALSE,"UTIL SERV REV ";#N/A,#N/A,FALSE,"Manpower";#N/A,#N/A,FALSE,"Maintenance";#N/A,#N/A,FALSE,"Util Sales Support";#N/A,#N/A,FALSE,"SI - UTIL";#N/A,#N/A,FALSE,"Sales - Utili";#N/A,#N/A,FALSE,"Util - Mktg"}</definedName>
    <definedName name="wrn.97_Utility._1_1_1"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1_1_1" hidden="1">{#N/A,#N/A,FALSE,"Statements";#N/A,#N/A,FALSE,"Capital";#N/A,#N/A,FALSE,"UTIL Monthly Inc ";#N/A,#N/A,FALSE,"UTIL REVENUE";#N/A,#N/A,FALSE,"UTIL SERV REV ";#N/A,#N/A,FALSE,"Manpower";#N/A,#N/A,FALSE,"Maintenance";#N/A,#N/A,FALSE,"Util Sales Support";#N/A,#N/A,FALSE,"SI - UTIL";#N/A,#N/A,FALSE,"Sales - Utili";#N/A,#N/A,FALSE,"Util - Mktg"}</definedName>
    <definedName name="wrn.97_Utility._1_1_2"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1_1_2" hidden="1">{#N/A,#N/A,FALSE,"Statements";#N/A,#N/A,FALSE,"Capital";#N/A,#N/A,FALSE,"UTIL Monthly Inc ";#N/A,#N/A,FALSE,"UTIL REVENUE";#N/A,#N/A,FALSE,"UTIL SERV REV ";#N/A,#N/A,FALSE,"Manpower";#N/A,#N/A,FALSE,"Maintenance";#N/A,#N/A,FALSE,"Util Sales Support";#N/A,#N/A,FALSE,"SI - UTIL";#N/A,#N/A,FALSE,"Sales - Utili";#N/A,#N/A,FALSE,"Util - Mktg"}</definedName>
    <definedName name="wrn.97_Utility._1_1_3"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1_1_3" hidden="1">{#N/A,#N/A,FALSE,"Statements";#N/A,#N/A,FALSE,"Capital";#N/A,#N/A,FALSE,"UTIL Monthly Inc ";#N/A,#N/A,FALSE,"UTIL REVENUE";#N/A,#N/A,FALSE,"UTIL SERV REV ";#N/A,#N/A,FALSE,"Manpower";#N/A,#N/A,FALSE,"Maintenance";#N/A,#N/A,FALSE,"Util Sales Support";#N/A,#N/A,FALSE,"SI - UTIL";#N/A,#N/A,FALSE,"Sales - Utili";#N/A,#N/A,FALSE,"Util - Mktg"}</definedName>
    <definedName name="wrn.97_Utility._1_1_4"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1_1_4" hidden="1">{#N/A,#N/A,FALSE,"Statements";#N/A,#N/A,FALSE,"Capital";#N/A,#N/A,FALSE,"UTIL Monthly Inc ";#N/A,#N/A,FALSE,"UTIL REVENUE";#N/A,#N/A,FALSE,"UTIL SERV REV ";#N/A,#N/A,FALSE,"Manpower";#N/A,#N/A,FALSE,"Maintenance";#N/A,#N/A,FALSE,"Util Sales Support";#N/A,#N/A,FALSE,"SI - UTIL";#N/A,#N/A,FALSE,"Sales - Utili";#N/A,#N/A,FALSE,"Util - Mktg"}</definedName>
    <definedName name="wrn.97_Utility._1_1_5"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1_1_5" hidden="1">{#N/A,#N/A,FALSE,"Statements";#N/A,#N/A,FALSE,"Capital";#N/A,#N/A,FALSE,"UTIL Monthly Inc ";#N/A,#N/A,FALSE,"UTIL REVENUE";#N/A,#N/A,FALSE,"UTIL SERV REV ";#N/A,#N/A,FALSE,"Manpower";#N/A,#N/A,FALSE,"Maintenance";#N/A,#N/A,FALSE,"Util Sales Support";#N/A,#N/A,FALSE,"SI - UTIL";#N/A,#N/A,FALSE,"Sales - Utili";#N/A,#N/A,FALSE,"Util - Mktg"}</definedName>
    <definedName name="wrn.97_Utility._1_2"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1_2" hidden="1">{#N/A,#N/A,FALSE,"Statements";#N/A,#N/A,FALSE,"Capital";#N/A,#N/A,FALSE,"UTIL Monthly Inc ";#N/A,#N/A,FALSE,"UTIL REVENUE";#N/A,#N/A,FALSE,"UTIL SERV REV ";#N/A,#N/A,FALSE,"Manpower";#N/A,#N/A,FALSE,"Maintenance";#N/A,#N/A,FALSE,"Util Sales Support";#N/A,#N/A,FALSE,"SI - UTIL";#N/A,#N/A,FALSE,"Sales - Utili";#N/A,#N/A,FALSE,"Util - Mktg"}</definedName>
    <definedName name="wrn.97_Utility._1_3"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1_3" hidden="1">{#N/A,#N/A,FALSE,"Statements";#N/A,#N/A,FALSE,"Capital";#N/A,#N/A,FALSE,"UTIL Monthly Inc ";#N/A,#N/A,FALSE,"UTIL REVENUE";#N/A,#N/A,FALSE,"UTIL SERV REV ";#N/A,#N/A,FALSE,"Manpower";#N/A,#N/A,FALSE,"Maintenance";#N/A,#N/A,FALSE,"Util Sales Support";#N/A,#N/A,FALSE,"SI - UTIL";#N/A,#N/A,FALSE,"Sales - Utili";#N/A,#N/A,FALSE,"Util - Mktg"}</definedName>
    <definedName name="wrn.97_Utility._1_4"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1_4" hidden="1">{#N/A,#N/A,FALSE,"Statements";#N/A,#N/A,FALSE,"Capital";#N/A,#N/A,FALSE,"UTIL Monthly Inc ";#N/A,#N/A,FALSE,"UTIL REVENUE";#N/A,#N/A,FALSE,"UTIL SERV REV ";#N/A,#N/A,FALSE,"Manpower";#N/A,#N/A,FALSE,"Maintenance";#N/A,#N/A,FALSE,"Util Sales Support";#N/A,#N/A,FALSE,"SI - UTIL";#N/A,#N/A,FALSE,"Sales - Utili";#N/A,#N/A,FALSE,"Util - Mktg"}</definedName>
    <definedName name="wrn.97_Utility._1_5"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1_5" hidden="1">{#N/A,#N/A,FALSE,"Statements";#N/A,#N/A,FALSE,"Capital";#N/A,#N/A,FALSE,"UTIL Monthly Inc ";#N/A,#N/A,FALSE,"UTIL REVENUE";#N/A,#N/A,FALSE,"UTIL SERV REV ";#N/A,#N/A,FALSE,"Manpower";#N/A,#N/A,FALSE,"Maintenance";#N/A,#N/A,FALSE,"Util Sales Support";#N/A,#N/A,FALSE,"SI - UTIL";#N/A,#N/A,FALSE,"Sales - Utili";#N/A,#N/A,FALSE,"Util - Mktg"}</definedName>
    <definedName name="wrn.97_Utility._2"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2" hidden="1">{#N/A,#N/A,FALSE,"Statements";#N/A,#N/A,FALSE,"Capital";#N/A,#N/A,FALSE,"UTIL Monthly Inc ";#N/A,#N/A,FALSE,"UTIL REVENUE";#N/A,#N/A,FALSE,"UTIL SERV REV ";#N/A,#N/A,FALSE,"Manpower";#N/A,#N/A,FALSE,"Maintenance";#N/A,#N/A,FALSE,"Util Sales Support";#N/A,#N/A,FALSE,"SI - UTIL";#N/A,#N/A,FALSE,"Sales - Utili";#N/A,#N/A,FALSE,"Util - Mktg"}</definedName>
    <definedName name="wrn.97_Utility._2_1"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2_1" hidden="1">{#N/A,#N/A,FALSE,"Statements";#N/A,#N/A,FALSE,"Capital";#N/A,#N/A,FALSE,"UTIL Monthly Inc ";#N/A,#N/A,FALSE,"UTIL REVENUE";#N/A,#N/A,FALSE,"UTIL SERV REV ";#N/A,#N/A,FALSE,"Manpower";#N/A,#N/A,FALSE,"Maintenance";#N/A,#N/A,FALSE,"Util Sales Support";#N/A,#N/A,FALSE,"SI - UTIL";#N/A,#N/A,FALSE,"Sales - Utili";#N/A,#N/A,FALSE,"Util - Mktg"}</definedName>
    <definedName name="wrn.97_Utility._2_2"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2_2" hidden="1">{#N/A,#N/A,FALSE,"Statements";#N/A,#N/A,FALSE,"Capital";#N/A,#N/A,FALSE,"UTIL Monthly Inc ";#N/A,#N/A,FALSE,"UTIL REVENUE";#N/A,#N/A,FALSE,"UTIL SERV REV ";#N/A,#N/A,FALSE,"Manpower";#N/A,#N/A,FALSE,"Maintenance";#N/A,#N/A,FALSE,"Util Sales Support";#N/A,#N/A,FALSE,"SI - UTIL";#N/A,#N/A,FALSE,"Sales - Utili";#N/A,#N/A,FALSE,"Util - Mktg"}</definedName>
    <definedName name="wrn.97_Utility._2_3"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2_3" hidden="1">{#N/A,#N/A,FALSE,"Statements";#N/A,#N/A,FALSE,"Capital";#N/A,#N/A,FALSE,"UTIL Monthly Inc ";#N/A,#N/A,FALSE,"UTIL REVENUE";#N/A,#N/A,FALSE,"UTIL SERV REV ";#N/A,#N/A,FALSE,"Manpower";#N/A,#N/A,FALSE,"Maintenance";#N/A,#N/A,FALSE,"Util Sales Support";#N/A,#N/A,FALSE,"SI - UTIL";#N/A,#N/A,FALSE,"Sales - Utili";#N/A,#N/A,FALSE,"Util - Mktg"}</definedName>
    <definedName name="wrn.97_Utility._2_4"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2_4" hidden="1">{#N/A,#N/A,FALSE,"Statements";#N/A,#N/A,FALSE,"Capital";#N/A,#N/A,FALSE,"UTIL Monthly Inc ";#N/A,#N/A,FALSE,"UTIL REVENUE";#N/A,#N/A,FALSE,"UTIL SERV REV ";#N/A,#N/A,FALSE,"Manpower";#N/A,#N/A,FALSE,"Maintenance";#N/A,#N/A,FALSE,"Util Sales Support";#N/A,#N/A,FALSE,"SI - UTIL";#N/A,#N/A,FALSE,"Sales - Utili";#N/A,#N/A,FALSE,"Util - Mktg"}</definedName>
    <definedName name="wrn.97_Utility._2_5"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2_5" hidden="1">{#N/A,#N/A,FALSE,"Statements";#N/A,#N/A,FALSE,"Capital";#N/A,#N/A,FALSE,"UTIL Monthly Inc ";#N/A,#N/A,FALSE,"UTIL REVENUE";#N/A,#N/A,FALSE,"UTIL SERV REV ";#N/A,#N/A,FALSE,"Manpower";#N/A,#N/A,FALSE,"Maintenance";#N/A,#N/A,FALSE,"Util Sales Support";#N/A,#N/A,FALSE,"SI - UTIL";#N/A,#N/A,FALSE,"Sales - Utili";#N/A,#N/A,FALSE,"Util - Mktg"}</definedName>
    <definedName name="wrn.97_Utility._3"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3" hidden="1">{#N/A,#N/A,FALSE,"Statements";#N/A,#N/A,FALSE,"Capital";#N/A,#N/A,FALSE,"UTIL Monthly Inc ";#N/A,#N/A,FALSE,"UTIL REVENUE";#N/A,#N/A,FALSE,"UTIL SERV REV ";#N/A,#N/A,FALSE,"Manpower";#N/A,#N/A,FALSE,"Maintenance";#N/A,#N/A,FALSE,"Util Sales Support";#N/A,#N/A,FALSE,"SI - UTIL";#N/A,#N/A,FALSE,"Sales - Utili";#N/A,#N/A,FALSE,"Util - Mktg"}</definedName>
    <definedName name="wrn.97_Utility._3_1"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3_1" hidden="1">{#N/A,#N/A,FALSE,"Statements";#N/A,#N/A,FALSE,"Capital";#N/A,#N/A,FALSE,"UTIL Monthly Inc ";#N/A,#N/A,FALSE,"UTIL REVENUE";#N/A,#N/A,FALSE,"UTIL SERV REV ";#N/A,#N/A,FALSE,"Manpower";#N/A,#N/A,FALSE,"Maintenance";#N/A,#N/A,FALSE,"Util Sales Support";#N/A,#N/A,FALSE,"SI - UTIL";#N/A,#N/A,FALSE,"Sales - Utili";#N/A,#N/A,FALSE,"Util - Mktg"}</definedName>
    <definedName name="wrn.97_Utility._3_2"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3_2" hidden="1">{#N/A,#N/A,FALSE,"Statements";#N/A,#N/A,FALSE,"Capital";#N/A,#N/A,FALSE,"UTIL Monthly Inc ";#N/A,#N/A,FALSE,"UTIL REVENUE";#N/A,#N/A,FALSE,"UTIL SERV REV ";#N/A,#N/A,FALSE,"Manpower";#N/A,#N/A,FALSE,"Maintenance";#N/A,#N/A,FALSE,"Util Sales Support";#N/A,#N/A,FALSE,"SI - UTIL";#N/A,#N/A,FALSE,"Sales - Utili";#N/A,#N/A,FALSE,"Util - Mktg"}</definedName>
    <definedName name="wrn.97_Utility._3_3"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3_3" hidden="1">{#N/A,#N/A,FALSE,"Statements";#N/A,#N/A,FALSE,"Capital";#N/A,#N/A,FALSE,"UTIL Monthly Inc ";#N/A,#N/A,FALSE,"UTIL REVENUE";#N/A,#N/A,FALSE,"UTIL SERV REV ";#N/A,#N/A,FALSE,"Manpower";#N/A,#N/A,FALSE,"Maintenance";#N/A,#N/A,FALSE,"Util Sales Support";#N/A,#N/A,FALSE,"SI - UTIL";#N/A,#N/A,FALSE,"Sales - Utili";#N/A,#N/A,FALSE,"Util - Mktg"}</definedName>
    <definedName name="wrn.97_Utility._3_4"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3_4" hidden="1">{#N/A,#N/A,FALSE,"Statements";#N/A,#N/A,FALSE,"Capital";#N/A,#N/A,FALSE,"UTIL Monthly Inc ";#N/A,#N/A,FALSE,"UTIL REVENUE";#N/A,#N/A,FALSE,"UTIL SERV REV ";#N/A,#N/A,FALSE,"Manpower";#N/A,#N/A,FALSE,"Maintenance";#N/A,#N/A,FALSE,"Util Sales Support";#N/A,#N/A,FALSE,"SI - UTIL";#N/A,#N/A,FALSE,"Sales - Utili";#N/A,#N/A,FALSE,"Util - Mktg"}</definedName>
    <definedName name="wrn.97_Utility._3_5"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3_5" hidden="1">{#N/A,#N/A,FALSE,"Statements";#N/A,#N/A,FALSE,"Capital";#N/A,#N/A,FALSE,"UTIL Monthly Inc ";#N/A,#N/A,FALSE,"UTIL REVENUE";#N/A,#N/A,FALSE,"UTIL SERV REV ";#N/A,#N/A,FALSE,"Manpower";#N/A,#N/A,FALSE,"Maintenance";#N/A,#N/A,FALSE,"Util Sales Support";#N/A,#N/A,FALSE,"SI - UTIL";#N/A,#N/A,FALSE,"Sales - Utili";#N/A,#N/A,FALSE,"Util - Mktg"}</definedName>
    <definedName name="wrn.97_Utility._4"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4" hidden="1">{#N/A,#N/A,FALSE,"Statements";#N/A,#N/A,FALSE,"Capital";#N/A,#N/A,FALSE,"UTIL Monthly Inc ";#N/A,#N/A,FALSE,"UTIL REVENUE";#N/A,#N/A,FALSE,"UTIL SERV REV ";#N/A,#N/A,FALSE,"Manpower";#N/A,#N/A,FALSE,"Maintenance";#N/A,#N/A,FALSE,"Util Sales Support";#N/A,#N/A,FALSE,"SI - UTIL";#N/A,#N/A,FALSE,"Sales - Utili";#N/A,#N/A,FALSE,"Util - Mktg"}</definedName>
    <definedName name="wrn.97_Utility._5" localSheetId="20" hidden="1">{#N/A,#N/A,FALSE,"Statements";#N/A,#N/A,FALSE,"Capital";#N/A,#N/A,FALSE,"UTIL Monthly Inc ";#N/A,#N/A,FALSE,"UTIL REVENUE";#N/A,#N/A,FALSE,"UTIL SERV REV ";#N/A,#N/A,FALSE,"Manpower";#N/A,#N/A,FALSE,"Maintenance";#N/A,#N/A,FALSE,"Util Sales Support";#N/A,#N/A,FALSE,"SI - UTIL";#N/A,#N/A,FALSE,"Sales - Utili";#N/A,#N/A,FALSE,"Util - Mktg"}</definedName>
    <definedName name="wrn.97_Utility._5" hidden="1">{#N/A,#N/A,FALSE,"Statements";#N/A,#N/A,FALSE,"Capital";#N/A,#N/A,FALSE,"UTIL Monthly Inc ";#N/A,#N/A,FALSE,"UTIL REVENUE";#N/A,#N/A,FALSE,"UTIL SERV REV ";#N/A,#N/A,FALSE,"Manpower";#N/A,#N/A,FALSE,"Maintenance";#N/A,#N/A,FALSE,"Util Sales Support";#N/A,#N/A,FALSE,"SI - UTIL";#N/A,#N/A,FALSE,"Sales - Utili";#N/A,#N/A,FALSE,"Util - Mktg"}</definedName>
    <definedName name="wrn.97년._.9월._.임차현황." localSheetId="20" hidden="1">{#N/A,#N/A,FALSE,"동부"}</definedName>
    <definedName name="wrn.97년._.9월._.임차현황." hidden="1">{#N/A,#N/A,FALSE,"동부"}</definedName>
    <definedName name="wrn.99경영계획양식." localSheetId="20" hidden="1">{#N/A,#N/A,TRUE,"1.환경분석_목표";#N/A,#N/A,TRUE,"2.원가절감";#N/A,#N/A,TRUE,"3.경영계획총괄";#N/A,#N/A,TRUE,"4.손익계획";#N/A,#N/A,TRUE,"5.재무계획";#N/A,#N/A,TRUE,"6-1.차임금현황";#N/A,#N/A,TRUE,"6-2현금흐름";#N/A,#N/A,TRUE,"7-1.생산계획";#N/A,#N/A,TRUE,"7-2.판매계획";#N/A,#N/A,TRUE,"8-1.유형별투자";#N/A,#N/A,TRUE,"8-2.내역별투자";#N/A,#N/A,TRUE,"8-3.연구개발";#N/A,#N/A,TRUE,"9.인력운용";#N/A,#N/A,TRUE,"10.조직도";#N/A,#N/A,TRUE,"11.교육훈련계획";#N/A,#N/A,TRUE,"12.홍보계획";#N/A,#N/A,TRUE,"13.보유부동산현황";#N/A,#N/A,TRUE,"표지";#N/A,#N/A,TRUE,"목차"}</definedName>
    <definedName name="wrn.99경영계획양식." hidden="1">{#N/A,#N/A,TRUE,"1.환경분석_목표";#N/A,#N/A,TRUE,"2.원가절감";#N/A,#N/A,TRUE,"3.경영계획총괄";#N/A,#N/A,TRUE,"4.손익계획";#N/A,#N/A,TRUE,"5.재무계획";#N/A,#N/A,TRUE,"6-1.차임금현황";#N/A,#N/A,TRUE,"6-2현금흐름";#N/A,#N/A,TRUE,"7-1.생산계획";#N/A,#N/A,TRUE,"7-2.판매계획";#N/A,#N/A,TRUE,"8-1.유형별투자";#N/A,#N/A,TRUE,"8-2.내역별투자";#N/A,#N/A,TRUE,"8-3.연구개발";#N/A,#N/A,TRUE,"9.인력운용";#N/A,#N/A,TRUE,"10.조직도";#N/A,#N/A,TRUE,"11.교육훈련계획";#N/A,#N/A,TRUE,"12.홍보계획";#N/A,#N/A,TRUE,"13.보유부동산현황";#N/A,#N/A,TRUE,"표지";#N/A,#N/A,TRUE,"목차"}</definedName>
    <definedName name="wrn.A_VALUATION." localSheetId="20" hidden="1">{#N/A,#N/A,FALSE,"A_D";#N/A,#N/A,FALSE,"WACC";#N/A,#N/A,FALSE,"DCF";#N/A,#N/A,FALSE,"A";#N/A,#N/A,FALSE,"LBO";#N/A,#N/A,FALSE,"C";#N/A,#N/A,FALSE,"impd";#N/A,#N/A,FALSE,"comps"}</definedName>
    <definedName name="wrn.A_VALUATION." hidden="1">{#N/A,#N/A,FALSE,"A_D";#N/A,#N/A,FALSE,"WACC";#N/A,#N/A,FALSE,"DCF";#N/A,#N/A,FALSE,"A";#N/A,#N/A,FALSE,"LBO";#N/A,#N/A,FALSE,"C";#N/A,#N/A,FALSE,"impd";#N/A,#N/A,FALSE,"comps"}</definedName>
    <definedName name="wrn.aa." localSheetId="20" hidden="1">{#N/A,#N/A,FALSE,"UNIT";#N/A,#N/A,FALSE,"UNIT";#N/A,#N/A,FALSE,"계정"}</definedName>
    <definedName name="wrn.aa." hidden="1">{#N/A,#N/A,FALSE,"UNIT";#N/A,#N/A,FALSE,"UNIT";#N/A,#N/A,FALSE,"계정"}</definedName>
    <definedName name="wrn.Acc._.Misc._.Expenses." localSheetId="20" hidden="1">{#N/A,#N/A,FALSE,"Combined";#N/A,#N/A,FALSE,"Club Excellence";#N/A,#N/A,FALSE,"Mo Bank Charges";#N/A,#N/A,FALSE,"MCI Systemshouse";#N/A,#N/A,FALSE,"ADP_WTR"}</definedName>
    <definedName name="wrn.Acc._.Misc._.Expenses." hidden="1">{#N/A,#N/A,FALSE,"Combined";#N/A,#N/A,FALSE,"Club Excellence";#N/A,#N/A,FALSE,"Mo Bank Charges";#N/A,#N/A,FALSE,"MCI Systemshouse";#N/A,#N/A,FALSE,"ADP_WTR"}</definedName>
    <definedName name="wrn.Accr_Dil." localSheetId="20" hidden="1">{#N/A,#N/A,FALSE,"Debt Accr";#N/A,#N/A,FALSE,"Stock Accr";#N/A,#N/A,FALSE,"Debt Stock Accr"}</definedName>
    <definedName name="wrn.Accr_Dil." hidden="1">{#N/A,#N/A,FALSE,"Debt Accr";#N/A,#N/A,FALSE,"Stock Accr";#N/A,#N/A,FALSE,"Debt Stock Accr"}</definedName>
    <definedName name="wrn.Accrued._.Medical." localSheetId="20" hidden="1">{#N/A,#N/A,FALSE,"Combined Recon";#N/A,#N/A,FALSE,"OS Payments";#N/A,#N/A,FALSE,"Monthly";#N/A,#N/A,FALSE,"HMO Payments";#N/A,#N/A,FALSE,"AON Consulting";#N/A,#N/A,FALSE,"Benefits &amp; Comp"}</definedName>
    <definedName name="wrn.Accrued._.Medical." hidden="1">{#N/A,#N/A,FALSE,"Combined Recon";#N/A,#N/A,FALSE,"OS Payments";#N/A,#N/A,FALSE,"Monthly";#N/A,#N/A,FALSE,"HMO Payments";#N/A,#N/A,FALSE,"AON Consulting";#N/A,#N/A,FALSE,"Benefits &amp; Comp"}</definedName>
    <definedName name="wrn.ACHESON94TAXRETURN." localSheetId="20" hidden="1">{#N/A,#N/A,FALSE,"일반적사항";#N/A,#N/A,FALSE,"주요재무자료";#N/A,#N/A,FALSE,"표지";#N/A,#N/A,FALSE,"총괄표";#N/A,#N/A,FALSE,"1호 과표세액";#N/A,#N/A,FALSE,"1-2호 농어촌과표";#N/A,#N/A,FALSE,"2호 서식";#N/A,#N/A,FALSE,"3(1)호 공제감면";#N/A,#N/A,FALSE,"임시특별감면";#N/A,#N/A,FALSE,"3(1)부7 기업합리";#N/A,#N/A,FALSE,"3(3)호(갑) 원천납부";#N/A,#N/A,FALSE,"5호 농어촌";#N/A,#N/A,FALSE,"6호 소득금액";#N/A,#N/A,FALSE,"6호 첨부(익)";#N/A,#N/A,FALSE,"6호 첨부(손)";#N/A,#N/A,FALSE,"6-1호 수입금액";#N/A,#N/A,FALSE,"6-3호 퇴충";#N/A,#N/A,FALSE,"6-3(4)호 대손";#N/A,#N/A,FALSE,"6-4호 접대(갑)";#N/A,#N/A,FALSE,"6-4호 접대(을)";#N/A,#N/A,FALSE,"6-6호(부표) 자본적지출";#N/A,#N/A,FALSE,"6-10호 재고자산";#N/A,#N/A,FALSE,"6-11호 세금과공과";#N/A,#N/A,FALSE,"6-12호 선급비용";#N/A,#N/A,FALSE,"6-14호 부동산보유";#N/A,#N/A,FALSE,"9호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definedName>
    <definedName name="wrn.ACHESON94TAXRETURN." hidden="1">{#N/A,#N/A,FALSE,"일반적사항";#N/A,#N/A,FALSE,"주요재무자료";#N/A,#N/A,FALSE,"표지";#N/A,#N/A,FALSE,"총괄표";#N/A,#N/A,FALSE,"1호 과표세액";#N/A,#N/A,FALSE,"1-2호 농어촌과표";#N/A,#N/A,FALSE,"2호 서식";#N/A,#N/A,FALSE,"3(1)호 공제감면";#N/A,#N/A,FALSE,"임시특별감면";#N/A,#N/A,FALSE,"3(1)부7 기업합리";#N/A,#N/A,FALSE,"3(3)호(갑) 원천납부";#N/A,#N/A,FALSE,"5호 농어촌";#N/A,#N/A,FALSE,"6호 소득금액";#N/A,#N/A,FALSE,"6호 첨부(익)";#N/A,#N/A,FALSE,"6호 첨부(손)";#N/A,#N/A,FALSE,"6-1호 수입금액";#N/A,#N/A,FALSE,"6-3호 퇴충";#N/A,#N/A,FALSE,"6-3(4)호 대손";#N/A,#N/A,FALSE,"6-4호 접대(갑)";#N/A,#N/A,FALSE,"6-4호 접대(을)";#N/A,#N/A,FALSE,"6-6호(부표) 자본적지출";#N/A,#N/A,FALSE,"6-10호 재고자산";#N/A,#N/A,FALSE,"6-11호 세금과공과";#N/A,#N/A,FALSE,"6-12호 선급비용";#N/A,#N/A,FALSE,"6-14호 부동산보유";#N/A,#N/A,FALSE,"9호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definedName>
    <definedName name="wrn.ACI." localSheetId="20" hidden="1">{"ACI IS",#N/A,FALSE,"ACI - IS";"ACI BS",#N/A,FALSE,"ACI - BS";"ACI Detail IS",#N/A,FALSE,"ACI - Detail IS";"ACI Detail IS Supplemental Info",#N/A,FALSE,"ACI - Detail IS";"ACI Monthly 1999",#N/A,FALSE,"ACI Monthly";"ACI Monthly 1998",#N/A,FALSE,"ACI Monthly";"ACI Monthly 1997",#N/A,FALSE,"ACI Monthly"}</definedName>
    <definedName name="wrn.ACI." hidden="1">{"ACI IS",#N/A,FALSE,"ACI - IS";"ACI BS",#N/A,FALSE,"ACI - BS";"ACI Detail IS",#N/A,FALSE,"ACI - Detail IS";"ACI Detail IS Supplemental Info",#N/A,FALSE,"ACI - Detail IS";"ACI Monthly 1999",#N/A,FALSE,"ACI Monthly";"ACI Monthly 1998",#N/A,FALSE,"ACI Monthly";"ACI Monthly 1997",#N/A,FALSE,"ACI Monthly"}</definedName>
    <definedName name="wrn.Acquisition_matrix." localSheetId="20" hidden="1">{"Acq_matrix",#N/A,FALSE,"Acquisition Matrix"}</definedName>
    <definedName name="wrn.Acquisition_matrix." hidden="1">{"Acq_matrix",#N/A,FALSE,"Acquisition Matrix"}</definedName>
    <definedName name="wrn.Acquisition_matrix._1" localSheetId="20" hidden="1">{"Acq_matrix",#N/A,FALSE,"Acquisition Matrix"}</definedName>
    <definedName name="wrn.Acquisition_matrix._1" hidden="1">{"Acq_matrix",#N/A,FALSE,"Acquisition Matrix"}</definedName>
    <definedName name="wrn.Aging._.and._.Trend._.Analysis." localSheetId="2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_1" localSheetId="20"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2" localSheetId="20" hidden="1">{#N/A,#N/A,FALSE,"Aging Summary";#N/A,#N/A,FALSE,"Ratio Analysis";#N/A,#N/A,FALSE,"Test 120 Day Accts";#N/A,#N/A,FALSE,"Tickmarks"}</definedName>
    <definedName name="wrn.Aging._.and._.Trend._.Analysis._2" hidden="1">{#N/A,#N/A,FALSE,"Aging Summary";#N/A,#N/A,FALSE,"Ratio Analysis";#N/A,#N/A,FALSE,"Test 120 Day Accts";#N/A,#N/A,FALSE,"Tickmarks"}</definedName>
    <definedName name="wrn.Aging._.and._.Trend._.Analysis._3" localSheetId="20" hidden="1">{#N/A,#N/A,FALSE,"Aging Summary";#N/A,#N/A,FALSE,"Ratio Analysis";#N/A,#N/A,FALSE,"Test 120 Day Accts";#N/A,#N/A,FALSE,"Tickmarks"}</definedName>
    <definedName name="wrn.Aging._.and._.Trend._.Analysis._3" hidden="1">{#N/A,#N/A,FALSE,"Aging Summary";#N/A,#N/A,FALSE,"Ratio Analysis";#N/A,#N/A,FALSE,"Test 120 Day Accts";#N/A,#N/A,FALSE,"Tickmarks"}</definedName>
    <definedName name="wrn.Aging._.and._.Trend._.Analysis._4" localSheetId="20" hidden="1">{#N/A,#N/A,FALSE,"Aging Summary";#N/A,#N/A,FALSE,"Ratio Analysis";#N/A,#N/A,FALSE,"Test 120 Day Accts";#N/A,#N/A,FALSE,"Tickmarks"}</definedName>
    <definedName name="wrn.Aging._.and._.Trend._.Analysis._4" hidden="1">{#N/A,#N/A,FALSE,"Aging Summary";#N/A,#N/A,FALSE,"Ratio Analysis";#N/A,#N/A,FALSE,"Test 120 Day Accts";#N/A,#N/A,FALSE,"Tickmarks"}</definedName>
    <definedName name="wrn.Aging._.and._.Trend._.Analysis._5" localSheetId="20" hidden="1">{#N/A,#N/A,FALSE,"Aging Summary";#N/A,#N/A,FALSE,"Ratio Analysis";#N/A,#N/A,FALSE,"Test 120 Day Accts";#N/A,#N/A,FALSE,"Tickmarks"}</definedName>
    <definedName name="wrn.Aging._.and._.Trend._.Analysis._5" hidden="1">{#N/A,#N/A,FALSE,"Aging Summary";#N/A,#N/A,FALSE,"Ratio Analysis";#N/A,#N/A,FALSE,"Test 120 Day Accts";#N/A,#N/A,FALSE,"Tickmarks"}</definedName>
    <definedName name="wrn.ALAN." localSheetId="20" hidden="1">{"CREDIT STATISTICS",#N/A,FALSE,"STATS";"CF_AND_IS",#N/A,FALSE,"PLAN";"DEBT SCHEDULE",#N/A,FALSE,"PLAN";"SUBSCRIBERS",#N/A,FALSE,"PLAN";"DETAIL_REV",#N/A,FALSE,"PLAN";"DETAIL_EXPENSE",#N/A,FALSE,"PLAN";"SALES_AND EXP_DRIVERS",#N/A,FALSE,"PLAN";"FIXED ASSETS",#N/A,FALSE,"PLAN";"DEPRECIATION SCHEDULE",#N/A,FALSE,"PLAN"}</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localSheetId="20" hidden="1">{#N/A,#N/A,FALSE,"assumptions";#N/A,#N/A,FALSE,"v_projcy";#N/A,#N/A,FALSE,"tar_proj";#N/A,#N/A,FALSE,"contrib_annual";#N/A,#N/A,FALSE,"Proforma";#N/A,#N/A,FALSE,"purc_97";#N/A,#N/A,FALSE,"syn_purc_97";#N/A,#N/A,FALSE,"pool_97";#N/A,#N/A,FALSE,"syn_pool_97";#N/A,#N/A,FALSE,"pool1_FY2"}</definedName>
    <definedName name="wrn.all." hidden="1">{#N/A,#N/A,FALSE,"assumptions";#N/A,#N/A,FALSE,"v_projcy";#N/A,#N/A,FALSE,"tar_proj";#N/A,#N/A,FALSE,"contrib_annual";#N/A,#N/A,FALSE,"Proforma";#N/A,#N/A,FALSE,"purc_97";#N/A,#N/A,FALSE,"syn_purc_97";#N/A,#N/A,FALSE,"pool_97";#N/A,#N/A,FALSE,"syn_pool_97";#N/A,#N/A,FALSE,"pool1_FY2"}</definedName>
    <definedName name="wrn.ALL._.ENGINEERING."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 hidden="1">{#N/A,#N/A,FALSE,"Summary";#N/A,#N/A,FALSE,"Manpower";#N/A,#N/A,FALSE,"Richmond";#N/A,#N/A,FALSE,"Itasca";#N/A,#N/A,FALSE,"Cambridge";#N/A,#N/A,FALSE,"Development";#N/A,#N/A,FALSE,"Customer Eng'g";#N/A,#N/A,FALSE,"Richmond R&amp;D Projects";#N/A,#N/A,FALSE,"Itasca R&amp;D Projects";#N/A,#N/A,FALSE,"Cambridge R&amp;D Projects"}</definedName>
    <definedName name="wrn.ALL._.ENGINEERING._1"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1" hidden="1">{#N/A,#N/A,FALSE,"Summary";#N/A,#N/A,FALSE,"Manpower";#N/A,#N/A,FALSE,"Richmond";#N/A,#N/A,FALSE,"Itasca";#N/A,#N/A,FALSE,"Cambridge";#N/A,#N/A,FALSE,"Development";#N/A,#N/A,FALSE,"Customer Eng'g";#N/A,#N/A,FALSE,"Richmond R&amp;D Projects";#N/A,#N/A,FALSE,"Itasca R&amp;D Projects";#N/A,#N/A,FALSE,"Cambridge R&amp;D Projects"}</definedName>
    <definedName name="wrn.ALL._.ENGINEERING._1_1"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1_1" hidden="1">{#N/A,#N/A,FALSE,"Summary";#N/A,#N/A,FALSE,"Manpower";#N/A,#N/A,FALSE,"Richmond";#N/A,#N/A,FALSE,"Itasca";#N/A,#N/A,FALSE,"Cambridge";#N/A,#N/A,FALSE,"Development";#N/A,#N/A,FALSE,"Customer Eng'g";#N/A,#N/A,FALSE,"Richmond R&amp;D Projects";#N/A,#N/A,FALSE,"Itasca R&amp;D Projects";#N/A,#N/A,FALSE,"Cambridge R&amp;D Projects"}</definedName>
    <definedName name="wrn.ALL._.ENGINEERING._1_1_1"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1_1_1" hidden="1">{#N/A,#N/A,FALSE,"Summary";#N/A,#N/A,FALSE,"Manpower";#N/A,#N/A,FALSE,"Richmond";#N/A,#N/A,FALSE,"Itasca";#N/A,#N/A,FALSE,"Cambridge";#N/A,#N/A,FALSE,"Development";#N/A,#N/A,FALSE,"Customer Eng'g";#N/A,#N/A,FALSE,"Richmond R&amp;D Projects";#N/A,#N/A,FALSE,"Itasca R&amp;D Projects";#N/A,#N/A,FALSE,"Cambridge R&amp;D Projects"}</definedName>
    <definedName name="wrn.ALL._.ENGINEERING._1_1_2"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1_1_2" hidden="1">{#N/A,#N/A,FALSE,"Summary";#N/A,#N/A,FALSE,"Manpower";#N/A,#N/A,FALSE,"Richmond";#N/A,#N/A,FALSE,"Itasca";#N/A,#N/A,FALSE,"Cambridge";#N/A,#N/A,FALSE,"Development";#N/A,#N/A,FALSE,"Customer Eng'g";#N/A,#N/A,FALSE,"Richmond R&amp;D Projects";#N/A,#N/A,FALSE,"Itasca R&amp;D Projects";#N/A,#N/A,FALSE,"Cambridge R&amp;D Projects"}</definedName>
    <definedName name="wrn.ALL._.ENGINEERING._1_1_3"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1_1_3" hidden="1">{#N/A,#N/A,FALSE,"Summary";#N/A,#N/A,FALSE,"Manpower";#N/A,#N/A,FALSE,"Richmond";#N/A,#N/A,FALSE,"Itasca";#N/A,#N/A,FALSE,"Cambridge";#N/A,#N/A,FALSE,"Development";#N/A,#N/A,FALSE,"Customer Eng'g";#N/A,#N/A,FALSE,"Richmond R&amp;D Projects";#N/A,#N/A,FALSE,"Itasca R&amp;D Projects";#N/A,#N/A,FALSE,"Cambridge R&amp;D Projects"}</definedName>
    <definedName name="wrn.ALL._.ENGINEERING._1_1_4"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1_1_4" hidden="1">{#N/A,#N/A,FALSE,"Summary";#N/A,#N/A,FALSE,"Manpower";#N/A,#N/A,FALSE,"Richmond";#N/A,#N/A,FALSE,"Itasca";#N/A,#N/A,FALSE,"Cambridge";#N/A,#N/A,FALSE,"Development";#N/A,#N/A,FALSE,"Customer Eng'g";#N/A,#N/A,FALSE,"Richmond R&amp;D Projects";#N/A,#N/A,FALSE,"Itasca R&amp;D Projects";#N/A,#N/A,FALSE,"Cambridge R&amp;D Projects"}</definedName>
    <definedName name="wrn.ALL._.ENGINEERING._1_1_5"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1_1_5" hidden="1">{#N/A,#N/A,FALSE,"Summary";#N/A,#N/A,FALSE,"Manpower";#N/A,#N/A,FALSE,"Richmond";#N/A,#N/A,FALSE,"Itasca";#N/A,#N/A,FALSE,"Cambridge";#N/A,#N/A,FALSE,"Development";#N/A,#N/A,FALSE,"Customer Eng'g";#N/A,#N/A,FALSE,"Richmond R&amp;D Projects";#N/A,#N/A,FALSE,"Itasca R&amp;D Projects";#N/A,#N/A,FALSE,"Cambridge R&amp;D Projects"}</definedName>
    <definedName name="wrn.ALL._.ENGINEERING._1_2"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1_2" hidden="1">{#N/A,#N/A,FALSE,"Summary";#N/A,#N/A,FALSE,"Manpower";#N/A,#N/A,FALSE,"Richmond";#N/A,#N/A,FALSE,"Itasca";#N/A,#N/A,FALSE,"Cambridge";#N/A,#N/A,FALSE,"Development";#N/A,#N/A,FALSE,"Customer Eng'g";#N/A,#N/A,FALSE,"Richmond R&amp;D Projects";#N/A,#N/A,FALSE,"Itasca R&amp;D Projects";#N/A,#N/A,FALSE,"Cambridge R&amp;D Projects"}</definedName>
    <definedName name="wrn.ALL._.ENGINEERING._1_3"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1_3" hidden="1">{#N/A,#N/A,FALSE,"Summary";#N/A,#N/A,FALSE,"Manpower";#N/A,#N/A,FALSE,"Richmond";#N/A,#N/A,FALSE,"Itasca";#N/A,#N/A,FALSE,"Cambridge";#N/A,#N/A,FALSE,"Development";#N/A,#N/A,FALSE,"Customer Eng'g";#N/A,#N/A,FALSE,"Richmond R&amp;D Projects";#N/A,#N/A,FALSE,"Itasca R&amp;D Projects";#N/A,#N/A,FALSE,"Cambridge R&amp;D Projects"}</definedName>
    <definedName name="wrn.ALL._.ENGINEERING._1_4"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1_4" hidden="1">{#N/A,#N/A,FALSE,"Summary";#N/A,#N/A,FALSE,"Manpower";#N/A,#N/A,FALSE,"Richmond";#N/A,#N/A,FALSE,"Itasca";#N/A,#N/A,FALSE,"Cambridge";#N/A,#N/A,FALSE,"Development";#N/A,#N/A,FALSE,"Customer Eng'g";#N/A,#N/A,FALSE,"Richmond R&amp;D Projects";#N/A,#N/A,FALSE,"Itasca R&amp;D Projects";#N/A,#N/A,FALSE,"Cambridge R&amp;D Projects"}</definedName>
    <definedName name="wrn.ALL._.ENGINEERING._1_5"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1_5" hidden="1">{#N/A,#N/A,FALSE,"Summary";#N/A,#N/A,FALSE,"Manpower";#N/A,#N/A,FALSE,"Richmond";#N/A,#N/A,FALSE,"Itasca";#N/A,#N/A,FALSE,"Cambridge";#N/A,#N/A,FALSE,"Development";#N/A,#N/A,FALSE,"Customer Eng'g";#N/A,#N/A,FALSE,"Richmond R&amp;D Projects";#N/A,#N/A,FALSE,"Itasca R&amp;D Projects";#N/A,#N/A,FALSE,"Cambridge R&amp;D Projects"}</definedName>
    <definedName name="wrn.ALL._.ENGINEERING._2"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2" hidden="1">{#N/A,#N/A,FALSE,"Summary";#N/A,#N/A,FALSE,"Manpower";#N/A,#N/A,FALSE,"Richmond";#N/A,#N/A,FALSE,"Itasca";#N/A,#N/A,FALSE,"Cambridge";#N/A,#N/A,FALSE,"Development";#N/A,#N/A,FALSE,"Customer Eng'g";#N/A,#N/A,FALSE,"Richmond R&amp;D Projects";#N/A,#N/A,FALSE,"Itasca R&amp;D Projects";#N/A,#N/A,FALSE,"Cambridge R&amp;D Projects"}</definedName>
    <definedName name="wrn.ALL._.ENGINEERING._2_1"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2_1" hidden="1">{#N/A,#N/A,FALSE,"Summary";#N/A,#N/A,FALSE,"Manpower";#N/A,#N/A,FALSE,"Richmond";#N/A,#N/A,FALSE,"Itasca";#N/A,#N/A,FALSE,"Cambridge";#N/A,#N/A,FALSE,"Development";#N/A,#N/A,FALSE,"Customer Eng'g";#N/A,#N/A,FALSE,"Richmond R&amp;D Projects";#N/A,#N/A,FALSE,"Itasca R&amp;D Projects";#N/A,#N/A,FALSE,"Cambridge R&amp;D Projects"}</definedName>
    <definedName name="wrn.ALL._.ENGINEERING._2_2"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2_2" hidden="1">{#N/A,#N/A,FALSE,"Summary";#N/A,#N/A,FALSE,"Manpower";#N/A,#N/A,FALSE,"Richmond";#N/A,#N/A,FALSE,"Itasca";#N/A,#N/A,FALSE,"Cambridge";#N/A,#N/A,FALSE,"Development";#N/A,#N/A,FALSE,"Customer Eng'g";#N/A,#N/A,FALSE,"Richmond R&amp;D Projects";#N/A,#N/A,FALSE,"Itasca R&amp;D Projects";#N/A,#N/A,FALSE,"Cambridge R&amp;D Projects"}</definedName>
    <definedName name="wrn.ALL._.ENGINEERING._2_3"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2_3" hidden="1">{#N/A,#N/A,FALSE,"Summary";#N/A,#N/A,FALSE,"Manpower";#N/A,#N/A,FALSE,"Richmond";#N/A,#N/A,FALSE,"Itasca";#N/A,#N/A,FALSE,"Cambridge";#N/A,#N/A,FALSE,"Development";#N/A,#N/A,FALSE,"Customer Eng'g";#N/A,#N/A,FALSE,"Richmond R&amp;D Projects";#N/A,#N/A,FALSE,"Itasca R&amp;D Projects";#N/A,#N/A,FALSE,"Cambridge R&amp;D Projects"}</definedName>
    <definedName name="wrn.ALL._.ENGINEERING._2_4"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2_4" hidden="1">{#N/A,#N/A,FALSE,"Summary";#N/A,#N/A,FALSE,"Manpower";#N/A,#N/A,FALSE,"Richmond";#N/A,#N/A,FALSE,"Itasca";#N/A,#N/A,FALSE,"Cambridge";#N/A,#N/A,FALSE,"Development";#N/A,#N/A,FALSE,"Customer Eng'g";#N/A,#N/A,FALSE,"Richmond R&amp;D Projects";#N/A,#N/A,FALSE,"Itasca R&amp;D Projects";#N/A,#N/A,FALSE,"Cambridge R&amp;D Projects"}</definedName>
    <definedName name="wrn.ALL._.ENGINEERING._2_5"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2_5" hidden="1">{#N/A,#N/A,FALSE,"Summary";#N/A,#N/A,FALSE,"Manpower";#N/A,#N/A,FALSE,"Richmond";#N/A,#N/A,FALSE,"Itasca";#N/A,#N/A,FALSE,"Cambridge";#N/A,#N/A,FALSE,"Development";#N/A,#N/A,FALSE,"Customer Eng'g";#N/A,#N/A,FALSE,"Richmond R&amp;D Projects";#N/A,#N/A,FALSE,"Itasca R&amp;D Projects";#N/A,#N/A,FALSE,"Cambridge R&amp;D Projects"}</definedName>
    <definedName name="wrn.ALL._.ENGINEERING._3"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3" hidden="1">{#N/A,#N/A,FALSE,"Summary";#N/A,#N/A,FALSE,"Manpower";#N/A,#N/A,FALSE,"Richmond";#N/A,#N/A,FALSE,"Itasca";#N/A,#N/A,FALSE,"Cambridge";#N/A,#N/A,FALSE,"Development";#N/A,#N/A,FALSE,"Customer Eng'g";#N/A,#N/A,FALSE,"Richmond R&amp;D Projects";#N/A,#N/A,FALSE,"Itasca R&amp;D Projects";#N/A,#N/A,FALSE,"Cambridge R&amp;D Projects"}</definedName>
    <definedName name="wrn.ALL._.ENGINEERING._3_1"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3_1" hidden="1">{#N/A,#N/A,FALSE,"Summary";#N/A,#N/A,FALSE,"Manpower";#N/A,#N/A,FALSE,"Richmond";#N/A,#N/A,FALSE,"Itasca";#N/A,#N/A,FALSE,"Cambridge";#N/A,#N/A,FALSE,"Development";#N/A,#N/A,FALSE,"Customer Eng'g";#N/A,#N/A,FALSE,"Richmond R&amp;D Projects";#N/A,#N/A,FALSE,"Itasca R&amp;D Projects";#N/A,#N/A,FALSE,"Cambridge R&amp;D Projects"}</definedName>
    <definedName name="wrn.ALL._.ENGINEERING._3_2"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3_2" hidden="1">{#N/A,#N/A,FALSE,"Summary";#N/A,#N/A,FALSE,"Manpower";#N/A,#N/A,FALSE,"Richmond";#N/A,#N/A,FALSE,"Itasca";#N/A,#N/A,FALSE,"Cambridge";#N/A,#N/A,FALSE,"Development";#N/A,#N/A,FALSE,"Customer Eng'g";#N/A,#N/A,FALSE,"Richmond R&amp;D Projects";#N/A,#N/A,FALSE,"Itasca R&amp;D Projects";#N/A,#N/A,FALSE,"Cambridge R&amp;D Projects"}</definedName>
    <definedName name="wrn.ALL._.ENGINEERING._3_3"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3_3" hidden="1">{#N/A,#N/A,FALSE,"Summary";#N/A,#N/A,FALSE,"Manpower";#N/A,#N/A,FALSE,"Richmond";#N/A,#N/A,FALSE,"Itasca";#N/A,#N/A,FALSE,"Cambridge";#N/A,#N/A,FALSE,"Development";#N/A,#N/A,FALSE,"Customer Eng'g";#N/A,#N/A,FALSE,"Richmond R&amp;D Projects";#N/A,#N/A,FALSE,"Itasca R&amp;D Projects";#N/A,#N/A,FALSE,"Cambridge R&amp;D Projects"}</definedName>
    <definedName name="wrn.ALL._.ENGINEERING._3_4"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3_4" hidden="1">{#N/A,#N/A,FALSE,"Summary";#N/A,#N/A,FALSE,"Manpower";#N/A,#N/A,FALSE,"Richmond";#N/A,#N/A,FALSE,"Itasca";#N/A,#N/A,FALSE,"Cambridge";#N/A,#N/A,FALSE,"Development";#N/A,#N/A,FALSE,"Customer Eng'g";#N/A,#N/A,FALSE,"Richmond R&amp;D Projects";#N/A,#N/A,FALSE,"Itasca R&amp;D Projects";#N/A,#N/A,FALSE,"Cambridge R&amp;D Projects"}</definedName>
    <definedName name="wrn.ALL._.ENGINEERING._3_5"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3_5" hidden="1">{#N/A,#N/A,FALSE,"Summary";#N/A,#N/A,FALSE,"Manpower";#N/A,#N/A,FALSE,"Richmond";#N/A,#N/A,FALSE,"Itasca";#N/A,#N/A,FALSE,"Cambridge";#N/A,#N/A,FALSE,"Development";#N/A,#N/A,FALSE,"Customer Eng'g";#N/A,#N/A,FALSE,"Richmond R&amp;D Projects";#N/A,#N/A,FALSE,"Itasca R&amp;D Projects";#N/A,#N/A,FALSE,"Cambridge R&amp;D Projects"}</definedName>
    <definedName name="wrn.ALL._.ENGINEERING._4"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4" hidden="1">{#N/A,#N/A,FALSE,"Summary";#N/A,#N/A,FALSE,"Manpower";#N/A,#N/A,FALSE,"Richmond";#N/A,#N/A,FALSE,"Itasca";#N/A,#N/A,FALSE,"Cambridge";#N/A,#N/A,FALSE,"Development";#N/A,#N/A,FALSE,"Customer Eng'g";#N/A,#N/A,FALSE,"Richmond R&amp;D Projects";#N/A,#N/A,FALSE,"Itasca R&amp;D Projects";#N/A,#N/A,FALSE,"Cambridge R&amp;D Projects"}</definedName>
    <definedName name="wrn.ALL._.ENGINEERING._5" localSheetId="20" hidden="1">{#N/A,#N/A,FALSE,"Summary";#N/A,#N/A,FALSE,"Manpower";#N/A,#N/A,FALSE,"Richmond";#N/A,#N/A,FALSE,"Itasca";#N/A,#N/A,FALSE,"Cambridge";#N/A,#N/A,FALSE,"Development";#N/A,#N/A,FALSE,"Customer Eng'g";#N/A,#N/A,FALSE,"Richmond R&amp;D Projects";#N/A,#N/A,FALSE,"Itasca R&amp;D Projects";#N/A,#N/A,FALSE,"Cambridge R&amp;D Projects"}</definedName>
    <definedName name="wrn.ALL._.ENGINEERING._5" hidden="1">{#N/A,#N/A,FALSE,"Summary";#N/A,#N/A,FALSE,"Manpower";#N/A,#N/A,FALSE,"Richmond";#N/A,#N/A,FALSE,"Itasca";#N/A,#N/A,FALSE,"Cambridge";#N/A,#N/A,FALSE,"Development";#N/A,#N/A,FALSE,"Customer Eng'g";#N/A,#N/A,FALSE,"Richmond R&amp;D Projects";#N/A,#N/A,FALSE,"Itasca R&amp;D Projects";#N/A,#N/A,FALSE,"Cambridge R&amp;D Projects"}</definedName>
    <definedName name="wrn.All._.First._.Pass._.Schedules." localSheetId="20" hidden="1">{#N/A,#N/A,FALSE,"Assumptions";#N/A,#N/A,FALSE,"Inc Stmt";#N/A,#N/A,FALSE,"Stats";#N/A,#N/A,FALSE,"Existing Business";#N/A,#N/A,FALSE,"New Business";#N/A,#N/A,FALSE,"Labor";#N/A,#N/A,FALSE,"Vehicles";#N/A,#N/A,FALSE,"Facilities";#N/A,#N/A,FALSE,"Indirect Costs";#N/A,#N/A,FALSE,"Capital";#N/A,#N/A,FALSE,"CABR Form";#N/A,#N/A,FALSE,"Corp Costs";#N/A,#N/A,FALSE,"YTD Upload"}</definedName>
    <definedName name="wrn.All._.First._.Pass._.Schedules." hidden="1">{#N/A,#N/A,FALSE,"Assumptions";#N/A,#N/A,FALSE,"Inc Stmt";#N/A,#N/A,FALSE,"Stats";#N/A,#N/A,FALSE,"Existing Business";#N/A,#N/A,FALSE,"New Business";#N/A,#N/A,FALSE,"Labor";#N/A,#N/A,FALSE,"Vehicles";#N/A,#N/A,FALSE,"Facilities";#N/A,#N/A,FALSE,"Indirect Costs";#N/A,#N/A,FALSE,"Capital";#N/A,#N/A,FALSE,"CABR Form";#N/A,#N/A,FALSE,"Corp Costs";#N/A,#N/A,FALSE,"YTD Upload"}</definedName>
    <definedName name="wrn.all._.gulp._.sheets." localSheetId="20" hidden="1">{#N/A,#N/A,FALSE,"units";#N/A,#N/A,FALSE,"projections";#N/A,#N/A,FALSE,"calendar";#N/A,#N/A,FALSE,"gulp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wrn.all._.gulp._.sheets." hidden="1">{#N/A,#N/A,FALSE,"units";#N/A,#N/A,FALSE,"projections";#N/A,#N/A,FALSE,"calendar";#N/A,#N/A,FALSE,"gulp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wrn.all._.input." localSheetId="20"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 localSheetId="20"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 localSheetId="20"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 localSheetId="20"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4" localSheetId="20"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4"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5" localSheetId="20"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5"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no._.percent." localSheetId="20"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no._.percent."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no._.percent._1" localSheetId="20"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no._.percent._1"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no._.percent._2" localSheetId="20"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no._.percent._2"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no._.percent._3" localSheetId="20"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no._.percent._3"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no._.percent._4" localSheetId="20"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no._.percent._4"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no._.percent._5" localSheetId="20"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no._.percent._5"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Pages."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4"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5"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5"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REPORTS." localSheetId="20" hidden="1">{"PAGE 1",#N/A,FALSE,"CONTRACT.XLS";"PAGE 2",#N/A,FALSE,"CONTRACT.XLS";"APPENDIX A",#N/A,FALSE,"APPEND_A.XLS";"DM DTAILS",#N/A,FALSE,"DM_DTAIL.XLS";"APPEND B",#N/A,FALSE,"APPEND_B.XLS";"CP DTAIL",#N/A,FALSE,"CP_DTAIL.XLS";"APPENDIX C",#N/A,FALSE,"APPEND_C.XLS";"TABLE 1",#N/A,FALSE,"TABLE_1.XLS";"TABLE 2",#N/A,FALSE,"TABLE_2.XLS";"TABLE 3",#N/A,FALSE,"TABLE_3.XLS";"TABLE 4",#N/A,FALSE,"TABLE_4.XLS"}</definedName>
    <definedName name="wrn.ALL._.REPORTS." hidden="1">{"PAGE 1",#N/A,FALSE,"CONTRACT.XLS";"PAGE 2",#N/A,FALSE,"CONTRACT.XLS";"APPENDIX A",#N/A,FALSE,"APPEND_A.XLS";"DM DTAILS",#N/A,FALSE,"DM_DTAIL.XLS";"APPEND B",#N/A,FALSE,"APPEND_B.XLS";"CP DTAIL",#N/A,FALSE,"CP_DTAIL.XLS";"APPENDIX C",#N/A,FALSE,"APPEND_C.XLS";"TABLE 1",#N/A,FALSE,"TABLE_1.XLS";"TABLE 2",#N/A,FALSE,"TABLE_2.XLS";"TABLE 3",#N/A,FALSE,"TABLE_3.XLS";"TABLE 4",#N/A,FALSE,"TABLE_4.XLS"}</definedName>
    <definedName name="wrn.All._.Schedules." localSheetId="20" hidden="1">{#N/A,#N/A,FALSE,"Assumptions";#N/A,#N/A,FALSE,"Inc Stmt";#N/A,#N/A,FALSE,"Stats";#N/A,#N/A,FALSE,"Existing Business";#N/A,#N/A,FALSE,"New Business";#N/A,#N/A,FALSE,"Labor";#N/A,#N/A,FALSE,"Vehicles";#N/A,#N/A,FALSE,"Facilities";#N/A,#N/A,FALSE,"Indirect Costs";#N/A,#N/A,FALSE,"Capital";#N/A,#N/A,FALSE,"CABR Form";#N/A,#N/A,FALSE,"Corp Costs"}</definedName>
    <definedName name="wrn.All._.Schedules." hidden="1">{#N/A,#N/A,FALSE,"Assumptions";#N/A,#N/A,FALSE,"Inc Stmt";#N/A,#N/A,FALSE,"Stats";#N/A,#N/A,FALSE,"Existing Business";#N/A,#N/A,FALSE,"New Business";#N/A,#N/A,FALSE,"Labor";#N/A,#N/A,FALSE,"Vehicles";#N/A,#N/A,FALSE,"Facilities";#N/A,#N/A,FALSE,"Indirect Costs";#N/A,#N/A,FALSE,"Capital";#N/A,#N/A,FALSE,"CABR Form";#N/A,#N/A,FALSE,"Corp Costs"}</definedName>
    <definedName name="wrn.ALL._.SHEETS." localSheetId="20" hidden="1">{#N/A,#N/A,FALSE,"Adj Proj";#N/A,#N/A,FALSE,"Sheet1";#N/A,#N/A,FALSE,"LBO";#N/A,#N/A,FALSE,"LBOMER";#N/A,#N/A,FALSE,"WACC";#N/A,#N/A,FALSE,"DCF";#N/A,#N/A,FALSE,"DCFMER";#N/A,#N/A,FALSE,"Pooling";#N/A,#N/A,FALSE,"income";#N/A,#N/A,FALSE,"Offer"}</definedName>
    <definedName name="wrn.ALL._.SHEETS." hidden="1">{#N/A,#N/A,FALSE,"Adj Proj";#N/A,#N/A,FALSE,"Sheet1";#N/A,#N/A,FALSE,"LBO";#N/A,#N/A,FALSE,"LBOMER";#N/A,#N/A,FALSE,"WACC";#N/A,#N/A,FALSE,"DCF";#N/A,#N/A,FALSE,"DCFMER";#N/A,#N/A,FALSE,"Pooling";#N/A,#N/A,FALSE,"income";#N/A,#N/A,FALSE,"Offer"}</definedName>
    <definedName name="wrn.all._1" localSheetId="20" hidden="1">{#N/A,#N/A,FALSE,"assumptions";#N/A,#N/A,FALSE,"v_projcy";#N/A,#N/A,FALSE,"tar_proj";#N/A,#N/A,FALSE,"contrib_annual";#N/A,#N/A,FALSE,"Proforma";#N/A,#N/A,FALSE,"purc_97";#N/A,#N/A,FALSE,"syn_purc_97";#N/A,#N/A,FALSE,"pool_97";#N/A,#N/A,FALSE,"syn_pool_97";#N/A,#N/A,FALSE,"pool1_FY2"}</definedName>
    <definedName name="wrn.all._1" hidden="1">{#N/A,#N/A,FALSE,"assumptions";#N/A,#N/A,FALSE,"v_projcy";#N/A,#N/A,FALSE,"tar_proj";#N/A,#N/A,FALSE,"contrib_annual";#N/A,#N/A,FALSE,"Proforma";#N/A,#N/A,FALSE,"purc_97";#N/A,#N/A,FALSE,"syn_purc_97";#N/A,#N/A,FALSE,"pool_97";#N/A,#N/A,FALSE,"syn_pool_97";#N/A,#N/A,FALSE,"pool1_FY2"}</definedName>
    <definedName name="wrn.all._1_1" localSheetId="20" hidden="1">{#N/A,#N/A,FALSE,"assumptions";#N/A,#N/A,FALSE,"v_projcy";#N/A,#N/A,FALSE,"tar_proj";#N/A,#N/A,FALSE,"contrib_annual";#N/A,#N/A,FALSE,"Proforma";#N/A,#N/A,FALSE,"purc_97";#N/A,#N/A,FALSE,"syn_purc_97";#N/A,#N/A,FALSE,"pool_97";#N/A,#N/A,FALSE,"syn_pool_97";#N/A,#N/A,FALSE,"pool1_FY2"}</definedName>
    <definedName name="wrn.all._1_1" hidden="1">{#N/A,#N/A,FALSE,"assumptions";#N/A,#N/A,FALSE,"v_projcy";#N/A,#N/A,FALSE,"tar_proj";#N/A,#N/A,FALSE,"contrib_annual";#N/A,#N/A,FALSE,"Proforma";#N/A,#N/A,FALSE,"purc_97";#N/A,#N/A,FALSE,"syn_purc_97";#N/A,#N/A,FALSE,"pool_97";#N/A,#N/A,FALSE,"syn_pool_97";#N/A,#N/A,FALSE,"pool1_FY2"}</definedName>
    <definedName name="wrn.all._1_2" localSheetId="20" hidden="1">{#N/A,#N/A,FALSE,"assumptions";#N/A,#N/A,FALSE,"v_projcy";#N/A,#N/A,FALSE,"tar_proj";#N/A,#N/A,FALSE,"contrib_annual";#N/A,#N/A,FALSE,"Proforma";#N/A,#N/A,FALSE,"purc_97";#N/A,#N/A,FALSE,"syn_purc_97";#N/A,#N/A,FALSE,"pool_97";#N/A,#N/A,FALSE,"syn_pool_97";#N/A,#N/A,FALSE,"pool1_FY2"}</definedName>
    <definedName name="wrn.all._1_2" hidden="1">{#N/A,#N/A,FALSE,"assumptions";#N/A,#N/A,FALSE,"v_projcy";#N/A,#N/A,FALSE,"tar_proj";#N/A,#N/A,FALSE,"contrib_annual";#N/A,#N/A,FALSE,"Proforma";#N/A,#N/A,FALSE,"purc_97";#N/A,#N/A,FALSE,"syn_purc_97";#N/A,#N/A,FALSE,"pool_97";#N/A,#N/A,FALSE,"syn_pool_97";#N/A,#N/A,FALSE,"pool1_FY2"}</definedName>
    <definedName name="wrn.all._1_3" localSheetId="20" hidden="1">{#N/A,#N/A,FALSE,"assumptions";#N/A,#N/A,FALSE,"v_projcy";#N/A,#N/A,FALSE,"tar_proj";#N/A,#N/A,FALSE,"contrib_annual";#N/A,#N/A,FALSE,"Proforma";#N/A,#N/A,FALSE,"purc_97";#N/A,#N/A,FALSE,"syn_purc_97";#N/A,#N/A,FALSE,"pool_97";#N/A,#N/A,FALSE,"syn_pool_97";#N/A,#N/A,FALSE,"pool1_FY2"}</definedName>
    <definedName name="wrn.all._1_3" hidden="1">{#N/A,#N/A,FALSE,"assumptions";#N/A,#N/A,FALSE,"v_projcy";#N/A,#N/A,FALSE,"tar_proj";#N/A,#N/A,FALSE,"contrib_annual";#N/A,#N/A,FALSE,"Proforma";#N/A,#N/A,FALSE,"purc_97";#N/A,#N/A,FALSE,"syn_purc_97";#N/A,#N/A,FALSE,"pool_97";#N/A,#N/A,FALSE,"syn_pool_97";#N/A,#N/A,FALSE,"pool1_FY2"}</definedName>
    <definedName name="wrn.all._1_4" localSheetId="20" hidden="1">{#N/A,#N/A,FALSE,"assumptions";#N/A,#N/A,FALSE,"v_projcy";#N/A,#N/A,FALSE,"tar_proj";#N/A,#N/A,FALSE,"contrib_annual";#N/A,#N/A,FALSE,"Proforma";#N/A,#N/A,FALSE,"purc_97";#N/A,#N/A,FALSE,"syn_purc_97";#N/A,#N/A,FALSE,"pool_97";#N/A,#N/A,FALSE,"syn_pool_97";#N/A,#N/A,FALSE,"pool1_FY2"}</definedName>
    <definedName name="wrn.all._1_4" hidden="1">{#N/A,#N/A,FALSE,"assumptions";#N/A,#N/A,FALSE,"v_projcy";#N/A,#N/A,FALSE,"tar_proj";#N/A,#N/A,FALSE,"contrib_annual";#N/A,#N/A,FALSE,"Proforma";#N/A,#N/A,FALSE,"purc_97";#N/A,#N/A,FALSE,"syn_purc_97";#N/A,#N/A,FALSE,"pool_97";#N/A,#N/A,FALSE,"syn_pool_97";#N/A,#N/A,FALSE,"pool1_FY2"}</definedName>
    <definedName name="wrn.all._2" localSheetId="20" hidden="1">{#N/A,#N/A,FALSE,"assumptions";#N/A,#N/A,FALSE,"v_projcy";#N/A,#N/A,FALSE,"tar_proj";#N/A,#N/A,FALSE,"contrib_annual";#N/A,#N/A,FALSE,"Proforma";#N/A,#N/A,FALSE,"purc_97";#N/A,#N/A,FALSE,"syn_purc_97";#N/A,#N/A,FALSE,"pool_97";#N/A,#N/A,FALSE,"syn_pool_97";#N/A,#N/A,FALSE,"pool1_FY2"}</definedName>
    <definedName name="wrn.all._2" hidden="1">{#N/A,#N/A,FALSE,"assumptions";#N/A,#N/A,FALSE,"v_projcy";#N/A,#N/A,FALSE,"tar_proj";#N/A,#N/A,FALSE,"contrib_annual";#N/A,#N/A,FALSE,"Proforma";#N/A,#N/A,FALSE,"purc_97";#N/A,#N/A,FALSE,"syn_purc_97";#N/A,#N/A,FALSE,"pool_97";#N/A,#N/A,FALSE,"syn_pool_97";#N/A,#N/A,FALSE,"pool1_FY2"}</definedName>
    <definedName name="wrn.all._2_1" localSheetId="20" hidden="1">{#N/A,#N/A,FALSE,"assumptions";#N/A,#N/A,FALSE,"v_projcy";#N/A,#N/A,FALSE,"tar_proj";#N/A,#N/A,FALSE,"contrib_annual";#N/A,#N/A,FALSE,"Proforma";#N/A,#N/A,FALSE,"purc_97";#N/A,#N/A,FALSE,"syn_purc_97";#N/A,#N/A,FALSE,"pool_97";#N/A,#N/A,FALSE,"syn_pool_97";#N/A,#N/A,FALSE,"pool1_FY2"}</definedName>
    <definedName name="wrn.all._2_1" hidden="1">{#N/A,#N/A,FALSE,"assumptions";#N/A,#N/A,FALSE,"v_projcy";#N/A,#N/A,FALSE,"tar_proj";#N/A,#N/A,FALSE,"contrib_annual";#N/A,#N/A,FALSE,"Proforma";#N/A,#N/A,FALSE,"purc_97";#N/A,#N/A,FALSE,"syn_purc_97";#N/A,#N/A,FALSE,"pool_97";#N/A,#N/A,FALSE,"syn_pool_97";#N/A,#N/A,FALSE,"pool1_FY2"}</definedName>
    <definedName name="wrn.all._2_2" localSheetId="20" hidden="1">{#N/A,#N/A,FALSE,"assumptions";#N/A,#N/A,FALSE,"v_projcy";#N/A,#N/A,FALSE,"tar_proj";#N/A,#N/A,FALSE,"contrib_annual";#N/A,#N/A,FALSE,"Proforma";#N/A,#N/A,FALSE,"purc_97";#N/A,#N/A,FALSE,"syn_purc_97";#N/A,#N/A,FALSE,"pool_97";#N/A,#N/A,FALSE,"syn_pool_97";#N/A,#N/A,FALSE,"pool1_FY2"}</definedName>
    <definedName name="wrn.all._2_2" hidden="1">{#N/A,#N/A,FALSE,"assumptions";#N/A,#N/A,FALSE,"v_projcy";#N/A,#N/A,FALSE,"tar_proj";#N/A,#N/A,FALSE,"contrib_annual";#N/A,#N/A,FALSE,"Proforma";#N/A,#N/A,FALSE,"purc_97";#N/A,#N/A,FALSE,"syn_purc_97";#N/A,#N/A,FALSE,"pool_97";#N/A,#N/A,FALSE,"syn_pool_97";#N/A,#N/A,FALSE,"pool1_FY2"}</definedName>
    <definedName name="wrn.all._2_3" localSheetId="20" hidden="1">{#N/A,#N/A,FALSE,"assumptions";#N/A,#N/A,FALSE,"v_projcy";#N/A,#N/A,FALSE,"tar_proj";#N/A,#N/A,FALSE,"contrib_annual";#N/A,#N/A,FALSE,"Proforma";#N/A,#N/A,FALSE,"purc_97";#N/A,#N/A,FALSE,"syn_purc_97";#N/A,#N/A,FALSE,"pool_97";#N/A,#N/A,FALSE,"syn_pool_97";#N/A,#N/A,FALSE,"pool1_FY2"}</definedName>
    <definedName name="wrn.all._2_3" hidden="1">{#N/A,#N/A,FALSE,"assumptions";#N/A,#N/A,FALSE,"v_projcy";#N/A,#N/A,FALSE,"tar_proj";#N/A,#N/A,FALSE,"contrib_annual";#N/A,#N/A,FALSE,"Proforma";#N/A,#N/A,FALSE,"purc_97";#N/A,#N/A,FALSE,"syn_purc_97";#N/A,#N/A,FALSE,"pool_97";#N/A,#N/A,FALSE,"syn_pool_97";#N/A,#N/A,FALSE,"pool1_FY2"}</definedName>
    <definedName name="wrn.all._2_4" localSheetId="20" hidden="1">{#N/A,#N/A,FALSE,"assumptions";#N/A,#N/A,FALSE,"v_projcy";#N/A,#N/A,FALSE,"tar_proj";#N/A,#N/A,FALSE,"contrib_annual";#N/A,#N/A,FALSE,"Proforma";#N/A,#N/A,FALSE,"purc_97";#N/A,#N/A,FALSE,"syn_purc_97";#N/A,#N/A,FALSE,"pool_97";#N/A,#N/A,FALSE,"syn_pool_97";#N/A,#N/A,FALSE,"pool1_FY2"}</definedName>
    <definedName name="wrn.all._2_4" hidden="1">{#N/A,#N/A,FALSE,"assumptions";#N/A,#N/A,FALSE,"v_projcy";#N/A,#N/A,FALSE,"tar_proj";#N/A,#N/A,FALSE,"contrib_annual";#N/A,#N/A,FALSE,"Proforma";#N/A,#N/A,FALSE,"purc_97";#N/A,#N/A,FALSE,"syn_purc_97";#N/A,#N/A,FALSE,"pool_97";#N/A,#N/A,FALSE,"syn_pool_97";#N/A,#N/A,FALSE,"pool1_FY2"}</definedName>
    <definedName name="wrn.all._3" localSheetId="20" hidden="1">{#N/A,#N/A,FALSE,"assumptions";#N/A,#N/A,FALSE,"v_projcy";#N/A,#N/A,FALSE,"tar_proj";#N/A,#N/A,FALSE,"contrib_annual";#N/A,#N/A,FALSE,"Proforma";#N/A,#N/A,FALSE,"purc_97";#N/A,#N/A,FALSE,"syn_purc_97";#N/A,#N/A,FALSE,"pool_97";#N/A,#N/A,FALSE,"syn_pool_97";#N/A,#N/A,FALSE,"pool1_FY2"}</definedName>
    <definedName name="wrn.all._3" hidden="1">{#N/A,#N/A,FALSE,"assumptions";#N/A,#N/A,FALSE,"v_projcy";#N/A,#N/A,FALSE,"tar_proj";#N/A,#N/A,FALSE,"contrib_annual";#N/A,#N/A,FALSE,"Proforma";#N/A,#N/A,FALSE,"purc_97";#N/A,#N/A,FALSE,"syn_purc_97";#N/A,#N/A,FALSE,"pool_97";#N/A,#N/A,FALSE,"syn_pool_97";#N/A,#N/A,FALSE,"pool1_FY2"}</definedName>
    <definedName name="wrn.all._3_1" localSheetId="20" hidden="1">{#N/A,#N/A,FALSE,"assumptions";#N/A,#N/A,FALSE,"v_projcy";#N/A,#N/A,FALSE,"tar_proj";#N/A,#N/A,FALSE,"contrib_annual";#N/A,#N/A,FALSE,"Proforma";#N/A,#N/A,FALSE,"purc_97";#N/A,#N/A,FALSE,"syn_purc_97";#N/A,#N/A,FALSE,"pool_97";#N/A,#N/A,FALSE,"syn_pool_97";#N/A,#N/A,FALSE,"pool1_FY2"}</definedName>
    <definedName name="wrn.all._3_1" hidden="1">{#N/A,#N/A,FALSE,"assumptions";#N/A,#N/A,FALSE,"v_projcy";#N/A,#N/A,FALSE,"tar_proj";#N/A,#N/A,FALSE,"contrib_annual";#N/A,#N/A,FALSE,"Proforma";#N/A,#N/A,FALSE,"purc_97";#N/A,#N/A,FALSE,"syn_purc_97";#N/A,#N/A,FALSE,"pool_97";#N/A,#N/A,FALSE,"syn_pool_97";#N/A,#N/A,FALSE,"pool1_FY2"}</definedName>
    <definedName name="wrn.all._3_2" localSheetId="20" hidden="1">{#N/A,#N/A,FALSE,"assumptions";#N/A,#N/A,FALSE,"v_projcy";#N/A,#N/A,FALSE,"tar_proj";#N/A,#N/A,FALSE,"contrib_annual";#N/A,#N/A,FALSE,"Proforma";#N/A,#N/A,FALSE,"purc_97";#N/A,#N/A,FALSE,"syn_purc_97";#N/A,#N/A,FALSE,"pool_97";#N/A,#N/A,FALSE,"syn_pool_97";#N/A,#N/A,FALSE,"pool1_FY2"}</definedName>
    <definedName name="wrn.all._3_2" hidden="1">{#N/A,#N/A,FALSE,"assumptions";#N/A,#N/A,FALSE,"v_projcy";#N/A,#N/A,FALSE,"tar_proj";#N/A,#N/A,FALSE,"contrib_annual";#N/A,#N/A,FALSE,"Proforma";#N/A,#N/A,FALSE,"purc_97";#N/A,#N/A,FALSE,"syn_purc_97";#N/A,#N/A,FALSE,"pool_97";#N/A,#N/A,FALSE,"syn_pool_97";#N/A,#N/A,FALSE,"pool1_FY2"}</definedName>
    <definedName name="wrn.all._3_3" localSheetId="20" hidden="1">{#N/A,#N/A,FALSE,"assumptions";#N/A,#N/A,FALSE,"v_projcy";#N/A,#N/A,FALSE,"tar_proj";#N/A,#N/A,FALSE,"contrib_annual";#N/A,#N/A,FALSE,"Proforma";#N/A,#N/A,FALSE,"purc_97";#N/A,#N/A,FALSE,"syn_purc_97";#N/A,#N/A,FALSE,"pool_97";#N/A,#N/A,FALSE,"syn_pool_97";#N/A,#N/A,FALSE,"pool1_FY2"}</definedName>
    <definedName name="wrn.all._3_3" hidden="1">{#N/A,#N/A,FALSE,"assumptions";#N/A,#N/A,FALSE,"v_projcy";#N/A,#N/A,FALSE,"tar_proj";#N/A,#N/A,FALSE,"contrib_annual";#N/A,#N/A,FALSE,"Proforma";#N/A,#N/A,FALSE,"purc_97";#N/A,#N/A,FALSE,"syn_purc_97";#N/A,#N/A,FALSE,"pool_97";#N/A,#N/A,FALSE,"syn_pool_97";#N/A,#N/A,FALSE,"pool1_FY2"}</definedName>
    <definedName name="wrn.all._3_4" localSheetId="20" hidden="1">{#N/A,#N/A,FALSE,"assumptions";#N/A,#N/A,FALSE,"v_projcy";#N/A,#N/A,FALSE,"tar_proj";#N/A,#N/A,FALSE,"contrib_annual";#N/A,#N/A,FALSE,"Proforma";#N/A,#N/A,FALSE,"purc_97";#N/A,#N/A,FALSE,"syn_purc_97";#N/A,#N/A,FALSE,"pool_97";#N/A,#N/A,FALSE,"syn_pool_97";#N/A,#N/A,FALSE,"pool1_FY2"}</definedName>
    <definedName name="wrn.all._3_4" hidden="1">{#N/A,#N/A,FALSE,"assumptions";#N/A,#N/A,FALSE,"v_projcy";#N/A,#N/A,FALSE,"tar_proj";#N/A,#N/A,FALSE,"contrib_annual";#N/A,#N/A,FALSE,"Proforma";#N/A,#N/A,FALSE,"purc_97";#N/A,#N/A,FALSE,"syn_purc_97";#N/A,#N/A,FALSE,"pool_97";#N/A,#N/A,FALSE,"syn_pool_97";#N/A,#N/A,FALSE,"pool1_FY2"}</definedName>
    <definedName name="wrn.all._4" localSheetId="20" hidden="1">{#N/A,#N/A,FALSE,"assumptions";#N/A,#N/A,FALSE,"v_projcy";#N/A,#N/A,FALSE,"tar_proj";#N/A,#N/A,FALSE,"contrib_annual";#N/A,#N/A,FALSE,"Proforma";#N/A,#N/A,FALSE,"purc_97";#N/A,#N/A,FALSE,"syn_purc_97";#N/A,#N/A,FALSE,"pool_97";#N/A,#N/A,FALSE,"syn_pool_97";#N/A,#N/A,FALSE,"pool1_FY2"}</definedName>
    <definedName name="wrn.all._4" hidden="1">{#N/A,#N/A,FALSE,"assumptions";#N/A,#N/A,FALSE,"v_projcy";#N/A,#N/A,FALSE,"tar_proj";#N/A,#N/A,FALSE,"contrib_annual";#N/A,#N/A,FALSE,"Proforma";#N/A,#N/A,FALSE,"purc_97";#N/A,#N/A,FALSE,"syn_purc_97";#N/A,#N/A,FALSE,"pool_97";#N/A,#N/A,FALSE,"syn_pool_97";#N/A,#N/A,FALSE,"pool1_FY2"}</definedName>
    <definedName name="wrn.all._4_1" localSheetId="20" hidden="1">{#N/A,#N/A,FALSE,"assumptions";#N/A,#N/A,FALSE,"v_projcy";#N/A,#N/A,FALSE,"tar_proj";#N/A,#N/A,FALSE,"contrib_annual";#N/A,#N/A,FALSE,"Proforma";#N/A,#N/A,FALSE,"purc_97";#N/A,#N/A,FALSE,"syn_purc_97";#N/A,#N/A,FALSE,"pool_97";#N/A,#N/A,FALSE,"syn_pool_97";#N/A,#N/A,FALSE,"pool1_FY2"}</definedName>
    <definedName name="wrn.all._4_1" hidden="1">{#N/A,#N/A,FALSE,"assumptions";#N/A,#N/A,FALSE,"v_projcy";#N/A,#N/A,FALSE,"tar_proj";#N/A,#N/A,FALSE,"contrib_annual";#N/A,#N/A,FALSE,"Proforma";#N/A,#N/A,FALSE,"purc_97";#N/A,#N/A,FALSE,"syn_purc_97";#N/A,#N/A,FALSE,"pool_97";#N/A,#N/A,FALSE,"syn_pool_97";#N/A,#N/A,FALSE,"pool1_FY2"}</definedName>
    <definedName name="wrn.all._4_2" localSheetId="20" hidden="1">{#N/A,#N/A,FALSE,"assumptions";#N/A,#N/A,FALSE,"v_projcy";#N/A,#N/A,FALSE,"tar_proj";#N/A,#N/A,FALSE,"contrib_annual";#N/A,#N/A,FALSE,"Proforma";#N/A,#N/A,FALSE,"purc_97";#N/A,#N/A,FALSE,"syn_purc_97";#N/A,#N/A,FALSE,"pool_97";#N/A,#N/A,FALSE,"syn_pool_97";#N/A,#N/A,FALSE,"pool1_FY2"}</definedName>
    <definedName name="wrn.all._4_2" hidden="1">{#N/A,#N/A,FALSE,"assumptions";#N/A,#N/A,FALSE,"v_projcy";#N/A,#N/A,FALSE,"tar_proj";#N/A,#N/A,FALSE,"contrib_annual";#N/A,#N/A,FALSE,"Proforma";#N/A,#N/A,FALSE,"purc_97";#N/A,#N/A,FALSE,"syn_purc_97";#N/A,#N/A,FALSE,"pool_97";#N/A,#N/A,FALSE,"syn_pool_97";#N/A,#N/A,FALSE,"pool1_FY2"}</definedName>
    <definedName name="wrn.all._4_3" localSheetId="20" hidden="1">{#N/A,#N/A,FALSE,"assumptions";#N/A,#N/A,FALSE,"v_projcy";#N/A,#N/A,FALSE,"tar_proj";#N/A,#N/A,FALSE,"contrib_annual";#N/A,#N/A,FALSE,"Proforma";#N/A,#N/A,FALSE,"purc_97";#N/A,#N/A,FALSE,"syn_purc_97";#N/A,#N/A,FALSE,"pool_97";#N/A,#N/A,FALSE,"syn_pool_97";#N/A,#N/A,FALSE,"pool1_FY2"}</definedName>
    <definedName name="wrn.all._4_3" hidden="1">{#N/A,#N/A,FALSE,"assumptions";#N/A,#N/A,FALSE,"v_projcy";#N/A,#N/A,FALSE,"tar_proj";#N/A,#N/A,FALSE,"contrib_annual";#N/A,#N/A,FALSE,"Proforma";#N/A,#N/A,FALSE,"purc_97";#N/A,#N/A,FALSE,"syn_purc_97";#N/A,#N/A,FALSE,"pool_97";#N/A,#N/A,FALSE,"syn_pool_97";#N/A,#N/A,FALSE,"pool1_FY2"}</definedName>
    <definedName name="wrn.all._4_4" localSheetId="20" hidden="1">{#N/A,#N/A,FALSE,"assumptions";#N/A,#N/A,FALSE,"v_projcy";#N/A,#N/A,FALSE,"tar_proj";#N/A,#N/A,FALSE,"contrib_annual";#N/A,#N/A,FALSE,"Proforma";#N/A,#N/A,FALSE,"purc_97";#N/A,#N/A,FALSE,"syn_purc_97";#N/A,#N/A,FALSE,"pool_97";#N/A,#N/A,FALSE,"syn_pool_97";#N/A,#N/A,FALSE,"pool1_FY2"}</definedName>
    <definedName name="wrn.all._4_4" hidden="1">{#N/A,#N/A,FALSE,"assumptions";#N/A,#N/A,FALSE,"v_projcy";#N/A,#N/A,FALSE,"tar_proj";#N/A,#N/A,FALSE,"contrib_annual";#N/A,#N/A,FALSE,"Proforma";#N/A,#N/A,FALSE,"purc_97";#N/A,#N/A,FALSE,"syn_purc_97";#N/A,#N/A,FALSE,"pool_97";#N/A,#N/A,FALSE,"syn_pool_97";#N/A,#N/A,FALSE,"pool1_FY2"}</definedName>
    <definedName name="wrn.all._5" localSheetId="20" hidden="1">{#N/A,#N/A,FALSE,"assumptions";#N/A,#N/A,FALSE,"v_projcy";#N/A,#N/A,FALSE,"tar_proj";#N/A,#N/A,FALSE,"contrib_annual";#N/A,#N/A,FALSE,"Proforma";#N/A,#N/A,FALSE,"purc_97";#N/A,#N/A,FALSE,"syn_purc_97";#N/A,#N/A,FALSE,"pool_97";#N/A,#N/A,FALSE,"syn_pool_97";#N/A,#N/A,FALSE,"pool1_FY2"}</definedName>
    <definedName name="wrn.all._5" hidden="1">{#N/A,#N/A,FALSE,"assumptions";#N/A,#N/A,FALSE,"v_projcy";#N/A,#N/A,FALSE,"tar_proj";#N/A,#N/A,FALSE,"contrib_annual";#N/A,#N/A,FALSE,"Proforma";#N/A,#N/A,FALSE,"purc_97";#N/A,#N/A,FALSE,"syn_purc_97";#N/A,#N/A,FALSE,"pool_97";#N/A,#N/A,FALSE,"syn_pool_97";#N/A,#N/A,FALSE,"pool1_FY2"}</definedName>
    <definedName name="wrn.all._5_1" localSheetId="20" hidden="1">{#N/A,#N/A,FALSE,"assumptions";#N/A,#N/A,FALSE,"v_projcy";#N/A,#N/A,FALSE,"tar_proj";#N/A,#N/A,FALSE,"contrib_annual";#N/A,#N/A,FALSE,"Proforma";#N/A,#N/A,FALSE,"purc_97";#N/A,#N/A,FALSE,"syn_purc_97";#N/A,#N/A,FALSE,"pool_97";#N/A,#N/A,FALSE,"syn_pool_97";#N/A,#N/A,FALSE,"pool1_FY2"}</definedName>
    <definedName name="wrn.all._5_1" hidden="1">{#N/A,#N/A,FALSE,"assumptions";#N/A,#N/A,FALSE,"v_projcy";#N/A,#N/A,FALSE,"tar_proj";#N/A,#N/A,FALSE,"contrib_annual";#N/A,#N/A,FALSE,"Proforma";#N/A,#N/A,FALSE,"purc_97";#N/A,#N/A,FALSE,"syn_purc_97";#N/A,#N/A,FALSE,"pool_97";#N/A,#N/A,FALSE,"syn_pool_97";#N/A,#N/A,FALSE,"pool1_FY2"}</definedName>
    <definedName name="wrn.all._5_2" localSheetId="20" hidden="1">{#N/A,#N/A,FALSE,"assumptions";#N/A,#N/A,FALSE,"v_projcy";#N/A,#N/A,FALSE,"tar_proj";#N/A,#N/A,FALSE,"contrib_annual";#N/A,#N/A,FALSE,"Proforma";#N/A,#N/A,FALSE,"purc_97";#N/A,#N/A,FALSE,"syn_purc_97";#N/A,#N/A,FALSE,"pool_97";#N/A,#N/A,FALSE,"syn_pool_97";#N/A,#N/A,FALSE,"pool1_FY2"}</definedName>
    <definedName name="wrn.all._5_2" hidden="1">{#N/A,#N/A,FALSE,"assumptions";#N/A,#N/A,FALSE,"v_projcy";#N/A,#N/A,FALSE,"tar_proj";#N/A,#N/A,FALSE,"contrib_annual";#N/A,#N/A,FALSE,"Proforma";#N/A,#N/A,FALSE,"purc_97";#N/A,#N/A,FALSE,"syn_purc_97";#N/A,#N/A,FALSE,"pool_97";#N/A,#N/A,FALSE,"syn_pool_97";#N/A,#N/A,FALSE,"pool1_FY2"}</definedName>
    <definedName name="wrn.all._5_3" localSheetId="20" hidden="1">{#N/A,#N/A,FALSE,"assumptions";#N/A,#N/A,FALSE,"v_projcy";#N/A,#N/A,FALSE,"tar_proj";#N/A,#N/A,FALSE,"contrib_annual";#N/A,#N/A,FALSE,"Proforma";#N/A,#N/A,FALSE,"purc_97";#N/A,#N/A,FALSE,"syn_purc_97";#N/A,#N/A,FALSE,"pool_97";#N/A,#N/A,FALSE,"syn_pool_97";#N/A,#N/A,FALSE,"pool1_FY2"}</definedName>
    <definedName name="wrn.all._5_3" hidden="1">{#N/A,#N/A,FALSE,"assumptions";#N/A,#N/A,FALSE,"v_projcy";#N/A,#N/A,FALSE,"tar_proj";#N/A,#N/A,FALSE,"contrib_annual";#N/A,#N/A,FALSE,"Proforma";#N/A,#N/A,FALSE,"purc_97";#N/A,#N/A,FALSE,"syn_purc_97";#N/A,#N/A,FALSE,"pool_97";#N/A,#N/A,FALSE,"syn_pool_97";#N/A,#N/A,FALSE,"pool1_FY2"}</definedName>
    <definedName name="wrn.all._5_4" localSheetId="20" hidden="1">{#N/A,#N/A,FALSE,"assumptions";#N/A,#N/A,FALSE,"v_projcy";#N/A,#N/A,FALSE,"tar_proj";#N/A,#N/A,FALSE,"contrib_annual";#N/A,#N/A,FALSE,"Proforma";#N/A,#N/A,FALSE,"purc_97";#N/A,#N/A,FALSE,"syn_purc_97";#N/A,#N/A,FALSE,"pool_97";#N/A,#N/A,FALSE,"syn_pool_97";#N/A,#N/A,FALSE,"pool1_FY2"}</definedName>
    <definedName name="wrn.all._5_4" hidden="1">{#N/A,#N/A,FALSE,"assumptions";#N/A,#N/A,FALSE,"v_projcy";#N/A,#N/A,FALSE,"tar_proj";#N/A,#N/A,FALSE,"contrib_annual";#N/A,#N/A,FALSE,"Proforma";#N/A,#N/A,FALSE,"purc_97";#N/A,#N/A,FALSE,"syn_purc_97";#N/A,#N/A,FALSE,"pool_97";#N/A,#N/A,FALSE,"syn_pool_97";#N/A,#N/A,FALSE,"pool1_FY2"}</definedName>
    <definedName name="wrn.All_Models." localSheetId="20" hidden="1">{#N/A,#N/A,FALSE,"Summary";#N/A,#N/A,FALSE,"Projections";#N/A,#N/A,FALSE,"Mkt Mults";#N/A,#N/A,FALSE,"DCF";#N/A,#N/A,FALSE,"Accr Dil";#N/A,#N/A,FALSE,"PIC LBO";#N/A,#N/A,FALSE,"MULT10_4";#N/A,#N/A,FALSE,"CBI LBO"}</definedName>
    <definedName name="wrn.All_Models." hidden="1">{#N/A,#N/A,FALSE,"Summary";#N/A,#N/A,FALSE,"Projections";#N/A,#N/A,FALSE,"Mkt Mults";#N/A,#N/A,FALSE,"DCF";#N/A,#N/A,FALSE,"Accr Dil";#N/A,#N/A,FALSE,"PIC LBO";#N/A,#N/A,FALSE,"MULT10_4";#N/A,#N/A,FALSE,"CBI LBO"}</definedName>
    <definedName name="wrn.All_Sheets." localSheetId="20" hidden="1">{#N/A,#N/A,FALSE,"Projections";#N/A,#N/A,FALSE,"Contribution_Stock";#N/A,#N/A,FALSE,"PF_Combo_Stock";#N/A,#N/A,FALSE,"Projections";#N/A,#N/A,FALSE,"Contribution_Cash";#N/A,#N/A,FALSE,"PF_Combo_Cash";#N/A,#N/A,FALSE,"IPO_Cash"}</definedName>
    <definedName name="wrn.All_Sheets." hidden="1">{#N/A,#N/A,FALSE,"Projections";#N/A,#N/A,FALSE,"Contribution_Stock";#N/A,#N/A,FALSE,"PF_Combo_Stock";#N/A,#N/A,FALSE,"Projections";#N/A,#N/A,FALSE,"Contribution_Cash";#N/A,#N/A,FALSE,"PF_Combo_Cash";#N/A,#N/A,FALSE,"IPO_Cash"}</definedName>
    <definedName name="wrn.all3" localSheetId="20" hidden="1">{#N/A,#N/A,FALSE,"assumptions";#N/A,#N/A,FALSE,"v_projcy";#N/A,#N/A,FALSE,"tar_proj";#N/A,#N/A,FALSE,"contrib_annual";#N/A,#N/A,FALSE,"Proforma";#N/A,#N/A,FALSE,"purc_97";#N/A,#N/A,FALSE,"syn_purc_97";#N/A,#N/A,FALSE,"pool_97";#N/A,#N/A,FALSE,"syn_pool_97";#N/A,#N/A,FALSE,"pool1_FY2"}</definedName>
    <definedName name="wrn.all3" hidden="1">{#N/A,#N/A,FALSE,"assumptions";#N/A,#N/A,FALSE,"v_projcy";#N/A,#N/A,FALSE,"tar_proj";#N/A,#N/A,FALSE,"contrib_annual";#N/A,#N/A,FALSE,"Proforma";#N/A,#N/A,FALSE,"purc_97";#N/A,#N/A,FALSE,"syn_purc_97";#N/A,#N/A,FALSE,"pool_97";#N/A,#N/A,FALSE,"syn_pool_97";#N/A,#N/A,FALSE,"pool1_FY2"}</definedName>
    <definedName name="wrn.all3_1" localSheetId="20" hidden="1">{#N/A,#N/A,FALSE,"assumptions";#N/A,#N/A,FALSE,"v_projcy";#N/A,#N/A,FALSE,"tar_proj";#N/A,#N/A,FALSE,"contrib_annual";#N/A,#N/A,FALSE,"Proforma";#N/A,#N/A,FALSE,"purc_97";#N/A,#N/A,FALSE,"syn_purc_97";#N/A,#N/A,FALSE,"pool_97";#N/A,#N/A,FALSE,"syn_pool_97";#N/A,#N/A,FALSE,"pool1_FY2"}</definedName>
    <definedName name="wrn.all3_1" hidden="1">{#N/A,#N/A,FALSE,"assumptions";#N/A,#N/A,FALSE,"v_projcy";#N/A,#N/A,FALSE,"tar_proj";#N/A,#N/A,FALSE,"contrib_annual";#N/A,#N/A,FALSE,"Proforma";#N/A,#N/A,FALSE,"purc_97";#N/A,#N/A,FALSE,"syn_purc_97";#N/A,#N/A,FALSE,"pool_97";#N/A,#N/A,FALSE,"syn_pool_97";#N/A,#N/A,FALSE,"pool1_FY2"}</definedName>
    <definedName name="wrn.all3_1_1" localSheetId="20" hidden="1">{#N/A,#N/A,FALSE,"assumptions";#N/A,#N/A,FALSE,"v_projcy";#N/A,#N/A,FALSE,"tar_proj";#N/A,#N/A,FALSE,"contrib_annual";#N/A,#N/A,FALSE,"Proforma";#N/A,#N/A,FALSE,"purc_97";#N/A,#N/A,FALSE,"syn_purc_97";#N/A,#N/A,FALSE,"pool_97";#N/A,#N/A,FALSE,"syn_pool_97";#N/A,#N/A,FALSE,"pool1_FY2"}</definedName>
    <definedName name="wrn.all3_1_1" hidden="1">{#N/A,#N/A,FALSE,"assumptions";#N/A,#N/A,FALSE,"v_projcy";#N/A,#N/A,FALSE,"tar_proj";#N/A,#N/A,FALSE,"contrib_annual";#N/A,#N/A,FALSE,"Proforma";#N/A,#N/A,FALSE,"purc_97";#N/A,#N/A,FALSE,"syn_purc_97";#N/A,#N/A,FALSE,"pool_97";#N/A,#N/A,FALSE,"syn_pool_97";#N/A,#N/A,FALSE,"pool1_FY2"}</definedName>
    <definedName name="wrn.all3_1_2" localSheetId="20" hidden="1">{#N/A,#N/A,FALSE,"assumptions";#N/A,#N/A,FALSE,"v_projcy";#N/A,#N/A,FALSE,"tar_proj";#N/A,#N/A,FALSE,"contrib_annual";#N/A,#N/A,FALSE,"Proforma";#N/A,#N/A,FALSE,"purc_97";#N/A,#N/A,FALSE,"syn_purc_97";#N/A,#N/A,FALSE,"pool_97";#N/A,#N/A,FALSE,"syn_pool_97";#N/A,#N/A,FALSE,"pool1_FY2"}</definedName>
    <definedName name="wrn.all3_1_2" hidden="1">{#N/A,#N/A,FALSE,"assumptions";#N/A,#N/A,FALSE,"v_projcy";#N/A,#N/A,FALSE,"tar_proj";#N/A,#N/A,FALSE,"contrib_annual";#N/A,#N/A,FALSE,"Proforma";#N/A,#N/A,FALSE,"purc_97";#N/A,#N/A,FALSE,"syn_purc_97";#N/A,#N/A,FALSE,"pool_97";#N/A,#N/A,FALSE,"syn_pool_97";#N/A,#N/A,FALSE,"pool1_FY2"}</definedName>
    <definedName name="wrn.all3_1_3" localSheetId="20" hidden="1">{#N/A,#N/A,FALSE,"assumptions";#N/A,#N/A,FALSE,"v_projcy";#N/A,#N/A,FALSE,"tar_proj";#N/A,#N/A,FALSE,"contrib_annual";#N/A,#N/A,FALSE,"Proforma";#N/A,#N/A,FALSE,"purc_97";#N/A,#N/A,FALSE,"syn_purc_97";#N/A,#N/A,FALSE,"pool_97";#N/A,#N/A,FALSE,"syn_pool_97";#N/A,#N/A,FALSE,"pool1_FY2"}</definedName>
    <definedName name="wrn.all3_1_3" hidden="1">{#N/A,#N/A,FALSE,"assumptions";#N/A,#N/A,FALSE,"v_projcy";#N/A,#N/A,FALSE,"tar_proj";#N/A,#N/A,FALSE,"contrib_annual";#N/A,#N/A,FALSE,"Proforma";#N/A,#N/A,FALSE,"purc_97";#N/A,#N/A,FALSE,"syn_purc_97";#N/A,#N/A,FALSE,"pool_97";#N/A,#N/A,FALSE,"syn_pool_97";#N/A,#N/A,FALSE,"pool1_FY2"}</definedName>
    <definedName name="wrn.all3_1_4" localSheetId="20" hidden="1">{#N/A,#N/A,FALSE,"assumptions";#N/A,#N/A,FALSE,"v_projcy";#N/A,#N/A,FALSE,"tar_proj";#N/A,#N/A,FALSE,"contrib_annual";#N/A,#N/A,FALSE,"Proforma";#N/A,#N/A,FALSE,"purc_97";#N/A,#N/A,FALSE,"syn_purc_97";#N/A,#N/A,FALSE,"pool_97";#N/A,#N/A,FALSE,"syn_pool_97";#N/A,#N/A,FALSE,"pool1_FY2"}</definedName>
    <definedName name="wrn.all3_1_4" hidden="1">{#N/A,#N/A,FALSE,"assumptions";#N/A,#N/A,FALSE,"v_projcy";#N/A,#N/A,FALSE,"tar_proj";#N/A,#N/A,FALSE,"contrib_annual";#N/A,#N/A,FALSE,"Proforma";#N/A,#N/A,FALSE,"purc_97";#N/A,#N/A,FALSE,"syn_purc_97";#N/A,#N/A,FALSE,"pool_97";#N/A,#N/A,FALSE,"syn_pool_97";#N/A,#N/A,FALSE,"pool1_FY2"}</definedName>
    <definedName name="wrn.all3_2" localSheetId="20" hidden="1">{#N/A,#N/A,FALSE,"assumptions";#N/A,#N/A,FALSE,"v_projcy";#N/A,#N/A,FALSE,"tar_proj";#N/A,#N/A,FALSE,"contrib_annual";#N/A,#N/A,FALSE,"Proforma";#N/A,#N/A,FALSE,"purc_97";#N/A,#N/A,FALSE,"syn_purc_97";#N/A,#N/A,FALSE,"pool_97";#N/A,#N/A,FALSE,"syn_pool_97";#N/A,#N/A,FALSE,"pool1_FY2"}</definedName>
    <definedName name="wrn.all3_2" hidden="1">{#N/A,#N/A,FALSE,"assumptions";#N/A,#N/A,FALSE,"v_projcy";#N/A,#N/A,FALSE,"tar_proj";#N/A,#N/A,FALSE,"contrib_annual";#N/A,#N/A,FALSE,"Proforma";#N/A,#N/A,FALSE,"purc_97";#N/A,#N/A,FALSE,"syn_purc_97";#N/A,#N/A,FALSE,"pool_97";#N/A,#N/A,FALSE,"syn_pool_97";#N/A,#N/A,FALSE,"pool1_FY2"}</definedName>
    <definedName name="wrn.all3_2_1" localSheetId="20" hidden="1">{#N/A,#N/A,FALSE,"assumptions";#N/A,#N/A,FALSE,"v_projcy";#N/A,#N/A,FALSE,"tar_proj";#N/A,#N/A,FALSE,"contrib_annual";#N/A,#N/A,FALSE,"Proforma";#N/A,#N/A,FALSE,"purc_97";#N/A,#N/A,FALSE,"syn_purc_97";#N/A,#N/A,FALSE,"pool_97";#N/A,#N/A,FALSE,"syn_pool_97";#N/A,#N/A,FALSE,"pool1_FY2"}</definedName>
    <definedName name="wrn.all3_2_1" hidden="1">{#N/A,#N/A,FALSE,"assumptions";#N/A,#N/A,FALSE,"v_projcy";#N/A,#N/A,FALSE,"tar_proj";#N/A,#N/A,FALSE,"contrib_annual";#N/A,#N/A,FALSE,"Proforma";#N/A,#N/A,FALSE,"purc_97";#N/A,#N/A,FALSE,"syn_purc_97";#N/A,#N/A,FALSE,"pool_97";#N/A,#N/A,FALSE,"syn_pool_97";#N/A,#N/A,FALSE,"pool1_FY2"}</definedName>
    <definedName name="wrn.all3_2_2" localSheetId="20" hidden="1">{#N/A,#N/A,FALSE,"assumptions";#N/A,#N/A,FALSE,"v_projcy";#N/A,#N/A,FALSE,"tar_proj";#N/A,#N/A,FALSE,"contrib_annual";#N/A,#N/A,FALSE,"Proforma";#N/A,#N/A,FALSE,"purc_97";#N/A,#N/A,FALSE,"syn_purc_97";#N/A,#N/A,FALSE,"pool_97";#N/A,#N/A,FALSE,"syn_pool_97";#N/A,#N/A,FALSE,"pool1_FY2"}</definedName>
    <definedName name="wrn.all3_2_2" hidden="1">{#N/A,#N/A,FALSE,"assumptions";#N/A,#N/A,FALSE,"v_projcy";#N/A,#N/A,FALSE,"tar_proj";#N/A,#N/A,FALSE,"contrib_annual";#N/A,#N/A,FALSE,"Proforma";#N/A,#N/A,FALSE,"purc_97";#N/A,#N/A,FALSE,"syn_purc_97";#N/A,#N/A,FALSE,"pool_97";#N/A,#N/A,FALSE,"syn_pool_97";#N/A,#N/A,FALSE,"pool1_FY2"}</definedName>
    <definedName name="wrn.all3_2_3" localSheetId="20" hidden="1">{#N/A,#N/A,FALSE,"assumptions";#N/A,#N/A,FALSE,"v_projcy";#N/A,#N/A,FALSE,"tar_proj";#N/A,#N/A,FALSE,"contrib_annual";#N/A,#N/A,FALSE,"Proforma";#N/A,#N/A,FALSE,"purc_97";#N/A,#N/A,FALSE,"syn_purc_97";#N/A,#N/A,FALSE,"pool_97";#N/A,#N/A,FALSE,"syn_pool_97";#N/A,#N/A,FALSE,"pool1_FY2"}</definedName>
    <definedName name="wrn.all3_2_3" hidden="1">{#N/A,#N/A,FALSE,"assumptions";#N/A,#N/A,FALSE,"v_projcy";#N/A,#N/A,FALSE,"tar_proj";#N/A,#N/A,FALSE,"contrib_annual";#N/A,#N/A,FALSE,"Proforma";#N/A,#N/A,FALSE,"purc_97";#N/A,#N/A,FALSE,"syn_purc_97";#N/A,#N/A,FALSE,"pool_97";#N/A,#N/A,FALSE,"syn_pool_97";#N/A,#N/A,FALSE,"pool1_FY2"}</definedName>
    <definedName name="wrn.all3_2_4" localSheetId="20" hidden="1">{#N/A,#N/A,FALSE,"assumptions";#N/A,#N/A,FALSE,"v_projcy";#N/A,#N/A,FALSE,"tar_proj";#N/A,#N/A,FALSE,"contrib_annual";#N/A,#N/A,FALSE,"Proforma";#N/A,#N/A,FALSE,"purc_97";#N/A,#N/A,FALSE,"syn_purc_97";#N/A,#N/A,FALSE,"pool_97";#N/A,#N/A,FALSE,"syn_pool_97";#N/A,#N/A,FALSE,"pool1_FY2"}</definedName>
    <definedName name="wrn.all3_2_4" hidden="1">{#N/A,#N/A,FALSE,"assumptions";#N/A,#N/A,FALSE,"v_projcy";#N/A,#N/A,FALSE,"tar_proj";#N/A,#N/A,FALSE,"contrib_annual";#N/A,#N/A,FALSE,"Proforma";#N/A,#N/A,FALSE,"purc_97";#N/A,#N/A,FALSE,"syn_purc_97";#N/A,#N/A,FALSE,"pool_97";#N/A,#N/A,FALSE,"syn_pool_97";#N/A,#N/A,FALSE,"pool1_FY2"}</definedName>
    <definedName name="wrn.all3_3" localSheetId="20" hidden="1">{#N/A,#N/A,FALSE,"assumptions";#N/A,#N/A,FALSE,"v_projcy";#N/A,#N/A,FALSE,"tar_proj";#N/A,#N/A,FALSE,"contrib_annual";#N/A,#N/A,FALSE,"Proforma";#N/A,#N/A,FALSE,"purc_97";#N/A,#N/A,FALSE,"syn_purc_97";#N/A,#N/A,FALSE,"pool_97";#N/A,#N/A,FALSE,"syn_pool_97";#N/A,#N/A,FALSE,"pool1_FY2"}</definedName>
    <definedName name="wrn.all3_3" hidden="1">{#N/A,#N/A,FALSE,"assumptions";#N/A,#N/A,FALSE,"v_projcy";#N/A,#N/A,FALSE,"tar_proj";#N/A,#N/A,FALSE,"contrib_annual";#N/A,#N/A,FALSE,"Proforma";#N/A,#N/A,FALSE,"purc_97";#N/A,#N/A,FALSE,"syn_purc_97";#N/A,#N/A,FALSE,"pool_97";#N/A,#N/A,FALSE,"syn_pool_97";#N/A,#N/A,FALSE,"pool1_FY2"}</definedName>
    <definedName name="wrn.all3_3_1" localSheetId="20" hidden="1">{#N/A,#N/A,FALSE,"assumptions";#N/A,#N/A,FALSE,"v_projcy";#N/A,#N/A,FALSE,"tar_proj";#N/A,#N/A,FALSE,"contrib_annual";#N/A,#N/A,FALSE,"Proforma";#N/A,#N/A,FALSE,"purc_97";#N/A,#N/A,FALSE,"syn_purc_97";#N/A,#N/A,FALSE,"pool_97";#N/A,#N/A,FALSE,"syn_pool_97";#N/A,#N/A,FALSE,"pool1_FY2"}</definedName>
    <definedName name="wrn.all3_3_1" hidden="1">{#N/A,#N/A,FALSE,"assumptions";#N/A,#N/A,FALSE,"v_projcy";#N/A,#N/A,FALSE,"tar_proj";#N/A,#N/A,FALSE,"contrib_annual";#N/A,#N/A,FALSE,"Proforma";#N/A,#N/A,FALSE,"purc_97";#N/A,#N/A,FALSE,"syn_purc_97";#N/A,#N/A,FALSE,"pool_97";#N/A,#N/A,FALSE,"syn_pool_97";#N/A,#N/A,FALSE,"pool1_FY2"}</definedName>
    <definedName name="wrn.all3_3_2" localSheetId="20" hidden="1">{#N/A,#N/A,FALSE,"assumptions";#N/A,#N/A,FALSE,"v_projcy";#N/A,#N/A,FALSE,"tar_proj";#N/A,#N/A,FALSE,"contrib_annual";#N/A,#N/A,FALSE,"Proforma";#N/A,#N/A,FALSE,"purc_97";#N/A,#N/A,FALSE,"syn_purc_97";#N/A,#N/A,FALSE,"pool_97";#N/A,#N/A,FALSE,"syn_pool_97";#N/A,#N/A,FALSE,"pool1_FY2"}</definedName>
    <definedName name="wrn.all3_3_2" hidden="1">{#N/A,#N/A,FALSE,"assumptions";#N/A,#N/A,FALSE,"v_projcy";#N/A,#N/A,FALSE,"tar_proj";#N/A,#N/A,FALSE,"contrib_annual";#N/A,#N/A,FALSE,"Proforma";#N/A,#N/A,FALSE,"purc_97";#N/A,#N/A,FALSE,"syn_purc_97";#N/A,#N/A,FALSE,"pool_97";#N/A,#N/A,FALSE,"syn_pool_97";#N/A,#N/A,FALSE,"pool1_FY2"}</definedName>
    <definedName name="wrn.all3_3_3" localSheetId="20" hidden="1">{#N/A,#N/A,FALSE,"assumptions";#N/A,#N/A,FALSE,"v_projcy";#N/A,#N/A,FALSE,"tar_proj";#N/A,#N/A,FALSE,"contrib_annual";#N/A,#N/A,FALSE,"Proforma";#N/A,#N/A,FALSE,"purc_97";#N/A,#N/A,FALSE,"syn_purc_97";#N/A,#N/A,FALSE,"pool_97";#N/A,#N/A,FALSE,"syn_pool_97";#N/A,#N/A,FALSE,"pool1_FY2"}</definedName>
    <definedName name="wrn.all3_3_3" hidden="1">{#N/A,#N/A,FALSE,"assumptions";#N/A,#N/A,FALSE,"v_projcy";#N/A,#N/A,FALSE,"tar_proj";#N/A,#N/A,FALSE,"contrib_annual";#N/A,#N/A,FALSE,"Proforma";#N/A,#N/A,FALSE,"purc_97";#N/A,#N/A,FALSE,"syn_purc_97";#N/A,#N/A,FALSE,"pool_97";#N/A,#N/A,FALSE,"syn_pool_97";#N/A,#N/A,FALSE,"pool1_FY2"}</definedName>
    <definedName name="wrn.all3_3_4" localSheetId="20" hidden="1">{#N/A,#N/A,FALSE,"assumptions";#N/A,#N/A,FALSE,"v_projcy";#N/A,#N/A,FALSE,"tar_proj";#N/A,#N/A,FALSE,"contrib_annual";#N/A,#N/A,FALSE,"Proforma";#N/A,#N/A,FALSE,"purc_97";#N/A,#N/A,FALSE,"syn_purc_97";#N/A,#N/A,FALSE,"pool_97";#N/A,#N/A,FALSE,"syn_pool_97";#N/A,#N/A,FALSE,"pool1_FY2"}</definedName>
    <definedName name="wrn.all3_3_4" hidden="1">{#N/A,#N/A,FALSE,"assumptions";#N/A,#N/A,FALSE,"v_projcy";#N/A,#N/A,FALSE,"tar_proj";#N/A,#N/A,FALSE,"contrib_annual";#N/A,#N/A,FALSE,"Proforma";#N/A,#N/A,FALSE,"purc_97";#N/A,#N/A,FALSE,"syn_purc_97";#N/A,#N/A,FALSE,"pool_97";#N/A,#N/A,FALSE,"syn_pool_97";#N/A,#N/A,FALSE,"pool1_FY2"}</definedName>
    <definedName name="wrn.all3_4" localSheetId="20" hidden="1">{#N/A,#N/A,FALSE,"assumptions";#N/A,#N/A,FALSE,"v_projcy";#N/A,#N/A,FALSE,"tar_proj";#N/A,#N/A,FALSE,"contrib_annual";#N/A,#N/A,FALSE,"Proforma";#N/A,#N/A,FALSE,"purc_97";#N/A,#N/A,FALSE,"syn_purc_97";#N/A,#N/A,FALSE,"pool_97";#N/A,#N/A,FALSE,"syn_pool_97";#N/A,#N/A,FALSE,"pool1_FY2"}</definedName>
    <definedName name="wrn.all3_4" hidden="1">{#N/A,#N/A,FALSE,"assumptions";#N/A,#N/A,FALSE,"v_projcy";#N/A,#N/A,FALSE,"tar_proj";#N/A,#N/A,FALSE,"contrib_annual";#N/A,#N/A,FALSE,"Proforma";#N/A,#N/A,FALSE,"purc_97";#N/A,#N/A,FALSE,"syn_purc_97";#N/A,#N/A,FALSE,"pool_97";#N/A,#N/A,FALSE,"syn_pool_97";#N/A,#N/A,FALSE,"pool1_FY2"}</definedName>
    <definedName name="wrn.all3_4_1" localSheetId="20" hidden="1">{#N/A,#N/A,FALSE,"assumptions";#N/A,#N/A,FALSE,"v_projcy";#N/A,#N/A,FALSE,"tar_proj";#N/A,#N/A,FALSE,"contrib_annual";#N/A,#N/A,FALSE,"Proforma";#N/A,#N/A,FALSE,"purc_97";#N/A,#N/A,FALSE,"syn_purc_97";#N/A,#N/A,FALSE,"pool_97";#N/A,#N/A,FALSE,"syn_pool_97";#N/A,#N/A,FALSE,"pool1_FY2"}</definedName>
    <definedName name="wrn.all3_4_1" hidden="1">{#N/A,#N/A,FALSE,"assumptions";#N/A,#N/A,FALSE,"v_projcy";#N/A,#N/A,FALSE,"tar_proj";#N/A,#N/A,FALSE,"contrib_annual";#N/A,#N/A,FALSE,"Proforma";#N/A,#N/A,FALSE,"purc_97";#N/A,#N/A,FALSE,"syn_purc_97";#N/A,#N/A,FALSE,"pool_97";#N/A,#N/A,FALSE,"syn_pool_97";#N/A,#N/A,FALSE,"pool1_FY2"}</definedName>
    <definedName name="wrn.all3_4_2" localSheetId="20" hidden="1">{#N/A,#N/A,FALSE,"assumptions";#N/A,#N/A,FALSE,"v_projcy";#N/A,#N/A,FALSE,"tar_proj";#N/A,#N/A,FALSE,"contrib_annual";#N/A,#N/A,FALSE,"Proforma";#N/A,#N/A,FALSE,"purc_97";#N/A,#N/A,FALSE,"syn_purc_97";#N/A,#N/A,FALSE,"pool_97";#N/A,#N/A,FALSE,"syn_pool_97";#N/A,#N/A,FALSE,"pool1_FY2"}</definedName>
    <definedName name="wrn.all3_4_2" hidden="1">{#N/A,#N/A,FALSE,"assumptions";#N/A,#N/A,FALSE,"v_projcy";#N/A,#N/A,FALSE,"tar_proj";#N/A,#N/A,FALSE,"contrib_annual";#N/A,#N/A,FALSE,"Proforma";#N/A,#N/A,FALSE,"purc_97";#N/A,#N/A,FALSE,"syn_purc_97";#N/A,#N/A,FALSE,"pool_97";#N/A,#N/A,FALSE,"syn_pool_97";#N/A,#N/A,FALSE,"pool1_FY2"}</definedName>
    <definedName name="wrn.all3_4_3" localSheetId="20" hidden="1">{#N/A,#N/A,FALSE,"assumptions";#N/A,#N/A,FALSE,"v_projcy";#N/A,#N/A,FALSE,"tar_proj";#N/A,#N/A,FALSE,"contrib_annual";#N/A,#N/A,FALSE,"Proforma";#N/A,#N/A,FALSE,"purc_97";#N/A,#N/A,FALSE,"syn_purc_97";#N/A,#N/A,FALSE,"pool_97";#N/A,#N/A,FALSE,"syn_pool_97";#N/A,#N/A,FALSE,"pool1_FY2"}</definedName>
    <definedName name="wrn.all3_4_3" hidden="1">{#N/A,#N/A,FALSE,"assumptions";#N/A,#N/A,FALSE,"v_projcy";#N/A,#N/A,FALSE,"tar_proj";#N/A,#N/A,FALSE,"contrib_annual";#N/A,#N/A,FALSE,"Proforma";#N/A,#N/A,FALSE,"purc_97";#N/A,#N/A,FALSE,"syn_purc_97";#N/A,#N/A,FALSE,"pool_97";#N/A,#N/A,FALSE,"syn_pool_97";#N/A,#N/A,FALSE,"pool1_FY2"}</definedName>
    <definedName name="wrn.all3_4_4" localSheetId="20" hidden="1">{#N/A,#N/A,FALSE,"assumptions";#N/A,#N/A,FALSE,"v_projcy";#N/A,#N/A,FALSE,"tar_proj";#N/A,#N/A,FALSE,"contrib_annual";#N/A,#N/A,FALSE,"Proforma";#N/A,#N/A,FALSE,"purc_97";#N/A,#N/A,FALSE,"syn_purc_97";#N/A,#N/A,FALSE,"pool_97";#N/A,#N/A,FALSE,"syn_pool_97";#N/A,#N/A,FALSE,"pool1_FY2"}</definedName>
    <definedName name="wrn.all3_4_4" hidden="1">{#N/A,#N/A,FALSE,"assumptions";#N/A,#N/A,FALSE,"v_projcy";#N/A,#N/A,FALSE,"tar_proj";#N/A,#N/A,FALSE,"contrib_annual";#N/A,#N/A,FALSE,"Proforma";#N/A,#N/A,FALSE,"purc_97";#N/A,#N/A,FALSE,"syn_purc_97";#N/A,#N/A,FALSE,"pool_97";#N/A,#N/A,FALSE,"syn_pool_97";#N/A,#N/A,FALSE,"pool1_FY2"}</definedName>
    <definedName name="wrn.all3_5" localSheetId="20" hidden="1">{#N/A,#N/A,FALSE,"assumptions";#N/A,#N/A,FALSE,"v_projcy";#N/A,#N/A,FALSE,"tar_proj";#N/A,#N/A,FALSE,"contrib_annual";#N/A,#N/A,FALSE,"Proforma";#N/A,#N/A,FALSE,"purc_97";#N/A,#N/A,FALSE,"syn_purc_97";#N/A,#N/A,FALSE,"pool_97";#N/A,#N/A,FALSE,"syn_pool_97";#N/A,#N/A,FALSE,"pool1_FY2"}</definedName>
    <definedName name="wrn.all3_5" hidden="1">{#N/A,#N/A,FALSE,"assumptions";#N/A,#N/A,FALSE,"v_projcy";#N/A,#N/A,FALSE,"tar_proj";#N/A,#N/A,FALSE,"contrib_annual";#N/A,#N/A,FALSE,"Proforma";#N/A,#N/A,FALSE,"purc_97";#N/A,#N/A,FALSE,"syn_purc_97";#N/A,#N/A,FALSE,"pool_97";#N/A,#N/A,FALSE,"syn_pool_97";#N/A,#N/A,FALSE,"pool1_FY2"}</definedName>
    <definedName name="wrn.all3_5_1" localSheetId="20" hidden="1">{#N/A,#N/A,FALSE,"assumptions";#N/A,#N/A,FALSE,"v_projcy";#N/A,#N/A,FALSE,"tar_proj";#N/A,#N/A,FALSE,"contrib_annual";#N/A,#N/A,FALSE,"Proforma";#N/A,#N/A,FALSE,"purc_97";#N/A,#N/A,FALSE,"syn_purc_97";#N/A,#N/A,FALSE,"pool_97";#N/A,#N/A,FALSE,"syn_pool_97";#N/A,#N/A,FALSE,"pool1_FY2"}</definedName>
    <definedName name="wrn.all3_5_1" hidden="1">{#N/A,#N/A,FALSE,"assumptions";#N/A,#N/A,FALSE,"v_projcy";#N/A,#N/A,FALSE,"tar_proj";#N/A,#N/A,FALSE,"contrib_annual";#N/A,#N/A,FALSE,"Proforma";#N/A,#N/A,FALSE,"purc_97";#N/A,#N/A,FALSE,"syn_purc_97";#N/A,#N/A,FALSE,"pool_97";#N/A,#N/A,FALSE,"syn_pool_97";#N/A,#N/A,FALSE,"pool1_FY2"}</definedName>
    <definedName name="wrn.all3_5_2" localSheetId="20" hidden="1">{#N/A,#N/A,FALSE,"assumptions";#N/A,#N/A,FALSE,"v_projcy";#N/A,#N/A,FALSE,"tar_proj";#N/A,#N/A,FALSE,"contrib_annual";#N/A,#N/A,FALSE,"Proforma";#N/A,#N/A,FALSE,"purc_97";#N/A,#N/A,FALSE,"syn_purc_97";#N/A,#N/A,FALSE,"pool_97";#N/A,#N/A,FALSE,"syn_pool_97";#N/A,#N/A,FALSE,"pool1_FY2"}</definedName>
    <definedName name="wrn.all3_5_2" hidden="1">{#N/A,#N/A,FALSE,"assumptions";#N/A,#N/A,FALSE,"v_projcy";#N/A,#N/A,FALSE,"tar_proj";#N/A,#N/A,FALSE,"contrib_annual";#N/A,#N/A,FALSE,"Proforma";#N/A,#N/A,FALSE,"purc_97";#N/A,#N/A,FALSE,"syn_purc_97";#N/A,#N/A,FALSE,"pool_97";#N/A,#N/A,FALSE,"syn_pool_97";#N/A,#N/A,FALSE,"pool1_FY2"}</definedName>
    <definedName name="wrn.all3_5_3" localSheetId="20" hidden="1">{#N/A,#N/A,FALSE,"assumptions";#N/A,#N/A,FALSE,"v_projcy";#N/A,#N/A,FALSE,"tar_proj";#N/A,#N/A,FALSE,"contrib_annual";#N/A,#N/A,FALSE,"Proforma";#N/A,#N/A,FALSE,"purc_97";#N/A,#N/A,FALSE,"syn_purc_97";#N/A,#N/A,FALSE,"pool_97";#N/A,#N/A,FALSE,"syn_pool_97";#N/A,#N/A,FALSE,"pool1_FY2"}</definedName>
    <definedName name="wrn.all3_5_3" hidden="1">{#N/A,#N/A,FALSE,"assumptions";#N/A,#N/A,FALSE,"v_projcy";#N/A,#N/A,FALSE,"tar_proj";#N/A,#N/A,FALSE,"contrib_annual";#N/A,#N/A,FALSE,"Proforma";#N/A,#N/A,FALSE,"purc_97";#N/A,#N/A,FALSE,"syn_purc_97";#N/A,#N/A,FALSE,"pool_97";#N/A,#N/A,FALSE,"syn_pool_97";#N/A,#N/A,FALSE,"pool1_FY2"}</definedName>
    <definedName name="wrn.all3_5_4" localSheetId="20" hidden="1">{#N/A,#N/A,FALSE,"assumptions";#N/A,#N/A,FALSE,"v_projcy";#N/A,#N/A,FALSE,"tar_proj";#N/A,#N/A,FALSE,"contrib_annual";#N/A,#N/A,FALSE,"Proforma";#N/A,#N/A,FALSE,"purc_97";#N/A,#N/A,FALSE,"syn_purc_97";#N/A,#N/A,FALSE,"pool_97";#N/A,#N/A,FALSE,"syn_pool_97";#N/A,#N/A,FALSE,"pool1_FY2"}</definedName>
    <definedName name="wrn.all3_5_4" hidden="1">{#N/A,#N/A,FALSE,"assumptions";#N/A,#N/A,FALSE,"v_projcy";#N/A,#N/A,FALSE,"tar_proj";#N/A,#N/A,FALSE,"contrib_annual";#N/A,#N/A,FALSE,"Proforma";#N/A,#N/A,FALSE,"purc_97";#N/A,#N/A,FALSE,"syn_purc_97";#N/A,#N/A,FALSE,"pool_97";#N/A,#N/A,FALSE,"syn_pool_97";#N/A,#N/A,FALSE,"pool1_FY2"}</definedName>
    <definedName name="wrn.ALLbutPREMIUM." localSheetId="20" hidden="1">{#N/A,#N/A,FALSE,"Projections";#N/A,#N/A,FALSE,"AccrDil";#N/A,#N/A,FALSE,"PurchPriMult";#N/A,#N/A,FALSE,"Mults7_13";#N/A,#N/A,FALSE,"Mkt Mults";#N/A,#N/A,FALSE,"Acq Mults";#N/A,#N/A,FALSE,"StockPrices";#N/A,#N/A,FALSE,"Prem Paid";#N/A,#N/A,FALSE,"DCF";#N/A,#N/A,FALSE,"AUTO";#N/A,#N/A,FALSE,"Relative Trading";#N/A,#N/A,FALSE,"Mkt Val";#N/A,#N/A,FALSE,"Acq Val"}</definedName>
    <definedName name="wrn.ALLbutPREMIUM." hidden="1">{#N/A,#N/A,FALSE,"Projections";#N/A,#N/A,FALSE,"AccrDil";#N/A,#N/A,FALSE,"PurchPriMult";#N/A,#N/A,FALSE,"Mults7_13";#N/A,#N/A,FALSE,"Mkt Mults";#N/A,#N/A,FALSE,"Acq Mults";#N/A,#N/A,FALSE,"StockPrices";#N/A,#N/A,FALSE,"Prem Paid";#N/A,#N/A,FALSE,"DCF";#N/A,#N/A,FALSE,"AUTO";#N/A,#N/A,FALSE,"Relative Trading";#N/A,#N/A,FALSE,"Mkt Val";#N/A,#N/A,FALSE,"Acq Val"}</definedName>
    <definedName name="wrn.AllModels." localSheetId="20" hidden="1">{#N/A,#N/A,FALSE,"AD_Purchase";#N/A,#N/A,FALSE,"Credit";#N/A,#N/A,FALSE,"PF Acquisition";#N/A,#N/A,FALSE,"PF Offering"}</definedName>
    <definedName name="wrn.AllModels." hidden="1">{#N/A,#N/A,FALSE,"AD_Purchase";#N/A,#N/A,FALSE,"Credit";#N/A,#N/A,FALSE,"PF Acquisition";#N/A,#N/A,FALSE,"PF Offering"}</definedName>
    <definedName name="wrn.allpages." localSheetId="20" hidden="1">{#N/A,#N/A,TRUE,"Historicals";#N/A,#N/A,TRUE,"Charts";#N/A,#N/A,TRUE,"Forecasts"}</definedName>
    <definedName name="wrn.allpages." hidden="1">{#N/A,#N/A,TRUE,"Historicals";#N/A,#N/A,TRUE,"Charts";#N/A,#N/A,TRUE,"Forecasts"}</definedName>
    <definedName name="wrn.allpages._1" localSheetId="20" hidden="1">{#N/A,#N/A,TRUE,"Historicals";#N/A,#N/A,TRUE,"Charts";#N/A,#N/A,TRUE,"Forecasts"}</definedName>
    <definedName name="wrn.allpages._1" hidden="1">{#N/A,#N/A,TRUE,"Historicals";#N/A,#N/A,TRUE,"Charts";#N/A,#N/A,TRUE,"Forecasts"}</definedName>
    <definedName name="wrn.Analyse." localSheetId="20" hidden="1">{#N/A,#N/A,FALSE,"ER_PB";#N/A,#N/A,FALSE,"ER_RATIO_PB";#N/A,#N/A,FALSE,"ER_PU";#N/A,#N/A,FALSE,"ER_RATIO_PU"}</definedName>
    <definedName name="wrn.Analyse." hidden="1">{#N/A,#N/A,FALSE,"ER_PB";#N/A,#N/A,FALSE,"ER_RATIO_PB";#N/A,#N/A,FALSE,"ER_PU";#N/A,#N/A,FALSE,"ER_RATIO_PU"}</definedName>
    <definedName name="wrn.Annual._.Operating._.Earnings." localSheetId="20" hidden="1">{"Annual 1996",#N/A,FALSE,"Ann-Op (Mng)";"Annual 1996",#N/A,FALSE,"Ann-Op (Rep)";"Operating Vs. Reported Earnings",#N/A,FALSE,"Rpt-Op Inc"}</definedName>
    <definedName name="wrn.Annual._.Operating._.Earnings." hidden="1">{"Annual 1996",#N/A,FALSE,"Ann-Op (Mng)";"Annual 1996",#N/A,FALSE,"Ann-Op (Rep)";"Operating Vs. Reported Earnings",#N/A,FALSE,"Rpt-Op Inc"}</definedName>
    <definedName name="wrn.Annual._.Operating._.Earnings._1" localSheetId="20" hidden="1">{"Annual 1996",#N/A,FALSE,"Ann-Op (Mng)";"Annual 1996",#N/A,FALSE,"Ann-Op (Rep)";"Operating Vs. Reported Earnings",#N/A,FALSE,"Rpt-Op Inc"}</definedName>
    <definedName name="wrn.Annual._.Operating._.Earnings._1" hidden="1">{"Annual 1996",#N/A,FALSE,"Ann-Op (Mng)";"Annual 1996",#N/A,FALSE,"Ann-Op (Rep)";"Operating Vs. Reported Earnings",#N/A,FALSE,"Rpt-Op Inc"}</definedName>
    <definedName name="wrn.Annual._.Operating._.Earnings1." localSheetId="20" hidden="1">{"Annual 1996",#N/A,FALSE,"Ann-Op (Mng)";"Annual 1996",#N/A,FALSE,"Ann-Op (Rep)";"Operating Vs. Reported Earnings",#N/A,FALSE,"Rpt-Op Inc"}</definedName>
    <definedName name="wrn.Annual._.Operating._.Earnings1." hidden="1">{"Annual 1996",#N/A,FALSE,"Ann-Op (Mng)";"Annual 1996",#N/A,FALSE,"Ann-Op (Rep)";"Operating Vs. Reported Earnings",#N/A,FALSE,"Rpt-Op Inc"}</definedName>
    <definedName name="wrn.Annual._.Operating._.Earnings1._1" localSheetId="20" hidden="1">{"Annual 1996",#N/A,FALSE,"Ann-Op (Mng)";"Annual 1996",#N/A,FALSE,"Ann-Op (Rep)";"Operating Vs. Reported Earnings",#N/A,FALSE,"Rpt-Op Inc"}</definedName>
    <definedName name="wrn.Annual._.Operating._.Earnings1._1" hidden="1">{"Annual 1996",#N/A,FALSE,"Ann-Op (Mng)";"Annual 1996",#N/A,FALSE,"Ann-Op (Rep)";"Operating Vs. Reported Earnings",#N/A,FALSE,"Rpt-Op Inc"}</definedName>
    <definedName name="wrn.AQUIROR._.DCF." localSheetId="20" hidden="1">{"AQUIRORDCF",#N/A,FALSE,"Merger consequences";"Acquirorassns",#N/A,FALSE,"Merger consequences"}</definedName>
    <definedName name="wrn.AQUIROR._.DCF." hidden="1">{"AQUIRORDCF",#N/A,FALSE,"Merger consequences";"Acquirorassns",#N/A,FALSE,"Merger consequences"}</definedName>
    <definedName name="wrn.AQUIROR._.DCF._1" localSheetId="20" hidden="1">{"AQUIRORDCF",#N/A,FALSE,"Merger consequences";"Acquirorassns",#N/A,FALSE,"Merger consequences"}</definedName>
    <definedName name="wrn.AQUIROR._.DCF._1" hidden="1">{"AQUIRORDCF",#N/A,FALSE,"Merger consequences";"Acquirorassns",#N/A,FALSE,"Merger consequences"}</definedName>
    <definedName name="wrn.asg." localSheetId="20" hidden="1">{#N/A,#N/A,FALSE,"Exh 1";#N/A,#N/A,FALSE,"Exh 2";#N/A,#N/A,FALSE,"Exh 2a";#N/A,#N/A,FALSE,"Exh 3";#N/A,#N/A,FALSE,"Exhib 4";#N/A,#N/A,FALSE,"eh 5";#N/A,#N/A,FALSE,"Exh 6"}</definedName>
    <definedName name="wrn.asg." hidden="1">{#N/A,#N/A,FALSE,"Exh 1";#N/A,#N/A,FALSE,"Exh 2";#N/A,#N/A,FALSE,"Exh 2a";#N/A,#N/A,FALSE,"Exh 3";#N/A,#N/A,FALSE,"Exhib 4";#N/A,#N/A,FALSE,"eh 5";#N/A,#N/A,FALSE,"Exh 6"}</definedName>
    <definedName name="wrn.asg._1" localSheetId="20" hidden="1">{#N/A,#N/A,FALSE,"Exh 1";#N/A,#N/A,FALSE,"Exh 2";#N/A,#N/A,FALSE,"Exh 2a";#N/A,#N/A,FALSE,"Exh 3";#N/A,#N/A,FALSE,"Exhib 4";#N/A,#N/A,FALSE,"eh 5";#N/A,#N/A,FALSE,"Exh 6"}</definedName>
    <definedName name="wrn.asg._1" hidden="1">{#N/A,#N/A,FALSE,"Exh 1";#N/A,#N/A,FALSE,"Exh 2";#N/A,#N/A,FALSE,"Exh 2a";#N/A,#N/A,FALSE,"Exh 3";#N/A,#N/A,FALSE,"Exhib 4";#N/A,#N/A,FALSE,"eh 5";#N/A,#N/A,FALSE,"Exh 6"}</definedName>
    <definedName name="wrn.asg._2" localSheetId="20" hidden="1">{#N/A,#N/A,FALSE,"Exh 1";#N/A,#N/A,FALSE,"Exh 2";#N/A,#N/A,FALSE,"Exh 2a";#N/A,#N/A,FALSE,"Exh 3";#N/A,#N/A,FALSE,"Exhib 4";#N/A,#N/A,FALSE,"eh 5";#N/A,#N/A,FALSE,"Exh 6"}</definedName>
    <definedName name="wrn.asg._2" hidden="1">{#N/A,#N/A,FALSE,"Exh 1";#N/A,#N/A,FALSE,"Exh 2";#N/A,#N/A,FALSE,"Exh 2a";#N/A,#N/A,FALSE,"Exh 3";#N/A,#N/A,FALSE,"Exhib 4";#N/A,#N/A,FALSE,"eh 5";#N/A,#N/A,FALSE,"Exh 6"}</definedName>
    <definedName name="wrn.asg._3" localSheetId="20" hidden="1">{#N/A,#N/A,FALSE,"Exh 1";#N/A,#N/A,FALSE,"Exh 2";#N/A,#N/A,FALSE,"Exh 2a";#N/A,#N/A,FALSE,"Exh 3";#N/A,#N/A,FALSE,"Exhib 4";#N/A,#N/A,FALSE,"eh 5";#N/A,#N/A,FALSE,"Exh 6"}</definedName>
    <definedName name="wrn.asg._3" hidden="1">{#N/A,#N/A,FALSE,"Exh 1";#N/A,#N/A,FALSE,"Exh 2";#N/A,#N/A,FALSE,"Exh 2a";#N/A,#N/A,FALSE,"Exh 3";#N/A,#N/A,FALSE,"Exhib 4";#N/A,#N/A,FALSE,"eh 5";#N/A,#N/A,FALSE,"Exh 6"}</definedName>
    <definedName name="wrn.asg._4" localSheetId="20" hidden="1">{#N/A,#N/A,FALSE,"Exh 1";#N/A,#N/A,FALSE,"Exh 2";#N/A,#N/A,FALSE,"Exh 2a";#N/A,#N/A,FALSE,"Exh 3";#N/A,#N/A,FALSE,"Exhib 4";#N/A,#N/A,FALSE,"eh 5";#N/A,#N/A,FALSE,"Exh 6"}</definedName>
    <definedName name="wrn.asg._4" hidden="1">{#N/A,#N/A,FALSE,"Exh 1";#N/A,#N/A,FALSE,"Exh 2";#N/A,#N/A,FALSE,"Exh 2a";#N/A,#N/A,FALSE,"Exh 3";#N/A,#N/A,FALSE,"Exhib 4";#N/A,#N/A,FALSE,"eh 5";#N/A,#N/A,FALSE,"Exh 6"}</definedName>
    <definedName name="wrn.asg._5" localSheetId="20" hidden="1">{#N/A,#N/A,FALSE,"Exh 1";#N/A,#N/A,FALSE,"Exh 2";#N/A,#N/A,FALSE,"Exh 2a";#N/A,#N/A,FALSE,"Exh 3";#N/A,#N/A,FALSE,"Exhib 4";#N/A,#N/A,FALSE,"eh 5";#N/A,#N/A,FALSE,"Exh 6"}</definedName>
    <definedName name="wrn.asg._5" hidden="1">{#N/A,#N/A,FALSE,"Exh 1";#N/A,#N/A,FALSE,"Exh 2";#N/A,#N/A,FALSE,"Exh 2a";#N/A,#N/A,FALSE,"Exh 3";#N/A,#N/A,FALSE,"Exhib 4";#N/A,#N/A,FALSE,"eh 5";#N/A,#N/A,FALSE,"Exh 6"}</definedName>
    <definedName name="wrn.Asia." localSheetId="2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uto._.Comp." localSheetId="20" hidden="1">{#N/A,#N/A,FALSE,"Sheet1"}</definedName>
    <definedName name="wrn.Auto._.Comp." hidden="1">{#N/A,#N/A,FALSE,"Sheet1"}</definedName>
    <definedName name="wrn.balance." localSheetId="20" hidden="1">{"balance table",#N/A,FALSE,"PBSUDE"}</definedName>
    <definedName name="wrn.balance." hidden="1">{"balance table",#N/A,FALSE,"PBSUDE"}</definedName>
    <definedName name="wrn.Balance._.Sheet." localSheetId="20" hidden="1">{#N/A,#N/A,FALSE,"Balance Sheet"}</definedName>
    <definedName name="wrn.Balance._.Sheet." hidden="1">{#N/A,#N/A,FALSE,"Balance Sheet"}</definedName>
    <definedName name="wrn.Balance._.Sheet._1" localSheetId="20" hidden="1">{#N/A,#N/A,FALSE,"Balance Sheet"}</definedName>
    <definedName name="wrn.Balance._.Sheet._1" hidden="1">{#N/A,#N/A,FALSE,"Balance Sheet"}</definedName>
    <definedName name="wrn.Balance._.Sheet._2" localSheetId="20" hidden="1">{#N/A,#N/A,FALSE,"Balance Sheet"}</definedName>
    <definedName name="wrn.Balance._.Sheet._2" hidden="1">{#N/A,#N/A,FALSE,"Balance Sheet"}</definedName>
    <definedName name="wrn.Balance._.Sheet._3" localSheetId="20" hidden="1">{#N/A,#N/A,FALSE,"Balance Sheet"}</definedName>
    <definedName name="wrn.Balance._.Sheet._3" hidden="1">{#N/A,#N/A,FALSE,"Balance Sheet"}</definedName>
    <definedName name="wrn.Balance._.Sheet._4" localSheetId="20" hidden="1">{#N/A,#N/A,FALSE,"Balance Sheet"}</definedName>
    <definedName name="wrn.Balance._.Sheet._4" hidden="1">{#N/A,#N/A,FALSE,"Balance Sheet"}</definedName>
    <definedName name="wrn.Balance._.Sheet._5" localSheetId="20" hidden="1">{#N/A,#N/A,FALSE,"Balance Sheet"}</definedName>
    <definedName name="wrn.Balance._.Sheet._5" hidden="1">{#N/A,#N/A,FALSE,"Balance Sheet"}</definedName>
    <definedName name="wrn.Bank._.Model." localSheetId="20" hidden="1">{#N/A,#N/A,TRUE,"2002 - 2004 Covenant Calcs";#N/A,#N/A,TRUE,"Debt and Interest Structure";#N/A,#N/A,TRUE,"2002 Actual vs 2003 Forecast";#N/A,#N/A,TRUE,"BMCData";#N/A,#N/A,TRUE,"BMG Consolidated";#N/A,#N/A,TRUE,"VELData";#N/A,#N/A,TRUE,"OLD Corp Cash Basis Income";#N/A,#N/A,TRUE,"Corp Base + Elims";#N/A,#N/A,TRUE,"Mask Data";#N/A,#N/A,TRUE,"Non-Mask Data";#N/A,#N/A,TRUE,"Sales Price and Volume - Mask";#N/A,#N/A,TRUE,"Sales Price and Volume - VE";#N/A,#N/A,TRUE,"Monthly"}</definedName>
    <definedName name="wrn.Bank._.Model." hidden="1">{#N/A,#N/A,TRUE,"2002 - 2004 Covenant Calcs";#N/A,#N/A,TRUE,"Debt and Interest Structure";#N/A,#N/A,TRUE,"2002 Actual vs 2003 Forecast";#N/A,#N/A,TRUE,"BMCData";#N/A,#N/A,TRUE,"BMG Consolidated";#N/A,#N/A,TRUE,"VELData";#N/A,#N/A,TRUE,"OLD Corp Cash Basis Income";#N/A,#N/A,TRUE,"Corp Base + Elims";#N/A,#N/A,TRUE,"Mask Data";#N/A,#N/A,TRUE,"Non-Mask Data";#N/A,#N/A,TRUE,"Sales Price and Volume - Mask";#N/A,#N/A,TRUE,"Sales Price and Volume - VE";#N/A,#N/A,TRUE,"Monthly"}</definedName>
    <definedName name="wrn.Bank._.Report." localSheetId="20" hidden="1">{"Title Page",#N/A,FALSE,"Title Page";"Table of Contents",#N/A,FALSE,"Table of Contents";"Balance Sheet",#N/A,FALSE,"Balance Sheet";"Inc Stmt (Bank Version)",#N/A,FALSE,"Income Stmt &amp; RE";"Notes to FS (Bank Version)",#N/A,FALSE,"Notes to FS";"Notes to FS-Loans (Bank Version)",#N/A,FALSE,"Notes to FS-Loans";"Schedules (Bank Version)",#N/A,FALSE,"Schedules"}</definedName>
    <definedName name="wrn.Bank._.Report." hidden="1">{"Title Page",#N/A,FALSE,"Title Page";"Table of Contents",#N/A,FALSE,"Table of Contents";"Balance Sheet",#N/A,FALSE,"Balance Sheet";"Inc Stmt (Bank Version)",#N/A,FALSE,"Income Stmt &amp; RE";"Notes to FS (Bank Version)",#N/A,FALSE,"Notes to FS";"Notes to FS-Loans (Bank Version)",#N/A,FALSE,"Notes to FS-Loans";"Schedules (Bank Version)",#N/A,FALSE,"Schedules"}</definedName>
    <definedName name="wrn.Bankers." localSheetId="20" hidden="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 hidden="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RBABICHA." localSheetId="20" hidden="1">{#N/A,#N/A,FALSE,"ANEXO 6";#N/A,#N/A,FALSE,"ANEXO 3"}</definedName>
    <definedName name="wrn.BARBABICHA." hidden="1">{#N/A,#N/A,FALSE,"ANEXO 6";#N/A,#N/A,FALSE,"ANEXO 3"}</definedName>
    <definedName name="wrn.BARBABICHA._1" localSheetId="20" hidden="1">{#N/A,#N/A,FALSE,"ANEXO 6";#N/A,#N/A,FALSE,"ANEXO 3"}</definedName>
    <definedName name="wrn.BARBABICHA._1" hidden="1">{#N/A,#N/A,FALSE,"ANEXO 6";#N/A,#N/A,FALSE,"ANEXO 3"}</definedName>
    <definedName name="wrn.Basic._.Division._.Small." localSheetId="20" hidden="1">{"Total by Month",#N/A,FALSE,"Total Automotive";"Basic Farmington Small",#N/A,FALSE,"Farmington";"Basic Newbern Small",#N/A,FALSE,"Newbern";"Basic PSC Small",#N/A,FALSE,"PSC";"Basic Bowling Green Small",#N/A,FALSE,"BowlingGreen";#N/A,#N/A,FALSE,"RipleyNorth";"Basic Shreveport Small",#N/A,FALSE,"Shreveport";"Basic Ripley North Small",#N/A,FALSE,"RipleyNorth";"Basic Ripley South Small",#N/A,FALSE,"RipleySouth"}</definedName>
    <definedName name="wrn.Basic._.Division._.Small." hidden="1">{"Total by Month",#N/A,FALSE,"Total Automotive";"Basic Farmington Small",#N/A,FALSE,"Farmington";"Basic Newbern Small",#N/A,FALSE,"Newbern";"Basic PSC Small",#N/A,FALSE,"PSC";"Basic Bowling Green Small",#N/A,FALSE,"BowlingGreen";#N/A,#N/A,FALSE,"RipleyNorth";"Basic Shreveport Small",#N/A,FALSE,"Shreveport";"Basic Ripley North Small",#N/A,FALSE,"RipleyNorth";"Basic Ripley South Small",#N/A,FALSE,"RipleySouth"}</definedName>
    <definedName name="wrn.Basic._.Report." localSheetId="20" hidden="1">{#N/A,#N/A,FALSE,"New Depr Sch-150% DB";#N/A,#N/A,FALSE,"Cash Flows RLP";#N/A,#N/A,FALSE,"IRR";#N/A,#N/A,FALSE,"Proforma IS";#N/A,#N/A,FALSE,"Assumptions"}</definedName>
    <definedName name="wrn.Basic._.Report." hidden="1">{#N/A,#N/A,FALSE,"New Depr Sch-150% DB";#N/A,#N/A,FALSE,"Cash Flows RLP";#N/A,#N/A,FALSE,"IRR";#N/A,#N/A,FALSE,"Proforma IS";#N/A,#N/A,FALSE,"Assumptions"}</definedName>
    <definedName name="wrn.basics." localSheetId="20" hidden="1">{#N/A,#N/A,FALSE,"TSUM";#N/A,#N/A,FALSE,"shares";#N/A,#N/A,FALSE,"earnout";#N/A,#N/A,FALSE,"Heaty";#N/A,#N/A,FALSE,"self-tend";#N/A,#N/A,FALSE,"self-sum"}</definedName>
    <definedName name="wrn.basics." hidden="1">{#N/A,#N/A,FALSE,"TSUM";#N/A,#N/A,FALSE,"shares";#N/A,#N/A,FALSE,"earnout";#N/A,#N/A,FALSE,"Heaty";#N/A,#N/A,FALSE,"self-tend";#N/A,#N/A,FALSE,"self-sum"}</definedName>
    <definedName name="wrn.BEL." localSheetId="20" hidden="1">{"IS",#N/A,FALSE,"IS";"RPTIS",#N/A,FALSE,"RPTIS";"STATS",#N/A,FALSE,"STATS";"CELL",#N/A,FALSE,"CELL";"BS",#N/A,FALSE,"BS"}</definedName>
    <definedName name="wrn.BEL." hidden="1">{"IS",#N/A,FALSE,"IS";"RPTIS",#N/A,FALSE,"RPTIS";"STATS",#N/A,FALSE,"STATS";"CELL",#N/A,FALSE,"CELL";"BS",#N/A,FALSE,"BS"}</definedName>
    <definedName name="wrn.BidCo." localSheetId="20" hidden="1">{#N/A,#N/A,FALSE,"BidCo Assumptions";#N/A,#N/A,FALSE,"Credit Stats";#N/A,#N/A,FALSE,"Bidco Summary";#N/A,#N/A,FALSE,"BIDCO Consolidated"}</definedName>
    <definedName name="wrn.BidCo." hidden="1">{#N/A,#N/A,FALSE,"BidCo Assumptions";#N/A,#N/A,FALSE,"Credit Stats";#N/A,#N/A,FALSE,"Bidco Summary";#N/A,#N/A,FALSE,"BIDCO Consolidated"}</definedName>
    <definedName name="wrn.Bilanzplan." localSheetId="20" hidden="1">{#N/A,#N/A,FALSE,"Deckblatt Bilanz";#N/A,#N/A,FALSE,"Bilanz";#N/A,#N/A,FALSE,"GuV";#N/A,#N/A,FALSE,"Cash-flow-Rechnung";#N/A,#N/A,FALSE,"Berechnung Zinsergebnis";#N/A,#N/A,FALSE,"Berechnung Rückstellungen";#N/A,#N/A,FALSE,"Berechnung sonstige Vbdl.";#N/A,#N/A,FALSE,"Wertentwicklung";#N/A,#N/A,FALSE,"Annahmen"}</definedName>
    <definedName name="wrn.Bilanzplan." hidden="1">{#N/A,#N/A,FALSE,"Deckblatt Bilanz";#N/A,#N/A,FALSE,"Bilanz";#N/A,#N/A,FALSE,"GuV";#N/A,#N/A,FALSE,"Cash-flow-Rechnung";#N/A,#N/A,FALSE,"Berechnung Zinsergebnis";#N/A,#N/A,FALSE,"Berechnung Rückstellungen";#N/A,#N/A,FALSE,"Berechnung sonstige Vbdl.";#N/A,#N/A,FALSE,"Wertentwicklung";#N/A,#N/A,FALSE,"Annahmen"}</definedName>
    <definedName name="wrn.BL94TAXRETURN." localSheetId="20" hidden="1">{#N/A,#N/A,FALSE,"일반적사항";#N/A,#N/A,FALSE,"주요재무자료";#N/A,#N/A,FALSE,"10(2)호 소득공제";#N/A,#N/A,FALSE,"표지";#N/A,#N/A,FALSE,"총괄표";#N/A,#N/A,FALSE,"1호 과표세액";#N/A,#N/A,FALSE,"2호 서식";#N/A,#N/A,FALSE,"2호부표 최저한세";#N/A,#N/A,FALSE,"3(1)호 공제감면";#N/A,#N/A,FALSE,"3(1) 부1 공제감면";#N/A,#N/A,FALSE,"임시특별감면";#N/A,#N/A,FALSE,"3(1)부7 기업합리";#N/A,#N/A,FALSE,"3(3)호(갑) 원천납부";#N/A,#N/A,FALSE,"5호 농어촌";#N/A,#N/A,FALSE,"6호 소득금액";#N/A,#N/A,FALSE,"6호 첨부(익)";#N/A,#N/A,FALSE,"6호 첨부(손)";#N/A,#N/A,FALSE,"재고자산추인";#N/A,#N/A,FALSE,"6-1호 수입금액";#N/A,#N/A,FALSE,"6-2(2)호 중소투자";#N/A,#N/A,FALSE,"6-2(4)호 해외시장";#N/A,#N/A,FALSE,"6-2(12)호 수출손실";#N/A,#N/A,FALSE,"6-3호 퇴충";#N/A,#N/A,FALSE,"6-3(3)호 단퇴";#N/A,#N/A,FALSE,"6-3(4)호 대손";#N/A,#N/A,FALSE,"6-4호 접대(갑)";#N/A,#N/A,FALSE,"6-4호 접대(을)";#N/A,#N/A,FALSE,"6-5호 외화(갑)";#N/A,#N/A,FALSE,"6-5호 외화(을)";#N/A,#N/A,FALSE,"6-6호(부표) 자본적지출";#N/A,#N/A,FALSE,"감가총괄";#N/A,#N/A,FALSE,"6-10호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PL";#N/A,#N/A,FALSE,"요약원가";#N/A,#N/A,FALSE,"요약RE";#N/A,#N/A,FALSE,"60호 을 적정유보";#N/A,#N/A,FALSE,"60호 갑 적정유보";#N/A,#N/A,FALSE,"표지";#N/A,#N/A,FALSE,"총괄표";#N/A,#N/A,FALSE,"1호 과표세액";#N/A,#N/A,FALSE,"1호 과표세액";#N/A,#N/A,FALSE,"1호 과표세액";#N/A,#N/A,FALSE,"1-2호 농어촌과표";#N/A,#N/A,FALSE,"2호 서식";#N/A,#N/A,FALSE,"2호부표 최저한세";#N/A,#N/A,FALSE,"3(1)호 공제감면";#N/A,#N/A,FALSE,"3(1) 부1 공제감면";#N/A,#N/A,FALSE,"3(1) 부2 공제감면";#N/A,#N/A,FALSE,"3(1) 부3 세액조정";#N/A,#N/A,FALSE,"3(1) 부4 공제감면";#N/A,#N/A,FALSE,"3호 임시투자공제";#N/A,#N/A,FALSE,"3(1)부7 기업합리";#N/A,#N/A,FALSE,"3(3)호(갑) 원천납부";#N/A,#N/A,FALSE,"5호 농어촌";#N/A,#N/A,FALSE,"6호 소득금액";#N/A,#N/A,FALSE,"6호 첨부(익)";#N/A,#N/A,FALSE,"6-1호 수입금액";#N/A,#N/A,FALSE,"6-1호 수입금액";#N/A,#N/A,FALSE,"6-3호 퇴충";#N/A,#N/A,FALSE,"6-3(3)호 단퇴";#N/A,#N/A,FALSE,"6-3(4)호 대손";#N/A,#N/A,FALSE,"6-4호 접대(갑)";#N/A,#N/A,FALSE,"6-4호 접대(을)";#N/A,#N/A,FALSE,"6-5호 외화(갑)";#N/A,#N/A,FALSE,"6-5호 외화(을)";#N/A,#N/A,FALSE,"6-6호(부표) 자본적지출";#N/A,#N/A,FALSE,"6-10호 재고자산";#N/A,#N/A,FALSE,"6-11호 세금과공과";#N/A,#N/A,FALSE,"6-12호 선급비용";#N/A,#N/A,FALSE,"9호 자본금(갑)";#N/A,#N/A,FALSE,"9호 자본금(을)";#N/A,#N/A,FALSE,"10(2)호 소득공제";#N/A,#N/A,FALSE,"10(3)호 부표";#N/A,#N/A,FALSE,"10(3)호 주요계정";#N/A,#N/A,FALSE,"10(4)호 조정수입";#N/A,#N/A,FALSE,"14(1)호 갑 주식";#N/A,#N/A,FALSE,"59호 해외특수";#N/A,#N/A,FALSE,"60호 갑 적정유보";#N/A,#N/A,FALSE,"60호 을 적정유보";#N/A,#N/A,FALSE,"요약 BS";#N/A,#N/A,FALSE,"요약 PL";#N/A,#N/A,FALSE,"요약원가";#N/A,#N/A,FALSE,"요약RE";#N/A,#N/A,FALSE,"요약RE"}</definedName>
    <definedName name="wrn.BL94TAXRETURN." hidden="1">{#N/A,#N/A,FALSE,"일반적사항";#N/A,#N/A,FALSE,"주요재무자료";#N/A,#N/A,FALSE,"10(2)호 소득공제";#N/A,#N/A,FALSE,"표지";#N/A,#N/A,FALSE,"총괄표";#N/A,#N/A,FALSE,"1호 과표세액";#N/A,#N/A,FALSE,"2호 서식";#N/A,#N/A,FALSE,"2호부표 최저한세";#N/A,#N/A,FALSE,"3(1)호 공제감면";#N/A,#N/A,FALSE,"3(1) 부1 공제감면";#N/A,#N/A,FALSE,"임시특별감면";#N/A,#N/A,FALSE,"3(1)부7 기업합리";#N/A,#N/A,FALSE,"3(3)호(갑) 원천납부";#N/A,#N/A,FALSE,"5호 농어촌";#N/A,#N/A,FALSE,"6호 소득금액";#N/A,#N/A,FALSE,"6호 첨부(익)";#N/A,#N/A,FALSE,"6호 첨부(손)";#N/A,#N/A,FALSE,"재고자산추인";#N/A,#N/A,FALSE,"6-1호 수입금액";#N/A,#N/A,FALSE,"6-2(2)호 중소투자";#N/A,#N/A,FALSE,"6-2(4)호 해외시장";#N/A,#N/A,FALSE,"6-2(12)호 수출손실";#N/A,#N/A,FALSE,"6-3호 퇴충";#N/A,#N/A,FALSE,"6-3(3)호 단퇴";#N/A,#N/A,FALSE,"6-3(4)호 대손";#N/A,#N/A,FALSE,"6-4호 접대(갑)";#N/A,#N/A,FALSE,"6-4호 접대(을)";#N/A,#N/A,FALSE,"6-5호 외화(갑)";#N/A,#N/A,FALSE,"6-5호 외화(을)";#N/A,#N/A,FALSE,"6-6호(부표) 자본적지출";#N/A,#N/A,FALSE,"감가총괄";#N/A,#N/A,FALSE,"6-10호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PL";#N/A,#N/A,FALSE,"요약원가";#N/A,#N/A,FALSE,"요약RE";#N/A,#N/A,FALSE,"60호 을 적정유보";#N/A,#N/A,FALSE,"60호 갑 적정유보";#N/A,#N/A,FALSE,"표지";#N/A,#N/A,FALSE,"총괄표";#N/A,#N/A,FALSE,"1호 과표세액";#N/A,#N/A,FALSE,"1호 과표세액";#N/A,#N/A,FALSE,"1호 과표세액";#N/A,#N/A,FALSE,"1-2호 농어촌과표";#N/A,#N/A,FALSE,"2호 서식";#N/A,#N/A,FALSE,"2호부표 최저한세";#N/A,#N/A,FALSE,"3(1)호 공제감면";#N/A,#N/A,FALSE,"3(1) 부1 공제감면";#N/A,#N/A,FALSE,"3(1) 부2 공제감면";#N/A,#N/A,FALSE,"3(1) 부3 세액조정";#N/A,#N/A,FALSE,"3(1) 부4 공제감면";#N/A,#N/A,FALSE,"3호 임시투자공제";#N/A,#N/A,FALSE,"3(1)부7 기업합리";#N/A,#N/A,FALSE,"3(3)호(갑) 원천납부";#N/A,#N/A,FALSE,"5호 농어촌";#N/A,#N/A,FALSE,"6호 소득금액";#N/A,#N/A,FALSE,"6호 첨부(익)";#N/A,#N/A,FALSE,"6-1호 수입금액";#N/A,#N/A,FALSE,"6-1호 수입금액";#N/A,#N/A,FALSE,"6-3호 퇴충";#N/A,#N/A,FALSE,"6-3(3)호 단퇴";#N/A,#N/A,FALSE,"6-3(4)호 대손";#N/A,#N/A,FALSE,"6-4호 접대(갑)";#N/A,#N/A,FALSE,"6-4호 접대(을)";#N/A,#N/A,FALSE,"6-5호 외화(갑)";#N/A,#N/A,FALSE,"6-5호 외화(을)";#N/A,#N/A,FALSE,"6-6호(부표) 자본적지출";#N/A,#N/A,FALSE,"6-10호 재고자산";#N/A,#N/A,FALSE,"6-11호 세금과공과";#N/A,#N/A,FALSE,"6-12호 선급비용";#N/A,#N/A,FALSE,"9호 자본금(갑)";#N/A,#N/A,FALSE,"9호 자본금(을)";#N/A,#N/A,FALSE,"10(2)호 소득공제";#N/A,#N/A,FALSE,"10(3)호 부표";#N/A,#N/A,FALSE,"10(3)호 주요계정";#N/A,#N/A,FALSE,"10(4)호 조정수입";#N/A,#N/A,FALSE,"14(1)호 갑 주식";#N/A,#N/A,FALSE,"59호 해외특수";#N/A,#N/A,FALSE,"60호 갑 적정유보";#N/A,#N/A,FALSE,"60호 을 적정유보";#N/A,#N/A,FALSE,"요약 BS";#N/A,#N/A,FALSE,"요약 PL";#N/A,#N/A,FALSE,"요약원가";#N/A,#N/A,FALSE,"요약RE";#N/A,#N/A,FALSE,"요약RE"}</definedName>
    <definedName name="wrn.Breakout." localSheetId="20" hidden="1">{#N/A,#N/A,FALSE,"BreakoutFY95";#N/A,#N/A,FALSE,"BreakoutFY96";#N/A,#N/A,FALSE,"BreakoutFY97";#N/A,#N/A,FALSE,"BreakoutFY98"}</definedName>
    <definedName name="wrn.Breakout." hidden="1">{#N/A,#N/A,FALSE,"BreakoutFY95";#N/A,#N/A,FALSE,"BreakoutFY96";#N/A,#N/A,FALSE,"BreakoutFY97";#N/A,#N/A,FALSE,"BreakoutFY98"}</definedName>
    <definedName name="WRN.BUD" localSheetId="20" hidden="1">{#N/A,#N/A,FALSE,"BUDGET"}</definedName>
    <definedName name="WRN.BUD" hidden="1">{#N/A,#N/A,FALSE,"BUDGET"}</definedName>
    <definedName name="wrn.BUDGET." localSheetId="20" hidden="1">{#N/A,#N/A,FALSE,"BUDGET"}</definedName>
    <definedName name="wrn.BUDGET." hidden="1">{#N/A,#N/A,FALSE,"BUDGET"}</definedName>
    <definedName name="wrn.BUDGET1" localSheetId="20" hidden="1">{#N/A,#N/A,FALSE,"BUDGET"}</definedName>
    <definedName name="wrn.BUDGET1" hidden="1">{#N/A,#N/A,FALSE,"BUDGET"}</definedName>
    <definedName name="wrn.Buildups." localSheetId="20" hidden="1">{"ACQ",#N/A,FALSE,"ACQUISITIONS";"ACQF",#N/A,FALSE,"ACQUISITIONS";"PF",#N/A,FALSE,"PROYECTOVILA";"PV",#N/A,FALSE,"PROYECTOVILA";"Fee Dev",#N/A,FALSE,"DEVELOPMENT GROWTH";"gd",#N/A,FALSE,"DEVELOPMENT GROWTH"}</definedName>
    <definedName name="wrn.Buildups." hidden="1">{"ACQ",#N/A,FALSE,"ACQUISITIONS";"ACQF",#N/A,FALSE,"ACQUISITIONS";"PF",#N/A,FALSE,"PROYECTOVILA";"PV",#N/A,FALSE,"PROYECTOVILA";"Fee Dev",#N/A,FALSE,"DEVELOPMENT GROWTH";"gd",#N/A,FALSE,"DEVELOPMENT GROWTH"}</definedName>
    <definedName name="wrn.bullshit1." localSheetId="20" hidden="1">{#N/A,#N/A,FALSE,"Sheet1";#N/A,#N/A,FALSE,"Summary";#N/A,#N/A,FALSE,"proj1";#N/A,#N/A,FALSE,"proj2"}</definedName>
    <definedName name="wrn.bullshit1." hidden="1">{#N/A,#N/A,FALSE,"Sheet1";#N/A,#N/A,FALSE,"Summary";#N/A,#N/A,FALSE,"proj1";#N/A,#N/A,FALSE,"proj2"}</definedName>
    <definedName name="wrn.Business._.Plan." localSheetId="20" hidden="1">{#N/A,#N/A,TRUE,"Deckblatt";#N/A,#N/A,TRUE,"Bilanz";#N/A,#N/A,TRUE,"GuV";#N/A,#N/A,TRUE,"Bilanz+GuV Erläuterungen";#N/A,#N/A,TRUE,"Umsatz";#N/A,#N/A,TRUE,"Umsatz Erläuterungen";#N/A,#N/A,TRUE,"Personal";#N/A,#N/A,TRUE,"Personal Erläuterungen";#N/A,#N/A,TRUE,"Anlagen";#N/A,#N/A,TRUE,"Anlagen Erläuterungen";#N/A,#N/A,TRUE,"Berechnung Rückstellungen";#N/A,#N/A,TRUE,"Berechnung sonstige Vbdl.";#N/A,#N/A,TRUE,"Rückst.+Vbdl. Erläuterungen";#N/A,#N/A,TRUE,"Cash-flow-Rechnung";#N/A,#N/A,TRUE,"Berechnung Zinsergebnis";#N/A,#N/A,TRUE,"Berechnung WACC";#N/A,#N/A,TRUE,"Wertentwicklung"}</definedName>
    <definedName name="wrn.Business._.Plan." hidden="1">{#N/A,#N/A,TRUE,"Deckblatt";#N/A,#N/A,TRUE,"Bilanz";#N/A,#N/A,TRUE,"GuV";#N/A,#N/A,TRUE,"Bilanz+GuV Erläuterungen";#N/A,#N/A,TRUE,"Umsatz";#N/A,#N/A,TRUE,"Umsatz Erläuterungen";#N/A,#N/A,TRUE,"Personal";#N/A,#N/A,TRUE,"Personal Erläuterungen";#N/A,#N/A,TRUE,"Anlagen";#N/A,#N/A,TRUE,"Anlagen Erläuterungen";#N/A,#N/A,TRUE,"Berechnung Rückstellungen";#N/A,#N/A,TRUE,"Berechnung sonstige Vbdl.";#N/A,#N/A,TRUE,"Rückst.+Vbdl. Erläuterungen";#N/A,#N/A,TRUE,"Cash-flow-Rechnung";#N/A,#N/A,TRUE,"Berechnung Zinsergebnis";#N/A,#N/A,TRUE,"Berechnung WACC";#N/A,#N/A,TRUE,"Wertentwicklung"}</definedName>
    <definedName name="wrn.BusPlan." localSheetId="20" hidden="1">{#N/A,#N/A,TRUE,"BusPlan Indx";#N/A,#N/A,TRUE,"P&amp;L BusPl";"CF BusPlan",#N/A,TRUE,"FCashflow";"BS QU&amp;Yr Overview",#N/A,TRUE,"BS";"CapEx Yearly",#N/A,TRUE,"CapEx";#N/A,#N/A,TRUE,"BusPlan Info"}</definedName>
    <definedName name="wrn.BusPlan." hidden="1">{#N/A,#N/A,TRUE,"BusPlan Indx";#N/A,#N/A,TRUE,"P&amp;L BusPl";"CF BusPlan",#N/A,TRUE,"FCashflow";"BS QU&amp;Yr Overview",#N/A,TRUE,"BS";"CapEx Yearly",#N/A,TRUE,"CapEx";#N/A,#N/A,TRUE,"BusPlan Info"}</definedName>
    <definedName name="wrn.BusPlan._1" localSheetId="20" hidden="1">{#N/A,#N/A,TRUE,"BusPlan Indx";#N/A,#N/A,TRUE,"P&amp;L BusPl";"CF BusPlan",#N/A,TRUE,"FCashflow";"BS QU&amp;Yr Overview",#N/A,TRUE,"BS";"CapEx Yearly",#N/A,TRUE,"CapEx";#N/A,#N/A,TRUE,"BusPlan Info"}</definedName>
    <definedName name="wrn.BusPlan._1" hidden="1">{#N/A,#N/A,TRUE,"BusPlan Indx";#N/A,#N/A,TRUE,"P&amp;L BusPl";"CF BusPlan",#N/A,TRUE,"FCashflow";"BS QU&amp;Yr Overview",#N/A,TRUE,"BS";"CapEx Yearly",#N/A,TRUE,"CapEx";#N/A,#N/A,TRUE,"BusPlan Info"}</definedName>
    <definedName name="wrn.BusPlan._2" localSheetId="20" hidden="1">{#N/A,#N/A,TRUE,"BusPlan Indx";#N/A,#N/A,TRUE,"P&amp;L BusPl";"CF BusPlan",#N/A,TRUE,"FCashflow";"BS QU&amp;Yr Overview",#N/A,TRUE,"BS";"CapEx Yearly",#N/A,TRUE,"CapEx";#N/A,#N/A,TRUE,"BusPlan Info"}</definedName>
    <definedName name="wrn.BusPlan._2" hidden="1">{#N/A,#N/A,TRUE,"BusPlan Indx";#N/A,#N/A,TRUE,"P&amp;L BusPl";"CF BusPlan",#N/A,TRUE,"FCashflow";"BS QU&amp;Yr Overview",#N/A,TRUE,"BS";"CapEx Yearly",#N/A,TRUE,"CapEx";#N/A,#N/A,TRUE,"BusPlan Info"}</definedName>
    <definedName name="wrn.BusPlan._3" localSheetId="20" hidden="1">{#N/A,#N/A,TRUE,"BusPlan Indx";#N/A,#N/A,TRUE,"P&amp;L BusPl";"CF BusPlan",#N/A,TRUE,"FCashflow";"BS QU&amp;Yr Overview",#N/A,TRUE,"BS";"CapEx Yearly",#N/A,TRUE,"CapEx";#N/A,#N/A,TRUE,"BusPlan Info"}</definedName>
    <definedName name="wrn.BusPlan._3" hidden="1">{#N/A,#N/A,TRUE,"BusPlan Indx";#N/A,#N/A,TRUE,"P&amp;L BusPl";"CF BusPlan",#N/A,TRUE,"FCashflow";"BS QU&amp;Yr Overview",#N/A,TRUE,"BS";"CapEx Yearly",#N/A,TRUE,"CapEx";#N/A,#N/A,TRUE,"BusPlan Info"}</definedName>
    <definedName name="wrn.BusPlan._4" localSheetId="20" hidden="1">{#N/A,#N/A,TRUE,"BusPlan Indx";#N/A,#N/A,TRUE,"P&amp;L BusPl";"CF BusPlan",#N/A,TRUE,"FCashflow";"BS QU&amp;Yr Overview",#N/A,TRUE,"BS";"CapEx Yearly",#N/A,TRUE,"CapEx";#N/A,#N/A,TRUE,"BusPlan Info"}</definedName>
    <definedName name="wrn.BusPlan._4" hidden="1">{#N/A,#N/A,TRUE,"BusPlan Indx";#N/A,#N/A,TRUE,"P&amp;L BusPl";"CF BusPlan",#N/A,TRUE,"FCashflow";"BS QU&amp;Yr Overview",#N/A,TRUE,"BS";"CapEx Yearly",#N/A,TRUE,"CapEx";#N/A,#N/A,TRUE,"BusPlan Info"}</definedName>
    <definedName name="wrn.BusPlan._5" localSheetId="20" hidden="1">{#N/A,#N/A,TRUE,"BusPlan Indx";#N/A,#N/A,TRUE,"P&amp;L BusPl";"CF BusPlan",#N/A,TRUE,"FCashflow";"BS QU&amp;Yr Overview",#N/A,TRUE,"BS";"CapEx Yearly",#N/A,TRUE,"CapEx";#N/A,#N/A,TRUE,"BusPlan Info"}</definedName>
    <definedName name="wrn.BusPlan._5" hidden="1">{#N/A,#N/A,TRUE,"BusPlan Indx";#N/A,#N/A,TRUE,"P&amp;L BusPl";"CF BusPlan",#N/A,TRUE,"FCashflow";"BS QU&amp;Yr Overview",#N/A,TRUE,"BS";"CapEx Yearly",#N/A,TRUE,"CapEx";#N/A,#N/A,TRUE,"BusPlan Info"}</definedName>
    <definedName name="wrn.cable." localSheetId="20" hidden="1">{#N/A,#N/A,FALSE,"somcable";#N/A,#N/A,FALSE,"SAC";#N/A,#N/A,FALSE,"hypcable";#N/A,#N/A,FALSE,"abcable";#N/A,#N/A,FALSE,"revcable";#N/A,#N/A,FALSE,"depcable";#N/A,#N/A,FALSE,"amorcable"}</definedName>
    <definedName name="wrn.cable." hidden="1">{#N/A,#N/A,FALSE,"somcable";#N/A,#N/A,FALSE,"SAC";#N/A,#N/A,FALSE,"hypcable";#N/A,#N/A,FALSE,"abcable";#N/A,#N/A,FALSE,"revcable";#N/A,#N/A,FALSE,"depcable";#N/A,#N/A,FALSE,"amorcable"}</definedName>
    <definedName name="WRN.cable2" localSheetId="20" hidden="1">{#N/A,#N/A,FALSE,"somcable";#N/A,#N/A,FALSE,"SAC";#N/A,#N/A,FALSE,"hypcable";#N/A,#N/A,FALSE,"abcable";#N/A,#N/A,FALSE,"revcable";#N/A,#N/A,FALSE,"depcable";#N/A,#N/A,FALSE,"amorcable"}</definedName>
    <definedName name="WRN.cable2" hidden="1">{#N/A,#N/A,FALSE,"somcable";#N/A,#N/A,FALSE,"SAC";#N/A,#N/A,FALSE,"hypcable";#N/A,#N/A,FALSE,"abcable";#N/A,#N/A,FALSE,"revcable";#N/A,#N/A,FALSE,"depcable";#N/A,#N/A,FALSE,"amorcable"}</definedName>
    <definedName name="wrn.Capital._.Plan._.Report." localSheetId="20" hidden="1">{"Capital Plan CA Schedule",#N/A,TRUE,"Capital Plan";"Capital Plan Summary",#N/A,TRUE,"Capital Plan"}</definedName>
    <definedName name="wrn.Capital._.Plan._.Report." hidden="1">{"Capital Plan CA Schedule",#N/A,TRUE,"Capital Plan";"Capital Plan Summary",#N/A,TRUE,"Capital Plan"}</definedName>
    <definedName name="wrn.Capital._.Plan._.Report._1" localSheetId="20" hidden="1">{"Capital Plan CA Schedule",#N/A,TRUE,"Capital Plan";"Capital Plan Summary",#N/A,TRUE,"Capital Plan"}</definedName>
    <definedName name="wrn.Capital._.Plan._.Report._1" hidden="1">{"Capital Plan CA Schedule",#N/A,TRUE,"Capital Plan";"Capital Plan Summary",#N/A,TRUE,"Capital Plan"}</definedName>
    <definedName name="wrn.Capital._.Plan._.Report._2" localSheetId="20" hidden="1">{"Capital Plan CA Schedule",#N/A,TRUE,"Capital Plan";"Capital Plan Summary",#N/A,TRUE,"Capital Plan"}</definedName>
    <definedName name="wrn.Capital._.Plan._.Report._2" hidden="1">{"Capital Plan CA Schedule",#N/A,TRUE,"Capital Plan";"Capital Plan Summary",#N/A,TRUE,"Capital Plan"}</definedName>
    <definedName name="wrn.Capital._.Plan._.Report._3" localSheetId="20" hidden="1">{"Capital Plan CA Schedule",#N/A,TRUE,"Capital Plan";"Capital Plan Summary",#N/A,TRUE,"Capital Plan"}</definedName>
    <definedName name="wrn.Capital._.Plan._.Report._3" hidden="1">{"Capital Plan CA Schedule",#N/A,TRUE,"Capital Plan";"Capital Plan Summary",#N/A,TRUE,"Capital Plan"}</definedName>
    <definedName name="wrn.Capital._.Plan._.Report._4" localSheetId="20" hidden="1">{"Capital Plan CA Schedule",#N/A,TRUE,"Capital Plan";"Capital Plan Summary",#N/A,TRUE,"Capital Plan"}</definedName>
    <definedName name="wrn.Capital._.Plan._.Report._4" hidden="1">{"Capital Plan CA Schedule",#N/A,TRUE,"Capital Plan";"Capital Plan Summary",#N/A,TRUE,"Capital Plan"}</definedName>
    <definedName name="wrn.Capital._.Plan._.Report._5" localSheetId="20" hidden="1">{"Capital Plan CA Schedule",#N/A,TRUE,"Capital Plan";"Capital Plan Summary",#N/A,TRUE,"Capital Plan"}</definedName>
    <definedName name="wrn.Capital._.Plan._.Report._5" hidden="1">{"Capital Plan CA Schedule",#N/A,TRUE,"Capital Plan";"Capital Plan Summary",#N/A,TRUE,"Capital Plan"}</definedName>
    <definedName name="wrn.CARRY._.1996." localSheetId="20" hidden="1">{#N/A,#N/A,FALSE,"SF"}</definedName>
    <definedName name="wrn.CARRY._.1996." hidden="1">{#N/A,#N/A,FALSE,"SF"}</definedName>
    <definedName name="wrn.CARRY._.1996._1" localSheetId="20" hidden="1">{#N/A,#N/A,FALSE,"SF"}</definedName>
    <definedName name="wrn.CARRY._.1996._1" hidden="1">{#N/A,#N/A,FALSE,"SF"}</definedName>
    <definedName name="wrn.Cash._.Flow." localSheetId="20" hidden="1">{#N/A,#N/A,FALSE,"Cash Flow"}</definedName>
    <definedName name="wrn.Cash._.Flow." hidden="1">{#N/A,#N/A,FALSE,"Cash Flow"}</definedName>
    <definedName name="wrn.Cash._.Flow._1" localSheetId="20" hidden="1">{#N/A,#N/A,FALSE,"Cash Flow"}</definedName>
    <definedName name="wrn.Cash._.Flow._1" hidden="1">{#N/A,#N/A,FALSE,"Cash Flow"}</definedName>
    <definedName name="wrn.Cash._.Flow._2" localSheetId="20" hidden="1">{#N/A,#N/A,FALSE,"Cash Flow"}</definedName>
    <definedName name="wrn.Cash._.Flow._2" hidden="1">{#N/A,#N/A,FALSE,"Cash Flow"}</definedName>
    <definedName name="wrn.Cash._.Flow._3" localSheetId="20" hidden="1">{#N/A,#N/A,FALSE,"Cash Flow"}</definedName>
    <definedName name="wrn.Cash._.Flow._3" hidden="1">{#N/A,#N/A,FALSE,"Cash Flow"}</definedName>
    <definedName name="wrn.Cash._.Flow._4" localSheetId="20" hidden="1">{#N/A,#N/A,FALSE,"Cash Flow"}</definedName>
    <definedName name="wrn.Cash._.Flow._4" hidden="1">{#N/A,#N/A,FALSE,"Cash Flow"}</definedName>
    <definedName name="wrn.Cash._.Flow._5" localSheetId="20" hidden="1">{#N/A,#N/A,FALSE,"Cash Flow"}</definedName>
    <definedName name="wrn.Cash._.Flow._5" hidden="1">{#N/A,#N/A,FALSE,"Cash Flow"}</definedName>
    <definedName name="wrn.CashFlow." localSheetId="20" hidden="1">{"CashFlow",#N/A,FALSE,"cashflw"}</definedName>
    <definedName name="wrn.CashFlow." hidden="1">{"CashFlow",#N/A,FALSE,"cashflw"}</definedName>
    <definedName name="wrn.chi._.tiÆt." localSheetId="20" hidden="1">{#N/A,#N/A,FALSE,"Chi tiÆt"}</definedName>
    <definedName name="wrn.chi._.tiÆt." hidden="1">{#N/A,#N/A,FALSE,"Chi tiÆt"}</definedName>
    <definedName name="wrn.CIC94TAX." localSheetId="20" hidden="1">{#N/A,#N/A,FALSE,"일반적사항";#N/A,#N/A,FALSE,"주요재무자료";#N/A,#N/A,FALSE,"표지";#N/A,#N/A,FALSE,"총괄표";#N/A,#N/A,FALSE,"1호 과표세액";#N/A,#N/A,FALSE,"2호 서식";#N/A,#N/A,FALSE,"3(3)호(갑) 원천납부";#N/A,#N/A,FALSE,"6호 소득금액";#N/A,#N/A,FALSE,"6호 첨부(익)";#N/A,#N/A,FALSE,"6호 첨부(익)";#N/A,#N/A,FALSE,"6호 첨부(손)";#N/A,#N/A,FALSE,"6-1호 수입금액";#N/A,#N/A,FALSE,"6-3호 퇴충";#N/A,#N/A,FALSE,"6-4호 접대(갑)";#N/A,#N/A,FALSE,"6-4호 접대(을)";#N/A,#N/A,FALSE,"감가총괄";#N/A,#N/A,FALSE,"6-6(3)호 감가(정액)";#N/A,#N/A,FALSE,"전기부인액추인";#N/A,#N/A,FALSE,"6-6호(부표) 자본적지출";#N/A,#N/A,FALSE,"6-10호 재고자산";#N/A,#N/A,FALSE,"6-11호 세금과공과";#N/A,#N/A,FALSE,"6-12호 선급비용";#N/A,#N/A,FALSE,"9호 자본금(갑)";#N/A,#N/A,FALSE,"9호 자본금(을)";#N/A,#N/A,FALSE,"10(4)호 조정수입";#N/A,#N/A,FALSE,"59호 해외특수"}</definedName>
    <definedName name="wrn.CIC94TAX." hidden="1">{#N/A,#N/A,FALSE,"일반적사항";#N/A,#N/A,FALSE,"주요재무자료";#N/A,#N/A,FALSE,"표지";#N/A,#N/A,FALSE,"총괄표";#N/A,#N/A,FALSE,"1호 과표세액";#N/A,#N/A,FALSE,"2호 서식";#N/A,#N/A,FALSE,"3(3)호(갑) 원천납부";#N/A,#N/A,FALSE,"6호 소득금액";#N/A,#N/A,FALSE,"6호 첨부(익)";#N/A,#N/A,FALSE,"6호 첨부(익)";#N/A,#N/A,FALSE,"6호 첨부(손)";#N/A,#N/A,FALSE,"6-1호 수입금액";#N/A,#N/A,FALSE,"6-3호 퇴충";#N/A,#N/A,FALSE,"6-4호 접대(갑)";#N/A,#N/A,FALSE,"6-4호 접대(을)";#N/A,#N/A,FALSE,"감가총괄";#N/A,#N/A,FALSE,"6-6(3)호 감가(정액)";#N/A,#N/A,FALSE,"전기부인액추인";#N/A,#N/A,FALSE,"6-6호(부표) 자본적지출";#N/A,#N/A,FALSE,"6-10호 재고자산";#N/A,#N/A,FALSE,"6-11호 세금과공과";#N/A,#N/A,FALSE,"6-12호 선급비용";#N/A,#N/A,FALSE,"9호 자본금(갑)";#N/A,#N/A,FALSE,"9호 자본금(을)";#N/A,#N/A,FALSE,"10(4)호 조정수입";#N/A,#N/A,FALSE,"59호 해외특수"}</definedName>
    <definedName name="wrn.Cider." localSheetId="20" hidden="1">{#N/A,#N/A,FALSE,"Cider Segment";#N/A,#N/A,FALSE,"Bulmers";#N/A,#N/A,FALSE,"Ritz";#N/A,#N/A,FALSE,"Stag";#N/A,#N/A,FALSE,"Cider Others"}</definedName>
    <definedName name="wrn.Cider." hidden="1">{#N/A,#N/A,FALSE,"Cider Segment";#N/A,#N/A,FALSE,"Bulmers";#N/A,#N/A,FALSE,"Ritz";#N/A,#N/A,FALSE,"Stag";#N/A,#N/A,FALSE,"Cider Others"}</definedName>
    <definedName name="wrn.client." localSheetId="20" hidden="1">{"multiple",#N/A,FALSE,"client";"margins",#N/A,FALSE,"client";"data",#N/A,FALSE,"client"}</definedName>
    <definedName name="wrn.client." hidden="1">{"multiple",#N/A,FALSE,"client";"margins",#N/A,FALSE,"client";"data",#N/A,FALSE,"client"}</definedName>
    <definedName name="wrn.client._1" localSheetId="20" hidden="1">{"multiple",#N/A,FALSE,"client";"margins",#N/A,FALSE,"client";"data",#N/A,FALSE,"client"}</definedName>
    <definedName name="wrn.client._1" hidden="1">{"multiple",#N/A,FALSE,"client";"margins",#N/A,FALSE,"client";"data",#N/A,FALSE,"client"}</definedName>
    <definedName name="wrn.client._2" localSheetId="20" hidden="1">{"multiple",#N/A,FALSE,"client";"margins",#N/A,FALSE,"client";"data",#N/A,FALSE,"client"}</definedName>
    <definedName name="wrn.client._2" hidden="1">{"multiple",#N/A,FALSE,"client";"margins",#N/A,FALSE,"client";"data",#N/A,FALSE,"client"}</definedName>
    <definedName name="wrn.client._3" localSheetId="20" hidden="1">{"multiple",#N/A,FALSE,"client";"margins",#N/A,FALSE,"client";"data",#N/A,FALSE,"client"}</definedName>
    <definedName name="wrn.client._3" hidden="1">{"multiple",#N/A,FALSE,"client";"margins",#N/A,FALSE,"client";"data",#N/A,FALSE,"client"}</definedName>
    <definedName name="wrn.client._4" localSheetId="20" hidden="1">{"multiple",#N/A,FALSE,"client";"margins",#N/A,FALSE,"client";"data",#N/A,FALSE,"client"}</definedName>
    <definedName name="wrn.client._4" hidden="1">{"multiple",#N/A,FALSE,"client";"margins",#N/A,FALSE,"client";"data",#N/A,FALSE,"client"}</definedName>
    <definedName name="wrn.client._5" localSheetId="20" hidden="1">{"multiple",#N/A,FALSE,"client";"margins",#N/A,FALSE,"client";"data",#N/A,FALSE,"client"}</definedName>
    <definedName name="wrn.client._5" hidden="1">{"multiple",#N/A,FALSE,"client";"margins",#N/A,FALSE,"client";"data",#N/A,FALSE,"client"}</definedName>
    <definedName name="wrn.Client3." localSheetId="20" hidden="1">{"data",#N/A,FALSE,"client (3)";"margins",#N/A,FALSE,"client (3)";"multiple",#N/A,FALSE,"client (3)"}</definedName>
    <definedName name="wrn.Client3." hidden="1">{"data",#N/A,FALSE,"client (3)";"margins",#N/A,FALSE,"client (3)";"multiple",#N/A,FALSE,"client (3)"}</definedName>
    <definedName name="wrn.Client3._1" localSheetId="20" hidden="1">{"data",#N/A,FALSE,"client (3)";"margins",#N/A,FALSE,"client (3)";"multiple",#N/A,FALSE,"client (3)"}</definedName>
    <definedName name="wrn.Client3._1" hidden="1">{"data",#N/A,FALSE,"client (3)";"margins",#N/A,FALSE,"client (3)";"multiple",#N/A,FALSE,"client (3)"}</definedName>
    <definedName name="wrn.Client3._2" localSheetId="20" hidden="1">{"data",#N/A,FALSE,"client (3)";"margins",#N/A,FALSE,"client (3)";"multiple",#N/A,FALSE,"client (3)"}</definedName>
    <definedName name="wrn.Client3._2" hidden="1">{"data",#N/A,FALSE,"client (3)";"margins",#N/A,FALSE,"client (3)";"multiple",#N/A,FALSE,"client (3)"}</definedName>
    <definedName name="wrn.Client3._3" localSheetId="20" hidden="1">{"data",#N/A,FALSE,"client (3)";"margins",#N/A,FALSE,"client (3)";"multiple",#N/A,FALSE,"client (3)"}</definedName>
    <definedName name="wrn.Client3._3" hidden="1">{"data",#N/A,FALSE,"client (3)";"margins",#N/A,FALSE,"client (3)";"multiple",#N/A,FALSE,"client (3)"}</definedName>
    <definedName name="wrn.Client3._4" localSheetId="20" hidden="1">{"data",#N/A,FALSE,"client (3)";"margins",#N/A,FALSE,"client (3)";"multiple",#N/A,FALSE,"client (3)"}</definedName>
    <definedName name="wrn.Client3._4" hidden="1">{"data",#N/A,FALSE,"client (3)";"margins",#N/A,FALSE,"client (3)";"multiple",#N/A,FALSE,"client (3)"}</definedName>
    <definedName name="wrn.Client3._5" localSheetId="20" hidden="1">{"data",#N/A,FALSE,"client (3)";"margins",#N/A,FALSE,"client (3)";"multiple",#N/A,FALSE,"client (3)"}</definedName>
    <definedName name="wrn.Client3._5" hidden="1">{"data",#N/A,FALSE,"client (3)";"margins",#N/A,FALSE,"client (3)";"multiple",#N/A,FALSE,"client (3)"}</definedName>
    <definedName name="wrn.client4." localSheetId="20" hidden="1">{"multiple",#N/A,FALSE,"client (4)";"margins",#N/A,FALSE,"client (4)";"data",#N/A,FALSE,"client (4)"}</definedName>
    <definedName name="wrn.client4." hidden="1">{"multiple",#N/A,FALSE,"client (4)";"margins",#N/A,FALSE,"client (4)";"data",#N/A,FALSE,"client (4)"}</definedName>
    <definedName name="wrn.client4._1" localSheetId="20" hidden="1">{"multiple",#N/A,FALSE,"client (4)";"margins",#N/A,FALSE,"client (4)";"data",#N/A,FALSE,"client (4)"}</definedName>
    <definedName name="wrn.client4._1" hidden="1">{"multiple",#N/A,FALSE,"client (4)";"margins",#N/A,FALSE,"client (4)";"data",#N/A,FALSE,"client (4)"}</definedName>
    <definedName name="wrn.client4._2" localSheetId="20" hidden="1">{"multiple",#N/A,FALSE,"client (4)";"margins",#N/A,FALSE,"client (4)";"data",#N/A,FALSE,"client (4)"}</definedName>
    <definedName name="wrn.client4._2" hidden="1">{"multiple",#N/A,FALSE,"client (4)";"margins",#N/A,FALSE,"client (4)";"data",#N/A,FALSE,"client (4)"}</definedName>
    <definedName name="wrn.client4._3" localSheetId="20" hidden="1">{"multiple",#N/A,FALSE,"client (4)";"margins",#N/A,FALSE,"client (4)";"data",#N/A,FALSE,"client (4)"}</definedName>
    <definedName name="wrn.client4._3" hidden="1">{"multiple",#N/A,FALSE,"client (4)";"margins",#N/A,FALSE,"client (4)";"data",#N/A,FALSE,"client (4)"}</definedName>
    <definedName name="wrn.client4._4" localSheetId="20" hidden="1">{"multiple",#N/A,FALSE,"client (4)";"margins",#N/A,FALSE,"client (4)";"data",#N/A,FALSE,"client (4)"}</definedName>
    <definedName name="wrn.client4._4" hidden="1">{"multiple",#N/A,FALSE,"client (4)";"margins",#N/A,FALSE,"client (4)";"data",#N/A,FALSE,"client (4)"}</definedName>
    <definedName name="wrn.client4._5" localSheetId="20" hidden="1">{"multiple",#N/A,FALSE,"client (4)";"margins",#N/A,FALSE,"client (4)";"data",#N/A,FALSE,"client (4)"}</definedName>
    <definedName name="wrn.client4._5" hidden="1">{"multiple",#N/A,FALSE,"client (4)";"margins",#N/A,FALSE,"client (4)";"data",#N/A,FALSE,"client (4)"}</definedName>
    <definedName name="wrn.clientcopy." localSheetId="20"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GETUD1." localSheetId="20" hidden="1">{#N/A,#N/A,FALSE,"THERMIQUE";#N/A,#N/A,FALSE,"P1";#N/A,#N/A,FALSE,"P2P3";#N/A,#N/A,FALSE,"P4";#N/A,#N/A,FALSE,"TRI";#N/A,#N/A,FALSE,"BILAN tx fixe";#N/A,#N/A,FALSE,"BILAN tx var.";#N/A,#N/A,FALSE,"SITES"}</definedName>
    <definedName name="wrn.COGETUD1." hidden="1">{#N/A,#N/A,FALSE,"THERMIQUE";#N/A,#N/A,FALSE,"P1";#N/A,#N/A,FALSE,"P2P3";#N/A,#N/A,FALSE,"P4";#N/A,#N/A,FALSE,"TRI";#N/A,#N/A,FALSE,"BILAN tx fixe";#N/A,#N/A,FALSE,"BILAN tx var.";#N/A,#N/A,FALSE,"SITES"}</definedName>
    <definedName name="wrn.COMBINED." localSheetId="20" hidden="1">{#N/A,#N/A,FALSE,"INPUTS";#N/A,#N/A,FALSE,"PROFORMA BSHEET";#N/A,#N/A,FALSE,"COMBINED";#N/A,#N/A,FALSE,"HIGH YIELD";#N/A,#N/A,FALSE,"COMB_GRAPHS"}</definedName>
    <definedName name="wrn.COMBINED." hidden="1">{#N/A,#N/A,FALSE,"INPUTS";#N/A,#N/A,FALSE,"PROFORMA BSHEET";#N/A,#N/A,FALSE,"COMBINED";#N/A,#N/A,FALSE,"HIGH YIELD";#N/A,#N/A,FALSE,"COMB_GRAPHS"}</definedName>
    <definedName name="wrn.compco." localSheetId="20" hidden="1">{"page1",#N/A,FALSE,"BHCOMPC5";"page2",#N/A,FALSE,"BHCOMPC5";"page3",#N/A,FALSE,"BHCOMPC5";"page4",#N/A,FALSE,"BHCOMPC5"}</definedName>
    <definedName name="wrn.compco." hidden="1">{"page1",#N/A,FALSE,"BHCOMPC5";"page2",#N/A,FALSE,"BHCOMPC5";"page3",#N/A,FALSE,"BHCOMPC5";"page4",#N/A,FALSE,"BHCOMPC5"}</definedName>
    <definedName name="wrn.compco._1" localSheetId="20" hidden="1">{"page1",#N/A,FALSE,"BHCOMPC5";"page2",#N/A,FALSE,"BHCOMPC5";"page3",#N/A,FALSE,"BHCOMPC5";"page4",#N/A,FALSE,"BHCOMPC5"}</definedName>
    <definedName name="wrn.compco._1" hidden="1">{"page1",#N/A,FALSE,"BHCOMPC5";"page2",#N/A,FALSE,"BHCOMPC5";"page3",#N/A,FALSE,"BHCOMPC5";"page4",#N/A,FALSE,"BHCOMPC5"}</definedName>
    <definedName name="wrn.Complete." localSheetId="20"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Print._.Out."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_1"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_1"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_2"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_2"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_3"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_3"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_4"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_4"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_5"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_5"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2"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2"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3"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3"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4"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4"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5"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5"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_1"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_1"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_2"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_2"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_3"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_3"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_4"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_4"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_5"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_5"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_1"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_1"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_2"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_2"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_3"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_3"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_4"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_4"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_5"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_5"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4"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4"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5" localSheetId="20"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5"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Report." localSheetId="20" hidden="1">{#N/A,#N/A,FALSE,"Assumptions";#N/A,#N/A,FALSE,"Proforma IS";#N/A,#N/A,FALSE,"Cash Flows RLP";#N/A,#N/A,FALSE,"IRR";#N/A,#N/A,FALSE,"New Depr Sch-150% DB";#N/A,#N/A,FALSE,"Comments"}</definedName>
    <definedName name="wrn.Complete._.Report." hidden="1">{#N/A,#N/A,FALSE,"Assumptions";#N/A,#N/A,FALSE,"Proforma IS";#N/A,#N/A,FALSE,"Cash Flows RLP";#N/A,#N/A,FALSE,"IRR";#N/A,#N/A,FALSE,"New Depr Sch-150% DB";#N/A,#N/A,FALSE,"Comments"}</definedName>
    <definedName name="wrn.Complete._1" localSheetId="20"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1"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1_1" localSheetId="20" hidden="1">{#N/A,#N/A,TRUE,"Statements";#N/A,#N/A,TRUE,"Capital";#N/A,#N/A,TRUE,"Manpower";#N/A,#N/A,TRUE,"Sheet1";#N/A,#N/A,TRUE,"HISTORIC";#N/A,#N/A,TRUE,"Barbados"}</definedName>
    <definedName name="wrn.Complete._1_1" hidden="1">{#N/A,#N/A,TRUE,"Statements";#N/A,#N/A,TRUE,"Capital";#N/A,#N/A,TRUE,"Manpower";#N/A,#N/A,TRUE,"Sheet1";#N/A,#N/A,TRUE,"HISTORIC";#N/A,#N/A,TRUE,"Barbados"}</definedName>
    <definedName name="wrn.Complete._1_1_1" localSheetId="20" hidden="1">{#N/A,#N/A,TRUE,"Statements";#N/A,#N/A,TRUE,"Capital";#N/A,#N/A,TRUE,"Manpower";#N/A,#N/A,TRUE,"Sheet1";#N/A,#N/A,TRUE,"HISTORIC";#N/A,#N/A,TRUE,"Barbados"}</definedName>
    <definedName name="wrn.Complete._1_1_1" hidden="1">{#N/A,#N/A,TRUE,"Statements";#N/A,#N/A,TRUE,"Capital";#N/A,#N/A,TRUE,"Manpower";#N/A,#N/A,TRUE,"Sheet1";#N/A,#N/A,TRUE,"HISTORIC";#N/A,#N/A,TRUE,"Barbados"}</definedName>
    <definedName name="wrn.Complete._1_1_2" localSheetId="20" hidden="1">{#N/A,#N/A,TRUE,"Statements";#N/A,#N/A,TRUE,"Capital";#N/A,#N/A,TRUE,"Manpower";#N/A,#N/A,TRUE,"Sheet1";#N/A,#N/A,TRUE,"HISTORIC";#N/A,#N/A,TRUE,"Barbados"}</definedName>
    <definedName name="wrn.Complete._1_1_2" hidden="1">{#N/A,#N/A,TRUE,"Statements";#N/A,#N/A,TRUE,"Capital";#N/A,#N/A,TRUE,"Manpower";#N/A,#N/A,TRUE,"Sheet1";#N/A,#N/A,TRUE,"HISTORIC";#N/A,#N/A,TRUE,"Barbados"}</definedName>
    <definedName name="wrn.Complete._1_1_3" localSheetId="20" hidden="1">{#N/A,#N/A,TRUE,"Statements";#N/A,#N/A,TRUE,"Capital";#N/A,#N/A,TRUE,"Manpower";#N/A,#N/A,TRUE,"Sheet1";#N/A,#N/A,TRUE,"HISTORIC";#N/A,#N/A,TRUE,"Barbados"}</definedName>
    <definedName name="wrn.Complete._1_1_3" hidden="1">{#N/A,#N/A,TRUE,"Statements";#N/A,#N/A,TRUE,"Capital";#N/A,#N/A,TRUE,"Manpower";#N/A,#N/A,TRUE,"Sheet1";#N/A,#N/A,TRUE,"HISTORIC";#N/A,#N/A,TRUE,"Barbados"}</definedName>
    <definedName name="wrn.Complete._1_1_4" localSheetId="20" hidden="1">{#N/A,#N/A,TRUE,"Statements";#N/A,#N/A,TRUE,"Capital";#N/A,#N/A,TRUE,"Manpower";#N/A,#N/A,TRUE,"Sheet1";#N/A,#N/A,TRUE,"HISTORIC";#N/A,#N/A,TRUE,"Barbados"}</definedName>
    <definedName name="wrn.Complete._1_1_4" hidden="1">{#N/A,#N/A,TRUE,"Statements";#N/A,#N/A,TRUE,"Capital";#N/A,#N/A,TRUE,"Manpower";#N/A,#N/A,TRUE,"Sheet1";#N/A,#N/A,TRUE,"HISTORIC";#N/A,#N/A,TRUE,"Barbados"}</definedName>
    <definedName name="wrn.Complete._1_1_5" localSheetId="20" hidden="1">{#N/A,#N/A,TRUE,"Statements";#N/A,#N/A,TRUE,"Capital";#N/A,#N/A,TRUE,"Manpower";#N/A,#N/A,TRUE,"Sheet1";#N/A,#N/A,TRUE,"HISTORIC";#N/A,#N/A,TRUE,"Barbados"}</definedName>
    <definedName name="wrn.Complete._1_1_5" hidden="1">{#N/A,#N/A,TRUE,"Statements";#N/A,#N/A,TRUE,"Capital";#N/A,#N/A,TRUE,"Manpower";#N/A,#N/A,TRUE,"Sheet1";#N/A,#N/A,TRUE,"HISTORIC";#N/A,#N/A,TRUE,"Barbados"}</definedName>
    <definedName name="wrn.Complete._1_2" localSheetId="20" hidden="1">{#N/A,#N/A,TRUE,"Statements";#N/A,#N/A,TRUE,"Capital";#N/A,#N/A,TRUE,"Manpower";#N/A,#N/A,TRUE,"Sheet1";#N/A,#N/A,TRUE,"HISTORIC";#N/A,#N/A,TRUE,"Barbados"}</definedName>
    <definedName name="wrn.Complete._1_2" hidden="1">{#N/A,#N/A,TRUE,"Statements";#N/A,#N/A,TRUE,"Capital";#N/A,#N/A,TRUE,"Manpower";#N/A,#N/A,TRUE,"Sheet1";#N/A,#N/A,TRUE,"HISTORIC";#N/A,#N/A,TRUE,"Barbados"}</definedName>
    <definedName name="wrn.Complete._1_3" localSheetId="20" hidden="1">{#N/A,#N/A,TRUE,"Statements";#N/A,#N/A,TRUE,"Capital";#N/A,#N/A,TRUE,"Manpower";#N/A,#N/A,TRUE,"Sheet1";#N/A,#N/A,TRUE,"HISTORIC";#N/A,#N/A,TRUE,"Barbados"}</definedName>
    <definedName name="wrn.Complete._1_3" hidden="1">{#N/A,#N/A,TRUE,"Statements";#N/A,#N/A,TRUE,"Capital";#N/A,#N/A,TRUE,"Manpower";#N/A,#N/A,TRUE,"Sheet1";#N/A,#N/A,TRUE,"HISTORIC";#N/A,#N/A,TRUE,"Barbados"}</definedName>
    <definedName name="wrn.Complete._1_4" localSheetId="20" hidden="1">{#N/A,#N/A,TRUE,"Statements";#N/A,#N/A,TRUE,"Capital";#N/A,#N/A,TRUE,"Manpower";#N/A,#N/A,TRUE,"Sheet1";#N/A,#N/A,TRUE,"HISTORIC";#N/A,#N/A,TRUE,"Barbados"}</definedName>
    <definedName name="wrn.Complete._1_4" hidden="1">{#N/A,#N/A,TRUE,"Statements";#N/A,#N/A,TRUE,"Capital";#N/A,#N/A,TRUE,"Manpower";#N/A,#N/A,TRUE,"Sheet1";#N/A,#N/A,TRUE,"HISTORIC";#N/A,#N/A,TRUE,"Barbados"}</definedName>
    <definedName name="wrn.Complete._1_5" localSheetId="20" hidden="1">{#N/A,#N/A,TRUE,"Statements";#N/A,#N/A,TRUE,"Capital";#N/A,#N/A,TRUE,"Manpower";#N/A,#N/A,TRUE,"Sheet1";#N/A,#N/A,TRUE,"HISTORIC";#N/A,#N/A,TRUE,"Barbados"}</definedName>
    <definedName name="wrn.Complete._1_5" hidden="1">{#N/A,#N/A,TRUE,"Statements";#N/A,#N/A,TRUE,"Capital";#N/A,#N/A,TRUE,"Manpower";#N/A,#N/A,TRUE,"Sheet1";#N/A,#N/A,TRUE,"HISTORIC";#N/A,#N/A,TRUE,"Barbados"}</definedName>
    <definedName name="wrn.Complete._2" localSheetId="20" hidden="1">{#N/A,#N/A,TRUE,"Statements";#N/A,#N/A,TRUE,"Capital";#N/A,#N/A,TRUE,"Manpower";#N/A,#N/A,TRUE,"Sheet1";#N/A,#N/A,TRUE,"HISTORIC";#N/A,#N/A,TRUE,"Barbados"}</definedName>
    <definedName name="wrn.Complete._2" hidden="1">{#N/A,#N/A,TRUE,"Statements";#N/A,#N/A,TRUE,"Capital";#N/A,#N/A,TRUE,"Manpower";#N/A,#N/A,TRUE,"Sheet1";#N/A,#N/A,TRUE,"HISTORIC";#N/A,#N/A,TRUE,"Barbados"}</definedName>
    <definedName name="wrn.Complete._2_1" localSheetId="20" hidden="1">{#N/A,#N/A,TRUE,"Statements";#N/A,#N/A,TRUE,"Capital";#N/A,#N/A,TRUE,"Manpower";#N/A,#N/A,TRUE,"Sheet1";#N/A,#N/A,TRUE,"HISTORIC";#N/A,#N/A,TRUE,"Barbados"}</definedName>
    <definedName name="wrn.Complete._2_1" hidden="1">{#N/A,#N/A,TRUE,"Statements";#N/A,#N/A,TRUE,"Capital";#N/A,#N/A,TRUE,"Manpower";#N/A,#N/A,TRUE,"Sheet1";#N/A,#N/A,TRUE,"HISTORIC";#N/A,#N/A,TRUE,"Barbados"}</definedName>
    <definedName name="wrn.Complete._2_2" localSheetId="20" hidden="1">{#N/A,#N/A,TRUE,"Statements";#N/A,#N/A,TRUE,"Capital";#N/A,#N/A,TRUE,"Manpower";#N/A,#N/A,TRUE,"Sheet1";#N/A,#N/A,TRUE,"HISTORIC";#N/A,#N/A,TRUE,"Barbados"}</definedName>
    <definedName name="wrn.Complete._2_2" hidden="1">{#N/A,#N/A,TRUE,"Statements";#N/A,#N/A,TRUE,"Capital";#N/A,#N/A,TRUE,"Manpower";#N/A,#N/A,TRUE,"Sheet1";#N/A,#N/A,TRUE,"HISTORIC";#N/A,#N/A,TRUE,"Barbados"}</definedName>
    <definedName name="wrn.Complete._2_3" localSheetId="20" hidden="1">{#N/A,#N/A,TRUE,"Statements";#N/A,#N/A,TRUE,"Capital";#N/A,#N/A,TRUE,"Manpower";#N/A,#N/A,TRUE,"Sheet1";#N/A,#N/A,TRUE,"HISTORIC";#N/A,#N/A,TRUE,"Barbados"}</definedName>
    <definedName name="wrn.Complete._2_3" hidden="1">{#N/A,#N/A,TRUE,"Statements";#N/A,#N/A,TRUE,"Capital";#N/A,#N/A,TRUE,"Manpower";#N/A,#N/A,TRUE,"Sheet1";#N/A,#N/A,TRUE,"HISTORIC";#N/A,#N/A,TRUE,"Barbados"}</definedName>
    <definedName name="wrn.Complete._2_4" localSheetId="20" hidden="1">{#N/A,#N/A,TRUE,"Statements";#N/A,#N/A,TRUE,"Capital";#N/A,#N/A,TRUE,"Manpower";#N/A,#N/A,TRUE,"Sheet1";#N/A,#N/A,TRUE,"HISTORIC";#N/A,#N/A,TRUE,"Barbados"}</definedName>
    <definedName name="wrn.Complete._2_4" hidden="1">{#N/A,#N/A,TRUE,"Statements";#N/A,#N/A,TRUE,"Capital";#N/A,#N/A,TRUE,"Manpower";#N/A,#N/A,TRUE,"Sheet1";#N/A,#N/A,TRUE,"HISTORIC";#N/A,#N/A,TRUE,"Barbados"}</definedName>
    <definedName name="wrn.Complete._2_5" localSheetId="20" hidden="1">{#N/A,#N/A,TRUE,"Statements";#N/A,#N/A,TRUE,"Capital";#N/A,#N/A,TRUE,"Manpower";#N/A,#N/A,TRUE,"Sheet1";#N/A,#N/A,TRUE,"HISTORIC";#N/A,#N/A,TRUE,"Barbados"}</definedName>
    <definedName name="wrn.Complete._2_5" hidden="1">{#N/A,#N/A,TRUE,"Statements";#N/A,#N/A,TRUE,"Capital";#N/A,#N/A,TRUE,"Manpower";#N/A,#N/A,TRUE,"Sheet1";#N/A,#N/A,TRUE,"HISTORIC";#N/A,#N/A,TRUE,"Barbados"}</definedName>
    <definedName name="wrn.Complete._3" localSheetId="20" hidden="1">{#N/A,#N/A,TRUE,"Statements";#N/A,#N/A,TRUE,"Capital";#N/A,#N/A,TRUE,"Manpower";#N/A,#N/A,TRUE,"Sheet1";#N/A,#N/A,TRUE,"HISTORIC";#N/A,#N/A,TRUE,"Barbados"}</definedName>
    <definedName name="wrn.Complete._3" hidden="1">{#N/A,#N/A,TRUE,"Statements";#N/A,#N/A,TRUE,"Capital";#N/A,#N/A,TRUE,"Manpower";#N/A,#N/A,TRUE,"Sheet1";#N/A,#N/A,TRUE,"HISTORIC";#N/A,#N/A,TRUE,"Barbados"}</definedName>
    <definedName name="wrn.Complete._3_1" localSheetId="20" hidden="1">{#N/A,#N/A,TRUE,"Statements";#N/A,#N/A,TRUE,"Capital";#N/A,#N/A,TRUE,"Manpower";#N/A,#N/A,TRUE,"Sheet1";#N/A,#N/A,TRUE,"HISTORIC";#N/A,#N/A,TRUE,"Barbados"}</definedName>
    <definedName name="wrn.Complete._3_1" hidden="1">{#N/A,#N/A,TRUE,"Statements";#N/A,#N/A,TRUE,"Capital";#N/A,#N/A,TRUE,"Manpower";#N/A,#N/A,TRUE,"Sheet1";#N/A,#N/A,TRUE,"HISTORIC";#N/A,#N/A,TRUE,"Barbados"}</definedName>
    <definedName name="wrn.Complete._3_2" localSheetId="20" hidden="1">{#N/A,#N/A,TRUE,"Statements";#N/A,#N/A,TRUE,"Capital";#N/A,#N/A,TRUE,"Manpower";#N/A,#N/A,TRUE,"Sheet1";#N/A,#N/A,TRUE,"HISTORIC";#N/A,#N/A,TRUE,"Barbados"}</definedName>
    <definedName name="wrn.Complete._3_2" hidden="1">{#N/A,#N/A,TRUE,"Statements";#N/A,#N/A,TRUE,"Capital";#N/A,#N/A,TRUE,"Manpower";#N/A,#N/A,TRUE,"Sheet1";#N/A,#N/A,TRUE,"HISTORIC";#N/A,#N/A,TRUE,"Barbados"}</definedName>
    <definedName name="wrn.Complete._3_3" localSheetId="20" hidden="1">{#N/A,#N/A,TRUE,"Statements";#N/A,#N/A,TRUE,"Capital";#N/A,#N/A,TRUE,"Manpower";#N/A,#N/A,TRUE,"Sheet1";#N/A,#N/A,TRUE,"HISTORIC";#N/A,#N/A,TRUE,"Barbados"}</definedName>
    <definedName name="wrn.Complete._3_3" hidden="1">{#N/A,#N/A,TRUE,"Statements";#N/A,#N/A,TRUE,"Capital";#N/A,#N/A,TRUE,"Manpower";#N/A,#N/A,TRUE,"Sheet1";#N/A,#N/A,TRUE,"HISTORIC";#N/A,#N/A,TRUE,"Barbados"}</definedName>
    <definedName name="wrn.Complete._3_4" localSheetId="20" hidden="1">{#N/A,#N/A,TRUE,"Statements";#N/A,#N/A,TRUE,"Capital";#N/A,#N/A,TRUE,"Manpower";#N/A,#N/A,TRUE,"Sheet1";#N/A,#N/A,TRUE,"HISTORIC";#N/A,#N/A,TRUE,"Barbados"}</definedName>
    <definedName name="wrn.Complete._3_4" hidden="1">{#N/A,#N/A,TRUE,"Statements";#N/A,#N/A,TRUE,"Capital";#N/A,#N/A,TRUE,"Manpower";#N/A,#N/A,TRUE,"Sheet1";#N/A,#N/A,TRUE,"HISTORIC";#N/A,#N/A,TRUE,"Barbados"}</definedName>
    <definedName name="wrn.Complete._3_5" localSheetId="20" hidden="1">{#N/A,#N/A,TRUE,"Statements";#N/A,#N/A,TRUE,"Capital";#N/A,#N/A,TRUE,"Manpower";#N/A,#N/A,TRUE,"Sheet1";#N/A,#N/A,TRUE,"HISTORIC";#N/A,#N/A,TRUE,"Barbados"}</definedName>
    <definedName name="wrn.Complete._3_5" hidden="1">{#N/A,#N/A,TRUE,"Statements";#N/A,#N/A,TRUE,"Capital";#N/A,#N/A,TRUE,"Manpower";#N/A,#N/A,TRUE,"Sheet1";#N/A,#N/A,TRUE,"HISTORIC";#N/A,#N/A,TRUE,"Barbados"}</definedName>
    <definedName name="wrn.Complete._4" localSheetId="20" hidden="1">{#N/A,#N/A,TRUE,"Statements";#N/A,#N/A,TRUE,"Capital";#N/A,#N/A,TRUE,"Manpower";#N/A,#N/A,TRUE,"Sheet1";#N/A,#N/A,TRUE,"HISTORIC";#N/A,#N/A,TRUE,"Barbados"}</definedName>
    <definedName name="wrn.Complete._4" hidden="1">{#N/A,#N/A,TRUE,"Statements";#N/A,#N/A,TRUE,"Capital";#N/A,#N/A,TRUE,"Manpower";#N/A,#N/A,TRUE,"Sheet1";#N/A,#N/A,TRUE,"HISTORIC";#N/A,#N/A,TRUE,"Barbados"}</definedName>
    <definedName name="wrn.Complete._5" localSheetId="20" hidden="1">{#N/A,#N/A,TRUE,"Statements";#N/A,#N/A,TRUE,"Capital";#N/A,#N/A,TRUE,"Manpower";#N/A,#N/A,TRUE,"Sheet1";#N/A,#N/A,TRUE,"HISTORIC";#N/A,#N/A,TRUE,"Barbados"}</definedName>
    <definedName name="wrn.Complete._5" hidden="1">{#N/A,#N/A,TRUE,"Statements";#N/A,#N/A,TRUE,"Capital";#N/A,#N/A,TRUE,"Manpower";#N/A,#N/A,TRUE,"Sheet1";#N/A,#N/A,TRUE,"HISTORIC";#N/A,#N/A,TRUE,"Barbados"}</definedName>
    <definedName name="wrn.comps." localSheetId="20" hidden="1">{#N/A,#N/A,FALSE,"Comp"}</definedName>
    <definedName name="wrn.comps." hidden="1">{#N/A,#N/A,FALSE,"Comp"}</definedName>
    <definedName name="wrn.comps._.and._.DCF_LBO." localSheetId="20" hidden="1">{#N/A,#N/A,FALSE,"MKT.COMPS";#N/A,#N/A,FALSE,"DCF - LBO"}</definedName>
    <definedName name="wrn.comps._.and._.DCF_LBO." hidden="1">{#N/A,#N/A,FALSE,"MKT.COMPS";#N/A,#N/A,FALSE,"DCF - LBO"}</definedName>
    <definedName name="wrn.Comptes95." localSheetId="20" hidden="1">{#N/A,#N/A,FALSE,"3";#N/A,#N/A,FALSE,"5";#N/A,#N/A,FALSE,"6";#N/A,#N/A,FALSE,"8";#N/A,#N/A,FALSE,"10";#N/A,#N/A,FALSE,"13";#N/A,#N/A,FALSE,"14";#N/A,#N/A,FALSE,"15";#N/A,#N/A,FALSE,"16"}</definedName>
    <definedName name="wrn.Comptes95." hidden="1">{#N/A,#N/A,FALSE,"3";#N/A,#N/A,FALSE,"5";#N/A,#N/A,FALSE,"6";#N/A,#N/A,FALSE,"8";#N/A,#N/A,FALSE,"10";#N/A,#N/A,FALSE,"13";#N/A,#N/A,FALSE,"14";#N/A,#N/A,FALSE,"15";#N/A,#N/A,FALSE,"16"}</definedName>
    <definedName name="wrn.Consolidated._.Breakeven._.and._.by._.Plant." localSheetId="20" hidden="1">{"Concolidated Breakeven",#N/A,FALSE,"Total Automotive";"Farmington Breakeven",#N/A,FALSE,"Farmington";"Newbern Breakeven",#N/A,FALSE,"Newbern";"Breakeven Portageville",#N/A,FALSE,"PSC";"Breakeven Shreveport",#N/A,FALSE,"Shreveport";"Breakeven Bowling Green",#N/A,FALSE,"BowlingGreen";"Breakeven Ripley North",#N/A,FALSE,"RipleyNorth";"Breakeven Ripley South",#N/A,FALSE,"RipleySouth"}</definedName>
    <definedName name="wrn.Consolidated._.Breakeven._.and._.by._.Plant." hidden="1">{"Concolidated Breakeven",#N/A,FALSE,"Total Automotive";"Farmington Breakeven",#N/A,FALSE,"Farmington";"Newbern Breakeven",#N/A,FALSE,"Newbern";"Breakeven Portageville",#N/A,FALSE,"PSC";"Breakeven Shreveport",#N/A,FALSE,"Shreveport";"Breakeven Bowling Green",#N/A,FALSE,"BowlingGreen";"Breakeven Ripley North",#N/A,FALSE,"RipleyNorth";"Breakeven Ripley South",#N/A,FALSE,"RipleySouth"}</definedName>
    <definedName name="wrn.Consolidated._.Set." localSheetId="20" hidden="1">{"Consolidated IS w Ratios",#N/A,FALSE,"Consolidated";"Consolidated CF",#N/A,FALSE,"Consolidated";"Consolidated DCF",#N/A,FALSE,"Consolidated"}</definedName>
    <definedName name="wrn.Consolidated._.Set." hidden="1">{"Consolidated IS w Ratios",#N/A,FALSE,"Consolidated";"Consolidated CF",#N/A,FALSE,"Consolidated";"Consolidated DCF",#N/A,FALSE,"Consolidated"}</definedName>
    <definedName name="wrn.Consolidating." localSheetId="20" hidden="1">{"Consolidated IS",#N/A,FALSE,"Consolidated IS";"Consolidated Detail IS",#N/A,FALSE,"Consolidated Detail IS";"Consolidated Detail Supplemental Info",#N/A,FALSE,"Consolidated Detail IS";"Consolidated CF",#N/A,FALSE,"Consolidated CF";"Consolidated BS",#N/A,FALSE,"Consolidated BS";"Consolidating 1999 Detail IS",#N/A,FALSE,"1999 Detail IS";"Consolidated 1999 Supplemental Info",#N/A,FALSE,"1999 Detail IS";"Consolidating 1998 Detail IS",#N/A,FALSE,"1998 Detail IS";"Consolidating 1998 Supplemental Info",#N/A,FALSE,"1998 Detail IS";"Consolidating 1997 Detail IS",#N/A,FALSE,"1997 Detail IS";"Consolidated 1997 Supplemental Info",#N/A,FALSE,"1997 Detail IS"}</definedName>
    <definedName name="wrn.Consolidating." hidden="1">{"Consolidated IS",#N/A,FALSE,"Consolidated IS";"Consolidated Detail IS",#N/A,FALSE,"Consolidated Detail IS";"Consolidated Detail Supplemental Info",#N/A,FALSE,"Consolidated Detail IS";"Consolidated CF",#N/A,FALSE,"Consolidated CF";"Consolidated BS",#N/A,FALSE,"Consolidated BS";"Consolidating 1999 Detail IS",#N/A,FALSE,"1999 Detail IS";"Consolidated 1999 Supplemental Info",#N/A,FALSE,"1999 Detail IS";"Consolidating 1998 Detail IS",#N/A,FALSE,"1998 Detail IS";"Consolidating 1998 Supplemental Info",#N/A,FALSE,"1998 Detail IS";"Consolidating 1997 Detail IS",#N/A,FALSE,"1997 Detail IS";"Consolidated 1997 Supplemental Info",#N/A,FALSE,"1997 Detail IS"}</definedName>
    <definedName name="wrn.contribution." localSheetId="20" hidden="1">{#N/A,#N/A,FALSE,"Contribution Analysis"}</definedName>
    <definedName name="wrn.contribution." hidden="1">{#N/A,#N/A,FALSE,"Contribution Analysis"}</definedName>
    <definedName name="wrn.COSA._.FS._.국문." localSheetId="20" hidden="1">{#N/A,#N/A,FALSE,"BS";#N/A,#N/A,FALSE,"PL";#N/A,#N/A,FALSE,"처분";#N/A,#N/A,FALSE,"현금";#N/A,#N/A,FALSE,"매출";#N/A,#N/A,FALSE,"원가";#N/A,#N/A,FALSE,"경영"}</definedName>
    <definedName name="wrn.COSA._.FS._.국문." hidden="1">{#N/A,#N/A,FALSE,"BS";#N/A,#N/A,FALSE,"PL";#N/A,#N/A,FALSE,"처분";#N/A,#N/A,FALSE,"현금";#N/A,#N/A,FALSE,"매출";#N/A,#N/A,FALSE,"원가";#N/A,#N/A,FALSE,"경영"}</definedName>
    <definedName name="wrn.COSA94TAXRETURN." localSheetId="20"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A94TAXRETURN."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top." localSheetId="20" hidden="1">{"ReportTop",#N/A,FALSE,"report top"}</definedName>
    <definedName name="wrn.cotop." hidden="1">{"ReportTop",#N/A,FALSE,"report top"}</definedName>
    <definedName name="wrn.Cover." localSheetId="20" hidden="1">{"coverall",#N/A,FALSE,"Definitions";"cover1",#N/A,FALSE,"Definitions";"cover2",#N/A,FALSE,"Definitions";"cover3",#N/A,FALSE,"Definitions";"cover4",#N/A,FALSE,"Definitions";"cover5",#N/A,FALSE,"Definitions";"blank",#N/A,FALSE,"Definitions"}</definedName>
    <definedName name="wrn.Cover." hidden="1">{"coverall",#N/A,FALSE,"Definitions";"cover1",#N/A,FALSE,"Definitions";"cover2",#N/A,FALSE,"Definitions";"cover3",#N/A,FALSE,"Definitions";"cover4",#N/A,FALSE,"Definitions";"cover5",#N/A,FALSE,"Definitions";"blank",#N/A,FALSE,"Definitions"}</definedName>
    <definedName name="wrn.CS._.Flash._.Test." localSheetId="20" hidden="1">{#N/A,#N/A,FALSE,"Performance Flash Report"}</definedName>
    <definedName name="wrn.CS._.Flash._.Test." hidden="1">{#N/A,#N/A,FALSE,"Performance Flash Report"}</definedName>
    <definedName name="wrn.CS._.Flash._.Test._1" localSheetId="20" hidden="1">{#N/A,#N/A,FALSE,"Performance Flash Report"}</definedName>
    <definedName name="wrn.CS._.Flash._.Test._1" hidden="1">{#N/A,#N/A,FALSE,"Performance Flash Report"}</definedName>
    <definedName name="wrn.CS._.Flash._.Test._1_1" localSheetId="20" hidden="1">{#N/A,#N/A,FALSE,"Performance Flash Report"}</definedName>
    <definedName name="wrn.CS._.Flash._.Test._1_1" hidden="1">{#N/A,#N/A,FALSE,"Performance Flash Report"}</definedName>
    <definedName name="wrn.CS._.Flash._.Test._1_2" localSheetId="20" hidden="1">{#N/A,#N/A,FALSE,"Performance Flash Report"}</definedName>
    <definedName name="wrn.CS._.Flash._.Test._1_2" hidden="1">{#N/A,#N/A,FALSE,"Performance Flash Report"}</definedName>
    <definedName name="wrn.CS._.Flash._.Test._1_3" localSheetId="20" hidden="1">{#N/A,#N/A,FALSE,"Performance Flash Report"}</definedName>
    <definedName name="wrn.CS._.Flash._.Test._1_3" hidden="1">{#N/A,#N/A,FALSE,"Performance Flash Report"}</definedName>
    <definedName name="wrn.CS._.Flash._.Test._1_4" localSheetId="20" hidden="1">{#N/A,#N/A,FALSE,"Performance Flash Report"}</definedName>
    <definedName name="wrn.CS._.Flash._.Test._1_4" hidden="1">{#N/A,#N/A,FALSE,"Performance Flash Report"}</definedName>
    <definedName name="wrn.CS._.Flash._.Test._2" localSheetId="20" hidden="1">{#N/A,#N/A,FALSE,"Performance Flash Report"}</definedName>
    <definedName name="wrn.CS._.Flash._.Test._2" hidden="1">{#N/A,#N/A,FALSE,"Performance Flash Report"}</definedName>
    <definedName name="wrn.CS._.Flash._.Test._2_1" localSheetId="20" hidden="1">{#N/A,#N/A,FALSE,"Performance Flash Report"}</definedName>
    <definedName name="wrn.CS._.Flash._.Test._2_1" hidden="1">{#N/A,#N/A,FALSE,"Performance Flash Report"}</definedName>
    <definedName name="wrn.CS._.Flash._.Test._2_2" localSheetId="20" hidden="1">{#N/A,#N/A,FALSE,"Performance Flash Report"}</definedName>
    <definedName name="wrn.CS._.Flash._.Test._2_2" hidden="1">{#N/A,#N/A,FALSE,"Performance Flash Report"}</definedName>
    <definedName name="wrn.CS._.Flash._.Test._2_3" localSheetId="20" hidden="1">{#N/A,#N/A,FALSE,"Performance Flash Report"}</definedName>
    <definedName name="wrn.CS._.Flash._.Test._2_3" hidden="1">{#N/A,#N/A,FALSE,"Performance Flash Report"}</definedName>
    <definedName name="wrn.CS._.Flash._.Test._2_4" localSheetId="20" hidden="1">{#N/A,#N/A,FALSE,"Performance Flash Report"}</definedName>
    <definedName name="wrn.CS._.Flash._.Test._2_4" hidden="1">{#N/A,#N/A,FALSE,"Performance Flash Report"}</definedName>
    <definedName name="wrn.CS._.Flash._.Test._3" localSheetId="20" hidden="1">{#N/A,#N/A,FALSE,"Performance Flash Report"}</definedName>
    <definedName name="wrn.CS._.Flash._.Test._3" hidden="1">{#N/A,#N/A,FALSE,"Performance Flash Report"}</definedName>
    <definedName name="wrn.CS._.Flash._.Test._3_1" localSheetId="20" hidden="1">{#N/A,#N/A,FALSE,"Performance Flash Report"}</definedName>
    <definedName name="wrn.CS._.Flash._.Test._3_1" hidden="1">{#N/A,#N/A,FALSE,"Performance Flash Report"}</definedName>
    <definedName name="wrn.CS._.Flash._.Test._3_2" localSheetId="20" hidden="1">{#N/A,#N/A,FALSE,"Performance Flash Report"}</definedName>
    <definedName name="wrn.CS._.Flash._.Test._3_2" hidden="1">{#N/A,#N/A,FALSE,"Performance Flash Report"}</definedName>
    <definedName name="wrn.CS._.Flash._.Test._3_3" localSheetId="20" hidden="1">{#N/A,#N/A,FALSE,"Performance Flash Report"}</definedName>
    <definedName name="wrn.CS._.Flash._.Test._3_3" hidden="1">{#N/A,#N/A,FALSE,"Performance Flash Report"}</definedName>
    <definedName name="wrn.CS._.Flash._.Test._3_4" localSheetId="20" hidden="1">{#N/A,#N/A,FALSE,"Performance Flash Report"}</definedName>
    <definedName name="wrn.CS._.Flash._.Test._3_4" hidden="1">{#N/A,#N/A,FALSE,"Performance Flash Report"}</definedName>
    <definedName name="wrn.CS._.Flash._.Test._4" localSheetId="20" hidden="1">{#N/A,#N/A,FALSE,"Performance Flash Report"}</definedName>
    <definedName name="wrn.CS._.Flash._.Test._4" hidden="1">{#N/A,#N/A,FALSE,"Performance Flash Report"}</definedName>
    <definedName name="wrn.CS._.Flash._.Test._4_1" localSheetId="20" hidden="1">{#N/A,#N/A,FALSE,"Performance Flash Report"}</definedName>
    <definedName name="wrn.CS._.Flash._.Test._4_1" hidden="1">{#N/A,#N/A,FALSE,"Performance Flash Report"}</definedName>
    <definedName name="wrn.CS._.Flash._.Test._4_2" localSheetId="20" hidden="1">{#N/A,#N/A,FALSE,"Performance Flash Report"}</definedName>
    <definedName name="wrn.CS._.Flash._.Test._4_2" hidden="1">{#N/A,#N/A,FALSE,"Performance Flash Report"}</definedName>
    <definedName name="wrn.CS._.Flash._.Test._4_3" localSheetId="20" hidden="1">{#N/A,#N/A,FALSE,"Performance Flash Report"}</definedName>
    <definedName name="wrn.CS._.Flash._.Test._4_3" hidden="1">{#N/A,#N/A,FALSE,"Performance Flash Report"}</definedName>
    <definedName name="wrn.CS._.Flash._.Test._4_4" localSheetId="20" hidden="1">{#N/A,#N/A,FALSE,"Performance Flash Report"}</definedName>
    <definedName name="wrn.CS._.Flash._.Test._4_4" hidden="1">{#N/A,#N/A,FALSE,"Performance Flash Report"}</definedName>
    <definedName name="wrn.CS._.Flash._.Test._5" localSheetId="20" hidden="1">{#N/A,#N/A,FALSE,"Performance Flash Report"}</definedName>
    <definedName name="wrn.CS._.Flash._.Test._5" hidden="1">{#N/A,#N/A,FALSE,"Performance Flash Report"}</definedName>
    <definedName name="wrn.CS._.Flash._.Test._5_1" localSheetId="20" hidden="1">{#N/A,#N/A,FALSE,"Performance Flash Report"}</definedName>
    <definedName name="wrn.CS._.Flash._.Test._5_1" hidden="1">{#N/A,#N/A,FALSE,"Performance Flash Report"}</definedName>
    <definedName name="wrn.CS._.Flash._.Test._5_2" localSheetId="20" hidden="1">{#N/A,#N/A,FALSE,"Performance Flash Report"}</definedName>
    <definedName name="wrn.CS._.Flash._.Test._5_2" hidden="1">{#N/A,#N/A,FALSE,"Performance Flash Report"}</definedName>
    <definedName name="wrn.CS._.Flash._.Test._5_3" localSheetId="20" hidden="1">{#N/A,#N/A,FALSE,"Performance Flash Report"}</definedName>
    <definedName name="wrn.CS._.Flash._.Test._5_3" hidden="1">{#N/A,#N/A,FALSE,"Performance Flash Report"}</definedName>
    <definedName name="wrn.CS._.Flash._.Test._5_4" localSheetId="20" hidden="1">{#N/A,#N/A,FALSE,"Performance Flash Report"}</definedName>
    <definedName name="wrn.CS._.Flash._.Test._5_4" hidden="1">{#N/A,#N/A,FALSE,"Performance Flash Report"}</definedName>
    <definedName name="wrn.csc." localSheetId="20" hidden="1">{"orixcsc",#N/A,FALSE,"ORIX CSC";"orixcsc2",#N/A,FALSE,"ORIX CSC"}</definedName>
    <definedName name="wrn.csc." hidden="1">{"orixcsc",#N/A,FALSE,"ORIX CSC";"orixcsc2",#N/A,FALSE,"ORIX CSC"}</definedName>
    <definedName name="wrn.CSC2" localSheetId="20" hidden="1">{"page1",#N/A,TRUE,"CSC";"page2",#N/A,TRUE,"CSC"}</definedName>
    <definedName name="wrn.CSC2" hidden="1">{"page1",#N/A,TRUE,"CSC";"page2",#N/A,TRUE,"CSC"}</definedName>
    <definedName name="wrn.csc2." localSheetId="20" hidden="1">{#N/A,#N/A,FALSE,"ORIX CSC"}</definedName>
    <definedName name="wrn.csc2." hidden="1">{#N/A,#N/A,FALSE,"ORIX CSC"}</definedName>
    <definedName name="wrn.ctsa." localSheetId="20" hidden="1">{#N/A,#N/A,FALSE,"PCTCT";#N/A,#N/A,FALSE,"Workings 1";#N/A,#N/A,FALSE,"Workings 2";#N/A,#N/A,FALSE,"Workings 3";#N/A,#N/A,FALSE,"Workings 4";#N/A,#N/A,FALSE,"Workings 5";#N/A,#N/A,FALSE,"Workings 6"}</definedName>
    <definedName name="wrn.ctsa." hidden="1">{#N/A,#N/A,FALSE,"PCTCT";#N/A,#N/A,FALSE,"Workings 1";#N/A,#N/A,FALSE,"Workings 2";#N/A,#N/A,FALSE,"Workings 3";#N/A,#N/A,FALSE,"Workings 4";#N/A,#N/A,FALSE,"Workings 5";#N/A,#N/A,FALSE,"Workings 6"}</definedName>
    <definedName name="wrn.DATA._.SHEETS." localSheetId="20" hidden="1">{"page1",#N/A,FALSE,"DATA SHEET";"page2",#N/A,FALSE,"DATA SHEET";"page3",#N/A,FALSE,"DATA SHEET"}</definedName>
    <definedName name="wrn.DATA._.SHEETS." hidden="1">{"page1",#N/A,FALSE,"DATA SHEET";"page2",#N/A,FALSE,"DATA SHEET";"page3",#N/A,FALSE,"DATA SHEET"}</definedName>
    <definedName name="wrn.DATA._.SHEETS._1" localSheetId="20" hidden="1">{"page1",#N/A,FALSE,"DATA SHEET";"page2",#N/A,FALSE,"DATA SHEET";"page3",#N/A,FALSE,"DATA SHEET"}</definedName>
    <definedName name="wrn.DATA._.SHEETS._1" hidden="1">{"page1",#N/A,FALSE,"DATA SHEET";"page2",#N/A,FALSE,"DATA SHEET";"page3",#N/A,FALSE,"DATA SHEET"}</definedName>
    <definedName name="wrn.database." localSheetId="20" hidden="1">{"subs",#N/A,FALSE,"database ";"proportional",#N/A,FALSE,"database "}</definedName>
    <definedName name="wrn.database." hidden="1">{"subs",#N/A,FALSE,"database ";"proportional",#N/A,FALSE,"database "}</definedName>
    <definedName name="wrn.dcf." localSheetId="20"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_.Only." localSheetId="20" hidden="1">{#N/A,#N/A,FALSE,"DCF Summary";#N/A,#N/A,FALSE,"Casema";#N/A,#N/A,FALSE,"Casema NoTel";#N/A,#N/A,FALSE,"UK";#N/A,#N/A,FALSE,"RCF";#N/A,#N/A,FALSE,"Intercable CZ";#N/A,#N/A,FALSE,"Interkabel P"}</definedName>
    <definedName name="wrn.DCF._.Only." hidden="1">{#N/A,#N/A,FALSE,"DCF Summary";#N/A,#N/A,FALSE,"Casema";#N/A,#N/A,FALSE,"Casema NoTel";#N/A,#N/A,FALSE,"UK";#N/A,#N/A,FALSE,"RCF";#N/A,#N/A,FALSE,"Intercable CZ";#N/A,#N/A,FALSE,"Interkabel P"}</definedName>
    <definedName name="wrn.DCF._.Valuation." localSheetId="20" hidden="1">{"value box",#N/A,TRUE,"DPL Inc. Fin Statements";"unlevered free cash flows",#N/A,TRUE,"DPL Inc. Fin Statements"}</definedName>
    <definedName name="wrn.DCF._.Valuation." hidden="1">{"value box",#N/A,TRUE,"DPL Inc. Fin Statements";"unlevered free cash flows",#N/A,TRUE,"DPL Inc. Fin Statements"}</definedName>
    <definedName name="wrn.DCF._.Valuation._1" localSheetId="20" hidden="1">{"value box",#N/A,TRUE,"DPL Inc. Fin Statements";"unlevered free cash flows",#N/A,TRUE,"DPL Inc. Fin Statements"}</definedName>
    <definedName name="wrn.DCF._.Valuation._1" hidden="1">{"value box",#N/A,TRUE,"DPL Inc. Fin Statements";"unlevered free cash flows",#N/A,TRUE,"DPL Inc. Fin Statements"}</definedName>
    <definedName name="wrn.DCF._.Valuation._2" localSheetId="20" hidden="1">{"value box",#N/A,TRUE,"DPL Inc. Fin Statements";"unlevered free cash flows",#N/A,TRUE,"DPL Inc. Fin Statements"}</definedName>
    <definedName name="wrn.DCF._.Valuation._2" hidden="1">{"value box",#N/A,TRUE,"DPL Inc. Fin Statements";"unlevered free cash flows",#N/A,TRUE,"DPL Inc. Fin Statements"}</definedName>
    <definedName name="wrn.DCF._.Valuation._3" localSheetId="20" hidden="1">{"value box",#N/A,TRUE,"DPL Inc. Fin Statements";"unlevered free cash flows",#N/A,TRUE,"DPL Inc. Fin Statements"}</definedName>
    <definedName name="wrn.DCF._.Valuation._3" hidden="1">{"value box",#N/A,TRUE,"DPL Inc. Fin Statements";"unlevered free cash flows",#N/A,TRUE,"DPL Inc. Fin Statements"}</definedName>
    <definedName name="wrn.DCF._.Valuation._4" localSheetId="20" hidden="1">{"value box",#N/A,TRUE,"DPL Inc. Fin Statements";"unlevered free cash flows",#N/A,TRUE,"DPL Inc. Fin Statements"}</definedName>
    <definedName name="wrn.DCF._.Valuation._4" hidden="1">{"value box",#N/A,TRUE,"DPL Inc. Fin Statements";"unlevered free cash flows",#N/A,TRUE,"DPL Inc. Fin Statements"}</definedName>
    <definedName name="wrn.DCF._.Valuation._5" localSheetId="20" hidden="1">{"value box",#N/A,TRUE,"DPL Inc. Fin Statements";"unlevered free cash flows",#N/A,TRUE,"DPL Inc. Fin Statements"}</definedName>
    <definedName name="wrn.DCF._.Valuation._5" hidden="1">{"value box",#N/A,TRUE,"DPL Inc. Fin Statements";"unlevered free cash flows",#N/A,TRUE,"DPL Inc. Fin Statements"}</definedName>
    <definedName name="wrn.DCF_Terminal_Value_qchm." localSheetId="20" hidden="1">{"qchm_dcf",#N/A,FALSE,"QCHMDCF2";"qchm_terminal",#N/A,FALSE,"QCHMDCF2"}</definedName>
    <definedName name="wrn.DCF_Terminal_Value_qchm." hidden="1">{"qchm_dcf",#N/A,FALSE,"QCHMDCF2";"qchm_terminal",#N/A,FALSE,"QCHMDCF2"}</definedName>
    <definedName name="wrn.DCF_Terminal_Value_qchm._1" localSheetId="20" hidden="1">{"qchm_dcf",#N/A,FALSE,"QCHMDCF2";"qchm_terminal",#N/A,FALSE,"QCHMDCF2"}</definedName>
    <definedName name="wrn.DCF_Terminal_Value_qchm._1" hidden="1">{"qchm_dcf",#N/A,FALSE,"QCHMDCF2";"qchm_terminal",#N/A,FALSE,"QCHMDCF2"}</definedName>
    <definedName name="wrn.dcf1" localSheetId="20" hidden="1">{#N/A,#N/A,FALSE,"DCF Summary";#N/A,#N/A,FALSE,"Casema";#N/A,#N/A,FALSE,"Casema NoTel";#N/A,#N/A,FALSE,"UK";#N/A,#N/A,FALSE,"RCF";#N/A,#N/A,FALSE,"Intercable CZ";#N/A,#N/A,FALSE,"Interkabel P"}</definedName>
    <definedName name="wrn.dcf1" hidden="1">{#N/A,#N/A,FALSE,"DCF Summary";#N/A,#N/A,FALSE,"Casema";#N/A,#N/A,FALSE,"Casema NoTel";#N/A,#N/A,FALSE,"UK";#N/A,#N/A,FALSE,"RCF";#N/A,#N/A,FALSE,"Intercable CZ";#N/A,#N/A,FALSE,"Interkabel P"}</definedName>
    <definedName name="wrn.Deltek._.Upload." localSheetId="20" hidden="1">{#N/A,#N/A,FALSE,"Delt Data"}</definedName>
    <definedName name="wrn.Deltek._.Upload." hidden="1">{#N/A,#N/A,FALSE,"Delt Data"}</definedName>
    <definedName name="wrn.Details." localSheetId="20" hidden="1">{#N/A,#N/A,TRUE,"Assumptions";"Input short",#N/A,TRUE,"Input";#N/A,#N/A,TRUE,"FC vs Act";"CapEx-Qu",#N/A,TRUE,"CapEx";#N/A,#N/A,TRUE,"HC Detail";"HCcalc-Qu",#N/A,TRUE,"HC calculation";#N/A,#N/A,TRUE,"Project Details";#N/A,#N/A,TRUE,"P&amp;L Qu with Actuals";#N/A,#N/A,TRUE,"FCashflow";#N/A,#N/A,TRUE,"BS Qu"}</definedName>
    <definedName name="wrn.Details." hidden="1">{#N/A,#N/A,TRUE,"Assumptions";"Input short",#N/A,TRUE,"Input";#N/A,#N/A,TRUE,"FC vs Act";"CapEx-Qu",#N/A,TRUE,"CapEx";#N/A,#N/A,TRUE,"HC Detail";"HCcalc-Qu",#N/A,TRUE,"HC calculation";#N/A,#N/A,TRUE,"Project Details";#N/A,#N/A,TRUE,"P&amp;L Qu with Actuals";#N/A,#N/A,TRUE,"FCashflow";#N/A,#N/A,TRUE,"BS Qu"}</definedName>
    <definedName name="wrn.Details._1" localSheetId="20" hidden="1">{#N/A,#N/A,TRUE,"Assumptions";"Input short",#N/A,TRUE,"Input";#N/A,#N/A,TRUE,"FC vs Act";"CapEx-Qu",#N/A,TRUE,"CapEx";#N/A,#N/A,TRUE,"HC Detail";"HCcalc-Qu",#N/A,TRUE,"HC calculation";#N/A,#N/A,TRUE,"Project Details";#N/A,#N/A,TRUE,"P&amp;L Qu with Actuals";#N/A,#N/A,TRUE,"FCashflow";#N/A,#N/A,TRUE,"BS Qu"}</definedName>
    <definedName name="wrn.Details._1" hidden="1">{#N/A,#N/A,TRUE,"Assumptions";"Input short",#N/A,TRUE,"Input";#N/A,#N/A,TRUE,"FC vs Act";"CapEx-Qu",#N/A,TRUE,"CapEx";#N/A,#N/A,TRUE,"HC Detail";"HCcalc-Qu",#N/A,TRUE,"HC calculation";#N/A,#N/A,TRUE,"Project Details";#N/A,#N/A,TRUE,"P&amp;L Qu with Actuals";#N/A,#N/A,TRUE,"FCashflow";#N/A,#N/A,TRUE,"BS Qu"}</definedName>
    <definedName name="wrn.Details._2" localSheetId="20" hidden="1">{#N/A,#N/A,TRUE,"Assumptions";"Input short",#N/A,TRUE,"Input";#N/A,#N/A,TRUE,"FC vs Act";"CapEx-Qu",#N/A,TRUE,"CapEx";#N/A,#N/A,TRUE,"HC Detail";"HCcalc-Qu",#N/A,TRUE,"HC calculation";#N/A,#N/A,TRUE,"Project Details";#N/A,#N/A,TRUE,"P&amp;L Qu with Actuals";#N/A,#N/A,TRUE,"FCashflow";#N/A,#N/A,TRUE,"BS Qu"}</definedName>
    <definedName name="wrn.Details._2" hidden="1">{#N/A,#N/A,TRUE,"Assumptions";"Input short",#N/A,TRUE,"Input";#N/A,#N/A,TRUE,"FC vs Act";"CapEx-Qu",#N/A,TRUE,"CapEx";#N/A,#N/A,TRUE,"HC Detail";"HCcalc-Qu",#N/A,TRUE,"HC calculation";#N/A,#N/A,TRUE,"Project Details";#N/A,#N/A,TRUE,"P&amp;L Qu with Actuals";#N/A,#N/A,TRUE,"FCashflow";#N/A,#N/A,TRUE,"BS Qu"}</definedName>
    <definedName name="wrn.Details._3" localSheetId="20" hidden="1">{#N/A,#N/A,TRUE,"Assumptions";"Input short",#N/A,TRUE,"Input";#N/A,#N/A,TRUE,"FC vs Act";"CapEx-Qu",#N/A,TRUE,"CapEx";#N/A,#N/A,TRUE,"HC Detail";"HCcalc-Qu",#N/A,TRUE,"HC calculation";#N/A,#N/A,TRUE,"Project Details";#N/A,#N/A,TRUE,"P&amp;L Qu with Actuals";#N/A,#N/A,TRUE,"FCashflow";#N/A,#N/A,TRUE,"BS Qu"}</definedName>
    <definedName name="wrn.Details._3" hidden="1">{#N/A,#N/A,TRUE,"Assumptions";"Input short",#N/A,TRUE,"Input";#N/A,#N/A,TRUE,"FC vs Act";"CapEx-Qu",#N/A,TRUE,"CapEx";#N/A,#N/A,TRUE,"HC Detail";"HCcalc-Qu",#N/A,TRUE,"HC calculation";#N/A,#N/A,TRUE,"Project Details";#N/A,#N/A,TRUE,"P&amp;L Qu with Actuals";#N/A,#N/A,TRUE,"FCashflow";#N/A,#N/A,TRUE,"BS Qu"}</definedName>
    <definedName name="wrn.Details._4" localSheetId="20" hidden="1">{#N/A,#N/A,TRUE,"Assumptions";"Input short",#N/A,TRUE,"Input";#N/A,#N/A,TRUE,"FC vs Act";"CapEx-Qu",#N/A,TRUE,"CapEx";#N/A,#N/A,TRUE,"HC Detail";"HCcalc-Qu",#N/A,TRUE,"HC calculation";#N/A,#N/A,TRUE,"Project Details";#N/A,#N/A,TRUE,"P&amp;L Qu with Actuals";#N/A,#N/A,TRUE,"FCashflow";#N/A,#N/A,TRUE,"BS Qu"}</definedName>
    <definedName name="wrn.Details._4" hidden="1">{#N/A,#N/A,TRUE,"Assumptions";"Input short",#N/A,TRUE,"Input";#N/A,#N/A,TRUE,"FC vs Act";"CapEx-Qu",#N/A,TRUE,"CapEx";#N/A,#N/A,TRUE,"HC Detail";"HCcalc-Qu",#N/A,TRUE,"HC calculation";#N/A,#N/A,TRUE,"Project Details";#N/A,#N/A,TRUE,"P&amp;L Qu with Actuals";#N/A,#N/A,TRUE,"FCashflow";#N/A,#N/A,TRUE,"BS Qu"}</definedName>
    <definedName name="wrn.Details._5" localSheetId="20" hidden="1">{#N/A,#N/A,TRUE,"Assumptions";"Input short",#N/A,TRUE,"Input";#N/A,#N/A,TRUE,"FC vs Act";"CapEx-Qu",#N/A,TRUE,"CapEx";#N/A,#N/A,TRUE,"HC Detail";"HCcalc-Qu",#N/A,TRUE,"HC calculation";#N/A,#N/A,TRUE,"Project Details";#N/A,#N/A,TRUE,"P&amp;L Qu with Actuals";#N/A,#N/A,TRUE,"FCashflow";#N/A,#N/A,TRUE,"BS Qu"}</definedName>
    <definedName name="wrn.Details._5" hidden="1">{#N/A,#N/A,TRUE,"Assumptions";"Input short",#N/A,TRUE,"Input";#N/A,#N/A,TRUE,"FC vs Act";"CapEx-Qu",#N/A,TRUE,"CapEx";#N/A,#N/A,TRUE,"HC Detail";"HCcalc-Qu",#N/A,TRUE,"HC calculation";#N/A,#N/A,TRUE,"Project Details";#N/A,#N/A,TRUE,"P&amp;L Qu with Actuals";#N/A,#N/A,TRUE,"FCashflow";#N/A,#N/A,TRUE,"BS Qu"}</definedName>
    <definedName name="wrn.DOM." localSheetId="20" hidden="1">{"DOM",#N/A,FALSE,"A8CONTENT"}</definedName>
    <definedName name="wrn.DOM." hidden="1">{"DOM",#N/A,FALSE,"A8CONTENT"}</definedName>
    <definedName name="wrn.Eilbericht_UBA." localSheetId="20" hidden="1">{"Eilbericht_UBA",#N/A,FALSE,"EB"}</definedName>
    <definedName name="wrn.Eilbericht_UBA." hidden="1">{"Eilbericht_UBA",#N/A,FALSE,"EB"}</definedName>
    <definedName name="wrn.Eilbericht_UBA._1" localSheetId="20" hidden="1">{"Eilbericht_UBA",#N/A,FALSE,"EB"}</definedName>
    <definedName name="wrn.Eilbericht_UBA._1" hidden="1">{"Eilbericht_UBA",#N/A,FALSE,"EB"}</definedName>
    <definedName name="wrn.EMM._.detail._.edition." localSheetId="20" hidden="1">{#N/A,#N/A,TRUE,"Cover";#N/A,#N/A,TRUE,"Content";"Orders EMM",#N/A,TRUE,"Order Sales";"project EMM",#N/A,TRUE,"Project Control";"Cash EMM",#N/A,TRUE,"Cash Control";"KPI EMM",#N/A,TRUE,"KPI-EMM";"Empl EMM",#N/A,TRUE,"Employees"}</definedName>
    <definedName name="wrn.EMM._.detail._.edition." hidden="1">{#N/A,#N/A,TRUE,"Cover";#N/A,#N/A,TRUE,"Content";"Orders EMM",#N/A,TRUE,"Order Sales";"project EMM",#N/A,TRUE,"Project Control";"Cash EMM",#N/A,TRUE,"Cash Control";"KPI EMM",#N/A,TRUE,"KPI-EMM";"Empl EMM",#N/A,TRUE,"Employees"}</definedName>
    <definedName name="wrn.Entire._.Model." localSheetId="20" hidden="1">{#N/A,#N/A,FALSE,"TOC";#N/A,#N/A,FALSE,"ASS";#N/A,#N/A,FALSE,"CF";#N/A,#N/A,FALSE,"Tariff";#N/A,#N/A,FALSE,"Price";#N/A,#N/A,FALSE,"RESERVE";#N/A,#N/A,FALSE,"FUEL&amp;MTC";#N/A,#N/A,FALSE,"DRAW";#N/A,#N/A,FALSE,"IDC";#N/A,#N/A,FALSE,"FIN";#N/A,#N/A,FALSE,"TAXES";#N/A,#N/A,FALSE,"DEPR";#N/A,#N/A,FALSE,"BS";#N/A,#N/A,FALSE,"Perf";#N/A,#N/A,FALSE,"ELOANS";#N/A,#N/A,FALSE,"RETURNS";#N/A,#N/A,FALSE,"ENE";#N/A,#N/A,FALSE,"EINC";#N/A,#N/A,FALSE,"DSCR"}</definedName>
    <definedName name="wrn.Entire._.Model." hidden="1">{#N/A,#N/A,FALSE,"TOC";#N/A,#N/A,FALSE,"ASS";#N/A,#N/A,FALSE,"CF";#N/A,#N/A,FALSE,"Tariff";#N/A,#N/A,FALSE,"Price";#N/A,#N/A,FALSE,"RESERVE";#N/A,#N/A,FALSE,"FUEL&amp;MTC";#N/A,#N/A,FALSE,"DRAW";#N/A,#N/A,FALSE,"IDC";#N/A,#N/A,FALSE,"FIN";#N/A,#N/A,FALSE,"TAXES";#N/A,#N/A,FALSE,"DEPR";#N/A,#N/A,FALSE,"BS";#N/A,#N/A,FALSE,"Perf";#N/A,#N/A,FALSE,"ELOANS";#N/A,#N/A,FALSE,"RETURNS";#N/A,#N/A,FALSE,"ENE";#N/A,#N/A,FALSE,"EINC";#N/A,#N/A,FALSE,"DSCR"}</definedName>
    <definedName name="wrn.Entire._.Model._1" localSheetId="20" hidden="1">{#N/A,#N/A,FALSE,"TOC";#N/A,#N/A,FALSE,"ASS";#N/A,#N/A,FALSE,"CF";#N/A,#N/A,FALSE,"Tariff";#N/A,#N/A,FALSE,"Price";#N/A,#N/A,FALSE,"RESERVE";#N/A,#N/A,FALSE,"FUEL&amp;MTC";#N/A,#N/A,FALSE,"DRAW";#N/A,#N/A,FALSE,"IDC";#N/A,#N/A,FALSE,"FIN";#N/A,#N/A,FALSE,"TAXES";#N/A,#N/A,FALSE,"DEPR";#N/A,#N/A,FALSE,"BS";#N/A,#N/A,FALSE,"Perf";#N/A,#N/A,FALSE,"ELOANS";#N/A,#N/A,FALSE,"RETURNS";#N/A,#N/A,FALSE,"ENE";#N/A,#N/A,FALSE,"EINC";#N/A,#N/A,FALSE,"DSCR"}</definedName>
    <definedName name="wrn.Entire._.Model._1" hidden="1">{#N/A,#N/A,FALSE,"TOC";#N/A,#N/A,FALSE,"ASS";#N/A,#N/A,FALSE,"CF";#N/A,#N/A,FALSE,"Tariff";#N/A,#N/A,FALSE,"Price";#N/A,#N/A,FALSE,"RESERVE";#N/A,#N/A,FALSE,"FUEL&amp;MTC";#N/A,#N/A,FALSE,"DRAW";#N/A,#N/A,FALSE,"IDC";#N/A,#N/A,FALSE,"FIN";#N/A,#N/A,FALSE,"TAXES";#N/A,#N/A,FALSE,"DEPR";#N/A,#N/A,FALSE,"BS";#N/A,#N/A,FALSE,"Perf";#N/A,#N/A,FALSE,"ELOANS";#N/A,#N/A,FALSE,"RETURNS";#N/A,#N/A,FALSE,"ENE";#N/A,#N/A,FALSE,"EINC";#N/A,#N/A,FALSE,"DSCR"}</definedName>
    <definedName name="wrn.Ergebnisbericht_UBA." localSheetId="20" hidden="1">{"Ergebnisbericht_UBA",#N/A,FALSE,"MB"}</definedName>
    <definedName name="wrn.Ergebnisbericht_UBA." hidden="1">{"Ergebnisbericht_UBA",#N/A,FALSE,"MB"}</definedName>
    <definedName name="wrn.Ergebnisbericht_UBA._1" localSheetId="20" hidden="1">{"Ergebnisbericht_UBA",#N/A,FALSE,"MB"}</definedName>
    <definedName name="wrn.Ergebnisbericht_UBA._1" hidden="1">{"Ergebnisbericht_UBA",#N/A,FALSE,"MB"}</definedName>
    <definedName name="wrn.Europe." localSheetId="20"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localSheetId="20" hidden="1">{"Eur Base Top",#N/A,FALSE,"Europe Base";"Eur Base Bottom",#N/A,FALSE,"Europe Base"}</definedName>
    <definedName name="wrn.Europe._.Base." hidden="1">{"Eur Base Top",#N/A,FALSE,"Europe Base";"Eur Base Bottom",#N/A,FALSE,"Europe Base"}</definedName>
    <definedName name="wrn.Europe._.Set." localSheetId="20" hidden="1">{"IS w Ratios",#N/A,FALSE,"Europe";"PF CF Europe",#N/A,FALSE,"Europe";"DCF Eur Matrix",#N/A,FALSE,"Europe"}</definedName>
    <definedName name="wrn.Europe._.Set." hidden="1">{"IS w Ratios",#N/A,FALSE,"Europe";"PF CF Europe",#N/A,FALSE,"Europe";"DCF Eur Matrix",#N/A,FALSE,"Europe"}</definedName>
    <definedName name="wrn.Everything." localSheetId="20"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ecsum." localSheetId="20" hidden="1">{"execsum",#N/A,FALSE,"ExecSum";"finstatement",#N/A,FALSE,"Fin_St"}</definedName>
    <definedName name="wrn.execsum." hidden="1">{"execsum",#N/A,FALSE,"ExecSum";"finstatement",#N/A,FALSE,"Fin_St"}</definedName>
    <definedName name="wrn.EXPORT." localSheetId="20" hidden="1">{"EXPORT",#N/A,FALSE,"A8CONTENT"}</definedName>
    <definedName name="wrn.EXPORT." hidden="1">{"EXPORT",#N/A,FALSE,"A8CONTENT"}</definedName>
    <definedName name="wrn.Exports." localSheetId="20" hidden="1">{#N/A,#N/A,FALSE,"Exports";#N/A,#N/A,FALSE,"Carolans";#N/A,#N/A,FALSE,"Irish Mist";#N/A,#N/A,FALSE,"Tullamore Dew";#N/A,#N/A,FALSE,"Other Brands Exports";#N/A,#N/A,FALSE,"Frangelico";#N/A,#N/A,FALSE,"Mondoro";#N/A,#N/A,FALSE,"Aperol";#N/A,#N/A,FALSE,"Others Exports"}</definedName>
    <definedName name="wrn.Exports." hidden="1">{#N/A,#N/A,FALSE,"Exports";#N/A,#N/A,FALSE,"Carolans";#N/A,#N/A,FALSE,"Irish Mist";#N/A,#N/A,FALSE,"Tullamore Dew";#N/A,#N/A,FALSE,"Other Brands Exports";#N/A,#N/A,FALSE,"Frangelico";#N/A,#N/A,FALSE,"Mondoro";#N/A,#N/A,FALSE,"Aperol";#N/A,#N/A,FALSE,"Others Exports"}</definedName>
    <definedName name="wrn.Facilities." localSheetId="20" hidden="1">{"All Years",#N/A,FALSE,"All Years";"Kentwood",#N/A,FALSE,"Kentwood";"Pax",#N/A,FALSE,"Pax";"SC",#N/A,FALSE,"SC";"F&amp;P",#N/A,FALSE,"F&amp;P";"Brazil",#N/A,FALSE,"Brazil";"California",#N/A,FALSE,"California";"Alti",#N/A,FALSE,"Alti"}</definedName>
    <definedName name="wrn.Facilities." hidden="1">{"All Years",#N/A,FALSE,"All Years";"Kentwood",#N/A,FALSE,"Kentwood";"Pax",#N/A,FALSE,"Pax";"SC",#N/A,FALSE,"SC";"F&amp;P",#N/A,FALSE,"F&amp;P";"Brazil",#N/A,FALSE,"Brazil";"California",#N/A,FALSE,"California";"Alti",#N/A,FALSE,"Alti"}</definedName>
    <definedName name="wrn.Far._.East._.Set." localSheetId="20" hidden="1">{"IS FE with Ratios",#N/A,FALSE,"Far East";"PF CF Far East",#N/A,FALSE,"Far East";"DCF Far East Matrix",#N/A,FALSE,"Far East"}</definedName>
    <definedName name="wrn.Far._.East._.Set." hidden="1">{"IS FE with Ratios",#N/A,FALSE,"Far East";"PF CF Far East",#N/A,FALSE,"Far East";"DCF Far East Matrix",#N/A,FALSE,"Far East"}</definedName>
    <definedName name="wrn.FCB." localSheetId="20" hidden="1">{"FCB_ALL",#N/A,FALSE,"FCB"}</definedName>
    <definedName name="wrn.FCB." hidden="1">{"FCB_ALL",#N/A,FALSE,"FCB"}</definedName>
    <definedName name="wrn.FCB._1" localSheetId="20" hidden="1">{"FCB_ALL",#N/A,FALSE,"FCB"}</definedName>
    <definedName name="wrn.FCB._1" hidden="1">{"FCB_ALL",#N/A,FALSE,"FCB"}</definedName>
    <definedName name="wrn.FCB._1_1" localSheetId="20" hidden="1">{"FCB_ALL",#N/A,FALSE,"FCB"}</definedName>
    <definedName name="wrn.FCB._1_1" hidden="1">{"FCB_ALL",#N/A,FALSE,"FCB"}</definedName>
    <definedName name="wrn.FCB._1_2" localSheetId="20" hidden="1">{"FCB_ALL",#N/A,FALSE,"FCB"}</definedName>
    <definedName name="wrn.FCB._1_2" hidden="1">{"FCB_ALL",#N/A,FALSE,"FCB"}</definedName>
    <definedName name="wrn.FCB._1_3" localSheetId="20" hidden="1">{"FCB_ALL",#N/A,FALSE,"FCB"}</definedName>
    <definedName name="wrn.FCB._1_3" hidden="1">{"FCB_ALL",#N/A,FALSE,"FCB"}</definedName>
    <definedName name="wrn.FCB._1_4" localSheetId="20" hidden="1">{"FCB_ALL",#N/A,FALSE,"FCB"}</definedName>
    <definedName name="wrn.FCB._1_4" hidden="1">{"FCB_ALL",#N/A,FALSE,"FCB"}</definedName>
    <definedName name="wrn.FCB._2" localSheetId="20" hidden="1">{"FCB_ALL",#N/A,FALSE,"FCB"}</definedName>
    <definedName name="wrn.FCB._2" hidden="1">{"FCB_ALL",#N/A,FALSE,"FCB"}</definedName>
    <definedName name="wrn.FCB._2_1" localSheetId="20" hidden="1">{"FCB_ALL",#N/A,FALSE,"FCB"}</definedName>
    <definedName name="wrn.FCB._2_1" hidden="1">{"FCB_ALL",#N/A,FALSE,"FCB"}</definedName>
    <definedName name="wrn.FCB._2_2" localSheetId="20" hidden="1">{"FCB_ALL",#N/A,FALSE,"FCB"}</definedName>
    <definedName name="wrn.FCB._2_2" hidden="1">{"FCB_ALL",#N/A,FALSE,"FCB"}</definedName>
    <definedName name="wrn.FCB._2_3" localSheetId="20" hidden="1">{"FCB_ALL",#N/A,FALSE,"FCB"}</definedName>
    <definedName name="wrn.FCB._2_3" hidden="1">{"FCB_ALL",#N/A,FALSE,"FCB"}</definedName>
    <definedName name="wrn.FCB._2_4" localSheetId="20" hidden="1">{"FCB_ALL",#N/A,FALSE,"FCB"}</definedName>
    <definedName name="wrn.FCB._2_4" hidden="1">{"FCB_ALL",#N/A,FALSE,"FCB"}</definedName>
    <definedName name="wrn.FCB._3" localSheetId="20" hidden="1">{"FCB_ALL",#N/A,FALSE,"FCB"}</definedName>
    <definedName name="wrn.FCB._3" hidden="1">{"FCB_ALL",#N/A,FALSE,"FCB"}</definedName>
    <definedName name="wrn.FCB._3_1" localSheetId="20" hidden="1">{"FCB_ALL",#N/A,FALSE,"FCB"}</definedName>
    <definedName name="wrn.FCB._3_1" hidden="1">{"FCB_ALL",#N/A,FALSE,"FCB"}</definedName>
    <definedName name="wrn.FCB._3_2" localSheetId="20" hidden="1">{"FCB_ALL",#N/A,FALSE,"FCB"}</definedName>
    <definedName name="wrn.FCB._3_2" hidden="1">{"FCB_ALL",#N/A,FALSE,"FCB"}</definedName>
    <definedName name="wrn.FCB._3_3" localSheetId="20" hidden="1">{"FCB_ALL",#N/A,FALSE,"FCB"}</definedName>
    <definedName name="wrn.FCB._3_3" hidden="1">{"FCB_ALL",#N/A,FALSE,"FCB"}</definedName>
    <definedName name="wrn.FCB._3_4" localSheetId="20" hidden="1">{"FCB_ALL",#N/A,FALSE,"FCB"}</definedName>
    <definedName name="wrn.FCB._3_4" hidden="1">{"FCB_ALL",#N/A,FALSE,"FCB"}</definedName>
    <definedName name="wrn.FCB._4" localSheetId="20" hidden="1">{"FCB_ALL",#N/A,FALSE,"FCB"}</definedName>
    <definedName name="wrn.FCB._4" hidden="1">{"FCB_ALL",#N/A,FALSE,"FCB"}</definedName>
    <definedName name="wrn.FCB._4_1" localSheetId="20" hidden="1">{"FCB_ALL",#N/A,FALSE,"FCB"}</definedName>
    <definedName name="wrn.FCB._4_1" hidden="1">{"FCB_ALL",#N/A,FALSE,"FCB"}</definedName>
    <definedName name="wrn.FCB._4_2" localSheetId="20" hidden="1">{"FCB_ALL",#N/A,FALSE,"FCB"}</definedName>
    <definedName name="wrn.FCB._4_2" hidden="1">{"FCB_ALL",#N/A,FALSE,"FCB"}</definedName>
    <definedName name="wrn.FCB._4_3" localSheetId="20" hidden="1">{"FCB_ALL",#N/A,FALSE,"FCB"}</definedName>
    <definedName name="wrn.FCB._4_3" hidden="1">{"FCB_ALL",#N/A,FALSE,"FCB"}</definedName>
    <definedName name="wrn.FCB._4_4" localSheetId="20" hidden="1">{"FCB_ALL",#N/A,FALSE,"FCB"}</definedName>
    <definedName name="wrn.FCB._4_4" hidden="1">{"FCB_ALL",#N/A,FALSE,"FCB"}</definedName>
    <definedName name="wrn.FCB._5" localSheetId="20" hidden="1">{"FCB_ALL",#N/A,FALSE,"FCB"}</definedName>
    <definedName name="wrn.FCB._5" hidden="1">{"FCB_ALL",#N/A,FALSE,"FCB"}</definedName>
    <definedName name="wrn.FCB._5_1" localSheetId="20" hidden="1">{"FCB_ALL",#N/A,FALSE,"FCB"}</definedName>
    <definedName name="wrn.FCB._5_1" hidden="1">{"FCB_ALL",#N/A,FALSE,"FCB"}</definedName>
    <definedName name="wrn.FCB._5_2" localSheetId="20" hidden="1">{"FCB_ALL",#N/A,FALSE,"FCB"}</definedName>
    <definedName name="wrn.FCB._5_2" hidden="1">{"FCB_ALL",#N/A,FALSE,"FCB"}</definedName>
    <definedName name="wrn.FCB._5_3" localSheetId="20" hidden="1">{"FCB_ALL",#N/A,FALSE,"FCB"}</definedName>
    <definedName name="wrn.FCB._5_3" hidden="1">{"FCB_ALL",#N/A,FALSE,"FCB"}</definedName>
    <definedName name="wrn.FCB._5_4" localSheetId="20" hidden="1">{"FCB_ALL",#N/A,FALSE,"FCB"}</definedName>
    <definedName name="wrn.FCB._5_4" hidden="1">{"FCB_ALL",#N/A,FALSE,"FCB"}</definedName>
    <definedName name="wrn.fcb2" localSheetId="20" hidden="1">{"FCB_ALL",#N/A,FALSE,"FCB"}</definedName>
    <definedName name="wrn.fcb2" hidden="1">{"FCB_ALL",#N/A,FALSE,"FCB"}</definedName>
    <definedName name="wrn.fcb2_1" localSheetId="20" hidden="1">{"FCB_ALL",#N/A,FALSE,"FCB"}</definedName>
    <definedName name="wrn.fcb2_1" hidden="1">{"FCB_ALL",#N/A,FALSE,"FCB"}</definedName>
    <definedName name="wrn.fcb2_1_1" localSheetId="20" hidden="1">{"FCB_ALL",#N/A,FALSE,"FCB"}</definedName>
    <definedName name="wrn.fcb2_1_1" hidden="1">{"FCB_ALL",#N/A,FALSE,"FCB"}</definedName>
    <definedName name="wrn.fcb2_1_2" localSheetId="20" hidden="1">{"FCB_ALL",#N/A,FALSE,"FCB"}</definedName>
    <definedName name="wrn.fcb2_1_2" hidden="1">{"FCB_ALL",#N/A,FALSE,"FCB"}</definedName>
    <definedName name="wrn.fcb2_1_3" localSheetId="20" hidden="1">{"FCB_ALL",#N/A,FALSE,"FCB"}</definedName>
    <definedName name="wrn.fcb2_1_3" hidden="1">{"FCB_ALL",#N/A,FALSE,"FCB"}</definedName>
    <definedName name="wrn.fcb2_1_4" localSheetId="20" hidden="1">{"FCB_ALL",#N/A,FALSE,"FCB"}</definedName>
    <definedName name="wrn.fcb2_1_4" hidden="1">{"FCB_ALL",#N/A,FALSE,"FCB"}</definedName>
    <definedName name="wrn.fcb2_2" localSheetId="20" hidden="1">{"FCB_ALL",#N/A,FALSE,"FCB"}</definedName>
    <definedName name="wrn.fcb2_2" hidden="1">{"FCB_ALL",#N/A,FALSE,"FCB"}</definedName>
    <definedName name="wrn.fcb2_2_1" localSheetId="20" hidden="1">{"FCB_ALL",#N/A,FALSE,"FCB"}</definedName>
    <definedName name="wrn.fcb2_2_1" hidden="1">{"FCB_ALL",#N/A,FALSE,"FCB"}</definedName>
    <definedName name="wrn.fcb2_2_2" localSheetId="20" hidden="1">{"FCB_ALL",#N/A,FALSE,"FCB"}</definedName>
    <definedName name="wrn.fcb2_2_2" hidden="1">{"FCB_ALL",#N/A,FALSE,"FCB"}</definedName>
    <definedName name="wrn.fcb2_2_3" localSheetId="20" hidden="1">{"FCB_ALL",#N/A,FALSE,"FCB"}</definedName>
    <definedName name="wrn.fcb2_2_3" hidden="1">{"FCB_ALL",#N/A,FALSE,"FCB"}</definedName>
    <definedName name="wrn.fcb2_2_4" localSheetId="20" hidden="1">{"FCB_ALL",#N/A,FALSE,"FCB"}</definedName>
    <definedName name="wrn.fcb2_2_4" hidden="1">{"FCB_ALL",#N/A,FALSE,"FCB"}</definedName>
    <definedName name="wrn.fcb2_3" localSheetId="20" hidden="1">{"FCB_ALL",#N/A,FALSE,"FCB"}</definedName>
    <definedName name="wrn.fcb2_3" hidden="1">{"FCB_ALL",#N/A,FALSE,"FCB"}</definedName>
    <definedName name="wrn.fcb2_3_1" localSheetId="20" hidden="1">{"FCB_ALL",#N/A,FALSE,"FCB"}</definedName>
    <definedName name="wrn.fcb2_3_1" hidden="1">{"FCB_ALL",#N/A,FALSE,"FCB"}</definedName>
    <definedName name="wrn.fcb2_3_2" localSheetId="20" hidden="1">{"FCB_ALL",#N/A,FALSE,"FCB"}</definedName>
    <definedName name="wrn.fcb2_3_2" hidden="1">{"FCB_ALL",#N/A,FALSE,"FCB"}</definedName>
    <definedName name="wrn.fcb2_3_3" localSheetId="20" hidden="1">{"FCB_ALL",#N/A,FALSE,"FCB"}</definedName>
    <definedName name="wrn.fcb2_3_3" hidden="1">{"FCB_ALL",#N/A,FALSE,"FCB"}</definedName>
    <definedName name="wrn.fcb2_3_4" localSheetId="20" hidden="1">{"FCB_ALL",#N/A,FALSE,"FCB"}</definedName>
    <definedName name="wrn.fcb2_3_4" hidden="1">{"FCB_ALL",#N/A,FALSE,"FCB"}</definedName>
    <definedName name="wrn.fcb2_4" localSheetId="20" hidden="1">{"FCB_ALL",#N/A,FALSE,"FCB"}</definedName>
    <definedName name="wrn.fcb2_4" hidden="1">{"FCB_ALL",#N/A,FALSE,"FCB"}</definedName>
    <definedName name="wrn.fcb2_4_1" localSheetId="20" hidden="1">{"FCB_ALL",#N/A,FALSE,"FCB"}</definedName>
    <definedName name="wrn.fcb2_4_1" hidden="1">{"FCB_ALL",#N/A,FALSE,"FCB"}</definedName>
    <definedName name="wrn.fcb2_4_2" localSheetId="20" hidden="1">{"FCB_ALL",#N/A,FALSE,"FCB"}</definedName>
    <definedName name="wrn.fcb2_4_2" hidden="1">{"FCB_ALL",#N/A,FALSE,"FCB"}</definedName>
    <definedName name="wrn.fcb2_4_3" localSheetId="20" hidden="1">{"FCB_ALL",#N/A,FALSE,"FCB"}</definedName>
    <definedName name="wrn.fcb2_4_3" hidden="1">{"FCB_ALL",#N/A,FALSE,"FCB"}</definedName>
    <definedName name="wrn.fcb2_4_4" localSheetId="20" hidden="1">{"FCB_ALL",#N/A,FALSE,"FCB"}</definedName>
    <definedName name="wrn.fcb2_4_4" hidden="1">{"FCB_ALL",#N/A,FALSE,"FCB"}</definedName>
    <definedName name="wrn.fcb2_5" localSheetId="20" hidden="1">{"FCB_ALL",#N/A,FALSE,"FCB"}</definedName>
    <definedName name="wrn.fcb2_5" hidden="1">{"FCB_ALL",#N/A,FALSE,"FCB"}</definedName>
    <definedName name="wrn.fcb2_5_1" localSheetId="20" hidden="1">{"FCB_ALL",#N/A,FALSE,"FCB"}</definedName>
    <definedName name="wrn.fcb2_5_1" hidden="1">{"FCB_ALL",#N/A,FALSE,"FCB"}</definedName>
    <definedName name="wrn.fcb2_5_2" localSheetId="20" hidden="1">{"FCB_ALL",#N/A,FALSE,"FCB"}</definedName>
    <definedName name="wrn.fcb2_5_2" hidden="1">{"FCB_ALL",#N/A,FALSE,"FCB"}</definedName>
    <definedName name="wrn.fcb2_5_3" localSheetId="20" hidden="1">{"FCB_ALL",#N/A,FALSE,"FCB"}</definedName>
    <definedName name="wrn.fcb2_5_3" hidden="1">{"FCB_ALL",#N/A,FALSE,"FCB"}</definedName>
    <definedName name="wrn.fcb2_5_4" localSheetId="20" hidden="1">{"FCB_ALL",#N/A,FALSE,"FCB"}</definedName>
    <definedName name="wrn.fcb2_5_4" hidden="1">{"FCB_ALL",#N/A,FALSE,"FCB"}</definedName>
    <definedName name="wrn.Fcst._.by._.Mon." localSheetId="20" hidden="1">{"Fcst by Mon Full",#N/A,FALSE,"Tot PalmPalm";"Fcst by Mon Full",#N/A,FALSE,"Tot Device";"Fcst by Mon Full",#N/A,FALSE,"Platform";"Fcst by Mon Full",#N/A,FALSE,"Palm.Net";"Fcst by Mon Full",#N/A,FALSE,"Elim"}</definedName>
    <definedName name="wrn.Fcst._.by._.Mon." hidden="1">{"Fcst by Mon Full",#N/A,FALSE,"Tot PalmPalm";"Fcst by Mon Full",#N/A,FALSE,"Tot Device";"Fcst by Mon Full",#N/A,FALSE,"Platform";"Fcst by Mon Full",#N/A,FALSE,"Palm.Net";"Fcst by Mon Full",#N/A,FALSE,"Elim"}</definedName>
    <definedName name="wrn.Fcst._.by._.Qtr." localSheetId="20" hidden="1">{"Fcst by Qtr Full",#N/A,FALSE,"Tot PalmPalm";"Fcst by Qtr Full",#N/A,FALSE,"Tot Device";"Fcst by Qtr Full",#N/A,FALSE,"Platform";"Fcst by Qtr Full",#N/A,FALSE,"Palm.Net";"Fcst by Qtr Full",#N/A,FALSE,"Elim"}</definedName>
    <definedName name="wrn.Fcst._.by._.Qtr." hidden="1">{"Fcst by Qtr Full",#N/A,FALSE,"Tot PalmPalm";"Fcst by Qtr Full",#N/A,FALSE,"Tot Device";"Fcst by Qtr Full",#N/A,FALSE,"Platform";"Fcst by Qtr Full",#N/A,FALSE,"Palm.Net";"Fcst by Qtr Full",#N/A,FALSE,"Elim"}</definedName>
    <definedName name="wrn.FE._.Sensitivity." localSheetId="20" hidden="1">{"Far East Top",#N/A,FALSE,"FE Model";"Far East Mid",#N/A,FALSE,"FE Model";"Far East Base",#N/A,FALSE,"FE Model"}</definedName>
    <definedName name="wrn.FE._.Sensitivity." hidden="1">{"Far East Top",#N/A,FALSE,"FE Model";"Far East Mid",#N/A,FALSE,"FE Model";"Far East Base",#N/A,FALSE,"FE Model"}</definedName>
    <definedName name="wrn.Fiber._.Optic._.Price._.List." localSheetId="20" hidden="1">{#N/A,#N/A,FALSE,"Fiber - Domestic";#N/A,#N/A,FALSE,"Fiber - Internat'l"}</definedName>
    <definedName name="wrn.Fiber._.Optic._.Price._.List." hidden="1">{#N/A,#N/A,FALSE,"Fiber - Domestic";#N/A,#N/A,FALSE,"Fiber - Internat'l"}</definedName>
    <definedName name="wrn.Fiber._.Optic._.Price._.List._1" localSheetId="20" hidden="1">{#N/A,#N/A,FALSE,"Fiber - Domestic";#N/A,#N/A,FALSE,"Fiber - Internat'l"}</definedName>
    <definedName name="wrn.Fiber._.Optic._.Price._.List._1" hidden="1">{#N/A,#N/A,FALSE,"Fiber - Domestic";#N/A,#N/A,FALSE,"Fiber - Internat'l"}</definedName>
    <definedName name="wrn.Fiber._.Optic._.Price._.List._2" localSheetId="20" hidden="1">{#N/A,#N/A,FALSE,"Fiber - Domestic";#N/A,#N/A,FALSE,"Fiber - Internat'l"}</definedName>
    <definedName name="wrn.Fiber._.Optic._.Price._.List._2" hidden="1">{#N/A,#N/A,FALSE,"Fiber - Domestic";#N/A,#N/A,FALSE,"Fiber - Internat'l"}</definedName>
    <definedName name="wrn.Fiber._.Optic._.Price._.List._3" localSheetId="20" hidden="1">{#N/A,#N/A,FALSE,"Fiber - Domestic";#N/A,#N/A,FALSE,"Fiber - Internat'l"}</definedName>
    <definedName name="wrn.Fiber._.Optic._.Price._.List._3" hidden="1">{#N/A,#N/A,FALSE,"Fiber - Domestic";#N/A,#N/A,FALSE,"Fiber - Internat'l"}</definedName>
    <definedName name="wrn.Fiber._.Optic._.Price._.List._4" localSheetId="20" hidden="1">{#N/A,#N/A,FALSE,"Fiber - Domestic";#N/A,#N/A,FALSE,"Fiber - Internat'l"}</definedName>
    <definedName name="wrn.Fiber._.Optic._.Price._.List._4" hidden="1">{#N/A,#N/A,FALSE,"Fiber - Domestic";#N/A,#N/A,FALSE,"Fiber - Internat'l"}</definedName>
    <definedName name="wrn.Fiber._.Optic._.Price._.List._5" localSheetId="20" hidden="1">{#N/A,#N/A,FALSE,"Fiber - Domestic";#N/A,#N/A,FALSE,"Fiber - Internat'l"}</definedName>
    <definedName name="wrn.Fiber._.Optic._.Price._.List._5" hidden="1">{#N/A,#N/A,FALSE,"Fiber - Domestic";#N/A,#N/A,FALSE,"Fiber - Internat'l"}</definedName>
    <definedName name="wrn.filecopy." localSheetId="20"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ter." localSheetId="20" hidden="1">{#N/A,#N/A,FALSE,"Assump2";#N/A,#N/A,FALSE,"Income2";#N/A,#N/A,FALSE,"Balance2";#N/A,#N/A,FALSE,"DCF Filter";#N/A,#N/A,FALSE,"Trans Assump2";#N/A,#N/A,FALSE,"Combined Income2";#N/A,#N/A,FALSE,"Combined Balance2"}</definedName>
    <definedName name="wrn.Filter." hidden="1">{#N/A,#N/A,FALSE,"Assump2";#N/A,#N/A,FALSE,"Income2";#N/A,#N/A,FALSE,"Balance2";#N/A,#N/A,FALSE,"DCF Filter";#N/A,#N/A,FALSE,"Trans Assump2";#N/A,#N/A,FALSE,"Combined Income2";#N/A,#N/A,FALSE,"Combined Balance2"}</definedName>
    <definedName name="wrn.final." localSheetId="20"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wrn.final."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wrn.final._1" localSheetId="20"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wrn.final._1"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wrn.Finanalysis." localSheetId="20" hidden="1">{"finana",#N/A,FALSE,"Fin"}</definedName>
    <definedName name="wrn.Finanalysis." hidden="1">{"finana",#N/A,FALSE,"Fin"}</definedName>
    <definedName name="wrn.Financial._.Memo._.Explained." localSheetId="20" hidden="1">{#N/A,#N/A,FALSE,"Memo Expl"}</definedName>
    <definedName name="wrn.Financial._.Memo._.Explained." hidden="1">{#N/A,#N/A,FALSE,"Memo Expl"}</definedName>
    <definedName name="wrn.Financial._.Memo._.Explained._1" localSheetId="20" hidden="1">{#N/A,#N/A,FALSE,"Memo Expl"}</definedName>
    <definedName name="wrn.Financial._.Memo._.Explained._1" hidden="1">{#N/A,#N/A,FALSE,"Memo Expl"}</definedName>
    <definedName name="wrn.Financial._.Memo._.Explained._2" localSheetId="20" hidden="1">{#N/A,#N/A,FALSE,"Memo Expl"}</definedName>
    <definedName name="wrn.Financial._.Memo._.Explained._2" hidden="1">{#N/A,#N/A,FALSE,"Memo Expl"}</definedName>
    <definedName name="wrn.Financial._.Memo._.Explained._3" localSheetId="20" hidden="1">{#N/A,#N/A,FALSE,"Memo Expl"}</definedName>
    <definedName name="wrn.Financial._.Memo._.Explained._3" hidden="1">{#N/A,#N/A,FALSE,"Memo Expl"}</definedName>
    <definedName name="wrn.Financial._.Memo._.Explained._4" localSheetId="20" hidden="1">{#N/A,#N/A,FALSE,"Memo Expl"}</definedName>
    <definedName name="wrn.Financial._.Memo._.Explained._4" hidden="1">{#N/A,#N/A,FALSE,"Memo Expl"}</definedName>
    <definedName name="wrn.Financial._.Memo._.Explained._5" localSheetId="20" hidden="1">{#N/A,#N/A,FALSE,"Memo Expl"}</definedName>
    <definedName name="wrn.Financial._.Memo._.Explained._5" hidden="1">{#N/A,#N/A,FALSE,"Memo Expl"}</definedName>
    <definedName name="wrn.Financial._.Memo._.PL." localSheetId="20" hidden="1">{#N/A,#N/A,FALSE,"Memo P&amp;L"}</definedName>
    <definedName name="wrn.Financial._.Memo._.PL." hidden="1">{#N/A,#N/A,FALSE,"Memo P&amp;L"}</definedName>
    <definedName name="wrn.Financial._.Memo._.PL._1" localSheetId="20" hidden="1">{#N/A,#N/A,FALSE,"Memo P&amp;L"}</definedName>
    <definedName name="wrn.Financial._.Memo._.PL._1" hidden="1">{#N/A,#N/A,FALSE,"Memo P&amp;L"}</definedName>
    <definedName name="wrn.Financial._.Memo._.PL._2" localSheetId="20" hidden="1">{#N/A,#N/A,FALSE,"Memo P&amp;L"}</definedName>
    <definedName name="wrn.Financial._.Memo._.PL._2" hidden="1">{#N/A,#N/A,FALSE,"Memo P&amp;L"}</definedName>
    <definedName name="wrn.Financial._.Memo._.PL._3" localSheetId="20" hidden="1">{#N/A,#N/A,FALSE,"Memo P&amp;L"}</definedName>
    <definedName name="wrn.Financial._.Memo._.PL._3" hidden="1">{#N/A,#N/A,FALSE,"Memo P&amp;L"}</definedName>
    <definedName name="wrn.Financial._.Memo._.PL._4" localSheetId="20" hidden="1">{#N/A,#N/A,FALSE,"Memo P&amp;L"}</definedName>
    <definedName name="wrn.Financial._.Memo._.PL._4" hidden="1">{#N/A,#N/A,FALSE,"Memo P&amp;L"}</definedName>
    <definedName name="wrn.Financial._.Memo._.PL._5" localSheetId="20" hidden="1">{#N/A,#N/A,FALSE,"Memo P&amp;L"}</definedName>
    <definedName name="wrn.Financial._.Memo._.PL._5" hidden="1">{#N/A,#N/A,FALSE,"Memo P&amp;L"}</definedName>
    <definedName name="wrn.Financial._.Reports." localSheetId="20"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_.Reports."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_.Reports._1" localSheetId="20"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_.Reports._1"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_.Reports._2" localSheetId="20"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_.Reports._2"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_.Reports._3" localSheetId="20"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_.Reports._3"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_.Reports._4" localSheetId="20"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_.Reports._4"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_.Reports._5" localSheetId="20"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_.Reports._5"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s." localSheetId="20" hidden="1">{#N/A,#N/A,TRUE,"Income Statement";#N/A,#N/A,TRUE,"Balance Sheet";#N/A,#N/A,TRUE,"Cash Flow"}</definedName>
    <definedName name="wrn.Financials." hidden="1">{#N/A,#N/A,TRUE,"Income Statement";#N/A,#N/A,TRUE,"Balance Sheet";#N/A,#N/A,TRUE,"Cash Flow"}</definedName>
    <definedName name="wrn.Financials._.YTD." localSheetId="20" hidden="1">{"YTD",#N/A,FALSE,"Consolidated"}</definedName>
    <definedName name="wrn.Financials._.YTD." hidden="1">{"YTD",#N/A,FALSE,"Consolidated"}</definedName>
    <definedName name="wrn.Financials_long." localSheetId="20" hidden="1">{"IS",#N/A,FALSE,"Financials2 (Expanded)";"bsa",#N/A,FALSE,"Financials2 (Expanded)";"BS",#N/A,FALSE,"Financials2 (Expanded)";"CF",#N/A,FALSE,"Financials2 (Expanded)"}</definedName>
    <definedName name="wrn.Financials_long." hidden="1">{"IS",#N/A,FALSE,"Financials2 (Expanded)";"bsa",#N/A,FALSE,"Financials2 (Expanded)";"BS",#N/A,FALSE,"Financials2 (Expanded)";"CF",#N/A,FALSE,"Financials2 (Expanded)"}</definedName>
    <definedName name="wrn.finmodel." localSheetId="20" hidden="1">{#N/A,#N/A,FALSE,"Fin Model"}</definedName>
    <definedName name="wrn.finmodel." hidden="1">{#N/A,#N/A,FALSE,"Fin Model"}</definedName>
    <definedName name="wrn.first2." localSheetId="20" hidden="1">{#N/A,#N/A,FALSE,"sum-don";#N/A,#N/A,FALSE,"inc-don"}</definedName>
    <definedName name="wrn.first2." hidden="1">{#N/A,#N/A,FALSE,"sum-don";#N/A,#N/A,FALSE,"inc-don"}</definedName>
    <definedName name="wrn.first3." localSheetId="20" hidden="1">{#N/A,#N/A,FALSE,"Summary";#N/A,#N/A,FALSE,"proj1";#N/A,#N/A,FALSE,"proj2"}</definedName>
    <definedName name="wrn.first3." hidden="1">{#N/A,#N/A,FALSE,"Summary";#N/A,#N/A,FALSE,"proj1";#N/A,#N/A,FALSE,"proj2"}</definedName>
    <definedName name="wrn.first4." localSheetId="20" hidden="1">{#N/A,#N/A,FALSE,"Summary";#N/A,#N/A,FALSE,"proj1";#N/A,#N/A,FALSE,"proj2";#N/A,#N/A,FALSE,"DCF"}</definedName>
    <definedName name="wrn.first4." hidden="1">{#N/A,#N/A,FALSE,"Summary";#N/A,#N/A,FALSE,"proj1";#N/A,#N/A,FALSE,"proj2";#N/A,#N/A,FALSE,"DCF"}</definedName>
    <definedName name="wrn.forecast." localSheetId="20" hidden="1">{"first",#N/A,FALSE,"1st qtr";"second",#N/A,FALSE,"2nd Qtr";"third",#N/A,FALSE,"3rd Qtr";"fourth",#N/A,FALSE,"4th qtr";"year",#N/A,FALSE,"total year"}</definedName>
    <definedName name="wrn.forecast." hidden="1">{"first",#N/A,FALSE,"1st qtr";"second",#N/A,FALSE,"2nd Qtr";"third",#N/A,FALSE,"3rd Qtr";"fourth",#N/A,FALSE,"4th qtr";"year",#N/A,FALSE,"total year"}</definedName>
    <definedName name="wrn.Forecast._.Q1." localSheetId="20" hidden="1">{"cover a","1q",FALSE,"Cover";"Op Earn Mgd Q1",#N/A,FALSE,"Op-Earn (Mng)";"Op Earn Rpt Q1",#N/A,FALSE,"Op-Earn (Rpt)";"Loans",#N/A,FALSE,"Loans";"Credit Costs",#N/A,FALSE,"CCosts";"Net Interest Margin",#N/A,FALSE,"Margin";"Nonint Income",#N/A,FALSE,"NonII";"Nonint Exp",#N/A,FALSE,"NonIE";"Valuation",#N/A,FALSE,"Valuation"}</definedName>
    <definedName name="wrn.Forecast._.Q1." hidden="1">{"cover a","1q",FALSE,"Cover";"Op Earn Mgd Q1",#N/A,FALSE,"Op-Earn (Mng)";"Op Earn Rpt Q1",#N/A,FALSE,"Op-Earn (Rpt)";"Loans",#N/A,FALSE,"Loans";"Credit Costs",#N/A,FALSE,"CCosts";"Net Interest Margin",#N/A,FALSE,"Margin";"Nonint Income",#N/A,FALSE,"NonII";"Nonint Exp",#N/A,FALSE,"NonIE";"Valuation",#N/A,FALSE,"Valuation"}</definedName>
    <definedName name="wrn.Forecast._.Q1._1" localSheetId="20" hidden="1">{"cover a","1q",FALSE,"Cover";"Op Earn Mgd Q1",#N/A,FALSE,"Op-Earn (Mng)";"Op Earn Rpt Q1",#N/A,FALSE,"Op-Earn (Rpt)";"Loans",#N/A,FALSE,"Loans";"Credit Costs",#N/A,FALSE,"CCosts";"Net Interest Margin",#N/A,FALSE,"Margin";"Nonint Income",#N/A,FALSE,"NonII";"Nonint Exp",#N/A,FALSE,"NonIE";"Valuation",#N/A,FALSE,"Valuation"}</definedName>
    <definedName name="wrn.Forecast._.Q1._1" hidden="1">{"cover a","1q",FALSE,"Cover";"Op Earn Mgd Q1",#N/A,FALSE,"Op-Earn (Mng)";"Op Earn Rpt Q1",#N/A,FALSE,"Op-Earn (Rpt)";"Loans",#N/A,FALSE,"Loans";"Credit Costs",#N/A,FALSE,"CCosts";"Net Interest Margin",#N/A,FALSE,"Margin";"Nonint Income",#N/A,FALSE,"NonII";"Nonint Exp",#N/A,FALSE,"NonIE";"Valuation",#N/A,FALSE,"Valuation"}</definedName>
    <definedName name="wrn.Forecast._.Q2." localSheetId="20" hidden="1">{"cover a","2q",FALSE,"Cover";"Op Earn Mgd Q2",#N/A,FALSE,"Op-Earn (Mng)";"Op Earn Rpt Q2",#N/A,FALSE,"Op-Earn (Rpt)";"Loans",#N/A,FALSE,"Loans";"Credit Costs",#N/A,FALSE,"CCosts";"Net Interest Margin",#N/A,FALSE,"Margin";"Nonint Income",#N/A,FALSE,"NonII";"Nonint Exp",#N/A,FALSE,"NonIE";"Valuation",#N/A,FALSE,"Valuation"}</definedName>
    <definedName name="wrn.Forecast._.Q2." hidden="1">{"cover a","2q",FALSE,"Cover";"Op Earn Mgd Q2",#N/A,FALSE,"Op-Earn (Mng)";"Op Earn Rpt Q2",#N/A,FALSE,"Op-Earn (Rpt)";"Loans",#N/A,FALSE,"Loans";"Credit Costs",#N/A,FALSE,"CCosts";"Net Interest Margin",#N/A,FALSE,"Margin";"Nonint Income",#N/A,FALSE,"NonII";"Nonint Exp",#N/A,FALSE,"NonIE";"Valuation",#N/A,FALSE,"Valuation"}</definedName>
    <definedName name="wrn.Forecast._.Q2._1" localSheetId="20" hidden="1">{"cover a","2q",FALSE,"Cover";"Op Earn Mgd Q2",#N/A,FALSE,"Op-Earn (Mng)";"Op Earn Rpt Q2",#N/A,FALSE,"Op-Earn (Rpt)";"Loans",#N/A,FALSE,"Loans";"Credit Costs",#N/A,FALSE,"CCosts";"Net Interest Margin",#N/A,FALSE,"Margin";"Nonint Income",#N/A,FALSE,"NonII";"Nonint Exp",#N/A,FALSE,"NonIE";"Valuation",#N/A,FALSE,"Valuation"}</definedName>
    <definedName name="wrn.Forecast._.Q2._1" hidden="1">{"cover a","2q",FALSE,"Cover";"Op Earn Mgd Q2",#N/A,FALSE,"Op-Earn (Mng)";"Op Earn Rpt Q2",#N/A,FALSE,"Op-Earn (Rpt)";"Loans",#N/A,FALSE,"Loans";"Credit Costs",#N/A,FALSE,"CCosts";"Net Interest Margin",#N/A,FALSE,"Margin";"Nonint Income",#N/A,FALSE,"NonII";"Nonint Exp",#N/A,FALSE,"NonIE";"Valuation",#N/A,FALSE,"Valuation"}</definedName>
    <definedName name="wrn.Forecast._.Q2a." localSheetId="20" hidden="1">{"cover a","2q",FALSE,"Cover";"Op Earn Mgd Q2",#N/A,FALSE,"Op-Earn (Mng)";"Op Earn Rpt Q2",#N/A,FALSE,"Op-Earn (Rpt)";"Loans",#N/A,FALSE,"Loans";"Credit Costs",#N/A,FALSE,"CCosts";"Net Interest Margin",#N/A,FALSE,"Margin";"Nonint Income",#N/A,FALSE,"NonII";"Nonint Exp",#N/A,FALSE,"NonIE";"Valuation",#N/A,FALSE,"Valuation"}</definedName>
    <definedName name="wrn.Forecast._.Q2a." hidden="1">{"cover a","2q",FALSE,"Cover";"Op Earn Mgd Q2",#N/A,FALSE,"Op-Earn (Mng)";"Op Earn Rpt Q2",#N/A,FALSE,"Op-Earn (Rpt)";"Loans",#N/A,FALSE,"Loans";"Credit Costs",#N/A,FALSE,"CCosts";"Net Interest Margin",#N/A,FALSE,"Margin";"Nonint Income",#N/A,FALSE,"NonII";"Nonint Exp",#N/A,FALSE,"NonIE";"Valuation",#N/A,FALSE,"Valuation"}</definedName>
    <definedName name="wrn.Forecast._.Q2a._1" localSheetId="20" hidden="1">{"cover a","2q",FALSE,"Cover";"Op Earn Mgd Q2",#N/A,FALSE,"Op-Earn (Mng)";"Op Earn Rpt Q2",#N/A,FALSE,"Op-Earn (Rpt)";"Loans",#N/A,FALSE,"Loans";"Credit Costs",#N/A,FALSE,"CCosts";"Net Interest Margin",#N/A,FALSE,"Margin";"Nonint Income",#N/A,FALSE,"NonII";"Nonint Exp",#N/A,FALSE,"NonIE";"Valuation",#N/A,FALSE,"Valuation"}</definedName>
    <definedName name="wrn.Forecast._.Q2a._1" hidden="1">{"cover a","2q",FALSE,"Cover";"Op Earn Mgd Q2",#N/A,FALSE,"Op-Earn (Mng)";"Op Earn Rpt Q2",#N/A,FALSE,"Op-Earn (Rpt)";"Loans",#N/A,FALSE,"Loans";"Credit Costs",#N/A,FALSE,"CCosts";"Net Interest Margin",#N/A,FALSE,"Margin";"Nonint Income",#N/A,FALSE,"NonII";"Nonint Exp",#N/A,FALSE,"NonIE";"Valuation",#N/A,FALSE,"Valuation"}</definedName>
    <definedName name="wrn.Forecast._.Q3." localSheetId="20" hidden="1">{"cover a","3q",FALSE,"Cover";"Op Earn Mgd Q3",#N/A,FALSE,"Op-Earn (Mng)";"Op Earn Rpt Q3",#N/A,FALSE,"Op-Earn (Rpt)";"Loans",#N/A,FALSE,"Loans";"Credit Costs",#N/A,FALSE,"CCosts";"Net Interest Margin",#N/A,FALSE,"Margin";"Nonint Income",#N/A,FALSE,"NonII";"Nonint Exp",#N/A,FALSE,"NonIE";"Valuation",#N/A,FALSE,"Valuation"}</definedName>
    <definedName name="wrn.Forecast._.Q3." hidden="1">{"cover a","3q",FALSE,"Cover";"Op Earn Mgd Q3",#N/A,FALSE,"Op-Earn (Mng)";"Op Earn Rpt Q3",#N/A,FALSE,"Op-Earn (Rpt)";"Loans",#N/A,FALSE,"Loans";"Credit Costs",#N/A,FALSE,"CCosts";"Net Interest Margin",#N/A,FALSE,"Margin";"Nonint Income",#N/A,FALSE,"NonII";"Nonint Exp",#N/A,FALSE,"NonIE";"Valuation",#N/A,FALSE,"Valuation"}</definedName>
    <definedName name="wrn.Forecast._.Q3._1" localSheetId="20" hidden="1">{"cover a","3q",FALSE,"Cover";"Op Earn Mgd Q3",#N/A,FALSE,"Op-Earn (Mng)";"Op Earn Rpt Q3",#N/A,FALSE,"Op-Earn (Rpt)";"Loans",#N/A,FALSE,"Loans";"Credit Costs",#N/A,FALSE,"CCosts";"Net Interest Margin",#N/A,FALSE,"Margin";"Nonint Income",#N/A,FALSE,"NonII";"Nonint Exp",#N/A,FALSE,"NonIE";"Valuation",#N/A,FALSE,"Valuation"}</definedName>
    <definedName name="wrn.Forecast._.Q3._1" hidden="1">{"cover a","3q",FALSE,"Cover";"Op Earn Mgd Q3",#N/A,FALSE,"Op-Earn (Mng)";"Op Earn Rpt Q3",#N/A,FALSE,"Op-Earn (Rpt)";"Loans",#N/A,FALSE,"Loans";"Credit Costs",#N/A,FALSE,"CCosts";"Net Interest Margin",#N/A,FALSE,"Margin";"Nonint Income",#N/A,FALSE,"NonII";"Nonint Exp",#N/A,FALSE,"NonIE";"Valuation",#N/A,FALSE,"Valuation"}</definedName>
    <definedName name="wrn.Forecast._.Q4." localSheetId="20" hidden="1">{"cover a","4q",FALSE,"Cover";"Op Earn Mgd Q4",#N/A,FALSE,"Op-Earn (Mng)";"Op Earn Rpt Q4",#N/A,FALSE,"Op-Earn (Rpt)";"Loans",#N/A,FALSE,"Loans";"Credit Costs",#N/A,FALSE,"CCosts";"Net Interest Margin",#N/A,FALSE,"Margin";"Nonint Income",#N/A,FALSE,"NonII";"Nonint Exp",#N/A,FALSE,"NonIE";"Valuation",#N/A,FALSE,"Valuation"}</definedName>
    <definedName name="wrn.Forecast._.Q4." hidden="1">{"cover a","4q",FALSE,"Cover";"Op Earn Mgd Q4",#N/A,FALSE,"Op-Earn (Mng)";"Op Earn Rpt Q4",#N/A,FALSE,"Op-Earn (Rpt)";"Loans",#N/A,FALSE,"Loans";"Credit Costs",#N/A,FALSE,"CCosts";"Net Interest Margin",#N/A,FALSE,"Margin";"Nonint Income",#N/A,FALSE,"NonII";"Nonint Exp",#N/A,FALSE,"NonIE";"Valuation",#N/A,FALSE,"Valuation"}</definedName>
    <definedName name="wrn.Forecast._.Q4._1" localSheetId="20" hidden="1">{"cover a","4q",FALSE,"Cover";"Op Earn Mgd Q4",#N/A,FALSE,"Op-Earn (Mng)";"Op Earn Rpt Q4",#N/A,FALSE,"Op-Earn (Rpt)";"Loans",#N/A,FALSE,"Loans";"Credit Costs",#N/A,FALSE,"CCosts";"Net Interest Margin",#N/A,FALSE,"Margin";"Nonint Income",#N/A,FALSE,"NonII";"Nonint Exp",#N/A,FALSE,"NonIE";"Valuation",#N/A,FALSE,"Valuation"}</definedName>
    <definedName name="wrn.Forecast._.Q4._1" hidden="1">{"cover a","4q",FALSE,"Cover";"Op Earn Mgd Q4",#N/A,FALSE,"Op-Earn (Mng)";"Op Earn Rpt Q4",#N/A,FALSE,"Op-Earn (Rpt)";"Loans",#N/A,FALSE,"Loans";"Credit Costs",#N/A,FALSE,"CCosts";"Net Interest Margin",#N/A,FALSE,"Margin";"Nonint Income",#N/A,FALSE,"NonII";"Nonint Exp",#N/A,FALSE,"NonIE";"Valuation",#N/A,FALSE,"Valuation"}</definedName>
    <definedName name="wrn.Forecast._.Q4a" localSheetId="20" hidden="1">{"cover a","4q",FALSE,"Cover";"Op Earn Mgd Q4",#N/A,FALSE,"Op-Earn (Mng)";"Op Earn Rpt Q4",#N/A,FALSE,"Op-Earn (Rpt)";"Loans",#N/A,FALSE,"Loans";"Credit Costs",#N/A,FALSE,"CCosts";"Net Interest Margin",#N/A,FALSE,"Margin";"Nonint Income",#N/A,FALSE,"NonII";"Nonint Exp",#N/A,FALSE,"NonIE";"Valuation",#N/A,FALSE,"Valuation"}</definedName>
    <definedName name="wrn.Forecast._.Q4a" hidden="1">{"cover a","4q",FALSE,"Cover";"Op Earn Mgd Q4",#N/A,FALSE,"Op-Earn (Mng)";"Op Earn Rpt Q4",#N/A,FALSE,"Op-Earn (Rpt)";"Loans",#N/A,FALSE,"Loans";"Credit Costs",#N/A,FALSE,"CCosts";"Net Interest Margin",#N/A,FALSE,"Margin";"Nonint Income",#N/A,FALSE,"NonII";"Nonint Exp",#N/A,FALSE,"NonIE";"Valuation",#N/A,FALSE,"Valuation"}</definedName>
    <definedName name="wrn.Forecast._.Q4a_1" localSheetId="20" hidden="1">{"cover a","4q",FALSE,"Cover";"Op Earn Mgd Q4",#N/A,FALSE,"Op-Earn (Mng)";"Op Earn Rpt Q4",#N/A,FALSE,"Op-Earn (Rpt)";"Loans",#N/A,FALSE,"Loans";"Credit Costs",#N/A,FALSE,"CCosts";"Net Interest Margin",#N/A,FALSE,"Margin";"Nonint Income",#N/A,FALSE,"NonII";"Nonint Exp",#N/A,FALSE,"NonIE";"Valuation",#N/A,FALSE,"Valuation"}</definedName>
    <definedName name="wrn.Forecast._.Q4a_1" hidden="1">{"cover a","4q",FALSE,"Cover";"Op Earn Mgd Q4",#N/A,FALSE,"Op-Earn (Mng)";"Op Earn Rpt Q4",#N/A,FALSE,"Op-Earn (Rpt)";"Loans",#N/A,FALSE,"Loans";"Credit Costs",#N/A,FALSE,"CCosts";"Net Interest Margin",#N/A,FALSE,"Margin";"Nonint Income",#N/A,FALSE,"NonII";"Nonint Exp",#N/A,FALSE,"NonIE";"Valuation",#N/A,FALSE,"Valuation"}</definedName>
    <definedName name="wrn.forecast._1" localSheetId="20" hidden="1">{"first",#N/A,FALSE,"1st qtr";"second",#N/A,FALSE,"2nd Qtr";"third",#N/A,FALSE,"3rd Qtr";"fourth",#N/A,FALSE,"4th qtr";"year",#N/A,FALSE,"total year"}</definedName>
    <definedName name="wrn.forecast._1" hidden="1">{"first",#N/A,FALSE,"1st qtr";"second",#N/A,FALSE,"2nd Qtr";"third",#N/A,FALSE,"3rd Qtr";"fourth",#N/A,FALSE,"4th qtr";"year",#N/A,FALSE,"total year"}</definedName>
    <definedName name="wrn.forecast2." localSheetId="20" hidden="1">{#N/A,#N/A,TRUE,"INCOME";#N/A,#N/A,TRUE,"CONTRACT";#N/A,#N/A,TRUE,"FRINGE";#N/A,#N/A,TRUE,"ON-SITE";#N/A,#N/A,TRUE,"G&amp;A";#N/A,#N/A,TRUE,"UNALLOW"}</definedName>
    <definedName name="wrn.forecast2." hidden="1">{#N/A,#N/A,TRUE,"INCOME";#N/A,#N/A,TRUE,"CONTRACT";#N/A,#N/A,TRUE,"FRINGE";#N/A,#N/A,TRUE,"ON-SITE";#N/A,#N/A,TRUE,"G&amp;A";#N/A,#N/A,TRUE,"UNALLOW"}</definedName>
    <definedName name="wrn.fpkg." localSheetId="20" hidden="1">{#N/A,#N/A,FALSE,"Consolidated Shipley";#N/A,#N/A,FALSE,"Consolidated PWB";#N/A,#N/A,FALSE,"Consolidated Micro"}</definedName>
    <definedName name="wrn.fpkg." hidden="1">{#N/A,#N/A,FALSE,"Consolidated Shipley";#N/A,#N/A,FALSE,"Consolidated PWB";#N/A,#N/A,FALSE,"Consolidated Micro"}</definedName>
    <definedName name="wrn.Full." localSheetId="20" hidden="1">{#N/A,#N/A,FALSE,"Summary";#N/A,#N/A,FALSE,"CF";#N/A,#N/A,FALSE,"P&amp;L";#N/A,#N/A,FALSE,"BS";#N/A,#N/A,FALSE,"Returns";#N/A,#N/A,FALSE,"Assumptions";#N/A,#N/A,FALSE,"Analysis"}</definedName>
    <definedName name="wrn.Full." hidden="1">{#N/A,#N/A,FALSE,"Summary";#N/A,#N/A,FALSE,"CF";#N/A,#N/A,FALSE,"P&amp;L";#N/A,#N/A,FALSE,"BS";#N/A,#N/A,FALSE,"Returns";#N/A,#N/A,FALSE,"Assumptions";#N/A,#N/A,FALSE,"Analysis"}</definedName>
    <definedName name="wrn.Full._.model." localSheetId="20" hidden="1">{#N/A,#N/A,TRUE,"Cover sheet";#N/A,#N/A,TRUE,"Summary";#N/A,#N/A,TRUE,"Key Assumptions";#N/A,#N/A,TRUE,"Profit &amp; Loss";#N/A,#N/A,TRUE,"Balance Sheet";#N/A,#N/A,TRUE,"Cashflow";#N/A,#N/A,TRUE,"IRR";#N/A,#N/A,TRUE,"Ratios";#N/A,#N/A,TRUE,"Debt analysis"}</definedName>
    <definedName name="wrn.Full._.model." hidden="1">{#N/A,#N/A,TRUE,"Cover sheet";#N/A,#N/A,TRUE,"Summary";#N/A,#N/A,TRUE,"Key Assumptions";#N/A,#N/A,TRUE,"Profit &amp; Loss";#N/A,#N/A,TRUE,"Balance Sheet";#N/A,#N/A,TRUE,"Cashflow";#N/A,#N/A,TRUE,"IRR";#N/A,#N/A,TRUE,"Ratios";#N/A,#N/A,TRUE,"Debt analysis"}</definedName>
    <definedName name="wrn.Full._.Monty." localSheetId="20"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localSheetId="20" hidden="1">{#N/A,#N/A,FALSE,"COVER";#N/A,#N/A,FALSE,"VALUATION";#N/A,#N/A,FALSE,"FORECAST";#N/A,#N/A,FALSE,"FY ANALYSIS ";#N/A,#N/A,FALSE," HY ANALYSIS"}</definedName>
    <definedName name="wrn.Full._.Report." hidden="1">{#N/A,#N/A,FALSE,"COVER";#N/A,#N/A,FALSE,"VALUATION";#N/A,#N/A,FALSE,"FORECAST";#N/A,#N/A,FALSE,"FY ANALYSIS ";#N/A,#N/A,FALSE," HY ANALYSIS"}</definedName>
    <definedName name="wrn.Full._.Report._1" localSheetId="20" hidden="1">{#N/A,#N/A,FALSE,"COVER";#N/A,#N/A,FALSE,"VALUATION";#N/A,#N/A,FALSE,"FORECAST";#N/A,#N/A,FALSE,"FY ANALYSIS ";#N/A,#N/A,FALSE," HY ANALYSIS"}</definedName>
    <definedName name="wrn.Full._.Report._1" hidden="1">{#N/A,#N/A,FALSE,"COVER";#N/A,#N/A,FALSE,"VALUATION";#N/A,#N/A,FALSE,"FORECAST";#N/A,#N/A,FALSE,"FY ANALYSIS ";#N/A,#N/A,FALSE," HY ANALYSIS"}</definedName>
    <definedName name="wrn.Full._.report._2" localSheetId="20" hidden="1">{"multiple",#N/A,FALSE,"client (2)";"margins",#N/A,FALSE,"client (2)";"data",#N/A,FALSE,"client (2)";"multiple",#N/A,FALSE,"client";"margins",#N/A,FALSE,"client";"data",#N/A,FALSE,"client"}</definedName>
    <definedName name="wrn.Full._.report._2" hidden="1">{"multiple",#N/A,FALSE,"client (2)";"margins",#N/A,FALSE,"client (2)";"data",#N/A,FALSE,"client (2)";"multiple",#N/A,FALSE,"client";"margins",#N/A,FALSE,"client";"data",#N/A,FALSE,"client"}</definedName>
    <definedName name="wrn.Full._.report._3" localSheetId="20" hidden="1">{"multiple",#N/A,FALSE,"client (2)";"margins",#N/A,FALSE,"client (2)";"data",#N/A,FALSE,"client (2)";"multiple",#N/A,FALSE,"client";"margins",#N/A,FALSE,"client";"data",#N/A,FALSE,"client"}</definedName>
    <definedName name="wrn.Full._.report._3" hidden="1">{"multiple",#N/A,FALSE,"client (2)";"margins",#N/A,FALSE,"client (2)";"data",#N/A,FALSE,"client (2)";"multiple",#N/A,FALSE,"client";"margins",#N/A,FALSE,"client";"data",#N/A,FALSE,"client"}</definedName>
    <definedName name="wrn.Full._.report._4" localSheetId="20" hidden="1">{"multiple",#N/A,FALSE,"client (2)";"margins",#N/A,FALSE,"client (2)";"data",#N/A,FALSE,"client (2)";"multiple",#N/A,FALSE,"client";"margins",#N/A,FALSE,"client";"data",#N/A,FALSE,"client"}</definedName>
    <definedName name="wrn.Full._.report._4" hidden="1">{"multiple",#N/A,FALSE,"client (2)";"margins",#N/A,FALSE,"client (2)";"data",#N/A,FALSE,"client (2)";"multiple",#N/A,FALSE,"client";"margins",#N/A,FALSE,"client";"data",#N/A,FALSE,"client"}</definedName>
    <definedName name="wrn.Full._.report._5" localSheetId="20" hidden="1">{"multiple",#N/A,FALSE,"client (2)";"margins",#N/A,FALSE,"client (2)";"data",#N/A,FALSE,"client (2)";"multiple",#N/A,FALSE,"client";"margins",#N/A,FALSE,"client";"data",#N/A,FALSE,"client"}</definedName>
    <definedName name="wrn.Full._.report._5" hidden="1">{"multiple",#N/A,FALSE,"client (2)";"margins",#N/A,FALSE,"client (2)";"data",#N/A,FALSE,"client (2)";"multiple",#N/A,FALSE,"client";"margins",#N/A,FALSE,"client";"data",#N/A,FALSE,"client"}</definedName>
    <definedName name="wrn.Full._.Workbook._.Report." localSheetId="20" hidden="1">{"Balance Sheet Summary",#N/A,TRUE,"Balance Sheet";"Cash Flow Summary",#N/A,TRUE,"Cash Flow";"Capital Plan CA Schedule",#N/A,TRUE,"Capital Plan";"Capital Plan Summary",#N/A,TRUE,"Capital Plan"}</definedName>
    <definedName name="wrn.Full._.Workbook._.Report." hidden="1">{"Balance Sheet Summary",#N/A,TRUE,"Balance Sheet";"Cash Flow Summary",#N/A,TRUE,"Cash Flow";"Capital Plan CA Schedule",#N/A,TRUE,"Capital Plan";"Capital Plan Summary",#N/A,TRUE,"Capital Plan"}</definedName>
    <definedName name="wrn.Full._.Workbook._.Report._1" localSheetId="20" hidden="1">{"Balance Sheet Summary",#N/A,TRUE,"Balance Sheet";"Cash Flow Summary",#N/A,TRUE,"Cash Flow";"Capital Plan CA Schedule",#N/A,TRUE,"Capital Plan";"Capital Plan Summary",#N/A,TRUE,"Capital Plan"}</definedName>
    <definedName name="wrn.Full._.Workbook._.Report._1" hidden="1">{"Balance Sheet Summary",#N/A,TRUE,"Balance Sheet";"Cash Flow Summary",#N/A,TRUE,"Cash Flow";"Capital Plan CA Schedule",#N/A,TRUE,"Capital Plan";"Capital Plan Summary",#N/A,TRUE,"Capital Plan"}</definedName>
    <definedName name="wrn.Full._.Workbook._.Report._2" localSheetId="20" hidden="1">{"Balance Sheet Summary",#N/A,TRUE,"Balance Sheet";"Cash Flow Summary",#N/A,TRUE,"Cash Flow";"Capital Plan CA Schedule",#N/A,TRUE,"Capital Plan";"Capital Plan Summary",#N/A,TRUE,"Capital Plan"}</definedName>
    <definedName name="wrn.Full._.Workbook._.Report._2" hidden="1">{"Balance Sheet Summary",#N/A,TRUE,"Balance Sheet";"Cash Flow Summary",#N/A,TRUE,"Cash Flow";"Capital Plan CA Schedule",#N/A,TRUE,"Capital Plan";"Capital Plan Summary",#N/A,TRUE,"Capital Plan"}</definedName>
    <definedName name="wrn.Full._.Workbook._.Report._3" localSheetId="20" hidden="1">{"Balance Sheet Summary",#N/A,TRUE,"Balance Sheet";"Cash Flow Summary",#N/A,TRUE,"Cash Flow";"Capital Plan CA Schedule",#N/A,TRUE,"Capital Plan";"Capital Plan Summary",#N/A,TRUE,"Capital Plan"}</definedName>
    <definedName name="wrn.Full._.Workbook._.Report._3" hidden="1">{"Balance Sheet Summary",#N/A,TRUE,"Balance Sheet";"Cash Flow Summary",#N/A,TRUE,"Cash Flow";"Capital Plan CA Schedule",#N/A,TRUE,"Capital Plan";"Capital Plan Summary",#N/A,TRUE,"Capital Plan"}</definedName>
    <definedName name="wrn.Full._.Workbook._.Report._4" localSheetId="20" hidden="1">{"Balance Sheet Summary",#N/A,TRUE,"Balance Sheet";"Cash Flow Summary",#N/A,TRUE,"Cash Flow";"Capital Plan CA Schedule",#N/A,TRUE,"Capital Plan";"Capital Plan Summary",#N/A,TRUE,"Capital Plan"}</definedName>
    <definedName name="wrn.Full._.Workbook._.Report._4" hidden="1">{"Balance Sheet Summary",#N/A,TRUE,"Balance Sheet";"Cash Flow Summary",#N/A,TRUE,"Cash Flow";"Capital Plan CA Schedule",#N/A,TRUE,"Capital Plan";"Capital Plan Summary",#N/A,TRUE,"Capital Plan"}</definedName>
    <definedName name="wrn.Full._.Workbook._.Report._5" localSheetId="20" hidden="1">{"Balance Sheet Summary",#N/A,TRUE,"Balance Sheet";"Cash Flow Summary",#N/A,TRUE,"Cash Flow";"Capital Plan CA Schedule",#N/A,TRUE,"Capital Plan";"Capital Plan Summary",#N/A,TRUE,"Capital Plan"}</definedName>
    <definedName name="wrn.Full._.Workbook._.Report._5" hidden="1">{"Balance Sheet Summary",#N/A,TRUE,"Balance Sheet";"Cash Flow Summary",#N/A,TRUE,"Cash Flow";"Capital Plan CA Schedule",#N/A,TRUE,"Capital Plan";"Capital Plan Summary",#N/A,TRUE,"Capital Plan"}</definedName>
    <definedName name="wrn.FullPrintout." localSheetId="20" hidden="1">{#N/A,#N/A,TRUE,"ContentsPage";#N/A,#N/A,TRUE,"Inputs";#N/A,#N/A,TRUE,"CashFlow";#N/A,#N/A,TRUE,"Buildout";#N/A,#N/A,TRUE,"Markets";#N/A,#N/A,TRUE,"Revenue";#N/A,#N/A,TRUE,"SubscriberMix";#N/A,#N/A,TRUE,"TrafficSource";#N/A,#N/A,TRUE,"NetworkPlant";#N/A,#N/A,TRUE,"ServerPlant";#N/A,#N/A,TRUE,"NetSetup";#N/A,#N/A,TRUE,"Sales";#N/A,#N/A,TRUE,"InstallAndDisconnects";#N/A,#N/A,TRUE,"ProductAndContent";#N/A,#N/A,TRUE,"NetOperations";#N/A,#N/A,TRUE,"CustomerCareAndBilling";#N/A,#N/A,TRUE,"OnsiteService";#N/A,#N/A,TRUE,"NetFieldMaint";#N/A,#N/A,TRUE,"Corporate G&amp;A";#N/A,#N/A,TRUE,"ServiceOverhead";#N/A,#N/A,TRUE,"HeadcountSummary";#N/A,#N/A,TRUE,"Depreciation"}</definedName>
    <definedName name="wrn.FullPrintout." hidden="1">{#N/A,#N/A,TRUE,"ContentsPage";#N/A,#N/A,TRUE,"Inputs";#N/A,#N/A,TRUE,"CashFlow";#N/A,#N/A,TRUE,"Buildout";#N/A,#N/A,TRUE,"Markets";#N/A,#N/A,TRUE,"Revenue";#N/A,#N/A,TRUE,"SubscriberMix";#N/A,#N/A,TRUE,"TrafficSource";#N/A,#N/A,TRUE,"NetworkPlant";#N/A,#N/A,TRUE,"ServerPlant";#N/A,#N/A,TRUE,"NetSetup";#N/A,#N/A,TRUE,"Sales";#N/A,#N/A,TRUE,"InstallAndDisconnects";#N/A,#N/A,TRUE,"ProductAndContent";#N/A,#N/A,TRUE,"NetOperations";#N/A,#N/A,TRUE,"CustomerCareAndBilling";#N/A,#N/A,TRUE,"OnsiteService";#N/A,#N/A,TRUE,"NetFieldMaint";#N/A,#N/A,TRUE,"Corporate G&amp;A";#N/A,#N/A,TRUE,"ServiceOverhead";#N/A,#N/A,TRUE,"HeadcountSummary";#N/A,#N/A,TRUE,"Depreciation"}</definedName>
    <definedName name="wrn.FY97SBP." localSheetId="20" hidden="1">{#N/A,#N/A,FALSE,"FY97";#N/A,#N/A,FALSE,"FY98";#N/A,#N/A,FALSE,"FY99";#N/A,#N/A,FALSE,"FY00";#N/A,#N/A,FALSE,"FY01"}</definedName>
    <definedName name="wrn.FY97SBP." hidden="1">{#N/A,#N/A,FALSE,"FY97";#N/A,#N/A,FALSE,"FY98";#N/A,#N/A,FALSE,"FY99";#N/A,#N/A,FALSE,"FY00";#N/A,#N/A,FALSE,"FY01"}</definedName>
    <definedName name="wrn.FY97SBP._1" localSheetId="20" hidden="1">{#N/A,#N/A,FALSE,"FY97";#N/A,#N/A,FALSE,"FY98";#N/A,#N/A,FALSE,"FY99";#N/A,#N/A,FALSE,"FY00";#N/A,#N/A,FALSE,"FY01"}</definedName>
    <definedName name="wrn.FY97SBP._1" hidden="1">{#N/A,#N/A,FALSE,"FY97";#N/A,#N/A,FALSE,"FY98";#N/A,#N/A,FALSE,"FY99";#N/A,#N/A,FALSE,"FY00";#N/A,#N/A,FALSE,"FY01"}</definedName>
    <definedName name="wrn.FY97SBP._1_1" localSheetId="20" hidden="1">{#N/A,#N/A,FALSE,"FY97";#N/A,#N/A,FALSE,"FY98";#N/A,#N/A,FALSE,"FY99";#N/A,#N/A,FALSE,"FY00";#N/A,#N/A,FALSE,"FY01"}</definedName>
    <definedName name="wrn.FY97SBP._1_1" hidden="1">{#N/A,#N/A,FALSE,"FY97";#N/A,#N/A,FALSE,"FY98";#N/A,#N/A,FALSE,"FY99";#N/A,#N/A,FALSE,"FY00";#N/A,#N/A,FALSE,"FY01"}</definedName>
    <definedName name="wrn.FY97SBP._1_2" localSheetId="20" hidden="1">{#N/A,#N/A,FALSE,"FY97";#N/A,#N/A,FALSE,"FY98";#N/A,#N/A,FALSE,"FY99";#N/A,#N/A,FALSE,"FY00";#N/A,#N/A,FALSE,"FY01"}</definedName>
    <definedName name="wrn.FY97SBP._1_2" hidden="1">{#N/A,#N/A,FALSE,"FY97";#N/A,#N/A,FALSE,"FY98";#N/A,#N/A,FALSE,"FY99";#N/A,#N/A,FALSE,"FY00";#N/A,#N/A,FALSE,"FY01"}</definedName>
    <definedName name="wrn.FY97SBP._1_3" localSheetId="20" hidden="1">{#N/A,#N/A,FALSE,"FY97";#N/A,#N/A,FALSE,"FY98";#N/A,#N/A,FALSE,"FY99";#N/A,#N/A,FALSE,"FY00";#N/A,#N/A,FALSE,"FY01"}</definedName>
    <definedName name="wrn.FY97SBP._1_3" hidden="1">{#N/A,#N/A,FALSE,"FY97";#N/A,#N/A,FALSE,"FY98";#N/A,#N/A,FALSE,"FY99";#N/A,#N/A,FALSE,"FY00";#N/A,#N/A,FALSE,"FY01"}</definedName>
    <definedName name="wrn.FY97SBP._1_4" localSheetId="20" hidden="1">{#N/A,#N/A,FALSE,"FY97";#N/A,#N/A,FALSE,"FY98";#N/A,#N/A,FALSE,"FY99";#N/A,#N/A,FALSE,"FY00";#N/A,#N/A,FALSE,"FY01"}</definedName>
    <definedName name="wrn.FY97SBP._1_4" hidden="1">{#N/A,#N/A,FALSE,"FY97";#N/A,#N/A,FALSE,"FY98";#N/A,#N/A,FALSE,"FY99";#N/A,#N/A,FALSE,"FY00";#N/A,#N/A,FALSE,"FY01"}</definedName>
    <definedName name="wrn.FY97SBP._2" localSheetId="20" hidden="1">{#N/A,#N/A,FALSE,"FY97";#N/A,#N/A,FALSE,"FY98";#N/A,#N/A,FALSE,"FY99";#N/A,#N/A,FALSE,"FY00";#N/A,#N/A,FALSE,"FY01"}</definedName>
    <definedName name="wrn.FY97SBP._2" hidden="1">{#N/A,#N/A,FALSE,"FY97";#N/A,#N/A,FALSE,"FY98";#N/A,#N/A,FALSE,"FY99";#N/A,#N/A,FALSE,"FY00";#N/A,#N/A,FALSE,"FY01"}</definedName>
    <definedName name="wrn.FY97SBP._2_1" localSheetId="20" hidden="1">{#N/A,#N/A,FALSE,"FY97";#N/A,#N/A,FALSE,"FY98";#N/A,#N/A,FALSE,"FY99";#N/A,#N/A,FALSE,"FY00";#N/A,#N/A,FALSE,"FY01"}</definedName>
    <definedName name="wrn.FY97SBP._2_1" hidden="1">{#N/A,#N/A,FALSE,"FY97";#N/A,#N/A,FALSE,"FY98";#N/A,#N/A,FALSE,"FY99";#N/A,#N/A,FALSE,"FY00";#N/A,#N/A,FALSE,"FY01"}</definedName>
    <definedName name="wrn.FY97SBP._2_2" localSheetId="20" hidden="1">{#N/A,#N/A,FALSE,"FY97";#N/A,#N/A,FALSE,"FY98";#N/A,#N/A,FALSE,"FY99";#N/A,#N/A,FALSE,"FY00";#N/A,#N/A,FALSE,"FY01"}</definedName>
    <definedName name="wrn.FY97SBP._2_2" hidden="1">{#N/A,#N/A,FALSE,"FY97";#N/A,#N/A,FALSE,"FY98";#N/A,#N/A,FALSE,"FY99";#N/A,#N/A,FALSE,"FY00";#N/A,#N/A,FALSE,"FY01"}</definedName>
    <definedName name="wrn.FY97SBP._2_3" localSheetId="20" hidden="1">{#N/A,#N/A,FALSE,"FY97";#N/A,#N/A,FALSE,"FY98";#N/A,#N/A,FALSE,"FY99";#N/A,#N/A,FALSE,"FY00";#N/A,#N/A,FALSE,"FY01"}</definedName>
    <definedName name="wrn.FY97SBP._2_3" hidden="1">{#N/A,#N/A,FALSE,"FY97";#N/A,#N/A,FALSE,"FY98";#N/A,#N/A,FALSE,"FY99";#N/A,#N/A,FALSE,"FY00";#N/A,#N/A,FALSE,"FY01"}</definedName>
    <definedName name="wrn.FY97SBP._2_4" localSheetId="20" hidden="1">{#N/A,#N/A,FALSE,"FY97";#N/A,#N/A,FALSE,"FY98";#N/A,#N/A,FALSE,"FY99";#N/A,#N/A,FALSE,"FY00";#N/A,#N/A,FALSE,"FY01"}</definedName>
    <definedName name="wrn.FY97SBP._2_4" hidden="1">{#N/A,#N/A,FALSE,"FY97";#N/A,#N/A,FALSE,"FY98";#N/A,#N/A,FALSE,"FY99";#N/A,#N/A,FALSE,"FY00";#N/A,#N/A,FALSE,"FY01"}</definedName>
    <definedName name="wrn.FY97SBP._3" localSheetId="20" hidden="1">{#N/A,#N/A,FALSE,"FY97";#N/A,#N/A,FALSE,"FY98";#N/A,#N/A,FALSE,"FY99";#N/A,#N/A,FALSE,"FY00";#N/A,#N/A,FALSE,"FY01"}</definedName>
    <definedName name="wrn.FY97SBP._3" hidden="1">{#N/A,#N/A,FALSE,"FY97";#N/A,#N/A,FALSE,"FY98";#N/A,#N/A,FALSE,"FY99";#N/A,#N/A,FALSE,"FY00";#N/A,#N/A,FALSE,"FY01"}</definedName>
    <definedName name="wrn.FY97SBP._3_1" localSheetId="20" hidden="1">{#N/A,#N/A,FALSE,"FY97";#N/A,#N/A,FALSE,"FY98";#N/A,#N/A,FALSE,"FY99";#N/A,#N/A,FALSE,"FY00";#N/A,#N/A,FALSE,"FY01"}</definedName>
    <definedName name="wrn.FY97SBP._3_1" hidden="1">{#N/A,#N/A,FALSE,"FY97";#N/A,#N/A,FALSE,"FY98";#N/A,#N/A,FALSE,"FY99";#N/A,#N/A,FALSE,"FY00";#N/A,#N/A,FALSE,"FY01"}</definedName>
    <definedName name="wrn.FY97SBP._3_2" localSheetId="20" hidden="1">{#N/A,#N/A,FALSE,"FY97";#N/A,#N/A,FALSE,"FY98";#N/A,#N/A,FALSE,"FY99";#N/A,#N/A,FALSE,"FY00";#N/A,#N/A,FALSE,"FY01"}</definedName>
    <definedName name="wrn.FY97SBP._3_2" hidden="1">{#N/A,#N/A,FALSE,"FY97";#N/A,#N/A,FALSE,"FY98";#N/A,#N/A,FALSE,"FY99";#N/A,#N/A,FALSE,"FY00";#N/A,#N/A,FALSE,"FY01"}</definedName>
    <definedName name="wrn.FY97SBP._3_3" localSheetId="20" hidden="1">{#N/A,#N/A,FALSE,"FY97";#N/A,#N/A,FALSE,"FY98";#N/A,#N/A,FALSE,"FY99";#N/A,#N/A,FALSE,"FY00";#N/A,#N/A,FALSE,"FY01"}</definedName>
    <definedName name="wrn.FY97SBP._3_3" hidden="1">{#N/A,#N/A,FALSE,"FY97";#N/A,#N/A,FALSE,"FY98";#N/A,#N/A,FALSE,"FY99";#N/A,#N/A,FALSE,"FY00";#N/A,#N/A,FALSE,"FY01"}</definedName>
    <definedName name="wrn.FY97SBP._3_4" localSheetId="20" hidden="1">{#N/A,#N/A,FALSE,"FY97";#N/A,#N/A,FALSE,"FY98";#N/A,#N/A,FALSE,"FY99";#N/A,#N/A,FALSE,"FY00";#N/A,#N/A,FALSE,"FY01"}</definedName>
    <definedName name="wrn.FY97SBP._3_4" hidden="1">{#N/A,#N/A,FALSE,"FY97";#N/A,#N/A,FALSE,"FY98";#N/A,#N/A,FALSE,"FY99";#N/A,#N/A,FALSE,"FY00";#N/A,#N/A,FALSE,"FY01"}</definedName>
    <definedName name="wrn.FY97SBP._4" localSheetId="20" hidden="1">{#N/A,#N/A,FALSE,"FY97";#N/A,#N/A,FALSE,"FY98";#N/A,#N/A,FALSE,"FY99";#N/A,#N/A,FALSE,"FY00";#N/A,#N/A,FALSE,"FY01"}</definedName>
    <definedName name="wrn.FY97SBP._4" hidden="1">{#N/A,#N/A,FALSE,"FY97";#N/A,#N/A,FALSE,"FY98";#N/A,#N/A,FALSE,"FY99";#N/A,#N/A,FALSE,"FY00";#N/A,#N/A,FALSE,"FY01"}</definedName>
    <definedName name="wrn.FY97SBP._4_1" localSheetId="20" hidden="1">{#N/A,#N/A,FALSE,"FY97";#N/A,#N/A,FALSE,"FY98";#N/A,#N/A,FALSE,"FY99";#N/A,#N/A,FALSE,"FY00";#N/A,#N/A,FALSE,"FY01"}</definedName>
    <definedName name="wrn.FY97SBP._4_1" hidden="1">{#N/A,#N/A,FALSE,"FY97";#N/A,#N/A,FALSE,"FY98";#N/A,#N/A,FALSE,"FY99";#N/A,#N/A,FALSE,"FY00";#N/A,#N/A,FALSE,"FY01"}</definedName>
    <definedName name="wrn.FY97SBP._4_2" localSheetId="20" hidden="1">{#N/A,#N/A,FALSE,"FY97";#N/A,#N/A,FALSE,"FY98";#N/A,#N/A,FALSE,"FY99";#N/A,#N/A,FALSE,"FY00";#N/A,#N/A,FALSE,"FY01"}</definedName>
    <definedName name="wrn.FY97SBP._4_2" hidden="1">{#N/A,#N/A,FALSE,"FY97";#N/A,#N/A,FALSE,"FY98";#N/A,#N/A,FALSE,"FY99";#N/A,#N/A,FALSE,"FY00";#N/A,#N/A,FALSE,"FY01"}</definedName>
    <definedName name="wrn.FY97SBP._4_3" localSheetId="20" hidden="1">{#N/A,#N/A,FALSE,"FY97";#N/A,#N/A,FALSE,"FY98";#N/A,#N/A,FALSE,"FY99";#N/A,#N/A,FALSE,"FY00";#N/A,#N/A,FALSE,"FY01"}</definedName>
    <definedName name="wrn.FY97SBP._4_3" hidden="1">{#N/A,#N/A,FALSE,"FY97";#N/A,#N/A,FALSE,"FY98";#N/A,#N/A,FALSE,"FY99";#N/A,#N/A,FALSE,"FY00";#N/A,#N/A,FALSE,"FY01"}</definedName>
    <definedName name="wrn.FY97SBP._4_4" localSheetId="20" hidden="1">{#N/A,#N/A,FALSE,"FY97";#N/A,#N/A,FALSE,"FY98";#N/A,#N/A,FALSE,"FY99";#N/A,#N/A,FALSE,"FY00";#N/A,#N/A,FALSE,"FY01"}</definedName>
    <definedName name="wrn.FY97SBP._4_4" hidden="1">{#N/A,#N/A,FALSE,"FY97";#N/A,#N/A,FALSE,"FY98";#N/A,#N/A,FALSE,"FY99";#N/A,#N/A,FALSE,"FY00";#N/A,#N/A,FALSE,"FY01"}</definedName>
    <definedName name="wrn.FY97SBP._5" localSheetId="20" hidden="1">{#N/A,#N/A,FALSE,"FY97";#N/A,#N/A,FALSE,"FY98";#N/A,#N/A,FALSE,"FY99";#N/A,#N/A,FALSE,"FY00";#N/A,#N/A,FALSE,"FY01"}</definedName>
    <definedName name="wrn.FY97SBP._5" hidden="1">{#N/A,#N/A,FALSE,"FY97";#N/A,#N/A,FALSE,"FY98";#N/A,#N/A,FALSE,"FY99";#N/A,#N/A,FALSE,"FY00";#N/A,#N/A,FALSE,"FY01"}</definedName>
    <definedName name="wrn.FY97SBP._5_1" localSheetId="20" hidden="1">{#N/A,#N/A,FALSE,"FY97";#N/A,#N/A,FALSE,"FY98";#N/A,#N/A,FALSE,"FY99";#N/A,#N/A,FALSE,"FY00";#N/A,#N/A,FALSE,"FY01"}</definedName>
    <definedName name="wrn.FY97SBP._5_1" hidden="1">{#N/A,#N/A,FALSE,"FY97";#N/A,#N/A,FALSE,"FY98";#N/A,#N/A,FALSE,"FY99";#N/A,#N/A,FALSE,"FY00";#N/A,#N/A,FALSE,"FY01"}</definedName>
    <definedName name="wrn.FY97SBP._5_2" localSheetId="20" hidden="1">{#N/A,#N/A,FALSE,"FY97";#N/A,#N/A,FALSE,"FY98";#N/A,#N/A,FALSE,"FY99";#N/A,#N/A,FALSE,"FY00";#N/A,#N/A,FALSE,"FY01"}</definedName>
    <definedName name="wrn.FY97SBP._5_2" hidden="1">{#N/A,#N/A,FALSE,"FY97";#N/A,#N/A,FALSE,"FY98";#N/A,#N/A,FALSE,"FY99";#N/A,#N/A,FALSE,"FY00";#N/A,#N/A,FALSE,"FY01"}</definedName>
    <definedName name="wrn.FY97SBP._5_3" localSheetId="20" hidden="1">{#N/A,#N/A,FALSE,"FY97";#N/A,#N/A,FALSE,"FY98";#N/A,#N/A,FALSE,"FY99";#N/A,#N/A,FALSE,"FY00";#N/A,#N/A,FALSE,"FY01"}</definedName>
    <definedName name="wrn.FY97SBP._5_3" hidden="1">{#N/A,#N/A,FALSE,"FY97";#N/A,#N/A,FALSE,"FY98";#N/A,#N/A,FALSE,"FY99";#N/A,#N/A,FALSE,"FY00";#N/A,#N/A,FALSE,"FY01"}</definedName>
    <definedName name="wrn.FY97SBP._5_4" localSheetId="20" hidden="1">{#N/A,#N/A,FALSE,"FY97";#N/A,#N/A,FALSE,"FY98";#N/A,#N/A,FALSE,"FY99";#N/A,#N/A,FALSE,"FY00";#N/A,#N/A,FALSE,"FY01"}</definedName>
    <definedName name="wrn.FY97SBP._5_4" hidden="1">{#N/A,#N/A,FALSE,"FY97";#N/A,#N/A,FALSE,"FY98";#N/A,#N/A,FALSE,"FY99";#N/A,#N/A,FALSE,"FY00";#N/A,#N/A,FALSE,"FY01"}</definedName>
    <definedName name="wrn.Grainger." localSheetId="20" hidden="1">{"Income Statement",#N/A,FALSE,"Annual";"Balance Sheet",#N/A,FALSE,"Annual";"Cash Flow Statement",#N/A,FALSE,"Annual";"ROIC",#N/A,FALSE,"Annual"}</definedName>
    <definedName name="wrn.Grainger." hidden="1">{"Income Statement",#N/A,FALSE,"Annual";"Balance Sheet",#N/A,FALSE,"Annual";"Cash Flow Statement",#N/A,FALSE,"Annual";"ROIC",#N/A,FALSE,"Annual"}</definedName>
    <definedName name="wrn.Grainger._1" localSheetId="20" hidden="1">{"Income Statement",#N/A,FALSE,"Annual";"Balance Sheet",#N/A,FALSE,"Annual";"Cash Flow Statement",#N/A,FALSE,"Annual";"ROIC",#N/A,FALSE,"Annual"}</definedName>
    <definedName name="wrn.Grainger._1" hidden="1">{"Income Statement",#N/A,FALSE,"Annual";"Balance Sheet",#N/A,FALSE,"Annual";"Cash Flow Statement",#N/A,FALSE,"Annual";"ROIC",#N/A,FALSE,"Annual"}</definedName>
    <definedName name="wrn.Grainger._2" localSheetId="20" hidden="1">{"Income Statement",#N/A,FALSE,"Annual";"Balance Sheet",#N/A,FALSE,"Annual";"Cash Flow Statement",#N/A,FALSE,"Annual";"ROIC",#N/A,FALSE,"Annual"}</definedName>
    <definedName name="wrn.Grainger._2" hidden="1">{"Income Statement",#N/A,FALSE,"Annual";"Balance Sheet",#N/A,FALSE,"Annual";"Cash Flow Statement",#N/A,FALSE,"Annual";"ROIC",#N/A,FALSE,"Annual"}</definedName>
    <definedName name="wrn.Grainger._3" localSheetId="20" hidden="1">{"Income Statement",#N/A,FALSE,"Annual";"Balance Sheet",#N/A,FALSE,"Annual";"Cash Flow Statement",#N/A,FALSE,"Annual";"ROIC",#N/A,FALSE,"Annual"}</definedName>
    <definedName name="wrn.Grainger._3" hidden="1">{"Income Statement",#N/A,FALSE,"Annual";"Balance Sheet",#N/A,FALSE,"Annual";"Cash Flow Statement",#N/A,FALSE,"Annual";"ROIC",#N/A,FALSE,"Annual"}</definedName>
    <definedName name="wrn.Grainger2" localSheetId="20" hidden="1">{"Income Statement",#N/A,FALSE,"Annual";"Balance Sheet",#N/A,FALSE,"Annual";"Cash Flow Statement",#N/A,FALSE,"Annual";"ROIC",#N/A,FALSE,"Annual"}</definedName>
    <definedName name="wrn.Grainger2" hidden="1">{"Income Statement",#N/A,FALSE,"Annual";"Balance Sheet",#N/A,FALSE,"Annual";"Cash Flow Statement",#N/A,FALSE,"Annual";"ROIC",#N/A,FALSE,"Annual"}</definedName>
    <definedName name="wrn.Graph._.edition." localSheetId="20" hidden="1">{#N/A,#N/A,FALSE,"KPI-EMM-Graph";#N/A,#N/A,FALSE,"Cost Graph";#N/A,#N/A,FALSE,"Cash graph";#N/A,#N/A,FALSE,"Order Sales Graph"}</definedName>
    <definedName name="wrn.Graph._.edition." hidden="1">{#N/A,#N/A,FALSE,"KPI-EMM-Graph";#N/A,#N/A,FALSE,"Cost Graph";#N/A,#N/A,FALSE,"Cash graph";#N/A,#N/A,FALSE,"Order Sales Graph"}</definedName>
    <definedName name="wrn.GRAPHS." localSheetId="20" hidden="1">{#N/A,#N/A,FALSE,"ACQ_GRAPHS";#N/A,#N/A,FALSE,"T_1 GRAPHS";#N/A,#N/A,FALSE,"T_2 GRAPHS";#N/A,#N/A,FALSE,"COMB_GRAPHS"}</definedName>
    <definedName name="wrn.GRAPHS." hidden="1">{#N/A,#N/A,FALSE,"ACQ_GRAPHS";#N/A,#N/A,FALSE,"T_1 GRAPHS";#N/A,#N/A,FALSE,"T_2 GRAPHS";#N/A,#N/A,FALSE,"COMB_GRAPHS"}</definedName>
    <definedName name="wrn.Grinnell" localSheetId="20" hidden="1">{"Income Statement",#N/A,FALSE,"Annual";"Balance Sheet",#N/A,FALSE,"Annual";"Cash Flow Statement",#N/A,FALSE,"Annual";"ROIC",#N/A,FALSE,"Annual"}</definedName>
    <definedName name="wrn.Grinnell" hidden="1">{"Income Statement",#N/A,FALSE,"Annual";"Balance Sheet",#N/A,FALSE,"Annual";"Cash Flow Statement",#N/A,FALSE,"Annual";"ROIC",#N/A,FALSE,"Annual"}</definedName>
    <definedName name="wrn.Gross._.Profit._.by._.Month." localSheetId="20" hidden="1">{"Schedule Automotive",#N/A,FALSE,"Total Automotive";"Basic Farmington",#N/A,FALSE,"Farmington";"Basic Newbern",#N/A,FALSE,"Newbern";"Basic PSC",#N/A,FALSE,"PSC";"Basic Bowling Green",#N/A,FALSE,"BowlingGreen";"Basic Shreveport",#N/A,FALSE,"Shreveport";"Basic Ripley North",#N/A,FALSE,"RipleyNorth";"Basic Ripley South",#N/A,FALSE,"RipleySouth"}</definedName>
    <definedName name="wrn.Gross._.Profit._.by._.Month." hidden="1">{"Schedule Automotive",#N/A,FALSE,"Total Automotive";"Basic Farmington",#N/A,FALSE,"Farmington";"Basic Newbern",#N/A,FALSE,"Newbern";"Basic PSC",#N/A,FALSE,"PSC";"Basic Bowling Green",#N/A,FALSE,"BowlingGreen";"Basic Shreveport",#N/A,FALSE,"Shreveport";"Basic Ripley North",#N/A,FALSE,"RipleyNorth";"Basic Ripley South",#N/A,FALSE,"RipleySouth"}</definedName>
    <definedName name="wrn.gti._.qtrly._.stats." localSheetId="20" hidden="1">{"GTI monthly IS",#N/A,FALSE,"gti";#N/A,#N/A,FALSE,"gti"}</definedName>
    <definedName name="wrn.gti._.qtrly._.stats." hidden="1">{"GTI monthly IS",#N/A,FALSE,"gti";#N/A,#N/A,FALSE,"gti"}</definedName>
    <definedName name="wrn.h." localSheetId="20" hidden="1">{#N/A,#N/A,FALSE,"SGI0994 "}</definedName>
    <definedName name="wrn.h." hidden="1">{#N/A,#N/A,FALSE,"SGI0994 "}</definedName>
    <definedName name="wrn.HEAT." localSheetId="20" hidden="1">{#N/A,#N/A,FALSE,"Heat";#N/A,#N/A,FALSE,"DCF";#N/A,#N/A,FALSE,"LBO";#N/A,#N/A,FALSE,"A";#N/A,#N/A,FALSE,"C";#N/A,#N/A,FALSE,"impd";#N/A,#N/A,FALSE,"Accr-Dilu"}</definedName>
    <definedName name="wrn.HEAT." hidden="1">{#N/A,#N/A,FALSE,"Heat";#N/A,#N/A,FALSE,"DCF";#N/A,#N/A,FALSE,"LBO";#N/A,#N/A,FALSE,"A";#N/A,#N/A,FALSE,"C";#N/A,#N/A,FALSE,"impd";#N/A,#N/A,FALSE,"Accr-Dilu"}</definedName>
    <definedName name="wrn.HEW." localSheetId="20" hidden="1">{#N/A,#N/A,FALSE,"Cover";#N/A,#N/A,FALSE,"Sensit";#N/A,#N/A,FALSE,"HEW";#N/A,#N/A,FALSE,"Bilanz";#N/A,#N/A,FALSE,"Aufbringung";#N/A,#N/A,FALSE,"Absatz";#N/A,#N/A,FALSE,"Durchleitung";#N/A,#N/A,FALSE,"Konzession";#N/A,#N/A,FALSE,"Personal";#N/A,#N/A,FALSE,"WC ";#N/A,#N/A,FALSE,"Capex Deprec ";#N/A,#N/A,FALSE,"Steuern";#N/A,#N/A,FALSE," Rente";#N/A,#N/A,FALSE," EBITDA"}</definedName>
    <definedName name="wrn.HEW." hidden="1">{#N/A,#N/A,FALSE,"Cover";#N/A,#N/A,FALSE,"Sensit";#N/A,#N/A,FALSE,"HEW";#N/A,#N/A,FALSE,"Bilanz";#N/A,#N/A,FALSE,"Aufbringung";#N/A,#N/A,FALSE,"Absatz";#N/A,#N/A,FALSE,"Durchleitung";#N/A,#N/A,FALSE,"Konzession";#N/A,#N/A,FALSE,"Personal";#N/A,#N/A,FALSE,"WC ";#N/A,#N/A,FALSE,"Capex Deprec ";#N/A,#N/A,FALSE,"Steuern";#N/A,#N/A,FALSE," Rente";#N/A,#N/A,FALSE," EBITDA"}</definedName>
    <definedName name="wrn.HEW._1" localSheetId="20" hidden="1">{#N/A,#N/A,FALSE,"Cover";#N/A,#N/A,FALSE,"Sensit";#N/A,#N/A,FALSE,"HEW";#N/A,#N/A,FALSE,"Bilanz";#N/A,#N/A,FALSE,"Aufbringung";#N/A,#N/A,FALSE,"Absatz";#N/A,#N/A,FALSE,"Durchleitung";#N/A,#N/A,FALSE,"Konzession";#N/A,#N/A,FALSE,"Personal";#N/A,#N/A,FALSE,"WC ";#N/A,#N/A,FALSE,"Capex Deprec ";#N/A,#N/A,FALSE,"Steuern";#N/A,#N/A,FALSE," Rente";#N/A,#N/A,FALSE," EBITDA"}</definedName>
    <definedName name="wrn.HEW._1" hidden="1">{#N/A,#N/A,FALSE,"Cover";#N/A,#N/A,FALSE,"Sensit";#N/A,#N/A,FALSE,"HEW";#N/A,#N/A,FALSE,"Bilanz";#N/A,#N/A,FALSE,"Aufbringung";#N/A,#N/A,FALSE,"Absatz";#N/A,#N/A,FALSE,"Durchleitung";#N/A,#N/A,FALSE,"Konzession";#N/A,#N/A,FALSE,"Personal";#N/A,#N/A,FALSE,"WC ";#N/A,#N/A,FALSE,"Capex Deprec ";#N/A,#N/A,FALSE,"Steuern";#N/A,#N/A,FALSE," Rente";#N/A,#N/A,FALSE," EBITDA"}</definedName>
    <definedName name="wrn.HGW." localSheetId="20" hidden="1">{#N/A,#N/A,FALSE,"Cover";#N/A,#N/A,FALSE,"Gas";#N/A,#N/A,FALSE,"Umsatz";#N/A,#N/A,FALSE,"Kosten";#N/A,#N/A,FALSE,"Capex Deprec";#N/A,#N/A,FALSE,"WC";#N/A,#N/A,FALSE,"Rückstellungen";#N/A,#N/A,FALSE,"Rente";#N/A,#N/A,FALSE,"EBITDA"}</definedName>
    <definedName name="wrn.HGW." hidden="1">{#N/A,#N/A,FALSE,"Cover";#N/A,#N/A,FALSE,"Gas";#N/A,#N/A,FALSE,"Umsatz";#N/A,#N/A,FALSE,"Kosten";#N/A,#N/A,FALSE,"Capex Deprec";#N/A,#N/A,FALSE,"WC";#N/A,#N/A,FALSE,"Rückstellungen";#N/A,#N/A,FALSE,"Rente";#N/A,#N/A,FALSE,"EBITDA"}</definedName>
    <definedName name="wrn.HGW._1" localSheetId="20" hidden="1">{#N/A,#N/A,FALSE,"Cover";#N/A,#N/A,FALSE,"Gas";#N/A,#N/A,FALSE,"Umsatz";#N/A,#N/A,FALSE,"Kosten";#N/A,#N/A,FALSE,"Capex Deprec";#N/A,#N/A,FALSE,"WC";#N/A,#N/A,FALSE,"Rückstellungen";#N/A,#N/A,FALSE,"Rente";#N/A,#N/A,FALSE,"EBITDA"}</definedName>
    <definedName name="wrn.HGW._1" hidden="1">{#N/A,#N/A,FALSE,"Cover";#N/A,#N/A,FALSE,"Gas";#N/A,#N/A,FALSE,"Umsatz";#N/A,#N/A,FALSE,"Kosten";#N/A,#N/A,FALSE,"Capex Deprec";#N/A,#N/A,FALSE,"WC";#N/A,#N/A,FALSE,"Rückstellungen";#N/A,#N/A,FALSE,"Rente";#N/A,#N/A,FALSE,"EBITDA"}</definedName>
    <definedName name="wrn.Hydraulic." localSheetId="20" hidden="1">{#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wrn.Hydraulic." hidden="1">{#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wrn.Hydraulic2." localSheetId="20" hidden="1">{#N/A,#N/A,FALSE,"HuscoCombined-Summ";#N/A,#N/A,FALSE,"HuscoCombined-Income";#N/A,#N/A,FALSE,"HuscoCombined-Offering";#N/A,#N/A,FALSE,"Husco-Income";#N/A,#N/A,FALSE,"TargetEngineer";#N/A,#N/A,FALSE,"TargetAcqCalc";#N/A,#N/A,FALSE,"Husco-Acq"}</definedName>
    <definedName name="wrn.Hydraulic2." hidden="1">{#N/A,#N/A,FALSE,"HuscoCombined-Summ";#N/A,#N/A,FALSE,"HuscoCombined-Income";#N/A,#N/A,FALSE,"HuscoCombined-Offering";#N/A,#N/A,FALSE,"Husco-Income";#N/A,#N/A,FALSE,"TargetEngineer";#N/A,#N/A,FALSE,"TargetAcqCalc";#N/A,#N/A,FALSE,"Husco-Acq"}</definedName>
    <definedName name="wrn.IFF94TAX." localSheetId="20" hidden="1">{#N/A,#N/A,FALSE,"일반적사항";#N/A,#N/A,FALSE,"주요재무자료";#N/A,#N/A,FALSE,"표지";#N/A,#N/A,FALSE,"총괄표";#N/A,#N/A,FALSE,"1호 과표세액";#N/A,#N/A,FALSE,"2호 서식";#N/A,#N/A,FALSE,"3(3)호(갑) 원천납부";#N/A,#N/A,FALSE,"6호 소득금액";#N/A,#N/A,FALSE,"6호 첨부(익)";#N/A,#N/A,FALSE,"6호 첨부(손)";#N/A,#N/A,FALSE,"6-1호 수입금액";#N/A,#N/A,FALSE,"6-3호 퇴충";#N/A,#N/A,FALSE,"6-4호 접대(갑)";#N/A,#N/A,FALSE,"6-4호 접대(을)";#N/A,#N/A,FALSE,"6-5 갑 외화";#N/A,#N/A,FALSE,"6-5을 외화";#N/A,#N/A,FALSE,"감가총괄";#N/A,#N/A,FALSE,"전기부인액추인";#N/A,#N/A,FALSE,"6-6호(부표) 자본적지출";#N/A,#N/A,FALSE,"6-11호 세금과공과";#N/A,#N/A,FALSE,"6-12호 선급비용";#N/A,#N/A,FALSE,"9호 자본금(갑)";#N/A,#N/A,FALSE,"9호 자본금(을)";#N/A,#N/A,FALSE,"10(3)호 주요계정";#N/A,#N/A,FALSE,"10(4)호 조정수입";#N/A,#N/A,FALSE,"12호 중소검토";#N/A,#N/A,FALSE,"14(1) 주주이동(갑)";#N/A,#N/A,FALSE,"59호 해외특수";#N/A,#N/A,FALSE,"해외명세";#N/A,#N/A,FALSE,"요약 BS";#N/A,#N/A,FALSE,"요약RE";#N/A,#N/A,FALSE,"요약 PL"}</definedName>
    <definedName name="wrn.IFF94TAX." hidden="1">{#N/A,#N/A,FALSE,"일반적사항";#N/A,#N/A,FALSE,"주요재무자료";#N/A,#N/A,FALSE,"표지";#N/A,#N/A,FALSE,"총괄표";#N/A,#N/A,FALSE,"1호 과표세액";#N/A,#N/A,FALSE,"2호 서식";#N/A,#N/A,FALSE,"3(3)호(갑) 원천납부";#N/A,#N/A,FALSE,"6호 소득금액";#N/A,#N/A,FALSE,"6호 첨부(익)";#N/A,#N/A,FALSE,"6호 첨부(손)";#N/A,#N/A,FALSE,"6-1호 수입금액";#N/A,#N/A,FALSE,"6-3호 퇴충";#N/A,#N/A,FALSE,"6-4호 접대(갑)";#N/A,#N/A,FALSE,"6-4호 접대(을)";#N/A,#N/A,FALSE,"6-5 갑 외화";#N/A,#N/A,FALSE,"6-5을 외화";#N/A,#N/A,FALSE,"감가총괄";#N/A,#N/A,FALSE,"전기부인액추인";#N/A,#N/A,FALSE,"6-6호(부표) 자본적지출";#N/A,#N/A,FALSE,"6-11호 세금과공과";#N/A,#N/A,FALSE,"6-12호 선급비용";#N/A,#N/A,FALSE,"9호 자본금(갑)";#N/A,#N/A,FALSE,"9호 자본금(을)";#N/A,#N/A,FALSE,"10(3)호 주요계정";#N/A,#N/A,FALSE,"10(4)호 조정수입";#N/A,#N/A,FALSE,"12호 중소검토";#N/A,#N/A,FALSE,"14(1) 주주이동(갑)";#N/A,#N/A,FALSE,"59호 해외특수";#N/A,#N/A,FALSE,"해외명세";#N/A,#N/A,FALSE,"요약 BS";#N/A,#N/A,FALSE,"요약RE";#N/A,#N/A,FALSE,"요약 PL"}</definedName>
    <definedName name="wrn.ILTX." localSheetId="20" hidden="1">{#N/A,#N/A,FALSE,"ILTXpg1";#N/A,#N/A,FALSE,"ILTXpg2";#N/A,#N/A,FALSE,"ILTXpg3";#N/A,#N/A,FALSE,"ILTXpg4";#N/A,#N/A,FALSE,"ILTXpg5";#N/A,#N/A,FALSE,"ILTXpg6";#N/A,#N/A,FALSE,"ILTXpg7"}</definedName>
    <definedName name="wrn.ILTX." hidden="1">{#N/A,#N/A,FALSE,"ILTXpg1";#N/A,#N/A,FALSE,"ILTXpg2";#N/A,#N/A,FALSE,"ILTXpg3";#N/A,#N/A,FALSE,"ILTXpg4";#N/A,#N/A,FALSE,"ILTXpg5";#N/A,#N/A,FALSE,"ILTXpg6";#N/A,#N/A,FALSE,"ILTXpg7"}</definedName>
    <definedName name="wrn.imp." localSheetId="20" hidden="1">{"vue1",#N/A,FALSE,"synthese";"vue2",#N/A,FALSE,"synthese"}</definedName>
    <definedName name="wrn.imp." hidden="1">{"vue1",#N/A,FALSE,"synthese";"vue2",#N/A,FALSE,"synthese"}</definedName>
    <definedName name="wrn.Income." localSheetId="20" hidden="1">{#N/A,#N/A,TRUE,"Income";#N/A,#N/A,TRUE,"IncomeDetail";#N/A,#N/A,TRUE,"Balance";#N/A,#N/A,TRUE,"BalDetail"}</definedName>
    <definedName name="wrn.Income." hidden="1">{#N/A,#N/A,TRUE,"Income";#N/A,#N/A,TRUE,"IncomeDetail";#N/A,#N/A,TRUE,"Balance";#N/A,#N/A,TRUE,"BalDetail"}</definedName>
    <definedName name="wrn.Income._.Statement." localSheetId="20" hidden="1">{#N/A,#N/A,FALSE,"Income Statement"}</definedName>
    <definedName name="wrn.Income._.Statement." hidden="1">{#N/A,#N/A,FALSE,"Income Statement"}</definedName>
    <definedName name="wrn.Income._.Statement._1" localSheetId="20" hidden="1">{#N/A,#N/A,FALSE,"Income Statement"}</definedName>
    <definedName name="wrn.Income._.Statement._1" hidden="1">{#N/A,#N/A,FALSE,"Income Statement"}</definedName>
    <definedName name="wrn.Income._.Statement._2" localSheetId="20" hidden="1">{#N/A,#N/A,FALSE,"Income Statement"}</definedName>
    <definedName name="wrn.Income._.Statement._2" hidden="1">{#N/A,#N/A,FALSE,"Income Statement"}</definedName>
    <definedName name="wrn.Income._.Statement._3" localSheetId="20" hidden="1">{#N/A,#N/A,FALSE,"Income Statement"}</definedName>
    <definedName name="wrn.Income._.Statement._3" hidden="1">{#N/A,#N/A,FALSE,"Income Statement"}</definedName>
    <definedName name="wrn.Income._.Statement._4" localSheetId="20" hidden="1">{#N/A,#N/A,FALSE,"Income Statement"}</definedName>
    <definedName name="wrn.Income._.Statement._4" hidden="1">{#N/A,#N/A,FALSE,"Income Statement"}</definedName>
    <definedName name="wrn.Income._.Statement._5" localSheetId="20" hidden="1">{#N/A,#N/A,FALSE,"Income Statement"}</definedName>
    <definedName name="wrn.Income._.Statement._5" hidden="1">{#N/A,#N/A,FALSE,"Income Statement"}</definedName>
    <definedName name="wrn.income._.statements." localSheetId="20" hidden="1">{#N/A,#N/A,FALSE,"1996PL";#N/A,#N/A,FALSE,"1997PL";#N/A,#N/A,FALSE,"1998PL";#N/A,#N/A,FALSE,"1999PL"}</definedName>
    <definedName name="wrn.income._.statements." hidden="1">{#N/A,#N/A,FALSE,"1996PL";#N/A,#N/A,FALSE,"1997PL";#N/A,#N/A,FALSE,"1998PL";#N/A,#N/A,FALSE,"1999PL"}</definedName>
    <definedName name="wrn.IncStmt." localSheetId="20" hidden="1">{"IncStmt",#N/A,FALSE,"P&amp;L"}</definedName>
    <definedName name="wrn.IncStmt." hidden="1">{"IncStmt",#N/A,FALSE,"P&amp;L"}</definedName>
    <definedName name="wrn.Industry.xls." localSheetId="20" hidden="1">{#N/A,#N/A,FALSE,"Earnings";#N/A,#N/A,FALSE,"Overview";#N/A,#N/A,FALSE,"Summary";#N/A,#N/A,FALSE,"Summary II";#N/A,#N/A,FALSE,"R&amp;D";#N/A,#N/A,FALSE,"R&amp;D Forecast";#N/A,#N/A,FALSE,"Tax Adj";#N/A,#N/A,FALSE,"Goodwill";#N/A,#N/A,FALSE,"FX ";#N/A,#N/A,FALSE,"Consolidation";#N/A,#N/A,FALSE,"Provisions"}</definedName>
    <definedName name="wrn.Industry.xls." hidden="1">{#N/A,#N/A,FALSE,"Earnings";#N/A,#N/A,FALSE,"Overview";#N/A,#N/A,FALSE,"Summary";#N/A,#N/A,FALSE,"Summary II";#N/A,#N/A,FALSE,"R&amp;D";#N/A,#N/A,FALSE,"R&amp;D Forecast";#N/A,#N/A,FALSE,"Tax Adj";#N/A,#N/A,FALSE,"Goodwill";#N/A,#N/A,FALSE,"FX ";#N/A,#N/A,FALSE,"Consolidation";#N/A,#N/A,FALSE,"Provisions"}</definedName>
    <definedName name="wrn.Industry.xls._1" localSheetId="20" hidden="1">{#N/A,#N/A,FALSE,"Earnings";#N/A,#N/A,FALSE,"Overview";#N/A,#N/A,FALSE,"Summary";#N/A,#N/A,FALSE,"Summary II";#N/A,#N/A,FALSE,"R&amp;D";#N/A,#N/A,FALSE,"R&amp;D Forecast";#N/A,#N/A,FALSE,"Tax Adj";#N/A,#N/A,FALSE,"Goodwill";#N/A,#N/A,FALSE,"FX ";#N/A,#N/A,FALSE,"Consolidation";#N/A,#N/A,FALSE,"Provisions"}</definedName>
    <definedName name="wrn.Industry.xls._1" hidden="1">{#N/A,#N/A,FALSE,"Earnings";#N/A,#N/A,FALSE,"Overview";#N/A,#N/A,FALSE,"Summary";#N/A,#N/A,FALSE,"Summary II";#N/A,#N/A,FALSE,"R&amp;D";#N/A,#N/A,FALSE,"R&amp;D Forecast";#N/A,#N/A,FALSE,"Tax Adj";#N/A,#N/A,FALSE,"Goodwill";#N/A,#N/A,FALSE,"FX ";#N/A,#N/A,FALSE,"Consolidation";#N/A,#N/A,FALSE,"Provisions"}</definedName>
    <definedName name="wrn.Internal." localSheetId="20" hidden="1">{#N/A,#N/A,TRUE,"COVER INT";#N/A,#N/A,TRUE,"SUMMARY INT";#N/A,#N/A,TRUE,"INCOME STMT INT";#N/A,#N/A,TRUE,"IS TREND";#N/A,#N/A,TRUE,"BALANCE SHEET INT";#N/A,#N/A,TRUE,"BS TREND";#N/A,#N/A,TRUE,"CASH FLOW INT";#N/A,#N/A,TRUE,"CF TREND";#N/A,#N/A,TRUE,"SALES BY TERR INT";#N/A,#N/A,TRUE,"UNITS INT";#N/A,#N/A,TRUE,"PRODUCT SALES INT";#N/A,#N/A,TRUE,"ASP's INT";#N/A,#N/A,TRUE,"GROSS MARGINS INT";#N/A,#N/A,TRUE,"MARGINS PER UNIT INT";#N/A,#N/A,TRUE,"INVENTORY INT";#N/A,#N/A,TRUE,"HEADCOUNT INT";#N/A,#N/A,TRUE,"DEBT STRUCTURE Int";#N/A,#N/A,TRUE," AR"}</definedName>
    <definedName name="wrn.Internal." hidden="1">{#N/A,#N/A,TRUE,"COVER INT";#N/A,#N/A,TRUE,"SUMMARY INT";#N/A,#N/A,TRUE,"INCOME STMT INT";#N/A,#N/A,TRUE,"IS TREND";#N/A,#N/A,TRUE,"BALANCE SHEET INT";#N/A,#N/A,TRUE,"BS TREND";#N/A,#N/A,TRUE,"CASH FLOW INT";#N/A,#N/A,TRUE,"CF TREND";#N/A,#N/A,TRUE,"SALES BY TERR INT";#N/A,#N/A,TRUE,"UNITS INT";#N/A,#N/A,TRUE,"PRODUCT SALES INT";#N/A,#N/A,TRUE,"ASP's INT";#N/A,#N/A,TRUE,"GROSS MARGINS INT";#N/A,#N/A,TRUE,"MARGINS PER UNIT INT";#N/A,#N/A,TRUE,"INVENTORY INT";#N/A,#N/A,TRUE,"HEADCOUNT INT";#N/A,#N/A,TRUE,"DEBT STRUCTURE Int";#N/A,#N/A,TRUE," AR"}</definedName>
    <definedName name="wrn.Internal._.Report._.for._.Martha." localSheetId="20" hidden="1">{"Title Page",#N/A,FALSE,"Title Page";"Table of Contents",#N/A,FALSE,"Table of Contents";"Balance Sheet",#N/A,FALSE,"Balance Sheet";"Inc Stmt - Internal",#N/A,FALSE,"Income Stmt &amp; RE";"Inc Stmt (Bank Version)",#N/A,FALSE,"Income Stmt &amp; RE";"Schedules - Internal Version",#N/A,FALSE,"Schedules";"Schedules (Bank Version)",#N/A,FALSE,"Schedules";"Notes to FS - Internal",#N/A,FALSE,"Notes to FS";"Notes to FS (Bank Version)",#N/A,FALSE,"Notes to FS";"Notes to FS-Loans (Internal)",#N/A,FALSE,"Notes to FS-Loans";"Notes to FS-Loans (Bank Version)",#N/A,FALSE,"Notes to FS-Loans"}</definedName>
    <definedName name="wrn.Internal._.Report._.for._.Martha." hidden="1">{"Title Page",#N/A,FALSE,"Title Page";"Table of Contents",#N/A,FALSE,"Table of Contents";"Balance Sheet",#N/A,FALSE,"Balance Sheet";"Inc Stmt - Internal",#N/A,FALSE,"Income Stmt &amp; RE";"Inc Stmt (Bank Version)",#N/A,FALSE,"Income Stmt &amp; RE";"Schedules - Internal Version",#N/A,FALSE,"Schedules";"Schedules (Bank Version)",#N/A,FALSE,"Schedules";"Notes to FS - Internal",#N/A,FALSE,"Notes to FS";"Notes to FS (Bank Version)",#N/A,FALSE,"Notes to FS";"Notes to FS-Loans (Internal)",#N/A,FALSE,"Notes to FS-Loans";"Notes to FS-Loans (Bank Version)",#N/A,FALSE,"Notes to FS-Loans"}</definedName>
    <definedName name="wrn.InternalPlan." localSheetId="20" hidden="1">{#N/A,#N/A,TRUE,"Input prnt";#N/A,#N/A,TRUE,"P&amp;L BusPl";"CF BusPlan",#N/A,TRUE,"FCashflow";"BS short",#N/A,TRUE,"BS Qu";#N/A,#N/A,TRUE,"BusPlan Info"}</definedName>
    <definedName name="wrn.InternalPlan." hidden="1">{#N/A,#N/A,TRUE,"Input prnt";#N/A,#N/A,TRUE,"P&amp;L BusPl";"CF BusPlan",#N/A,TRUE,"FCashflow";"BS short",#N/A,TRUE,"BS Qu";#N/A,#N/A,TRUE,"BusPlan Info"}</definedName>
    <definedName name="wrn.InternalPlan._1" localSheetId="20" hidden="1">{#N/A,#N/A,TRUE,"Input prnt";#N/A,#N/A,TRUE,"P&amp;L BusPl";"CF BusPlan",#N/A,TRUE,"FCashflow";"BS short",#N/A,TRUE,"BS Qu";#N/A,#N/A,TRUE,"BusPlan Info"}</definedName>
    <definedName name="wrn.InternalPlan._1" hidden="1">{#N/A,#N/A,TRUE,"Input prnt";#N/A,#N/A,TRUE,"P&amp;L BusPl";"CF BusPlan",#N/A,TRUE,"FCashflow";"BS short",#N/A,TRUE,"BS Qu";#N/A,#N/A,TRUE,"BusPlan Info"}</definedName>
    <definedName name="wrn.InternalPlan._2" localSheetId="20" hidden="1">{#N/A,#N/A,TRUE,"Input prnt";#N/A,#N/A,TRUE,"P&amp;L BusPl";"CF BusPlan",#N/A,TRUE,"FCashflow";"BS short",#N/A,TRUE,"BS Qu";#N/A,#N/A,TRUE,"BusPlan Info"}</definedName>
    <definedName name="wrn.InternalPlan._2" hidden="1">{#N/A,#N/A,TRUE,"Input prnt";#N/A,#N/A,TRUE,"P&amp;L BusPl";"CF BusPlan",#N/A,TRUE,"FCashflow";"BS short",#N/A,TRUE,"BS Qu";#N/A,#N/A,TRUE,"BusPlan Info"}</definedName>
    <definedName name="wrn.InternalPlan._3" localSheetId="20" hidden="1">{#N/A,#N/A,TRUE,"Input prnt";#N/A,#N/A,TRUE,"P&amp;L BusPl";"CF BusPlan",#N/A,TRUE,"FCashflow";"BS short",#N/A,TRUE,"BS Qu";#N/A,#N/A,TRUE,"BusPlan Info"}</definedName>
    <definedName name="wrn.InternalPlan._3" hidden="1">{#N/A,#N/A,TRUE,"Input prnt";#N/A,#N/A,TRUE,"P&amp;L BusPl";"CF BusPlan",#N/A,TRUE,"FCashflow";"BS short",#N/A,TRUE,"BS Qu";#N/A,#N/A,TRUE,"BusPlan Info"}</definedName>
    <definedName name="wrn.InternalPlan._4" localSheetId="20" hidden="1">{#N/A,#N/A,TRUE,"Input prnt";#N/A,#N/A,TRUE,"P&amp;L BusPl";"CF BusPlan",#N/A,TRUE,"FCashflow";"BS short",#N/A,TRUE,"BS Qu";#N/A,#N/A,TRUE,"BusPlan Info"}</definedName>
    <definedName name="wrn.InternalPlan._4" hidden="1">{#N/A,#N/A,TRUE,"Input prnt";#N/A,#N/A,TRUE,"P&amp;L BusPl";"CF BusPlan",#N/A,TRUE,"FCashflow";"BS short",#N/A,TRUE,"BS Qu";#N/A,#N/A,TRUE,"BusPlan Info"}</definedName>
    <definedName name="wrn.InternalPlan._5" localSheetId="20" hidden="1">{#N/A,#N/A,TRUE,"Input prnt";#N/A,#N/A,TRUE,"P&amp;L BusPl";"CF BusPlan",#N/A,TRUE,"FCashflow";"BS short",#N/A,TRUE,"BS Qu";#N/A,#N/A,TRUE,"BusPlan Info"}</definedName>
    <definedName name="wrn.InternalPlan._5" hidden="1">{#N/A,#N/A,TRUE,"Input prnt";#N/A,#N/A,TRUE,"P&amp;L BusPl";"CF BusPlan",#N/A,TRUE,"FCashflow";"BS short",#N/A,TRUE,"BS Qu";#N/A,#N/A,TRUE,"BusPlan Info"}</definedName>
    <definedName name="wrn.international." localSheetId="20" hidden="1">{"sweden",#N/A,FALSE,"Sweden";"germany",#N/A,FALSE,"Germany";"portugal",#N/A,FALSE,"Portugal";"belgium",#N/A,FALSE,"Belgium";"japan",#N/A,FALSE,"Japan ";"italy",#N/A,FALSE,"Italy";"spain",#N/A,FALSE,"Spain";"korea",#N/A,FALSE,"Korea"}</definedName>
    <definedName name="wrn.international." hidden="1">{"sweden",#N/A,FALSE,"Sweden";"germany",#N/A,FALSE,"Germany";"portugal",#N/A,FALSE,"Portugal";"belgium",#N/A,FALSE,"Belgium";"japan",#N/A,FALSE,"Japan ";"italy",#N/A,FALSE,"Italy";"spain",#N/A,FALSE,"Spain";"korea",#N/A,FALSE,"Korea"}</definedName>
    <definedName name="wrn.ipovalue." localSheetId="20" hidden="1">{#N/A,#N/A,FALSE,"puboff";#N/A,#N/A,FALSE,"valuation";#N/A,#N/A,FALSE,"finanalsis";#N/A,#N/A,FALSE,"split";#N/A,#N/A,FALSE,"ownership"}</definedName>
    <definedName name="wrn.ipovalue." hidden="1">{#N/A,#N/A,FALSE,"puboff";#N/A,#N/A,FALSE,"valuation";#N/A,#N/A,FALSE,"finanalsis";#N/A,#N/A,FALSE,"split";#N/A,#N/A,FALSE,"ownership"}</definedName>
    <definedName name="wrn.ISCG._.model." localSheetId="20" hidden="1">{#N/A,#N/A,FALSE,"Second";#N/A,#N/A,FALSE,"ownership";#N/A,#N/A,FALSE,"Valuation";#N/A,#N/A,FALSE,"Eqiv";#N/A,#N/A,FALSE,"Mults";#N/A,#N/A,FALSE,"ISCG Graphics"}</definedName>
    <definedName name="wrn.ISCG._.model." hidden="1">{#N/A,#N/A,FALSE,"Second";#N/A,#N/A,FALSE,"ownership";#N/A,#N/A,FALSE,"Valuation";#N/A,#N/A,FALSE,"Eqiv";#N/A,#N/A,FALSE,"Mults";#N/A,#N/A,FALSE,"ISCG Graphics"}</definedName>
    <definedName name="wrn.Italy." localSheetId="20" hidden="1">{#N/A,#N/A,FALSE,"Italy";#N/A,#N/A,FALSE,"Aperol Italy";#N/A,#N/A,FALSE,"Aperol Soda Italy";#N/A,#N/A,FALSE,"Spumanti";#N/A,#N/A,FALSE,"Barbieri Liqueur Italy";#N/A,#N/A,FALSE,"Others Italy"}</definedName>
    <definedName name="wrn.Italy." hidden="1">{#N/A,#N/A,FALSE,"Italy";#N/A,#N/A,FALSE,"Aperol Italy";#N/A,#N/A,FALSE,"Aperol Soda Italy";#N/A,#N/A,FALSE,"Spumanti";#N/A,#N/A,FALSE,"Barbieri Liqueur Italy";#N/A,#N/A,FALSE,"Others Italy"}</definedName>
    <definedName name="wrn.jck94TAXRETURN." localSheetId="20"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wrn.jck94TAXRETURN."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wrn.JG._.FE._.Dollar." localSheetId="20" hidden="1">{"JG FE Top",#N/A,FALSE,"JG FE $";"JG FE Bottom",#N/A,FALSE,"JG FE $"}</definedName>
    <definedName name="wrn.JG._.FE._.Dollar." hidden="1">{"JG FE Top",#N/A,FALSE,"JG FE $";"JG FE Bottom",#N/A,FALSE,"JG FE $"}</definedName>
    <definedName name="wrn.JG._.FE._.Yen." localSheetId="20" hidden="1">{"JG FE Top",#N/A,FALSE,"JG FE ¥";"JG FE Bottom",#N/A,FALSE,"JG FE ¥"}</definedName>
    <definedName name="wrn.JG._.FE._.Yen." hidden="1">{"JG FE Top",#N/A,FALSE,"JG FE ¥";"JG FE Bottom",#N/A,FALSE,"JG FE ¥"}</definedName>
    <definedName name="wrn.JODM._.Graphs." localSheetId="20"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20"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KW." localSheetId="20" hidden="1">{#N/A,#N/A,FALSE,"Cover";#N/A,#N/A,FALSE,"KKW Sum";#N/A,#N/A,FALSE,"KKW Basisdaten";#N/A,#N/A,FALSE,"DEPRKKW";#N/A,#N/A,FALSE,"Krü";#N/A,#N/A,FALSE,"Bru";#N/A,#N/A,FALSE,"Bro";#N/A,#N/A,FALSE,"Sta"}</definedName>
    <definedName name="wrn.KKW." hidden="1">{#N/A,#N/A,FALSE,"Cover";#N/A,#N/A,FALSE,"KKW Sum";#N/A,#N/A,FALSE,"KKW Basisdaten";#N/A,#N/A,FALSE,"DEPRKKW";#N/A,#N/A,FALSE,"Krü";#N/A,#N/A,FALSE,"Bru";#N/A,#N/A,FALSE,"Bro";#N/A,#N/A,FALSE,"Sta"}</definedName>
    <definedName name="wrn.KKW._1" localSheetId="20" hidden="1">{#N/A,#N/A,FALSE,"Cover";#N/A,#N/A,FALSE,"KKW Sum";#N/A,#N/A,FALSE,"KKW Basisdaten";#N/A,#N/A,FALSE,"DEPRKKW";#N/A,#N/A,FALSE,"Krü";#N/A,#N/A,FALSE,"Bru";#N/A,#N/A,FALSE,"Bro";#N/A,#N/A,FALSE,"Sta"}</definedName>
    <definedName name="wrn.KKW._1" hidden="1">{#N/A,#N/A,FALSE,"Cover";#N/A,#N/A,FALSE,"KKW Sum";#N/A,#N/A,FALSE,"KKW Basisdaten";#N/A,#N/A,FALSE,"DEPRKKW";#N/A,#N/A,FALSE,"Krü";#N/A,#N/A,FALSE,"Bru";#N/A,#N/A,FALSE,"Bro";#N/A,#N/A,FALSE,"Sta"}</definedName>
    <definedName name="wrn.lbo." localSheetId="20" hidden="1">{"a",#N/A,FALSE,"LBO - 100%, No Sales";"aa",#N/A,FALSE,"LBO - 100%, No Sales";"aaa",#N/A,FALSE,"LBO - 100%, No Sales";"aaaa",#N/A,FALSE,"LBO - 100%, No Sales";"aaaaa",#N/A,FALSE,"LBO - 100%, No Sales";"aaaaaa",#N/A,FALSE,"LBO - 100%, No Sales";"aaaaaaa",#N/A,FALSE,"LBO - 100%, No Sales";"aaaaaaaa",#N/A,FALSE,"LBO - 100%, No Sales"}</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_.Summary." localSheetId="20" hidden="1">{"LBO Summary",#N/A,FALSE,"Summary"}</definedName>
    <definedName name="wrn.LBO._.Summary." hidden="1">{"LBO Summary",#N/A,FALSE,"Summary"}</definedName>
    <definedName name="wrn.lbo2." localSheetId="20"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localSheetId="20" hidden="1">{"a",#N/A,FALSE,"LBO - 100%, Sell C,CT 98......";"aa",#N/A,FALSE,"LBO - 100%, Sell C,CT 98......";"aaa",#N/A,FALSE,"LBO - 100%, Sell C,CT 98......";"aaaa",#N/A,FALSE,"LBO - 100%, Sell C,CT 98......";"aaaaa",#N/A,FALSE,"LBO - 100%, Sell C,CT 98......";"aaaaaa",#N/A,FALSE,"LBO - 100%, Sell C,CT 98......"}</definedName>
    <definedName name="wrn.lbo3." hidden="1">{"a",#N/A,FALSE,"LBO - 100%, Sell C,CT 98......";"aa",#N/A,FALSE,"LBO - 100%, Sell C,CT 98......";"aaa",#N/A,FALSE,"LBO - 100%, Sell C,CT 98......";"aaaa",#N/A,FALSE,"LBO - 100%, Sell C,CT 98......";"aaaaa",#N/A,FALSE,"LBO - 100%, Sell C,CT 98......";"aaaaaa",#N/A,FALSE,"LBO - 100%, Sell C,CT 98......"}</definedName>
    <definedName name="wrn.LDM." localSheetId="20" hidden="1">{"MRA IS",#N/A,FALSE,"MRA - IS";"MRA BS",#N/A,FALSE,"MRA - BS";"MRA Detail IS",#N/A,FALSE,"MRA - Detail IS";"MRA Detail IS Supplemental Info",#N/A,FALSE,"MRA - Detail IS";"MRA Monthly 1999",#N/A,FALSE,"MRA Monthly";"MRA Monthly IS 1998",#N/A,FALSE,"MRA Monthly";"MRA Monthly IS 1997",#N/A,FALSE,"MRA Monthly"}</definedName>
    <definedName name="wrn.LDM." hidden="1">{"MRA IS",#N/A,FALSE,"MRA - IS";"MRA BS",#N/A,FALSE,"MRA - BS";"MRA Detail IS",#N/A,FALSE,"MRA - Detail IS";"MRA Detail IS Supplemental Info",#N/A,FALSE,"MRA - Detail IS";"MRA Monthly 1999",#N/A,FALSE,"MRA Monthly";"MRA Monthly IS 1998",#N/A,FALSE,"MRA Monthly";"MRA Monthly IS 1997",#N/A,FALSE,"MRA Monthly"}</definedName>
    <definedName name="wrn.Lead._.Schedule." localSheetId="20" hidden="1">{#N/A,#N/A,FALSE,"BS";#N/A,#N/A,FALSE,"PL";#N/A,#N/A,FALSE,"A";#N/A,#N/A,FALSE,"B";#N/A,#N/A,FALSE,"B1";#N/A,#N/A,FALSE,"C";#N/A,#N/A,FALSE,"C1";#N/A,#N/A,FALSE,"C2";#N/A,#N/A,FALSE,"D";#N/A,#N/A,FALSE,"E";#N/A,#N/A,FALSE,"F";#N/A,#N/A,FALSE,"AA";#N/A,#N/A,FALSE,"BB";#N/A,#N/A,FALSE,"CC";#N/A,#N/A,FALSE,"DD";#N/A,#N/A,FALSE,"EE";#N/A,#N/A,FALSE,"FF";#N/A,#N/A,FALSE,"PL10";#N/A,#N/A,FALSE,"PL20";#N/A,#N/A,FALSE,"PL30"}</definedName>
    <definedName name="wrn.Lead._.Schedule." hidden="1">{#N/A,#N/A,FALSE,"BS";#N/A,#N/A,FALSE,"PL";#N/A,#N/A,FALSE,"A";#N/A,#N/A,FALSE,"B";#N/A,#N/A,FALSE,"B1";#N/A,#N/A,FALSE,"C";#N/A,#N/A,FALSE,"C1";#N/A,#N/A,FALSE,"C2";#N/A,#N/A,FALSE,"D";#N/A,#N/A,FALSE,"E";#N/A,#N/A,FALSE,"F";#N/A,#N/A,FALSE,"AA";#N/A,#N/A,FALSE,"BB";#N/A,#N/A,FALSE,"CC";#N/A,#N/A,FALSE,"DD";#N/A,#N/A,FALSE,"EE";#N/A,#N/A,FALSE,"FF";#N/A,#N/A,FALSE,"PL10";#N/A,#N/A,FALSE,"PL20";#N/A,#N/A,FALSE,"PL30"}</definedName>
    <definedName name="wrn.Limbach." localSheetId="20" hidden="1">{#N/A,#N/A,FALSE,"Budget 2001-2002 (2)"}</definedName>
    <definedName name="wrn.Limbach." hidden="1">{#N/A,#N/A,FALSE,"Budget 2001-2002 (2)"}</definedName>
    <definedName name="wrn.LM._.Gear." localSheetId="20" hidden="1">{"LM Gear IS",#N/A,FALSE,"LM Gear - IS";"LM Gear BS",#N/A,FALSE,"LM Gear BS";"LM Gear Detail IS",#N/A,FALSE,"LM Gear - Detail IS";"LM Gear Detail IS Supplemental Info",#N/A,FALSE,"LM Gear - Detail IS";"LM Gear Monthly 1999",#N/A,FALSE,"LM Gear Monthly";"LM Gear Monthly 1998",#N/A,FALSE,"LM Gear Monthly";"LM Gear Monthly 1997",#N/A,FALSE,"LM Gear Monthly"}</definedName>
    <definedName name="wrn.LM._.Gear." hidden="1">{"LM Gear IS",#N/A,FALSE,"LM Gear - IS";"LM Gear BS",#N/A,FALSE,"LM Gear BS";"LM Gear Detail IS",#N/A,FALSE,"LM Gear - Detail IS";"LM Gear Detail IS Supplemental Info",#N/A,FALSE,"LM Gear - Detail IS";"LM Gear Monthly 1999",#N/A,FALSE,"LM Gear Monthly";"LM Gear Monthly 1998",#N/A,FALSE,"LM Gear Monthly";"LM Gear Monthly 1997",#N/A,FALSE,"LM Gear Monthly"}</definedName>
    <definedName name="wrn.m_cash." localSheetId="20" hidden="1">{"cash_marc",#N/A,FALSE,"dec95cr.xls"}</definedName>
    <definedName name="wrn.m_cash." hidden="1">{"cash_marc",#N/A,FALSE,"dec95cr.xls"}</definedName>
    <definedName name="wrn.magicrep." localSheetId="20" hidden="1">{"sub1",#N/A,FALSE,"Subs";"pac1",#N/A,FALSE,"Packages";"rev1",#N/A,FALSE,"2. Revenues"}</definedName>
    <definedName name="wrn.magicrep." hidden="1">{"sub1",#N/A,FALSE,"Subs";"pac1",#N/A,FALSE,"Packages";"rev1",#N/A,FALSE,"2. Revenues"}</definedName>
    <definedName name="wrn.Maine." localSheetId="20" hidden="1">{"Assumptions",#N/A,TRUE,"Assumptions";"Income",#N/A,TRUE,"Income";"Balance",#N/A,TRUE,"Balance"}</definedName>
    <definedName name="wrn.Maine." hidden="1">{"Assumptions",#N/A,TRUE,"Assumptions";"Income",#N/A,TRUE,"Income";"Balance",#N/A,TRUE,"Balance"}</definedName>
    <definedName name="wrn.Maine2." localSheetId="20" hidden="1">{"TransactionAssump",#N/A,FALSE,"Transaction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wrn.Maine2." hidden="1">{"TransactionAssump",#N/A,FALSE,"Transaction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wrn.Management._.Fee._.Report." localSheetId="20" hidden="1">{#N/A,#N/A,FALSE,"Management Fees"}</definedName>
    <definedName name="wrn.Management._.Fee._.Report." hidden="1">{#N/A,#N/A,FALSE,"Management Fees"}</definedName>
    <definedName name="wrn.merge." localSheetId="20" hidden="1">{#N/A,#N/A,FALSE,"IPO";#N/A,#N/A,FALSE,"DCF";#N/A,#N/A,FALSE,"LBO";#N/A,#N/A,FALSE,"MULT_VAL";#N/A,#N/A,FALSE,"Status Quo";#N/A,#N/A,FALSE,"Recap"}</definedName>
    <definedName name="wrn.merge." hidden="1">{#N/A,#N/A,FALSE,"IPO";#N/A,#N/A,FALSE,"DCF";#N/A,#N/A,FALSE,"LBO";#N/A,#N/A,FALSE,"MULT_VAL";#N/A,#N/A,FALSE,"Status Quo";#N/A,#N/A,FALSE,"Recap"}</definedName>
    <definedName name="wrn.MERGER._.PLANS." localSheetId="20" hidden="1">{"Assumptions1",#N/A,FALSE,"Assumptions";"MergerPlans1","20yearamort",FALSE,"MergerPlans";"MergerPlans1","40yearamort",FALSE,"MergerPlans";"MergerPlans2",#N/A,FALSE,"MergerPlans";"inputs",#N/A,FALSE,"MergerPlans"}</definedName>
    <definedName name="wrn.MERGER._.PLANS." hidden="1">{"Assumptions1",#N/A,FALSE,"Assumptions";"MergerPlans1","20yearamort",FALSE,"MergerPlans";"MergerPlans1","40yearamort",FALSE,"MergerPlans";"MergerPlans2",#N/A,FALSE,"MergerPlans";"inputs",#N/A,FALSE,"MergerPlans"}</definedName>
    <definedName name="wrn.MLP." localSheetId="20"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scenarier." localSheetId="20"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odel." localSheetId="20" hidden="1">{"page1",#N/A,FALSE,"GIRLBO";"page2",#N/A,FALSE,"GIRLBO";"page3",#N/A,FALSE,"GIRLBO";"page4",#N/A,FALSE,"GIRLBO";"page5",#N/A,FALSE,"GIRLBO"}</definedName>
    <definedName name="wrn.model." hidden="1">{"page1",#N/A,FALSE,"GIRLBO";"page2",#N/A,FALSE,"GIRLBO";"page3",#N/A,FALSE,"GIRLBO";"page4",#N/A,FALSE,"GIRLBO";"page5",#N/A,FALSE,"GIRLBO"}</definedName>
    <definedName name="wrn.Month." localSheetId="20" hidden="1">{#N/A,#N/A,FALSE,"Comp Balance";#N/A,#N/A,FALSE,"Sum Balance ";#N/A,#N/A,FALSE,"Balance Trend";#N/A,#N/A,FALSE,"Comp PL";#N/A,#N/A,FALSE,"PL";#N/A,#N/A,FALSE,"Sum PL";#N/A,#N/A,FALSE,"PL Trend";#N/A,#N/A,FALSE,"Change"}</definedName>
    <definedName name="wrn.Month." hidden="1">{#N/A,#N/A,FALSE,"Comp Balance";#N/A,#N/A,FALSE,"Sum Balance ";#N/A,#N/A,FALSE,"Balance Trend";#N/A,#N/A,FALSE,"Comp PL";#N/A,#N/A,FALSE,"PL";#N/A,#N/A,FALSE,"Sum PL";#N/A,#N/A,FALSE,"PL Trend";#N/A,#N/A,FALSE,"Change"}</definedName>
    <definedName name="wrn.Monthly._.Report." localSheetId="20" hidden="1">{#N/A,#N/A,FALSE,"Summary Page";#N/A,#N/A,FALSE,"Collections Listing";#N/A,#N/A,FALSE,"Lessee 60 days past due";#N/A,#N/A,FALSE,"Revenues--Lend Base JP Morgan";#N/A,#N/A,FALSE,"JP Morgan Debt Amort Schedule";#N/A,#N/A,FALSE,"Covenant Analysis"}</definedName>
    <definedName name="wrn.Monthly._.Report." hidden="1">{#N/A,#N/A,FALSE,"Summary Page";#N/A,#N/A,FALSE,"Collections Listing";#N/A,#N/A,FALSE,"Lessee 60 days past due";#N/A,#N/A,FALSE,"Revenues--Lend Base JP Morgan";#N/A,#N/A,FALSE,"JP Morgan Debt Amort Schedule";#N/A,#N/A,FALSE,"Covenant Analysis"}</definedName>
    <definedName name="wrn.MONTHLYRPT." localSheetId="20" hidden="1">{#N/A,"dublin",FALSE,"DIVPERRPT";#N/A,"dublin",FALSE,"DIVPERRPT";#N/A,"dublin",FALSE,"DIVPERRPT";#N/A,"plt1",FALSE,"DIVPERRPT";#N/A,"plt1",FALSE,"DIVPERRPT";#N/A,"plt1",FALSE,"DIVPERRPT";#N/A,"LWALES",FALSE,"DIVPERRPT";#N/A,"LWALES",FALSE,"DIVPERRPT";#N/A,"LWALES",FALSE,"DIVPERRPT";#N/A,"GMP",FALSE,"DIVPERRPT";#N/A,"GMP",FALSE,"DIVPERRPT";#N/A,"GMP",FALSE,"DIVPERRPT";#N/A,"SPFLD",FALSE,"DIVPERRPT (2)";#N/A,"SPFLD",FALSE,"DIVPERRPT (2)";#N/A,"SPFLD",FALSE,"DIVPERRPT (2)";#N/A,"STL",FALSE,"DIVPERRPT (2)";#N/A,"STL",FALSE,"DIVPERRPT (2)";#N/A,"STL",FALSE,"DIVPERRPT (2)";#N/A,"WCAR",FALSE,"DIVPERRPT (2)";#N/A,"WCAR",FALSE,"DIVPERRPT (2)";#N/A,"WCAR",FALSE,"DIVPERRPT (2)";#N/A,"mexico",FALSE,"DIVPERRPT (3)";#N/A,"mexico",FALSE,"DIVPERRPT (3)";#N/A,"mexico",FALSE,"DIVPERRPT (3)";#N/A,"Piedras",FALSE,"DIVPERRPT (3)";#N/A,"Piedras",FALSE,"DIVPERRPT (3)";#N/A,"Piedras",FALSE,"DIVPERRPT (3)";#N/A,"Chatham",FALSE,"DIVPERRPT (3)";#N/A,"Chatham",FALSE,"DIVPERRPT (3)";#N/A,"Chatham",FALSE,"DIVPERRPT (3)";#N/A,#N/A,FALSE,"DUBLIN";#N/A,#N/A,FALSE,"DUBLIN";#N/A,#N/A,FALSE,"DUBLIN";#N/A,#N/A,FALSE,"FIMAIN";#N/A,#N/A,FALSE,"FIMAIN";#N/A,#N/A,FALSE,"FIMAIN";#N/A,#N/A,FALSE,"GMP";#N/A,#N/A,FALSE,"GMP";#N/A,#N/A,FALSE,"GMP";#N/A,#N/A,FALSE,"LWALES";#N/A,#N/A,FALSE,"LWALES";#N/A,#N/A,FALSE,"LWALES";#N/A,#N/A,FALSE,"MEX";#N/A,#N/A,FALSE,"MEX";#N/A,#N/A,FALSE,"STL";#N/A,#N/A,FALSE,"MEX";#N/A,#N/A,FALSE,"SPRINGFIELD";#N/A,#N/A,FALSE,"SPRINGFIELD";#N/A,#N/A,FALSE,"SPRINGFIELD";#N/A,#N/A,FALSE,"STL";#N/A,#N/A,FALSE,"STL";#N/A,#N/A,FALSE,"STL";#N/A,#N/A,FALSE,"WCARROLLTON";#N/A,#N/A,FALSE,"WCARROLLTON";#N/A,#N/A,FALSE,"WCARROLLTON";#N/A,#N/A,FALSE,"PIEDRAS";#N/A,#N/A,FALSE,"PIEDRAS";#N/A,#N/A,FALSE,"PIEDRAS";#N/A,#N/A,FALSE,"Chatham";#N/A,#N/A,FALSE,"Chatham";#N/A,#N/A,FALSE,"Chatham"}</definedName>
    <definedName name="wrn.MONTHLYRPT." hidden="1">{#N/A,"dublin",FALSE,"DIVPERRPT";#N/A,"dublin",FALSE,"DIVPERRPT";#N/A,"dublin",FALSE,"DIVPERRPT";#N/A,"plt1",FALSE,"DIVPERRPT";#N/A,"plt1",FALSE,"DIVPERRPT";#N/A,"plt1",FALSE,"DIVPERRPT";#N/A,"LWALES",FALSE,"DIVPERRPT";#N/A,"LWALES",FALSE,"DIVPERRPT";#N/A,"LWALES",FALSE,"DIVPERRPT";#N/A,"GMP",FALSE,"DIVPERRPT";#N/A,"GMP",FALSE,"DIVPERRPT";#N/A,"GMP",FALSE,"DIVPERRPT";#N/A,"SPFLD",FALSE,"DIVPERRPT (2)";#N/A,"SPFLD",FALSE,"DIVPERRPT (2)";#N/A,"SPFLD",FALSE,"DIVPERRPT (2)";#N/A,"STL",FALSE,"DIVPERRPT (2)";#N/A,"STL",FALSE,"DIVPERRPT (2)";#N/A,"STL",FALSE,"DIVPERRPT (2)";#N/A,"WCAR",FALSE,"DIVPERRPT (2)";#N/A,"WCAR",FALSE,"DIVPERRPT (2)";#N/A,"WCAR",FALSE,"DIVPERRPT (2)";#N/A,"mexico",FALSE,"DIVPERRPT (3)";#N/A,"mexico",FALSE,"DIVPERRPT (3)";#N/A,"mexico",FALSE,"DIVPERRPT (3)";#N/A,"Piedras",FALSE,"DIVPERRPT (3)";#N/A,"Piedras",FALSE,"DIVPERRPT (3)";#N/A,"Piedras",FALSE,"DIVPERRPT (3)";#N/A,"Chatham",FALSE,"DIVPERRPT (3)";#N/A,"Chatham",FALSE,"DIVPERRPT (3)";#N/A,"Chatham",FALSE,"DIVPERRPT (3)";#N/A,#N/A,FALSE,"DUBLIN";#N/A,#N/A,FALSE,"DUBLIN";#N/A,#N/A,FALSE,"DUBLIN";#N/A,#N/A,FALSE,"FIMAIN";#N/A,#N/A,FALSE,"FIMAIN";#N/A,#N/A,FALSE,"FIMAIN";#N/A,#N/A,FALSE,"GMP";#N/A,#N/A,FALSE,"GMP";#N/A,#N/A,FALSE,"GMP";#N/A,#N/A,FALSE,"LWALES";#N/A,#N/A,FALSE,"LWALES";#N/A,#N/A,FALSE,"LWALES";#N/A,#N/A,FALSE,"MEX";#N/A,#N/A,FALSE,"MEX";#N/A,#N/A,FALSE,"STL";#N/A,#N/A,FALSE,"MEX";#N/A,#N/A,FALSE,"SPRINGFIELD";#N/A,#N/A,FALSE,"SPRINGFIELD";#N/A,#N/A,FALSE,"SPRINGFIELD";#N/A,#N/A,FALSE,"STL";#N/A,#N/A,FALSE,"STL";#N/A,#N/A,FALSE,"STL";#N/A,#N/A,FALSE,"WCARROLLTON";#N/A,#N/A,FALSE,"WCARROLLTON";#N/A,#N/A,FALSE,"WCARROLLTON";#N/A,#N/A,FALSE,"PIEDRAS";#N/A,#N/A,FALSE,"PIEDRAS";#N/A,#N/A,FALSE,"PIEDRAS";#N/A,#N/A,FALSE,"Chatham";#N/A,#N/A,FALSE,"Chatham";#N/A,#N/A,FALSE,"Chatham"}</definedName>
    <definedName name="wrn.MRA." localSheetId="20" hidden="1">{"MRA IS",#N/A,FALSE,"MRA - IS";"MRA BS",#N/A,FALSE,"MRA - BS";"MRA Detail IS",#N/A,FALSE,"MRA - Detail IS";"MRA Detail IS Supplemental Info",#N/A,FALSE,"MRA - Detail IS";"MRA Monthly 1999",#N/A,FALSE,"MRA Monthly";"MRA Monthly IS 1998",#N/A,FALSE,"MRA Monthly";"MRA Monthly IS 1997",#N/A,FALSE,"MRA Monthly"}</definedName>
    <definedName name="wrn.MRA." hidden="1">{"MRA IS",#N/A,FALSE,"MRA - IS";"MRA BS",#N/A,FALSE,"MRA - BS";"MRA Detail IS",#N/A,FALSE,"MRA - Detail IS";"MRA Detail IS Supplemental Info",#N/A,FALSE,"MRA - Detail IS";"MRA Monthly 1999",#N/A,FALSE,"MRA Monthly";"MRA Monthly IS 1998",#N/A,FALSE,"MRA Monthly";"MRA Monthly IS 1997",#N/A,FALSE,"MRA Monthly"}</definedName>
    <definedName name="wrn.NA._.Model._.T._.and._.B." localSheetId="20" hidden="1">{"NA Top",#N/A,FALSE,"NA Model";"NA Bottom",#N/A,FALSE,"NA Model"}</definedName>
    <definedName name="wrn.NA._.Model._.T._.and._.B." hidden="1">{"NA Top",#N/A,FALSE,"NA Model";"NA Bottom",#N/A,FALSE,"NA Model"}</definedName>
    <definedName name="wrn.NA_ULV._.Tand._.B." localSheetId="20" hidden="1">{"NA Top",#N/A,FALSE,"NA-ULV";"NA Bottom",#N/A,FALSE,"NA-ULV"}</definedName>
    <definedName name="wrn.NA_ULV._.Tand._.B." hidden="1">{"NA Top",#N/A,FALSE,"NA-ULV";"NA Bottom",#N/A,FALSE,"NA-ULV"}</definedName>
    <definedName name="wrn.New._.Reporting._.Bank._.Model." localSheetId="20" hidden="1">{#N/A,#N/A,TRUE,"BMC Inds Weekly Data";#N/A,#N/A,TRUE,"VEL weekly data";#N/A,#N/A,TRUE,"BMG weekly data";#N/A,#N/A,TRUE,"Corporate Weekly Data";#N/A,#N/A,TRUE,"BMC Cash Basis Income Statement";#N/A,#N/A,TRUE,"VE Cash Basis Income statement";#N/A,#N/A,TRUE,"BMG Cash Basis Income Statement";#N/A,#N/A,TRUE,"Corp Cash Basis Income";#N/A,#N/A,TRUE,"BMCData";#N/A,#N/A,TRUE,"Advisory &amp; Bank Fee Detail";#N/A,#N/A,TRUE,"VELData";#N/A,#N/A,TRUE,"BMG Consolidated";#N/A,#N/A,TRUE,"Mask Data";#N/A,#N/A,TRUE,"Non-Mask Data";#N/A,#N/A,TRUE,"Corporate";#N/A,#N/A,TRUE,"Sales Price and Volume - VE";#N/A,#N/A,TRUE,"Sales Price and Volume - Mask";#N/A,#N/A,TRUE,"Debt and Interest Structure"}</definedName>
    <definedName name="wrn.New._.Reporting._.Bank._.Model." hidden="1">{#N/A,#N/A,TRUE,"BMC Inds Weekly Data";#N/A,#N/A,TRUE,"VEL weekly data";#N/A,#N/A,TRUE,"BMG weekly data";#N/A,#N/A,TRUE,"Corporate Weekly Data";#N/A,#N/A,TRUE,"BMC Cash Basis Income Statement";#N/A,#N/A,TRUE,"VE Cash Basis Income statement";#N/A,#N/A,TRUE,"BMG Cash Basis Income Statement";#N/A,#N/A,TRUE,"Corp Cash Basis Income";#N/A,#N/A,TRUE,"BMCData";#N/A,#N/A,TRUE,"Advisory &amp; Bank Fee Detail";#N/A,#N/A,TRUE,"VELData";#N/A,#N/A,TRUE,"BMG Consolidated";#N/A,#N/A,TRUE,"Mask Data";#N/A,#N/A,TRUE,"Non-Mask Data";#N/A,#N/A,TRUE,"Corporate";#N/A,#N/A,TRUE,"Sales Price and Volume - VE";#N/A,#N/A,TRUE,"Sales Price and Volume - Mask";#N/A,#N/A,TRUE,"Debt and Interest Structure"}</definedName>
    <definedName name="wrn.newest." localSheetId="20" hidden="1">{#N/A,#N/A,TRUE,"TS";#N/A,#N/A,TRUE,"Combo";#N/A,#N/A,TRUE,"FAIR";#N/A,#N/A,TRUE,"RBC";#N/A,#N/A,TRUE,"xxxx"}</definedName>
    <definedName name="wrn.newest." hidden="1">{#N/A,#N/A,TRUE,"TS";#N/A,#N/A,TRUE,"Combo";#N/A,#N/A,TRUE,"FAIR";#N/A,#N/A,TRUE,"RBC";#N/A,#N/A,TRUE,"xxxx"}</definedName>
    <definedName name="wrn.North._.America._.Set." localSheetId="20" hidden="1">{"NA Is w Ratios",#N/A,FALSE,"North America";"PF CFlow NA",#N/A,FALSE,"North America";"NA DCF Matrix",#N/A,FALSE,"North America"}</definedName>
    <definedName name="wrn.North._.America._.Set." hidden="1">{"NA Is w Ratios",#N/A,FALSE,"North America";"PF CFlow NA",#N/A,FALSE,"North America";"NA DCF Matrix",#N/A,FALSE,"North America"}</definedName>
    <definedName name="wrn.OEE._.analg._.nord." localSheetId="20" hidden="1">{"OEE OAP",#N/A,FALSE,"oap";"OEE APAP",#N/A,FALSE,"apap";"OEE nitros",#N/A,FALSE,"nitros"}</definedName>
    <definedName name="wrn.OEE._.analg._.nord." hidden="1">{"OEE OAP",#N/A,FALSE,"oap";"OEE APAP",#N/A,FALSE,"apap";"OEE nitros",#N/A,FALSE,"nitros"}</definedName>
    <definedName name="wrn.OEE._.analg._.nord._1" localSheetId="20" hidden="1">{"OEE OAP",#N/A,FALSE,"oap";"OEE APAP",#N/A,FALSE,"apap";"OEE nitros",#N/A,FALSE,"nitros"}</definedName>
    <definedName name="wrn.OEE._.analg._.nord._1" hidden="1">{"OEE OAP",#N/A,FALSE,"oap";"OEE APAP",#N/A,FALSE,"apap";"OEE nitros",#N/A,FALSE,"nitros"}</definedName>
    <definedName name="wrn.OEE._.analg._.nord.1" localSheetId="20" hidden="1">{"OEE OAP",#N/A,FALSE,"oap";"OEE APAP",#N/A,FALSE,"apap";"OEE nitros",#N/A,FALSE,"nitros"}</definedName>
    <definedName name="wrn.OEE._.analg._.nord.1" hidden="1">{"OEE OAP",#N/A,FALSE,"oap";"OEE APAP",#N/A,FALSE,"apap";"OEE nitros",#N/A,FALSE,"nitros"}</definedName>
    <definedName name="wrn.OEE._.analg._.nord.1_1" localSheetId="20" hidden="1">{"OEE OAP",#N/A,FALSE,"oap";"OEE APAP",#N/A,FALSE,"apap";"OEE nitros",#N/A,FALSE,"nitros"}</definedName>
    <definedName name="wrn.OEE._.analg._.nord.1_1" hidden="1">{"OEE OAP",#N/A,FALSE,"oap";"OEE APAP",#N/A,FALSE,"apap";"OEE nitros",#N/A,FALSE,"nitros"}</definedName>
    <definedName name="wrn.Olk._.by._.Qtr." localSheetId="20" hidden="1">{"Olk by Qtr Full",#N/A,FALSE,"Tot PalmPalm";"Olk by Qtr Full",#N/A,FALSE,"Tot Device";"Olk by Qtr Full",#N/A,FALSE,"Platform";"Olk by Qtr Full",#N/A,FALSE,"Palm.Net";"Olk by Qtr Full",#N/A,FALSE,"Elim"}</definedName>
    <definedName name="wrn.Olk._.by._.Qtr." hidden="1">{"Olk by Qtr Full",#N/A,FALSE,"Tot PalmPalm";"Olk by Qtr Full",#N/A,FALSE,"Tot Device";"Olk by Qtr Full",#N/A,FALSE,"Platform";"Olk by Qtr Full",#N/A,FALSE,"Palm.Net";"Olk by Qtr Full",#N/A,FALSE,"Elim"}</definedName>
    <definedName name="wrn.Operating._.Models." localSheetId="20" hidden="1">{#N/A,#N/A,TRUE,"Eastern Market";#N/A,#N/A,TRUE,"Western Market";#N/A,#N/A,TRUE,"Sulphur Services";#N/A,#N/A,TRUE,"Global Business";#N/A,#N/A,TRUE,"Incremental Overhead";#N/A,#N/A,TRUE,"Acquired Business"}</definedName>
    <definedName name="wrn.Operating._.Models." hidden="1">{#N/A,#N/A,TRUE,"Eastern Market";#N/A,#N/A,TRUE,"Western Market";#N/A,#N/A,TRUE,"Sulphur Services";#N/A,#N/A,TRUE,"Global Business";#N/A,#N/A,TRUE,"Incremental Overhead";#N/A,#N/A,TRUE,"Acquired Business"}</definedName>
    <definedName name="wrn.OUTPUT." localSheetId="20" hidden="1">{"DCF","UPSIDE CASE",FALSE,"Sheet1";"DCF","BASE CASE",FALSE,"Sheet1";"DCF","DOWNSIDE CASE",FALSE,"Sheet1"}</definedName>
    <definedName name="wrn.OUTPUT." hidden="1">{"DCF","UPSIDE CASE",FALSE,"Sheet1";"DCF","BASE CASE",FALSE,"Sheet1";"DCF","DOWNSIDE CASE",FALSE,"Sheet1"}</definedName>
    <definedName name="wrn.OUTPUT._1" localSheetId="20" hidden="1">{"DCF","UPSIDE CASE",FALSE,"Sheet1";"DCF","BASE CASE",FALSE,"Sheet1";"DCF","DOWNSIDE CASE",FALSE,"Sheet1"}</definedName>
    <definedName name="wrn.OUTPUT._1" hidden="1">{"DCF","UPSIDE CASE",FALSE,"Sheet1";"DCF","BASE CASE",FALSE,"Sheet1";"DCF","DOWNSIDE CASE",FALSE,"Sheet1"}</definedName>
    <definedName name="wrn.Overview." localSheetId="20" hidden="1">{"Input short",#N/A,TRUE,"Input";"CapTable normal",#N/A,TRUE,"Cap Table";"P&amp;L Yrly normal",#N/A,TRUE,"P&amp;L Yrly";"CF short",#N/A,TRUE,"FCashflow";"BS short",#N/A,TRUE,"BS Qu"}</definedName>
    <definedName name="wrn.Overview." hidden="1">{"Input short",#N/A,TRUE,"Input";"CapTable normal",#N/A,TRUE,"Cap Table";"P&amp;L Yrly normal",#N/A,TRUE,"P&amp;L Yrly";"CF short",#N/A,TRUE,"FCashflow";"BS short",#N/A,TRUE,"BS Qu"}</definedName>
    <definedName name="wrn.Overview._.12._.months." localSheetId="20" hidden="1">{"P&amp;L Mo",#N/A,TRUE,"P&amp;L mo";"CF Mo",#N/A,TRUE,"FCashflow";"BS Mo",#N/A,TRUE,"BS";"CapEx Mo",#N/A,TRUE,"CapEx";"HC Mo",#N/A,TRUE,"Headcount";"KPI Mo",#N/A,TRUE,"KPI"}</definedName>
    <definedName name="wrn.Overview._.12._.months." hidden="1">{"P&amp;L Mo",#N/A,TRUE,"P&amp;L mo";"CF Mo",#N/A,TRUE,"FCashflow";"BS Mo",#N/A,TRUE,"BS";"CapEx Mo",#N/A,TRUE,"CapEx";"HC Mo",#N/A,TRUE,"Headcount";"KPI Mo",#N/A,TRUE,"KPI"}</definedName>
    <definedName name="wrn.Overview._.12._.months._1" localSheetId="20" hidden="1">{"P&amp;L Mo",#N/A,TRUE,"P&amp;L mo";"CF Mo",#N/A,TRUE,"FCashflow";"BS Mo",#N/A,TRUE,"BS";"CapEx Mo",#N/A,TRUE,"CapEx";"HC Mo",#N/A,TRUE,"Headcount";"KPI Mo",#N/A,TRUE,"KPI"}</definedName>
    <definedName name="wrn.Overview._.12._.months._1" hidden="1">{"P&amp;L Mo",#N/A,TRUE,"P&amp;L mo";"CF Mo",#N/A,TRUE,"FCashflow";"BS Mo",#N/A,TRUE,"BS";"CapEx Mo",#N/A,TRUE,"CapEx";"HC Mo",#N/A,TRUE,"Headcount";"KPI Mo",#N/A,TRUE,"KPI"}</definedName>
    <definedName name="wrn.Overview._.12._.months._2" localSheetId="20" hidden="1">{"P&amp;L Mo",#N/A,TRUE,"P&amp;L mo";"CF Mo",#N/A,TRUE,"FCashflow";"BS Mo",#N/A,TRUE,"BS";"CapEx Mo",#N/A,TRUE,"CapEx";"HC Mo",#N/A,TRUE,"Headcount";"KPI Mo",#N/A,TRUE,"KPI"}</definedName>
    <definedName name="wrn.Overview._.12._.months._2" hidden="1">{"P&amp;L Mo",#N/A,TRUE,"P&amp;L mo";"CF Mo",#N/A,TRUE,"FCashflow";"BS Mo",#N/A,TRUE,"BS";"CapEx Mo",#N/A,TRUE,"CapEx";"HC Mo",#N/A,TRUE,"Headcount";"KPI Mo",#N/A,TRUE,"KPI"}</definedName>
    <definedName name="wrn.Overview._.12._.months._3" localSheetId="20" hidden="1">{"P&amp;L Mo",#N/A,TRUE,"P&amp;L mo";"CF Mo",#N/A,TRUE,"FCashflow";"BS Mo",#N/A,TRUE,"BS";"CapEx Mo",#N/A,TRUE,"CapEx";"HC Mo",#N/A,TRUE,"Headcount";"KPI Mo",#N/A,TRUE,"KPI"}</definedName>
    <definedName name="wrn.Overview._.12._.months._3" hidden="1">{"P&amp;L Mo",#N/A,TRUE,"P&amp;L mo";"CF Mo",#N/A,TRUE,"FCashflow";"BS Mo",#N/A,TRUE,"BS";"CapEx Mo",#N/A,TRUE,"CapEx";"HC Mo",#N/A,TRUE,"Headcount";"KPI Mo",#N/A,TRUE,"KPI"}</definedName>
    <definedName name="wrn.Overview._.12._.months._4" localSheetId="20" hidden="1">{"P&amp;L Mo",#N/A,TRUE,"P&amp;L mo";"CF Mo",#N/A,TRUE,"FCashflow";"BS Mo",#N/A,TRUE,"BS";"CapEx Mo",#N/A,TRUE,"CapEx";"HC Mo",#N/A,TRUE,"Headcount";"KPI Mo",#N/A,TRUE,"KPI"}</definedName>
    <definedName name="wrn.Overview._.12._.months._4" hidden="1">{"P&amp;L Mo",#N/A,TRUE,"P&amp;L mo";"CF Mo",#N/A,TRUE,"FCashflow";"BS Mo",#N/A,TRUE,"BS";"CapEx Mo",#N/A,TRUE,"CapEx";"HC Mo",#N/A,TRUE,"Headcount";"KPI Mo",#N/A,TRUE,"KPI"}</definedName>
    <definedName name="wrn.Overview._.12._.months._5" localSheetId="20" hidden="1">{"P&amp;L Mo",#N/A,TRUE,"P&amp;L mo";"CF Mo",#N/A,TRUE,"FCashflow";"BS Mo",#N/A,TRUE,"BS";"CapEx Mo",#N/A,TRUE,"CapEx";"HC Mo",#N/A,TRUE,"Headcount";"KPI Mo",#N/A,TRUE,"KPI"}</definedName>
    <definedName name="wrn.Overview._.12._.months._5" hidden="1">{"P&amp;L Mo",#N/A,TRUE,"P&amp;L mo";"CF Mo",#N/A,TRUE,"FCashflow";"BS Mo",#N/A,TRUE,"BS";"CapEx Mo",#N/A,TRUE,"CapEx";"HC Mo",#N/A,TRUE,"Headcount";"KPI Mo",#N/A,TRUE,"KPI"}</definedName>
    <definedName name="wrn.Overview._.12._.months1" localSheetId="20" hidden="1">{"P&amp;L Mo",#N/A,TRUE,"P&amp;L mo";"CF Mo",#N/A,TRUE,"FCashflow";"BS Mo",#N/A,TRUE,"BS";"CapEx Mo",#N/A,TRUE,"CapEx";"HC Mo",#N/A,TRUE,"Headcount";"KPI Mo",#N/A,TRUE,"KPI"}</definedName>
    <definedName name="wrn.Overview._.12._.months1" hidden="1">{"P&amp;L Mo",#N/A,TRUE,"P&amp;L mo";"CF Mo",#N/A,TRUE,"FCashflow";"BS Mo",#N/A,TRUE,"BS";"CapEx Mo",#N/A,TRUE,"CapEx";"HC Mo",#N/A,TRUE,"Headcount";"KPI Mo",#N/A,TRUE,"KPI"}</definedName>
    <definedName name="wrn.Overview._.12._.months1_1" localSheetId="20" hidden="1">{"P&amp;L Mo",#N/A,TRUE,"P&amp;L mo";"CF Mo",#N/A,TRUE,"FCashflow";"BS Mo",#N/A,TRUE,"BS";"CapEx Mo",#N/A,TRUE,"CapEx";"HC Mo",#N/A,TRUE,"Headcount";"KPI Mo",#N/A,TRUE,"KPI"}</definedName>
    <definedName name="wrn.Overview._.12._.months1_1" hidden="1">{"P&amp;L Mo",#N/A,TRUE,"P&amp;L mo";"CF Mo",#N/A,TRUE,"FCashflow";"BS Mo",#N/A,TRUE,"BS";"CapEx Mo",#N/A,TRUE,"CapEx";"HC Mo",#N/A,TRUE,"Headcount";"KPI Mo",#N/A,TRUE,"KPI"}</definedName>
    <definedName name="wrn.Overview._.12._.months1_2" localSheetId="20" hidden="1">{"P&amp;L Mo",#N/A,TRUE,"P&amp;L mo";"CF Mo",#N/A,TRUE,"FCashflow";"BS Mo",#N/A,TRUE,"BS";"CapEx Mo",#N/A,TRUE,"CapEx";"HC Mo",#N/A,TRUE,"Headcount";"KPI Mo",#N/A,TRUE,"KPI"}</definedName>
    <definedName name="wrn.Overview._.12._.months1_2" hidden="1">{"P&amp;L Mo",#N/A,TRUE,"P&amp;L mo";"CF Mo",#N/A,TRUE,"FCashflow";"BS Mo",#N/A,TRUE,"BS";"CapEx Mo",#N/A,TRUE,"CapEx";"HC Mo",#N/A,TRUE,"Headcount";"KPI Mo",#N/A,TRUE,"KPI"}</definedName>
    <definedName name="wrn.Overview._.12._.months1_3" localSheetId="20" hidden="1">{"P&amp;L Mo",#N/A,TRUE,"P&amp;L mo";"CF Mo",#N/A,TRUE,"FCashflow";"BS Mo",#N/A,TRUE,"BS";"CapEx Mo",#N/A,TRUE,"CapEx";"HC Mo",#N/A,TRUE,"Headcount";"KPI Mo",#N/A,TRUE,"KPI"}</definedName>
    <definedName name="wrn.Overview._.12._.months1_3" hidden="1">{"P&amp;L Mo",#N/A,TRUE,"P&amp;L mo";"CF Mo",#N/A,TRUE,"FCashflow";"BS Mo",#N/A,TRUE,"BS";"CapEx Mo",#N/A,TRUE,"CapEx";"HC Mo",#N/A,TRUE,"Headcount";"KPI Mo",#N/A,TRUE,"KPI"}</definedName>
    <definedName name="wrn.Overview._.12._.months1_4" localSheetId="20" hidden="1">{"P&amp;L Mo",#N/A,TRUE,"P&amp;L mo";"CF Mo",#N/A,TRUE,"FCashflow";"BS Mo",#N/A,TRUE,"BS";"CapEx Mo",#N/A,TRUE,"CapEx";"HC Mo",#N/A,TRUE,"Headcount";"KPI Mo",#N/A,TRUE,"KPI"}</definedName>
    <definedName name="wrn.Overview._.12._.months1_4" hidden="1">{"P&amp;L Mo",#N/A,TRUE,"P&amp;L mo";"CF Mo",#N/A,TRUE,"FCashflow";"BS Mo",#N/A,TRUE,"BS";"CapEx Mo",#N/A,TRUE,"CapEx";"HC Mo",#N/A,TRUE,"Headcount";"KPI Mo",#N/A,TRUE,"KPI"}</definedName>
    <definedName name="wrn.Overview._.12._.months1_5" localSheetId="20" hidden="1">{"P&amp;L Mo",#N/A,TRUE,"P&amp;L mo";"CF Mo",#N/A,TRUE,"FCashflow";"BS Mo",#N/A,TRUE,"BS";"CapEx Mo",#N/A,TRUE,"CapEx";"HC Mo",#N/A,TRUE,"Headcount";"KPI Mo",#N/A,TRUE,"KPI"}</definedName>
    <definedName name="wrn.Overview._.12._.months1_5" hidden="1">{"P&amp;L Mo",#N/A,TRUE,"P&amp;L mo";"CF Mo",#N/A,TRUE,"FCashflow";"BS Mo",#N/A,TRUE,"BS";"CapEx Mo",#N/A,TRUE,"CapEx";"HC Mo",#N/A,TRUE,"Headcount";"KPI Mo",#N/A,TRUE,"KPI"}</definedName>
    <definedName name="wrn.Overview._.14._.Quarters." localSheetId="20" hidden="1">{"P&amp;L Qu",#N/A,TRUE,"P&amp;LQu&amp;Yr";"CF Qu",#N/A,TRUE,"FCashflow";"BS Qu",#N/A,TRUE,"BS";"CapEx Qu",#N/A,TRUE,"CapEx";"HC Qu",#N/A,TRUE,"Headcount";"KPI Qu",#N/A,TRUE,"KPI"}</definedName>
    <definedName name="wrn.Overview._.14._.Quarters." hidden="1">{"P&amp;L Qu",#N/A,TRUE,"P&amp;LQu&amp;Yr";"CF Qu",#N/A,TRUE,"FCashflow";"BS Qu",#N/A,TRUE,"BS";"CapEx Qu",#N/A,TRUE,"CapEx";"HC Qu",#N/A,TRUE,"Headcount";"KPI Qu",#N/A,TRUE,"KPI"}</definedName>
    <definedName name="wrn.Overview._.14._.Quarters._1" localSheetId="20" hidden="1">{"P&amp;L Qu",#N/A,TRUE,"P&amp;LQu&amp;Yr";"CF Qu",#N/A,TRUE,"FCashflow";"BS Qu",#N/A,TRUE,"BS";"CapEx Qu",#N/A,TRUE,"CapEx";"HC Qu",#N/A,TRUE,"Headcount";"KPI Qu",#N/A,TRUE,"KPI"}</definedName>
    <definedName name="wrn.Overview._.14._.Quarters._1" hidden="1">{"P&amp;L Qu",#N/A,TRUE,"P&amp;LQu&amp;Yr";"CF Qu",#N/A,TRUE,"FCashflow";"BS Qu",#N/A,TRUE,"BS";"CapEx Qu",#N/A,TRUE,"CapEx";"HC Qu",#N/A,TRUE,"Headcount";"KPI Qu",#N/A,TRUE,"KPI"}</definedName>
    <definedName name="wrn.Overview._.14._.Quarters._2" localSheetId="20" hidden="1">{"P&amp;L Qu",#N/A,TRUE,"P&amp;LQu&amp;Yr";"CF Qu",#N/A,TRUE,"FCashflow";"BS Qu",#N/A,TRUE,"BS";"CapEx Qu",#N/A,TRUE,"CapEx";"HC Qu",#N/A,TRUE,"Headcount";"KPI Qu",#N/A,TRUE,"KPI"}</definedName>
    <definedName name="wrn.Overview._.14._.Quarters._2" hidden="1">{"P&amp;L Qu",#N/A,TRUE,"P&amp;LQu&amp;Yr";"CF Qu",#N/A,TRUE,"FCashflow";"BS Qu",#N/A,TRUE,"BS";"CapEx Qu",#N/A,TRUE,"CapEx";"HC Qu",#N/A,TRUE,"Headcount";"KPI Qu",#N/A,TRUE,"KPI"}</definedName>
    <definedName name="wrn.Overview._.14._.Quarters._3" localSheetId="20" hidden="1">{"P&amp;L Qu",#N/A,TRUE,"P&amp;LQu&amp;Yr";"CF Qu",#N/A,TRUE,"FCashflow";"BS Qu",#N/A,TRUE,"BS";"CapEx Qu",#N/A,TRUE,"CapEx";"HC Qu",#N/A,TRUE,"Headcount";"KPI Qu",#N/A,TRUE,"KPI"}</definedName>
    <definedName name="wrn.Overview._.14._.Quarters._3" hidden="1">{"P&amp;L Qu",#N/A,TRUE,"P&amp;LQu&amp;Yr";"CF Qu",#N/A,TRUE,"FCashflow";"BS Qu",#N/A,TRUE,"BS";"CapEx Qu",#N/A,TRUE,"CapEx";"HC Qu",#N/A,TRUE,"Headcount";"KPI Qu",#N/A,TRUE,"KPI"}</definedName>
    <definedName name="wrn.Overview._.14._.Quarters._4" localSheetId="20" hidden="1">{"P&amp;L Qu",#N/A,TRUE,"P&amp;LQu&amp;Yr";"CF Qu",#N/A,TRUE,"FCashflow";"BS Qu",#N/A,TRUE,"BS";"CapEx Qu",#N/A,TRUE,"CapEx";"HC Qu",#N/A,TRUE,"Headcount";"KPI Qu",#N/A,TRUE,"KPI"}</definedName>
    <definedName name="wrn.Overview._.14._.Quarters._4" hidden="1">{"P&amp;L Qu",#N/A,TRUE,"P&amp;LQu&amp;Yr";"CF Qu",#N/A,TRUE,"FCashflow";"BS Qu",#N/A,TRUE,"BS";"CapEx Qu",#N/A,TRUE,"CapEx";"HC Qu",#N/A,TRUE,"Headcount";"KPI Qu",#N/A,TRUE,"KPI"}</definedName>
    <definedName name="wrn.Overview._.14._.Quarters._5" localSheetId="20" hidden="1">{"P&amp;L Qu",#N/A,TRUE,"P&amp;LQu&amp;Yr";"CF Qu",#N/A,TRUE,"FCashflow";"BS Qu",#N/A,TRUE,"BS";"CapEx Qu",#N/A,TRUE,"CapEx";"HC Qu",#N/A,TRUE,"Headcount";"KPI Qu",#N/A,TRUE,"KPI"}</definedName>
    <definedName name="wrn.Overview._.14._.Quarters._5" hidden="1">{"P&amp;L Qu",#N/A,TRUE,"P&amp;LQu&amp;Yr";"CF Qu",#N/A,TRUE,"FCashflow";"BS Qu",#N/A,TRUE,"BS";"CapEx Qu",#N/A,TRUE,"CapEx";"HC Qu",#N/A,TRUE,"Headcount";"KPI Qu",#N/A,TRUE,"KPI"}</definedName>
    <definedName name="wrn.Overview._.5._.Years." localSheetId="20" hidden="1">{"P&amp;L Yr",#N/A,TRUE,"P&amp;LQu&amp;Yr";"CF Yr",#N/A,TRUE,"FCashflow";"BS Yr",#N/A,TRUE,"BS";"CapEx Yr",#N/A,TRUE,"CapEx";"HC Yr",#N/A,TRUE,"Headcount";"KPI Yr",#N/A,TRUE,"KPI"}</definedName>
    <definedName name="wrn.Overview._.5._.Years." hidden="1">{"P&amp;L Yr",#N/A,TRUE,"P&amp;LQu&amp;Yr";"CF Yr",#N/A,TRUE,"FCashflow";"BS Yr",#N/A,TRUE,"BS";"CapEx Yr",#N/A,TRUE,"CapEx";"HC Yr",#N/A,TRUE,"Headcount";"KPI Yr",#N/A,TRUE,"KPI"}</definedName>
    <definedName name="wrn.Overview._.5._.Years._1" localSheetId="20" hidden="1">{"P&amp;L Yr",#N/A,TRUE,"P&amp;LQu&amp;Yr";"CF Yr",#N/A,TRUE,"FCashflow";"BS Yr",#N/A,TRUE,"BS";"CapEx Yr",#N/A,TRUE,"CapEx";"HC Yr",#N/A,TRUE,"Headcount";"KPI Yr",#N/A,TRUE,"KPI"}</definedName>
    <definedName name="wrn.Overview._.5._.Years._1" hidden="1">{"P&amp;L Yr",#N/A,TRUE,"P&amp;LQu&amp;Yr";"CF Yr",#N/A,TRUE,"FCashflow";"BS Yr",#N/A,TRUE,"BS";"CapEx Yr",#N/A,TRUE,"CapEx";"HC Yr",#N/A,TRUE,"Headcount";"KPI Yr",#N/A,TRUE,"KPI"}</definedName>
    <definedName name="wrn.Overview._.5._.Years._2" localSheetId="20" hidden="1">{"P&amp;L Yr",#N/A,TRUE,"P&amp;LQu&amp;Yr";"CF Yr",#N/A,TRUE,"FCashflow";"BS Yr",#N/A,TRUE,"BS";"CapEx Yr",#N/A,TRUE,"CapEx";"HC Yr",#N/A,TRUE,"Headcount";"KPI Yr",#N/A,TRUE,"KPI"}</definedName>
    <definedName name="wrn.Overview._.5._.Years._2" hidden="1">{"P&amp;L Yr",#N/A,TRUE,"P&amp;LQu&amp;Yr";"CF Yr",#N/A,TRUE,"FCashflow";"BS Yr",#N/A,TRUE,"BS";"CapEx Yr",#N/A,TRUE,"CapEx";"HC Yr",#N/A,TRUE,"Headcount";"KPI Yr",#N/A,TRUE,"KPI"}</definedName>
    <definedName name="wrn.Overview._.5._.Years._3" localSheetId="20" hidden="1">{"P&amp;L Yr",#N/A,TRUE,"P&amp;LQu&amp;Yr";"CF Yr",#N/A,TRUE,"FCashflow";"BS Yr",#N/A,TRUE,"BS";"CapEx Yr",#N/A,TRUE,"CapEx";"HC Yr",#N/A,TRUE,"Headcount";"KPI Yr",#N/A,TRUE,"KPI"}</definedName>
    <definedName name="wrn.Overview._.5._.Years._3" hidden="1">{"P&amp;L Yr",#N/A,TRUE,"P&amp;LQu&amp;Yr";"CF Yr",#N/A,TRUE,"FCashflow";"BS Yr",#N/A,TRUE,"BS";"CapEx Yr",#N/A,TRUE,"CapEx";"HC Yr",#N/A,TRUE,"Headcount";"KPI Yr",#N/A,TRUE,"KPI"}</definedName>
    <definedName name="wrn.Overview._.5._.Years._4" localSheetId="20" hidden="1">{"P&amp;L Yr",#N/A,TRUE,"P&amp;LQu&amp;Yr";"CF Yr",#N/A,TRUE,"FCashflow";"BS Yr",#N/A,TRUE,"BS";"CapEx Yr",#N/A,TRUE,"CapEx";"HC Yr",#N/A,TRUE,"Headcount";"KPI Yr",#N/A,TRUE,"KPI"}</definedName>
    <definedName name="wrn.Overview._.5._.Years._4" hidden="1">{"P&amp;L Yr",#N/A,TRUE,"P&amp;LQu&amp;Yr";"CF Yr",#N/A,TRUE,"FCashflow";"BS Yr",#N/A,TRUE,"BS";"CapEx Yr",#N/A,TRUE,"CapEx";"HC Yr",#N/A,TRUE,"Headcount";"KPI Yr",#N/A,TRUE,"KPI"}</definedName>
    <definedName name="wrn.Overview._.5._.Years._5" localSheetId="20" hidden="1">{"P&amp;L Yr",#N/A,TRUE,"P&amp;LQu&amp;Yr";"CF Yr",#N/A,TRUE,"FCashflow";"BS Yr",#N/A,TRUE,"BS";"CapEx Yr",#N/A,TRUE,"CapEx";"HC Yr",#N/A,TRUE,"Headcount";"KPI Yr",#N/A,TRUE,"KPI"}</definedName>
    <definedName name="wrn.Overview._.5._.Years._5" hidden="1">{"P&amp;L Yr",#N/A,TRUE,"P&amp;LQu&amp;Yr";"CF Yr",#N/A,TRUE,"FCashflow";"BS Yr",#N/A,TRUE,"BS";"CapEx Yr",#N/A,TRUE,"CapEx";"HC Yr",#N/A,TRUE,"Headcount";"KPI Yr",#N/A,TRUE,"KPI"}</definedName>
    <definedName name="wrn.Overview._1" localSheetId="20" hidden="1">{"Input short",#N/A,TRUE,"Input";"CapTable normal",#N/A,TRUE,"Cap Table";"P&amp;L Yrly normal",#N/A,TRUE,"P&amp;L Yrly";"CF short",#N/A,TRUE,"FCashflow";"BS short",#N/A,TRUE,"BS Qu"}</definedName>
    <definedName name="wrn.Overview._1" hidden="1">{"Input short",#N/A,TRUE,"Input";"CapTable normal",#N/A,TRUE,"Cap Table";"P&amp;L Yrly normal",#N/A,TRUE,"P&amp;L Yrly";"CF short",#N/A,TRUE,"FCashflow";"BS short",#N/A,TRUE,"BS Qu"}</definedName>
    <definedName name="wrn.Overview._2" localSheetId="20" hidden="1">{"Input short",#N/A,TRUE,"Input";"CapTable normal",#N/A,TRUE,"Cap Table";"P&amp;L Yrly normal",#N/A,TRUE,"P&amp;L Yrly";"CF short",#N/A,TRUE,"FCashflow";"BS short",#N/A,TRUE,"BS Qu"}</definedName>
    <definedName name="wrn.Overview._2" hidden="1">{"Input short",#N/A,TRUE,"Input";"CapTable normal",#N/A,TRUE,"Cap Table";"P&amp;L Yrly normal",#N/A,TRUE,"P&amp;L Yrly";"CF short",#N/A,TRUE,"FCashflow";"BS short",#N/A,TRUE,"BS Qu"}</definedName>
    <definedName name="wrn.Overview._3" localSheetId="20" hidden="1">{"Input short",#N/A,TRUE,"Input";"CapTable normal",#N/A,TRUE,"Cap Table";"P&amp;L Yrly normal",#N/A,TRUE,"P&amp;L Yrly";"CF short",#N/A,TRUE,"FCashflow";"BS short",#N/A,TRUE,"BS Qu"}</definedName>
    <definedName name="wrn.Overview._3" hidden="1">{"Input short",#N/A,TRUE,"Input";"CapTable normal",#N/A,TRUE,"Cap Table";"P&amp;L Yrly normal",#N/A,TRUE,"P&amp;L Yrly";"CF short",#N/A,TRUE,"FCashflow";"BS short",#N/A,TRUE,"BS Qu"}</definedName>
    <definedName name="wrn.Overview._4" localSheetId="20" hidden="1">{"Input short",#N/A,TRUE,"Input";"CapTable normal",#N/A,TRUE,"Cap Table";"P&amp;L Yrly normal",#N/A,TRUE,"P&amp;L Yrly";"CF short",#N/A,TRUE,"FCashflow";"BS short",#N/A,TRUE,"BS Qu"}</definedName>
    <definedName name="wrn.Overview._4" hidden="1">{"Input short",#N/A,TRUE,"Input";"CapTable normal",#N/A,TRUE,"Cap Table";"P&amp;L Yrly normal",#N/A,TRUE,"P&amp;L Yrly";"CF short",#N/A,TRUE,"FCashflow";"BS short",#N/A,TRUE,"BS Qu"}</definedName>
    <definedName name="wrn.Overview._5" localSheetId="20" hidden="1">{"Input short",#N/A,TRUE,"Input";"CapTable normal",#N/A,TRUE,"Cap Table";"P&amp;L Yrly normal",#N/A,TRUE,"P&amp;L Yrly";"CF short",#N/A,TRUE,"FCashflow";"BS short",#N/A,TRUE,"BS Qu"}</definedName>
    <definedName name="wrn.Overview._5" hidden="1">{"Input short",#N/A,TRUE,"Input";"CapTable normal",#N/A,TRUE,"Cap Table";"P&amp;L Yrly normal",#N/A,TRUE,"P&amp;L Yrly";"CF short",#N/A,TRUE,"FCashflow";"BS short",#N/A,TRUE,"BS Qu"}</definedName>
    <definedName name="wrn.Overview1" localSheetId="20" hidden="1">{"Input short",#N/A,TRUE,"Input";"CapTable normal",#N/A,TRUE,"Cap Table";"P&amp;L Yrly normal",#N/A,TRUE,"P&amp;L Yrly";"CF short",#N/A,TRUE,"FCashflow";"BS short",#N/A,TRUE,"BS Qu"}</definedName>
    <definedName name="wrn.Overview1" hidden="1">{"Input short",#N/A,TRUE,"Input";"CapTable normal",#N/A,TRUE,"Cap Table";"P&amp;L Yrly normal",#N/A,TRUE,"P&amp;L Yrly";"CF short",#N/A,TRUE,"FCashflow";"BS short",#N/A,TRUE,"BS Qu"}</definedName>
    <definedName name="wrn.Overview1_1" localSheetId="20" hidden="1">{"Input short",#N/A,TRUE,"Input";"CapTable normal",#N/A,TRUE,"Cap Table";"P&amp;L Yrly normal",#N/A,TRUE,"P&amp;L Yrly";"CF short",#N/A,TRUE,"FCashflow";"BS short",#N/A,TRUE,"BS Qu"}</definedName>
    <definedName name="wrn.Overview1_1" hidden="1">{"Input short",#N/A,TRUE,"Input";"CapTable normal",#N/A,TRUE,"Cap Table";"P&amp;L Yrly normal",#N/A,TRUE,"P&amp;L Yrly";"CF short",#N/A,TRUE,"FCashflow";"BS short",#N/A,TRUE,"BS Qu"}</definedName>
    <definedName name="wrn.Overview1_2" localSheetId="20" hidden="1">{"Input short",#N/A,TRUE,"Input";"CapTable normal",#N/A,TRUE,"Cap Table";"P&amp;L Yrly normal",#N/A,TRUE,"P&amp;L Yrly";"CF short",#N/A,TRUE,"FCashflow";"BS short",#N/A,TRUE,"BS Qu"}</definedName>
    <definedName name="wrn.Overview1_2" hidden="1">{"Input short",#N/A,TRUE,"Input";"CapTable normal",#N/A,TRUE,"Cap Table";"P&amp;L Yrly normal",#N/A,TRUE,"P&amp;L Yrly";"CF short",#N/A,TRUE,"FCashflow";"BS short",#N/A,TRUE,"BS Qu"}</definedName>
    <definedName name="wrn.Overview1_3" localSheetId="20" hidden="1">{"Input short",#N/A,TRUE,"Input";"CapTable normal",#N/A,TRUE,"Cap Table";"P&amp;L Yrly normal",#N/A,TRUE,"P&amp;L Yrly";"CF short",#N/A,TRUE,"FCashflow";"BS short",#N/A,TRUE,"BS Qu"}</definedName>
    <definedName name="wrn.Overview1_3" hidden="1">{"Input short",#N/A,TRUE,"Input";"CapTable normal",#N/A,TRUE,"Cap Table";"P&amp;L Yrly normal",#N/A,TRUE,"P&amp;L Yrly";"CF short",#N/A,TRUE,"FCashflow";"BS short",#N/A,TRUE,"BS Qu"}</definedName>
    <definedName name="wrn.Overview1_4" localSheetId="20" hidden="1">{"Input short",#N/A,TRUE,"Input";"CapTable normal",#N/A,TRUE,"Cap Table";"P&amp;L Yrly normal",#N/A,TRUE,"P&amp;L Yrly";"CF short",#N/A,TRUE,"FCashflow";"BS short",#N/A,TRUE,"BS Qu"}</definedName>
    <definedName name="wrn.Overview1_4" hidden="1">{"Input short",#N/A,TRUE,"Input";"CapTable normal",#N/A,TRUE,"Cap Table";"P&amp;L Yrly normal",#N/A,TRUE,"P&amp;L Yrly";"CF short",#N/A,TRUE,"FCashflow";"BS short",#N/A,TRUE,"BS Qu"}</definedName>
    <definedName name="wrn.Overview1_5" localSheetId="20" hidden="1">{"Input short",#N/A,TRUE,"Input";"CapTable normal",#N/A,TRUE,"Cap Table";"P&amp;L Yrly normal",#N/A,TRUE,"P&amp;L Yrly";"CF short",#N/A,TRUE,"FCashflow";"BS short",#N/A,TRUE,"BS Qu"}</definedName>
    <definedName name="wrn.Overview1_5" hidden="1">{"Input short",#N/A,TRUE,"Input";"CapTable normal",#N/A,TRUE,"Cap Table";"P&amp;L Yrly normal",#N/A,TRUE,"P&amp;L Yrly";"CF short",#N/A,TRUE,"FCashflow";"BS short",#N/A,TRUE,"BS Qu"}</definedName>
    <definedName name="wrn.packer._.1." localSheetId="20" hidden="1">{#N/A,#N/A,FALSE,"gopher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wrn.packer._.1." hidden="1">{#N/A,#N/A,FALSE,"gopher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wrn.Page._.1." localSheetId="20" hidden="1">{"Page 1",#N/A,FALSE,"Sheet1";"Page 2",#N/A,FALSE,"Sheet1"}</definedName>
    <definedName name="wrn.Page._.1." hidden="1">{"Page 1",#N/A,FALSE,"Sheet1";"Page 2",#N/A,FALSE,"Sheet1"}</definedName>
    <definedName name="wrn.PAIM._.TAX._.PRO." localSheetId="20"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wrn.PAIM._.TAX._.PRO."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wrn.paul." localSheetId="20" hidden="1">{#N/A,#N/A,FALSE,"Heading";#N/A,#N/A,FALSE,"Template"}</definedName>
    <definedName name="wrn.paul." hidden="1">{#N/A,#N/A,FALSE,"Heading";#N/A,#N/A,FALSE,"Template"}</definedName>
    <definedName name="wrn.PCN." localSheetId="20" hidden="1">{#N/A,#N/A,FALSE,"PCN";#N/A,#N/A,FALSE,"CCA"}</definedName>
    <definedName name="wrn.PCN." hidden="1">{#N/A,#N/A,FALSE,"PCN";#N/A,#N/A,FALSE,"CCA"}</definedName>
    <definedName name="wrn.PCN._.SET." localSheetId="20" hidden="1">{#N/A,#N/A,TRUE,"PCN";#N/A,#N/A,TRUE,"CCA"}</definedName>
    <definedName name="wrn.PCN._.SET." hidden="1">{#N/A,#N/A,TRUE,"PCN";#N/A,#N/A,TRUE,"CCA"}</definedName>
    <definedName name="wrn.PCN._.SET.2" localSheetId="20" hidden="1">{#N/A,#N/A,TRUE,"PCN";#N/A,#N/A,TRUE,"CCA"}</definedName>
    <definedName name="wrn.PCN._.SET.2" hidden="1">{#N/A,#N/A,TRUE,"PCN";#N/A,#N/A,TRUE,"CCA"}</definedName>
    <definedName name="wrn.PCN.2" localSheetId="20" hidden="1">{#N/A,#N/A,FALSE,"PCN";#N/A,#N/A,FALSE,"CCA"}</definedName>
    <definedName name="wrn.PCN.2" hidden="1">{#N/A,#N/A,FALSE,"PCN";#N/A,#N/A,FALSE,"CCA"}</definedName>
    <definedName name="wrn.Pentair." localSheetId="20" hidden="1">{#N/A,#N/A,FALSE,"IS";#N/A,#N/A,FALSE,"FF";#N/A,#N/A,FALSE,"BS";#N/A,#N/A,FALSE,"DCF";#N/A,#N/A,FALSE,"EVA";#N/A,#N/A,FALSE,"%";#N/A,#N/A,FALSE,"WTF";#N/A,#N/A,FALSE,"Spec";#N/A,#N/A,FALSE,"Gen"}</definedName>
    <definedName name="wrn.Pentair." hidden="1">{#N/A,#N/A,FALSE,"IS";#N/A,#N/A,FALSE,"FF";#N/A,#N/A,FALSE,"BS";#N/A,#N/A,FALSE,"DCF";#N/A,#N/A,FALSE,"EVA";#N/A,#N/A,FALSE,"%";#N/A,#N/A,FALSE,"WTF";#N/A,#N/A,FALSE,"Spec";#N/A,#N/A,FALSE,"Gen"}</definedName>
    <definedName name="wrn.Pentair._1" localSheetId="20" hidden="1">{#N/A,#N/A,FALSE,"IS";#N/A,#N/A,FALSE,"FF";#N/A,#N/A,FALSE,"BS";#N/A,#N/A,FALSE,"DCF";#N/A,#N/A,FALSE,"EVA";#N/A,#N/A,FALSE,"%";#N/A,#N/A,FALSE,"WTF";#N/A,#N/A,FALSE,"Spec";#N/A,#N/A,FALSE,"Gen"}</definedName>
    <definedName name="wrn.Pentair._1" hidden="1">{#N/A,#N/A,FALSE,"IS";#N/A,#N/A,FALSE,"FF";#N/A,#N/A,FALSE,"BS";#N/A,#N/A,FALSE,"DCF";#N/A,#N/A,FALSE,"EVA";#N/A,#N/A,FALSE,"%";#N/A,#N/A,FALSE,"WTF";#N/A,#N/A,FALSE,"Spec";#N/A,#N/A,FALSE,"Gen"}</definedName>
    <definedName name="wrn.Pentair._2" localSheetId="20" hidden="1">{#N/A,#N/A,FALSE,"IS";#N/A,#N/A,FALSE,"FF";#N/A,#N/A,FALSE,"BS";#N/A,#N/A,FALSE,"DCF";#N/A,#N/A,FALSE,"EVA";#N/A,#N/A,FALSE,"%";#N/A,#N/A,FALSE,"WTF";#N/A,#N/A,FALSE,"Spec";#N/A,#N/A,FALSE,"Gen"}</definedName>
    <definedName name="wrn.Pentair._2" hidden="1">{#N/A,#N/A,FALSE,"IS";#N/A,#N/A,FALSE,"FF";#N/A,#N/A,FALSE,"BS";#N/A,#N/A,FALSE,"DCF";#N/A,#N/A,FALSE,"EVA";#N/A,#N/A,FALSE,"%";#N/A,#N/A,FALSE,"WTF";#N/A,#N/A,FALSE,"Spec";#N/A,#N/A,FALSE,"Gen"}</definedName>
    <definedName name="wrn.Pentair._3" localSheetId="20" hidden="1">{#N/A,#N/A,FALSE,"IS";#N/A,#N/A,FALSE,"FF";#N/A,#N/A,FALSE,"BS";#N/A,#N/A,FALSE,"DCF";#N/A,#N/A,FALSE,"EVA";#N/A,#N/A,FALSE,"%";#N/A,#N/A,FALSE,"WTF";#N/A,#N/A,FALSE,"Spec";#N/A,#N/A,FALSE,"Gen"}</definedName>
    <definedName name="wrn.Pentair._3" hidden="1">{#N/A,#N/A,FALSE,"IS";#N/A,#N/A,FALSE,"FF";#N/A,#N/A,FALSE,"BS";#N/A,#N/A,FALSE,"DCF";#N/A,#N/A,FALSE,"EVA";#N/A,#N/A,FALSE,"%";#N/A,#N/A,FALSE,"WTF";#N/A,#N/A,FALSE,"Spec";#N/A,#N/A,FALSE,"Gen"}</definedName>
    <definedName name="wrn.Percent._.Change._.Comparison._.Report." localSheetId="20" hidden="1">{#N/A,#N/A,FALSE,"Management Fees"}</definedName>
    <definedName name="wrn.Percent._.Change._.Comparison._.Report." hidden="1">{#N/A,#N/A,FALSE,"Management Fees"}</definedName>
    <definedName name="wrn.Performance." localSheetId="20" hidden="1">{#N/A,#N/A,FALSE,"QTD";#N/A,#N/A,FALSE,"Lic Fees";#N/A,#N/A,FALSE,"Unapproved";#N/A,#N/A,FALSE,"Wkly Notes"}</definedName>
    <definedName name="wrn.Performance." hidden="1">{#N/A,#N/A,FALSE,"QTD";#N/A,#N/A,FALSE,"Lic Fees";#N/A,#N/A,FALSE,"Unapproved";#N/A,#N/A,FALSE,"Wkly Notes"}</definedName>
    <definedName name="wrn.persrep." localSheetId="20" hidden="1">{"volu1",#N/A,FALSE,"Volumes";"headcount",#N/A,FALSE,"Headcount";"emprpt",#N/A,FALSE,"Output"}</definedName>
    <definedName name="wrn.persrep." hidden="1">{"volu1",#N/A,FALSE,"Volumes";"headcount",#N/A,FALSE,"Headcount";"emprpt",#N/A,FALSE,"Output"}</definedName>
    <definedName name="wrn.pl." localSheetId="20" hidden="1">{#N/A,#N/A,FALSE,"Exhibits 5-7"}</definedName>
    <definedName name="wrn.pl." hidden="1">{#N/A,#N/A,FALSE,"Exhibits 5-7"}</definedName>
    <definedName name="wrn.pl._1" localSheetId="20" hidden="1">{#N/A,#N/A,FALSE,"Exhibits 5-7"}</definedName>
    <definedName name="wrn.pl._1" hidden="1">{#N/A,#N/A,FALSE,"Exhibits 5-7"}</definedName>
    <definedName name="wrn.pl._2" localSheetId="20" hidden="1">{#N/A,#N/A,FALSE,"Exhibits 5-7"}</definedName>
    <definedName name="wrn.pl._2" hidden="1">{#N/A,#N/A,FALSE,"Exhibits 5-7"}</definedName>
    <definedName name="wrn.pl._3" localSheetId="20" hidden="1">{#N/A,#N/A,FALSE,"Exhibits 5-7"}</definedName>
    <definedName name="wrn.pl._3" hidden="1">{#N/A,#N/A,FALSE,"Exhibits 5-7"}</definedName>
    <definedName name="wrn.pl._4" localSheetId="20" hidden="1">{#N/A,#N/A,FALSE,"Exhibits 5-7"}</definedName>
    <definedName name="wrn.pl._4" hidden="1">{#N/A,#N/A,FALSE,"Exhibits 5-7"}</definedName>
    <definedName name="wrn.pl._5" localSheetId="20" hidden="1">{#N/A,#N/A,FALSE,"Exhibits 5-7"}</definedName>
    <definedName name="wrn.pl._5" hidden="1">{#N/A,#N/A,FALSE,"Exhibits 5-7"}</definedName>
    <definedName name="wrn.PL1990." localSheetId="20" hidden="1">{"PL1990",#N/A,FALSE,"90-91"}</definedName>
    <definedName name="wrn.PL1990." hidden="1">{"PL1990",#N/A,FALSE,"90-91"}</definedName>
    <definedName name="wrn.PL1991." localSheetId="20" hidden="1">{"PL1991",#N/A,FALSE,"90-91"}</definedName>
    <definedName name="wrn.PL1991." hidden="1">{"PL1991",#N/A,FALSE,"90-91"}</definedName>
    <definedName name="wrn.PL1992." localSheetId="20" hidden="1">{"PL1992",#N/A,FALSE,"90-91"}</definedName>
    <definedName name="wrn.PL1992." hidden="1">{"PL1992",#N/A,FALSE,"90-91"}</definedName>
    <definedName name="wrn.PL1993." localSheetId="20" hidden="1">{"PL1993",#N/A,FALSE,"90-91"}</definedName>
    <definedName name="wrn.PL1993." hidden="1">{"PL1993",#N/A,FALSE,"90-91"}</definedName>
    <definedName name="wrn.PL1994." localSheetId="20" hidden="1">{"PL1994",#N/A,FALSE,"90-91"}</definedName>
    <definedName name="wrn.PL1994." hidden="1">{"PL1994",#N/A,FALSE,"90-91"}</definedName>
    <definedName name="wrn.PLVar." localSheetId="20" hidden="1">{"PLVar",#N/A,FALSE,"P&amp;L"}</definedName>
    <definedName name="wrn.PLVar." hidden="1">{"PLVar",#N/A,FALSE,"P&amp;L"}</definedName>
    <definedName name="wrn.PLX." localSheetId="20"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MS_Bericht." localSheetId="20" hidden="1">{#N/A,#N/A,FALSE,"Deckblatt PMS";#N/A,#N/A,FALSE,"Ergebnis und Cash-flow PMS";#N/A,#N/A,FALSE,"Kennzahlen PMS";#N/A,#N/A,FALSE,"Bilanz PMS"}</definedName>
    <definedName name="wrn.PMS_Bericht." hidden="1">{#N/A,#N/A,FALSE,"Deckblatt PMS";#N/A,#N/A,FALSE,"Ergebnis und Cash-flow PMS";#N/A,#N/A,FALSE,"Kennzahlen PMS";#N/A,#N/A,FALSE,"Bilanz PMS"}</definedName>
    <definedName name="wrn.PRICE._.LIST." localSheetId="20" hidden="1">{#N/A,#N/A,FALSE,"DB LIST"}</definedName>
    <definedName name="wrn.PRICE._.LIST." hidden="1">{#N/A,#N/A,FALSE,"DB LIST"}</definedName>
    <definedName name="wrn.PRICE._.LIST._1" localSheetId="20" hidden="1">{#N/A,#N/A,FALSE,"DB LIST"}</definedName>
    <definedName name="wrn.PRICE._.LIST._1" hidden="1">{#N/A,#N/A,FALSE,"DB LIST"}</definedName>
    <definedName name="wrn.PRICE._.LIST._2" localSheetId="20" hidden="1">{#N/A,#N/A,FALSE,"DB LIST"}</definedName>
    <definedName name="wrn.PRICE._.LIST._2" hidden="1">{#N/A,#N/A,FALSE,"DB LIST"}</definedName>
    <definedName name="wrn.PRICE._.LIST._3" localSheetId="20" hidden="1">{#N/A,#N/A,FALSE,"DB LIST"}</definedName>
    <definedName name="wrn.PRICE._.LIST._3" hidden="1">{#N/A,#N/A,FALSE,"DB LIST"}</definedName>
    <definedName name="wrn.PRICE._.LIST._4" localSheetId="20" hidden="1">{#N/A,#N/A,FALSE,"DB LIST"}</definedName>
    <definedName name="wrn.PRICE._.LIST._4" hidden="1">{#N/A,#N/A,FALSE,"DB LIST"}</definedName>
    <definedName name="wrn.PRICE._.LIST._5" localSheetId="20" hidden="1">{#N/A,#N/A,FALSE,"DB LIST"}</definedName>
    <definedName name="wrn.PRICE._.LIST._5" hidden="1">{#N/A,#N/A,FALSE,"DB LIST"}</definedName>
    <definedName name="wrn.PrimeCo." localSheetId="20" hidden="1">{"print 1",#N/A,FALSE,"PrimeCo PCS";"print 2",#N/A,FALSE,"PrimeCo PCS";"valuation",#N/A,FALSE,"PrimeCo PCS"}</definedName>
    <definedName name="wrn.PrimeCo." hidden="1">{"print 1",#N/A,FALSE,"PrimeCo PCS";"print 2",#N/A,FALSE,"PrimeCo PCS";"valuation",#N/A,FALSE,"PrimeCo PCS"}</definedName>
    <definedName name="wrn.prinst._.summary._.sheets." localSheetId="20" hidden="1">{"summary1",#N/A,TRUE,"Comps";"summary2",#N/A,TRUE,"Comps";"summary3",#N/A,TRUE,"Comps"}</definedName>
    <definedName name="wrn.prinst._.summary._.sheets." hidden="1">{"summary1",#N/A,TRUE,"Comps";"summary2",#N/A,TRUE,"Comps";"summary3",#N/A,TRUE,"Comps"}</definedName>
    <definedName name="wrn.print." localSheetId="20" hidden="1">{#N/A,#N/A,FALSE,"FCF Corporate Services";#N/A,#N/A,FALSE,"FCF Assum Corporate Services";#N/A,#N/A,FALSE,"DCF Corp. Services Sensitivity";#N/A,#N/A,FALSE,"AVP Corporate Services";"FCF in percent",#N/A,FALSE,"FCF Corporate Services"}</definedName>
    <definedName name="wrn.print." hidden="1">{#N/A,#N/A,FALSE,"FCF Corporate Services";#N/A,#N/A,FALSE,"FCF Assum Corporate Services";#N/A,#N/A,FALSE,"DCF Corp. Services Sensitivity";#N/A,#N/A,FALSE,"AVP Corporate Services";"FCF in percent",#N/A,FALSE,"FCF Corporate Services"}</definedName>
    <definedName name="wrn.Print._.All." localSheetId="20"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GLI._.Reports." localSheetId="20" hidden="1">{"GLI-Income Statement",#N/A,FALSE,"gli";"GLI - Balance Sheet Wksht",#N/A,FALSE,"gli";"GLI-Cash Flow",#N/A,FALSE,"gli";"GLI Qtrly Stats",#N/A,FALSE,"gli"}</definedName>
    <definedName name="wrn.Print._.all._.GLI._.Reports." hidden="1">{"GLI-Income Statement",#N/A,FALSE,"gli";"GLI - Balance Sheet Wksht",#N/A,FALSE,"gli";"GLI-Cash Flow",#N/A,FALSE,"gli";"GLI Qtrly Stats",#N/A,FALSE,"gli"}</definedName>
    <definedName name="wrn.Print._.All._.Pages." localSheetId="20"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All._.Suppliers." localSheetId="20" hidden="1">{#N/A,#N/A,FALSE,"Cover";#N/A,#N/A,FALSE,"MVS Norwalk";#N/A,#N/A,FALSE,"MVS KM";#N/A,#N/A,FALSE,"Snyder";#N/A,#N/A,FALSE,"OEM";#N/A,#N/A,FALSE,"Findlay";#N/A,#N/A,FALSE,"Superior";#N/A,#N/A,FALSE,"Rene";#N/A,#N/A,FALSE,"Cambridge";#N/A,#N/A,FALSE,"MFG";#N/A,#N/A,FALSE,"Kingston";#N/A,#N/A,FALSE,"Grote";#N/A,#N/A,FALSE,"Defiance";#N/A,#N/A,FALSE,"Bendix";#N/A,#N/A,FALSE,"RB&amp;W";#N/A,#N/A,FALSE,"Hendrickson";#N/A,#N/A,FALSE,"Red Dot";#N/A,#N/A,FALSE,"James King";#N/A,#N/A,FALSE,"Machine Rite"}</definedName>
    <definedName name="wrn.Print._.All._.Suppliers." hidden="1">{#N/A,#N/A,FALSE,"Cover";#N/A,#N/A,FALSE,"MVS Norwalk";#N/A,#N/A,FALSE,"MVS KM";#N/A,#N/A,FALSE,"Snyder";#N/A,#N/A,FALSE,"OEM";#N/A,#N/A,FALSE,"Findlay";#N/A,#N/A,FALSE,"Superior";#N/A,#N/A,FALSE,"Rene";#N/A,#N/A,FALSE,"Cambridge";#N/A,#N/A,FALSE,"MFG";#N/A,#N/A,FALSE,"Kingston";#N/A,#N/A,FALSE,"Grote";#N/A,#N/A,FALSE,"Defiance";#N/A,#N/A,FALSE,"Bendix";#N/A,#N/A,FALSE,"RB&amp;W";#N/A,#N/A,FALSE,"Hendrickson";#N/A,#N/A,FALSE,"Red Dot";#N/A,#N/A,FALSE,"James King";#N/A,#N/A,FALSE,"Machine Rite"}</definedName>
    <definedName name="wrn.Print._.All._.Worksheets." localSheetId="20" hidden="1">{#N/A,#N/A,FALSE,"Capitaliztion Matrix";#N/A,#N/A,FALSE,"4YR P&amp;L";#N/A,#N/A,FALSE,"Program Contributions";#N/A,#N/A,FALSE,"P&amp;L Trans YR 2";#N/A,#N/A,FALSE,"Rev &amp; EBITDA YR2";#N/A,#N/A,FALSE,"P&amp;L Trans YR 1";#N/A,#N/A,FALSE,"Rev &amp; EBITDA YR1"}</definedName>
    <definedName name="wrn.Print._.All._.Worksheets." hidden="1">{#N/A,#N/A,FALSE,"Capitaliztion Matrix";#N/A,#N/A,FALSE,"4YR P&amp;L";#N/A,#N/A,FALSE,"Program Contributions";#N/A,#N/A,FALSE,"P&amp;L Trans YR 2";#N/A,#N/A,FALSE,"Rev &amp; EBITDA YR2";#N/A,#N/A,FALSE,"P&amp;L Trans YR 1";#N/A,#N/A,FALSE,"Rev &amp; EBITDA YR1"}</definedName>
    <definedName name="wrn.Print._.All._1" localSheetId="20"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2" localSheetId="20"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2"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3" localSheetId="20"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3"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4" localSheetId="20"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4"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5" localSheetId="20"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5"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Europe._.TandB." localSheetId="20" hidden="1">{"Print Top",#N/A,FALSE,"Europe Model";"Print Bottom",#N/A,FALSE,"Europe Model"}</definedName>
    <definedName name="wrn.Print._.Europe._.TandB." hidden="1">{"Print Top",#N/A,FALSE,"Europe Model";"Print Bottom",#N/A,FALSE,"Europe Model"}</definedName>
    <definedName name="wrn.Print._.FE._.T._.and._.B." localSheetId="20" hidden="1">{"Far East Top",#N/A,FALSE,"FE Model";"Far East Bottom",#N/A,FALSE,"FE Model"}</definedName>
    <definedName name="wrn.Print._.FE._.T._.and._.B." hidden="1">{"Far East Top",#N/A,FALSE,"FE Model";"Far East Bottom",#N/A,FALSE,"FE Model"}</definedName>
    <definedName name="wrn.print._.graphs." localSheetId="20" hidden="1">{"cap_structure",#N/A,FALSE,"Graph-Mkt Cap";"price",#N/A,FALSE,"Graph-Price";"ebit",#N/A,FALSE,"Graph-EBITDA";"ebitda",#N/A,FALSE,"Graph-EBITDA"}</definedName>
    <definedName name="wrn.print._.graphs." hidden="1">{"cap_structure",#N/A,FALSE,"Graph-Mkt Cap";"price",#N/A,FALSE,"Graph-Price";"ebit",#N/A,FALSE,"Graph-EBITDA";"ebitda",#N/A,FALSE,"Graph-EBITDA"}</definedName>
    <definedName name="wrn.print._.graphs._1" localSheetId="20" hidden="1">{"cap_structure",#N/A,FALSE,"Graph-Mkt Cap";"price",#N/A,FALSE,"Graph-Price";"ebit",#N/A,FALSE,"Graph-EBITDA";"ebitda",#N/A,FALSE,"Graph-EBITDA"}</definedName>
    <definedName name="wrn.print._.graphs._1" hidden="1">{"cap_structure",#N/A,FALSE,"Graph-Mkt Cap";"price",#N/A,FALSE,"Graph-Price";"ebit",#N/A,FALSE,"Graph-EBITDA";"ebitda",#N/A,FALSE,"Graph-EBITDA"}</definedName>
    <definedName name="wrn.print._.graphs._1_1" localSheetId="20" hidden="1">{"cap_structure",#N/A,FALSE,"Graph-Mkt Cap";"price",#N/A,FALSE,"Graph-Price";"ebit",#N/A,FALSE,"Graph-EBITDA";"ebitda",#N/A,FALSE,"Graph-EBITDA"}</definedName>
    <definedName name="wrn.print._.graphs._1_1" hidden="1">{"cap_structure",#N/A,FALSE,"Graph-Mkt Cap";"price",#N/A,FALSE,"Graph-Price";"ebit",#N/A,FALSE,"Graph-EBITDA";"ebitda",#N/A,FALSE,"Graph-EBITDA"}</definedName>
    <definedName name="wrn.print._.graphs._1_2" localSheetId="20" hidden="1">{"cap_structure",#N/A,FALSE,"Graph-Mkt Cap";"price",#N/A,FALSE,"Graph-Price";"ebit",#N/A,FALSE,"Graph-EBITDA";"ebitda",#N/A,FALSE,"Graph-EBITDA"}</definedName>
    <definedName name="wrn.print._.graphs._1_2" hidden="1">{"cap_structure",#N/A,FALSE,"Graph-Mkt Cap";"price",#N/A,FALSE,"Graph-Price";"ebit",#N/A,FALSE,"Graph-EBITDA";"ebitda",#N/A,FALSE,"Graph-EBITDA"}</definedName>
    <definedName name="wrn.print._.graphs._1_3" localSheetId="20" hidden="1">{"cap_structure",#N/A,FALSE,"Graph-Mkt Cap";"price",#N/A,FALSE,"Graph-Price";"ebit",#N/A,FALSE,"Graph-EBITDA";"ebitda",#N/A,FALSE,"Graph-EBITDA"}</definedName>
    <definedName name="wrn.print._.graphs._1_3" hidden="1">{"cap_structure",#N/A,FALSE,"Graph-Mkt Cap";"price",#N/A,FALSE,"Graph-Price";"ebit",#N/A,FALSE,"Graph-EBITDA";"ebitda",#N/A,FALSE,"Graph-EBITDA"}</definedName>
    <definedName name="wrn.print._.graphs._1_4" localSheetId="20" hidden="1">{"cap_structure",#N/A,FALSE,"Graph-Mkt Cap";"price",#N/A,FALSE,"Graph-Price";"ebit",#N/A,FALSE,"Graph-EBITDA";"ebitda",#N/A,FALSE,"Graph-EBITDA"}</definedName>
    <definedName name="wrn.print._.graphs._1_4" hidden="1">{"cap_structure",#N/A,FALSE,"Graph-Mkt Cap";"price",#N/A,FALSE,"Graph-Price";"ebit",#N/A,FALSE,"Graph-EBITDA";"ebitda",#N/A,FALSE,"Graph-EBITDA"}</definedName>
    <definedName name="wrn.print._.graphs._2" localSheetId="20" hidden="1">{"cap_structure",#N/A,FALSE,"Graph-Mkt Cap";"price",#N/A,FALSE,"Graph-Price";"ebit",#N/A,FALSE,"Graph-EBITDA";"ebitda",#N/A,FALSE,"Graph-EBITDA"}</definedName>
    <definedName name="wrn.print._.graphs._2" hidden="1">{"cap_structure",#N/A,FALSE,"Graph-Mkt Cap";"price",#N/A,FALSE,"Graph-Price";"ebit",#N/A,FALSE,"Graph-EBITDA";"ebitda",#N/A,FALSE,"Graph-EBITDA"}</definedName>
    <definedName name="wrn.print._.graphs._2_1" localSheetId="20" hidden="1">{"cap_structure",#N/A,FALSE,"Graph-Mkt Cap";"price",#N/A,FALSE,"Graph-Price";"ebit",#N/A,FALSE,"Graph-EBITDA";"ebitda",#N/A,FALSE,"Graph-EBITDA"}</definedName>
    <definedName name="wrn.print._.graphs._2_1" hidden="1">{"cap_structure",#N/A,FALSE,"Graph-Mkt Cap";"price",#N/A,FALSE,"Graph-Price";"ebit",#N/A,FALSE,"Graph-EBITDA";"ebitda",#N/A,FALSE,"Graph-EBITDA"}</definedName>
    <definedName name="wrn.print._.graphs._2_2" localSheetId="20" hidden="1">{"cap_structure",#N/A,FALSE,"Graph-Mkt Cap";"price",#N/A,FALSE,"Graph-Price";"ebit",#N/A,FALSE,"Graph-EBITDA";"ebitda",#N/A,FALSE,"Graph-EBITDA"}</definedName>
    <definedName name="wrn.print._.graphs._2_2" hidden="1">{"cap_structure",#N/A,FALSE,"Graph-Mkt Cap";"price",#N/A,FALSE,"Graph-Price";"ebit",#N/A,FALSE,"Graph-EBITDA";"ebitda",#N/A,FALSE,"Graph-EBITDA"}</definedName>
    <definedName name="wrn.print._.graphs._2_3" localSheetId="20" hidden="1">{"cap_structure",#N/A,FALSE,"Graph-Mkt Cap";"price",#N/A,FALSE,"Graph-Price";"ebit",#N/A,FALSE,"Graph-EBITDA";"ebitda",#N/A,FALSE,"Graph-EBITDA"}</definedName>
    <definedName name="wrn.print._.graphs._2_3" hidden="1">{"cap_structure",#N/A,FALSE,"Graph-Mkt Cap";"price",#N/A,FALSE,"Graph-Price";"ebit",#N/A,FALSE,"Graph-EBITDA";"ebitda",#N/A,FALSE,"Graph-EBITDA"}</definedName>
    <definedName name="wrn.print._.graphs._2_4" localSheetId="20" hidden="1">{"cap_structure",#N/A,FALSE,"Graph-Mkt Cap";"price",#N/A,FALSE,"Graph-Price";"ebit",#N/A,FALSE,"Graph-EBITDA";"ebitda",#N/A,FALSE,"Graph-EBITDA"}</definedName>
    <definedName name="wrn.print._.graphs._2_4" hidden="1">{"cap_structure",#N/A,FALSE,"Graph-Mkt Cap";"price",#N/A,FALSE,"Graph-Price";"ebit",#N/A,FALSE,"Graph-EBITDA";"ebitda",#N/A,FALSE,"Graph-EBITDA"}</definedName>
    <definedName name="wrn.print._.graphs._3" localSheetId="20" hidden="1">{"cap_structure",#N/A,FALSE,"Graph-Mkt Cap";"price",#N/A,FALSE,"Graph-Price";"ebit",#N/A,FALSE,"Graph-EBITDA";"ebitda",#N/A,FALSE,"Graph-EBITDA"}</definedName>
    <definedName name="wrn.print._.graphs._3" hidden="1">{"cap_structure",#N/A,FALSE,"Graph-Mkt Cap";"price",#N/A,FALSE,"Graph-Price";"ebit",#N/A,FALSE,"Graph-EBITDA";"ebitda",#N/A,FALSE,"Graph-EBITDA"}</definedName>
    <definedName name="wrn.print._.graphs._3_1" localSheetId="20" hidden="1">{"cap_structure",#N/A,FALSE,"Graph-Mkt Cap";"price",#N/A,FALSE,"Graph-Price";"ebit",#N/A,FALSE,"Graph-EBITDA";"ebitda",#N/A,FALSE,"Graph-EBITDA"}</definedName>
    <definedName name="wrn.print._.graphs._3_1" hidden="1">{"cap_structure",#N/A,FALSE,"Graph-Mkt Cap";"price",#N/A,FALSE,"Graph-Price";"ebit",#N/A,FALSE,"Graph-EBITDA";"ebitda",#N/A,FALSE,"Graph-EBITDA"}</definedName>
    <definedName name="wrn.print._.graphs._3_2" localSheetId="20" hidden="1">{"cap_structure",#N/A,FALSE,"Graph-Mkt Cap";"price",#N/A,FALSE,"Graph-Price";"ebit",#N/A,FALSE,"Graph-EBITDA";"ebitda",#N/A,FALSE,"Graph-EBITDA"}</definedName>
    <definedName name="wrn.print._.graphs._3_2" hidden="1">{"cap_structure",#N/A,FALSE,"Graph-Mkt Cap";"price",#N/A,FALSE,"Graph-Price";"ebit",#N/A,FALSE,"Graph-EBITDA";"ebitda",#N/A,FALSE,"Graph-EBITDA"}</definedName>
    <definedName name="wrn.print._.graphs._3_3" localSheetId="20" hidden="1">{"cap_structure",#N/A,FALSE,"Graph-Mkt Cap";"price",#N/A,FALSE,"Graph-Price";"ebit",#N/A,FALSE,"Graph-EBITDA";"ebitda",#N/A,FALSE,"Graph-EBITDA"}</definedName>
    <definedName name="wrn.print._.graphs._3_3" hidden="1">{"cap_structure",#N/A,FALSE,"Graph-Mkt Cap";"price",#N/A,FALSE,"Graph-Price";"ebit",#N/A,FALSE,"Graph-EBITDA";"ebitda",#N/A,FALSE,"Graph-EBITDA"}</definedName>
    <definedName name="wrn.print._.graphs._3_4" localSheetId="20" hidden="1">{"cap_structure",#N/A,FALSE,"Graph-Mkt Cap";"price",#N/A,FALSE,"Graph-Price";"ebit",#N/A,FALSE,"Graph-EBITDA";"ebitda",#N/A,FALSE,"Graph-EBITDA"}</definedName>
    <definedName name="wrn.print._.graphs._3_4" hidden="1">{"cap_structure",#N/A,FALSE,"Graph-Mkt Cap";"price",#N/A,FALSE,"Graph-Price";"ebit",#N/A,FALSE,"Graph-EBITDA";"ebitda",#N/A,FALSE,"Graph-EBITDA"}</definedName>
    <definedName name="wrn.print._.graphs._4" localSheetId="20" hidden="1">{"cap_structure",#N/A,FALSE,"Graph-Mkt Cap";"price",#N/A,FALSE,"Graph-Price";"ebit",#N/A,FALSE,"Graph-EBITDA";"ebitda",#N/A,FALSE,"Graph-EBITDA"}</definedName>
    <definedName name="wrn.print._.graphs._4" hidden="1">{"cap_structure",#N/A,FALSE,"Graph-Mkt Cap";"price",#N/A,FALSE,"Graph-Price";"ebit",#N/A,FALSE,"Graph-EBITDA";"ebitda",#N/A,FALSE,"Graph-EBITDA"}</definedName>
    <definedName name="wrn.print._.graphs._4_1" localSheetId="20" hidden="1">{"cap_structure",#N/A,FALSE,"Graph-Mkt Cap";"price",#N/A,FALSE,"Graph-Price";"ebit",#N/A,FALSE,"Graph-EBITDA";"ebitda",#N/A,FALSE,"Graph-EBITDA"}</definedName>
    <definedName name="wrn.print._.graphs._4_1" hidden="1">{"cap_structure",#N/A,FALSE,"Graph-Mkt Cap";"price",#N/A,FALSE,"Graph-Price";"ebit",#N/A,FALSE,"Graph-EBITDA";"ebitda",#N/A,FALSE,"Graph-EBITDA"}</definedName>
    <definedName name="wrn.print._.graphs._4_2" localSheetId="20" hidden="1">{"cap_structure",#N/A,FALSE,"Graph-Mkt Cap";"price",#N/A,FALSE,"Graph-Price";"ebit",#N/A,FALSE,"Graph-EBITDA";"ebitda",#N/A,FALSE,"Graph-EBITDA"}</definedName>
    <definedName name="wrn.print._.graphs._4_2" hidden="1">{"cap_structure",#N/A,FALSE,"Graph-Mkt Cap";"price",#N/A,FALSE,"Graph-Price";"ebit",#N/A,FALSE,"Graph-EBITDA";"ebitda",#N/A,FALSE,"Graph-EBITDA"}</definedName>
    <definedName name="wrn.print._.graphs._4_3" localSheetId="20" hidden="1">{"cap_structure",#N/A,FALSE,"Graph-Mkt Cap";"price",#N/A,FALSE,"Graph-Price";"ebit",#N/A,FALSE,"Graph-EBITDA";"ebitda",#N/A,FALSE,"Graph-EBITDA"}</definedName>
    <definedName name="wrn.print._.graphs._4_3" hidden="1">{"cap_structure",#N/A,FALSE,"Graph-Mkt Cap";"price",#N/A,FALSE,"Graph-Price";"ebit",#N/A,FALSE,"Graph-EBITDA";"ebitda",#N/A,FALSE,"Graph-EBITDA"}</definedName>
    <definedName name="wrn.print._.graphs._4_4" localSheetId="20" hidden="1">{"cap_structure",#N/A,FALSE,"Graph-Mkt Cap";"price",#N/A,FALSE,"Graph-Price";"ebit",#N/A,FALSE,"Graph-EBITDA";"ebitda",#N/A,FALSE,"Graph-EBITDA"}</definedName>
    <definedName name="wrn.print._.graphs._4_4" hidden="1">{"cap_structure",#N/A,FALSE,"Graph-Mkt Cap";"price",#N/A,FALSE,"Graph-Price";"ebit",#N/A,FALSE,"Graph-EBITDA";"ebitda",#N/A,FALSE,"Graph-EBITDA"}</definedName>
    <definedName name="wrn.print._.graphs._5" localSheetId="20" hidden="1">{"cap_structure",#N/A,FALSE,"Graph-Mkt Cap";"price",#N/A,FALSE,"Graph-Price";"ebit",#N/A,FALSE,"Graph-EBITDA";"ebitda",#N/A,FALSE,"Graph-EBITDA"}</definedName>
    <definedName name="wrn.print._.graphs._5" hidden="1">{"cap_structure",#N/A,FALSE,"Graph-Mkt Cap";"price",#N/A,FALSE,"Graph-Price";"ebit",#N/A,FALSE,"Graph-EBITDA";"ebitda",#N/A,FALSE,"Graph-EBITDA"}</definedName>
    <definedName name="wrn.print._.graphs._5_1" localSheetId="20" hidden="1">{"cap_structure",#N/A,FALSE,"Graph-Mkt Cap";"price",#N/A,FALSE,"Graph-Price";"ebit",#N/A,FALSE,"Graph-EBITDA";"ebitda",#N/A,FALSE,"Graph-EBITDA"}</definedName>
    <definedName name="wrn.print._.graphs._5_1" hidden="1">{"cap_structure",#N/A,FALSE,"Graph-Mkt Cap";"price",#N/A,FALSE,"Graph-Price";"ebit",#N/A,FALSE,"Graph-EBITDA";"ebitda",#N/A,FALSE,"Graph-EBITDA"}</definedName>
    <definedName name="wrn.print._.graphs._5_2" localSheetId="20" hidden="1">{"cap_structure",#N/A,FALSE,"Graph-Mkt Cap";"price",#N/A,FALSE,"Graph-Price";"ebit",#N/A,FALSE,"Graph-EBITDA";"ebitda",#N/A,FALSE,"Graph-EBITDA"}</definedName>
    <definedName name="wrn.print._.graphs._5_2" hidden="1">{"cap_structure",#N/A,FALSE,"Graph-Mkt Cap";"price",#N/A,FALSE,"Graph-Price";"ebit",#N/A,FALSE,"Graph-EBITDA";"ebitda",#N/A,FALSE,"Graph-EBITDA"}</definedName>
    <definedName name="wrn.print._.graphs._5_3" localSheetId="20" hidden="1">{"cap_structure",#N/A,FALSE,"Graph-Mkt Cap";"price",#N/A,FALSE,"Graph-Price";"ebit",#N/A,FALSE,"Graph-EBITDA";"ebitda",#N/A,FALSE,"Graph-EBITDA"}</definedName>
    <definedName name="wrn.print._.graphs._5_3" hidden="1">{"cap_structure",#N/A,FALSE,"Graph-Mkt Cap";"price",#N/A,FALSE,"Graph-Price";"ebit",#N/A,FALSE,"Graph-EBITDA";"ebitda",#N/A,FALSE,"Graph-EBITDA"}</definedName>
    <definedName name="wrn.print._.graphs._5_4" localSheetId="20" hidden="1">{"cap_structure",#N/A,FALSE,"Graph-Mkt Cap";"price",#N/A,FALSE,"Graph-Price";"ebit",#N/A,FALSE,"Graph-EBITDA";"ebitda",#N/A,FALSE,"Graph-EBITDA"}</definedName>
    <definedName name="wrn.print._.graphs._5_4" hidden="1">{"cap_structure",#N/A,FALSE,"Graph-Mkt Cap";"price",#N/A,FALSE,"Graph-Price";"ebit",#N/A,FALSE,"Graph-EBITDA";"ebitda",#N/A,FALSE,"Graph-EBITDA"}</definedName>
    <definedName name="wrn.Print._.LBO._.Model." localSheetId="20" hidden="1">{"toc",#N/A,TRUE,"TOC";"summary",#N/A,TRUE,"Summary";"credit",#N/A,TRUE,"Model";"income",#N/A,TRUE,"Model";"balance",#N/A,TRUE,"Model";"cash",#N/A,TRUE,"Model";"capitalization",#N/A,TRUE,"Model";"margins",#N/A,TRUE,"Model";"acq_bal",#N/A,TRUE,"Model";"dep_amort",#N/A,TRUE,"Model";"tax",#N/A,TRUE,"Model";"dep_tax",#N/A,TRUE,"TOC";#N/A,#N/A,TRUE,"Expenses";"returns",#N/A,TRUE,"Model";"return_calc",#N/A,TRUE,"Returns"}</definedName>
    <definedName name="wrn.Print._.LBO._.Model." hidden="1">{"toc",#N/A,TRUE,"TOC";"summary",#N/A,TRUE,"Summary";"credit",#N/A,TRUE,"Model";"income",#N/A,TRUE,"Model";"balance",#N/A,TRUE,"Model";"cash",#N/A,TRUE,"Model";"capitalization",#N/A,TRUE,"Model";"margins",#N/A,TRUE,"Model";"acq_bal",#N/A,TRUE,"Model";"dep_amort",#N/A,TRUE,"Model";"tax",#N/A,TRUE,"Model";"dep_tax",#N/A,TRUE,"TOC";#N/A,#N/A,TRUE,"Expenses";"returns",#N/A,TRUE,"Model";"return_calc",#N/A,TRUE,"Returns"}</definedName>
    <definedName name="wrn.Print._.Model." localSheetId="20" hidden="1">{"Summary",#N/A,TRUE,"Model";"Returns I",#N/A,TRUE,"Model";"BS - Open",#N/A,TRUE,"Model";"Assumptions",#N/A,TRUE,"Model";"IS",#N/A,TRUE,"Model";"BS",#N/A,TRUE,"Model";"CF",#N/A,TRUE,"Model";"Debt",#N/A,TRUE,"Model";"Debt / Tax",#N/A,TRUE,"Model";"Returns II",#N/A,TRUE,"Model"}</definedName>
    <definedName name="wrn.Print._.Model." hidden="1">{"Summary",#N/A,TRUE,"Model";"Returns I",#N/A,TRUE,"Model";"BS - Open",#N/A,TRUE,"Model";"Assumptions",#N/A,TRUE,"Model";"IS",#N/A,TRUE,"Model";"BS",#N/A,TRUE,"Model";"CF",#N/A,TRUE,"Model";"Debt",#N/A,TRUE,"Model";"Debt / Tax",#N/A,TRUE,"Model";"Returns II",#N/A,TRUE,"Model"}</definedName>
    <definedName name="wrn.print._.pages." localSheetId="20" hidden="1">{#N/A,#N/A,FALSE,"Spain MKT";#N/A,#N/A,FALSE,"Assumptions";#N/A,#N/A,FALSE,"Adve";#N/A,#N/A,FALSE,"E-Commerce";#N/A,#N/A,FALSE,"Opex";#N/A,#N/A,FALSE,"P&amp;L";#N/A,#N/A,FALSE,"FCF &amp; DCF"}</definedName>
    <definedName name="wrn.print._.pages." hidden="1">{#N/A,#N/A,FALSE,"Spain MKT";#N/A,#N/A,FALSE,"Assumptions";#N/A,#N/A,FALSE,"Adve";#N/A,#N/A,FALSE,"E-Commerce";#N/A,#N/A,FALSE,"Opex";#N/A,#N/A,FALSE,"P&amp;L";#N/A,#N/A,FALSE,"FCF &amp; DCF"}</definedName>
    <definedName name="wrn.print._.raw._.data._.entry." localSheetId="20" hidden="1">{"inputs raw data",#N/A,TRUE,"INPUT"}</definedName>
    <definedName name="wrn.print._.raw._.data._.entry." hidden="1">{"inputs raw data",#N/A,TRUE,"INPUT"}</definedName>
    <definedName name="wrn.print._.raw._.data._.entry._1" localSheetId="20" hidden="1">{"inputs raw data",#N/A,TRUE,"INPUT"}</definedName>
    <definedName name="wrn.print._.raw._.data._.entry._1" hidden="1">{"inputs raw data",#N/A,TRUE,"INPUT"}</definedName>
    <definedName name="wrn.print._.raw._.data._.entry._1_1" localSheetId="20" hidden="1">{"inputs raw data",#N/A,TRUE,"INPUT"}</definedName>
    <definedName name="wrn.print._.raw._.data._.entry._1_1" hidden="1">{"inputs raw data",#N/A,TRUE,"INPUT"}</definedName>
    <definedName name="wrn.print._.raw._.data._.entry._1_2" localSheetId="20" hidden="1">{"inputs raw data",#N/A,TRUE,"INPUT"}</definedName>
    <definedName name="wrn.print._.raw._.data._.entry._1_2" hidden="1">{"inputs raw data",#N/A,TRUE,"INPUT"}</definedName>
    <definedName name="wrn.print._.raw._.data._.entry._1_3" localSheetId="20" hidden="1">{"inputs raw data",#N/A,TRUE,"INPUT"}</definedName>
    <definedName name="wrn.print._.raw._.data._.entry._1_3" hidden="1">{"inputs raw data",#N/A,TRUE,"INPUT"}</definedName>
    <definedName name="wrn.print._.raw._.data._.entry._1_4" localSheetId="20" hidden="1">{"inputs raw data",#N/A,TRUE,"INPUT"}</definedName>
    <definedName name="wrn.print._.raw._.data._.entry._1_4" hidden="1">{"inputs raw data",#N/A,TRUE,"INPUT"}</definedName>
    <definedName name="wrn.print._.raw._.data._.entry._2" localSheetId="20" hidden="1">{"inputs raw data",#N/A,TRUE,"INPUT"}</definedName>
    <definedName name="wrn.print._.raw._.data._.entry._2" hidden="1">{"inputs raw data",#N/A,TRUE,"INPUT"}</definedName>
    <definedName name="wrn.print._.raw._.data._.entry._2_1" localSheetId="20" hidden="1">{"inputs raw data",#N/A,TRUE,"INPUT"}</definedName>
    <definedName name="wrn.print._.raw._.data._.entry._2_1" hidden="1">{"inputs raw data",#N/A,TRUE,"INPUT"}</definedName>
    <definedName name="wrn.print._.raw._.data._.entry._2_2" localSheetId="20" hidden="1">{"inputs raw data",#N/A,TRUE,"INPUT"}</definedName>
    <definedName name="wrn.print._.raw._.data._.entry._2_2" hidden="1">{"inputs raw data",#N/A,TRUE,"INPUT"}</definedName>
    <definedName name="wrn.print._.raw._.data._.entry._2_3" localSheetId="20" hidden="1">{"inputs raw data",#N/A,TRUE,"INPUT"}</definedName>
    <definedName name="wrn.print._.raw._.data._.entry._2_3" hidden="1">{"inputs raw data",#N/A,TRUE,"INPUT"}</definedName>
    <definedName name="wrn.print._.raw._.data._.entry._2_4" localSheetId="20" hidden="1">{"inputs raw data",#N/A,TRUE,"INPUT"}</definedName>
    <definedName name="wrn.print._.raw._.data._.entry._2_4" hidden="1">{"inputs raw data",#N/A,TRUE,"INPUT"}</definedName>
    <definedName name="wrn.print._.raw._.data._.entry._3" localSheetId="20" hidden="1">{"inputs raw data",#N/A,TRUE,"INPUT"}</definedName>
    <definedName name="wrn.print._.raw._.data._.entry._3" hidden="1">{"inputs raw data",#N/A,TRUE,"INPUT"}</definedName>
    <definedName name="wrn.print._.raw._.data._.entry._3_1" localSheetId="20" hidden="1">{"inputs raw data",#N/A,TRUE,"INPUT"}</definedName>
    <definedName name="wrn.print._.raw._.data._.entry._3_1" hidden="1">{"inputs raw data",#N/A,TRUE,"INPUT"}</definedName>
    <definedName name="wrn.print._.raw._.data._.entry._3_2" localSheetId="20" hidden="1">{"inputs raw data",#N/A,TRUE,"INPUT"}</definedName>
    <definedName name="wrn.print._.raw._.data._.entry._3_2" hidden="1">{"inputs raw data",#N/A,TRUE,"INPUT"}</definedName>
    <definedName name="wrn.print._.raw._.data._.entry._3_3" localSheetId="20" hidden="1">{"inputs raw data",#N/A,TRUE,"INPUT"}</definedName>
    <definedName name="wrn.print._.raw._.data._.entry._3_3" hidden="1">{"inputs raw data",#N/A,TRUE,"INPUT"}</definedName>
    <definedName name="wrn.print._.raw._.data._.entry._3_4" localSheetId="20" hidden="1">{"inputs raw data",#N/A,TRUE,"INPUT"}</definedName>
    <definedName name="wrn.print._.raw._.data._.entry._3_4" hidden="1">{"inputs raw data",#N/A,TRUE,"INPUT"}</definedName>
    <definedName name="wrn.print._.raw._.data._.entry._4" localSheetId="20" hidden="1">{"inputs raw data",#N/A,TRUE,"INPUT"}</definedName>
    <definedName name="wrn.print._.raw._.data._.entry._4" hidden="1">{"inputs raw data",#N/A,TRUE,"INPUT"}</definedName>
    <definedName name="wrn.print._.raw._.data._.entry._4_1" localSheetId="20" hidden="1">{"inputs raw data",#N/A,TRUE,"INPUT"}</definedName>
    <definedName name="wrn.print._.raw._.data._.entry._4_1" hidden="1">{"inputs raw data",#N/A,TRUE,"INPUT"}</definedName>
    <definedName name="wrn.print._.raw._.data._.entry._4_2" localSheetId="20" hidden="1">{"inputs raw data",#N/A,TRUE,"INPUT"}</definedName>
    <definedName name="wrn.print._.raw._.data._.entry._4_2" hidden="1">{"inputs raw data",#N/A,TRUE,"INPUT"}</definedName>
    <definedName name="wrn.print._.raw._.data._.entry._4_3" localSheetId="20" hidden="1">{"inputs raw data",#N/A,TRUE,"INPUT"}</definedName>
    <definedName name="wrn.print._.raw._.data._.entry._4_3" hidden="1">{"inputs raw data",#N/A,TRUE,"INPUT"}</definedName>
    <definedName name="wrn.print._.raw._.data._.entry._4_4" localSheetId="20" hidden="1">{"inputs raw data",#N/A,TRUE,"INPUT"}</definedName>
    <definedName name="wrn.print._.raw._.data._.entry._4_4" hidden="1">{"inputs raw data",#N/A,TRUE,"INPUT"}</definedName>
    <definedName name="wrn.print._.raw._.data._.entry._5" localSheetId="20" hidden="1">{"inputs raw data",#N/A,TRUE,"INPUT"}</definedName>
    <definedName name="wrn.print._.raw._.data._.entry._5" hidden="1">{"inputs raw data",#N/A,TRUE,"INPUT"}</definedName>
    <definedName name="wrn.print._.raw._.data._.entry._5_1" localSheetId="20" hidden="1">{"inputs raw data",#N/A,TRUE,"INPUT"}</definedName>
    <definedName name="wrn.print._.raw._.data._.entry._5_1" hidden="1">{"inputs raw data",#N/A,TRUE,"INPUT"}</definedName>
    <definedName name="wrn.print._.raw._.data._.entry._5_2" localSheetId="20" hidden="1">{"inputs raw data",#N/A,TRUE,"INPUT"}</definedName>
    <definedName name="wrn.print._.raw._.data._.entry._5_2" hidden="1">{"inputs raw data",#N/A,TRUE,"INPUT"}</definedName>
    <definedName name="wrn.print._.raw._.data._.entry._5_3" localSheetId="20" hidden="1">{"inputs raw data",#N/A,TRUE,"INPUT"}</definedName>
    <definedName name="wrn.print._.raw._.data._.entry._5_3" hidden="1">{"inputs raw data",#N/A,TRUE,"INPUT"}</definedName>
    <definedName name="wrn.print._.raw._.data._.entry._5_4" localSheetId="20" hidden="1">{"inputs raw data",#N/A,TRUE,"INPUT"}</definedName>
    <definedName name="wrn.print._.raw._.data._.entry._5_4" hidden="1">{"inputs raw data",#N/A,TRUE,"INPUT"}</definedName>
    <definedName name="wrn.Print._.Report." localSheetId="20" hidden="1">{"MPODE 1",#N/A,FALSE,"Scenarios";"CAPEX",#N/A,FALSE,"DEPRECIACIONES";"Trans Costs",#N/A,FALSE,"Transmission";"Trans Revenue",#N/A,FALSE,"Transmission";"Revenues Summary",#N/A,FALSE,"Revenues";"Assumptions General",#N/A,FALSE,"assumptions";"Assumptions Summary",#N/A,FALSE,"assumptions";"Flores 1",#N/A,FALSE,"assumptions";"Tebsa 4",#N/A,FALSE,"assumptions";"Tebsa 7",#N/A,FALSE,"assumptions";"Termoballenas 1",#N/A,FALSE,"assumptions";"Termoballenas 2",#N/A,FALSE,"assumptions";"Termochinu 5",#N/A,FALSE,"assumptions";"Termochinu 6",#N/A,FALSE,"assumptions";"Termochinu 7",#N/A,FALSE,"assumptions";"Termochinu 8",#N/A,FALSE,"assumptions";"Termoguajira 1",#N/A,FALSE,"assumptions";"Termoguajira 2",#N/A,FALSE,"assumptions";"Monetary gain",#N/A,FALSE,"capex &amp; dep";"Income Statement",#N/A,FALSE,"Fin Stmts";"Balance Sheet",#N/A,FALSE,"Fin Stmts";"Cash Flow",#N/A,FALSE,"Fin Stmts";"Labor Personnel\",#N/A,FALSE,"Labor";"TEBSA PPA",#N/A,FALSE,"TEBSA";"Free Cash Flow",#N/A,FALSE,"Valuation";"Valuation",#N/A,FALSE,"Valuation";#N/A,#N/A,FALSE,"Work Cap"}</definedName>
    <definedName name="wrn.Print._.Report." hidden="1">{"MPODE 1",#N/A,FALSE,"Scenarios";"CAPEX",#N/A,FALSE,"DEPRECIACIONES";"Trans Costs",#N/A,FALSE,"Transmission";"Trans Revenue",#N/A,FALSE,"Transmission";"Revenues Summary",#N/A,FALSE,"Revenues";"Assumptions General",#N/A,FALSE,"assumptions";"Assumptions Summary",#N/A,FALSE,"assumptions";"Flores 1",#N/A,FALSE,"assumptions";"Tebsa 4",#N/A,FALSE,"assumptions";"Tebsa 7",#N/A,FALSE,"assumptions";"Termoballenas 1",#N/A,FALSE,"assumptions";"Termoballenas 2",#N/A,FALSE,"assumptions";"Termochinu 5",#N/A,FALSE,"assumptions";"Termochinu 6",#N/A,FALSE,"assumptions";"Termochinu 7",#N/A,FALSE,"assumptions";"Termochinu 8",#N/A,FALSE,"assumptions";"Termoguajira 1",#N/A,FALSE,"assumptions";"Termoguajira 2",#N/A,FALSE,"assumptions";"Monetary gain",#N/A,FALSE,"capex &amp; dep";"Income Statement",#N/A,FALSE,"Fin Stmts";"Balance Sheet",#N/A,FALSE,"Fin Stmts";"Cash Flow",#N/A,FALSE,"Fin Stmts";"Labor Personnel\",#N/A,FALSE,"Labor";"TEBSA PPA",#N/A,FALSE,"TEBSA";"Free Cash Flow",#N/A,FALSE,"Valuation";"Valuation",#N/A,FALSE,"Valuation";#N/A,#N/A,FALSE,"Work Cap"}</definedName>
    <definedName name="wrn.print._.standalone." localSheetId="20" hidden="1">{"standalone1",#N/A,FALSE,"DCFBase";"standalone2",#N/A,FALSE,"DCFBase"}</definedName>
    <definedName name="wrn.print._.standalone." hidden="1">{"standalone1",#N/A,FALSE,"DCFBase";"standalone2",#N/A,FALSE,"DCFBase"}</definedName>
    <definedName name="wrn.print._.summary._.sheets." localSheetId="20" hidden="1">{"summary1",#N/A,TRUE,"Comps";"summary2",#N/A,TRUE,"Comps";"summary3",#N/A,TRUE,"Comps"}</definedName>
    <definedName name="wrn.print._.summary._.sheets." hidden="1">{"summary1",#N/A,TRUE,"Comps";"summary2",#N/A,TRUE,"Comps";"summary3",#N/A,TRUE,"Comps"}</definedName>
    <definedName name="wrn.print._.summary._.sheets._1" localSheetId="20" hidden="1">{"summary1",#N/A,TRUE,"Comps";"summary2",#N/A,TRUE,"Comps";"summary3",#N/A,TRUE,"Comps"}</definedName>
    <definedName name="wrn.print._.summary._.sheets._1" hidden="1">{"summary1",#N/A,TRUE,"Comps";"summary2",#N/A,TRUE,"Comps";"summary3",#N/A,TRUE,"Comps"}</definedName>
    <definedName name="wrn.print._.summary._.sheets._1_1" localSheetId="20" hidden="1">{"summary1",#N/A,TRUE,"Comps";"summary2",#N/A,TRUE,"Comps";"summary3",#N/A,TRUE,"Comps"}</definedName>
    <definedName name="wrn.print._.summary._.sheets._1_1" hidden="1">{"summary1",#N/A,TRUE,"Comps";"summary2",#N/A,TRUE,"Comps";"summary3",#N/A,TRUE,"Comps"}</definedName>
    <definedName name="wrn.print._.summary._.sheets._1_2" localSheetId="20" hidden="1">{"summary1",#N/A,TRUE,"Comps";"summary2",#N/A,TRUE,"Comps";"summary3",#N/A,TRUE,"Comps"}</definedName>
    <definedName name="wrn.print._.summary._.sheets._1_2" hidden="1">{"summary1",#N/A,TRUE,"Comps";"summary2",#N/A,TRUE,"Comps";"summary3",#N/A,TRUE,"Comps"}</definedName>
    <definedName name="wrn.print._.summary._.sheets._1_3" localSheetId="20" hidden="1">{"summary1",#N/A,TRUE,"Comps";"summary2",#N/A,TRUE,"Comps";"summary3",#N/A,TRUE,"Comps"}</definedName>
    <definedName name="wrn.print._.summary._.sheets._1_3" hidden="1">{"summary1",#N/A,TRUE,"Comps";"summary2",#N/A,TRUE,"Comps";"summary3",#N/A,TRUE,"Comps"}</definedName>
    <definedName name="wrn.print._.summary._.sheets._1_4" localSheetId="20" hidden="1">{"summary1",#N/A,TRUE,"Comps";"summary2",#N/A,TRUE,"Comps";"summary3",#N/A,TRUE,"Comps"}</definedName>
    <definedName name="wrn.print._.summary._.sheets._1_4" hidden="1">{"summary1",#N/A,TRUE,"Comps";"summary2",#N/A,TRUE,"Comps";"summary3",#N/A,TRUE,"Comps"}</definedName>
    <definedName name="wrn.print._.summary._.sheets._2" localSheetId="20" hidden="1">{"summary1",#N/A,TRUE,"Comps";"summary2",#N/A,TRUE,"Comps";"summary3",#N/A,TRUE,"Comps"}</definedName>
    <definedName name="wrn.print._.summary._.sheets._2" hidden="1">{"summary1",#N/A,TRUE,"Comps";"summary2",#N/A,TRUE,"Comps";"summary3",#N/A,TRUE,"Comps"}</definedName>
    <definedName name="wrn.print._.summary._.sheets._2_1" localSheetId="20" hidden="1">{"summary1",#N/A,TRUE,"Comps";"summary2",#N/A,TRUE,"Comps";"summary3",#N/A,TRUE,"Comps"}</definedName>
    <definedName name="wrn.print._.summary._.sheets._2_1" hidden="1">{"summary1",#N/A,TRUE,"Comps";"summary2",#N/A,TRUE,"Comps";"summary3",#N/A,TRUE,"Comps"}</definedName>
    <definedName name="wrn.print._.summary._.sheets._2_2" localSheetId="20" hidden="1">{"summary1",#N/A,TRUE,"Comps";"summary2",#N/A,TRUE,"Comps";"summary3",#N/A,TRUE,"Comps"}</definedName>
    <definedName name="wrn.print._.summary._.sheets._2_2" hidden="1">{"summary1",#N/A,TRUE,"Comps";"summary2",#N/A,TRUE,"Comps";"summary3",#N/A,TRUE,"Comps"}</definedName>
    <definedName name="wrn.print._.summary._.sheets._2_3" localSheetId="20" hidden="1">{"summary1",#N/A,TRUE,"Comps";"summary2",#N/A,TRUE,"Comps";"summary3",#N/A,TRUE,"Comps"}</definedName>
    <definedName name="wrn.print._.summary._.sheets._2_3" hidden="1">{"summary1",#N/A,TRUE,"Comps";"summary2",#N/A,TRUE,"Comps";"summary3",#N/A,TRUE,"Comps"}</definedName>
    <definedName name="wrn.print._.summary._.sheets._2_4" localSheetId="20" hidden="1">{"summary1",#N/A,TRUE,"Comps";"summary2",#N/A,TRUE,"Comps";"summary3",#N/A,TRUE,"Comps"}</definedName>
    <definedName name="wrn.print._.summary._.sheets._2_4" hidden="1">{"summary1",#N/A,TRUE,"Comps";"summary2",#N/A,TRUE,"Comps";"summary3",#N/A,TRUE,"Comps"}</definedName>
    <definedName name="wrn.print._.summary._.sheets._3" localSheetId="20" hidden="1">{"summary1",#N/A,TRUE,"Comps";"summary2",#N/A,TRUE,"Comps";"summary3",#N/A,TRUE,"Comps"}</definedName>
    <definedName name="wrn.print._.summary._.sheets._3" hidden="1">{"summary1",#N/A,TRUE,"Comps";"summary2",#N/A,TRUE,"Comps";"summary3",#N/A,TRUE,"Comps"}</definedName>
    <definedName name="wrn.print._.summary._.sheets._3_1" localSheetId="20" hidden="1">{"summary1",#N/A,TRUE,"Comps";"summary2",#N/A,TRUE,"Comps";"summary3",#N/A,TRUE,"Comps"}</definedName>
    <definedName name="wrn.print._.summary._.sheets._3_1" hidden="1">{"summary1",#N/A,TRUE,"Comps";"summary2",#N/A,TRUE,"Comps";"summary3",#N/A,TRUE,"Comps"}</definedName>
    <definedName name="wrn.print._.summary._.sheets._3_2" localSheetId="20" hidden="1">{"summary1",#N/A,TRUE,"Comps";"summary2",#N/A,TRUE,"Comps";"summary3",#N/A,TRUE,"Comps"}</definedName>
    <definedName name="wrn.print._.summary._.sheets._3_2" hidden="1">{"summary1",#N/A,TRUE,"Comps";"summary2",#N/A,TRUE,"Comps";"summary3",#N/A,TRUE,"Comps"}</definedName>
    <definedName name="wrn.print._.summary._.sheets._3_3" localSheetId="20" hidden="1">{"summary1",#N/A,TRUE,"Comps";"summary2",#N/A,TRUE,"Comps";"summary3",#N/A,TRUE,"Comps"}</definedName>
    <definedName name="wrn.print._.summary._.sheets._3_3" hidden="1">{"summary1",#N/A,TRUE,"Comps";"summary2",#N/A,TRUE,"Comps";"summary3",#N/A,TRUE,"Comps"}</definedName>
    <definedName name="wrn.print._.summary._.sheets._3_4" localSheetId="20" hidden="1">{"summary1",#N/A,TRUE,"Comps";"summary2",#N/A,TRUE,"Comps";"summary3",#N/A,TRUE,"Comps"}</definedName>
    <definedName name="wrn.print._.summary._.sheets._3_4" hidden="1">{"summary1",#N/A,TRUE,"Comps";"summary2",#N/A,TRUE,"Comps";"summary3",#N/A,TRUE,"Comps"}</definedName>
    <definedName name="wrn.print._.summary._.sheets._4" localSheetId="20" hidden="1">{"summary1",#N/A,TRUE,"Comps";"summary2",#N/A,TRUE,"Comps";"summary3",#N/A,TRUE,"Comps"}</definedName>
    <definedName name="wrn.print._.summary._.sheets._4" hidden="1">{"summary1",#N/A,TRUE,"Comps";"summary2",#N/A,TRUE,"Comps";"summary3",#N/A,TRUE,"Comps"}</definedName>
    <definedName name="wrn.print._.summary._.sheets._4_1" localSheetId="20" hidden="1">{"summary1",#N/A,TRUE,"Comps";"summary2",#N/A,TRUE,"Comps";"summary3",#N/A,TRUE,"Comps"}</definedName>
    <definedName name="wrn.print._.summary._.sheets._4_1" hidden="1">{"summary1",#N/A,TRUE,"Comps";"summary2",#N/A,TRUE,"Comps";"summary3",#N/A,TRUE,"Comps"}</definedName>
    <definedName name="wrn.print._.summary._.sheets._4_2" localSheetId="20" hidden="1">{"summary1",#N/A,TRUE,"Comps";"summary2",#N/A,TRUE,"Comps";"summary3",#N/A,TRUE,"Comps"}</definedName>
    <definedName name="wrn.print._.summary._.sheets._4_2" hidden="1">{"summary1",#N/A,TRUE,"Comps";"summary2",#N/A,TRUE,"Comps";"summary3",#N/A,TRUE,"Comps"}</definedName>
    <definedName name="wrn.print._.summary._.sheets._4_3" localSheetId="20" hidden="1">{"summary1",#N/A,TRUE,"Comps";"summary2",#N/A,TRUE,"Comps";"summary3",#N/A,TRUE,"Comps"}</definedName>
    <definedName name="wrn.print._.summary._.sheets._4_3" hidden="1">{"summary1",#N/A,TRUE,"Comps";"summary2",#N/A,TRUE,"Comps";"summary3",#N/A,TRUE,"Comps"}</definedName>
    <definedName name="wrn.print._.summary._.sheets._4_4" localSheetId="20" hidden="1">{"summary1",#N/A,TRUE,"Comps";"summary2",#N/A,TRUE,"Comps";"summary3",#N/A,TRUE,"Comps"}</definedName>
    <definedName name="wrn.print._.summary._.sheets._4_4" hidden="1">{"summary1",#N/A,TRUE,"Comps";"summary2",#N/A,TRUE,"Comps";"summary3",#N/A,TRUE,"Comps"}</definedName>
    <definedName name="wrn.print._.summary._.sheets._5" localSheetId="20" hidden="1">{"summary1",#N/A,TRUE,"Comps";"summary2",#N/A,TRUE,"Comps";"summary3",#N/A,TRUE,"Comps"}</definedName>
    <definedName name="wrn.print._.summary._.sheets._5" hidden="1">{"summary1",#N/A,TRUE,"Comps";"summary2",#N/A,TRUE,"Comps";"summary3",#N/A,TRUE,"Comps"}</definedName>
    <definedName name="wrn.print._.summary._.sheets._5_1" localSheetId="20" hidden="1">{"summary1",#N/A,TRUE,"Comps";"summary2",#N/A,TRUE,"Comps";"summary3",#N/A,TRUE,"Comps"}</definedName>
    <definedName name="wrn.print._.summary._.sheets._5_1" hidden="1">{"summary1",#N/A,TRUE,"Comps";"summary2",#N/A,TRUE,"Comps";"summary3",#N/A,TRUE,"Comps"}</definedName>
    <definedName name="wrn.print._.summary._.sheets._5_2" localSheetId="20" hidden="1">{"summary1",#N/A,TRUE,"Comps";"summary2",#N/A,TRUE,"Comps";"summary3",#N/A,TRUE,"Comps"}</definedName>
    <definedName name="wrn.print._.summary._.sheets._5_2" hidden="1">{"summary1",#N/A,TRUE,"Comps";"summary2",#N/A,TRUE,"Comps";"summary3",#N/A,TRUE,"Comps"}</definedName>
    <definedName name="wrn.print._.summary._.sheets._5_3" localSheetId="20" hidden="1">{"summary1",#N/A,TRUE,"Comps";"summary2",#N/A,TRUE,"Comps";"summary3",#N/A,TRUE,"Comps"}</definedName>
    <definedName name="wrn.print._.summary._.sheets._5_3" hidden="1">{"summary1",#N/A,TRUE,"Comps";"summary2",#N/A,TRUE,"Comps";"summary3",#N/A,TRUE,"Comps"}</definedName>
    <definedName name="wrn.print._.summary._.sheets._5_4" localSheetId="20" hidden="1">{"summary1",#N/A,TRUE,"Comps";"summary2",#N/A,TRUE,"Comps";"summary3",#N/A,TRUE,"Comps"}</definedName>
    <definedName name="wrn.print._.summary._.sheets._5_4" hidden="1">{"summary1",#N/A,TRUE,"Comps";"summary2",#N/A,TRUE,"Comps";"summary3",#N/A,TRUE,"Comps"}</definedName>
    <definedName name="wrn.PRINT._All._Suppliers." localSheetId="20" hidden="1">{#N/A,#N/A,FALSE,"Cover";#N/A,#N/A,FALSE,"MVS Norwalk";#N/A,#N/A,FALSE,"MVS KM";#N/A,#N/A,FALSE,"Snyder";#N/A,#N/A,FALSE,"OEM";#N/A,#N/A,FALSE,"Findlay";#N/A,#N/A,FALSE,"Superior";#N/A,#N/A,FALSE,"Rene";#N/A,#N/A,FALSE,"Cambridge";#N/A,#N/A,FALSE,"MFG";#N/A,#N/A,FALSE,"Kingston";#N/A,#N/A,FALSE,"Grote";#N/A,#N/A,FALSE,"Defiance";#N/A,#N/A,FALSE,"Bendix";#N/A,#N/A,FALSE,"RB&amp;W";#N/A,#N/A,FALSE,"Hendrickson";#N/A,#N/A,FALSE,"Red Dot";#N/A,#N/A,FALSE,"James King";#N/A,#N/A,FALSE,"Machine Rite"}</definedName>
    <definedName name="wrn.PRINT._All._Suppliers." hidden="1">{#N/A,#N/A,FALSE,"Cover";#N/A,#N/A,FALSE,"MVS Norwalk";#N/A,#N/A,FALSE,"MVS KM";#N/A,#N/A,FALSE,"Snyder";#N/A,#N/A,FALSE,"OEM";#N/A,#N/A,FALSE,"Findlay";#N/A,#N/A,FALSE,"Superior";#N/A,#N/A,FALSE,"Rene";#N/A,#N/A,FALSE,"Cambridge";#N/A,#N/A,FALSE,"MFG";#N/A,#N/A,FALSE,"Kingston";#N/A,#N/A,FALSE,"Grote";#N/A,#N/A,FALSE,"Defiance";#N/A,#N/A,FALSE,"Bendix";#N/A,#N/A,FALSE,"RB&amp;W";#N/A,#N/A,FALSE,"Hendrickson";#N/A,#N/A,FALSE,"Red Dot";#N/A,#N/A,FALSE,"James King";#N/A,#N/A,FALSE,"Machine Rite"}</definedName>
    <definedName name="wrn.Print_Buyer." localSheetId="20" hidden="1">{#N/A,"DR",FALSE,"increm pf";#N/A,"MAMSI",FALSE,"increm pf";#N/A,"MAXI",FALSE,"increm pf";#N/A,"PCAM",FALSE,"increm pf";#N/A,"PHSV",FALSE,"increm pf";#N/A,"SIE",FALSE,"increm pf"}</definedName>
    <definedName name="wrn.Print_Buyer." hidden="1">{#N/A,"DR",FALSE,"increm pf";#N/A,"MAMSI",FALSE,"increm pf";#N/A,"MAXI",FALSE,"increm pf";#N/A,"PCAM",FALSE,"increm pf";#N/A,"PHSV",FALSE,"increm pf";#N/A,"SIE",FALSE,"increm pf"}</definedName>
    <definedName name="wrn.Print_Buyer._1" localSheetId="20" hidden="1">{#N/A,"DR",FALSE,"increm pf";#N/A,"MAMSI",FALSE,"increm pf";#N/A,"MAXI",FALSE,"increm pf";#N/A,"PCAM",FALSE,"increm pf";#N/A,"PHSV",FALSE,"increm pf";#N/A,"SIE",FALSE,"increm pf"}</definedName>
    <definedName name="wrn.Print_Buyer._1" hidden="1">{#N/A,"DR",FALSE,"increm pf";#N/A,"MAMSI",FALSE,"increm pf";#N/A,"MAXI",FALSE,"increm pf";#N/A,"PCAM",FALSE,"increm pf";#N/A,"PHSV",FALSE,"increm pf";#N/A,"SIE",FALSE,"increm pf"}</definedName>
    <definedName name="wrn.Print_Buyer._1_1" localSheetId="20" hidden="1">{#N/A,"DR",FALSE,"increm pf";#N/A,"MAMSI",FALSE,"increm pf";#N/A,"MAXI",FALSE,"increm pf";#N/A,"PCAM",FALSE,"increm pf";#N/A,"PHSV",FALSE,"increm pf";#N/A,"SIE",FALSE,"increm pf"}</definedName>
    <definedName name="wrn.Print_Buyer._1_1" hidden="1">{#N/A,"DR",FALSE,"increm pf";#N/A,"MAMSI",FALSE,"increm pf";#N/A,"MAXI",FALSE,"increm pf";#N/A,"PCAM",FALSE,"increm pf";#N/A,"PHSV",FALSE,"increm pf";#N/A,"SIE",FALSE,"increm pf"}</definedName>
    <definedName name="wrn.Print_Buyer._1_2" localSheetId="20" hidden="1">{#N/A,"DR",FALSE,"increm pf";#N/A,"MAMSI",FALSE,"increm pf";#N/A,"MAXI",FALSE,"increm pf";#N/A,"PCAM",FALSE,"increm pf";#N/A,"PHSV",FALSE,"increm pf";#N/A,"SIE",FALSE,"increm pf"}</definedName>
    <definedName name="wrn.Print_Buyer._1_2" hidden="1">{#N/A,"DR",FALSE,"increm pf";#N/A,"MAMSI",FALSE,"increm pf";#N/A,"MAXI",FALSE,"increm pf";#N/A,"PCAM",FALSE,"increm pf";#N/A,"PHSV",FALSE,"increm pf";#N/A,"SIE",FALSE,"increm pf"}</definedName>
    <definedName name="wrn.Print_Buyer._1_3" localSheetId="20" hidden="1">{#N/A,"DR",FALSE,"increm pf";#N/A,"MAMSI",FALSE,"increm pf";#N/A,"MAXI",FALSE,"increm pf";#N/A,"PCAM",FALSE,"increm pf";#N/A,"PHSV",FALSE,"increm pf";#N/A,"SIE",FALSE,"increm pf"}</definedName>
    <definedName name="wrn.Print_Buyer._1_3" hidden="1">{#N/A,"DR",FALSE,"increm pf";#N/A,"MAMSI",FALSE,"increm pf";#N/A,"MAXI",FALSE,"increm pf";#N/A,"PCAM",FALSE,"increm pf";#N/A,"PHSV",FALSE,"increm pf";#N/A,"SIE",FALSE,"increm pf"}</definedName>
    <definedName name="wrn.Print_Buyer._1_4" localSheetId="20" hidden="1">{#N/A,"DR",FALSE,"increm pf";#N/A,"MAMSI",FALSE,"increm pf";#N/A,"MAXI",FALSE,"increm pf";#N/A,"PCAM",FALSE,"increm pf";#N/A,"PHSV",FALSE,"increm pf";#N/A,"SIE",FALSE,"increm pf"}</definedName>
    <definedName name="wrn.Print_Buyer._1_4" hidden="1">{#N/A,"DR",FALSE,"increm pf";#N/A,"MAMSI",FALSE,"increm pf";#N/A,"MAXI",FALSE,"increm pf";#N/A,"PCAM",FALSE,"increm pf";#N/A,"PHSV",FALSE,"increm pf";#N/A,"SIE",FALSE,"increm pf"}</definedName>
    <definedName name="wrn.Print_Buyer._2" localSheetId="20" hidden="1">{#N/A,"DR",FALSE,"increm pf";#N/A,"MAMSI",FALSE,"increm pf";#N/A,"MAXI",FALSE,"increm pf";#N/A,"PCAM",FALSE,"increm pf";#N/A,"PHSV",FALSE,"increm pf";#N/A,"SIE",FALSE,"increm pf"}</definedName>
    <definedName name="wrn.Print_Buyer._2" hidden="1">{#N/A,"DR",FALSE,"increm pf";#N/A,"MAMSI",FALSE,"increm pf";#N/A,"MAXI",FALSE,"increm pf";#N/A,"PCAM",FALSE,"increm pf";#N/A,"PHSV",FALSE,"increm pf";#N/A,"SIE",FALSE,"increm pf"}</definedName>
    <definedName name="wrn.Print_Buyer._2_1" localSheetId="20" hidden="1">{#N/A,"DR",FALSE,"increm pf";#N/A,"MAMSI",FALSE,"increm pf";#N/A,"MAXI",FALSE,"increm pf";#N/A,"PCAM",FALSE,"increm pf";#N/A,"PHSV",FALSE,"increm pf";#N/A,"SIE",FALSE,"increm pf"}</definedName>
    <definedName name="wrn.Print_Buyer._2_1" hidden="1">{#N/A,"DR",FALSE,"increm pf";#N/A,"MAMSI",FALSE,"increm pf";#N/A,"MAXI",FALSE,"increm pf";#N/A,"PCAM",FALSE,"increm pf";#N/A,"PHSV",FALSE,"increm pf";#N/A,"SIE",FALSE,"increm pf"}</definedName>
    <definedName name="wrn.Print_Buyer._2_2" localSheetId="20" hidden="1">{#N/A,"DR",FALSE,"increm pf";#N/A,"MAMSI",FALSE,"increm pf";#N/A,"MAXI",FALSE,"increm pf";#N/A,"PCAM",FALSE,"increm pf";#N/A,"PHSV",FALSE,"increm pf";#N/A,"SIE",FALSE,"increm pf"}</definedName>
    <definedName name="wrn.Print_Buyer._2_2" hidden="1">{#N/A,"DR",FALSE,"increm pf";#N/A,"MAMSI",FALSE,"increm pf";#N/A,"MAXI",FALSE,"increm pf";#N/A,"PCAM",FALSE,"increm pf";#N/A,"PHSV",FALSE,"increm pf";#N/A,"SIE",FALSE,"increm pf"}</definedName>
    <definedName name="wrn.Print_Buyer._2_3" localSheetId="20" hidden="1">{#N/A,"DR",FALSE,"increm pf";#N/A,"MAMSI",FALSE,"increm pf";#N/A,"MAXI",FALSE,"increm pf";#N/A,"PCAM",FALSE,"increm pf";#N/A,"PHSV",FALSE,"increm pf";#N/A,"SIE",FALSE,"increm pf"}</definedName>
    <definedName name="wrn.Print_Buyer._2_3" hidden="1">{#N/A,"DR",FALSE,"increm pf";#N/A,"MAMSI",FALSE,"increm pf";#N/A,"MAXI",FALSE,"increm pf";#N/A,"PCAM",FALSE,"increm pf";#N/A,"PHSV",FALSE,"increm pf";#N/A,"SIE",FALSE,"increm pf"}</definedName>
    <definedName name="wrn.Print_Buyer._2_4" localSheetId="20" hidden="1">{#N/A,"DR",FALSE,"increm pf";#N/A,"MAMSI",FALSE,"increm pf";#N/A,"MAXI",FALSE,"increm pf";#N/A,"PCAM",FALSE,"increm pf";#N/A,"PHSV",FALSE,"increm pf";#N/A,"SIE",FALSE,"increm pf"}</definedName>
    <definedName name="wrn.Print_Buyer._2_4" hidden="1">{#N/A,"DR",FALSE,"increm pf";#N/A,"MAMSI",FALSE,"increm pf";#N/A,"MAXI",FALSE,"increm pf";#N/A,"PCAM",FALSE,"increm pf";#N/A,"PHSV",FALSE,"increm pf";#N/A,"SIE",FALSE,"increm pf"}</definedName>
    <definedName name="wrn.Print_Buyer._3" localSheetId="20" hidden="1">{#N/A,"DR",FALSE,"increm pf";#N/A,"MAMSI",FALSE,"increm pf";#N/A,"MAXI",FALSE,"increm pf";#N/A,"PCAM",FALSE,"increm pf";#N/A,"PHSV",FALSE,"increm pf";#N/A,"SIE",FALSE,"increm pf"}</definedName>
    <definedName name="wrn.Print_Buyer._3" hidden="1">{#N/A,"DR",FALSE,"increm pf";#N/A,"MAMSI",FALSE,"increm pf";#N/A,"MAXI",FALSE,"increm pf";#N/A,"PCAM",FALSE,"increm pf";#N/A,"PHSV",FALSE,"increm pf";#N/A,"SIE",FALSE,"increm pf"}</definedName>
    <definedName name="wrn.Print_Buyer._3_1" localSheetId="20" hidden="1">{#N/A,"DR",FALSE,"increm pf";#N/A,"MAMSI",FALSE,"increm pf";#N/A,"MAXI",FALSE,"increm pf";#N/A,"PCAM",FALSE,"increm pf";#N/A,"PHSV",FALSE,"increm pf";#N/A,"SIE",FALSE,"increm pf"}</definedName>
    <definedName name="wrn.Print_Buyer._3_1" hidden="1">{#N/A,"DR",FALSE,"increm pf";#N/A,"MAMSI",FALSE,"increm pf";#N/A,"MAXI",FALSE,"increm pf";#N/A,"PCAM",FALSE,"increm pf";#N/A,"PHSV",FALSE,"increm pf";#N/A,"SIE",FALSE,"increm pf"}</definedName>
    <definedName name="wrn.Print_Buyer._3_2" localSheetId="20" hidden="1">{#N/A,"DR",FALSE,"increm pf";#N/A,"MAMSI",FALSE,"increm pf";#N/A,"MAXI",FALSE,"increm pf";#N/A,"PCAM",FALSE,"increm pf";#N/A,"PHSV",FALSE,"increm pf";#N/A,"SIE",FALSE,"increm pf"}</definedName>
    <definedName name="wrn.Print_Buyer._3_2" hidden="1">{#N/A,"DR",FALSE,"increm pf";#N/A,"MAMSI",FALSE,"increm pf";#N/A,"MAXI",FALSE,"increm pf";#N/A,"PCAM",FALSE,"increm pf";#N/A,"PHSV",FALSE,"increm pf";#N/A,"SIE",FALSE,"increm pf"}</definedName>
    <definedName name="wrn.Print_Buyer._3_3" localSheetId="20" hidden="1">{#N/A,"DR",FALSE,"increm pf";#N/A,"MAMSI",FALSE,"increm pf";#N/A,"MAXI",FALSE,"increm pf";#N/A,"PCAM",FALSE,"increm pf";#N/A,"PHSV",FALSE,"increm pf";#N/A,"SIE",FALSE,"increm pf"}</definedName>
    <definedName name="wrn.Print_Buyer._3_3" hidden="1">{#N/A,"DR",FALSE,"increm pf";#N/A,"MAMSI",FALSE,"increm pf";#N/A,"MAXI",FALSE,"increm pf";#N/A,"PCAM",FALSE,"increm pf";#N/A,"PHSV",FALSE,"increm pf";#N/A,"SIE",FALSE,"increm pf"}</definedName>
    <definedName name="wrn.Print_Buyer._3_4" localSheetId="20" hidden="1">{#N/A,"DR",FALSE,"increm pf";#N/A,"MAMSI",FALSE,"increm pf";#N/A,"MAXI",FALSE,"increm pf";#N/A,"PCAM",FALSE,"increm pf";#N/A,"PHSV",FALSE,"increm pf";#N/A,"SIE",FALSE,"increm pf"}</definedName>
    <definedName name="wrn.Print_Buyer._3_4" hidden="1">{#N/A,"DR",FALSE,"increm pf";#N/A,"MAMSI",FALSE,"increm pf";#N/A,"MAXI",FALSE,"increm pf";#N/A,"PCAM",FALSE,"increm pf";#N/A,"PHSV",FALSE,"increm pf";#N/A,"SIE",FALSE,"increm pf"}</definedName>
    <definedName name="wrn.Print_Buyer._4" localSheetId="20" hidden="1">{#N/A,"DR",FALSE,"increm pf";#N/A,"MAMSI",FALSE,"increm pf";#N/A,"MAXI",FALSE,"increm pf";#N/A,"PCAM",FALSE,"increm pf";#N/A,"PHSV",FALSE,"increm pf";#N/A,"SIE",FALSE,"increm pf"}</definedName>
    <definedName name="wrn.Print_Buyer._4" hidden="1">{#N/A,"DR",FALSE,"increm pf";#N/A,"MAMSI",FALSE,"increm pf";#N/A,"MAXI",FALSE,"increm pf";#N/A,"PCAM",FALSE,"increm pf";#N/A,"PHSV",FALSE,"increm pf";#N/A,"SIE",FALSE,"increm pf"}</definedName>
    <definedName name="wrn.Print_Buyer._4_1" localSheetId="20" hidden="1">{#N/A,"DR",FALSE,"increm pf";#N/A,"MAMSI",FALSE,"increm pf";#N/A,"MAXI",FALSE,"increm pf";#N/A,"PCAM",FALSE,"increm pf";#N/A,"PHSV",FALSE,"increm pf";#N/A,"SIE",FALSE,"increm pf"}</definedName>
    <definedName name="wrn.Print_Buyer._4_1" hidden="1">{#N/A,"DR",FALSE,"increm pf";#N/A,"MAMSI",FALSE,"increm pf";#N/A,"MAXI",FALSE,"increm pf";#N/A,"PCAM",FALSE,"increm pf";#N/A,"PHSV",FALSE,"increm pf";#N/A,"SIE",FALSE,"increm pf"}</definedName>
    <definedName name="wrn.Print_Buyer._4_2" localSheetId="20" hidden="1">{#N/A,"DR",FALSE,"increm pf";#N/A,"MAMSI",FALSE,"increm pf";#N/A,"MAXI",FALSE,"increm pf";#N/A,"PCAM",FALSE,"increm pf";#N/A,"PHSV",FALSE,"increm pf";#N/A,"SIE",FALSE,"increm pf"}</definedName>
    <definedName name="wrn.Print_Buyer._4_2" hidden="1">{#N/A,"DR",FALSE,"increm pf";#N/A,"MAMSI",FALSE,"increm pf";#N/A,"MAXI",FALSE,"increm pf";#N/A,"PCAM",FALSE,"increm pf";#N/A,"PHSV",FALSE,"increm pf";#N/A,"SIE",FALSE,"increm pf"}</definedName>
    <definedName name="wrn.Print_Buyer._4_3" localSheetId="20" hidden="1">{#N/A,"DR",FALSE,"increm pf";#N/A,"MAMSI",FALSE,"increm pf";#N/A,"MAXI",FALSE,"increm pf";#N/A,"PCAM",FALSE,"increm pf";#N/A,"PHSV",FALSE,"increm pf";#N/A,"SIE",FALSE,"increm pf"}</definedName>
    <definedName name="wrn.Print_Buyer._4_3" hidden="1">{#N/A,"DR",FALSE,"increm pf";#N/A,"MAMSI",FALSE,"increm pf";#N/A,"MAXI",FALSE,"increm pf";#N/A,"PCAM",FALSE,"increm pf";#N/A,"PHSV",FALSE,"increm pf";#N/A,"SIE",FALSE,"increm pf"}</definedName>
    <definedName name="wrn.Print_Buyer._4_4" localSheetId="20" hidden="1">{#N/A,"DR",FALSE,"increm pf";#N/A,"MAMSI",FALSE,"increm pf";#N/A,"MAXI",FALSE,"increm pf";#N/A,"PCAM",FALSE,"increm pf";#N/A,"PHSV",FALSE,"increm pf";#N/A,"SIE",FALSE,"increm pf"}</definedName>
    <definedName name="wrn.Print_Buyer._4_4" hidden="1">{#N/A,"DR",FALSE,"increm pf";#N/A,"MAMSI",FALSE,"increm pf";#N/A,"MAXI",FALSE,"increm pf";#N/A,"PCAM",FALSE,"increm pf";#N/A,"PHSV",FALSE,"increm pf";#N/A,"SIE",FALSE,"increm pf"}</definedName>
    <definedName name="wrn.Print_Buyer._5" localSheetId="20" hidden="1">{#N/A,"DR",FALSE,"increm pf";#N/A,"MAMSI",FALSE,"increm pf";#N/A,"MAXI",FALSE,"increm pf";#N/A,"PCAM",FALSE,"increm pf";#N/A,"PHSV",FALSE,"increm pf";#N/A,"SIE",FALSE,"increm pf"}</definedName>
    <definedName name="wrn.Print_Buyer._5" hidden="1">{#N/A,"DR",FALSE,"increm pf";#N/A,"MAMSI",FALSE,"increm pf";#N/A,"MAXI",FALSE,"increm pf";#N/A,"PCAM",FALSE,"increm pf";#N/A,"PHSV",FALSE,"increm pf";#N/A,"SIE",FALSE,"increm pf"}</definedName>
    <definedName name="wrn.Print_Buyer._5_1" localSheetId="20" hidden="1">{#N/A,"DR",FALSE,"increm pf";#N/A,"MAMSI",FALSE,"increm pf";#N/A,"MAXI",FALSE,"increm pf";#N/A,"PCAM",FALSE,"increm pf";#N/A,"PHSV",FALSE,"increm pf";#N/A,"SIE",FALSE,"increm pf"}</definedName>
    <definedName name="wrn.Print_Buyer._5_1" hidden="1">{#N/A,"DR",FALSE,"increm pf";#N/A,"MAMSI",FALSE,"increm pf";#N/A,"MAXI",FALSE,"increm pf";#N/A,"PCAM",FALSE,"increm pf";#N/A,"PHSV",FALSE,"increm pf";#N/A,"SIE",FALSE,"increm pf"}</definedName>
    <definedName name="wrn.Print_Buyer._5_2" localSheetId="20" hidden="1">{#N/A,"DR",FALSE,"increm pf";#N/A,"MAMSI",FALSE,"increm pf";#N/A,"MAXI",FALSE,"increm pf";#N/A,"PCAM",FALSE,"increm pf";#N/A,"PHSV",FALSE,"increm pf";#N/A,"SIE",FALSE,"increm pf"}</definedName>
    <definedName name="wrn.Print_Buyer._5_2" hidden="1">{#N/A,"DR",FALSE,"increm pf";#N/A,"MAMSI",FALSE,"increm pf";#N/A,"MAXI",FALSE,"increm pf";#N/A,"PCAM",FALSE,"increm pf";#N/A,"PHSV",FALSE,"increm pf";#N/A,"SIE",FALSE,"increm pf"}</definedName>
    <definedName name="wrn.Print_Buyer._5_3" localSheetId="20" hidden="1">{#N/A,"DR",FALSE,"increm pf";#N/A,"MAMSI",FALSE,"increm pf";#N/A,"MAXI",FALSE,"increm pf";#N/A,"PCAM",FALSE,"increm pf";#N/A,"PHSV",FALSE,"increm pf";#N/A,"SIE",FALSE,"increm pf"}</definedName>
    <definedName name="wrn.Print_Buyer._5_3" hidden="1">{#N/A,"DR",FALSE,"increm pf";#N/A,"MAMSI",FALSE,"increm pf";#N/A,"MAXI",FALSE,"increm pf";#N/A,"PCAM",FALSE,"increm pf";#N/A,"PHSV",FALSE,"increm pf";#N/A,"SIE",FALSE,"increm pf"}</definedName>
    <definedName name="wrn.Print_Buyer._5_4" localSheetId="20" hidden="1">{#N/A,"DR",FALSE,"increm pf";#N/A,"MAMSI",FALSE,"increm pf";#N/A,"MAXI",FALSE,"increm pf";#N/A,"PCAM",FALSE,"increm pf";#N/A,"PHSV",FALSE,"increm pf";#N/A,"SIE",FALSE,"increm pf"}</definedName>
    <definedName name="wrn.Print_Buyer._5_4" hidden="1">{#N/A,"DR",FALSE,"increm pf";#N/A,"MAMSI",FALSE,"increm pf";#N/A,"MAXI",FALSE,"increm pf";#N/A,"PCAM",FALSE,"increm pf";#N/A,"PHSV",FALSE,"increm pf";#N/A,"SIE",FALSE,"increm pf"}</definedName>
    <definedName name="wrn.Print_model." localSheetId="20"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_1" localSheetId="20"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_1"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Target."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1"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1"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2"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2"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3"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3"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4"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4"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_1"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_1"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_2"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_2"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_3"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_3"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_4"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_4"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_1"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_1"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_2"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_2"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_3"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_3"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_4"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_4"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_1"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_1"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_2"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_2"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_3"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_3"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_4"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_4"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_1"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_1"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_2"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_2"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_3"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_3"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_4" localSheetId="20"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_4"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2." localSheetId="20"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All." localSheetId="20" hidden="1">{#N/A,#N/A,TRUE,"Summary";#N/A,#N/A,TRUE,"IS";#N/A,#N/A,TRUE,"Adj";#N/A,#N/A,TRUE,"BS";#N/A,#N/A,TRUE,"CF";#N/A,#N/A,TRUE,"Debt";#N/A,#N/A,TRUE,"IRR"}</definedName>
    <definedName name="wrn.PrintAll." hidden="1">{#N/A,#N/A,TRUE,"Summary";#N/A,#N/A,TRUE,"IS";#N/A,#N/A,TRUE,"Adj";#N/A,#N/A,TRUE,"BS";#N/A,#N/A,TRUE,"CF";#N/A,#N/A,TRUE,"Debt";#N/A,#N/A,TRUE,"IRR"}</definedName>
    <definedName name="wrn.PrintAll._1" localSheetId="20" hidden="1">{"PA1",#N/A,FALSE,"BORDMW";"pa2",#N/A,FALSE,"BORDMW";"PA3",#N/A,FALSE,"BORDMW";"PA4",#N/A,FALSE,"BORDMW"}</definedName>
    <definedName name="wrn.PrintAll._1" hidden="1">{"PA1",#N/A,FALSE,"BORDMW";"pa2",#N/A,FALSE,"BORDMW";"PA3",#N/A,FALSE,"BORDMW";"PA4",#N/A,FALSE,"BORDMW"}</definedName>
    <definedName name="wrn.Printing._.the._.transactions._.sheets." localSheetId="20" hidden="1">{#N/A,#N/A,FALSE,"Eastern";#N/A,#N/A,FALSE,"Western"}</definedName>
    <definedName name="wrn.Printing._.the._.transactions._.sheets." hidden="1">{#N/A,#N/A,FALSE,"Eastern";#N/A,#N/A,FALSE,"Western"}</definedName>
    <definedName name="wrn.prn2" localSheetId="20" hidden="1">{#N/A,#N/A,FALSE,"PCN";#N/A,#N/A,FALSE,"CCA"}</definedName>
    <definedName name="wrn.prn2" hidden="1">{#N/A,#N/A,FALSE,"PCN";#N/A,#N/A,FALSE,"CCA"}</definedName>
    <definedName name="wrn.prn3" localSheetId="20" hidden="1">{#N/A,#N/A,FALSE,"PCN";#N/A,#N/A,FALSE,"CCA"}</definedName>
    <definedName name="wrn.prn3" hidden="1">{#N/A,#N/A,FALSE,"PCN";#N/A,#N/A,FALSE,"CCA"}</definedName>
    <definedName name="wrn.projection." localSheetId="20" hidden="1">{#N/A,#N/A,FALSE,"INPUT";#N/A,#N/A,FALSE,"GROSS NUMBERS";#N/A,#N/A,FALSE,"ALLOCATION";#N/A,#N/A,FALSE,"PARTNERS' CAP."}</definedName>
    <definedName name="wrn.projection." hidden="1">{#N/A,#N/A,FALSE,"INPUT";#N/A,#N/A,FALSE,"GROSS NUMBERS";#N/A,#N/A,FALSE,"ALLOCATION";#N/A,#N/A,FALSE,"PARTNERS' CAP."}</definedName>
    <definedName name="wrn.projection._1" localSheetId="20" hidden="1">{#N/A,#N/A,FALSE,"INPUT";#N/A,#N/A,FALSE,"GROSS NUMBERS";#N/A,#N/A,FALSE,"ALLOCATION";#N/A,#N/A,FALSE,"PARTNERS' CAP."}</definedName>
    <definedName name="wrn.projection._1" hidden="1">{#N/A,#N/A,FALSE,"INPUT";#N/A,#N/A,FALSE,"GROSS NUMBERS";#N/A,#N/A,FALSE,"ALLOCATION";#N/A,#N/A,FALSE,"PARTNERS' CAP."}</definedName>
    <definedName name="wrn.projection._2" localSheetId="20" hidden="1">{#N/A,#N/A,FALSE,"INPUT";#N/A,#N/A,FALSE,"GROSS NUMBERS";#N/A,#N/A,FALSE,"ALLOCATION";#N/A,#N/A,FALSE,"PARTNERS' CAP."}</definedName>
    <definedName name="wrn.projection._2" hidden="1">{#N/A,#N/A,FALSE,"INPUT";#N/A,#N/A,FALSE,"GROSS NUMBERS";#N/A,#N/A,FALSE,"ALLOCATION";#N/A,#N/A,FALSE,"PARTNERS' CAP."}</definedName>
    <definedName name="wrn.projection._3" localSheetId="20" hidden="1">{#N/A,#N/A,FALSE,"INPUT";#N/A,#N/A,FALSE,"GROSS NUMBERS";#N/A,#N/A,FALSE,"ALLOCATION";#N/A,#N/A,FALSE,"PARTNERS' CAP."}</definedName>
    <definedName name="wrn.projection._3" hidden="1">{#N/A,#N/A,FALSE,"INPUT";#N/A,#N/A,FALSE,"GROSS NUMBERS";#N/A,#N/A,FALSE,"ALLOCATION";#N/A,#N/A,FALSE,"PARTNERS' CAP."}</definedName>
    <definedName name="wrn.projection._4" localSheetId="20" hidden="1">{#N/A,#N/A,FALSE,"INPUT";#N/A,#N/A,FALSE,"GROSS NUMBERS";#N/A,#N/A,FALSE,"ALLOCATION";#N/A,#N/A,FALSE,"PARTNERS' CAP."}</definedName>
    <definedName name="wrn.projection._4" hidden="1">{#N/A,#N/A,FALSE,"INPUT";#N/A,#N/A,FALSE,"GROSS NUMBERS";#N/A,#N/A,FALSE,"ALLOCATION";#N/A,#N/A,FALSE,"PARTNERS' CAP."}</definedName>
    <definedName name="wrn.projection._5" localSheetId="20" hidden="1">{#N/A,#N/A,FALSE,"INPUT";#N/A,#N/A,FALSE,"GROSS NUMBERS";#N/A,#N/A,FALSE,"ALLOCATION";#N/A,#N/A,FALSE,"PARTNERS' CAP."}</definedName>
    <definedName name="wrn.projection._5" hidden="1">{#N/A,#N/A,FALSE,"INPUT";#N/A,#N/A,FALSE,"GROSS NUMBERS";#N/A,#N/A,FALSE,"ALLOCATION";#N/A,#N/A,FALSE,"PARTNERS' CAP."}</definedName>
    <definedName name="wrn.PROJECTIONS."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_1"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_2"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_3"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4"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5" localSheetId="20"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ulp." localSheetId="20" hidden="1">{"Pulp Production",#N/A,FALSE,"Pulp";"Pulp Earnings",#N/A,FALSE,"Pulp"}</definedName>
    <definedName name="wrn.Pulp." hidden="1">{"Pulp Production",#N/A,FALSE,"Pulp";"Pulp Earnings",#N/A,FALSE,"Pulp"}</definedName>
    <definedName name="wrn.Pulp._1" localSheetId="20" hidden="1">{"Pulp Production",#N/A,FALSE,"Pulp";"Pulp Earnings",#N/A,FALSE,"Pulp"}</definedName>
    <definedName name="wrn.Pulp._1" hidden="1">{"Pulp Production",#N/A,FALSE,"Pulp";"Pulp Earnings",#N/A,FALSE,"Pulp"}</definedName>
    <definedName name="wrn.Pump." localSheetId="20" hidden="1">{#N/A,#N/A,FALSE,"Assump";#N/A,#N/A,FALSE,"Income";#N/A,#N/A,FALSE,"Balance";#N/A,#N/A,FALSE,"DCF Pump";#N/A,#N/A,FALSE,"Trans Assump";#N/A,#N/A,FALSE,"Combined Income";#N/A,#N/A,FALSE,"Combined Balance"}</definedName>
    <definedName name="wrn.Pump." hidden="1">{#N/A,#N/A,FALSE,"Assump";#N/A,#N/A,FALSE,"Income";#N/A,#N/A,FALSE,"Balance";#N/A,#N/A,FALSE,"DCF Pump";#N/A,#N/A,FALSE,"Trans Assump";#N/A,#N/A,FALSE,"Combined Income";#N/A,#N/A,FALSE,"Combined Balance"}</definedName>
    <definedName name="wrn.Qtr._.3." localSheetId="20" hidden="1">{"QTR3PL",#N/A,FALSE,"Qtr 3";"QTR3PLYTD",#N/A,FALSE,"Qtr 3";"QTR3BS",#N/A,FALSE,"Qtr 3";"QTR3CF",#N/A,FALSE,"Qtr 3";"QTR3CFYTD",#N/A,FALSE,"Qtr 3";"QTR3PGIPL",#N/A,FALSE,"Qtr 3";"QTR3PGIPLYTD",#N/A,FALSE,"Qtr 3";"QTR3PGIBS",#N/A,FALSE,"Qtr 3";"QTR3PGICF",#N/A,FALSE,"Qtr 3";"QTR3PGICFYTD",#N/A,FALSE,"Qtr 3"}</definedName>
    <definedName name="wrn.Qtr._.3." hidden="1">{"QTR3PL",#N/A,FALSE,"Qtr 3";"QTR3PLYTD",#N/A,FALSE,"Qtr 3";"QTR3BS",#N/A,FALSE,"Qtr 3";"QTR3CF",#N/A,FALSE,"Qtr 3";"QTR3CFYTD",#N/A,FALSE,"Qtr 3";"QTR3PGIPL",#N/A,FALSE,"Qtr 3";"QTR3PGIPLYTD",#N/A,FALSE,"Qtr 3";"QTR3PGIBS",#N/A,FALSE,"Qtr 3";"QTR3PGICF",#N/A,FALSE,"Qtr 3";"QTR3PGICFYTD",#N/A,FALSE,"Qtr 3"}</definedName>
    <definedName name="wrn.Qtr._.Op._.Q1." localSheetId="20" hidden="1">{"Qtr Op Mgd Q1",#N/A,FALSE,"Qtr-Op (Mng)";"Qtr Op Rpt Q1",#N/A,FALSE,"Qtr-Op (Rpt)";"Operating Vs Reported",#N/A,FALSE,"Rpt-Op Inc"}</definedName>
    <definedName name="wrn.Qtr._.Op._.Q1." hidden="1">{"Qtr Op Mgd Q1",#N/A,FALSE,"Qtr-Op (Mng)";"Qtr Op Rpt Q1",#N/A,FALSE,"Qtr-Op (Rpt)";"Operating Vs Reported",#N/A,FALSE,"Rpt-Op Inc"}</definedName>
    <definedName name="wrn.Qtr._.Op._.Q1._1" localSheetId="20" hidden="1">{"Qtr Op Mgd Q1",#N/A,FALSE,"Qtr-Op (Mng)";"Qtr Op Rpt Q1",#N/A,FALSE,"Qtr-Op (Rpt)";"Operating Vs Reported",#N/A,FALSE,"Rpt-Op Inc"}</definedName>
    <definedName name="wrn.Qtr._.Op._.Q1._1" hidden="1">{"Qtr Op Mgd Q1",#N/A,FALSE,"Qtr-Op (Mng)";"Qtr Op Rpt Q1",#N/A,FALSE,"Qtr-Op (Rpt)";"Operating Vs Reported",#N/A,FALSE,"Rpt-Op Inc"}</definedName>
    <definedName name="wrn.Qtr._.Op._.Q2." localSheetId="20" hidden="1">{"Qtr Op Mgd Q2",#N/A,FALSE,"Qtr-Op (Mng)";"Qtr Op Rpt Q2",#N/A,FALSE,"Qtr-Op (Rpt)";"Operating Vs Reported",#N/A,FALSE,"Rpt-Op Inc"}</definedName>
    <definedName name="wrn.Qtr._.Op._.Q2." hidden="1">{"Qtr Op Mgd Q2",#N/A,FALSE,"Qtr-Op (Mng)";"Qtr Op Rpt Q2",#N/A,FALSE,"Qtr-Op (Rpt)";"Operating Vs Reported",#N/A,FALSE,"Rpt-Op Inc"}</definedName>
    <definedName name="wrn.Qtr._.Op._.Q2._1" localSheetId="20" hidden="1">{"Qtr Op Mgd Q2",#N/A,FALSE,"Qtr-Op (Mng)";"Qtr Op Rpt Q2",#N/A,FALSE,"Qtr-Op (Rpt)";"Operating Vs Reported",#N/A,FALSE,"Rpt-Op Inc"}</definedName>
    <definedName name="wrn.Qtr._.Op._.Q2._1" hidden="1">{"Qtr Op Mgd Q2",#N/A,FALSE,"Qtr-Op (Mng)";"Qtr Op Rpt Q2",#N/A,FALSE,"Qtr-Op (Rpt)";"Operating Vs Reported",#N/A,FALSE,"Rpt-Op Inc"}</definedName>
    <definedName name="wrn.Qtr._.Op._.Q3." localSheetId="20" hidden="1">{"Qtr Op Mgd Q3",#N/A,FALSE,"Qtr-Op (Mng)";"Qtr Op Rpt Q3",#N/A,FALSE,"Qtr-Op (Rpt)";"Operating Vs Reported",#N/A,FALSE,"Rpt-Op Inc"}</definedName>
    <definedName name="wrn.Qtr._.Op._.Q3." hidden="1">{"Qtr Op Mgd Q3",#N/A,FALSE,"Qtr-Op (Mng)";"Qtr Op Rpt Q3",#N/A,FALSE,"Qtr-Op (Rpt)";"Operating Vs Reported",#N/A,FALSE,"Rpt-Op Inc"}</definedName>
    <definedName name="wrn.Qtr._.Op._.Q3._1" localSheetId="20" hidden="1">{"Qtr Op Mgd Q3",#N/A,FALSE,"Qtr-Op (Mng)";"Qtr Op Rpt Q3",#N/A,FALSE,"Qtr-Op (Rpt)";"Operating Vs Reported",#N/A,FALSE,"Rpt-Op Inc"}</definedName>
    <definedName name="wrn.Qtr._.Op._.Q3._1" hidden="1">{"Qtr Op Mgd Q3",#N/A,FALSE,"Qtr-Op (Mng)";"Qtr Op Rpt Q3",#N/A,FALSE,"Qtr-Op (Rpt)";"Operating Vs Reported",#N/A,FALSE,"Rpt-Op Inc"}</definedName>
    <definedName name="wrn.Qtr._.Op._.Q4." localSheetId="20" hidden="1">{"Qtr Op Mgd Q3",#N/A,FALSE,"Qtr-Op (Mng)";"Qtr Op Rpt Q4",#N/A,FALSE,"Qtr-Op (Rpt)";"Operating Vs Reported",#N/A,FALSE,"Rpt-Op Inc"}</definedName>
    <definedName name="wrn.Qtr._.Op._.Q4." hidden="1">{"Qtr Op Mgd Q3",#N/A,FALSE,"Qtr-Op (Mng)";"Qtr Op Rpt Q4",#N/A,FALSE,"Qtr-Op (Rpt)";"Operating Vs Reported",#N/A,FALSE,"Rpt-Op Inc"}</definedName>
    <definedName name="wrn.Qtr._.Op._.Q4._1" localSheetId="20" hidden="1">{"Qtr Op Mgd Q3",#N/A,FALSE,"Qtr-Op (Mng)";"Qtr Op Rpt Q4",#N/A,FALSE,"Qtr-Op (Rpt)";"Operating Vs Reported",#N/A,FALSE,"Rpt-Op Inc"}</definedName>
    <definedName name="wrn.Qtr._.Op._.Q4._1" hidden="1">{"Qtr Op Mgd Q3",#N/A,FALSE,"Qtr-Op (Mng)";"Qtr Op Rpt Q4",#N/A,FALSE,"Qtr-Op (Rpt)";"Operating Vs Reported",#N/A,FALSE,"Rpt-Op Inc"}</definedName>
    <definedName name="wrn.Qtr._.Op._Q2a." localSheetId="20" hidden="1">{"Qtr Op Mgd Q2",#N/A,FALSE,"Qtr-Op (Mng)";"Qtr Op Rpt Q2",#N/A,FALSE,"Qtr-Op (Rpt)";"Operating Vs Reported",#N/A,FALSE,"Rpt-Op Inc"}</definedName>
    <definedName name="wrn.Qtr._.Op._Q2a." hidden="1">{"Qtr Op Mgd Q2",#N/A,FALSE,"Qtr-Op (Mng)";"Qtr Op Rpt Q2",#N/A,FALSE,"Qtr-Op (Rpt)";"Operating Vs Reported",#N/A,FALSE,"Rpt-Op Inc"}</definedName>
    <definedName name="wrn.Qtr._.Op._Q2a._1" localSheetId="20" hidden="1">{"Qtr Op Mgd Q2",#N/A,FALSE,"Qtr-Op (Mng)";"Qtr Op Rpt Q2",#N/A,FALSE,"Qtr-Op (Rpt)";"Operating Vs Reported",#N/A,FALSE,"Rpt-Op Inc"}</definedName>
    <definedName name="wrn.Qtr._.Op._Q2a._1" hidden="1">{"Qtr Op Mgd Q2",#N/A,FALSE,"Qtr-Op (Mng)";"Qtr Op Rpt Q2",#N/A,FALSE,"Qtr-Op (Rpt)";"Operating Vs Reported",#N/A,FALSE,"Rpt-Op Inc"}</definedName>
    <definedName name="wrn.Qtr_.Op._.Q4." localSheetId="20" hidden="1">{"Qtr Op Mgd Q3",#N/A,FALSE,"Qtr-Op (Mng)";"Qtr Op Rpt Q4",#N/A,FALSE,"Qtr-Op (Rpt)";"Operating Vs Reported",#N/A,FALSE,"Rpt-Op Inc"}</definedName>
    <definedName name="wrn.Qtr_.Op._.Q4." hidden="1">{"Qtr Op Mgd Q3",#N/A,FALSE,"Qtr-Op (Mng)";"Qtr Op Rpt Q4",#N/A,FALSE,"Qtr-Op (Rpt)";"Operating Vs Reported",#N/A,FALSE,"Rpt-Op Inc"}</definedName>
    <definedName name="wrn.Qtr_.Op._.Q4._1" localSheetId="20" hidden="1">{"Qtr Op Mgd Q3",#N/A,FALSE,"Qtr-Op (Mng)";"Qtr Op Rpt Q4",#N/A,FALSE,"Qtr-Op (Rpt)";"Operating Vs Reported",#N/A,FALSE,"Rpt-Op Inc"}</definedName>
    <definedName name="wrn.Qtr_.Op._.Q4._1" hidden="1">{"Qtr Op Mgd Q3",#N/A,FALSE,"Qtr-Op (Mng)";"Qtr Op Rpt Q4",#N/A,FALSE,"Qtr-Op (Rpt)";"Operating Vs Reported",#N/A,FALSE,"Rpt-Op Inc"}</definedName>
    <definedName name="wrn.QTR1." localSheetId="20" hidden="1">{"QTR1PGIBS",#N/A,FALSE,"Qtr 1 PGI";"QTR1PGIPL",#N/A,FALSE,"Qtr 1 PGI";"QTR1PGICF",#N/A,FALSE,"Qtr 1 PGI";"QTR1BS",#N/A,FALSE,"Qtr 1 ";"QTR1PL",#N/A,FALSE,"Qtr 1 ";"QTR1CF",#N/A,FALSE,"Qtr 1 "}</definedName>
    <definedName name="wrn.QTR1." hidden="1">{"QTR1PGIBS",#N/A,FALSE,"Qtr 1 PGI";"QTR1PGIPL",#N/A,FALSE,"Qtr 1 PGI";"QTR1PGICF",#N/A,FALSE,"Qtr 1 PGI";"QTR1BS",#N/A,FALSE,"Qtr 1 ";"QTR1PL",#N/A,FALSE,"Qtr 1 ";"QTR1CF",#N/A,FALSE,"Qtr 1 "}</definedName>
    <definedName name="wrn.Qtr2." localSheetId="20" hidden="1">{"QTR2PL",#N/A,FALSE,"Qtr 2";"QTR2PLYTD",#N/A,FALSE,"Qtr 2";"QTR2BS",#N/A,FALSE,"Qtr 2";"QTR2CF",#N/A,FALSE,"Qtr 2";"QTR2CFYTD",#N/A,FALSE,"Qtr 2";"QTR2PGIPL",#N/A,FALSE,"Qtr 2 PGI";"QTR2PGIPLYTD",#N/A,FALSE,"Qtr 2 PGI";"QTR2PGIBS",#N/A,FALSE,"Qtr 2 PGI";"QTR2PGICF",#N/A,FALSE,"Qtr 2 PGI";"QTR2PGICFYTD",#N/A,FALSE,"Qtr 2 PGI"}</definedName>
    <definedName name="wrn.Qtr2." hidden="1">{"QTR2PL",#N/A,FALSE,"Qtr 2";"QTR2PLYTD",#N/A,FALSE,"Qtr 2";"QTR2BS",#N/A,FALSE,"Qtr 2";"QTR2CF",#N/A,FALSE,"Qtr 2";"QTR2CFYTD",#N/A,FALSE,"Qtr 2";"QTR2PGIPL",#N/A,FALSE,"Qtr 2 PGI";"QTR2PGIPLYTD",#N/A,FALSE,"Qtr 2 PGI";"QTR2PGIBS",#N/A,FALSE,"Qtr 2 PGI";"QTR2PGICF",#N/A,FALSE,"Qtr 2 PGI";"QTR2PGICFYTD",#N/A,FALSE,"Qtr 2 PGI"}</definedName>
    <definedName name="wrn.Radio." localSheetId="20" hidden="1">{#N/A,#N/A,FALSE,"Virgin Flightdeck"}</definedName>
    <definedName name="wrn.Radio." hidden="1">{#N/A,#N/A,FALSE,"Virgin Flightdeck"}</definedName>
    <definedName name="wrn.Rapport._.monotone." localSheetId="20" hidden="1">{"Synthèse fonctionnement moteur",#N/A,FALSE,"Courbe mono";"Synthèse monotone 1 page",#N/A,FALSE,"Courbe mono";"Détail des calculs 3 p A3",#N/A,FALSE,"Courbe mono"}</definedName>
    <definedName name="wrn.Rapport._.monotone." hidden="1">{"Synthèse fonctionnement moteur",#N/A,FALSE,"Courbe mono";"Synthèse monotone 1 page",#N/A,FALSE,"Courbe mono";"Détail des calculs 3 p A3",#N/A,FALSE,"Courbe mono"}</definedName>
    <definedName name="wrn.Reconciliations." localSheetId="20" hidden="1">{#N/A,#N/A,FALSE,"Recon 2420";#N/A,#N/A,FALSE,"Recon 2440"}</definedName>
    <definedName name="wrn.Reconciliations." hidden="1">{#N/A,#N/A,FALSE,"Recon 2420";#N/A,#N/A,FALSE,"Recon 2440"}</definedName>
    <definedName name="wrn.Reforcast._.Print." localSheetId="20" hidden="1">{#N/A,#N/A,FALSE,"RF Inc Stmt";#N/A,#N/A,FALSE,"RF-IS-1";#N/A,#N/A,FALSE,"RF-IS-2"}</definedName>
    <definedName name="wrn.Reforcast._.Print." hidden="1">{#N/A,#N/A,FALSE,"RF Inc Stmt";#N/A,#N/A,FALSE,"RF-IS-1";#N/A,#N/A,FALSE,"RF-IS-2"}</definedName>
    <definedName name="wrn.Reforecast." localSheetId="20" hidden="1">{#N/A,#N/A,FALSE,"Assumptions";#N/A,#N/A,FALSE,"Reforecast";#N/A,#N/A,FALSE,"Inc Stmt";#N/A,#N/A,FALSE,"Stats";#N/A,#N/A,FALSE,"Existing Business";#N/A,#N/A,FALSE,"New Business";#N/A,#N/A,FALSE,"Labor";#N/A,#N/A,FALSE,"Vehicles";#N/A,#N/A,FALSE,"Facilities";#N/A,#N/A,FALSE,"Indirect Costs";#N/A,#N/A,FALSE,"Capital";#N/A,#N/A,FALSE,"CABR Form";#N/A,#N/A,FALSE,"Corp Costs";#N/A,#N/A,FALSE,"RF Actuals";#N/A,#N/A,FALSE,"Original Plan"}</definedName>
    <definedName name="wrn.Reforecast." hidden="1">{#N/A,#N/A,FALSE,"Assumptions";#N/A,#N/A,FALSE,"Reforecast";#N/A,#N/A,FALSE,"Inc Stmt";#N/A,#N/A,FALSE,"Stats";#N/A,#N/A,FALSE,"Existing Business";#N/A,#N/A,FALSE,"New Business";#N/A,#N/A,FALSE,"Labor";#N/A,#N/A,FALSE,"Vehicles";#N/A,#N/A,FALSE,"Facilities";#N/A,#N/A,FALSE,"Indirect Costs";#N/A,#N/A,FALSE,"Capital";#N/A,#N/A,FALSE,"CABR Form";#N/A,#N/A,FALSE,"Corp Costs";#N/A,#N/A,FALSE,"RF Actuals";#N/A,#N/A,FALSE,"Original Plan"}</definedName>
    <definedName name="wrn.RELATÓRIO._.MENSAL._.ÁCIDO._.ADÍPICO._.E._.NÍTRICO." localSheetId="20" hidden="1">{#N/A,#N/A,FALSE,"ANEXO 1";#N/A,#N/A,FALSE,"ANEXO 2";#N/A,#N/A,FALSE,"ANEXO 3";#N/A,#N/A,FALSE,"ANEXO 4";#N/A,#N/A,FALSE,"ANEXO 5";#N/A,#N/A,FALSE,"ANEXO 6"}</definedName>
    <definedName name="wrn.RELATÓRIO._.MENSAL._.ÁCIDO._.ADÍPICO._.E._.NÍTRICO." hidden="1">{#N/A,#N/A,FALSE,"ANEXO 1";#N/A,#N/A,FALSE,"ANEXO 2";#N/A,#N/A,FALSE,"ANEXO 3";#N/A,#N/A,FALSE,"ANEXO 4";#N/A,#N/A,FALSE,"ANEXO 5";#N/A,#N/A,FALSE,"ANEXO 6"}</definedName>
    <definedName name="wrn.RELATÓRIO._.MENSAL._.ÁCIDO._.ADÍPICO._.E._.NÍTRICO._1" localSheetId="20" hidden="1">{#N/A,#N/A,FALSE,"ANEXO 1";#N/A,#N/A,FALSE,"ANEXO 2";#N/A,#N/A,FALSE,"ANEXO 3";#N/A,#N/A,FALSE,"ANEXO 4";#N/A,#N/A,FALSE,"ANEXO 5";#N/A,#N/A,FALSE,"ANEXO 6"}</definedName>
    <definedName name="wrn.RELATÓRIO._.MENSAL._.ÁCIDO._.ADÍPICO._.E._.NÍTRICO._1" hidden="1">{#N/A,#N/A,FALSE,"ANEXO 1";#N/A,#N/A,FALSE,"ANEXO 2";#N/A,#N/A,FALSE,"ANEXO 3";#N/A,#N/A,FALSE,"ANEXO 4";#N/A,#N/A,FALSE,"ANEXO 5";#N/A,#N/A,FALSE,"ANEXO 6"}</definedName>
    <definedName name="wrn.RELEVANTSHEETS." localSheetId="20" hidden="1">{#N/A,#N/A,FALSE,"AD_Purch";#N/A,#N/A,FALSE,"Projections";#N/A,#N/A,FALSE,"DCF";#N/A,#N/A,FALSE,"Mkt Val"}</definedName>
    <definedName name="wrn.RELEVANTSHEETS." hidden="1">{#N/A,#N/A,FALSE,"AD_Purch";#N/A,#N/A,FALSE,"Projections";#N/A,#N/A,FALSE,"DCF";#N/A,#N/A,FALSE,"Mkt Val"}</definedName>
    <definedName name="wrn.relparcial." localSheetId="20" hidden="1">{#N/A,#N/A,FALSE,"ANEXO 3";#N/A,#N/A,FALSE,"ANEXO 6";#N/A,#N/A,FALSE,"ANEXO 4";#N/A,#N/A,FALSE,"ANEXO 5"}</definedName>
    <definedName name="wrn.relparcial." hidden="1">{#N/A,#N/A,FALSE,"ANEXO 3";#N/A,#N/A,FALSE,"ANEXO 6";#N/A,#N/A,FALSE,"ANEXO 4";#N/A,#N/A,FALSE,"ANEXO 5"}</definedName>
    <definedName name="wrn.relparcial._1" localSheetId="20" hidden="1">{#N/A,#N/A,FALSE,"ANEXO 3";#N/A,#N/A,FALSE,"ANEXO 6";#N/A,#N/A,FALSE,"ANEXO 4";#N/A,#N/A,FALSE,"ANEXO 5"}</definedName>
    <definedName name="wrn.relparcial._1" hidden="1">{#N/A,#N/A,FALSE,"ANEXO 3";#N/A,#N/A,FALSE,"ANEXO 6";#N/A,#N/A,FALSE,"ANEXO 4";#N/A,#N/A,FALSE,"ANEXO 5"}</definedName>
    <definedName name="wrn.Report." localSheetId="20" hidden="1">{#N/A,#N/A,FALSE,"COVER";#N/A,#N/A,FALSE,"FORECAST";#N/A,#N/A,FALSE,"VALUATION";#N/A,#N/A,FALSE,"FY ANALYSIS ";#N/A,#N/A,FALSE," HY ANALYSIS"}</definedName>
    <definedName name="wrn.Report." hidden="1">{#N/A,#N/A,FALSE,"COVER";#N/A,#N/A,FALSE,"FORECAST";#N/A,#N/A,FALSE,"VALUATION";#N/A,#N/A,FALSE,"FY ANALYSIS ";#N/A,#N/A,FALSE," HY ANALYSIS"}</definedName>
    <definedName name="wrn.Report._.1." localSheetId="20" hidden="1">{"All Years",#N/A,FALSE,"All Years";"1998",#N/A,FALSE,"1998 Roney";"1999",#N/A,FALSE,"1999 Roney";"Q3 99",#N/A,FALSE,"YTDQ3-1999 Roney";"Q4 99",#N/A,FALSE,"Q4 1999 Forecast";"2000",#N/A,FALSE,"2000 Roney"}</definedName>
    <definedName name="wrn.Report._.1." hidden="1">{"All Years",#N/A,FALSE,"All Years";"1998",#N/A,FALSE,"1998 Roney";"1999",#N/A,FALSE,"1999 Roney";"Q3 99",#N/A,FALSE,"YTDQ3-1999 Roney";"Q4 99",#N/A,FALSE,"Q4 1999 Forecast";"2000",#N/A,FALSE,"2000 Roney"}</definedName>
    <definedName name="wrn.Report._1" localSheetId="20" hidden="1">{#N/A,#N/A,FALSE,"COVER";#N/A,#N/A,FALSE,"FORECAST";#N/A,#N/A,FALSE,"VALUATION";#N/A,#N/A,FALSE,"FY ANALYSIS ";#N/A,#N/A,FALSE," HY ANALYSIS"}</definedName>
    <definedName name="wrn.Report._1" hidden="1">{#N/A,#N/A,FALSE,"COVER";#N/A,#N/A,FALSE,"FORECAST";#N/A,#N/A,FALSE,"VALUATION";#N/A,#N/A,FALSE,"FY ANALYSIS ";#N/A,#N/A,FALSE," HY ANALYSIS"}</definedName>
    <definedName name="wrn.Report1." localSheetId="20" hidden="1">{#N/A,#N/A,FALSE,"IS";#N/A,#N/A,FALSE,"BS";#N/A,#N/A,FALSE,"CF";#N/A,#N/A,FALSE,"CE";#N/A,#N/A,FALSE,"Depr";#N/A,#N/A,FALSE,"APAL"}</definedName>
    <definedName name="wrn.Report1." hidden="1">{#N/A,#N/A,FALSE,"IS";#N/A,#N/A,FALSE,"BS";#N/A,#N/A,FALSE,"CF";#N/A,#N/A,FALSE,"CE";#N/A,#N/A,FALSE,"Depr";#N/A,#N/A,FALSE,"APAL"}</definedName>
    <definedName name="wrn.Report1._1" localSheetId="20" hidden="1">{#N/A,#N/A,FALSE,"IS";#N/A,#N/A,FALSE,"BS";#N/A,#N/A,FALSE,"CF";#N/A,#N/A,FALSE,"CE";#N/A,#N/A,FALSE,"Depr";#N/A,#N/A,FALSE,"APAL"}</definedName>
    <definedName name="wrn.Report1._1" hidden="1">{#N/A,#N/A,FALSE,"IS";#N/A,#N/A,FALSE,"BS";#N/A,#N/A,FALSE,"CF";#N/A,#N/A,FALSE,"CE";#N/A,#N/A,FALSE,"Depr";#N/A,#N/A,FALSE,"APAL"}</definedName>
    <definedName name="wrn.Report1._1_1" localSheetId="20" hidden="1">{#N/A,#N/A,FALSE,"IS";#N/A,#N/A,FALSE,"BS";#N/A,#N/A,FALSE,"CF";#N/A,#N/A,FALSE,"CE";#N/A,#N/A,FALSE,"Depr";#N/A,#N/A,FALSE,"APAL"}</definedName>
    <definedName name="wrn.Report1._1_1" hidden="1">{#N/A,#N/A,FALSE,"IS";#N/A,#N/A,FALSE,"BS";#N/A,#N/A,FALSE,"CF";#N/A,#N/A,FALSE,"CE";#N/A,#N/A,FALSE,"Depr";#N/A,#N/A,FALSE,"APAL"}</definedName>
    <definedName name="wrn.Report1._1_2" localSheetId="20" hidden="1">{#N/A,#N/A,FALSE,"IS";#N/A,#N/A,FALSE,"BS";#N/A,#N/A,FALSE,"CF";#N/A,#N/A,FALSE,"CE";#N/A,#N/A,FALSE,"Depr";#N/A,#N/A,FALSE,"APAL"}</definedName>
    <definedName name="wrn.Report1._1_2" hidden="1">{#N/A,#N/A,FALSE,"IS";#N/A,#N/A,FALSE,"BS";#N/A,#N/A,FALSE,"CF";#N/A,#N/A,FALSE,"CE";#N/A,#N/A,FALSE,"Depr";#N/A,#N/A,FALSE,"APAL"}</definedName>
    <definedName name="wrn.Report1._1_3" localSheetId="20" hidden="1">{#N/A,#N/A,FALSE,"IS";#N/A,#N/A,FALSE,"BS";#N/A,#N/A,FALSE,"CF";#N/A,#N/A,FALSE,"CE";#N/A,#N/A,FALSE,"Depr";#N/A,#N/A,FALSE,"APAL"}</definedName>
    <definedName name="wrn.Report1._1_3" hidden="1">{#N/A,#N/A,FALSE,"IS";#N/A,#N/A,FALSE,"BS";#N/A,#N/A,FALSE,"CF";#N/A,#N/A,FALSE,"CE";#N/A,#N/A,FALSE,"Depr";#N/A,#N/A,FALSE,"APAL"}</definedName>
    <definedName name="wrn.Report1._1_4" localSheetId="20" hidden="1">{#N/A,#N/A,FALSE,"IS";#N/A,#N/A,FALSE,"BS";#N/A,#N/A,FALSE,"CF";#N/A,#N/A,FALSE,"CE";#N/A,#N/A,FALSE,"Depr";#N/A,#N/A,FALSE,"APAL"}</definedName>
    <definedName name="wrn.Report1._1_4" hidden="1">{#N/A,#N/A,FALSE,"IS";#N/A,#N/A,FALSE,"BS";#N/A,#N/A,FALSE,"CF";#N/A,#N/A,FALSE,"CE";#N/A,#N/A,FALSE,"Depr";#N/A,#N/A,FALSE,"APAL"}</definedName>
    <definedName name="wrn.Report1._2" localSheetId="20" hidden="1">{#N/A,#N/A,FALSE,"IS";#N/A,#N/A,FALSE,"BS";#N/A,#N/A,FALSE,"CF";#N/A,#N/A,FALSE,"CE";#N/A,#N/A,FALSE,"Depr";#N/A,#N/A,FALSE,"APAL"}</definedName>
    <definedName name="wrn.Report1._2" hidden="1">{#N/A,#N/A,FALSE,"IS";#N/A,#N/A,FALSE,"BS";#N/A,#N/A,FALSE,"CF";#N/A,#N/A,FALSE,"CE";#N/A,#N/A,FALSE,"Depr";#N/A,#N/A,FALSE,"APAL"}</definedName>
    <definedName name="wrn.Report1._2_1" localSheetId="20" hidden="1">{#N/A,#N/A,FALSE,"IS";#N/A,#N/A,FALSE,"BS";#N/A,#N/A,FALSE,"CF";#N/A,#N/A,FALSE,"CE";#N/A,#N/A,FALSE,"Depr";#N/A,#N/A,FALSE,"APAL"}</definedName>
    <definedName name="wrn.Report1._2_1" hidden="1">{#N/A,#N/A,FALSE,"IS";#N/A,#N/A,FALSE,"BS";#N/A,#N/A,FALSE,"CF";#N/A,#N/A,FALSE,"CE";#N/A,#N/A,FALSE,"Depr";#N/A,#N/A,FALSE,"APAL"}</definedName>
    <definedName name="wrn.Report1._2_2" localSheetId="20" hidden="1">{#N/A,#N/A,FALSE,"IS";#N/A,#N/A,FALSE,"BS";#N/A,#N/A,FALSE,"CF";#N/A,#N/A,FALSE,"CE";#N/A,#N/A,FALSE,"Depr";#N/A,#N/A,FALSE,"APAL"}</definedName>
    <definedName name="wrn.Report1._2_2" hidden="1">{#N/A,#N/A,FALSE,"IS";#N/A,#N/A,FALSE,"BS";#N/A,#N/A,FALSE,"CF";#N/A,#N/A,FALSE,"CE";#N/A,#N/A,FALSE,"Depr";#N/A,#N/A,FALSE,"APAL"}</definedName>
    <definedName name="wrn.Report1._2_3" localSheetId="20" hidden="1">{#N/A,#N/A,FALSE,"IS";#N/A,#N/A,FALSE,"BS";#N/A,#N/A,FALSE,"CF";#N/A,#N/A,FALSE,"CE";#N/A,#N/A,FALSE,"Depr";#N/A,#N/A,FALSE,"APAL"}</definedName>
    <definedName name="wrn.Report1._2_3" hidden="1">{#N/A,#N/A,FALSE,"IS";#N/A,#N/A,FALSE,"BS";#N/A,#N/A,FALSE,"CF";#N/A,#N/A,FALSE,"CE";#N/A,#N/A,FALSE,"Depr";#N/A,#N/A,FALSE,"APAL"}</definedName>
    <definedName name="wrn.Report1._2_4" localSheetId="20" hidden="1">{#N/A,#N/A,FALSE,"IS";#N/A,#N/A,FALSE,"BS";#N/A,#N/A,FALSE,"CF";#N/A,#N/A,FALSE,"CE";#N/A,#N/A,FALSE,"Depr";#N/A,#N/A,FALSE,"APAL"}</definedName>
    <definedName name="wrn.Report1._2_4" hidden="1">{#N/A,#N/A,FALSE,"IS";#N/A,#N/A,FALSE,"BS";#N/A,#N/A,FALSE,"CF";#N/A,#N/A,FALSE,"CE";#N/A,#N/A,FALSE,"Depr";#N/A,#N/A,FALSE,"APAL"}</definedName>
    <definedName name="wrn.Report1._3" localSheetId="20" hidden="1">{#N/A,#N/A,FALSE,"IS";#N/A,#N/A,FALSE,"BS";#N/A,#N/A,FALSE,"CF";#N/A,#N/A,FALSE,"CE";#N/A,#N/A,FALSE,"Depr";#N/A,#N/A,FALSE,"APAL"}</definedName>
    <definedName name="wrn.Report1._3" hidden="1">{#N/A,#N/A,FALSE,"IS";#N/A,#N/A,FALSE,"BS";#N/A,#N/A,FALSE,"CF";#N/A,#N/A,FALSE,"CE";#N/A,#N/A,FALSE,"Depr";#N/A,#N/A,FALSE,"APAL"}</definedName>
    <definedName name="wrn.Report1._3_1" localSheetId="20" hidden="1">{#N/A,#N/A,FALSE,"IS";#N/A,#N/A,FALSE,"BS";#N/A,#N/A,FALSE,"CF";#N/A,#N/A,FALSE,"CE";#N/A,#N/A,FALSE,"Depr";#N/A,#N/A,FALSE,"APAL"}</definedName>
    <definedName name="wrn.Report1._3_1" hidden="1">{#N/A,#N/A,FALSE,"IS";#N/A,#N/A,FALSE,"BS";#N/A,#N/A,FALSE,"CF";#N/A,#N/A,FALSE,"CE";#N/A,#N/A,FALSE,"Depr";#N/A,#N/A,FALSE,"APAL"}</definedName>
    <definedName name="wrn.Report1._3_2" localSheetId="20" hidden="1">{#N/A,#N/A,FALSE,"IS";#N/A,#N/A,FALSE,"BS";#N/A,#N/A,FALSE,"CF";#N/A,#N/A,FALSE,"CE";#N/A,#N/A,FALSE,"Depr";#N/A,#N/A,FALSE,"APAL"}</definedName>
    <definedName name="wrn.Report1._3_2" hidden="1">{#N/A,#N/A,FALSE,"IS";#N/A,#N/A,FALSE,"BS";#N/A,#N/A,FALSE,"CF";#N/A,#N/A,FALSE,"CE";#N/A,#N/A,FALSE,"Depr";#N/A,#N/A,FALSE,"APAL"}</definedName>
    <definedName name="wrn.Report1._3_3" localSheetId="20" hidden="1">{#N/A,#N/A,FALSE,"IS";#N/A,#N/A,FALSE,"BS";#N/A,#N/A,FALSE,"CF";#N/A,#N/A,FALSE,"CE";#N/A,#N/A,FALSE,"Depr";#N/A,#N/A,FALSE,"APAL"}</definedName>
    <definedName name="wrn.Report1._3_3" hidden="1">{#N/A,#N/A,FALSE,"IS";#N/A,#N/A,FALSE,"BS";#N/A,#N/A,FALSE,"CF";#N/A,#N/A,FALSE,"CE";#N/A,#N/A,FALSE,"Depr";#N/A,#N/A,FALSE,"APAL"}</definedName>
    <definedName name="wrn.Report1._3_4" localSheetId="20" hidden="1">{#N/A,#N/A,FALSE,"IS";#N/A,#N/A,FALSE,"BS";#N/A,#N/A,FALSE,"CF";#N/A,#N/A,FALSE,"CE";#N/A,#N/A,FALSE,"Depr";#N/A,#N/A,FALSE,"APAL"}</definedName>
    <definedName name="wrn.Report1._3_4" hidden="1">{#N/A,#N/A,FALSE,"IS";#N/A,#N/A,FALSE,"BS";#N/A,#N/A,FALSE,"CF";#N/A,#N/A,FALSE,"CE";#N/A,#N/A,FALSE,"Depr";#N/A,#N/A,FALSE,"APAL"}</definedName>
    <definedName name="wrn.Report1._4" localSheetId="20" hidden="1">{#N/A,#N/A,FALSE,"IS";#N/A,#N/A,FALSE,"BS";#N/A,#N/A,FALSE,"CF";#N/A,#N/A,FALSE,"CE";#N/A,#N/A,FALSE,"Depr";#N/A,#N/A,FALSE,"APAL"}</definedName>
    <definedName name="wrn.Report1._4" hidden="1">{#N/A,#N/A,FALSE,"IS";#N/A,#N/A,FALSE,"BS";#N/A,#N/A,FALSE,"CF";#N/A,#N/A,FALSE,"CE";#N/A,#N/A,FALSE,"Depr";#N/A,#N/A,FALSE,"APAL"}</definedName>
    <definedName name="wrn.Report1._4_1" localSheetId="20" hidden="1">{#N/A,#N/A,FALSE,"IS";#N/A,#N/A,FALSE,"BS";#N/A,#N/A,FALSE,"CF";#N/A,#N/A,FALSE,"CE";#N/A,#N/A,FALSE,"Depr";#N/A,#N/A,FALSE,"APAL"}</definedName>
    <definedName name="wrn.Report1._4_1" hidden="1">{#N/A,#N/A,FALSE,"IS";#N/A,#N/A,FALSE,"BS";#N/A,#N/A,FALSE,"CF";#N/A,#N/A,FALSE,"CE";#N/A,#N/A,FALSE,"Depr";#N/A,#N/A,FALSE,"APAL"}</definedName>
    <definedName name="wrn.Report1._4_2" localSheetId="20" hidden="1">{#N/A,#N/A,FALSE,"IS";#N/A,#N/A,FALSE,"BS";#N/A,#N/A,FALSE,"CF";#N/A,#N/A,FALSE,"CE";#N/A,#N/A,FALSE,"Depr";#N/A,#N/A,FALSE,"APAL"}</definedName>
    <definedName name="wrn.Report1._4_2" hidden="1">{#N/A,#N/A,FALSE,"IS";#N/A,#N/A,FALSE,"BS";#N/A,#N/A,FALSE,"CF";#N/A,#N/A,FALSE,"CE";#N/A,#N/A,FALSE,"Depr";#N/A,#N/A,FALSE,"APAL"}</definedName>
    <definedName name="wrn.Report1._4_3" localSheetId="20" hidden="1">{#N/A,#N/A,FALSE,"IS";#N/A,#N/A,FALSE,"BS";#N/A,#N/A,FALSE,"CF";#N/A,#N/A,FALSE,"CE";#N/A,#N/A,FALSE,"Depr";#N/A,#N/A,FALSE,"APAL"}</definedName>
    <definedName name="wrn.Report1._4_3" hidden="1">{#N/A,#N/A,FALSE,"IS";#N/A,#N/A,FALSE,"BS";#N/A,#N/A,FALSE,"CF";#N/A,#N/A,FALSE,"CE";#N/A,#N/A,FALSE,"Depr";#N/A,#N/A,FALSE,"APAL"}</definedName>
    <definedName name="wrn.Report1._4_4" localSheetId="20" hidden="1">{#N/A,#N/A,FALSE,"IS";#N/A,#N/A,FALSE,"BS";#N/A,#N/A,FALSE,"CF";#N/A,#N/A,FALSE,"CE";#N/A,#N/A,FALSE,"Depr";#N/A,#N/A,FALSE,"APAL"}</definedName>
    <definedName name="wrn.Report1._4_4" hidden="1">{#N/A,#N/A,FALSE,"IS";#N/A,#N/A,FALSE,"BS";#N/A,#N/A,FALSE,"CF";#N/A,#N/A,FALSE,"CE";#N/A,#N/A,FALSE,"Depr";#N/A,#N/A,FALSE,"APAL"}</definedName>
    <definedName name="wrn.Report1._5" localSheetId="20" hidden="1">{#N/A,#N/A,FALSE,"IS";#N/A,#N/A,FALSE,"BS";#N/A,#N/A,FALSE,"CF";#N/A,#N/A,FALSE,"CE";#N/A,#N/A,FALSE,"Depr";#N/A,#N/A,FALSE,"APAL"}</definedName>
    <definedName name="wrn.Report1._5" hidden="1">{#N/A,#N/A,FALSE,"IS";#N/A,#N/A,FALSE,"BS";#N/A,#N/A,FALSE,"CF";#N/A,#N/A,FALSE,"CE";#N/A,#N/A,FALSE,"Depr";#N/A,#N/A,FALSE,"APAL"}</definedName>
    <definedName name="wrn.Report1._5_1" localSheetId="20" hidden="1">{#N/A,#N/A,FALSE,"IS";#N/A,#N/A,FALSE,"BS";#N/A,#N/A,FALSE,"CF";#N/A,#N/A,FALSE,"CE";#N/A,#N/A,FALSE,"Depr";#N/A,#N/A,FALSE,"APAL"}</definedName>
    <definedName name="wrn.Report1._5_1" hidden="1">{#N/A,#N/A,FALSE,"IS";#N/A,#N/A,FALSE,"BS";#N/A,#N/A,FALSE,"CF";#N/A,#N/A,FALSE,"CE";#N/A,#N/A,FALSE,"Depr";#N/A,#N/A,FALSE,"APAL"}</definedName>
    <definedName name="wrn.Report1._5_2" localSheetId="20" hidden="1">{#N/A,#N/A,FALSE,"IS";#N/A,#N/A,FALSE,"BS";#N/A,#N/A,FALSE,"CF";#N/A,#N/A,FALSE,"CE";#N/A,#N/A,FALSE,"Depr";#N/A,#N/A,FALSE,"APAL"}</definedName>
    <definedName name="wrn.Report1._5_2" hidden="1">{#N/A,#N/A,FALSE,"IS";#N/A,#N/A,FALSE,"BS";#N/A,#N/A,FALSE,"CF";#N/A,#N/A,FALSE,"CE";#N/A,#N/A,FALSE,"Depr";#N/A,#N/A,FALSE,"APAL"}</definedName>
    <definedName name="wrn.Report1._5_3" localSheetId="20" hidden="1">{#N/A,#N/A,FALSE,"IS";#N/A,#N/A,FALSE,"BS";#N/A,#N/A,FALSE,"CF";#N/A,#N/A,FALSE,"CE";#N/A,#N/A,FALSE,"Depr";#N/A,#N/A,FALSE,"APAL"}</definedName>
    <definedName name="wrn.Report1._5_3" hidden="1">{#N/A,#N/A,FALSE,"IS";#N/A,#N/A,FALSE,"BS";#N/A,#N/A,FALSE,"CF";#N/A,#N/A,FALSE,"CE";#N/A,#N/A,FALSE,"Depr";#N/A,#N/A,FALSE,"APAL"}</definedName>
    <definedName name="wrn.Report1._5_4" localSheetId="20" hidden="1">{#N/A,#N/A,FALSE,"IS";#N/A,#N/A,FALSE,"BS";#N/A,#N/A,FALSE,"CF";#N/A,#N/A,FALSE,"CE";#N/A,#N/A,FALSE,"Depr";#N/A,#N/A,FALSE,"APAL"}</definedName>
    <definedName name="wrn.Report1._5_4" hidden="1">{#N/A,#N/A,FALSE,"IS";#N/A,#N/A,FALSE,"BS";#N/A,#N/A,FALSE,"CF";#N/A,#N/A,FALSE,"CE";#N/A,#N/A,FALSE,"Depr";#N/A,#N/A,FALSE,"APAL"}</definedName>
    <definedName name="wrn.RPT." localSheetId="20" hidden="1">{#N/A,#N/A,FALSE,"인원";#N/A,#N/A,FALSE,"비용2";#N/A,#N/A,FALSE,"비용1";#N/A,#N/A,FALSE,"비용";#N/A,#N/A,FALSE,"보증2";#N/A,#N/A,FALSE,"보증1";#N/A,#N/A,FALSE,"보증";#N/A,#N/A,FALSE,"손익1";#N/A,#N/A,FALSE,"손익";#N/A,#N/A,FALSE,"부서별매출";#N/A,#N/A,FALSE,"매출"}</definedName>
    <definedName name="wrn.RPT." hidden="1">{#N/A,#N/A,FALSE,"인원";#N/A,#N/A,FALSE,"비용2";#N/A,#N/A,FALSE,"비용1";#N/A,#N/A,FALSE,"비용";#N/A,#N/A,FALSE,"보증2";#N/A,#N/A,FALSE,"보증1";#N/A,#N/A,FALSE,"보증";#N/A,#N/A,FALSE,"손익1";#N/A,#N/A,FALSE,"손익";#N/A,#N/A,FALSE,"부서별매출";#N/A,#N/A,FALSE,"매출"}</definedName>
    <definedName name="wrn.RustyPresentation." localSheetId="20" hidden="1">{#N/A,#N/A,TRUE,"TransCore Summary";#N/A,#N/A,TRUE,"TransCore IS";#N/A,#N/A,TRUE,"TransCore Balance";#N/A,#N/A,TRUE,"TransCore Backlog";#N/A,#N/A,TRUE,"Syntonic IS";#N/A,#N/A,TRUE,"Syntonic Bal";#N/A,#N/A,TRUE,"Systems IS";#N/A,#N/A,TRUE,"Systems Bal"}</definedName>
    <definedName name="wrn.RustyPresentation." hidden="1">{#N/A,#N/A,TRUE,"TransCore Summary";#N/A,#N/A,TRUE,"TransCore IS";#N/A,#N/A,TRUE,"TransCore Balance";#N/A,#N/A,TRUE,"TransCore Backlog";#N/A,#N/A,TRUE,"Syntonic IS";#N/A,#N/A,TRUE,"Syntonic Bal";#N/A,#N/A,TRUE,"Systems IS";#N/A,#N/A,TRUE,"Systems Bal"}</definedName>
    <definedName name="wrn.SAA94TAX." localSheetId="20"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wrn.SAA94TAX."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wrn.saasimple." localSheetId="20"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wrn.saasimple."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wrn.sales." localSheetId="20" hidden="1">{"sales",#N/A,FALSE,"Sales";"sales existing",#N/A,FALSE,"Sales";"sales rd1",#N/A,FALSE,"Sales";"sales rd2",#N/A,FALSE,"Sales"}</definedName>
    <definedName name="wrn.sales." hidden="1">{"sales",#N/A,FALSE,"Sales";"sales existing",#N/A,FALSE,"Sales";"sales rd1",#N/A,FALSE,"Sales";"sales rd2",#N/A,FALSE,"Sales"}</definedName>
    <definedName name="wrn.Senior._.Mgr._.Review." localSheetId="20" hidden="1">{#N/A,#N/A,TRUE,"Y1-F00"}</definedName>
    <definedName name="wrn.Senior._.Mgr._.Review." hidden="1">{#N/A,#N/A,TRUE,"Y1-F00"}</definedName>
    <definedName name="wrn.Seven._.Page." localSheetId="20" hidden="1">{"Income",#N/A,FALSE,"income";"Sales",#N/A,FALSE,"income";"Critical",#N/A,FALSE,"income";"Market",#N/A,FALSE,"Market";"Returns",#N/A,FALSE,"returns";"Balance",#N/A,FALSE,"balance";"Cash Flow",#N/A,FALSE,"balance"}</definedName>
    <definedName name="wrn.Seven._.Page." hidden="1">{"Income",#N/A,FALSE,"income";"Sales",#N/A,FALSE,"income";"Critical",#N/A,FALSE,"income";"Market",#N/A,FALSE,"Market";"Returns",#N/A,FALSE,"returns";"Balance",#N/A,FALSE,"balance";"Cash Flow",#N/A,FALSE,"balance"}</definedName>
    <definedName name="wrn.SHIPMENT_PLAN." localSheetId="20" hidden="1">{#N/A,#N/A,FALSE,"F1"}</definedName>
    <definedName name="wrn.SHIPMENT_PLAN." hidden="1">{#N/A,#N/A,FALSE,"F1"}</definedName>
    <definedName name="wrn.SHORT." localSheetId="20" hidden="1">{"CREDIT STATISTICS",#N/A,FALSE,"STATS";"CF_AND_IS",#N/A,FALSE,"PLAN";"BALSHEET",#N/A,FALSE,"BALANCE SHEET"}</definedName>
    <definedName name="wrn.SHORT." hidden="1">{"CREDIT STATISTICS",#N/A,FALSE,"STATS";"CF_AND_IS",#N/A,FALSE,"PLAN";"BALSHEET",#N/A,FALSE,"BALANCE SHEET"}</definedName>
    <definedName name="wrn.Six._.Page." localSheetId="20" hidden="1">{"Income",#N/A,FALSE,"Earnings";"Critical Measures",#N/A,FALSE,"Earnings";"Balance",#N/A,FALSE,"Balance";"Cash Flow",#N/A,FALSE,"Balance";"Market",#N/A,FALSE,"Market";"Returns",#N/A,FALSE,"Returns"}</definedName>
    <definedName name="wrn.Six._.Page." hidden="1">{"Income",#N/A,FALSE,"Earnings";"Critical Measures",#N/A,FALSE,"Earnings";"Balance",#N/A,FALSE,"Balance";"Cash Flow",#N/A,FALSE,"Balance";"Market",#N/A,FALSE,"Market";"Returns",#N/A,FALSE,"Returns"}</definedName>
    <definedName name="wrn.Sixpage." localSheetId="20" hidden="1">{"Income",#N/A,FALSE,"income";"Critical",#N/A,FALSE,"income";"Balance",#N/A,FALSE,"Balance";"Cash Flow",#N/A,FALSE,"Balance";"Returns",#N/A,FALSE,"Returns";"Market",#N/A,FALSE,"Market"}</definedName>
    <definedName name="wrn.Sixpage." hidden="1">{"Income",#N/A,FALSE,"income";"Critical",#N/A,FALSE,"income";"Balance",#N/A,FALSE,"Balance";"Cash Flow",#N/A,FALSE,"Balance";"Returns",#N/A,FALSE,"Returns";"Market",#N/A,FALSE,"Market"}</definedName>
    <definedName name="wrn.SKSCS1." localSheetId="20" hidden="1">{#N/A,#N/A,FALSE,"Antony Financials";#N/A,#N/A,FALSE,"Cowboy Financials";#N/A,#N/A,FALSE,"Combined";#N/A,#N/A,FALSE,"Valuematrix";#N/A,#N/A,FALSE,"DCFAntony";#N/A,#N/A,FALSE,"DCFCowboy";#N/A,#N/A,FALSE,"DCFCombined"}</definedName>
    <definedName name="wrn.SKSCS1." hidden="1">{#N/A,#N/A,FALSE,"Antony Financials";#N/A,#N/A,FALSE,"Cowboy Financials";#N/A,#N/A,FALSE,"Combined";#N/A,#N/A,FALSE,"Valuematrix";#N/A,#N/A,FALSE,"DCFAntony";#N/A,#N/A,FALSE,"DCFCowboy";#N/A,#N/A,FALSE,"DCFCombined"}</definedName>
    <definedName name="wrn.Soft._.Drinks." localSheetId="20" hidden="1">{#N/A,#N/A,FALSE,"Soft Drinks";#N/A,#N/A,FALSE,"Club Soft";#N/A,#N/A,FALSE,"Club Mixers";#N/A,#N/A,FALSE,"TK";#N/A,#N/A,FALSE,"Cidona";#N/A,#N/A,FALSE,"Britvic";#N/A,#N/A,FALSE,"Mi Wadi";#N/A,#N/A,FALSE,"Pepsi";#N/A,#N/A,FALSE,"7UP";#N/A,#N/A,FALSE,"Schweppes";#N/A,#N/A,FALSE,"Wholesale";#N/A,#N/A,FALSE,"Other Soft Drinks"}</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ommaire." localSheetId="20" hidden="1">{#N/A,#N/A,FALSE,"somtotal"}</definedName>
    <definedName name="wrn.sommaire." hidden="1">{#N/A,#N/A,FALSE,"somtotal"}</definedName>
    <definedName name="wrn.STAND_ALONE_BOTH." localSheetId="20" hidden="1">{"FCB_ALL",#N/A,FALSE,"FCB";"GREY_ALL",#N/A,FALSE,"GREY"}</definedName>
    <definedName name="wrn.STAND_ALONE_BOTH." hidden="1">{"FCB_ALL",#N/A,FALSE,"FCB";"GREY_ALL",#N/A,FALSE,"GREY"}</definedName>
    <definedName name="wrn.STAND_ALONE_BOTH._1" localSheetId="20" hidden="1">{"FCB_ALL",#N/A,FALSE,"FCB";"GREY_ALL",#N/A,FALSE,"GREY"}</definedName>
    <definedName name="wrn.STAND_ALONE_BOTH._1" hidden="1">{"FCB_ALL",#N/A,FALSE,"FCB";"GREY_ALL",#N/A,FALSE,"GREY"}</definedName>
    <definedName name="wrn.STAND_ALONE_BOTH._1_1" localSheetId="20" hidden="1">{"FCB_ALL",#N/A,FALSE,"FCB";"GREY_ALL",#N/A,FALSE,"GREY"}</definedName>
    <definedName name="wrn.STAND_ALONE_BOTH._1_1" hidden="1">{"FCB_ALL",#N/A,FALSE,"FCB";"GREY_ALL",#N/A,FALSE,"GREY"}</definedName>
    <definedName name="wrn.STAND_ALONE_BOTH._1_2" localSheetId="20" hidden="1">{"FCB_ALL",#N/A,FALSE,"FCB";"GREY_ALL",#N/A,FALSE,"GREY"}</definedName>
    <definedName name="wrn.STAND_ALONE_BOTH._1_2" hidden="1">{"FCB_ALL",#N/A,FALSE,"FCB";"GREY_ALL",#N/A,FALSE,"GREY"}</definedName>
    <definedName name="wrn.STAND_ALONE_BOTH._1_3" localSheetId="20" hidden="1">{"FCB_ALL",#N/A,FALSE,"FCB";"GREY_ALL",#N/A,FALSE,"GREY"}</definedName>
    <definedName name="wrn.STAND_ALONE_BOTH._1_3" hidden="1">{"FCB_ALL",#N/A,FALSE,"FCB";"GREY_ALL",#N/A,FALSE,"GREY"}</definedName>
    <definedName name="wrn.STAND_ALONE_BOTH._1_4" localSheetId="20" hidden="1">{"FCB_ALL",#N/A,FALSE,"FCB";"GREY_ALL",#N/A,FALSE,"GREY"}</definedName>
    <definedName name="wrn.STAND_ALONE_BOTH._1_4" hidden="1">{"FCB_ALL",#N/A,FALSE,"FCB";"GREY_ALL",#N/A,FALSE,"GREY"}</definedName>
    <definedName name="wrn.STAND_ALONE_BOTH._2" localSheetId="20" hidden="1">{"FCB_ALL",#N/A,FALSE,"FCB";"GREY_ALL",#N/A,FALSE,"GREY"}</definedName>
    <definedName name="wrn.STAND_ALONE_BOTH._2" hidden="1">{"FCB_ALL",#N/A,FALSE,"FCB";"GREY_ALL",#N/A,FALSE,"GREY"}</definedName>
    <definedName name="wrn.STAND_ALONE_BOTH._2_1" localSheetId="20" hidden="1">{"FCB_ALL",#N/A,FALSE,"FCB";"GREY_ALL",#N/A,FALSE,"GREY"}</definedName>
    <definedName name="wrn.STAND_ALONE_BOTH._2_1" hidden="1">{"FCB_ALL",#N/A,FALSE,"FCB";"GREY_ALL",#N/A,FALSE,"GREY"}</definedName>
    <definedName name="wrn.STAND_ALONE_BOTH._2_2" localSheetId="20" hidden="1">{"FCB_ALL",#N/A,FALSE,"FCB";"GREY_ALL",#N/A,FALSE,"GREY"}</definedName>
    <definedName name="wrn.STAND_ALONE_BOTH._2_2" hidden="1">{"FCB_ALL",#N/A,FALSE,"FCB";"GREY_ALL",#N/A,FALSE,"GREY"}</definedName>
    <definedName name="wrn.STAND_ALONE_BOTH._2_3" localSheetId="20" hidden="1">{"FCB_ALL",#N/A,FALSE,"FCB";"GREY_ALL",#N/A,FALSE,"GREY"}</definedName>
    <definedName name="wrn.STAND_ALONE_BOTH._2_3" hidden="1">{"FCB_ALL",#N/A,FALSE,"FCB";"GREY_ALL",#N/A,FALSE,"GREY"}</definedName>
    <definedName name="wrn.STAND_ALONE_BOTH._2_4" localSheetId="20" hidden="1">{"FCB_ALL",#N/A,FALSE,"FCB";"GREY_ALL",#N/A,FALSE,"GREY"}</definedName>
    <definedName name="wrn.STAND_ALONE_BOTH._2_4" hidden="1">{"FCB_ALL",#N/A,FALSE,"FCB";"GREY_ALL",#N/A,FALSE,"GREY"}</definedName>
    <definedName name="wrn.STAND_ALONE_BOTH._3" localSheetId="20" hidden="1">{"FCB_ALL",#N/A,FALSE,"FCB";"GREY_ALL",#N/A,FALSE,"GREY"}</definedName>
    <definedName name="wrn.STAND_ALONE_BOTH._3" hidden="1">{"FCB_ALL",#N/A,FALSE,"FCB";"GREY_ALL",#N/A,FALSE,"GREY"}</definedName>
    <definedName name="wrn.STAND_ALONE_BOTH._3_1" localSheetId="20" hidden="1">{"FCB_ALL",#N/A,FALSE,"FCB";"GREY_ALL",#N/A,FALSE,"GREY"}</definedName>
    <definedName name="wrn.STAND_ALONE_BOTH._3_1" hidden="1">{"FCB_ALL",#N/A,FALSE,"FCB";"GREY_ALL",#N/A,FALSE,"GREY"}</definedName>
    <definedName name="wrn.STAND_ALONE_BOTH._3_2" localSheetId="20" hidden="1">{"FCB_ALL",#N/A,FALSE,"FCB";"GREY_ALL",#N/A,FALSE,"GREY"}</definedName>
    <definedName name="wrn.STAND_ALONE_BOTH._3_2" hidden="1">{"FCB_ALL",#N/A,FALSE,"FCB";"GREY_ALL",#N/A,FALSE,"GREY"}</definedName>
    <definedName name="wrn.STAND_ALONE_BOTH._3_3" localSheetId="20" hidden="1">{"FCB_ALL",#N/A,FALSE,"FCB";"GREY_ALL",#N/A,FALSE,"GREY"}</definedName>
    <definedName name="wrn.STAND_ALONE_BOTH._3_3" hidden="1">{"FCB_ALL",#N/A,FALSE,"FCB";"GREY_ALL",#N/A,FALSE,"GREY"}</definedName>
    <definedName name="wrn.STAND_ALONE_BOTH._3_4" localSheetId="20" hidden="1">{"FCB_ALL",#N/A,FALSE,"FCB";"GREY_ALL",#N/A,FALSE,"GREY"}</definedName>
    <definedName name="wrn.STAND_ALONE_BOTH._3_4" hidden="1">{"FCB_ALL",#N/A,FALSE,"FCB";"GREY_ALL",#N/A,FALSE,"GREY"}</definedName>
    <definedName name="wrn.STAND_ALONE_BOTH._4" localSheetId="20" hidden="1">{"FCB_ALL",#N/A,FALSE,"FCB";"GREY_ALL",#N/A,FALSE,"GREY"}</definedName>
    <definedName name="wrn.STAND_ALONE_BOTH._4" hidden="1">{"FCB_ALL",#N/A,FALSE,"FCB";"GREY_ALL",#N/A,FALSE,"GREY"}</definedName>
    <definedName name="wrn.STAND_ALONE_BOTH._4_1" localSheetId="20" hidden="1">{"FCB_ALL",#N/A,FALSE,"FCB";"GREY_ALL",#N/A,FALSE,"GREY"}</definedName>
    <definedName name="wrn.STAND_ALONE_BOTH._4_1" hidden="1">{"FCB_ALL",#N/A,FALSE,"FCB";"GREY_ALL",#N/A,FALSE,"GREY"}</definedName>
    <definedName name="wrn.STAND_ALONE_BOTH._4_2" localSheetId="20" hidden="1">{"FCB_ALL",#N/A,FALSE,"FCB";"GREY_ALL",#N/A,FALSE,"GREY"}</definedName>
    <definedName name="wrn.STAND_ALONE_BOTH._4_2" hidden="1">{"FCB_ALL",#N/A,FALSE,"FCB";"GREY_ALL",#N/A,FALSE,"GREY"}</definedName>
    <definedName name="wrn.STAND_ALONE_BOTH._4_3" localSheetId="20" hidden="1">{"FCB_ALL",#N/A,FALSE,"FCB";"GREY_ALL",#N/A,FALSE,"GREY"}</definedName>
    <definedName name="wrn.STAND_ALONE_BOTH._4_3" hidden="1">{"FCB_ALL",#N/A,FALSE,"FCB";"GREY_ALL",#N/A,FALSE,"GREY"}</definedName>
    <definedName name="wrn.STAND_ALONE_BOTH._4_4" localSheetId="20" hidden="1">{"FCB_ALL",#N/A,FALSE,"FCB";"GREY_ALL",#N/A,FALSE,"GREY"}</definedName>
    <definedName name="wrn.STAND_ALONE_BOTH._4_4" hidden="1">{"FCB_ALL",#N/A,FALSE,"FCB";"GREY_ALL",#N/A,FALSE,"GREY"}</definedName>
    <definedName name="wrn.STAND_ALONE_BOTH._5" localSheetId="20" hidden="1">{"FCB_ALL",#N/A,FALSE,"FCB";"GREY_ALL",#N/A,FALSE,"GREY"}</definedName>
    <definedName name="wrn.STAND_ALONE_BOTH._5" hidden="1">{"FCB_ALL",#N/A,FALSE,"FCB";"GREY_ALL",#N/A,FALSE,"GREY"}</definedName>
    <definedName name="wrn.STAND_ALONE_BOTH._5_1" localSheetId="20" hidden="1">{"FCB_ALL",#N/A,FALSE,"FCB";"GREY_ALL",#N/A,FALSE,"GREY"}</definedName>
    <definedName name="wrn.STAND_ALONE_BOTH._5_1" hidden="1">{"FCB_ALL",#N/A,FALSE,"FCB";"GREY_ALL",#N/A,FALSE,"GREY"}</definedName>
    <definedName name="wrn.STAND_ALONE_BOTH._5_2" localSheetId="20" hidden="1">{"FCB_ALL",#N/A,FALSE,"FCB";"GREY_ALL",#N/A,FALSE,"GREY"}</definedName>
    <definedName name="wrn.STAND_ALONE_BOTH._5_2" hidden="1">{"FCB_ALL",#N/A,FALSE,"FCB";"GREY_ALL",#N/A,FALSE,"GREY"}</definedName>
    <definedName name="wrn.STAND_ALONE_BOTH._5_3" localSheetId="20" hidden="1">{"FCB_ALL",#N/A,FALSE,"FCB";"GREY_ALL",#N/A,FALSE,"GREY"}</definedName>
    <definedName name="wrn.STAND_ALONE_BOTH._5_3" hidden="1">{"FCB_ALL",#N/A,FALSE,"FCB";"GREY_ALL",#N/A,FALSE,"GREY"}</definedName>
    <definedName name="wrn.STAND_ALONE_BOTH._5_4" localSheetId="20" hidden="1">{"FCB_ALL",#N/A,FALSE,"FCB";"GREY_ALL",#N/A,FALSE,"GREY"}</definedName>
    <definedName name="wrn.STAND_ALONE_BOTH._5_4" hidden="1">{"FCB_ALL",#N/A,FALSE,"FCB";"GREY_ALL",#N/A,FALSE,"GREY"}</definedName>
    <definedName name="wrn.Standard." localSheetId="20" hidden="1">{"Financials",#N/A,FALSE,"Financials";"AVP",#N/A,FALSE,"AVP";"DCF",#N/A,FALSE,"DCF";"CSC",#N/A,FALSE,"CSC";"Deal_Comp",#N/A,FALSE,"DealComp"}</definedName>
    <definedName name="wrn.Standard." hidden="1">{"Financials",#N/A,FALSE,"Financials";"AVP",#N/A,FALSE,"AVP";"DCF",#N/A,FALSE,"DCF";"CSC",#N/A,FALSE,"CSC";"Deal_Comp",#N/A,FALSE,"DealComp"}</definedName>
    <definedName name="wrn.STETSON." localSheetId="20"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_1" localSheetId="20"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_1"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_2" localSheetId="20"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_2"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_3" localSheetId="20"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_3"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_4" localSheetId="20"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_4"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_5" localSheetId="20"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_5"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udent._.Seats._.1." localSheetId="20" hidden="1">{#N/A,#N/A,FALSE,"student seats 1"}</definedName>
    <definedName name="wrn.Student._.Seats._.1." hidden="1">{#N/A,#N/A,FALSE,"student seats 1"}</definedName>
    <definedName name="wrn.Student._.Seats._.1._1" localSheetId="20" hidden="1">{#N/A,#N/A,FALSE,"student seats 1"}</definedName>
    <definedName name="wrn.Student._.Seats._.1._1" hidden="1">{#N/A,#N/A,FALSE,"student seats 1"}</definedName>
    <definedName name="wrn.Student._.Seats._.1._2" localSheetId="20" hidden="1">{#N/A,#N/A,FALSE,"student seats 1"}</definedName>
    <definedName name="wrn.Student._.Seats._.1._2" hidden="1">{#N/A,#N/A,FALSE,"student seats 1"}</definedName>
    <definedName name="wrn.Student._.Seats._.1._3" localSheetId="20" hidden="1">{#N/A,#N/A,FALSE,"student seats 1"}</definedName>
    <definedName name="wrn.Student._.Seats._.1._3" hidden="1">{#N/A,#N/A,FALSE,"student seats 1"}</definedName>
    <definedName name="wrn.Student._.Seats._.1._4" localSheetId="20" hidden="1">{#N/A,#N/A,FALSE,"student seats 1"}</definedName>
    <definedName name="wrn.Student._.Seats._.1._4" hidden="1">{#N/A,#N/A,FALSE,"student seats 1"}</definedName>
    <definedName name="wrn.Student._.Seats._.1._5" localSheetId="20" hidden="1">{#N/A,#N/A,FALSE,"student seats 1"}</definedName>
    <definedName name="wrn.Student._.Seats._.1._5" hidden="1">{#N/A,#N/A,FALSE,"student seats 1"}</definedName>
    <definedName name="wrn.Student._.Statistics." localSheetId="20" hidden="1">{#N/A,#N/A,FALSE,"Student Statistics"}</definedName>
    <definedName name="wrn.Student._.Statistics." hidden="1">{#N/A,#N/A,FALSE,"Student Statistics"}</definedName>
    <definedName name="wrn.Student._.Statistics._1" localSheetId="20" hidden="1">{#N/A,#N/A,FALSE,"Student Statistics"}</definedName>
    <definedName name="wrn.Student._.Statistics._1" hidden="1">{#N/A,#N/A,FALSE,"Student Statistics"}</definedName>
    <definedName name="wrn.Student._.Statistics._2" localSheetId="20" hidden="1">{#N/A,#N/A,FALSE,"Student Statistics"}</definedName>
    <definedName name="wrn.Student._.Statistics._2" hidden="1">{#N/A,#N/A,FALSE,"Student Statistics"}</definedName>
    <definedName name="wrn.Student._.Statistics._3" localSheetId="20" hidden="1">{#N/A,#N/A,FALSE,"Student Statistics"}</definedName>
    <definedName name="wrn.Student._.Statistics._3" hidden="1">{#N/A,#N/A,FALSE,"Student Statistics"}</definedName>
    <definedName name="wrn.Student._.Statistics._4" localSheetId="20" hidden="1">{#N/A,#N/A,FALSE,"Student Statistics"}</definedName>
    <definedName name="wrn.Student._.Statistics._4" hidden="1">{#N/A,#N/A,FALSE,"Student Statistics"}</definedName>
    <definedName name="wrn.Student._.Statistics._5" localSheetId="20" hidden="1">{#N/A,#N/A,FALSE,"Student Statistics"}</definedName>
    <definedName name="wrn.Student._.Statistics._5" hidden="1">{#N/A,#N/A,FALSE,"Student Statistics"}</definedName>
    <definedName name="wrn.SUMMARY." localSheetId="20"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wrn.SUMMARY."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wrn.SUMMARY._1" localSheetId="20"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wrn.SUMMARY.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wrn.Summary.1" localSheetId="20" hidden="1">{"SumVal",#N/A,TRUE,"Valuation";"SumVal2",#N/A,TRUE,"Valuation"}</definedName>
    <definedName name="wrn.Summary.1" hidden="1">{"SumVal",#N/A,TRUE,"Valuation";"SumVal2",#N/A,TRUE,"Valuation"}</definedName>
    <definedName name="wrn.summary2" localSheetId="20" hidden="1">{"SumVal",#N/A,TRUE,"Valuation";"SumVal2",#N/A,TRUE,"Valuation"}</definedName>
    <definedName name="wrn.summary2" hidden="1">{"SumVal",#N/A,TRUE,"Valuation";"SumVal2",#N/A,TRUE,"Valuation"}</definedName>
    <definedName name="wrn.SummaryPgs." localSheetId="20" hidden="1">{#N/A,#N/A,FALSE,"CreditStat";#N/A,#N/A,FALSE,"SPbrkup";#N/A,#N/A,FALSE,"MerSPsyn";#N/A,#N/A,FALSE,"MerSPwKCsyn";#N/A,#N/A,FALSE,"MerSPwKCsyn (2)";#N/A,#N/A,FALSE,"CreditStat (2)"}</definedName>
    <definedName name="wrn.SummaryPgs." hidden="1">{#N/A,#N/A,FALSE,"CreditStat";#N/A,#N/A,FALSE,"SPbrkup";#N/A,#N/A,FALSE,"MerSPsyn";#N/A,#N/A,FALSE,"MerSPwKCsyn";#N/A,#N/A,FALSE,"MerSPwKCsyn (2)";#N/A,#N/A,FALSE,"CreditStat (2)"}</definedName>
    <definedName name="wrn.Supporting._.Detail._.for._.Recon." localSheetId="20" hidden="1">{#N/A,#N/A,FALSE,"LEGAL ACCRUAL";#N/A,#N/A,FALSE,"LEGAL EXPENSE";#N/A,#N/A,FALSE,"SETTLEMENTS"}</definedName>
    <definedName name="wrn.Supporting._.Detail._.for._.Recon." hidden="1">{#N/A,#N/A,FALSE,"LEGAL ACCRUAL";#N/A,#N/A,FALSE,"LEGAL EXPENSE";#N/A,#N/A,FALSE,"SETTLEMENTS"}</definedName>
    <definedName name="wrn.synthese." localSheetId="20" hidden="1">{#N/A,#N/A,FALSE,"recto";#N/A,#N/A,FALSE,"verso";#N/A,#N/A,FALSE,"TRI"}</definedName>
    <definedName name="wrn.synthese." hidden="1">{#N/A,#N/A,FALSE,"recto";#N/A,#N/A,FALSE,"verso";#N/A,#N/A,FALSE,"TRI"}</definedName>
    <definedName name="wrn.Synthèse._.monotone._.1._.page." localSheetId="20" hidden="1">{"Synthèse monotone 1 page",#N/A,FALSE,"Courbe mono"}</definedName>
    <definedName name="wrn.Synthèse._.monotone._.1._.page." hidden="1">{"Synthèse monotone 1 page",#N/A,FALSE,"Courbe mono"}</definedName>
    <definedName name="wrn.Synthèse._.productionet._.récupération." localSheetId="20" hidden="1">{"Synthèse fonctionnement moteur",#N/A,FALSE,"Courbe mono";"Synthèse monotone 1 page",#N/A,FALSE,"Courbe mono"}</definedName>
    <definedName name="wrn.Synthèse._.productionet._.récupération." hidden="1">{"Synthèse fonctionnement moteur",#N/A,FALSE,"Courbe mono";"Synthèse monotone 1 page",#N/A,FALSE,"Courbe mono"}</definedName>
    <definedName name="wrn.t_cash." localSheetId="20" hidden="1">{"cash_tes",#N/A,FALSE,"dec95cr.xls"}</definedName>
    <definedName name="wrn.t_cash." hidden="1">{"cash_tes",#N/A,FALSE,"dec95cr.xls"}</definedName>
    <definedName name="wrn.TARGET._.DCF." localSheetId="20" hidden="1">{"targetdcf",#N/A,FALSE,"Merger consequences";"TARGETASSU",#N/A,FALSE,"Merger consequences";"TERMINAL VALUE",#N/A,FALSE,"Merger consequences"}</definedName>
    <definedName name="wrn.TARGET._.DCF." hidden="1">{"targetdcf",#N/A,FALSE,"Merger consequences";"TARGETASSU",#N/A,FALSE,"Merger consequences";"TERMINAL VALUE",#N/A,FALSE,"Merger consequences"}</definedName>
    <definedName name="wrn.TARGET._.DCF._1" localSheetId="20" hidden="1">{"targetdcf",#N/A,FALSE,"Merger consequences";"TARGETASSU",#N/A,FALSE,"Merger consequences";"TERMINAL VALUE",#N/A,FALSE,"Merger consequences"}</definedName>
    <definedName name="wrn.TARGET._.DCF._1" hidden="1">{"targetdcf",#N/A,FALSE,"Merger consequences";"TARGETASSU",#N/A,FALSE,"Merger consequences";"TERMINAL VALUE",#N/A,FALSE,"Merger consequences"}</definedName>
    <definedName name="wrn.TELCO." localSheetId="20" hidden="1">{#N/A,#N/A,FALSE,"TEL Monthly Inc";#N/A,#N/A,FALSE,"TEL REVENUE";#N/A,#N/A,FALSE,"Tel - Manpower";#N/A,#N/A,FALSE,"Tel Sales Support";#N/A,#N/A,FALSE,"SI - TELCO";#N/A,#N/A,FALSE,"Sales - Telco";#N/A,#N/A,FALSE,"Tel - Mktg";#N/A,#N/A,FALSE,"Tel - Mktg"}</definedName>
    <definedName name="wrn.TELCO." hidden="1">{#N/A,#N/A,FALSE,"TEL Monthly Inc";#N/A,#N/A,FALSE,"TEL REVENUE";#N/A,#N/A,FALSE,"Tel - Manpower";#N/A,#N/A,FALSE,"Tel Sales Support";#N/A,#N/A,FALSE,"SI - TELCO";#N/A,#N/A,FALSE,"Sales - Telco";#N/A,#N/A,FALSE,"Tel - Mktg";#N/A,#N/A,FALSE,"Tel - Mktg"}</definedName>
    <definedName name="wrn.TELCO._1" localSheetId="20" hidden="1">{#N/A,#N/A,FALSE,"TEL Monthly Inc";#N/A,#N/A,FALSE,"TEL REVENUE";#N/A,#N/A,FALSE,"Tel - Manpower";#N/A,#N/A,FALSE,"Tel Sales Support";#N/A,#N/A,FALSE,"SI - TELCO";#N/A,#N/A,FALSE,"Sales - Telco";#N/A,#N/A,FALSE,"Tel - Mktg";#N/A,#N/A,FALSE,"Tel - Mktg"}</definedName>
    <definedName name="wrn.TELCO._1" hidden="1">{#N/A,#N/A,FALSE,"TEL Monthly Inc";#N/A,#N/A,FALSE,"TEL REVENUE";#N/A,#N/A,FALSE,"Tel - Manpower";#N/A,#N/A,FALSE,"Tel Sales Support";#N/A,#N/A,FALSE,"SI - TELCO";#N/A,#N/A,FALSE,"Sales - Telco";#N/A,#N/A,FALSE,"Tel - Mktg";#N/A,#N/A,FALSE,"Tel - Mktg"}</definedName>
    <definedName name="wrn.TELCO._1_1" localSheetId="20" hidden="1">{#N/A,#N/A,FALSE,"TEL Monthly Inc";#N/A,#N/A,FALSE,"TEL REVENUE";#N/A,#N/A,FALSE,"Tel - Manpower";#N/A,#N/A,FALSE,"Tel Sales Support";#N/A,#N/A,FALSE,"SI - TELCO";#N/A,#N/A,FALSE,"Sales - Telco";#N/A,#N/A,FALSE,"Tel - Mktg";#N/A,#N/A,FALSE,"Tel - Mktg"}</definedName>
    <definedName name="wrn.TELCO._1_1" hidden="1">{#N/A,#N/A,FALSE,"TEL Monthly Inc";#N/A,#N/A,FALSE,"TEL REVENUE";#N/A,#N/A,FALSE,"Tel - Manpower";#N/A,#N/A,FALSE,"Tel Sales Support";#N/A,#N/A,FALSE,"SI - TELCO";#N/A,#N/A,FALSE,"Sales - Telco";#N/A,#N/A,FALSE,"Tel - Mktg";#N/A,#N/A,FALSE,"Tel - Mktg"}</definedName>
    <definedName name="wrn.TELCO._1_1_1" localSheetId="20" hidden="1">{#N/A,#N/A,FALSE,"TEL Monthly Inc";#N/A,#N/A,FALSE,"TEL REVENUE";#N/A,#N/A,FALSE,"Tel - Manpower";#N/A,#N/A,FALSE,"Tel Sales Support";#N/A,#N/A,FALSE,"SI - TELCO";#N/A,#N/A,FALSE,"Sales - Telco";#N/A,#N/A,FALSE,"Tel - Mktg";#N/A,#N/A,FALSE,"Tel - Mktg"}</definedName>
    <definedName name="wrn.TELCO._1_1_1" hidden="1">{#N/A,#N/A,FALSE,"TEL Monthly Inc";#N/A,#N/A,FALSE,"TEL REVENUE";#N/A,#N/A,FALSE,"Tel - Manpower";#N/A,#N/A,FALSE,"Tel Sales Support";#N/A,#N/A,FALSE,"SI - TELCO";#N/A,#N/A,FALSE,"Sales - Telco";#N/A,#N/A,FALSE,"Tel - Mktg";#N/A,#N/A,FALSE,"Tel - Mktg"}</definedName>
    <definedName name="wrn.TELCO._1_1_2" localSheetId="20" hidden="1">{#N/A,#N/A,FALSE,"TEL Monthly Inc";#N/A,#N/A,FALSE,"TEL REVENUE";#N/A,#N/A,FALSE,"Tel - Manpower";#N/A,#N/A,FALSE,"Tel Sales Support";#N/A,#N/A,FALSE,"SI - TELCO";#N/A,#N/A,FALSE,"Sales - Telco";#N/A,#N/A,FALSE,"Tel - Mktg";#N/A,#N/A,FALSE,"Tel - Mktg"}</definedName>
    <definedName name="wrn.TELCO._1_1_2" hidden="1">{#N/A,#N/A,FALSE,"TEL Monthly Inc";#N/A,#N/A,FALSE,"TEL REVENUE";#N/A,#N/A,FALSE,"Tel - Manpower";#N/A,#N/A,FALSE,"Tel Sales Support";#N/A,#N/A,FALSE,"SI - TELCO";#N/A,#N/A,FALSE,"Sales - Telco";#N/A,#N/A,FALSE,"Tel - Mktg";#N/A,#N/A,FALSE,"Tel - Mktg"}</definedName>
    <definedName name="wrn.TELCO._1_1_3" localSheetId="20" hidden="1">{#N/A,#N/A,FALSE,"TEL Monthly Inc";#N/A,#N/A,FALSE,"TEL REVENUE";#N/A,#N/A,FALSE,"Tel - Manpower";#N/A,#N/A,FALSE,"Tel Sales Support";#N/A,#N/A,FALSE,"SI - TELCO";#N/A,#N/A,FALSE,"Sales - Telco";#N/A,#N/A,FALSE,"Tel - Mktg";#N/A,#N/A,FALSE,"Tel - Mktg"}</definedName>
    <definedName name="wrn.TELCO._1_1_3" hidden="1">{#N/A,#N/A,FALSE,"TEL Monthly Inc";#N/A,#N/A,FALSE,"TEL REVENUE";#N/A,#N/A,FALSE,"Tel - Manpower";#N/A,#N/A,FALSE,"Tel Sales Support";#N/A,#N/A,FALSE,"SI - TELCO";#N/A,#N/A,FALSE,"Sales - Telco";#N/A,#N/A,FALSE,"Tel - Mktg";#N/A,#N/A,FALSE,"Tel - Mktg"}</definedName>
    <definedName name="wrn.TELCO._1_1_4" localSheetId="20" hidden="1">{#N/A,#N/A,FALSE,"TEL Monthly Inc";#N/A,#N/A,FALSE,"TEL REVENUE";#N/A,#N/A,FALSE,"Tel - Manpower";#N/A,#N/A,FALSE,"Tel Sales Support";#N/A,#N/A,FALSE,"SI - TELCO";#N/A,#N/A,FALSE,"Sales - Telco";#N/A,#N/A,FALSE,"Tel - Mktg";#N/A,#N/A,FALSE,"Tel - Mktg"}</definedName>
    <definedName name="wrn.TELCO._1_1_4" hidden="1">{#N/A,#N/A,FALSE,"TEL Monthly Inc";#N/A,#N/A,FALSE,"TEL REVENUE";#N/A,#N/A,FALSE,"Tel - Manpower";#N/A,#N/A,FALSE,"Tel Sales Support";#N/A,#N/A,FALSE,"SI - TELCO";#N/A,#N/A,FALSE,"Sales - Telco";#N/A,#N/A,FALSE,"Tel - Mktg";#N/A,#N/A,FALSE,"Tel - Mktg"}</definedName>
    <definedName name="wrn.TELCO._1_1_5" localSheetId="20" hidden="1">{#N/A,#N/A,FALSE,"TEL Monthly Inc";#N/A,#N/A,FALSE,"TEL REVENUE";#N/A,#N/A,FALSE,"Tel - Manpower";#N/A,#N/A,FALSE,"Tel Sales Support";#N/A,#N/A,FALSE,"SI - TELCO";#N/A,#N/A,FALSE,"Sales - Telco";#N/A,#N/A,FALSE,"Tel - Mktg";#N/A,#N/A,FALSE,"Tel - Mktg"}</definedName>
    <definedName name="wrn.TELCO._1_1_5" hidden="1">{#N/A,#N/A,FALSE,"TEL Monthly Inc";#N/A,#N/A,FALSE,"TEL REVENUE";#N/A,#N/A,FALSE,"Tel - Manpower";#N/A,#N/A,FALSE,"Tel Sales Support";#N/A,#N/A,FALSE,"SI - TELCO";#N/A,#N/A,FALSE,"Sales - Telco";#N/A,#N/A,FALSE,"Tel - Mktg";#N/A,#N/A,FALSE,"Tel - Mktg"}</definedName>
    <definedName name="wrn.TELCO._1_2" localSheetId="20" hidden="1">{#N/A,#N/A,FALSE,"TEL Monthly Inc";#N/A,#N/A,FALSE,"TEL REVENUE";#N/A,#N/A,FALSE,"Tel - Manpower";#N/A,#N/A,FALSE,"Tel Sales Support";#N/A,#N/A,FALSE,"SI - TELCO";#N/A,#N/A,FALSE,"Sales - Telco";#N/A,#N/A,FALSE,"Tel - Mktg";#N/A,#N/A,FALSE,"Tel - Mktg"}</definedName>
    <definedName name="wrn.TELCO._1_2" hidden="1">{#N/A,#N/A,FALSE,"TEL Monthly Inc";#N/A,#N/A,FALSE,"TEL REVENUE";#N/A,#N/A,FALSE,"Tel - Manpower";#N/A,#N/A,FALSE,"Tel Sales Support";#N/A,#N/A,FALSE,"SI - TELCO";#N/A,#N/A,FALSE,"Sales - Telco";#N/A,#N/A,FALSE,"Tel - Mktg";#N/A,#N/A,FALSE,"Tel - Mktg"}</definedName>
    <definedName name="wrn.TELCO._1_3" localSheetId="20" hidden="1">{#N/A,#N/A,FALSE,"TEL Monthly Inc";#N/A,#N/A,FALSE,"TEL REVENUE";#N/A,#N/A,FALSE,"Tel - Manpower";#N/A,#N/A,FALSE,"Tel Sales Support";#N/A,#N/A,FALSE,"SI - TELCO";#N/A,#N/A,FALSE,"Sales - Telco";#N/A,#N/A,FALSE,"Tel - Mktg";#N/A,#N/A,FALSE,"Tel - Mktg"}</definedName>
    <definedName name="wrn.TELCO._1_3" hidden="1">{#N/A,#N/A,FALSE,"TEL Monthly Inc";#N/A,#N/A,FALSE,"TEL REVENUE";#N/A,#N/A,FALSE,"Tel - Manpower";#N/A,#N/A,FALSE,"Tel Sales Support";#N/A,#N/A,FALSE,"SI - TELCO";#N/A,#N/A,FALSE,"Sales - Telco";#N/A,#N/A,FALSE,"Tel - Mktg";#N/A,#N/A,FALSE,"Tel - Mktg"}</definedName>
    <definedName name="wrn.TELCO._1_4" localSheetId="20" hidden="1">{#N/A,#N/A,FALSE,"TEL Monthly Inc";#N/A,#N/A,FALSE,"TEL REVENUE";#N/A,#N/A,FALSE,"Tel - Manpower";#N/A,#N/A,FALSE,"Tel Sales Support";#N/A,#N/A,FALSE,"SI - TELCO";#N/A,#N/A,FALSE,"Sales - Telco";#N/A,#N/A,FALSE,"Tel - Mktg";#N/A,#N/A,FALSE,"Tel - Mktg"}</definedName>
    <definedName name="wrn.TELCO._1_4" hidden="1">{#N/A,#N/A,FALSE,"TEL Monthly Inc";#N/A,#N/A,FALSE,"TEL REVENUE";#N/A,#N/A,FALSE,"Tel - Manpower";#N/A,#N/A,FALSE,"Tel Sales Support";#N/A,#N/A,FALSE,"SI - TELCO";#N/A,#N/A,FALSE,"Sales - Telco";#N/A,#N/A,FALSE,"Tel - Mktg";#N/A,#N/A,FALSE,"Tel - Mktg"}</definedName>
    <definedName name="wrn.TELCO._1_5" localSheetId="20" hidden="1">{#N/A,#N/A,FALSE,"TEL Monthly Inc";#N/A,#N/A,FALSE,"TEL REVENUE";#N/A,#N/A,FALSE,"Tel - Manpower";#N/A,#N/A,FALSE,"Tel Sales Support";#N/A,#N/A,FALSE,"SI - TELCO";#N/A,#N/A,FALSE,"Sales - Telco";#N/A,#N/A,FALSE,"Tel - Mktg";#N/A,#N/A,FALSE,"Tel - Mktg"}</definedName>
    <definedName name="wrn.TELCO._1_5" hidden="1">{#N/A,#N/A,FALSE,"TEL Monthly Inc";#N/A,#N/A,FALSE,"TEL REVENUE";#N/A,#N/A,FALSE,"Tel - Manpower";#N/A,#N/A,FALSE,"Tel Sales Support";#N/A,#N/A,FALSE,"SI - TELCO";#N/A,#N/A,FALSE,"Sales - Telco";#N/A,#N/A,FALSE,"Tel - Mktg";#N/A,#N/A,FALSE,"Tel - Mktg"}</definedName>
    <definedName name="wrn.TELCO._2" localSheetId="20" hidden="1">{#N/A,#N/A,FALSE,"TEL Monthly Inc";#N/A,#N/A,FALSE,"TEL REVENUE";#N/A,#N/A,FALSE,"Tel - Manpower";#N/A,#N/A,FALSE,"Tel Sales Support";#N/A,#N/A,FALSE,"SI - TELCO";#N/A,#N/A,FALSE,"Sales - Telco";#N/A,#N/A,FALSE,"Tel - Mktg";#N/A,#N/A,FALSE,"Tel - Mktg"}</definedName>
    <definedName name="wrn.TELCO._2" hidden="1">{#N/A,#N/A,FALSE,"TEL Monthly Inc";#N/A,#N/A,FALSE,"TEL REVENUE";#N/A,#N/A,FALSE,"Tel - Manpower";#N/A,#N/A,FALSE,"Tel Sales Support";#N/A,#N/A,FALSE,"SI - TELCO";#N/A,#N/A,FALSE,"Sales - Telco";#N/A,#N/A,FALSE,"Tel - Mktg";#N/A,#N/A,FALSE,"Tel - Mktg"}</definedName>
    <definedName name="wrn.TELCO._2_1" localSheetId="20" hidden="1">{#N/A,#N/A,FALSE,"TEL Monthly Inc";#N/A,#N/A,FALSE,"TEL REVENUE";#N/A,#N/A,FALSE,"Tel - Manpower";#N/A,#N/A,FALSE,"Tel Sales Support";#N/A,#N/A,FALSE,"SI - TELCO";#N/A,#N/A,FALSE,"Sales - Telco";#N/A,#N/A,FALSE,"Tel - Mktg";#N/A,#N/A,FALSE,"Tel - Mktg"}</definedName>
    <definedName name="wrn.TELCO._2_1" hidden="1">{#N/A,#N/A,FALSE,"TEL Monthly Inc";#N/A,#N/A,FALSE,"TEL REVENUE";#N/A,#N/A,FALSE,"Tel - Manpower";#N/A,#N/A,FALSE,"Tel Sales Support";#N/A,#N/A,FALSE,"SI - TELCO";#N/A,#N/A,FALSE,"Sales - Telco";#N/A,#N/A,FALSE,"Tel - Mktg";#N/A,#N/A,FALSE,"Tel - Mktg"}</definedName>
    <definedName name="wrn.TELCO._2_2" localSheetId="20" hidden="1">{#N/A,#N/A,FALSE,"TEL Monthly Inc";#N/A,#N/A,FALSE,"TEL REVENUE";#N/A,#N/A,FALSE,"Tel - Manpower";#N/A,#N/A,FALSE,"Tel Sales Support";#N/A,#N/A,FALSE,"SI - TELCO";#N/A,#N/A,FALSE,"Sales - Telco";#N/A,#N/A,FALSE,"Tel - Mktg";#N/A,#N/A,FALSE,"Tel - Mktg"}</definedName>
    <definedName name="wrn.TELCO._2_2" hidden="1">{#N/A,#N/A,FALSE,"TEL Monthly Inc";#N/A,#N/A,FALSE,"TEL REVENUE";#N/A,#N/A,FALSE,"Tel - Manpower";#N/A,#N/A,FALSE,"Tel Sales Support";#N/A,#N/A,FALSE,"SI - TELCO";#N/A,#N/A,FALSE,"Sales - Telco";#N/A,#N/A,FALSE,"Tel - Mktg";#N/A,#N/A,FALSE,"Tel - Mktg"}</definedName>
    <definedName name="wrn.TELCO._2_3" localSheetId="20" hidden="1">{#N/A,#N/A,FALSE,"TEL Monthly Inc";#N/A,#N/A,FALSE,"TEL REVENUE";#N/A,#N/A,FALSE,"Tel - Manpower";#N/A,#N/A,FALSE,"Tel Sales Support";#N/A,#N/A,FALSE,"SI - TELCO";#N/A,#N/A,FALSE,"Sales - Telco";#N/A,#N/A,FALSE,"Tel - Mktg";#N/A,#N/A,FALSE,"Tel - Mktg"}</definedName>
    <definedName name="wrn.TELCO._2_3" hidden="1">{#N/A,#N/A,FALSE,"TEL Monthly Inc";#N/A,#N/A,FALSE,"TEL REVENUE";#N/A,#N/A,FALSE,"Tel - Manpower";#N/A,#N/A,FALSE,"Tel Sales Support";#N/A,#N/A,FALSE,"SI - TELCO";#N/A,#N/A,FALSE,"Sales - Telco";#N/A,#N/A,FALSE,"Tel - Mktg";#N/A,#N/A,FALSE,"Tel - Mktg"}</definedName>
    <definedName name="wrn.TELCO._2_4" localSheetId="20" hidden="1">{#N/A,#N/A,FALSE,"TEL Monthly Inc";#N/A,#N/A,FALSE,"TEL REVENUE";#N/A,#N/A,FALSE,"Tel - Manpower";#N/A,#N/A,FALSE,"Tel Sales Support";#N/A,#N/A,FALSE,"SI - TELCO";#N/A,#N/A,FALSE,"Sales - Telco";#N/A,#N/A,FALSE,"Tel - Mktg";#N/A,#N/A,FALSE,"Tel - Mktg"}</definedName>
    <definedName name="wrn.TELCO._2_4" hidden="1">{#N/A,#N/A,FALSE,"TEL Monthly Inc";#N/A,#N/A,FALSE,"TEL REVENUE";#N/A,#N/A,FALSE,"Tel - Manpower";#N/A,#N/A,FALSE,"Tel Sales Support";#N/A,#N/A,FALSE,"SI - TELCO";#N/A,#N/A,FALSE,"Sales - Telco";#N/A,#N/A,FALSE,"Tel - Mktg";#N/A,#N/A,FALSE,"Tel - Mktg"}</definedName>
    <definedName name="wrn.TELCO._2_5" localSheetId="20" hidden="1">{#N/A,#N/A,FALSE,"TEL Monthly Inc";#N/A,#N/A,FALSE,"TEL REVENUE";#N/A,#N/A,FALSE,"Tel - Manpower";#N/A,#N/A,FALSE,"Tel Sales Support";#N/A,#N/A,FALSE,"SI - TELCO";#N/A,#N/A,FALSE,"Sales - Telco";#N/A,#N/A,FALSE,"Tel - Mktg";#N/A,#N/A,FALSE,"Tel - Mktg"}</definedName>
    <definedName name="wrn.TELCO._2_5" hidden="1">{#N/A,#N/A,FALSE,"TEL Monthly Inc";#N/A,#N/A,FALSE,"TEL REVENUE";#N/A,#N/A,FALSE,"Tel - Manpower";#N/A,#N/A,FALSE,"Tel Sales Support";#N/A,#N/A,FALSE,"SI - TELCO";#N/A,#N/A,FALSE,"Sales - Telco";#N/A,#N/A,FALSE,"Tel - Mktg";#N/A,#N/A,FALSE,"Tel - Mktg"}</definedName>
    <definedName name="wrn.TELCO._3" localSheetId="20" hidden="1">{#N/A,#N/A,FALSE,"TEL Monthly Inc";#N/A,#N/A,FALSE,"TEL REVENUE";#N/A,#N/A,FALSE,"Tel - Manpower";#N/A,#N/A,FALSE,"Tel Sales Support";#N/A,#N/A,FALSE,"SI - TELCO";#N/A,#N/A,FALSE,"Sales - Telco";#N/A,#N/A,FALSE,"Tel - Mktg";#N/A,#N/A,FALSE,"Tel - Mktg"}</definedName>
    <definedName name="wrn.TELCO._3" hidden="1">{#N/A,#N/A,FALSE,"TEL Monthly Inc";#N/A,#N/A,FALSE,"TEL REVENUE";#N/A,#N/A,FALSE,"Tel - Manpower";#N/A,#N/A,FALSE,"Tel Sales Support";#N/A,#N/A,FALSE,"SI - TELCO";#N/A,#N/A,FALSE,"Sales - Telco";#N/A,#N/A,FALSE,"Tel - Mktg";#N/A,#N/A,FALSE,"Tel - Mktg"}</definedName>
    <definedName name="wrn.TELCO._3_1" localSheetId="20" hidden="1">{#N/A,#N/A,FALSE,"TEL Monthly Inc";#N/A,#N/A,FALSE,"TEL REVENUE";#N/A,#N/A,FALSE,"Tel - Manpower";#N/A,#N/A,FALSE,"Tel Sales Support";#N/A,#N/A,FALSE,"SI - TELCO";#N/A,#N/A,FALSE,"Sales - Telco";#N/A,#N/A,FALSE,"Tel - Mktg";#N/A,#N/A,FALSE,"Tel - Mktg"}</definedName>
    <definedName name="wrn.TELCO._3_1" hidden="1">{#N/A,#N/A,FALSE,"TEL Monthly Inc";#N/A,#N/A,FALSE,"TEL REVENUE";#N/A,#N/A,FALSE,"Tel - Manpower";#N/A,#N/A,FALSE,"Tel Sales Support";#N/A,#N/A,FALSE,"SI - TELCO";#N/A,#N/A,FALSE,"Sales - Telco";#N/A,#N/A,FALSE,"Tel - Mktg";#N/A,#N/A,FALSE,"Tel - Mktg"}</definedName>
    <definedName name="wrn.TELCO._3_2" localSheetId="20" hidden="1">{#N/A,#N/A,FALSE,"TEL Monthly Inc";#N/A,#N/A,FALSE,"TEL REVENUE";#N/A,#N/A,FALSE,"Tel - Manpower";#N/A,#N/A,FALSE,"Tel Sales Support";#N/A,#N/A,FALSE,"SI - TELCO";#N/A,#N/A,FALSE,"Sales - Telco";#N/A,#N/A,FALSE,"Tel - Mktg";#N/A,#N/A,FALSE,"Tel - Mktg"}</definedName>
    <definedName name="wrn.TELCO._3_2" hidden="1">{#N/A,#N/A,FALSE,"TEL Monthly Inc";#N/A,#N/A,FALSE,"TEL REVENUE";#N/A,#N/A,FALSE,"Tel - Manpower";#N/A,#N/A,FALSE,"Tel Sales Support";#N/A,#N/A,FALSE,"SI - TELCO";#N/A,#N/A,FALSE,"Sales - Telco";#N/A,#N/A,FALSE,"Tel - Mktg";#N/A,#N/A,FALSE,"Tel - Mktg"}</definedName>
    <definedName name="wrn.TELCO._3_3" localSheetId="20" hidden="1">{#N/A,#N/A,FALSE,"TEL Monthly Inc";#N/A,#N/A,FALSE,"TEL REVENUE";#N/A,#N/A,FALSE,"Tel - Manpower";#N/A,#N/A,FALSE,"Tel Sales Support";#N/A,#N/A,FALSE,"SI - TELCO";#N/A,#N/A,FALSE,"Sales - Telco";#N/A,#N/A,FALSE,"Tel - Mktg";#N/A,#N/A,FALSE,"Tel - Mktg"}</definedName>
    <definedName name="wrn.TELCO._3_3" hidden="1">{#N/A,#N/A,FALSE,"TEL Monthly Inc";#N/A,#N/A,FALSE,"TEL REVENUE";#N/A,#N/A,FALSE,"Tel - Manpower";#N/A,#N/A,FALSE,"Tel Sales Support";#N/A,#N/A,FALSE,"SI - TELCO";#N/A,#N/A,FALSE,"Sales - Telco";#N/A,#N/A,FALSE,"Tel - Mktg";#N/A,#N/A,FALSE,"Tel - Mktg"}</definedName>
    <definedName name="wrn.TELCO._3_4" localSheetId="20" hidden="1">{#N/A,#N/A,FALSE,"TEL Monthly Inc";#N/A,#N/A,FALSE,"TEL REVENUE";#N/A,#N/A,FALSE,"Tel - Manpower";#N/A,#N/A,FALSE,"Tel Sales Support";#N/A,#N/A,FALSE,"SI - TELCO";#N/A,#N/A,FALSE,"Sales - Telco";#N/A,#N/A,FALSE,"Tel - Mktg";#N/A,#N/A,FALSE,"Tel - Mktg"}</definedName>
    <definedName name="wrn.TELCO._3_4" hidden="1">{#N/A,#N/A,FALSE,"TEL Monthly Inc";#N/A,#N/A,FALSE,"TEL REVENUE";#N/A,#N/A,FALSE,"Tel - Manpower";#N/A,#N/A,FALSE,"Tel Sales Support";#N/A,#N/A,FALSE,"SI - TELCO";#N/A,#N/A,FALSE,"Sales - Telco";#N/A,#N/A,FALSE,"Tel - Mktg";#N/A,#N/A,FALSE,"Tel - Mktg"}</definedName>
    <definedName name="wrn.TELCO._3_5" localSheetId="20" hidden="1">{#N/A,#N/A,FALSE,"TEL Monthly Inc";#N/A,#N/A,FALSE,"TEL REVENUE";#N/A,#N/A,FALSE,"Tel - Manpower";#N/A,#N/A,FALSE,"Tel Sales Support";#N/A,#N/A,FALSE,"SI - TELCO";#N/A,#N/A,FALSE,"Sales - Telco";#N/A,#N/A,FALSE,"Tel - Mktg";#N/A,#N/A,FALSE,"Tel - Mktg"}</definedName>
    <definedName name="wrn.TELCO._3_5" hidden="1">{#N/A,#N/A,FALSE,"TEL Monthly Inc";#N/A,#N/A,FALSE,"TEL REVENUE";#N/A,#N/A,FALSE,"Tel - Manpower";#N/A,#N/A,FALSE,"Tel Sales Support";#N/A,#N/A,FALSE,"SI - TELCO";#N/A,#N/A,FALSE,"Sales - Telco";#N/A,#N/A,FALSE,"Tel - Mktg";#N/A,#N/A,FALSE,"Tel - Mktg"}</definedName>
    <definedName name="wrn.TELCO._4" localSheetId="20" hidden="1">{#N/A,#N/A,FALSE,"TEL Monthly Inc";#N/A,#N/A,FALSE,"TEL REVENUE";#N/A,#N/A,FALSE,"Tel - Manpower";#N/A,#N/A,FALSE,"Tel Sales Support";#N/A,#N/A,FALSE,"SI - TELCO";#N/A,#N/A,FALSE,"Sales - Telco";#N/A,#N/A,FALSE,"Tel - Mktg";#N/A,#N/A,FALSE,"Tel - Mktg"}</definedName>
    <definedName name="wrn.TELCO._4" hidden="1">{#N/A,#N/A,FALSE,"TEL Monthly Inc";#N/A,#N/A,FALSE,"TEL REVENUE";#N/A,#N/A,FALSE,"Tel - Manpower";#N/A,#N/A,FALSE,"Tel Sales Support";#N/A,#N/A,FALSE,"SI - TELCO";#N/A,#N/A,FALSE,"Sales - Telco";#N/A,#N/A,FALSE,"Tel - Mktg";#N/A,#N/A,FALSE,"Tel - Mktg"}</definedName>
    <definedName name="wrn.TELCO._5" localSheetId="20" hidden="1">{#N/A,#N/A,FALSE,"TEL Monthly Inc";#N/A,#N/A,FALSE,"TEL REVENUE";#N/A,#N/A,FALSE,"Tel - Manpower";#N/A,#N/A,FALSE,"Tel Sales Support";#N/A,#N/A,FALSE,"SI - TELCO";#N/A,#N/A,FALSE,"Sales - Telco";#N/A,#N/A,FALSE,"Tel - Mktg";#N/A,#N/A,FALSE,"Tel - Mktg"}</definedName>
    <definedName name="wrn.TELCO._5" hidden="1">{#N/A,#N/A,FALSE,"TEL Monthly Inc";#N/A,#N/A,FALSE,"TEL REVENUE";#N/A,#N/A,FALSE,"Tel - Manpower";#N/A,#N/A,FALSE,"Tel Sales Support";#N/A,#N/A,FALSE,"SI - TELCO";#N/A,#N/A,FALSE,"Sales - Telco";#N/A,#N/A,FALSE,"Tel - Mktg";#N/A,#N/A,FALSE,"Tel - Mktg"}</definedName>
    <definedName name="wrn.tele." localSheetId="20" hidden="1">{#N/A,#N/A,FALSE,"somtele";#N/A,#N/A,FALSE,"hyptel";#N/A,#N/A,FALSE,"abtel";#N/A,#N/A,FALSE,"SACtel";#N/A,#N/A,FALSE,"deptel";#N/A,#N/A,FALSE,"amortel"}</definedName>
    <definedName name="wrn.tele." hidden="1">{#N/A,#N/A,FALSE,"somtele";#N/A,#N/A,FALSE,"hyptel";#N/A,#N/A,FALSE,"abtel";#N/A,#N/A,FALSE,"SACtel";#N/A,#N/A,FALSE,"deptel";#N/A,#N/A,FALSE,"amortel"}</definedName>
    <definedName name="wrn.TEMPLATE." localSheetId="20" hidden="1">{"ROUTE TEMPLATE",#N/A,FALSE,"HOURLY WKSHT"}</definedName>
    <definedName name="wrn.TEMPLATE." hidden="1">{"ROUTE TEMPLATE",#N/A,FALSE,"HOURLY WKSHT"}</definedName>
    <definedName name="wrn.test." localSheetId="20" hidden="1">{"test2",#N/A,TRUE,"Prices"}</definedName>
    <definedName name="wrn.test." hidden="1">{"test2",#N/A,TRUE,"Prices"}</definedName>
    <definedName name="wrn.Textron." localSheetId="20" hidden="1">{#N/A,#N/A,FALSE,"IS";#N/A,#N/A,FALSE,"SG";#N/A,#N/A,FALSE,"FF";#N/A,#N/A,FALSE,"BS";#N/A,#N/A,FALSE,"DCF";#N/A,#N/A,FALSE,"EVA";#N/A,#N/A,FALSE,"Air";#N/A,#N/A,FALSE,"Car";#N/A,#N/A,FALSE,"Ind";#N/A,#N/A,FALSE,"Sys";#N/A,#N/A,FALSE,"Fin";#N/A,#N/A,FALSE,"Prl";#N/A,#N/A,FALSE,"Ces";#N/A,#N/A,FALSE,"Bell";#N/A,#N/A,FALSE,"Com1";#N/A,#N/A,FALSE,"Com2";#N/A,#N/A,FALSE,"IBES";#N/A,#N/A,FALSE,"EV hist"}</definedName>
    <definedName name="wrn.Textron." hidden="1">{#N/A,#N/A,FALSE,"IS";#N/A,#N/A,FALSE,"SG";#N/A,#N/A,FALSE,"FF";#N/A,#N/A,FALSE,"BS";#N/A,#N/A,FALSE,"DCF";#N/A,#N/A,FALSE,"EVA";#N/A,#N/A,FALSE,"Air";#N/A,#N/A,FALSE,"Car";#N/A,#N/A,FALSE,"Ind";#N/A,#N/A,FALSE,"Sys";#N/A,#N/A,FALSE,"Fin";#N/A,#N/A,FALSE,"Prl";#N/A,#N/A,FALSE,"Ces";#N/A,#N/A,FALSE,"Bell";#N/A,#N/A,FALSE,"Com1";#N/A,#N/A,FALSE,"Com2";#N/A,#N/A,FALSE,"IBES";#N/A,#N/A,FALSE,"EV hist"}</definedName>
    <definedName name="wrn.Textron._1" localSheetId="20" hidden="1">{#N/A,#N/A,FALSE,"IS";#N/A,#N/A,FALSE,"SG";#N/A,#N/A,FALSE,"FF";#N/A,#N/A,FALSE,"BS";#N/A,#N/A,FALSE,"DCF";#N/A,#N/A,FALSE,"EVA";#N/A,#N/A,FALSE,"Air";#N/A,#N/A,FALSE,"Car";#N/A,#N/A,FALSE,"Ind";#N/A,#N/A,FALSE,"Sys";#N/A,#N/A,FALSE,"Fin";#N/A,#N/A,FALSE,"Prl";#N/A,#N/A,FALSE,"Ces";#N/A,#N/A,FALSE,"Bell";#N/A,#N/A,FALSE,"Com1";#N/A,#N/A,FALSE,"Com2";#N/A,#N/A,FALSE,"IBES";#N/A,#N/A,FALSE,"EV hist"}</definedName>
    <definedName name="wrn.Textron._1" hidden="1">{#N/A,#N/A,FALSE,"IS";#N/A,#N/A,FALSE,"SG";#N/A,#N/A,FALSE,"FF";#N/A,#N/A,FALSE,"BS";#N/A,#N/A,FALSE,"DCF";#N/A,#N/A,FALSE,"EVA";#N/A,#N/A,FALSE,"Air";#N/A,#N/A,FALSE,"Car";#N/A,#N/A,FALSE,"Ind";#N/A,#N/A,FALSE,"Sys";#N/A,#N/A,FALSE,"Fin";#N/A,#N/A,FALSE,"Prl";#N/A,#N/A,FALSE,"Ces";#N/A,#N/A,FALSE,"Bell";#N/A,#N/A,FALSE,"Com1";#N/A,#N/A,FALSE,"Com2";#N/A,#N/A,FALSE,"IBES";#N/A,#N/A,FALSE,"EV hist"}</definedName>
    <definedName name="wrn.Textron._2" localSheetId="20" hidden="1">{#N/A,#N/A,FALSE,"IS";#N/A,#N/A,FALSE,"SG";#N/A,#N/A,FALSE,"FF";#N/A,#N/A,FALSE,"BS";#N/A,#N/A,FALSE,"DCF";#N/A,#N/A,FALSE,"EVA";#N/A,#N/A,FALSE,"Air";#N/A,#N/A,FALSE,"Car";#N/A,#N/A,FALSE,"Ind";#N/A,#N/A,FALSE,"Sys";#N/A,#N/A,FALSE,"Fin";#N/A,#N/A,FALSE,"Prl";#N/A,#N/A,FALSE,"Ces";#N/A,#N/A,FALSE,"Bell";#N/A,#N/A,FALSE,"Com1";#N/A,#N/A,FALSE,"Com2";#N/A,#N/A,FALSE,"IBES";#N/A,#N/A,FALSE,"EV hist"}</definedName>
    <definedName name="wrn.Textron._2" hidden="1">{#N/A,#N/A,FALSE,"IS";#N/A,#N/A,FALSE,"SG";#N/A,#N/A,FALSE,"FF";#N/A,#N/A,FALSE,"BS";#N/A,#N/A,FALSE,"DCF";#N/A,#N/A,FALSE,"EVA";#N/A,#N/A,FALSE,"Air";#N/A,#N/A,FALSE,"Car";#N/A,#N/A,FALSE,"Ind";#N/A,#N/A,FALSE,"Sys";#N/A,#N/A,FALSE,"Fin";#N/A,#N/A,FALSE,"Prl";#N/A,#N/A,FALSE,"Ces";#N/A,#N/A,FALSE,"Bell";#N/A,#N/A,FALSE,"Com1";#N/A,#N/A,FALSE,"Com2";#N/A,#N/A,FALSE,"IBES";#N/A,#N/A,FALSE,"EV hist"}</definedName>
    <definedName name="wrn.Textron._3" localSheetId="20" hidden="1">{#N/A,#N/A,FALSE,"IS";#N/A,#N/A,FALSE,"SG";#N/A,#N/A,FALSE,"FF";#N/A,#N/A,FALSE,"BS";#N/A,#N/A,FALSE,"DCF";#N/A,#N/A,FALSE,"EVA";#N/A,#N/A,FALSE,"Air";#N/A,#N/A,FALSE,"Car";#N/A,#N/A,FALSE,"Ind";#N/A,#N/A,FALSE,"Sys";#N/A,#N/A,FALSE,"Fin";#N/A,#N/A,FALSE,"Prl";#N/A,#N/A,FALSE,"Ces";#N/A,#N/A,FALSE,"Bell";#N/A,#N/A,FALSE,"Com1";#N/A,#N/A,FALSE,"Com2";#N/A,#N/A,FALSE,"IBES";#N/A,#N/A,FALSE,"EV hist"}</definedName>
    <definedName name="wrn.Textron._3" hidden="1">{#N/A,#N/A,FALSE,"IS";#N/A,#N/A,FALSE,"SG";#N/A,#N/A,FALSE,"FF";#N/A,#N/A,FALSE,"BS";#N/A,#N/A,FALSE,"DCF";#N/A,#N/A,FALSE,"EVA";#N/A,#N/A,FALSE,"Air";#N/A,#N/A,FALSE,"Car";#N/A,#N/A,FALSE,"Ind";#N/A,#N/A,FALSE,"Sys";#N/A,#N/A,FALSE,"Fin";#N/A,#N/A,FALSE,"Prl";#N/A,#N/A,FALSE,"Ces";#N/A,#N/A,FALSE,"Bell";#N/A,#N/A,FALSE,"Com1";#N/A,#N/A,FALSE,"Com2";#N/A,#N/A,FALSE,"IBES";#N/A,#N/A,FALSE,"EV hist"}</definedName>
    <definedName name="wrn.todo." localSheetId="20" hidden="1">{#N/A,#N/A,FALSE,"Hip.Bas";#N/A,#N/A,FALSE,"ventas";#N/A,#N/A,FALSE,"ingre-Año";#N/A,#N/A,FALSE,"ventas-Año";#N/A,#N/A,FALSE,"Costepro";#N/A,#N/A,FALSE,"inversion";#N/A,#N/A,FALSE,"personal";#N/A,#N/A,FALSE,"Gastos-V";#N/A,#N/A,FALSE,"Circulante";#N/A,#N/A,FALSE,"CONSOLI";#N/A,#N/A,FALSE,"Es-Fin";#N/A,#N/A,FALSE,"Margen-P"}</definedName>
    <definedName name="wrn.todo." hidden="1">{#N/A,#N/A,FALSE,"Hip.Bas";#N/A,#N/A,FALSE,"ventas";#N/A,#N/A,FALSE,"ingre-Año";#N/A,#N/A,FALSE,"ventas-Año";#N/A,#N/A,FALSE,"Costepro";#N/A,#N/A,FALSE,"inversion";#N/A,#N/A,FALSE,"personal";#N/A,#N/A,FALSE,"Gastos-V";#N/A,#N/A,FALSE,"Circulante";#N/A,#N/A,FALSE,"CONSOLI";#N/A,#N/A,FALSE,"Es-Fin";#N/A,#N/A,FALSE,"Margen-P"}</definedName>
    <definedName name="wrn.TOOL." localSheetId="20" hidden="1">{#N/A,#N/A,TRUE,"Consolidated";#N/A,#N/A,TRUE,"Offering";#N/A,#N/A,TRUE,"WAE";#N/A,#N/A,TRUE,"Combined";#N/A,#N/A,TRUE,"PE Consolidated";#N/A,#N/A,TRUE,"CF Consolidated";#N/A,#N/A,TRUE,"Income";#N/A,#N/A,TRUE,"OfferingTool";#N/A,#N/A,TRUE,"Inputs";#N/A,#N/A,TRUE,"PE";#N/A,#N/A,TRUE,"CF";#N/A,#N/A,TRUE,"Income (2)";#N/A,#N/A,TRUE,"Inputs (2)";#N/A,#N/A,TRUE,"PE (2)";#N/A,#N/A,TRUE,"CF (2)";#N/A,#N/A,TRUE,"Summary"}</definedName>
    <definedName name="wrn.TOOL." hidden="1">{#N/A,#N/A,TRUE,"Consolidated";#N/A,#N/A,TRUE,"Offering";#N/A,#N/A,TRUE,"WAE";#N/A,#N/A,TRUE,"Combined";#N/A,#N/A,TRUE,"PE Consolidated";#N/A,#N/A,TRUE,"CF Consolidated";#N/A,#N/A,TRUE,"Income";#N/A,#N/A,TRUE,"OfferingTool";#N/A,#N/A,TRUE,"Inputs";#N/A,#N/A,TRUE,"PE";#N/A,#N/A,TRUE,"CF";#N/A,#N/A,TRUE,"Income (2)";#N/A,#N/A,TRUE,"Inputs (2)";#N/A,#N/A,TRUE,"PE (2)";#N/A,#N/A,TRUE,"CF (2)";#N/A,#N/A,TRUE,"Summary"}</definedName>
    <definedName name="wrn.Total." localSheetId="20" hidden="1">{#N/A,#N/A,FALSE,"Trans-Sum";#N/A,#N/A,FALSE,"Accr-Dilu2";#N/A,#N/A,FALSE,"Contribution";#N/A,#N/A,FALSE,"Combined";#N/A,#N/A,FALSE,"ASTF";#N/A,#N/A,FALSE,"BRA";#N/A,#N/A,FALSE,"Bra_C";#N/A,#N/A,FALSE,"AcqMults";#N/A,#N/A,FALSE,"CompMults";#N/A,#N/A,FALSE,"DCF";#N/A,#N/A,FALSE,"WACC";#N/A,#N/A,FALSE,"LBO";#N/A,#N/A,FALSE,"Summary";#N/A,#N/A,FALSE,"StructSum"}</definedName>
    <definedName name="wrn.Total." hidden="1">{#N/A,#N/A,FALSE,"Trans-Sum";#N/A,#N/A,FALSE,"Accr-Dilu2";#N/A,#N/A,FALSE,"Contribution";#N/A,#N/A,FALSE,"Combined";#N/A,#N/A,FALSE,"ASTF";#N/A,#N/A,FALSE,"BRA";#N/A,#N/A,FALSE,"Bra_C";#N/A,#N/A,FALSE,"AcqMults";#N/A,#N/A,FALSE,"CompMults";#N/A,#N/A,FALSE,"DCF";#N/A,#N/A,FALSE,"WACC";#N/A,#N/A,FALSE,"LBO";#N/A,#N/A,FALSE,"Summary";#N/A,#N/A,FALSE,"StructSum"}</definedName>
    <definedName name="wrn.Total._.Company._.Reforecast._.Print." localSheetId="20" hidden="1">{#N/A,#N/A,FALSE,"RF Inc Stmt ";#N/A,#N/A,FALSE,"RFN-IS-SUM";#N/A,#N/A,FALSE,"RFN-IS-1";#N/A,#N/A,FALSE,"RFN-IS-2";#N/A,#N/A,FALSE,"RFN-IS-3";#N/A,#N/A,FALSE,"RFN-IS-4";#N/A,#N/A,FALSE,"RFN-IS-5";#N/A,#N/A,FALSE,"RFN-IS-6";#N/A,#N/A,FALSE,"RFN-IS-7";#N/A,#N/A,FALSE,"RFN-IS-8";#N/A,#N/A,FALSE,"RFN-IS-9";#N/A,#N/A,FALSE,"RFN-IS-10";#N/A,#N/A,FALSE,"RFN-IS-11";#N/A,#N/A,FALSE,"RFA-IS-SUM";#N/A,#N/A,FALSE,"RFA-IS-1";#N/A,#N/A,FALSE,"RFA-IS-2";#N/A,#N/A,FALSE,"RFA-IS-3";#N/A,#N/A,FALSE,"RFA-IS-4";#N/A,#N/A,FALSE,"RFA-IS-5";#N/A,#N/A,FALSE,"RFA-IS-6"}</definedName>
    <definedName name="wrn.Total._.Company._.Reforecast._.Print." hidden="1">{#N/A,#N/A,FALSE,"RF Inc Stmt ";#N/A,#N/A,FALSE,"RFN-IS-SUM";#N/A,#N/A,FALSE,"RFN-IS-1";#N/A,#N/A,FALSE,"RFN-IS-2";#N/A,#N/A,FALSE,"RFN-IS-3";#N/A,#N/A,FALSE,"RFN-IS-4";#N/A,#N/A,FALSE,"RFN-IS-5";#N/A,#N/A,FALSE,"RFN-IS-6";#N/A,#N/A,FALSE,"RFN-IS-7";#N/A,#N/A,FALSE,"RFN-IS-8";#N/A,#N/A,FALSE,"RFN-IS-9";#N/A,#N/A,FALSE,"RFN-IS-10";#N/A,#N/A,FALSE,"RFN-IS-11";#N/A,#N/A,FALSE,"RFA-IS-SUM";#N/A,#N/A,FALSE,"RFA-IS-1";#N/A,#N/A,FALSE,"RFA-IS-2";#N/A,#N/A,FALSE,"RFA-IS-3";#N/A,#N/A,FALSE,"RFA-IS-4";#N/A,#N/A,FALSE,"RFA-IS-5";#N/A,#N/A,FALSE,"RFA-IS-6"}</definedName>
    <definedName name="wrn.TOTAL._.WORKSHEET." localSheetId="20" hidden="1">{"COLLECTION",#N/A,TRUE,"HOURLY WKSHT";"LINEHAUL",#N/A,TRUE,"HOURLY WKSHT";"RELAY 1",#N/A,TRUE,"HOURLY WKSHT";"RELAY 2",#N/A,TRUE,"HOURLY WKSHT";"TTL LINEHAUL",#N/A,TRUE,"HOURLY WKSHT";"TTL RUN",#N/A,TRUE,"HOURLY WKSHT"}</definedName>
    <definedName name="wrn.TOTAL._.WORKSHEET." hidden="1">{"COLLECTION",#N/A,TRUE,"HOURLY WKSHT";"LINEHAUL",#N/A,TRUE,"HOURLY WKSHT";"RELAY 1",#N/A,TRUE,"HOURLY WKSHT";"RELAY 2",#N/A,TRUE,"HOURLY WKSHT";"TTL LINEHAUL",#N/A,TRUE,"HOURLY WKSHT";"TTL RUN",#N/A,TRUE,"HOURLY WKSHT"}</definedName>
    <definedName name="wrn.Tout._.Sauf._.BG." localSheetId="20"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eslesinstallations." localSheetId="20" hidden="1">{#N/A,#N/A,FALSE,"Centrale Géo";#N/A,#N/A,FALSE,"Gémeaux";#N/A,#N/A,FALSE,"Clos la Garenne";#N/A,#N/A,FALSE,"ADEF";#N/A,#N/A,FALSE,"Réseau"}</definedName>
    <definedName name="wrn.Touteslesinstallations." hidden="1">{#N/A,#N/A,FALSE,"Centrale Géo";#N/A,#N/A,FALSE,"Gémeaux";#N/A,#N/A,FALSE,"Clos la Garenne";#N/A,#N/A,FALSE,"ADEF";#N/A,#N/A,FALSE,"Réseau"}</definedName>
    <definedName name="wrn.Track." localSheetId="20" hidden="1">{#N/A,#N/A,FALSE,"Inc Stmt";#N/A,#N/A,FALSE,"Indirect Costs";#N/A,#N/A,FALSE,"Capital"}</definedName>
    <definedName name="wrn.Track." hidden="1">{#N/A,#N/A,FALSE,"Inc Stmt";#N/A,#N/A,FALSE,"Indirect Costs";#N/A,#N/A,FALSE,"Capital"}</definedName>
    <definedName name="wrn.TransPrcd_123." localSheetId="20" hidden="1">{#N/A,#N/A,TRUE,"TransPrcd 1";#N/A,#N/A,TRUE,"TransPrcd 2";#N/A,#N/A,TRUE,"TransPrcd 3"}</definedName>
    <definedName name="wrn.TransPrcd_123." hidden="1">{#N/A,#N/A,TRUE,"TransPrcd 1";#N/A,#N/A,TRUE,"TransPrcd 2";#N/A,#N/A,TRUE,"TransPrcd 3"}</definedName>
    <definedName name="wrn.TREND." localSheetId="20" hidden="1">{#N/A,#N/A,FALSE,"DUBLIN";#N/A,#N/A,FALSE,"FIMAIN";#N/A,#N/A,FALSE,"GMP";#N/A,#N/A,FALSE,"LWALES";#N/A,#N/A,FALSE,"MEX";#N/A,#N/A,FALSE,"SPRINGFIELD";#N/A,#N/A,FALSE,"STL";#N/A,#N/A,FALSE,"WCARROLLTON";#N/A,#N/A,FALSE,"JUN03";#N/A,#N/A,FALSE,"PIEDRAS";#N/A,#N/A,FALSE,"Chatham";#N/A,#N/A,FALSE,"MEAN"}</definedName>
    <definedName name="wrn.TREND." hidden="1">{#N/A,#N/A,FALSE,"DUBLIN";#N/A,#N/A,FALSE,"FIMAIN";#N/A,#N/A,FALSE,"GMP";#N/A,#N/A,FALSE,"LWALES";#N/A,#N/A,FALSE,"MEX";#N/A,#N/A,FALSE,"SPRINGFIELD";#N/A,#N/A,FALSE,"STL";#N/A,#N/A,FALSE,"WCARROLLTON";#N/A,#N/A,FALSE,"JUN03";#N/A,#N/A,FALSE,"PIEDRAS";#N/A,#N/A,FALSE,"Chatham";#N/A,#N/A,FALSE,"MEAN"}</definedName>
    <definedName name="wrn.tsp." localSheetId="20" hidden="1">{#N/A,#N/A,FALSE,"Summary";#N/A,#N/A,FALSE,"Financials";#N/A,#N/A,FALSE,"Returns";#N/A,#N/A,FALSE,"Open";#N/A,#N/A,FALSE,"Assumptions"}</definedName>
    <definedName name="wrn.tsp." hidden="1">{#N/A,#N/A,FALSE,"Summary";#N/A,#N/A,FALSE,"Financials";#N/A,#N/A,FALSE,"Returns";#N/A,#N/A,FALSE,"Open";#N/A,#N/A,FALSE,"Assumptions"}</definedName>
    <definedName name="wrn.Tweety." localSheetId="20" hidden="1">{#N/A,#N/A,FALSE,"A&amp;E";#N/A,#N/A,FALSE,"HighTop";#N/A,#N/A,FALSE,"JG";#N/A,#N/A,FALSE,"RI";#N/A,#N/A,FALSE,"woHT";#N/A,#N/A,FALSE,"woHT&amp;JG"}</definedName>
    <definedName name="wrn.Tweety." hidden="1">{#N/A,#N/A,FALSE,"A&amp;E";#N/A,#N/A,FALSE,"HighTop";#N/A,#N/A,FALSE,"JG";#N/A,#N/A,FALSE,"RI";#N/A,#N/A,FALSE,"woHT";#N/A,#N/A,FALSE,"woHT&amp;JG"}</definedName>
    <definedName name="wrn.U.S.._.Industries._.Inc.." localSheetId="20" hidden="1">{#N/A,#N/A,TRUE,"IS";#N/A,#N/A,TRUE,"SG";#N/A,#N/A,TRUE,"FF";#N/A,#N/A,TRUE,"BS";#N/A,#N/A,TRUE,"DCF";#N/A,#N/A,TRUE,"Int";#N/A,#N/A,TRUE,"Consumer";#N/A,#N/A,TRUE,"Building";#N/A,#N/A,TRUE,"Industrial"}</definedName>
    <definedName name="wrn.U.S.._.Industries._.Inc.." hidden="1">{#N/A,#N/A,TRUE,"IS";#N/A,#N/A,TRUE,"SG";#N/A,#N/A,TRUE,"FF";#N/A,#N/A,TRUE,"BS";#N/A,#N/A,TRUE,"DCF";#N/A,#N/A,TRUE,"Int";#N/A,#N/A,TRUE,"Consumer";#N/A,#N/A,TRUE,"Building";#N/A,#N/A,TRUE,"Industrial"}</definedName>
    <definedName name="wrn.U.S.._.Industries._.Inc.._1" localSheetId="20" hidden="1">{#N/A,#N/A,TRUE,"IS";#N/A,#N/A,TRUE,"SG";#N/A,#N/A,TRUE,"FF";#N/A,#N/A,TRUE,"BS";#N/A,#N/A,TRUE,"DCF";#N/A,#N/A,TRUE,"Int";#N/A,#N/A,TRUE,"Consumer";#N/A,#N/A,TRUE,"Building";#N/A,#N/A,TRUE,"Industrial"}</definedName>
    <definedName name="wrn.U.S.._.Industries._.Inc.._1" hidden="1">{#N/A,#N/A,TRUE,"IS";#N/A,#N/A,TRUE,"SG";#N/A,#N/A,TRUE,"FF";#N/A,#N/A,TRUE,"BS";#N/A,#N/A,TRUE,"DCF";#N/A,#N/A,TRUE,"Int";#N/A,#N/A,TRUE,"Consumer";#N/A,#N/A,TRUE,"Building";#N/A,#N/A,TRUE,"Industrial"}</definedName>
    <definedName name="wrn.U.S.._.Industries._.Inc.._2" localSheetId="20" hidden="1">{#N/A,#N/A,TRUE,"IS";#N/A,#N/A,TRUE,"SG";#N/A,#N/A,TRUE,"FF";#N/A,#N/A,TRUE,"BS";#N/A,#N/A,TRUE,"DCF";#N/A,#N/A,TRUE,"Int";#N/A,#N/A,TRUE,"Consumer";#N/A,#N/A,TRUE,"Building";#N/A,#N/A,TRUE,"Industrial"}</definedName>
    <definedName name="wrn.U.S.._.Industries._.Inc.._2" hidden="1">{#N/A,#N/A,TRUE,"IS";#N/A,#N/A,TRUE,"SG";#N/A,#N/A,TRUE,"FF";#N/A,#N/A,TRUE,"BS";#N/A,#N/A,TRUE,"DCF";#N/A,#N/A,TRUE,"Int";#N/A,#N/A,TRUE,"Consumer";#N/A,#N/A,TRUE,"Building";#N/A,#N/A,TRUE,"Industrial"}</definedName>
    <definedName name="wrn.U.S.._.Industries._.Inc.._3" localSheetId="20" hidden="1">{#N/A,#N/A,TRUE,"IS";#N/A,#N/A,TRUE,"SG";#N/A,#N/A,TRUE,"FF";#N/A,#N/A,TRUE,"BS";#N/A,#N/A,TRUE,"DCF";#N/A,#N/A,TRUE,"Int";#N/A,#N/A,TRUE,"Consumer";#N/A,#N/A,TRUE,"Building";#N/A,#N/A,TRUE,"Industrial"}</definedName>
    <definedName name="wrn.U.S.._.Industries._.Inc.._3" hidden="1">{#N/A,#N/A,TRUE,"IS";#N/A,#N/A,TRUE,"SG";#N/A,#N/A,TRUE,"FF";#N/A,#N/A,TRUE,"BS";#N/A,#N/A,TRUE,"DCF";#N/A,#N/A,TRUE,"Int";#N/A,#N/A,TRUE,"Consumer";#N/A,#N/A,TRUE,"Building";#N/A,#N/A,TRUE,"Industrial"}</definedName>
    <definedName name="wrn.Unicom._.Financial._.Model." localSheetId="20" hidden="1">{#N/A,#N/A,TRUE,"Cover";#N/A,#N/A,TRUE,"DCF Analysis";#N/A,#N/A,TRUE,"P&amp;L";#N/A,#N/A,TRUE,"BS";#N/A,#N/A,TRUE,"CF";#N/A,#N/A,TRUE,"Assumptions";#N/A,#N/A,TRUE,"Wireless";#N/A,#N/A,TRUE,"LD, Data &amp; Int.";#N/A,#N/A,TRUE,"Paging";#N/A,#N/A,TRUE,"Capex &amp; Depr.";#N/A,#N/A,TRUE,"Non-Op. &amp; Other Items"}</definedName>
    <definedName name="wrn.Unicom._.Financial._.Model." hidden="1">{#N/A,#N/A,TRUE,"Cover";#N/A,#N/A,TRUE,"DCF Analysis";#N/A,#N/A,TRUE,"P&amp;L";#N/A,#N/A,TRUE,"BS";#N/A,#N/A,TRUE,"CF";#N/A,#N/A,TRUE,"Assumptions";#N/A,#N/A,TRUE,"Wireless";#N/A,#N/A,TRUE,"LD, Data &amp; Int.";#N/A,#N/A,TRUE,"Paging";#N/A,#N/A,TRUE,"Capex &amp; Depr.";#N/A,#N/A,TRUE,"Non-Op. &amp; Other Items"}</definedName>
    <definedName name="wrn.Unicom._.Financial._.Model._1" localSheetId="20" hidden="1">{#N/A,#N/A,TRUE,"Cover";#N/A,#N/A,TRUE,"DCF Analysis";#N/A,#N/A,TRUE,"P&amp;L";#N/A,#N/A,TRUE,"BS";#N/A,#N/A,TRUE,"CF";#N/A,#N/A,TRUE,"Assumptions";#N/A,#N/A,TRUE,"Wireless";#N/A,#N/A,TRUE,"LD, Data &amp; Int.";#N/A,#N/A,TRUE,"Paging";#N/A,#N/A,TRUE,"Capex &amp; Depr.";#N/A,#N/A,TRUE,"Non-Op. &amp; Other Items"}</definedName>
    <definedName name="wrn.Unicom._.Financial._.Model._1" hidden="1">{#N/A,#N/A,TRUE,"Cover";#N/A,#N/A,TRUE,"DCF Analysis";#N/A,#N/A,TRUE,"P&amp;L";#N/A,#N/A,TRUE,"BS";#N/A,#N/A,TRUE,"CF";#N/A,#N/A,TRUE,"Assumptions";#N/A,#N/A,TRUE,"Wireless";#N/A,#N/A,TRUE,"LD, Data &amp; Int.";#N/A,#N/A,TRUE,"Paging";#N/A,#N/A,TRUE,"Capex &amp; Depr.";#N/A,#N/A,TRUE,"Non-Op. &amp; Other Items"}</definedName>
    <definedName name="wrn.Unicom._.Financial._.Model._1_1" localSheetId="20" hidden="1">{#N/A,#N/A,TRUE,"Cover";#N/A,#N/A,TRUE,"DCF Analysis";#N/A,#N/A,TRUE,"P&amp;L";#N/A,#N/A,TRUE,"BS";#N/A,#N/A,TRUE,"CF";#N/A,#N/A,TRUE,"Assumptions";#N/A,#N/A,TRUE,"Wireless";#N/A,#N/A,TRUE,"LD, Data &amp; Int.";#N/A,#N/A,TRUE,"Paging";#N/A,#N/A,TRUE,"Capex &amp; Depr.";#N/A,#N/A,TRUE,"Non-Op. &amp; Other Items"}</definedName>
    <definedName name="wrn.Unicom._.Financial._.Model._1_1" hidden="1">{#N/A,#N/A,TRUE,"Cover";#N/A,#N/A,TRUE,"DCF Analysis";#N/A,#N/A,TRUE,"P&amp;L";#N/A,#N/A,TRUE,"BS";#N/A,#N/A,TRUE,"CF";#N/A,#N/A,TRUE,"Assumptions";#N/A,#N/A,TRUE,"Wireless";#N/A,#N/A,TRUE,"LD, Data &amp; Int.";#N/A,#N/A,TRUE,"Paging";#N/A,#N/A,TRUE,"Capex &amp; Depr.";#N/A,#N/A,TRUE,"Non-Op. &amp; Other Items"}</definedName>
    <definedName name="wrn.Unicom._.Financial._.Model._1_2" localSheetId="20" hidden="1">{#N/A,#N/A,TRUE,"Cover";#N/A,#N/A,TRUE,"DCF Analysis";#N/A,#N/A,TRUE,"P&amp;L";#N/A,#N/A,TRUE,"BS";#N/A,#N/A,TRUE,"CF";#N/A,#N/A,TRUE,"Assumptions";#N/A,#N/A,TRUE,"Wireless";#N/A,#N/A,TRUE,"LD, Data &amp; Int.";#N/A,#N/A,TRUE,"Paging";#N/A,#N/A,TRUE,"Capex &amp; Depr.";#N/A,#N/A,TRUE,"Non-Op. &amp; Other Items"}</definedName>
    <definedName name="wrn.Unicom._.Financial._.Model._1_2" hidden="1">{#N/A,#N/A,TRUE,"Cover";#N/A,#N/A,TRUE,"DCF Analysis";#N/A,#N/A,TRUE,"P&amp;L";#N/A,#N/A,TRUE,"BS";#N/A,#N/A,TRUE,"CF";#N/A,#N/A,TRUE,"Assumptions";#N/A,#N/A,TRUE,"Wireless";#N/A,#N/A,TRUE,"LD, Data &amp; Int.";#N/A,#N/A,TRUE,"Paging";#N/A,#N/A,TRUE,"Capex &amp; Depr.";#N/A,#N/A,TRUE,"Non-Op. &amp; Other Items"}</definedName>
    <definedName name="wrn.Unicom._.Financial._.Model._1_3" localSheetId="20" hidden="1">{#N/A,#N/A,TRUE,"Cover";#N/A,#N/A,TRUE,"DCF Analysis";#N/A,#N/A,TRUE,"P&amp;L";#N/A,#N/A,TRUE,"BS";#N/A,#N/A,TRUE,"CF";#N/A,#N/A,TRUE,"Assumptions";#N/A,#N/A,TRUE,"Wireless";#N/A,#N/A,TRUE,"LD, Data &amp; Int.";#N/A,#N/A,TRUE,"Paging";#N/A,#N/A,TRUE,"Capex &amp; Depr.";#N/A,#N/A,TRUE,"Non-Op. &amp; Other Items"}</definedName>
    <definedName name="wrn.Unicom._.Financial._.Model._1_3" hidden="1">{#N/A,#N/A,TRUE,"Cover";#N/A,#N/A,TRUE,"DCF Analysis";#N/A,#N/A,TRUE,"P&amp;L";#N/A,#N/A,TRUE,"BS";#N/A,#N/A,TRUE,"CF";#N/A,#N/A,TRUE,"Assumptions";#N/A,#N/A,TRUE,"Wireless";#N/A,#N/A,TRUE,"LD, Data &amp; Int.";#N/A,#N/A,TRUE,"Paging";#N/A,#N/A,TRUE,"Capex &amp; Depr.";#N/A,#N/A,TRUE,"Non-Op. &amp; Other Items"}</definedName>
    <definedName name="wrn.Unicom._.Financial._.Model._1_4" localSheetId="20" hidden="1">{#N/A,#N/A,TRUE,"Cover";#N/A,#N/A,TRUE,"DCF Analysis";#N/A,#N/A,TRUE,"P&amp;L";#N/A,#N/A,TRUE,"BS";#N/A,#N/A,TRUE,"CF";#N/A,#N/A,TRUE,"Assumptions";#N/A,#N/A,TRUE,"Wireless";#N/A,#N/A,TRUE,"LD, Data &amp; Int.";#N/A,#N/A,TRUE,"Paging";#N/A,#N/A,TRUE,"Capex &amp; Depr.";#N/A,#N/A,TRUE,"Non-Op. &amp; Other Items"}</definedName>
    <definedName name="wrn.Unicom._.Financial._.Model._1_4" hidden="1">{#N/A,#N/A,TRUE,"Cover";#N/A,#N/A,TRUE,"DCF Analysis";#N/A,#N/A,TRUE,"P&amp;L";#N/A,#N/A,TRUE,"BS";#N/A,#N/A,TRUE,"CF";#N/A,#N/A,TRUE,"Assumptions";#N/A,#N/A,TRUE,"Wireless";#N/A,#N/A,TRUE,"LD, Data &amp; Int.";#N/A,#N/A,TRUE,"Paging";#N/A,#N/A,TRUE,"Capex &amp; Depr.";#N/A,#N/A,TRUE,"Non-Op. &amp; Other Items"}</definedName>
    <definedName name="wrn.Unicom._.Financial._.Model._2" localSheetId="20" hidden="1">{#N/A,#N/A,TRUE,"Cover";#N/A,#N/A,TRUE,"DCF Analysis";#N/A,#N/A,TRUE,"P&amp;L";#N/A,#N/A,TRUE,"BS";#N/A,#N/A,TRUE,"CF";#N/A,#N/A,TRUE,"Assumptions";#N/A,#N/A,TRUE,"Wireless";#N/A,#N/A,TRUE,"LD, Data &amp; Int.";#N/A,#N/A,TRUE,"Paging";#N/A,#N/A,TRUE,"Capex &amp; Depr.";#N/A,#N/A,TRUE,"Non-Op. &amp; Other Items"}</definedName>
    <definedName name="wrn.Unicom._.Financial._.Model._2" hidden="1">{#N/A,#N/A,TRUE,"Cover";#N/A,#N/A,TRUE,"DCF Analysis";#N/A,#N/A,TRUE,"P&amp;L";#N/A,#N/A,TRUE,"BS";#N/A,#N/A,TRUE,"CF";#N/A,#N/A,TRUE,"Assumptions";#N/A,#N/A,TRUE,"Wireless";#N/A,#N/A,TRUE,"LD, Data &amp; Int.";#N/A,#N/A,TRUE,"Paging";#N/A,#N/A,TRUE,"Capex &amp; Depr.";#N/A,#N/A,TRUE,"Non-Op. &amp; Other Items"}</definedName>
    <definedName name="wrn.Unicom._.Financial._.Model._2_1" localSheetId="20" hidden="1">{#N/A,#N/A,TRUE,"Cover";#N/A,#N/A,TRUE,"DCF Analysis";#N/A,#N/A,TRUE,"P&amp;L";#N/A,#N/A,TRUE,"BS";#N/A,#N/A,TRUE,"CF";#N/A,#N/A,TRUE,"Assumptions";#N/A,#N/A,TRUE,"Wireless";#N/A,#N/A,TRUE,"LD, Data &amp; Int.";#N/A,#N/A,TRUE,"Paging";#N/A,#N/A,TRUE,"Capex &amp; Depr.";#N/A,#N/A,TRUE,"Non-Op. &amp; Other Items"}</definedName>
    <definedName name="wrn.Unicom._.Financial._.Model._2_1" hidden="1">{#N/A,#N/A,TRUE,"Cover";#N/A,#N/A,TRUE,"DCF Analysis";#N/A,#N/A,TRUE,"P&amp;L";#N/A,#N/A,TRUE,"BS";#N/A,#N/A,TRUE,"CF";#N/A,#N/A,TRUE,"Assumptions";#N/A,#N/A,TRUE,"Wireless";#N/A,#N/A,TRUE,"LD, Data &amp; Int.";#N/A,#N/A,TRUE,"Paging";#N/A,#N/A,TRUE,"Capex &amp; Depr.";#N/A,#N/A,TRUE,"Non-Op. &amp; Other Items"}</definedName>
    <definedName name="wrn.Unicom._.Financial._.Model._2_2" localSheetId="20" hidden="1">{#N/A,#N/A,TRUE,"Cover";#N/A,#N/A,TRUE,"DCF Analysis";#N/A,#N/A,TRUE,"P&amp;L";#N/A,#N/A,TRUE,"BS";#N/A,#N/A,TRUE,"CF";#N/A,#N/A,TRUE,"Assumptions";#N/A,#N/A,TRUE,"Wireless";#N/A,#N/A,TRUE,"LD, Data &amp; Int.";#N/A,#N/A,TRUE,"Paging";#N/A,#N/A,TRUE,"Capex &amp; Depr.";#N/A,#N/A,TRUE,"Non-Op. &amp; Other Items"}</definedName>
    <definedName name="wrn.Unicom._.Financial._.Model._2_2" hidden="1">{#N/A,#N/A,TRUE,"Cover";#N/A,#N/A,TRUE,"DCF Analysis";#N/A,#N/A,TRUE,"P&amp;L";#N/A,#N/A,TRUE,"BS";#N/A,#N/A,TRUE,"CF";#N/A,#N/A,TRUE,"Assumptions";#N/A,#N/A,TRUE,"Wireless";#N/A,#N/A,TRUE,"LD, Data &amp; Int.";#N/A,#N/A,TRUE,"Paging";#N/A,#N/A,TRUE,"Capex &amp; Depr.";#N/A,#N/A,TRUE,"Non-Op. &amp; Other Items"}</definedName>
    <definedName name="wrn.Unicom._.Financial._.Model._2_3" localSheetId="20" hidden="1">{#N/A,#N/A,TRUE,"Cover";#N/A,#N/A,TRUE,"DCF Analysis";#N/A,#N/A,TRUE,"P&amp;L";#N/A,#N/A,TRUE,"BS";#N/A,#N/A,TRUE,"CF";#N/A,#N/A,TRUE,"Assumptions";#N/A,#N/A,TRUE,"Wireless";#N/A,#N/A,TRUE,"LD, Data &amp; Int.";#N/A,#N/A,TRUE,"Paging";#N/A,#N/A,TRUE,"Capex &amp; Depr.";#N/A,#N/A,TRUE,"Non-Op. &amp; Other Items"}</definedName>
    <definedName name="wrn.Unicom._.Financial._.Model._2_3" hidden="1">{#N/A,#N/A,TRUE,"Cover";#N/A,#N/A,TRUE,"DCF Analysis";#N/A,#N/A,TRUE,"P&amp;L";#N/A,#N/A,TRUE,"BS";#N/A,#N/A,TRUE,"CF";#N/A,#N/A,TRUE,"Assumptions";#N/A,#N/A,TRUE,"Wireless";#N/A,#N/A,TRUE,"LD, Data &amp; Int.";#N/A,#N/A,TRUE,"Paging";#N/A,#N/A,TRUE,"Capex &amp; Depr.";#N/A,#N/A,TRUE,"Non-Op. &amp; Other Items"}</definedName>
    <definedName name="wrn.Unicom._.Financial._.Model._2_4" localSheetId="20" hidden="1">{#N/A,#N/A,TRUE,"Cover";#N/A,#N/A,TRUE,"DCF Analysis";#N/A,#N/A,TRUE,"P&amp;L";#N/A,#N/A,TRUE,"BS";#N/A,#N/A,TRUE,"CF";#N/A,#N/A,TRUE,"Assumptions";#N/A,#N/A,TRUE,"Wireless";#N/A,#N/A,TRUE,"LD, Data &amp; Int.";#N/A,#N/A,TRUE,"Paging";#N/A,#N/A,TRUE,"Capex &amp; Depr.";#N/A,#N/A,TRUE,"Non-Op. &amp; Other Items"}</definedName>
    <definedName name="wrn.Unicom._.Financial._.Model._2_4" hidden="1">{#N/A,#N/A,TRUE,"Cover";#N/A,#N/A,TRUE,"DCF Analysis";#N/A,#N/A,TRUE,"P&amp;L";#N/A,#N/A,TRUE,"BS";#N/A,#N/A,TRUE,"CF";#N/A,#N/A,TRUE,"Assumptions";#N/A,#N/A,TRUE,"Wireless";#N/A,#N/A,TRUE,"LD, Data &amp; Int.";#N/A,#N/A,TRUE,"Paging";#N/A,#N/A,TRUE,"Capex &amp; Depr.";#N/A,#N/A,TRUE,"Non-Op. &amp; Other Items"}</definedName>
    <definedName name="wrn.Unicom._.Financial._.Model._3" localSheetId="20" hidden="1">{#N/A,#N/A,TRUE,"Cover";#N/A,#N/A,TRUE,"DCF Analysis";#N/A,#N/A,TRUE,"P&amp;L";#N/A,#N/A,TRUE,"BS";#N/A,#N/A,TRUE,"CF";#N/A,#N/A,TRUE,"Assumptions";#N/A,#N/A,TRUE,"Wireless";#N/A,#N/A,TRUE,"LD, Data &amp; Int.";#N/A,#N/A,TRUE,"Paging";#N/A,#N/A,TRUE,"Capex &amp; Depr.";#N/A,#N/A,TRUE,"Non-Op. &amp; Other Items"}</definedName>
    <definedName name="wrn.Unicom._.Financial._.Model._3" hidden="1">{#N/A,#N/A,TRUE,"Cover";#N/A,#N/A,TRUE,"DCF Analysis";#N/A,#N/A,TRUE,"P&amp;L";#N/A,#N/A,TRUE,"BS";#N/A,#N/A,TRUE,"CF";#N/A,#N/A,TRUE,"Assumptions";#N/A,#N/A,TRUE,"Wireless";#N/A,#N/A,TRUE,"LD, Data &amp; Int.";#N/A,#N/A,TRUE,"Paging";#N/A,#N/A,TRUE,"Capex &amp; Depr.";#N/A,#N/A,TRUE,"Non-Op. &amp; Other Items"}</definedName>
    <definedName name="wrn.Unicom._.Financial._.Model._3_1" localSheetId="20" hidden="1">{#N/A,#N/A,TRUE,"Cover";#N/A,#N/A,TRUE,"DCF Analysis";#N/A,#N/A,TRUE,"P&amp;L";#N/A,#N/A,TRUE,"BS";#N/A,#N/A,TRUE,"CF";#N/A,#N/A,TRUE,"Assumptions";#N/A,#N/A,TRUE,"Wireless";#N/A,#N/A,TRUE,"LD, Data &amp; Int.";#N/A,#N/A,TRUE,"Paging";#N/A,#N/A,TRUE,"Capex &amp; Depr.";#N/A,#N/A,TRUE,"Non-Op. &amp; Other Items"}</definedName>
    <definedName name="wrn.Unicom._.Financial._.Model._3_1" hidden="1">{#N/A,#N/A,TRUE,"Cover";#N/A,#N/A,TRUE,"DCF Analysis";#N/A,#N/A,TRUE,"P&amp;L";#N/A,#N/A,TRUE,"BS";#N/A,#N/A,TRUE,"CF";#N/A,#N/A,TRUE,"Assumptions";#N/A,#N/A,TRUE,"Wireless";#N/A,#N/A,TRUE,"LD, Data &amp; Int.";#N/A,#N/A,TRUE,"Paging";#N/A,#N/A,TRUE,"Capex &amp; Depr.";#N/A,#N/A,TRUE,"Non-Op. &amp; Other Items"}</definedName>
    <definedName name="wrn.Unicom._.Financial._.Model._3_2" localSheetId="20" hidden="1">{#N/A,#N/A,TRUE,"Cover";#N/A,#N/A,TRUE,"DCF Analysis";#N/A,#N/A,TRUE,"P&amp;L";#N/A,#N/A,TRUE,"BS";#N/A,#N/A,TRUE,"CF";#N/A,#N/A,TRUE,"Assumptions";#N/A,#N/A,TRUE,"Wireless";#N/A,#N/A,TRUE,"LD, Data &amp; Int.";#N/A,#N/A,TRUE,"Paging";#N/A,#N/A,TRUE,"Capex &amp; Depr.";#N/A,#N/A,TRUE,"Non-Op. &amp; Other Items"}</definedName>
    <definedName name="wrn.Unicom._.Financial._.Model._3_2" hidden="1">{#N/A,#N/A,TRUE,"Cover";#N/A,#N/A,TRUE,"DCF Analysis";#N/A,#N/A,TRUE,"P&amp;L";#N/A,#N/A,TRUE,"BS";#N/A,#N/A,TRUE,"CF";#N/A,#N/A,TRUE,"Assumptions";#N/A,#N/A,TRUE,"Wireless";#N/A,#N/A,TRUE,"LD, Data &amp; Int.";#N/A,#N/A,TRUE,"Paging";#N/A,#N/A,TRUE,"Capex &amp; Depr.";#N/A,#N/A,TRUE,"Non-Op. &amp; Other Items"}</definedName>
    <definedName name="wrn.Unicom._.Financial._.Model._3_3" localSheetId="20" hidden="1">{#N/A,#N/A,TRUE,"Cover";#N/A,#N/A,TRUE,"DCF Analysis";#N/A,#N/A,TRUE,"P&amp;L";#N/A,#N/A,TRUE,"BS";#N/A,#N/A,TRUE,"CF";#N/A,#N/A,TRUE,"Assumptions";#N/A,#N/A,TRUE,"Wireless";#N/A,#N/A,TRUE,"LD, Data &amp; Int.";#N/A,#N/A,TRUE,"Paging";#N/A,#N/A,TRUE,"Capex &amp; Depr.";#N/A,#N/A,TRUE,"Non-Op. &amp; Other Items"}</definedName>
    <definedName name="wrn.Unicom._.Financial._.Model._3_3" hidden="1">{#N/A,#N/A,TRUE,"Cover";#N/A,#N/A,TRUE,"DCF Analysis";#N/A,#N/A,TRUE,"P&amp;L";#N/A,#N/A,TRUE,"BS";#N/A,#N/A,TRUE,"CF";#N/A,#N/A,TRUE,"Assumptions";#N/A,#N/A,TRUE,"Wireless";#N/A,#N/A,TRUE,"LD, Data &amp; Int.";#N/A,#N/A,TRUE,"Paging";#N/A,#N/A,TRUE,"Capex &amp; Depr.";#N/A,#N/A,TRUE,"Non-Op. &amp; Other Items"}</definedName>
    <definedName name="wrn.Unicom._.Financial._.Model._3_4" localSheetId="20" hidden="1">{#N/A,#N/A,TRUE,"Cover";#N/A,#N/A,TRUE,"DCF Analysis";#N/A,#N/A,TRUE,"P&amp;L";#N/A,#N/A,TRUE,"BS";#N/A,#N/A,TRUE,"CF";#N/A,#N/A,TRUE,"Assumptions";#N/A,#N/A,TRUE,"Wireless";#N/A,#N/A,TRUE,"LD, Data &amp; Int.";#N/A,#N/A,TRUE,"Paging";#N/A,#N/A,TRUE,"Capex &amp; Depr.";#N/A,#N/A,TRUE,"Non-Op. &amp; Other Items"}</definedName>
    <definedName name="wrn.Unicom._.Financial._.Model._3_4" hidden="1">{#N/A,#N/A,TRUE,"Cover";#N/A,#N/A,TRUE,"DCF Analysis";#N/A,#N/A,TRUE,"P&amp;L";#N/A,#N/A,TRUE,"BS";#N/A,#N/A,TRUE,"CF";#N/A,#N/A,TRUE,"Assumptions";#N/A,#N/A,TRUE,"Wireless";#N/A,#N/A,TRUE,"LD, Data &amp; Int.";#N/A,#N/A,TRUE,"Paging";#N/A,#N/A,TRUE,"Capex &amp; Depr.";#N/A,#N/A,TRUE,"Non-Op. &amp; Other Items"}</definedName>
    <definedName name="wrn.Unicom._.Financial._.Model._4" localSheetId="20" hidden="1">{#N/A,#N/A,TRUE,"Cover";#N/A,#N/A,TRUE,"DCF Analysis";#N/A,#N/A,TRUE,"P&amp;L";#N/A,#N/A,TRUE,"BS";#N/A,#N/A,TRUE,"CF";#N/A,#N/A,TRUE,"Assumptions";#N/A,#N/A,TRUE,"Wireless";#N/A,#N/A,TRUE,"LD, Data &amp; Int.";#N/A,#N/A,TRUE,"Paging";#N/A,#N/A,TRUE,"Capex &amp; Depr.";#N/A,#N/A,TRUE,"Non-Op. &amp; Other Items"}</definedName>
    <definedName name="wrn.Unicom._.Financial._.Model._4" hidden="1">{#N/A,#N/A,TRUE,"Cover";#N/A,#N/A,TRUE,"DCF Analysis";#N/A,#N/A,TRUE,"P&amp;L";#N/A,#N/A,TRUE,"BS";#N/A,#N/A,TRUE,"CF";#N/A,#N/A,TRUE,"Assumptions";#N/A,#N/A,TRUE,"Wireless";#N/A,#N/A,TRUE,"LD, Data &amp; Int.";#N/A,#N/A,TRUE,"Paging";#N/A,#N/A,TRUE,"Capex &amp; Depr.";#N/A,#N/A,TRUE,"Non-Op. &amp; Other Items"}</definedName>
    <definedName name="wrn.Unicom._.Financial._.Model._4_1" localSheetId="20" hidden="1">{#N/A,#N/A,TRUE,"Cover";#N/A,#N/A,TRUE,"DCF Analysis";#N/A,#N/A,TRUE,"P&amp;L";#N/A,#N/A,TRUE,"BS";#N/A,#N/A,TRUE,"CF";#N/A,#N/A,TRUE,"Assumptions";#N/A,#N/A,TRUE,"Wireless";#N/A,#N/A,TRUE,"LD, Data &amp; Int.";#N/A,#N/A,TRUE,"Paging";#N/A,#N/A,TRUE,"Capex &amp; Depr.";#N/A,#N/A,TRUE,"Non-Op. &amp; Other Items"}</definedName>
    <definedName name="wrn.Unicom._.Financial._.Model._4_1" hidden="1">{#N/A,#N/A,TRUE,"Cover";#N/A,#N/A,TRUE,"DCF Analysis";#N/A,#N/A,TRUE,"P&amp;L";#N/A,#N/A,TRUE,"BS";#N/A,#N/A,TRUE,"CF";#N/A,#N/A,TRUE,"Assumptions";#N/A,#N/A,TRUE,"Wireless";#N/A,#N/A,TRUE,"LD, Data &amp; Int.";#N/A,#N/A,TRUE,"Paging";#N/A,#N/A,TRUE,"Capex &amp; Depr.";#N/A,#N/A,TRUE,"Non-Op. &amp; Other Items"}</definedName>
    <definedName name="wrn.Unicom._.Financial._.Model._4_2" localSheetId="20" hidden="1">{#N/A,#N/A,TRUE,"Cover";#N/A,#N/A,TRUE,"DCF Analysis";#N/A,#N/A,TRUE,"P&amp;L";#N/A,#N/A,TRUE,"BS";#N/A,#N/A,TRUE,"CF";#N/A,#N/A,TRUE,"Assumptions";#N/A,#N/A,TRUE,"Wireless";#N/A,#N/A,TRUE,"LD, Data &amp; Int.";#N/A,#N/A,TRUE,"Paging";#N/A,#N/A,TRUE,"Capex &amp; Depr.";#N/A,#N/A,TRUE,"Non-Op. &amp; Other Items"}</definedName>
    <definedName name="wrn.Unicom._.Financial._.Model._4_2" hidden="1">{#N/A,#N/A,TRUE,"Cover";#N/A,#N/A,TRUE,"DCF Analysis";#N/A,#N/A,TRUE,"P&amp;L";#N/A,#N/A,TRUE,"BS";#N/A,#N/A,TRUE,"CF";#N/A,#N/A,TRUE,"Assumptions";#N/A,#N/A,TRUE,"Wireless";#N/A,#N/A,TRUE,"LD, Data &amp; Int.";#N/A,#N/A,TRUE,"Paging";#N/A,#N/A,TRUE,"Capex &amp; Depr.";#N/A,#N/A,TRUE,"Non-Op. &amp; Other Items"}</definedName>
    <definedName name="wrn.Unicom._.Financial._.Model._4_3" localSheetId="20" hidden="1">{#N/A,#N/A,TRUE,"Cover";#N/A,#N/A,TRUE,"DCF Analysis";#N/A,#N/A,TRUE,"P&amp;L";#N/A,#N/A,TRUE,"BS";#N/A,#N/A,TRUE,"CF";#N/A,#N/A,TRUE,"Assumptions";#N/A,#N/A,TRUE,"Wireless";#N/A,#N/A,TRUE,"LD, Data &amp; Int.";#N/A,#N/A,TRUE,"Paging";#N/A,#N/A,TRUE,"Capex &amp; Depr.";#N/A,#N/A,TRUE,"Non-Op. &amp; Other Items"}</definedName>
    <definedName name="wrn.Unicom._.Financial._.Model._4_3" hidden="1">{#N/A,#N/A,TRUE,"Cover";#N/A,#N/A,TRUE,"DCF Analysis";#N/A,#N/A,TRUE,"P&amp;L";#N/A,#N/A,TRUE,"BS";#N/A,#N/A,TRUE,"CF";#N/A,#N/A,TRUE,"Assumptions";#N/A,#N/A,TRUE,"Wireless";#N/A,#N/A,TRUE,"LD, Data &amp; Int.";#N/A,#N/A,TRUE,"Paging";#N/A,#N/A,TRUE,"Capex &amp; Depr.";#N/A,#N/A,TRUE,"Non-Op. &amp; Other Items"}</definedName>
    <definedName name="wrn.Unicom._.Financial._.Model._4_4" localSheetId="20" hidden="1">{#N/A,#N/A,TRUE,"Cover";#N/A,#N/A,TRUE,"DCF Analysis";#N/A,#N/A,TRUE,"P&amp;L";#N/A,#N/A,TRUE,"BS";#N/A,#N/A,TRUE,"CF";#N/A,#N/A,TRUE,"Assumptions";#N/A,#N/A,TRUE,"Wireless";#N/A,#N/A,TRUE,"LD, Data &amp; Int.";#N/A,#N/A,TRUE,"Paging";#N/A,#N/A,TRUE,"Capex &amp; Depr.";#N/A,#N/A,TRUE,"Non-Op. &amp; Other Items"}</definedName>
    <definedName name="wrn.Unicom._.Financial._.Model._4_4" hidden="1">{#N/A,#N/A,TRUE,"Cover";#N/A,#N/A,TRUE,"DCF Analysis";#N/A,#N/A,TRUE,"P&amp;L";#N/A,#N/A,TRUE,"BS";#N/A,#N/A,TRUE,"CF";#N/A,#N/A,TRUE,"Assumptions";#N/A,#N/A,TRUE,"Wireless";#N/A,#N/A,TRUE,"LD, Data &amp; Int.";#N/A,#N/A,TRUE,"Paging";#N/A,#N/A,TRUE,"Capex &amp; Depr.";#N/A,#N/A,TRUE,"Non-Op. &amp; Other Items"}</definedName>
    <definedName name="wrn.Unicom._.Financial._.Model._5" localSheetId="20" hidden="1">{#N/A,#N/A,TRUE,"Cover";#N/A,#N/A,TRUE,"DCF Analysis";#N/A,#N/A,TRUE,"P&amp;L";#N/A,#N/A,TRUE,"BS";#N/A,#N/A,TRUE,"CF";#N/A,#N/A,TRUE,"Assumptions";#N/A,#N/A,TRUE,"Wireless";#N/A,#N/A,TRUE,"LD, Data &amp; Int.";#N/A,#N/A,TRUE,"Paging";#N/A,#N/A,TRUE,"Capex &amp; Depr.";#N/A,#N/A,TRUE,"Non-Op. &amp; Other Items"}</definedName>
    <definedName name="wrn.Unicom._.Financial._.Model._5" hidden="1">{#N/A,#N/A,TRUE,"Cover";#N/A,#N/A,TRUE,"DCF Analysis";#N/A,#N/A,TRUE,"P&amp;L";#N/A,#N/A,TRUE,"BS";#N/A,#N/A,TRUE,"CF";#N/A,#N/A,TRUE,"Assumptions";#N/A,#N/A,TRUE,"Wireless";#N/A,#N/A,TRUE,"LD, Data &amp; Int.";#N/A,#N/A,TRUE,"Paging";#N/A,#N/A,TRUE,"Capex &amp; Depr.";#N/A,#N/A,TRUE,"Non-Op. &amp; Other Items"}</definedName>
    <definedName name="wrn.Unicom._.Financial._.Model._5_1" localSheetId="20" hidden="1">{#N/A,#N/A,TRUE,"Cover";#N/A,#N/A,TRUE,"DCF Analysis";#N/A,#N/A,TRUE,"P&amp;L";#N/A,#N/A,TRUE,"BS";#N/A,#N/A,TRUE,"CF";#N/A,#N/A,TRUE,"Assumptions";#N/A,#N/A,TRUE,"Wireless";#N/A,#N/A,TRUE,"LD, Data &amp; Int.";#N/A,#N/A,TRUE,"Paging";#N/A,#N/A,TRUE,"Capex &amp; Depr.";#N/A,#N/A,TRUE,"Non-Op. &amp; Other Items"}</definedName>
    <definedName name="wrn.Unicom._.Financial._.Model._5_1" hidden="1">{#N/A,#N/A,TRUE,"Cover";#N/A,#N/A,TRUE,"DCF Analysis";#N/A,#N/A,TRUE,"P&amp;L";#N/A,#N/A,TRUE,"BS";#N/A,#N/A,TRUE,"CF";#N/A,#N/A,TRUE,"Assumptions";#N/A,#N/A,TRUE,"Wireless";#N/A,#N/A,TRUE,"LD, Data &amp; Int.";#N/A,#N/A,TRUE,"Paging";#N/A,#N/A,TRUE,"Capex &amp; Depr.";#N/A,#N/A,TRUE,"Non-Op. &amp; Other Items"}</definedName>
    <definedName name="wrn.Unicom._.Financial._.Model._5_2" localSheetId="20" hidden="1">{#N/A,#N/A,TRUE,"Cover";#N/A,#N/A,TRUE,"DCF Analysis";#N/A,#N/A,TRUE,"P&amp;L";#N/A,#N/A,TRUE,"BS";#N/A,#N/A,TRUE,"CF";#N/A,#N/A,TRUE,"Assumptions";#N/A,#N/A,TRUE,"Wireless";#N/A,#N/A,TRUE,"LD, Data &amp; Int.";#N/A,#N/A,TRUE,"Paging";#N/A,#N/A,TRUE,"Capex &amp; Depr.";#N/A,#N/A,TRUE,"Non-Op. &amp; Other Items"}</definedName>
    <definedName name="wrn.Unicom._.Financial._.Model._5_2" hidden="1">{#N/A,#N/A,TRUE,"Cover";#N/A,#N/A,TRUE,"DCF Analysis";#N/A,#N/A,TRUE,"P&amp;L";#N/A,#N/A,TRUE,"BS";#N/A,#N/A,TRUE,"CF";#N/A,#N/A,TRUE,"Assumptions";#N/A,#N/A,TRUE,"Wireless";#N/A,#N/A,TRUE,"LD, Data &amp; Int.";#N/A,#N/A,TRUE,"Paging";#N/A,#N/A,TRUE,"Capex &amp; Depr.";#N/A,#N/A,TRUE,"Non-Op. &amp; Other Items"}</definedName>
    <definedName name="wrn.Unicom._.Financial._.Model._5_3" localSheetId="20" hidden="1">{#N/A,#N/A,TRUE,"Cover";#N/A,#N/A,TRUE,"DCF Analysis";#N/A,#N/A,TRUE,"P&amp;L";#N/A,#N/A,TRUE,"BS";#N/A,#N/A,TRUE,"CF";#N/A,#N/A,TRUE,"Assumptions";#N/A,#N/A,TRUE,"Wireless";#N/A,#N/A,TRUE,"LD, Data &amp; Int.";#N/A,#N/A,TRUE,"Paging";#N/A,#N/A,TRUE,"Capex &amp; Depr.";#N/A,#N/A,TRUE,"Non-Op. &amp; Other Items"}</definedName>
    <definedName name="wrn.Unicom._.Financial._.Model._5_3" hidden="1">{#N/A,#N/A,TRUE,"Cover";#N/A,#N/A,TRUE,"DCF Analysis";#N/A,#N/A,TRUE,"P&amp;L";#N/A,#N/A,TRUE,"BS";#N/A,#N/A,TRUE,"CF";#N/A,#N/A,TRUE,"Assumptions";#N/A,#N/A,TRUE,"Wireless";#N/A,#N/A,TRUE,"LD, Data &amp; Int.";#N/A,#N/A,TRUE,"Paging";#N/A,#N/A,TRUE,"Capex &amp; Depr.";#N/A,#N/A,TRUE,"Non-Op. &amp; Other Items"}</definedName>
    <definedName name="wrn.Unicom._.Financial._.Model._5_4" localSheetId="20" hidden="1">{#N/A,#N/A,TRUE,"Cover";#N/A,#N/A,TRUE,"DCF Analysis";#N/A,#N/A,TRUE,"P&amp;L";#N/A,#N/A,TRUE,"BS";#N/A,#N/A,TRUE,"CF";#N/A,#N/A,TRUE,"Assumptions";#N/A,#N/A,TRUE,"Wireless";#N/A,#N/A,TRUE,"LD, Data &amp; Int.";#N/A,#N/A,TRUE,"Paging";#N/A,#N/A,TRUE,"Capex &amp; Depr.";#N/A,#N/A,TRUE,"Non-Op. &amp; Other Items"}</definedName>
    <definedName name="wrn.Unicom._.Financial._.Model._5_4" hidden="1">{#N/A,#N/A,TRUE,"Cover";#N/A,#N/A,TRUE,"DCF Analysis";#N/A,#N/A,TRUE,"P&amp;L";#N/A,#N/A,TRUE,"BS";#N/A,#N/A,TRUE,"CF";#N/A,#N/A,TRUE,"Assumptions";#N/A,#N/A,TRUE,"Wireless";#N/A,#N/A,TRUE,"LD, Data &amp; Int.";#N/A,#N/A,TRUE,"Paging";#N/A,#N/A,TRUE,"Capex &amp; Depr.";#N/A,#N/A,TRUE,"Non-Op. &amp; Other Items"}</definedName>
    <definedName name="wrn.UNIONGAS94TAXRETURN." localSheetId="20"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wrn.UNIONGAS94TAXRETURN."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wrn.USW." localSheetId="20" hidden="1">{"IS",#N/A,FALSE,"IS";"RPTIS",#N/A,FALSE,"RPTIS";"STATS",#N/A,FALSE,"STATS";"BS",#N/A,FALSE,"BS"}</definedName>
    <definedName name="wrn.USW." hidden="1">{"IS",#N/A,FALSE,"IS";"RPTIS",#N/A,FALSE,"RPTIS";"STATS",#N/A,FALSE,"STATS";"BS",#N/A,FALSE,"BS"}</definedName>
    <definedName name="wrn.UTILITIES." localSheetId="20" hidden="1">{#N/A,#N/A,FALSE,"UTIL Monthly Inc ";#N/A,#N/A,FALSE,"Capital";#N/A,#N/A,FALSE,"UTIL REVENUE";#N/A,#N/A,FALSE,"RM REVENUE";#N/A,#N/A,FALSE,"Manpower";#N/A,#N/A,FALSE,"SI - UTIL";#N/A,#N/A,FALSE,"Sales - Utili"}</definedName>
    <definedName name="wrn.UTILITIES." hidden="1">{#N/A,#N/A,FALSE,"UTIL Monthly Inc ";#N/A,#N/A,FALSE,"Capital";#N/A,#N/A,FALSE,"UTIL REVENUE";#N/A,#N/A,FALSE,"RM REVENUE";#N/A,#N/A,FALSE,"Manpower";#N/A,#N/A,FALSE,"SI - UTIL";#N/A,#N/A,FALSE,"Sales - Utili"}</definedName>
    <definedName name="wrn.UTILITIES._1" localSheetId="20" hidden="1">{#N/A,#N/A,FALSE,"UTIL Monthly Inc ";#N/A,#N/A,FALSE,"Capital";#N/A,#N/A,FALSE,"UTIL REVENUE";#N/A,#N/A,FALSE,"RM REVENUE";#N/A,#N/A,FALSE,"Manpower";#N/A,#N/A,FALSE,"SI - UTIL";#N/A,#N/A,FALSE,"Sales - Utili"}</definedName>
    <definedName name="wrn.UTILITIES._1" hidden="1">{#N/A,#N/A,FALSE,"UTIL Monthly Inc ";#N/A,#N/A,FALSE,"Capital";#N/A,#N/A,FALSE,"UTIL REVENUE";#N/A,#N/A,FALSE,"RM REVENUE";#N/A,#N/A,FALSE,"Manpower";#N/A,#N/A,FALSE,"SI - UTIL";#N/A,#N/A,FALSE,"Sales - Utili"}</definedName>
    <definedName name="wrn.UTILITIES._1_1" localSheetId="20" hidden="1">{#N/A,#N/A,FALSE,"UTIL Monthly Inc ";#N/A,#N/A,FALSE,"Capital";#N/A,#N/A,FALSE,"UTIL REVENUE";#N/A,#N/A,FALSE,"RM REVENUE";#N/A,#N/A,FALSE,"Manpower";#N/A,#N/A,FALSE,"SI - UTIL";#N/A,#N/A,FALSE,"Sales - Utili"}</definedName>
    <definedName name="wrn.UTILITIES._1_1" hidden="1">{#N/A,#N/A,FALSE,"UTIL Monthly Inc ";#N/A,#N/A,FALSE,"Capital";#N/A,#N/A,FALSE,"UTIL REVENUE";#N/A,#N/A,FALSE,"RM REVENUE";#N/A,#N/A,FALSE,"Manpower";#N/A,#N/A,FALSE,"SI - UTIL";#N/A,#N/A,FALSE,"Sales - Utili"}</definedName>
    <definedName name="wrn.UTILITIES._1_1_1" localSheetId="20" hidden="1">{#N/A,#N/A,FALSE,"UTIL Monthly Inc ";#N/A,#N/A,FALSE,"Capital";#N/A,#N/A,FALSE,"UTIL REVENUE";#N/A,#N/A,FALSE,"RM REVENUE";#N/A,#N/A,FALSE,"Manpower";#N/A,#N/A,FALSE,"SI - UTIL";#N/A,#N/A,FALSE,"Sales - Utili"}</definedName>
    <definedName name="wrn.UTILITIES._1_1_1" hidden="1">{#N/A,#N/A,FALSE,"UTIL Monthly Inc ";#N/A,#N/A,FALSE,"Capital";#N/A,#N/A,FALSE,"UTIL REVENUE";#N/A,#N/A,FALSE,"RM REVENUE";#N/A,#N/A,FALSE,"Manpower";#N/A,#N/A,FALSE,"SI - UTIL";#N/A,#N/A,FALSE,"Sales - Utili"}</definedName>
    <definedName name="wrn.UTILITIES._1_1_2" localSheetId="20" hidden="1">{#N/A,#N/A,FALSE,"UTIL Monthly Inc ";#N/A,#N/A,FALSE,"Capital";#N/A,#N/A,FALSE,"UTIL REVENUE";#N/A,#N/A,FALSE,"RM REVENUE";#N/A,#N/A,FALSE,"Manpower";#N/A,#N/A,FALSE,"SI - UTIL";#N/A,#N/A,FALSE,"Sales - Utili"}</definedName>
    <definedName name="wrn.UTILITIES._1_1_2" hidden="1">{#N/A,#N/A,FALSE,"UTIL Monthly Inc ";#N/A,#N/A,FALSE,"Capital";#N/A,#N/A,FALSE,"UTIL REVENUE";#N/A,#N/A,FALSE,"RM REVENUE";#N/A,#N/A,FALSE,"Manpower";#N/A,#N/A,FALSE,"SI - UTIL";#N/A,#N/A,FALSE,"Sales - Utili"}</definedName>
    <definedName name="wrn.UTILITIES._1_1_3" localSheetId="20" hidden="1">{#N/A,#N/A,FALSE,"UTIL Monthly Inc ";#N/A,#N/A,FALSE,"Capital";#N/A,#N/A,FALSE,"UTIL REVENUE";#N/A,#N/A,FALSE,"RM REVENUE";#N/A,#N/A,FALSE,"Manpower";#N/A,#N/A,FALSE,"SI - UTIL";#N/A,#N/A,FALSE,"Sales - Utili"}</definedName>
    <definedName name="wrn.UTILITIES._1_1_3" hidden="1">{#N/A,#N/A,FALSE,"UTIL Monthly Inc ";#N/A,#N/A,FALSE,"Capital";#N/A,#N/A,FALSE,"UTIL REVENUE";#N/A,#N/A,FALSE,"RM REVENUE";#N/A,#N/A,FALSE,"Manpower";#N/A,#N/A,FALSE,"SI - UTIL";#N/A,#N/A,FALSE,"Sales - Utili"}</definedName>
    <definedName name="wrn.UTILITIES._1_1_4" localSheetId="20" hidden="1">{#N/A,#N/A,FALSE,"UTIL Monthly Inc ";#N/A,#N/A,FALSE,"Capital";#N/A,#N/A,FALSE,"UTIL REVENUE";#N/A,#N/A,FALSE,"RM REVENUE";#N/A,#N/A,FALSE,"Manpower";#N/A,#N/A,FALSE,"SI - UTIL";#N/A,#N/A,FALSE,"Sales - Utili"}</definedName>
    <definedName name="wrn.UTILITIES._1_1_4" hidden="1">{#N/A,#N/A,FALSE,"UTIL Monthly Inc ";#N/A,#N/A,FALSE,"Capital";#N/A,#N/A,FALSE,"UTIL REVENUE";#N/A,#N/A,FALSE,"RM REVENUE";#N/A,#N/A,FALSE,"Manpower";#N/A,#N/A,FALSE,"SI - UTIL";#N/A,#N/A,FALSE,"Sales - Utili"}</definedName>
    <definedName name="wrn.UTILITIES._1_1_5" localSheetId="20" hidden="1">{#N/A,#N/A,FALSE,"UTIL Monthly Inc ";#N/A,#N/A,FALSE,"Capital";#N/A,#N/A,FALSE,"UTIL REVENUE";#N/A,#N/A,FALSE,"RM REVENUE";#N/A,#N/A,FALSE,"Manpower";#N/A,#N/A,FALSE,"SI - UTIL";#N/A,#N/A,FALSE,"Sales - Utili"}</definedName>
    <definedName name="wrn.UTILITIES._1_1_5" hidden="1">{#N/A,#N/A,FALSE,"UTIL Monthly Inc ";#N/A,#N/A,FALSE,"Capital";#N/A,#N/A,FALSE,"UTIL REVENUE";#N/A,#N/A,FALSE,"RM REVENUE";#N/A,#N/A,FALSE,"Manpower";#N/A,#N/A,FALSE,"SI - UTIL";#N/A,#N/A,FALSE,"Sales - Utili"}</definedName>
    <definedName name="wrn.UTILITIES._1_2" localSheetId="20" hidden="1">{#N/A,#N/A,FALSE,"UTIL Monthly Inc ";#N/A,#N/A,FALSE,"Capital";#N/A,#N/A,FALSE,"UTIL REVENUE";#N/A,#N/A,FALSE,"RM REVENUE";#N/A,#N/A,FALSE,"Manpower";#N/A,#N/A,FALSE,"SI - UTIL";#N/A,#N/A,FALSE,"Sales - Utili"}</definedName>
    <definedName name="wrn.UTILITIES._1_2" hidden="1">{#N/A,#N/A,FALSE,"UTIL Monthly Inc ";#N/A,#N/A,FALSE,"Capital";#N/A,#N/A,FALSE,"UTIL REVENUE";#N/A,#N/A,FALSE,"RM REVENUE";#N/A,#N/A,FALSE,"Manpower";#N/A,#N/A,FALSE,"SI - UTIL";#N/A,#N/A,FALSE,"Sales - Utili"}</definedName>
    <definedName name="wrn.UTILITIES._1_3" localSheetId="20" hidden="1">{#N/A,#N/A,FALSE,"UTIL Monthly Inc ";#N/A,#N/A,FALSE,"Capital";#N/A,#N/A,FALSE,"UTIL REVENUE";#N/A,#N/A,FALSE,"RM REVENUE";#N/A,#N/A,FALSE,"Manpower";#N/A,#N/A,FALSE,"SI - UTIL";#N/A,#N/A,FALSE,"Sales - Utili"}</definedName>
    <definedName name="wrn.UTILITIES._1_3" hidden="1">{#N/A,#N/A,FALSE,"UTIL Monthly Inc ";#N/A,#N/A,FALSE,"Capital";#N/A,#N/A,FALSE,"UTIL REVENUE";#N/A,#N/A,FALSE,"RM REVENUE";#N/A,#N/A,FALSE,"Manpower";#N/A,#N/A,FALSE,"SI - UTIL";#N/A,#N/A,FALSE,"Sales - Utili"}</definedName>
    <definedName name="wrn.UTILITIES._1_4" localSheetId="20" hidden="1">{#N/A,#N/A,FALSE,"UTIL Monthly Inc ";#N/A,#N/A,FALSE,"Capital";#N/A,#N/A,FALSE,"UTIL REVENUE";#N/A,#N/A,FALSE,"RM REVENUE";#N/A,#N/A,FALSE,"Manpower";#N/A,#N/A,FALSE,"SI - UTIL";#N/A,#N/A,FALSE,"Sales - Utili"}</definedName>
    <definedName name="wrn.UTILITIES._1_4" hidden="1">{#N/A,#N/A,FALSE,"UTIL Monthly Inc ";#N/A,#N/A,FALSE,"Capital";#N/A,#N/A,FALSE,"UTIL REVENUE";#N/A,#N/A,FALSE,"RM REVENUE";#N/A,#N/A,FALSE,"Manpower";#N/A,#N/A,FALSE,"SI - UTIL";#N/A,#N/A,FALSE,"Sales - Utili"}</definedName>
    <definedName name="wrn.UTILITIES._1_5" localSheetId="20" hidden="1">{#N/A,#N/A,FALSE,"UTIL Monthly Inc ";#N/A,#N/A,FALSE,"Capital";#N/A,#N/A,FALSE,"UTIL REVENUE";#N/A,#N/A,FALSE,"RM REVENUE";#N/A,#N/A,FALSE,"Manpower";#N/A,#N/A,FALSE,"SI - UTIL";#N/A,#N/A,FALSE,"Sales - Utili"}</definedName>
    <definedName name="wrn.UTILITIES._1_5" hidden="1">{#N/A,#N/A,FALSE,"UTIL Monthly Inc ";#N/A,#N/A,FALSE,"Capital";#N/A,#N/A,FALSE,"UTIL REVENUE";#N/A,#N/A,FALSE,"RM REVENUE";#N/A,#N/A,FALSE,"Manpower";#N/A,#N/A,FALSE,"SI - UTIL";#N/A,#N/A,FALSE,"Sales - Utili"}</definedName>
    <definedName name="wrn.UTILITIES._2" localSheetId="20" hidden="1">{#N/A,#N/A,FALSE,"UTIL Monthly Inc ";#N/A,#N/A,FALSE,"Capital";#N/A,#N/A,FALSE,"UTIL REVENUE";#N/A,#N/A,FALSE,"RM REVENUE";#N/A,#N/A,FALSE,"Manpower";#N/A,#N/A,FALSE,"SI - UTIL";#N/A,#N/A,FALSE,"Sales - Utili"}</definedName>
    <definedName name="wrn.UTILITIES._2" hidden="1">{#N/A,#N/A,FALSE,"UTIL Monthly Inc ";#N/A,#N/A,FALSE,"Capital";#N/A,#N/A,FALSE,"UTIL REVENUE";#N/A,#N/A,FALSE,"RM REVENUE";#N/A,#N/A,FALSE,"Manpower";#N/A,#N/A,FALSE,"SI - UTIL";#N/A,#N/A,FALSE,"Sales - Utili"}</definedName>
    <definedName name="wrn.UTILITIES._2_1" localSheetId="20" hidden="1">{#N/A,#N/A,FALSE,"UTIL Monthly Inc ";#N/A,#N/A,FALSE,"Capital";#N/A,#N/A,FALSE,"UTIL REVENUE";#N/A,#N/A,FALSE,"RM REVENUE";#N/A,#N/A,FALSE,"Manpower";#N/A,#N/A,FALSE,"SI - UTIL";#N/A,#N/A,FALSE,"Sales - Utili"}</definedName>
    <definedName name="wrn.UTILITIES._2_1" hidden="1">{#N/A,#N/A,FALSE,"UTIL Monthly Inc ";#N/A,#N/A,FALSE,"Capital";#N/A,#N/A,FALSE,"UTIL REVENUE";#N/A,#N/A,FALSE,"RM REVENUE";#N/A,#N/A,FALSE,"Manpower";#N/A,#N/A,FALSE,"SI - UTIL";#N/A,#N/A,FALSE,"Sales - Utili"}</definedName>
    <definedName name="wrn.UTILITIES._2_2" localSheetId="20" hidden="1">{#N/A,#N/A,FALSE,"UTIL Monthly Inc ";#N/A,#N/A,FALSE,"Capital";#N/A,#N/A,FALSE,"UTIL REVENUE";#N/A,#N/A,FALSE,"RM REVENUE";#N/A,#N/A,FALSE,"Manpower";#N/A,#N/A,FALSE,"SI - UTIL";#N/A,#N/A,FALSE,"Sales - Utili"}</definedName>
    <definedName name="wrn.UTILITIES._2_2" hidden="1">{#N/A,#N/A,FALSE,"UTIL Monthly Inc ";#N/A,#N/A,FALSE,"Capital";#N/A,#N/A,FALSE,"UTIL REVENUE";#N/A,#N/A,FALSE,"RM REVENUE";#N/A,#N/A,FALSE,"Manpower";#N/A,#N/A,FALSE,"SI - UTIL";#N/A,#N/A,FALSE,"Sales - Utili"}</definedName>
    <definedName name="wrn.UTILITIES._2_3" localSheetId="20" hidden="1">{#N/A,#N/A,FALSE,"UTIL Monthly Inc ";#N/A,#N/A,FALSE,"Capital";#N/A,#N/A,FALSE,"UTIL REVENUE";#N/A,#N/A,FALSE,"RM REVENUE";#N/A,#N/A,FALSE,"Manpower";#N/A,#N/A,FALSE,"SI - UTIL";#N/A,#N/A,FALSE,"Sales - Utili"}</definedName>
    <definedName name="wrn.UTILITIES._2_3" hidden="1">{#N/A,#N/A,FALSE,"UTIL Monthly Inc ";#N/A,#N/A,FALSE,"Capital";#N/A,#N/A,FALSE,"UTIL REVENUE";#N/A,#N/A,FALSE,"RM REVENUE";#N/A,#N/A,FALSE,"Manpower";#N/A,#N/A,FALSE,"SI - UTIL";#N/A,#N/A,FALSE,"Sales - Utili"}</definedName>
    <definedName name="wrn.UTILITIES._2_4" localSheetId="20" hidden="1">{#N/A,#N/A,FALSE,"UTIL Monthly Inc ";#N/A,#N/A,FALSE,"Capital";#N/A,#N/A,FALSE,"UTIL REVENUE";#N/A,#N/A,FALSE,"RM REVENUE";#N/A,#N/A,FALSE,"Manpower";#N/A,#N/A,FALSE,"SI - UTIL";#N/A,#N/A,FALSE,"Sales - Utili"}</definedName>
    <definedName name="wrn.UTILITIES._2_4" hidden="1">{#N/A,#N/A,FALSE,"UTIL Monthly Inc ";#N/A,#N/A,FALSE,"Capital";#N/A,#N/A,FALSE,"UTIL REVENUE";#N/A,#N/A,FALSE,"RM REVENUE";#N/A,#N/A,FALSE,"Manpower";#N/A,#N/A,FALSE,"SI - UTIL";#N/A,#N/A,FALSE,"Sales - Utili"}</definedName>
    <definedName name="wrn.UTILITIES._2_5" localSheetId="20" hidden="1">{#N/A,#N/A,FALSE,"UTIL Monthly Inc ";#N/A,#N/A,FALSE,"Capital";#N/A,#N/A,FALSE,"UTIL REVENUE";#N/A,#N/A,FALSE,"RM REVENUE";#N/A,#N/A,FALSE,"Manpower";#N/A,#N/A,FALSE,"SI - UTIL";#N/A,#N/A,FALSE,"Sales - Utili"}</definedName>
    <definedName name="wrn.UTILITIES._2_5" hidden="1">{#N/A,#N/A,FALSE,"UTIL Monthly Inc ";#N/A,#N/A,FALSE,"Capital";#N/A,#N/A,FALSE,"UTIL REVENUE";#N/A,#N/A,FALSE,"RM REVENUE";#N/A,#N/A,FALSE,"Manpower";#N/A,#N/A,FALSE,"SI - UTIL";#N/A,#N/A,FALSE,"Sales - Utili"}</definedName>
    <definedName name="wrn.UTILITIES._3" localSheetId="20" hidden="1">{#N/A,#N/A,FALSE,"UTIL Monthly Inc ";#N/A,#N/A,FALSE,"Capital";#N/A,#N/A,FALSE,"UTIL REVENUE";#N/A,#N/A,FALSE,"RM REVENUE";#N/A,#N/A,FALSE,"Manpower";#N/A,#N/A,FALSE,"SI - UTIL";#N/A,#N/A,FALSE,"Sales - Utili"}</definedName>
    <definedName name="wrn.UTILITIES._3" hidden="1">{#N/A,#N/A,FALSE,"UTIL Monthly Inc ";#N/A,#N/A,FALSE,"Capital";#N/A,#N/A,FALSE,"UTIL REVENUE";#N/A,#N/A,FALSE,"RM REVENUE";#N/A,#N/A,FALSE,"Manpower";#N/A,#N/A,FALSE,"SI - UTIL";#N/A,#N/A,FALSE,"Sales - Utili"}</definedName>
    <definedName name="wrn.UTILITIES._3_1" localSheetId="20" hidden="1">{#N/A,#N/A,FALSE,"UTIL Monthly Inc ";#N/A,#N/A,FALSE,"Capital";#N/A,#N/A,FALSE,"UTIL REVENUE";#N/A,#N/A,FALSE,"RM REVENUE";#N/A,#N/A,FALSE,"Manpower";#N/A,#N/A,FALSE,"SI - UTIL";#N/A,#N/A,FALSE,"Sales - Utili"}</definedName>
    <definedName name="wrn.UTILITIES._3_1" hidden="1">{#N/A,#N/A,FALSE,"UTIL Monthly Inc ";#N/A,#N/A,FALSE,"Capital";#N/A,#N/A,FALSE,"UTIL REVENUE";#N/A,#N/A,FALSE,"RM REVENUE";#N/A,#N/A,FALSE,"Manpower";#N/A,#N/A,FALSE,"SI - UTIL";#N/A,#N/A,FALSE,"Sales - Utili"}</definedName>
    <definedName name="wrn.UTILITIES._3_2" localSheetId="20" hidden="1">{#N/A,#N/A,FALSE,"UTIL Monthly Inc ";#N/A,#N/A,FALSE,"Capital";#N/A,#N/A,FALSE,"UTIL REVENUE";#N/A,#N/A,FALSE,"RM REVENUE";#N/A,#N/A,FALSE,"Manpower";#N/A,#N/A,FALSE,"SI - UTIL";#N/A,#N/A,FALSE,"Sales - Utili"}</definedName>
    <definedName name="wrn.UTILITIES._3_2" hidden="1">{#N/A,#N/A,FALSE,"UTIL Monthly Inc ";#N/A,#N/A,FALSE,"Capital";#N/A,#N/A,FALSE,"UTIL REVENUE";#N/A,#N/A,FALSE,"RM REVENUE";#N/A,#N/A,FALSE,"Manpower";#N/A,#N/A,FALSE,"SI - UTIL";#N/A,#N/A,FALSE,"Sales - Utili"}</definedName>
    <definedName name="wrn.UTILITIES._3_3" localSheetId="20" hidden="1">{#N/A,#N/A,FALSE,"UTIL Monthly Inc ";#N/A,#N/A,FALSE,"Capital";#N/A,#N/A,FALSE,"UTIL REVENUE";#N/A,#N/A,FALSE,"RM REVENUE";#N/A,#N/A,FALSE,"Manpower";#N/A,#N/A,FALSE,"SI - UTIL";#N/A,#N/A,FALSE,"Sales - Utili"}</definedName>
    <definedName name="wrn.UTILITIES._3_3" hidden="1">{#N/A,#N/A,FALSE,"UTIL Monthly Inc ";#N/A,#N/A,FALSE,"Capital";#N/A,#N/A,FALSE,"UTIL REVENUE";#N/A,#N/A,FALSE,"RM REVENUE";#N/A,#N/A,FALSE,"Manpower";#N/A,#N/A,FALSE,"SI - UTIL";#N/A,#N/A,FALSE,"Sales - Utili"}</definedName>
    <definedName name="wrn.UTILITIES._3_4" localSheetId="20" hidden="1">{#N/A,#N/A,FALSE,"UTIL Monthly Inc ";#N/A,#N/A,FALSE,"Capital";#N/A,#N/A,FALSE,"UTIL REVENUE";#N/A,#N/A,FALSE,"RM REVENUE";#N/A,#N/A,FALSE,"Manpower";#N/A,#N/A,FALSE,"SI - UTIL";#N/A,#N/A,FALSE,"Sales - Utili"}</definedName>
    <definedName name="wrn.UTILITIES._3_4" hidden="1">{#N/A,#N/A,FALSE,"UTIL Monthly Inc ";#N/A,#N/A,FALSE,"Capital";#N/A,#N/A,FALSE,"UTIL REVENUE";#N/A,#N/A,FALSE,"RM REVENUE";#N/A,#N/A,FALSE,"Manpower";#N/A,#N/A,FALSE,"SI - UTIL";#N/A,#N/A,FALSE,"Sales - Utili"}</definedName>
    <definedName name="wrn.UTILITIES._3_5" localSheetId="20" hidden="1">{#N/A,#N/A,FALSE,"UTIL Monthly Inc ";#N/A,#N/A,FALSE,"Capital";#N/A,#N/A,FALSE,"UTIL REVENUE";#N/A,#N/A,FALSE,"RM REVENUE";#N/A,#N/A,FALSE,"Manpower";#N/A,#N/A,FALSE,"SI - UTIL";#N/A,#N/A,FALSE,"Sales - Utili"}</definedName>
    <definedName name="wrn.UTILITIES._3_5" hidden="1">{#N/A,#N/A,FALSE,"UTIL Monthly Inc ";#N/A,#N/A,FALSE,"Capital";#N/A,#N/A,FALSE,"UTIL REVENUE";#N/A,#N/A,FALSE,"RM REVENUE";#N/A,#N/A,FALSE,"Manpower";#N/A,#N/A,FALSE,"SI - UTIL";#N/A,#N/A,FALSE,"Sales - Utili"}</definedName>
    <definedName name="wrn.UTILITIES._4" localSheetId="20" hidden="1">{#N/A,#N/A,FALSE,"UTIL Monthly Inc ";#N/A,#N/A,FALSE,"Capital";#N/A,#N/A,FALSE,"UTIL REVENUE";#N/A,#N/A,FALSE,"RM REVENUE";#N/A,#N/A,FALSE,"Manpower";#N/A,#N/A,FALSE,"SI - UTIL";#N/A,#N/A,FALSE,"Sales - Utili"}</definedName>
    <definedName name="wrn.UTILITIES._4" hidden="1">{#N/A,#N/A,FALSE,"UTIL Monthly Inc ";#N/A,#N/A,FALSE,"Capital";#N/A,#N/A,FALSE,"UTIL REVENUE";#N/A,#N/A,FALSE,"RM REVENUE";#N/A,#N/A,FALSE,"Manpower";#N/A,#N/A,FALSE,"SI - UTIL";#N/A,#N/A,FALSE,"Sales - Utili"}</definedName>
    <definedName name="wrn.UTILITIES._5" localSheetId="20" hidden="1">{#N/A,#N/A,FALSE,"UTIL Monthly Inc ";#N/A,#N/A,FALSE,"Capital";#N/A,#N/A,FALSE,"UTIL REVENUE";#N/A,#N/A,FALSE,"RM REVENUE";#N/A,#N/A,FALSE,"Manpower";#N/A,#N/A,FALSE,"SI - UTIL";#N/A,#N/A,FALSE,"Sales - Utili"}</definedName>
    <definedName name="wrn.UTILITIES._5" hidden="1">{#N/A,#N/A,FALSE,"UTIL Monthly Inc ";#N/A,#N/A,FALSE,"Capital";#N/A,#N/A,FALSE,"UTIL REVENUE";#N/A,#N/A,FALSE,"RM REVENUE";#N/A,#N/A,FALSE,"Manpower";#N/A,#N/A,FALSE,"SI - UTIL";#N/A,#N/A,FALSE,"Sales - Utili"}</definedName>
    <definedName name="wrn.valderrama." localSheetId="20" hidden="1">{"valderrama1",#N/A,FALSE,"Pro Forma";"valderrama",#N/A,FALSE,"Pro Forma"}</definedName>
    <definedName name="wrn.valderrama." hidden="1">{"valderrama1",#N/A,FALSE,"Pro Forma";"valderrama",#N/A,FALSE,"Pro Forma"}</definedName>
    <definedName name="wrn.VALUATION." localSheetId="20" hidden="1">{#N/A,#N/A,FALSE,"Valuation Assumptions";#N/A,#N/A,FALSE,"Summary";#N/A,#N/A,FALSE,"DCF";#N/A,#N/A,FALSE,"Valuation";#N/A,#N/A,FALSE,"WACC";#N/A,#N/A,FALSE,"UBVH";#N/A,#N/A,FALSE,"Free Cash Flow"}</definedName>
    <definedName name="wrn.VALUATION." hidden="1">{#N/A,#N/A,FALSE,"Valuation Assumptions";#N/A,#N/A,FALSE,"Summary";#N/A,#N/A,FALSE,"DCF";#N/A,#N/A,FALSE,"Valuation";#N/A,#N/A,FALSE,"WACC";#N/A,#N/A,FALSE,"UBVH";#N/A,#N/A,FALSE,"Free Cash Flow"}</definedName>
    <definedName name="wrn.Variance._.3." localSheetId="20" hidden="1">{"Variance Q3",#N/A,FALSE,"Var"}</definedName>
    <definedName name="wrn.Variance._.3." hidden="1">{"Variance Q3",#N/A,FALSE,"Var"}</definedName>
    <definedName name="wrn.Variance._.3._1" localSheetId="20" hidden="1">{"Variance Q3",#N/A,FALSE,"Var"}</definedName>
    <definedName name="wrn.Variance._.3._1" hidden="1">{"Variance Q3",#N/A,FALSE,"Var"}</definedName>
    <definedName name="wrn.Variance._.Q1." localSheetId="20" hidden="1">{"Variance Q1",#N/A,FALSE,"Var"}</definedName>
    <definedName name="wrn.Variance._.Q1." hidden="1">{"Variance Q1",#N/A,FALSE,"Var"}</definedName>
    <definedName name="wrn.Variance._.Q1._1" localSheetId="20" hidden="1">{"Variance Q1",#N/A,FALSE,"Var"}</definedName>
    <definedName name="wrn.Variance._.Q1._1" hidden="1">{"Variance Q1",#N/A,FALSE,"Var"}</definedName>
    <definedName name="wrn.Variance._.Q2." localSheetId="20" hidden="1">{"Variance Q2",#N/A,FALSE,"Var"}</definedName>
    <definedName name="wrn.Variance._.Q2." hidden="1">{"Variance Q2",#N/A,FALSE,"Var"}</definedName>
    <definedName name="wrn.Variance._.Q2._1" localSheetId="20" hidden="1">{"Variance Q2",#N/A,FALSE,"Var"}</definedName>
    <definedName name="wrn.Variance._.Q2._1" hidden="1">{"Variance Q2",#N/A,FALSE,"Var"}</definedName>
    <definedName name="wrn.Variance._.Q3." localSheetId="20" hidden="1">{"Variance Q3",#N/A,FALSE,"Var"}</definedName>
    <definedName name="wrn.Variance._.Q3." hidden="1">{"Variance Q3",#N/A,FALSE,"Var"}</definedName>
    <definedName name="wrn.Variance._.Q3._1" localSheetId="20" hidden="1">{"Variance Q3",#N/A,FALSE,"Var"}</definedName>
    <definedName name="wrn.Variance._.Q3._1" hidden="1">{"Variance Q3",#N/A,FALSE,"Var"}</definedName>
    <definedName name="wrn.Variance._.Q4" localSheetId="20" hidden="1">{"Variance Q4",#N/A,FALSE,"Var"}</definedName>
    <definedName name="wrn.Variance._.Q4" hidden="1">{"Variance Q4",#N/A,FALSE,"Var"}</definedName>
    <definedName name="wrn.Variance._.Q4." localSheetId="20" hidden="1">{"Variance Q4",#N/A,FALSE,"Var"}</definedName>
    <definedName name="wrn.Variance._.Q4." hidden="1">{"Variance Q4",#N/A,FALSE,"Var"}</definedName>
    <definedName name="wrn.Variance._.Q4._1" localSheetId="20" hidden="1">{"Variance Q4",#N/A,FALSE,"Var"}</definedName>
    <definedName name="wrn.Variance._.Q4._1" hidden="1">{"Variance Q4",#N/A,FALSE,"Var"}</definedName>
    <definedName name="wrn.Variance._.Q4_1" localSheetId="20" hidden="1">{"Variance Q4",#N/A,FALSE,"Var"}</definedName>
    <definedName name="wrn.Variance._.Q4_1" hidden="1">{"Variance Q4",#N/A,FALSE,"Var"}</definedName>
    <definedName name="wrn.vd." localSheetId="20" hidden="1">{#N/A,#N/A,TRUE,"BT M200 da 10x20"}</definedName>
    <definedName name="wrn.vd." hidden="1">{#N/A,#N/A,TRUE,"BT M200 da 10x20"}</definedName>
    <definedName name="wrn.Vinyl1999IFOrecons." localSheetId="20" hidden="1">{"Vinyl1999Q1IFOrecon",#N/A,TRUE,"Vinyl";"Vinyl1999Q2IFOrecon",#N/A,TRUE,"Vinyl";"Vinyl1999Q3IFOrecon",#N/A,TRUE,"Vinyl";"Vinyl1999Q4IFOrecon",#N/A,TRUE,"Vinyl";"Vinyl1999TotalIFOrecon",#N/A,TRUE,"Vinyl";#N/A,#N/A,TRUE,"Vinyl"}</definedName>
    <definedName name="wrn.Vinyl1999IFOrecons." hidden="1">{"Vinyl1999Q1IFOrecon",#N/A,TRUE,"Vinyl";"Vinyl1999Q2IFOrecon",#N/A,TRUE,"Vinyl";"Vinyl1999Q3IFOrecon",#N/A,TRUE,"Vinyl";"Vinyl1999Q4IFOrecon",#N/A,TRUE,"Vinyl";"Vinyl1999TotalIFOrecon",#N/A,TRUE,"Vinyl";#N/A,#N/A,TRUE,"Vinyl"}</definedName>
    <definedName name="wrn.Vinyl1999IFOrecons._1" localSheetId="20" hidden="1">{"Vinyl1999Q1IFOrecon",#N/A,TRUE,"Vinyl";"Vinyl1999Q2IFOrecon",#N/A,TRUE,"Vinyl";"Vinyl1999Q3IFOrecon",#N/A,TRUE,"Vinyl";"Vinyl1999Q4IFOrecon",#N/A,TRUE,"Vinyl";"Vinyl1999TotalIFOrecon",#N/A,TRUE,"Vinyl";#N/A,#N/A,TRUE,"Vinyl"}</definedName>
    <definedName name="wrn.Vinyl1999IFOrecons._1" hidden="1">{"Vinyl1999Q1IFOrecon",#N/A,TRUE,"Vinyl";"Vinyl1999Q2IFOrecon",#N/A,TRUE,"Vinyl";"Vinyl1999Q3IFOrecon",#N/A,TRUE,"Vinyl";"Vinyl1999Q4IFOrecon",#N/A,TRUE,"Vinyl";"Vinyl1999TotalIFOrecon",#N/A,TRUE,"Vinyl";#N/A,#N/A,TRUE,"Vinyl"}</definedName>
    <definedName name="wrn.Wacc." localSheetId="20" hidden="1">{"Area1",#N/A,FALSE,"OREWACC";"Area2",#N/A,FALSE,"OREWACC"}</definedName>
    <definedName name="wrn.Wacc." hidden="1">{"Area1",#N/A,FALSE,"OREWACC";"Area2",#N/A,FALSE,"OREWACC"}</definedName>
    <definedName name="wrn.Wacc._1" localSheetId="20" hidden="1">{"Area1",#N/A,FALSE,"OREWACC";"Area2",#N/A,FALSE,"OREWACC"}</definedName>
    <definedName name="wrn.Wacc._1" hidden="1">{"Area1",#N/A,FALSE,"OREWACC";"Area2",#N/A,FALSE,"OREWACC"}</definedName>
    <definedName name="wrn.Wacc._2" localSheetId="20" hidden="1">{"Area1",#N/A,FALSE,"OREWACC";"Area2",#N/A,FALSE,"OREWACC"}</definedName>
    <definedName name="wrn.Wacc._2" hidden="1">{"Area1",#N/A,FALSE,"OREWACC";"Area2",#N/A,FALSE,"OREWACC"}</definedName>
    <definedName name="wrn.Wacc._3" localSheetId="20" hidden="1">{"Area1",#N/A,FALSE,"OREWACC";"Area2",#N/A,FALSE,"OREWACC"}</definedName>
    <definedName name="wrn.Wacc._3" hidden="1">{"Area1",#N/A,FALSE,"OREWACC";"Area2",#N/A,FALSE,"OREWACC"}</definedName>
    <definedName name="wrn.Wacc._4" localSheetId="20" hidden="1">{"Area1",#N/A,FALSE,"OREWACC";"Area2",#N/A,FALSE,"OREWACC"}</definedName>
    <definedName name="wrn.Wacc._4" hidden="1">{"Area1",#N/A,FALSE,"OREWACC";"Area2",#N/A,FALSE,"OREWACC"}</definedName>
    <definedName name="wrn.Wacc._5" localSheetId="20" hidden="1">{"Area1",#N/A,FALSE,"OREWACC";"Area2",#N/A,FALSE,"OREWACC"}</definedName>
    <definedName name="wrn.Wacc._5" hidden="1">{"Area1",#N/A,FALSE,"OREWACC";"Area2",#N/A,FALSE,"OREWACC"}</definedName>
    <definedName name="wrn.Water." localSheetId="20" hidden="1">{#N/A,#N/A,FALSE,"Water";#N/A,#N/A,FALSE,"Ballygowan";#N/A,#N/A,FALSE,"Volvic"}</definedName>
    <definedName name="wrn.Water." hidden="1">{#N/A,#N/A,FALSE,"Water";#N/A,#N/A,FALSE,"Ballygowan";#N/A,#N/A,FALSE,"Volvic"}</definedName>
    <definedName name="wrn.wicor." localSheetId="20" hidden="1">{#N/A,#N/A,FALSE,"FACTSHEETS";#N/A,#N/A,FALSE,"pump";#N/A,#N/A,FALSE,"filter"}</definedName>
    <definedName name="wrn.wicor." hidden="1">{#N/A,#N/A,FALSE,"FACTSHEETS";#N/A,#N/A,FALSE,"pump";#N/A,#N/A,FALSE,"filter"}</definedName>
    <definedName name="wrn.WineSpirits." localSheetId="20" hidden="1">{#N/A,#N/A,FALSE,"W&amp;Spirits";#N/A,#N/A,FALSE,"Grants";#N/A,#N/A,FALSE,"CCB"}</definedName>
    <definedName name="wrn.WineSpirits." hidden="1">{#N/A,#N/A,FALSE,"W&amp;Spirits";#N/A,#N/A,FALSE,"Grants";#N/A,#N/A,FALSE,"CCB"}</definedName>
    <definedName name="wrn.WorkCap." localSheetId="20" hidden="1">{"WorkCap",#N/A,FALSE,"cashflw"}</definedName>
    <definedName name="wrn.WorkCap." hidden="1">{"WorkCap",#N/A,FALSE,"cashflw"}</definedName>
    <definedName name="wrn.Y95current." localSheetId="20" hidden="1">{"Y95current",#N/A,FALSE,"Sheet4"}</definedName>
    <definedName name="wrn.Y95current." hidden="1">{"Y95current",#N/A,FALSE,"Sheet4"}</definedName>
    <definedName name="wrn.Y95qtrs." localSheetId="20" hidden="1">{"Y95qtrs",#N/A,FALSE,"Sheet4"}</definedName>
    <definedName name="wrn.Y95qtrs." hidden="1">{"Y95qtrs",#N/A,FALSE,"Sheet4"}</definedName>
    <definedName name="wrn.간단한세무조정계산서." localSheetId="2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간단한세무조정계산서."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감가." localSheetId="20" hidden="1">{#N/A,#N/A,FALSE,"buildings"}</definedName>
    <definedName name="wrn.감가." hidden="1">{#N/A,#N/A,FALSE,"buildings"}</definedName>
    <definedName name="wrn.대차._.대조표." localSheetId="20" hidden="1">{#N/A,#N/A,TRUE,"대 차 대 조 표"}</definedName>
    <definedName name="wrn.대차._.대조표." hidden="1">{#N/A,#N/A,TRUE,"대 차 대 조 표"}</definedName>
    <definedName name="wrn.부문손익." localSheetId="20" hidden="1">{#N/A,#N/A,FALSE,"매출이익"}</definedName>
    <definedName name="wrn.부문손익." hidden="1">{#N/A,#N/A,FALSE,"매출이익"}</definedName>
    <definedName name="wrn.세무조정계산서." localSheetId="20"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모든양식." localSheetId="2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세무조정모든양식."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손익보고." localSheetId="20" hidden="1">{#N/A,#N/A,FALSE,"표지";#N/A,#N/A,FALSE,"page1";#N/A,#N/A,FALSE,"page2";#N/A,#N/A,FALSE,"page3";#N/A,#N/A,FALSE,"별첨"}</definedName>
    <definedName name="wrn.손익보고." hidden="1">{#N/A,#N/A,FALSE,"표지";#N/A,#N/A,FALSE,"page1";#N/A,#N/A,FALSE,"page2";#N/A,#N/A,FALSE,"page3";#N/A,#N/A,FALSE,"별첨"}</definedName>
    <definedName name="wrn.어음대장." localSheetId="20" hidden="1">{#N/A,#N/A,FALSE,"진행중"}</definedName>
    <definedName name="wrn.어음대장." hidden="1">{#N/A,#N/A,FALSE,"진행중"}</definedName>
    <definedName name="wrn.영수증." localSheetId="20" hidden="1">{#N/A,#N/A,FALSE,"Sheet1"}</definedName>
    <definedName name="wrn.영수증." hidden="1">{#N/A,#N/A,FALSE,"Sheet1"}</definedName>
    <definedName name="wrn.원재료._.사용현황." localSheetId="20" hidden="1">{#N/A,#N/A,FALSE,"투입&amp;Waste";#N/A,#N/A,FALSE,"투입&amp;Waste";#N/A,#N/A,FALSE,"투입&amp;Waste"}</definedName>
    <definedName name="wrn.원재료._.사용현황." hidden="1">{#N/A,#N/A,FALSE,"투입&amp;Waste";#N/A,#N/A,FALSE,"투입&amp;Waste";#N/A,#N/A,FALSE,"투입&amp;Waste"}</definedName>
    <definedName name="wrn.자판정비._.월간회의자료." localSheetId="2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조흥94세무." localSheetId="20"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wrn.조흥94세무."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wrn.조흥축약94." localSheetId="20"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wrn.조흥축약94."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wrn.퇴직금._.계산." localSheetId="20" hidden="1">{#N/A,#N/A,FALSE,"평균임금기준퇴직금"}</definedName>
    <definedName name="wrn.퇴직금._.계산." hidden="1">{#N/A,#N/A,FALSE,"평균임금기준퇴직금"}</definedName>
    <definedName name="wrn.투자종합." localSheetId="20" hidden="1">{#N/A,#N/A,FALSE,"종합";#N/A,#N/A,FALSE,"증설토지";#N/A,#N/A,FALSE,"토지대형";#N/A,#N/A,FALSE,"중합";#N/A,#N/A,FALSE,"기존";#N/A,#N/A,FALSE,"pansto";#N/A,#N/A,FALSE,"Spandex";#N/A,#N/A,FALSE,"CArpet";#N/A,#N/A,FALSE,"공무";#N/A,#N/A,FALSE,"원동";#N/A,#N/A,FALSE,"계전";#N/A,#N/A,FALSE,"기술t";#N/A,#N/A,FALSE,"수지";#N/A,#N/A,FALSE,"r&amp;d"}</definedName>
    <definedName name="wrn.투자종합." hidden="1">{#N/A,#N/A,FALSE,"종합";#N/A,#N/A,FALSE,"증설토지";#N/A,#N/A,FALSE,"토지대형";#N/A,#N/A,FALSE,"중합";#N/A,#N/A,FALSE,"기존";#N/A,#N/A,FALSE,"pansto";#N/A,#N/A,FALSE,"Spandex";#N/A,#N/A,FALSE,"CArpet";#N/A,#N/A,FALSE,"공무";#N/A,#N/A,FALSE,"원동";#N/A,#N/A,FALSE,"계전";#N/A,#N/A,FALSE,"기술t";#N/A,#N/A,FALSE,"수지";#N/A,#N/A,FALSE,"r&amp;d"}</definedName>
    <definedName name="wrn.회선임차현황." localSheetId="20" hidden="1">{#N/A,#N/A,FALSE,"회선임차현황"}</definedName>
    <definedName name="wrn.회선임차현황." hidden="1">{#N/A,#N/A,FALSE,"회선임차현황"}</definedName>
    <definedName name="wrn.회선임차현황._1" localSheetId="20" hidden="1">{#N/A,#N/A,FALSE,"회선임차현황"}</definedName>
    <definedName name="wrn.회선임차현황._1" hidden="1">{#N/A,#N/A,FALSE,"회선임차현황"}</definedName>
    <definedName name="wrn.회선임차현황._1_1" localSheetId="20" hidden="1">{#N/A,#N/A,FALSE,"회선임차현황"}</definedName>
    <definedName name="wrn.회선임차현황._1_1" hidden="1">{#N/A,#N/A,FALSE,"회선임차현황"}</definedName>
    <definedName name="wrn.회선임차현황._1_2" localSheetId="20" hidden="1">{#N/A,#N/A,FALSE,"회선임차현황"}</definedName>
    <definedName name="wrn.회선임차현황._1_2" hidden="1">{#N/A,#N/A,FALSE,"회선임차현황"}</definedName>
    <definedName name="wrn.회선임차현황._1_3" localSheetId="20" hidden="1">{#N/A,#N/A,FALSE,"회선임차현황"}</definedName>
    <definedName name="wrn.회선임차현황._1_3" hidden="1">{#N/A,#N/A,FALSE,"회선임차현황"}</definedName>
    <definedName name="wrn.회선임차현황._1_4" localSheetId="20" hidden="1">{#N/A,#N/A,FALSE,"회선임차현황"}</definedName>
    <definedName name="wrn.회선임차현황._1_4" hidden="1">{#N/A,#N/A,FALSE,"회선임차현황"}</definedName>
    <definedName name="wrn.회선임차현황._2" localSheetId="20" hidden="1">{#N/A,#N/A,FALSE,"회선임차현황"}</definedName>
    <definedName name="wrn.회선임차현황._2" hidden="1">{#N/A,#N/A,FALSE,"회선임차현황"}</definedName>
    <definedName name="wrn.회선임차현황._2_1" localSheetId="20" hidden="1">{#N/A,#N/A,FALSE,"회선임차현황"}</definedName>
    <definedName name="wrn.회선임차현황._2_1" hidden="1">{#N/A,#N/A,FALSE,"회선임차현황"}</definedName>
    <definedName name="wrn.회선임차현황._2_2" localSheetId="20" hidden="1">{#N/A,#N/A,FALSE,"회선임차현황"}</definedName>
    <definedName name="wrn.회선임차현황._2_2" hidden="1">{#N/A,#N/A,FALSE,"회선임차현황"}</definedName>
    <definedName name="wrn.회선임차현황._2_3" localSheetId="20" hidden="1">{#N/A,#N/A,FALSE,"회선임차현황"}</definedName>
    <definedName name="wrn.회선임차현황._2_3" hidden="1">{#N/A,#N/A,FALSE,"회선임차현황"}</definedName>
    <definedName name="wrn.회선임차현황._2_4" localSheetId="20" hidden="1">{#N/A,#N/A,FALSE,"회선임차현황"}</definedName>
    <definedName name="wrn.회선임차현황._2_4" hidden="1">{#N/A,#N/A,FALSE,"회선임차현황"}</definedName>
    <definedName name="wrn.회선임차현황._3" localSheetId="20" hidden="1">{#N/A,#N/A,FALSE,"회선임차현황"}</definedName>
    <definedName name="wrn.회선임차현황._3" hidden="1">{#N/A,#N/A,FALSE,"회선임차현황"}</definedName>
    <definedName name="wrn.회선임차현황._3_1" localSheetId="20" hidden="1">{#N/A,#N/A,FALSE,"회선임차현황"}</definedName>
    <definedName name="wrn.회선임차현황._3_1" hidden="1">{#N/A,#N/A,FALSE,"회선임차현황"}</definedName>
    <definedName name="wrn.회선임차현황._3_2" localSheetId="20" hidden="1">{#N/A,#N/A,FALSE,"회선임차현황"}</definedName>
    <definedName name="wrn.회선임차현황._3_2" hidden="1">{#N/A,#N/A,FALSE,"회선임차현황"}</definedName>
    <definedName name="wrn.회선임차현황._3_3" localSheetId="20" hidden="1">{#N/A,#N/A,FALSE,"회선임차현황"}</definedName>
    <definedName name="wrn.회선임차현황._3_3" hidden="1">{#N/A,#N/A,FALSE,"회선임차현황"}</definedName>
    <definedName name="wrn.회선임차현황._3_4" localSheetId="20" hidden="1">{#N/A,#N/A,FALSE,"회선임차현황"}</definedName>
    <definedName name="wrn.회선임차현황._3_4" hidden="1">{#N/A,#N/A,FALSE,"회선임차현황"}</definedName>
    <definedName name="wrn.회선임차현황._4" localSheetId="20" hidden="1">{#N/A,#N/A,FALSE,"회선임차현황"}</definedName>
    <definedName name="wrn.회선임차현황._4" hidden="1">{#N/A,#N/A,FALSE,"회선임차현황"}</definedName>
    <definedName name="wrn.회선임차현황._4_1" localSheetId="20" hidden="1">{#N/A,#N/A,FALSE,"회선임차현황"}</definedName>
    <definedName name="wrn.회선임차현황._4_1" hidden="1">{#N/A,#N/A,FALSE,"회선임차현황"}</definedName>
    <definedName name="wrn.회선임차현황._4_2" localSheetId="20" hidden="1">{#N/A,#N/A,FALSE,"회선임차현황"}</definedName>
    <definedName name="wrn.회선임차현황._4_2" hidden="1">{#N/A,#N/A,FALSE,"회선임차현황"}</definedName>
    <definedName name="wrn.회선임차현황._4_3" localSheetId="20" hidden="1">{#N/A,#N/A,FALSE,"회선임차현황"}</definedName>
    <definedName name="wrn.회선임차현황._4_3" hidden="1">{#N/A,#N/A,FALSE,"회선임차현황"}</definedName>
    <definedName name="wrn.회선임차현황._4_4" localSheetId="20" hidden="1">{#N/A,#N/A,FALSE,"회선임차현황"}</definedName>
    <definedName name="wrn.회선임차현황._4_4" hidden="1">{#N/A,#N/A,FALSE,"회선임차현황"}</definedName>
    <definedName name="wrn.회선임차현황._5" localSheetId="20" hidden="1">{#N/A,#N/A,FALSE,"회선임차현황"}</definedName>
    <definedName name="wrn.회선임차현황._5" hidden="1">{#N/A,#N/A,FALSE,"회선임차현황"}</definedName>
    <definedName name="wrn.회선임차현황._5_1" localSheetId="20" hidden="1">{#N/A,#N/A,FALSE,"회선임차현황"}</definedName>
    <definedName name="wrn.회선임차현황._5_1" hidden="1">{#N/A,#N/A,FALSE,"회선임차현황"}</definedName>
    <definedName name="wrn.회선임차현황._5_2" localSheetId="20" hidden="1">{#N/A,#N/A,FALSE,"회선임차현황"}</definedName>
    <definedName name="wrn.회선임차현황._5_2" hidden="1">{#N/A,#N/A,FALSE,"회선임차현황"}</definedName>
    <definedName name="wrn.회선임차현황._5_3" localSheetId="20" hidden="1">{#N/A,#N/A,FALSE,"회선임차현황"}</definedName>
    <definedName name="wrn.회선임차현황._5_3" hidden="1">{#N/A,#N/A,FALSE,"회선임차현황"}</definedName>
    <definedName name="wrn.회선임차현황._5_4" localSheetId="20" hidden="1">{#N/A,#N/A,FALSE,"회선임차현황"}</definedName>
    <definedName name="wrn.회선임차현황._5_4" hidden="1">{#N/A,#N/A,FALSE,"회선임차현황"}</definedName>
    <definedName name="wrn2.All"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2.All"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2.All_1"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2.All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n.Summary" localSheetId="20" hidden="1">{"SumVal",#N/A,TRUE,"Valuation";"SumVal2",#N/A,TRUE,"Valuation"}</definedName>
    <definedName name="wrnn.Summary" hidden="1">{"SumVal",#N/A,TRUE,"Valuation";"SumVal2",#N/A,TRUE,"Valuation"}</definedName>
    <definedName name="wrty" localSheetId="20" hidden="1">{"'용역비'!$A$4:$C$8"}</definedName>
    <definedName name="wrty" hidden="1">{"'용역비'!$A$4:$C$8"}</definedName>
    <definedName name="wrtyrtyrt" localSheetId="20" hidden="1">{"'용역비'!$A$4:$C$8"}</definedName>
    <definedName name="wrtyrtyrt" hidden="1">{"'용역비'!$A$4:$C$8"}</definedName>
    <definedName name="wrtywrtywr" localSheetId="20" hidden="1">{"'용역비'!$A$4:$C$8"}</definedName>
    <definedName name="wrtywrtywr" hidden="1">{"'용역비'!$A$4:$C$8"}</definedName>
    <definedName name="wsetm" localSheetId="20" hidden="1">{#N/A,#N/A,FALSE,"Eastern";#N/A,#N/A,FALSE,"Western"}</definedName>
    <definedName name="wsetm" hidden="1">{#N/A,#N/A,FALSE,"Eastern";#N/A,#N/A,FALSE,"Western"}</definedName>
    <definedName name="wuy" localSheetId="20" hidden="1">{"'용역비'!$A$4:$C$8"}</definedName>
    <definedName name="wuy" hidden="1">{"'용역비'!$A$4:$C$8"}</definedName>
    <definedName name="wvu.inputs._.raw._.data."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2"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3"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4"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1"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2"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3"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4"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1"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2"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3"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4"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_1"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_2"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_3"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_4"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_1"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_2"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_3"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_4" localSheetId="2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summary1."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2"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3"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4"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1"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2"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3"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4"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1"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2"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3"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4"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_1"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_2"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_3"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_4"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_1"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_2"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_3"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_4" localSheetId="2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2"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3"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4"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1"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2"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3"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4"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1"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2"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3"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4"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_1"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_2"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_3"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_4"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_1"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_2"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_3"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_4" localSheetId="2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2"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3"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4"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1"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2"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3"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4"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1"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2"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3"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4"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_1"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_2"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_3"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_4"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_1"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_2"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_3"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_4" localSheetId="2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w" localSheetId="20" hidden="1">{#N/A,#N/A,FALSE,"UNIT";#N/A,#N/A,FALSE,"UNIT";#N/A,#N/A,FALSE,"계정"}</definedName>
    <definedName name="ww" hidden="1">{#N/A,#N/A,FALSE,"UNIT";#N/A,#N/A,FALSE,"UNIT";#N/A,#N/A,FALSE,"계정"}</definedName>
    <definedName name="wwew" localSheetId="20" hidden="1">{#N/A,#N/A,FALSE,"UNIT";#N/A,#N/A,FALSE,"UNIT";#N/A,#N/A,FALSE,"계정"}</definedName>
    <definedName name="wwew" hidden="1">{#N/A,#N/A,FALSE,"UNIT";#N/A,#N/A,FALSE,"UNIT";#N/A,#N/A,FALSE,"계정"}</definedName>
    <definedName name="wwewewewe" localSheetId="20" hidden="1">{#N/A,#N/A,TRUE,"Summary";#N/A,#N/A,TRUE,"IS";#N/A,#N/A,TRUE,"Adj";#N/A,#N/A,TRUE,"BS";#N/A,#N/A,TRUE,"CF";#N/A,#N/A,TRUE,"Debt";#N/A,#N/A,TRUE,"IRR"}</definedName>
    <definedName name="wwewewewe" hidden="1">{#N/A,#N/A,TRUE,"Summary";#N/A,#N/A,TRUE,"IS";#N/A,#N/A,TRUE,"Adj";#N/A,#N/A,TRUE,"BS";#N/A,#N/A,TRUE,"CF";#N/A,#N/A,TRUE,"Debt";#N/A,#N/A,TRUE,"IRR"}</definedName>
    <definedName name="wwewww" localSheetId="20" hidden="1">{#N/A,#N/A,FALSE,"UNIT";#N/A,#N/A,FALSE,"UNIT";#N/A,#N/A,FALSE,"계정"}</definedName>
    <definedName name="wwewww" hidden="1">{#N/A,#N/A,FALSE,"UNIT";#N/A,#N/A,FALSE,"UNIT";#N/A,#N/A,FALSE,"계정"}</definedName>
    <definedName name="www" localSheetId="20" hidden="1">{#N/A,#N/A,FALSE,"UNIT";#N/A,#N/A,FALSE,"UNIT";#N/A,#N/A,FALSE,"계정"}</definedName>
    <definedName name="www" hidden="1">{#N/A,#N/A,FALSE,"UNIT";#N/A,#N/A,FALSE,"UNIT";#N/A,#N/A,FALSE,"계정"}</definedName>
    <definedName name="wwwww" localSheetId="20" hidden="1">{#N/A,#N/A,FALSE,"UNIT";#N/A,#N/A,FALSE,"UNIT";#N/A,#N/A,FALSE,"계정"}</definedName>
    <definedName name="wwwww" hidden="1">{#N/A,#N/A,FALSE,"UNIT";#N/A,#N/A,FALSE,"UNIT";#N/A,#N/A,FALSE,"계정"}</definedName>
    <definedName name="wwwwww" localSheetId="20" hidden="1">{#N/A,#N/A,FALSE,"UNIT";#N/A,#N/A,FALSE,"UNIT";#N/A,#N/A,FALSE,"계정"}</definedName>
    <definedName name="wwwwww" hidden="1">{#N/A,#N/A,FALSE,"UNIT";#N/A,#N/A,FALSE,"UNIT";#N/A,#N/A,FALSE,"계정"}</definedName>
    <definedName name="wwwwwww" localSheetId="20" hidden="1">{#N/A,#N/A,FALSE,"UNIT";#N/A,#N/A,FALSE,"UNIT";#N/A,#N/A,FALSE,"계정"}</definedName>
    <definedName name="wwwwwww" hidden="1">{#N/A,#N/A,FALSE,"UNIT";#N/A,#N/A,FALSE,"UNIT";#N/A,#N/A,FALSE,"계정"}</definedName>
    <definedName name="wwwwwwww" localSheetId="20" hidden="1">{#N/A,#N/A,FALSE,"UNIT";#N/A,#N/A,FALSE,"UNIT";#N/A,#N/A,FALSE,"계정"}</definedName>
    <definedName name="wwwwwwww" hidden="1">{#N/A,#N/A,FALSE,"UNIT";#N/A,#N/A,FALSE,"UNIT";#N/A,#N/A,FALSE,"계정"}</definedName>
    <definedName name="wwwwwwwwdw" localSheetId="20" hidden="1">{#N/A,#N/A,FALSE,"UNIT";#N/A,#N/A,FALSE,"UNIT";#N/A,#N/A,FALSE,"계정"}</definedName>
    <definedName name="wwwwwwwwdw" hidden="1">{#N/A,#N/A,FALSE,"UNIT";#N/A,#N/A,FALSE,"UNIT";#N/A,#N/A,FALSE,"계정"}</definedName>
    <definedName name="wwwwwwwww" localSheetId="20" hidden="1">{#N/A,#N/A,FALSE,"UNIT";#N/A,#N/A,FALSE,"UNIT";#N/A,#N/A,FALSE,"계정"}</definedName>
    <definedName name="wwwwwwwww" hidden="1">{#N/A,#N/A,FALSE,"UNIT";#N/A,#N/A,FALSE,"UNIT";#N/A,#N/A,FALSE,"계정"}</definedName>
    <definedName name="wwwwwwwwwwww" localSheetId="20" hidden="1">{#N/A,#N/A,FALSE,"UNIT";#N/A,#N/A,FALSE,"UNIT";#N/A,#N/A,FALSE,"계정"}</definedName>
    <definedName name="wwwwwwwwwwww" hidden="1">{#N/A,#N/A,FALSE,"UNIT";#N/A,#N/A,FALSE,"UNIT";#N/A,#N/A,FALSE,"계정"}</definedName>
    <definedName name="wwwwwwwwwwwwwww" localSheetId="20" hidden="1">{#N/A,#N/A,FALSE,"UNIT";#N/A,#N/A,FALSE,"UNIT";#N/A,#N/A,FALSE,"계정"}</definedName>
    <definedName name="wwwwwwwwwwwwwww" hidden="1">{#N/A,#N/A,FALSE,"UNIT";#N/A,#N/A,FALSE,"UNIT";#N/A,#N/A,FALSE,"계정"}</definedName>
    <definedName name="x" localSheetId="20" hidden="1">{#N/A,#N/A,FALSE,"Aging Summary";#N/A,#N/A,FALSE,"Ratio Analysis";#N/A,#N/A,FALSE,"Test 120 Day Accts";#N/A,#N/A,FALSE,"Tickmarks"}</definedName>
    <definedName name="x" hidden="1">{#N/A,#N/A,FALSE,"Aging Summary";#N/A,#N/A,FALSE,"Ratio Analysis";#N/A,#N/A,FALSE,"Test 120 Day Accts";#N/A,#N/A,FALSE,"Tickmarks"}</definedName>
    <definedName name="x_1" localSheetId="20" hidden="1">{#N/A,#N/A,TRUE,"BusPlan Indx";#N/A,#N/A,TRUE,"P&amp;L BusPl";"CF BusPlan",#N/A,TRUE,"FCashflow";"BS QU&amp;Yr Overview",#N/A,TRUE,"BS";"CapEx Yearly",#N/A,TRUE,"CapEx";#N/A,#N/A,TRUE,"BusPlan Info"}</definedName>
    <definedName name="x_1" hidden="1">{#N/A,#N/A,TRUE,"BusPlan Indx";#N/A,#N/A,TRUE,"P&amp;L BusPl";"CF BusPlan",#N/A,TRUE,"FCashflow";"BS QU&amp;Yr Overview",#N/A,TRUE,"BS";"CapEx Yearly",#N/A,TRUE,"CapEx";#N/A,#N/A,TRUE,"BusPlan Info"}</definedName>
    <definedName name="x_2" localSheetId="20" hidden="1">{#N/A,#N/A,TRUE,"BusPlan Indx";#N/A,#N/A,TRUE,"P&amp;L BusPl";"CF BusPlan",#N/A,TRUE,"FCashflow";"BS QU&amp;Yr Overview",#N/A,TRUE,"BS";"CapEx Yearly",#N/A,TRUE,"CapEx";#N/A,#N/A,TRUE,"BusPlan Info"}</definedName>
    <definedName name="x_2" hidden="1">{#N/A,#N/A,TRUE,"BusPlan Indx";#N/A,#N/A,TRUE,"P&amp;L BusPl";"CF BusPlan",#N/A,TRUE,"FCashflow";"BS QU&amp;Yr Overview",#N/A,TRUE,"BS";"CapEx Yearly",#N/A,TRUE,"CapEx";#N/A,#N/A,TRUE,"BusPlan Info"}</definedName>
    <definedName name="x_3" localSheetId="20" hidden="1">{#N/A,#N/A,TRUE,"BusPlan Indx";#N/A,#N/A,TRUE,"P&amp;L BusPl";"CF BusPlan",#N/A,TRUE,"FCashflow";"BS QU&amp;Yr Overview",#N/A,TRUE,"BS";"CapEx Yearly",#N/A,TRUE,"CapEx";#N/A,#N/A,TRUE,"BusPlan Info"}</definedName>
    <definedName name="x_3" hidden="1">{#N/A,#N/A,TRUE,"BusPlan Indx";#N/A,#N/A,TRUE,"P&amp;L BusPl";"CF BusPlan",#N/A,TRUE,"FCashflow";"BS QU&amp;Yr Overview",#N/A,TRUE,"BS";"CapEx Yearly",#N/A,TRUE,"CapEx";#N/A,#N/A,TRUE,"BusPlan Info"}</definedName>
    <definedName name="x_4" localSheetId="20" hidden="1">{#N/A,#N/A,TRUE,"BusPlan Indx";#N/A,#N/A,TRUE,"P&amp;L BusPl";"CF BusPlan",#N/A,TRUE,"FCashflow";"BS QU&amp;Yr Overview",#N/A,TRUE,"BS";"CapEx Yearly",#N/A,TRUE,"CapEx";#N/A,#N/A,TRUE,"BusPlan Info"}</definedName>
    <definedName name="x_4" hidden="1">{#N/A,#N/A,TRUE,"BusPlan Indx";#N/A,#N/A,TRUE,"P&amp;L BusPl";"CF BusPlan",#N/A,TRUE,"FCashflow";"BS QU&amp;Yr Overview",#N/A,TRUE,"BS";"CapEx Yearly",#N/A,TRUE,"CapEx";#N/A,#N/A,TRUE,"BusPlan Info"}</definedName>
    <definedName name="x_5" localSheetId="20" hidden="1">{#N/A,#N/A,TRUE,"BusPlan Indx";#N/A,#N/A,TRUE,"P&amp;L BusPl";"CF BusPlan",#N/A,TRUE,"FCashflow";"BS QU&amp;Yr Overview",#N/A,TRUE,"BS";"CapEx Yearly",#N/A,TRUE,"CapEx";#N/A,#N/A,TRUE,"BusPlan Info"}</definedName>
    <definedName name="x_5" hidden="1">{#N/A,#N/A,TRUE,"BusPlan Indx";#N/A,#N/A,TRUE,"P&amp;L BusPl";"CF BusPlan",#N/A,TRUE,"FCashflow";"BS QU&amp;Yr Overview",#N/A,TRUE,"BS";"CapEx Yearly",#N/A,TRUE,"CapEx";#N/A,#N/A,TRUE,"BusPlan Info"}</definedName>
    <definedName name="xcft" localSheetId="20" hidden="1">{#N/A,#N/A,FALSE,"BS";#N/A,#N/A,FALSE,"PL";#N/A,#N/A,FALSE,"처분";#N/A,#N/A,FALSE,"현금";#N/A,#N/A,FALSE,"매출";#N/A,#N/A,FALSE,"원가";#N/A,#N/A,FALSE,"경영"}</definedName>
    <definedName name="xcft" hidden="1">{#N/A,#N/A,FALSE,"BS";#N/A,#N/A,FALSE,"PL";#N/A,#N/A,FALSE,"처분";#N/A,#N/A,FALSE,"현금";#N/A,#N/A,FALSE,"매출";#N/A,#N/A,FALSE,"원가";#N/A,#N/A,FALSE,"경영"}</definedName>
    <definedName name="xcvbfrf" localSheetId="20" hidden="1">{#N/A,#N/A,FALSE,"BS";#N/A,#N/A,FALSE,"PL";#N/A,#N/A,FALSE,"처분";#N/A,#N/A,FALSE,"현금";#N/A,#N/A,FALSE,"매출";#N/A,#N/A,FALSE,"원가";#N/A,#N/A,FALSE,"경영"}</definedName>
    <definedName name="xcvbfrf" hidden="1">{#N/A,#N/A,FALSE,"BS";#N/A,#N/A,FALSE,"PL";#N/A,#N/A,FALSE,"처분";#N/A,#N/A,FALSE,"현금";#N/A,#N/A,FALSE,"매출";#N/A,#N/A,FALSE,"원가";#N/A,#N/A,FALSE,"경영"}</definedName>
    <definedName name="xcvnncvncv" localSheetId="20" hidden="1">{#N/A,#N/A,FALSE,"BS";#N/A,#N/A,FALSE,"PL";#N/A,#N/A,FALSE,"처분";#N/A,#N/A,FALSE,"현금";#N/A,#N/A,FALSE,"매출";#N/A,#N/A,FALSE,"원가";#N/A,#N/A,FALSE,"경영"}</definedName>
    <definedName name="xcvnncvncv" hidden="1">{#N/A,#N/A,FALSE,"BS";#N/A,#N/A,FALSE,"PL";#N/A,#N/A,FALSE,"처분";#N/A,#N/A,FALSE,"현금";#N/A,#N/A,FALSE,"매출";#N/A,#N/A,FALSE,"원가";#N/A,#N/A,FALSE,"경영"}</definedName>
    <definedName name="XLIA_GLTransaction_Temp1" hidden="1">#REF!</definedName>
    <definedName name="XLIA_GLTransaction_Temp2" hidden="1">#REF!</definedName>
    <definedName name="XLIA_GLTransaction_Temp3" hidden="1">#REF!</definedName>
    <definedName name="XLIA_GLTransaction_Temp4" hidden="1">#REF!</definedName>
    <definedName name="XLIA_GLTransaction_Temp5" hidden="1">#REF!</definedName>
    <definedName name="xqsx" localSheetId="20" hidden="1">{#N/A,#N/A,FALSE,"IS";#N/A,#N/A,FALSE,"FF";#N/A,#N/A,FALSE,"BS";#N/A,#N/A,FALSE,"DCF";#N/A,#N/A,FALSE,"EVA";#N/A,#N/A,FALSE,"%";#N/A,#N/A,FALSE,"WTF";#N/A,#N/A,FALSE,"Spec";#N/A,#N/A,FALSE,"Gen"}</definedName>
    <definedName name="xqsx" hidden="1">{#N/A,#N/A,FALSE,"IS";#N/A,#N/A,FALSE,"FF";#N/A,#N/A,FALSE,"BS";#N/A,#N/A,FALSE,"DCF";#N/A,#N/A,FALSE,"EVA";#N/A,#N/A,FALSE,"%";#N/A,#N/A,FALSE,"WTF";#N/A,#N/A,FALSE,"Spec";#N/A,#N/A,FALSE,"Gen"}</definedName>
    <definedName name="XREF_COLUMN_1" hidden="1">#REF!</definedName>
    <definedName name="XREF_COLUMN_2" hidden="1">'[64]#REF'!$E$1:$E$65536</definedName>
    <definedName name="XREF_COLUMN_3" localSheetId="20" hidden="1">#REF!</definedName>
    <definedName name="XREF_COLUMN_3" hidden="1">#REF!</definedName>
    <definedName name="XREF_COLUMN_4" localSheetId="20" hidden="1">#REF!</definedName>
    <definedName name="XREF_COLUMN_4" hidden="1">#REF!</definedName>
    <definedName name="XREF_COLUMN_5" localSheetId="20" hidden="1">#REF!</definedName>
    <definedName name="XREF_COLUMN_5" hidden="1">#REF!</definedName>
    <definedName name="XRefActiveRow" hidden="1">#REF!</definedName>
    <definedName name="XRefColumnsCount" hidden="1">2</definedName>
    <definedName name="XRefCopy1" hidden="1">#REF!</definedName>
    <definedName name="XRefCopy10Row" hidden="1">#REF!</definedName>
    <definedName name="XRefCopy14Row" hidden="1">#REF!</definedName>
    <definedName name="XRefCopy15Row" hidden="1">#REF!</definedName>
    <definedName name="XRefCopy16Row" hidden="1">#REF!</definedName>
    <definedName name="XRefCopy17Row" hidden="1">#REF!</definedName>
    <definedName name="XRefCopy19Row" hidden="1">#REF!</definedName>
    <definedName name="XRefCopy1Row" hidden="1">#REF!</definedName>
    <definedName name="XRefCopy2" hidden="1">#REF!</definedName>
    <definedName name="XRefCopy20Row" hidden="1">#REF!</definedName>
    <definedName name="XRefCopy21Row" hidden="1">#REF!</definedName>
    <definedName name="XRefCopy22Row" hidden="1">#REF!</definedName>
    <definedName name="XRefCopy23Row" hidden="1">#REF!</definedName>
    <definedName name="XRefCopy24Row" hidden="1">#REF!</definedName>
    <definedName name="XRefCopy25Row" hidden="1">#REF!</definedName>
    <definedName name="XRefCopy26Row" hidden="1">#REF!</definedName>
    <definedName name="XRefCopy27Row" hidden="1">#REF!</definedName>
    <definedName name="XRefCopy28Row" hidden="1">#REF!</definedName>
    <definedName name="XRefCopy29Row" hidden="1">#REF!</definedName>
    <definedName name="XRefCopy3" hidden="1">#REF!</definedName>
    <definedName name="XRefCopy30Row" hidden="1">#REF!</definedName>
    <definedName name="XRefCopy31Row" hidden="1">#REF!</definedName>
    <definedName name="XRefCopy32Row" hidden="1">#REF!</definedName>
    <definedName name="XRefCopy33Row" hidden="1">#REF!</definedName>
    <definedName name="XRefCopy34Row" hidden="1">#REF!</definedName>
    <definedName name="XRefCopy35Row" hidden="1">#REF!</definedName>
    <definedName name="XRefCopy36Row" hidden="1">#REF!</definedName>
    <definedName name="XRefCopy37Row" hidden="1">#REF!</definedName>
    <definedName name="XRefCopy38Row" hidden="1">#REF!</definedName>
    <definedName name="XRefCopy39Row" hidden="1">#REF!</definedName>
    <definedName name="XRefCopy4" hidden="1">#REF!</definedName>
    <definedName name="XRefCopy40Row" hidden="1">#REF!</definedName>
    <definedName name="XRefCopy41Row" hidden="1">#REF!</definedName>
    <definedName name="XRefCopy42Row" hidden="1">#REF!</definedName>
    <definedName name="XRefCopy43Row" hidden="1">#REF!</definedName>
    <definedName name="XRefCopy44Row" hidden="1">#REF!</definedName>
    <definedName name="XRefCopy45Row" hidden="1">#REF!</definedName>
    <definedName name="XRefCopy46Row" hidden="1">#REF!</definedName>
    <definedName name="XRefCopy47Row" hidden="1">#REF!</definedName>
    <definedName name="XRefCopy48Row" hidden="1">#REF!</definedName>
    <definedName name="XRefCopy49Row" hidden="1">#REF!</definedName>
    <definedName name="XRefCopy5" hidden="1">#REF!</definedName>
    <definedName name="XRefCopy50Row" hidden="1">#REF!</definedName>
    <definedName name="XRefCopy51Row" hidden="1">#REF!</definedName>
    <definedName name="XRefCopy52Row" hidden="1">#REF!</definedName>
    <definedName name="XRefCopy53Row" hidden="1">#REF!</definedName>
    <definedName name="XRefCopy54Row" hidden="1">#REF!</definedName>
    <definedName name="XRefCopy55Row" hidden="1">#REF!</definedName>
    <definedName name="XRefCopy56Row" hidden="1">#REF!</definedName>
    <definedName name="XRefCopy57Row" hidden="1">#REF!</definedName>
    <definedName name="XRefCopy58Row" hidden="1">#REF!</definedName>
    <definedName name="XRefCopy59Row" hidden="1">#REF!</definedName>
    <definedName name="XRefCopy5Row" hidden="1">#REF!</definedName>
    <definedName name="XRefCopy6" hidden="1">#REF!</definedName>
    <definedName name="XRefCopy60Row" hidden="1">#REF!</definedName>
    <definedName name="XRefCopy61Row" hidden="1">#REF!</definedName>
    <definedName name="XRefCopy63Row" hidden="1">#REF!</definedName>
    <definedName name="XRefCopy64Row" hidden="1">#REF!</definedName>
    <definedName name="XRefCopy6Row" hidden="1">#REF!</definedName>
    <definedName name="XRefCopy7" hidden="1">#REF!</definedName>
    <definedName name="XRefCopy8Row" hidden="1">#REF!</definedName>
    <definedName name="XRefCopyRangeCount" hidden="1">1</definedName>
    <definedName name="XRefPaste1" hidden="1">#REF!</definedName>
    <definedName name="XRefPaste100Row" hidden="1">#REF!</definedName>
    <definedName name="XRefPaste101Row" hidden="1">#REF!</definedName>
    <definedName name="XRefPaste102Row" hidden="1">#REF!</definedName>
    <definedName name="XRefPaste104Row" hidden="1">#REF!</definedName>
    <definedName name="XRefPaste105Row" hidden="1">#REF!</definedName>
    <definedName name="XRefPaste106Row" hidden="1">#REF!</definedName>
    <definedName name="XRefPaste107Row" hidden="1">#REF!</definedName>
    <definedName name="XRefPaste108Row" hidden="1">#REF!</definedName>
    <definedName name="XRefPaste112Row" hidden="1">#REF!</definedName>
    <definedName name="XRefPaste113Row" hidden="1">#REF!</definedName>
    <definedName name="XRefPaste114Row" hidden="1">#REF!</definedName>
    <definedName name="XRefPaste115Row" hidden="1">#REF!</definedName>
    <definedName name="XRefPaste116Row" hidden="1">#REF!</definedName>
    <definedName name="XRefPaste117Row" hidden="1">#REF!</definedName>
    <definedName name="XRefPaste118Row" hidden="1">#REF!</definedName>
    <definedName name="XRefPaste119Row" hidden="1">#REF!</definedName>
    <definedName name="XRefPaste120Row" hidden="1">#REF!</definedName>
    <definedName name="XRefPaste121Row" hidden="1">#REF!</definedName>
    <definedName name="XRefPaste122Row" hidden="1">#REF!</definedName>
    <definedName name="XRefPaste123Row" hidden="1">#REF!</definedName>
    <definedName name="XRefPaste124Row" hidden="1">#REF!</definedName>
    <definedName name="XRefPaste125Row" hidden="1">#REF!</definedName>
    <definedName name="XRefPaste126Row" hidden="1">#REF!</definedName>
    <definedName name="XRefPaste127Row" hidden="1">#REF!</definedName>
    <definedName name="XRefPaste128Row" hidden="1">#REF!</definedName>
    <definedName name="XRefPaste129Row" hidden="1">#REF!</definedName>
    <definedName name="XRefPaste130Row" hidden="1">#REF!</definedName>
    <definedName name="XRefPaste131Row" hidden="1">#REF!</definedName>
    <definedName name="XRefPaste132Row" hidden="1">#REF!</definedName>
    <definedName name="XRefPaste133Row" hidden="1">#REF!</definedName>
    <definedName name="XRefPaste134Row" hidden="1">#REF!</definedName>
    <definedName name="XRefPaste135Row" hidden="1">#REF!</definedName>
    <definedName name="XRefPaste136Row" hidden="1">#REF!</definedName>
    <definedName name="XRefPaste137Row" hidden="1">#REF!</definedName>
    <definedName name="XRefPaste138Row" hidden="1">#REF!</definedName>
    <definedName name="XRefPaste139Row" hidden="1">#REF!</definedName>
    <definedName name="XRefPaste140Row" hidden="1">#REF!</definedName>
    <definedName name="XRefPaste141Row" hidden="1">#REF!</definedName>
    <definedName name="XRefPaste142Row" hidden="1">#REF!</definedName>
    <definedName name="XRefPaste143Row" hidden="1">#REF!</definedName>
    <definedName name="XRefPaste144Row" hidden="1">#REF!</definedName>
    <definedName name="XRefPaste145Row" hidden="1">#REF!</definedName>
    <definedName name="XRefPaste146Row" hidden="1">#REF!</definedName>
    <definedName name="XRefPaste147Row" hidden="1">#REF!</definedName>
    <definedName name="XRefPaste148Row" hidden="1">#REF!</definedName>
    <definedName name="XRefPaste149Row" hidden="1">#REF!</definedName>
    <definedName name="XRefPaste150Row" hidden="1">#REF!</definedName>
    <definedName name="XRefPaste151Row" hidden="1">#REF!</definedName>
    <definedName name="XRefPaste152Row" hidden="1">#REF!</definedName>
    <definedName name="XRefPaste153Row" hidden="1">#REF!</definedName>
    <definedName name="XRefPaste154Row" hidden="1">#REF!</definedName>
    <definedName name="XRefPaste155Row" hidden="1">#REF!</definedName>
    <definedName name="XRefPaste156Row" hidden="1">#REF!</definedName>
    <definedName name="XRefPaste157Row" hidden="1">#REF!</definedName>
    <definedName name="XRefPaste158Row" hidden="1">#REF!</definedName>
    <definedName name="XRefPaste159Row" hidden="1">#REF!</definedName>
    <definedName name="XRefPaste160Row" hidden="1">#REF!</definedName>
    <definedName name="XRefPaste161Row" hidden="1">#REF!</definedName>
    <definedName name="XRefPaste162Row" hidden="1">#REF!</definedName>
    <definedName name="XRefPaste163Row" hidden="1">#REF!</definedName>
    <definedName name="XRefPaste164Row" hidden="1">#REF!</definedName>
    <definedName name="XRefPaste165Row" hidden="1">#REF!</definedName>
    <definedName name="XRefPaste166Row" hidden="1">#REF!</definedName>
    <definedName name="XRefPaste167Row" hidden="1">#REF!</definedName>
    <definedName name="XRefPaste168Row" hidden="1">#REF!</definedName>
    <definedName name="XRefPaste169Row" hidden="1">#REF!</definedName>
    <definedName name="XRefPaste170Row" hidden="1">#REF!</definedName>
    <definedName name="XRefPaste171Row" hidden="1">#REF!</definedName>
    <definedName name="XRefPaste172Row" hidden="1">#REF!</definedName>
    <definedName name="XRefPaste173Row" hidden="1">#REF!</definedName>
    <definedName name="XRefPaste174Row" hidden="1">#REF!</definedName>
    <definedName name="XRefPaste175Row" hidden="1">#REF!</definedName>
    <definedName name="XRefPaste176Row" hidden="1">#REF!</definedName>
    <definedName name="XRefPaste177Row" hidden="1">#REF!</definedName>
    <definedName name="XRefPaste179Row" hidden="1">#REF!</definedName>
    <definedName name="XRefPaste180Row" hidden="1">#REF!</definedName>
    <definedName name="XRefPaste181Row" hidden="1">#REF!</definedName>
    <definedName name="XRefPaste182Row" hidden="1">#REF!</definedName>
    <definedName name="XRefPaste183Row" hidden="1">#REF!</definedName>
    <definedName name="XRefPaste184Row" hidden="1">#REF!</definedName>
    <definedName name="XRefPaste185Row" hidden="1">#REF!</definedName>
    <definedName name="XRefPaste186Row" hidden="1">#REF!</definedName>
    <definedName name="XRefPaste187Row" hidden="1">#REF!</definedName>
    <definedName name="XRefPaste188Row" hidden="1">#REF!</definedName>
    <definedName name="XRefPaste189Row" hidden="1">#REF!</definedName>
    <definedName name="XRefPaste1Row" hidden="1">#REF!</definedName>
    <definedName name="XRefPaste2" hidden="1">#REF!</definedName>
    <definedName name="XRefPaste2Row" hidden="1">'[64]#REF'!$A$3:$IV$3</definedName>
    <definedName name="XRefPaste89Row" localSheetId="20" hidden="1">#REF!</definedName>
    <definedName name="XRefPaste89Row" hidden="1">#REF!</definedName>
    <definedName name="XRefPaste90Row" localSheetId="20" hidden="1">#REF!</definedName>
    <definedName name="XRefPaste90Row" hidden="1">#REF!</definedName>
    <definedName name="XRefPaste91Row" localSheetId="20" hidden="1">#REF!</definedName>
    <definedName name="XRefPaste91Row" hidden="1">#REF!</definedName>
    <definedName name="XRefPaste92Row" hidden="1">#REF!</definedName>
    <definedName name="XRefPaste93Row" hidden="1">#REF!</definedName>
    <definedName name="XRefPaste94Row" hidden="1">#REF!</definedName>
    <definedName name="XRefPaste95Row" hidden="1">#REF!</definedName>
    <definedName name="XRefPaste96Row" hidden="1">#REF!</definedName>
    <definedName name="XRefPaste97Row" hidden="1">#REF!</definedName>
    <definedName name="XRefPaste98Row" hidden="1">#REF!</definedName>
    <definedName name="XRefPaste99Row" hidden="1">#REF!</definedName>
    <definedName name="XRefPasteRangeCount" hidden="1">1</definedName>
    <definedName name="xrm" localSheetId="20" hidden="1">{"vue1",#N/A,FALSE,"synthese";"vue2",#N/A,FALSE,"synthese"}</definedName>
    <definedName name="xrm" hidden="1">{"vue1",#N/A,FALSE,"synthese";"vue2",#N/A,FALSE,"synthese"}</definedName>
    <definedName name="xuan" localSheetId="20" hidden="1">{#N/A,#N/A,FALSE,"QTD";#N/A,#N/A,FALSE,"Lic Fees";#N/A,#N/A,FALSE,"Unapproved";#N/A,#N/A,FALSE,"Wkly Notes"}</definedName>
    <definedName name="xuan" hidden="1">{#N/A,#N/A,FALSE,"QTD";#N/A,#N/A,FALSE,"Lic Fees";#N/A,#N/A,FALSE,"Unapproved";#N/A,#N/A,FALSE,"Wkly Notes"}</definedName>
    <definedName name="xvftyty" hidden="1">#REF!</definedName>
    <definedName name="xw" localSheetId="20" hidden="1">{#N/A,#N/A,FALSE,"FCF Corporate Services";#N/A,#N/A,FALSE,"FCF Assum Corporate Services";#N/A,#N/A,FALSE,"DCF Corp. Services Sensitivity";#N/A,#N/A,FALSE,"AVP Corporate Services";"FCF in percent",#N/A,FALSE,"FCF Corporate Services"}</definedName>
    <definedName name="xw" hidden="1">{#N/A,#N/A,FALSE,"FCF Corporate Services";#N/A,#N/A,FALSE,"FCF Assum Corporate Services";#N/A,#N/A,FALSE,"DCF Corp. Services Sensitivity";#N/A,#N/A,FALSE,"AVP Corporate Services";"FCF in percent",#N/A,FALSE,"FCF Corporate Services"}</definedName>
    <definedName name="XX" hidden="1">"c1449"</definedName>
    <definedName name="XXX" hidden="1">"c1343"</definedName>
    <definedName name="xxxx" localSheetId="20" hidden="1">{#N/A,#N/A,TRUE,"Deckblatt PMS";#N/A,#N/A,TRUE,"Ergebnis und Cash-flow PMS";#N/A,#N/A,TRUE,"Kennzahlen PMS"}</definedName>
    <definedName name="xxxx" hidden="1">{#N/A,#N/A,TRUE,"Deckblatt PMS";#N/A,#N/A,TRUE,"Ergebnis und Cash-flow PMS";#N/A,#N/A,TRUE,"Kennzahlen PMS"}</definedName>
    <definedName name="xxxxx" localSheetId="20" hidden="1">{#N/A,#N/A,FALSE,"UNIT";#N/A,#N/A,FALSE,"UNIT";#N/A,#N/A,FALSE,"계정"}</definedName>
    <definedName name="xxxxx" hidden="1">{#N/A,#N/A,FALSE,"UNIT";#N/A,#N/A,FALSE,"UNIT";#N/A,#N/A,FALSE,"계정"}</definedName>
    <definedName name="xxxxxxxxxxxxxxxxxxxxxxxxxxxxxxxxxxxxxxxxxxxxxxxxxx" localSheetId="20" hidden="1">{#N/A,#N/A,TRUE,"Deckblatt PMS";#N/A,#N/A,TRUE,"Ergebnis und Cash-flow PMS";#N/A,#N/A,TRUE,"Kennzahlen PMS"}</definedName>
    <definedName name="xxxxxxxxxxxxxxxxxxxxxxxxxxxxxxxxxxxxxxxxxxxxxxxxxx" hidden="1">{#N/A,#N/A,TRUE,"Deckblatt PMS";#N/A,#N/A,TRUE,"Ergebnis und Cash-flow PMS";#N/A,#N/A,TRUE,"Kennzahlen PMS"}</definedName>
    <definedName name="xyz" localSheetId="20" hidden="1">{#N/A,#N/A,FALSE,"Consolidated Shipley";#N/A,#N/A,FALSE,"Consolidated PWB";#N/A,#N/A,FALSE,"Consolidated Micro"}</definedName>
    <definedName name="xyz" hidden="1">{#N/A,#N/A,FALSE,"Consolidated Shipley";#N/A,#N/A,FALSE,"Consolidated PWB";#N/A,#N/A,FALSE,"Consolidated Micro"}</definedName>
    <definedName name="y" localSheetId="20" hidden="1">{"'용역비'!$A$4:$C$8"}</definedName>
    <definedName name="y" hidden="1">{"'용역비'!$A$4:$C$8"}</definedName>
    <definedName name="ya" localSheetId="20" hidden="1">{#N/A,#N/A,FALSE,"Aging Summary";#N/A,#N/A,FALSE,"Ratio Analysis";#N/A,#N/A,FALSE,"Test 120 Day Accts";#N/A,#N/A,FALSE,"Tickmarks"}</definedName>
    <definedName name="ya" hidden="1">{#N/A,#N/A,FALSE,"Aging Summary";#N/A,#N/A,FALSE,"Ratio Analysis";#N/A,#N/A,FALSE,"Test 120 Day Accts";#N/A,#N/A,FALSE,"Tickmarks"}</definedName>
    <definedName name="YET5" localSheetId="20" hidden="1">{#N/A,#N/A,FALSE,"ANEXO 6";#N/A,#N/A,FALSE,"ANEXO 3"}</definedName>
    <definedName name="YET5" hidden="1">{#N/A,#N/A,FALSE,"ANEXO 6";#N/A,#N/A,FALSE,"ANEXO 3"}</definedName>
    <definedName name="YFU" localSheetId="20" hidden="1">{"'용역비'!$A$4:$C$8"}</definedName>
    <definedName name="YFU" hidden="1">{"'용역비'!$A$4:$C$8"}</definedName>
    <definedName name="yh" localSheetId="20" hidden="1">{#N/A,#N/A,FALSE,"Aging Summary";#N/A,#N/A,FALSE,"Ratio Analysis";#N/A,#N/A,FALSE,"Test 120 Day Accts";#N/A,#N/A,FALSE,"Tickmarks"}</definedName>
    <definedName name="yh" hidden="1">{#N/A,#N/A,FALSE,"Aging Summary";#N/A,#N/A,FALSE,"Ratio Analysis";#N/A,#N/A,FALSE,"Test 120 Day Accts";#N/A,#N/A,FALSE,"Tickmarks"}</definedName>
    <definedName name="yhg" hidden="1">2</definedName>
    <definedName name="YL" localSheetId="20" hidden="1">{"'용역비'!$A$4:$C$8"}</definedName>
    <definedName name="YL" hidden="1">{"'용역비'!$A$4:$C$8"}</definedName>
    <definedName name="yu" localSheetId="20" hidden="1">{"'용역비'!$A$4:$C$8"}</definedName>
    <definedName name="yu" hidden="1">{"'용역비'!$A$4:$C$8"}</definedName>
    <definedName name="YUK" localSheetId="20" hidden="1">{"'용역비'!$A$4:$C$8"}</definedName>
    <definedName name="YUK" hidden="1">{"'용역비'!$A$4:$C$8"}</definedName>
    <definedName name="yy" localSheetId="20" hidden="1">{#N/A,#N/A,FALSE,"00 P&amp;L vs 99"}</definedName>
    <definedName name="yy" hidden="1">{#N/A,#N/A,FALSE,"00 P&amp;L vs 99"}</definedName>
    <definedName name="yyy" localSheetId="20" hidden="1">{#N/A,#N/A,FALSE,"지침";#N/A,#N/A,FALSE,"환경분석";#N/A,#N/A,FALSE,"Sheet16"}</definedName>
    <definedName name="yyy" hidden="1">{#N/A,#N/A,FALSE,"지침";#N/A,#N/A,FALSE,"환경분석";#N/A,#N/A,FALSE,"Sheet16"}</definedName>
    <definedName name="z" localSheetId="20" hidden="1">{#N/A,#N/A,FALSE,"Aging Summary";#N/A,#N/A,FALSE,"Ratio Analysis";#N/A,#N/A,FALSE,"Test 120 Day Accts";#N/A,#N/A,FALSE,"Tickmarks"}</definedName>
    <definedName name="z" hidden="1">{#N/A,#N/A,FALSE,"Aging Summary";#N/A,#N/A,FALSE,"Ratio Analysis";#N/A,#N/A,FALSE,"Test 120 Day Accts";#N/A,#N/A,FALSE,"Tickmarks"}</definedName>
    <definedName name="z_1" localSheetId="20" hidden="1">{#N/A,#N/A,FALSE,"Memo P&amp;L";#N/A,#N/A,FALSE,"Memo Expl";#N/A,#N/A,FALSE,"Income Statement";#N/A,#N/A,FALSE,"Balance Sheet";#N/A,#N/A,FALSE,"Cash Flow";#N/A,#N/A,FALSE,"Student Statistics";#N/A,#N/A,FALSE,"student seats 1";#N/A,#N/A,FALSE,"Student Seats"}</definedName>
    <definedName name="z_1" hidden="1">{#N/A,#N/A,FALSE,"Memo P&amp;L";#N/A,#N/A,FALSE,"Memo Expl";#N/A,#N/A,FALSE,"Income Statement";#N/A,#N/A,FALSE,"Balance Sheet";#N/A,#N/A,FALSE,"Cash Flow";#N/A,#N/A,FALSE,"Student Statistics";#N/A,#N/A,FALSE,"student seats 1";#N/A,#N/A,FALSE,"Student Seats"}</definedName>
    <definedName name="z_2" localSheetId="20" hidden="1">{#N/A,#N/A,FALSE,"Memo P&amp;L";#N/A,#N/A,FALSE,"Memo Expl";#N/A,#N/A,FALSE,"Income Statement";#N/A,#N/A,FALSE,"Balance Sheet";#N/A,#N/A,FALSE,"Cash Flow";#N/A,#N/A,FALSE,"Student Statistics";#N/A,#N/A,FALSE,"student seats 1";#N/A,#N/A,FALSE,"Student Seats"}</definedName>
    <definedName name="z_2" hidden="1">{#N/A,#N/A,FALSE,"Memo P&amp;L";#N/A,#N/A,FALSE,"Memo Expl";#N/A,#N/A,FALSE,"Income Statement";#N/A,#N/A,FALSE,"Balance Sheet";#N/A,#N/A,FALSE,"Cash Flow";#N/A,#N/A,FALSE,"Student Statistics";#N/A,#N/A,FALSE,"student seats 1";#N/A,#N/A,FALSE,"Student Seats"}</definedName>
    <definedName name="Z_213E26B2_3E91_4DDE_8593_C583EB52A019_.wvu.PrintArea" hidden="1">#REF!</definedName>
    <definedName name="z_3" localSheetId="20" hidden="1">{#N/A,#N/A,FALSE,"Memo P&amp;L";#N/A,#N/A,FALSE,"Memo Expl";#N/A,#N/A,FALSE,"Income Statement";#N/A,#N/A,FALSE,"Balance Sheet";#N/A,#N/A,FALSE,"Cash Flow";#N/A,#N/A,FALSE,"Student Statistics";#N/A,#N/A,FALSE,"student seats 1";#N/A,#N/A,FALSE,"Student Seats"}</definedName>
    <definedName name="z_3" hidden="1">{#N/A,#N/A,FALSE,"Memo P&amp;L";#N/A,#N/A,FALSE,"Memo Expl";#N/A,#N/A,FALSE,"Income Statement";#N/A,#N/A,FALSE,"Balance Sheet";#N/A,#N/A,FALSE,"Cash Flow";#N/A,#N/A,FALSE,"Student Statistics";#N/A,#N/A,FALSE,"student seats 1";#N/A,#N/A,FALSE,"Student Seats"}</definedName>
    <definedName name="Z_3DE5A5C8_E1AF_4DA6_93EE_7887DDCD241F_.wvu.PrintArea" hidden="1">#REF!</definedName>
    <definedName name="Z_3DE5A5C8_E1AF_4DA6_93EE_7887DDCD241F_.wvu.PrintTitles" hidden="1">#REF!</definedName>
    <definedName name="z_4" localSheetId="20" hidden="1">{#N/A,#N/A,FALSE,"Memo P&amp;L";#N/A,#N/A,FALSE,"Memo Expl";#N/A,#N/A,FALSE,"Income Statement";#N/A,#N/A,FALSE,"Balance Sheet";#N/A,#N/A,FALSE,"Cash Flow";#N/A,#N/A,FALSE,"Student Statistics";#N/A,#N/A,FALSE,"student seats 1";#N/A,#N/A,FALSE,"Student Seats"}</definedName>
    <definedName name="z_4" hidden="1">{#N/A,#N/A,FALSE,"Memo P&amp;L";#N/A,#N/A,FALSE,"Memo Expl";#N/A,#N/A,FALSE,"Income Statement";#N/A,#N/A,FALSE,"Balance Sheet";#N/A,#N/A,FALSE,"Cash Flow";#N/A,#N/A,FALSE,"Student Statistics";#N/A,#N/A,FALSE,"student seats 1";#N/A,#N/A,FALSE,"Student Seats"}</definedName>
    <definedName name="z_5" localSheetId="20" hidden="1">{#N/A,#N/A,FALSE,"Memo P&amp;L";#N/A,#N/A,FALSE,"Memo Expl";#N/A,#N/A,FALSE,"Income Statement";#N/A,#N/A,FALSE,"Balance Sheet";#N/A,#N/A,FALSE,"Cash Flow";#N/A,#N/A,FALSE,"Student Statistics";#N/A,#N/A,FALSE,"student seats 1";#N/A,#N/A,FALSE,"Student Seats"}</definedName>
    <definedName name="z_5" hidden="1">{#N/A,#N/A,FALSE,"Memo P&amp;L";#N/A,#N/A,FALSE,"Memo Expl";#N/A,#N/A,FALSE,"Income Statement";#N/A,#N/A,FALSE,"Balance Sheet";#N/A,#N/A,FALSE,"Cash Flow";#N/A,#N/A,FALSE,"Student Statistics";#N/A,#N/A,FALSE,"student seats 1";#N/A,#N/A,FALSE,"Student Seats"}</definedName>
    <definedName name="Z_A8AE14F4_1E9F_4F94_9C1B_1FA01532CCE5_.wvu.PrintArea" hidden="1">#REF!</definedName>
    <definedName name="Z_A8AE14F4_1E9F_4F94_9C1B_1FA01532CCE5_.wvu.PrintTitles" hidden="1">#REF!</definedName>
    <definedName name="Z_B0841432_2BC0_4A1E_9372_2534287640B8_.wvu.Cols" hidden="1">#REF!</definedName>
    <definedName name="zaw" hidden="1">#REF!</definedName>
    <definedName name="zdverhybdf" localSheetId="20" hidden="1">{#N/A,#N/A,FALSE,"BS";#N/A,#N/A,FALSE,"PL";#N/A,#N/A,FALSE,"처분";#N/A,#N/A,FALSE,"현금";#N/A,#N/A,FALSE,"매출";#N/A,#N/A,FALSE,"원가";#N/A,#N/A,FALSE,"경영"}</definedName>
    <definedName name="zdverhybdf" hidden="1">{#N/A,#N/A,FALSE,"BS";#N/A,#N/A,FALSE,"PL";#N/A,#N/A,FALSE,"처분";#N/A,#N/A,FALSE,"현금";#N/A,#N/A,FALSE,"매출";#N/A,#N/A,FALSE,"원가";#N/A,#N/A,FALSE,"경영"}</definedName>
    <definedName name="zfill" hidden="1">[63]Internal!#REF!</definedName>
    <definedName name="zmd" localSheetId="20" hidden="1">{#N/A,#N/A,FALSE,"투입&amp;Waste";#N/A,#N/A,FALSE,"투입&amp;Waste";#N/A,#N/A,FALSE,"투입&amp;Waste"}</definedName>
    <definedName name="zmd" hidden="1">{#N/A,#N/A,FALSE,"투입&amp;Waste";#N/A,#N/A,FALSE,"투입&amp;Waste";#N/A,#N/A,FALSE,"투입&amp;Waste"}</definedName>
    <definedName name="zvzdfgergae" localSheetId="20" hidden="1">{#N/A,#N/A,FALSE,"BS";#N/A,#N/A,FALSE,"PL";#N/A,#N/A,FALSE,"처분";#N/A,#N/A,FALSE,"현금";#N/A,#N/A,FALSE,"매출";#N/A,#N/A,FALSE,"원가";#N/A,#N/A,FALSE,"경영"}</definedName>
    <definedName name="zvzdfgergae" hidden="1">{#N/A,#N/A,FALSE,"BS";#N/A,#N/A,FALSE,"PL";#N/A,#N/A,FALSE,"처분";#N/A,#N/A,FALSE,"현금";#N/A,#N/A,FALSE,"매출";#N/A,#N/A,FALSE,"원가";#N/A,#N/A,FALSE,"경영"}</definedName>
    <definedName name="zvzxcvzxc" localSheetId="20" hidden="1">{#N/A,#N/A,FALSE,"BS";#N/A,#N/A,FALSE,"PL";#N/A,#N/A,FALSE,"처분";#N/A,#N/A,FALSE,"현금";#N/A,#N/A,FALSE,"매출";#N/A,#N/A,FALSE,"원가";#N/A,#N/A,FALSE,"경영"}</definedName>
    <definedName name="zvzxcvzxc" hidden="1">{#N/A,#N/A,FALSE,"BS";#N/A,#N/A,FALSE,"PL";#N/A,#N/A,FALSE,"처분";#N/A,#N/A,FALSE,"현금";#N/A,#N/A,FALSE,"매출";#N/A,#N/A,FALSE,"원가";#N/A,#N/A,FALSE,"경영"}</definedName>
    <definedName name="zvzxcvzxcv" localSheetId="20" hidden="1">{#N/A,#N/A,FALSE,"BS";#N/A,#N/A,FALSE,"PL";#N/A,#N/A,FALSE,"처분";#N/A,#N/A,FALSE,"현금";#N/A,#N/A,FALSE,"매출";#N/A,#N/A,FALSE,"원가";#N/A,#N/A,FALSE,"경영"}</definedName>
    <definedName name="zvzxcvzxcv" hidden="1">{#N/A,#N/A,FALSE,"BS";#N/A,#N/A,FALSE,"PL";#N/A,#N/A,FALSE,"처분";#N/A,#N/A,FALSE,"현금";#N/A,#N/A,FALSE,"매출";#N/A,#N/A,FALSE,"원가";#N/A,#N/A,FALSE,"경영"}</definedName>
    <definedName name="zxcv" localSheetId="20" hidden="1">{#N/A,#N/A,FALSE,"BS";#N/A,#N/A,FALSE,"PL";#N/A,#N/A,FALSE,"처분";#N/A,#N/A,FALSE,"현금";#N/A,#N/A,FALSE,"매출";#N/A,#N/A,FALSE,"원가";#N/A,#N/A,FALSE,"경영"}</definedName>
    <definedName name="zxcv" hidden="1">{#N/A,#N/A,FALSE,"BS";#N/A,#N/A,FALSE,"PL";#N/A,#N/A,FALSE,"처분";#N/A,#N/A,FALSE,"현금";#N/A,#N/A,FALSE,"매출";#N/A,#N/A,FALSE,"원가";#N/A,#N/A,FALSE,"경영"}</definedName>
    <definedName name="zxcvger" localSheetId="20" hidden="1">{#N/A,#N/A,FALSE,"BS";#N/A,#N/A,FALSE,"PL";#N/A,#N/A,FALSE,"처분";#N/A,#N/A,FALSE,"현금";#N/A,#N/A,FALSE,"매출";#N/A,#N/A,FALSE,"원가";#N/A,#N/A,FALSE,"경영"}</definedName>
    <definedName name="zxcvger" hidden="1">{#N/A,#N/A,FALSE,"BS";#N/A,#N/A,FALSE,"PL";#N/A,#N/A,FALSE,"처분";#N/A,#N/A,FALSE,"현금";#N/A,#N/A,FALSE,"매출";#N/A,#N/A,FALSE,"원가";#N/A,#N/A,FALSE,"경영"}</definedName>
    <definedName name="zxcvzger" localSheetId="20" hidden="1">{#N/A,#N/A,FALSE,"BS";#N/A,#N/A,FALSE,"PL";#N/A,#N/A,FALSE,"처분";#N/A,#N/A,FALSE,"현금";#N/A,#N/A,FALSE,"매출";#N/A,#N/A,FALSE,"원가";#N/A,#N/A,FALSE,"경영"}</definedName>
    <definedName name="zxcvzger" hidden="1">{#N/A,#N/A,FALSE,"BS";#N/A,#N/A,FALSE,"PL";#N/A,#N/A,FALSE,"처분";#N/A,#N/A,FALSE,"현금";#N/A,#N/A,FALSE,"매출";#N/A,#N/A,FALSE,"원가";#N/A,#N/A,FALSE,"경영"}</definedName>
    <definedName name="zxcvzxcvzxcv" localSheetId="20" hidden="1">{#N/A,#N/A,FALSE,"BS";#N/A,#N/A,FALSE,"PL";#N/A,#N/A,FALSE,"처분";#N/A,#N/A,FALSE,"현금";#N/A,#N/A,FALSE,"매출";#N/A,#N/A,FALSE,"원가";#N/A,#N/A,FALSE,"경영"}</definedName>
    <definedName name="zxcvzxcvzxcv" hidden="1">{#N/A,#N/A,FALSE,"BS";#N/A,#N/A,FALSE,"PL";#N/A,#N/A,FALSE,"처분";#N/A,#N/A,FALSE,"현금";#N/A,#N/A,FALSE,"매출";#N/A,#N/A,FALSE,"원가";#N/A,#N/A,FALSE,"경영"}</definedName>
    <definedName name="zxcvzxczger" localSheetId="20" hidden="1">{#N/A,#N/A,FALSE,"BS";#N/A,#N/A,FALSE,"PL";#N/A,#N/A,FALSE,"처분";#N/A,#N/A,FALSE,"현금";#N/A,#N/A,FALSE,"매출";#N/A,#N/A,FALSE,"원가";#N/A,#N/A,FALSE,"경영"}</definedName>
    <definedName name="zxcvzxczger" hidden="1">{#N/A,#N/A,FALSE,"BS";#N/A,#N/A,FALSE,"PL";#N/A,#N/A,FALSE,"처분";#N/A,#N/A,FALSE,"현금";#N/A,#N/A,FALSE,"매출";#N/A,#N/A,FALSE,"원가";#N/A,#N/A,FALSE,"경영"}</definedName>
    <definedName name="zxzxcv" localSheetId="20" hidden="1">{#N/A,#N/A,FALSE,"BS";#N/A,#N/A,FALSE,"PL";#N/A,#N/A,FALSE,"처분";#N/A,#N/A,FALSE,"현금";#N/A,#N/A,FALSE,"매출";#N/A,#N/A,FALSE,"원가";#N/A,#N/A,FALSE,"경영"}</definedName>
    <definedName name="zxzxcv" hidden="1">{#N/A,#N/A,FALSE,"BS";#N/A,#N/A,FALSE,"PL";#N/A,#N/A,FALSE,"처분";#N/A,#N/A,FALSE,"현금";#N/A,#N/A,FALSE,"매출";#N/A,#N/A,FALSE,"원가";#N/A,#N/A,FALSE,"경영"}</definedName>
    <definedName name="zz" localSheetId="2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zz"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zzzzzzzzzzzzzzzzzzzzzzzzzzzzzzzzzzzzz"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zzzzzzzzzzzzzzzzzzzzzzzzzzzzzzzzzzzzz"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ぁ" localSheetId="20" hidden="1">{"'下期集計（10.27迄・速報値）'!$Q$16"}</definedName>
    <definedName name="ぁ" hidden="1">{"'下期集計（10.27迄・速報値）'!$Q$16"}</definedName>
    <definedName name="あ" localSheetId="20" hidden="1">{"'下期集計（10.27迄・速報値）'!$Q$16"}</definedName>
    <definedName name="あ" hidden="1">{"'下期集計（10.27迄・速報値）'!$Q$16"}</definedName>
    <definedName name="あああ" localSheetId="20" hidden="1">{"'下期集計（10.27迄・速報値）'!$Q$16"}</definedName>
    <definedName name="あああ" hidden="1">{"'下期集計（10.27迄・速報値）'!$Q$16"}</definedName>
    <definedName name="なんで" localSheetId="20" hidden="1">{"'下期集計（10.27迄・速報値）'!$Q$16"}</definedName>
    <definedName name="なんで" hidden="1">{"'下期集計（10.27迄・速報値）'!$Q$16"}</definedName>
    <definedName name="なんなの" localSheetId="20" hidden="1">{"'下期集計（10.27迄・速報値）'!$Q$16"}</definedName>
    <definedName name="なんなの" hidden="1">{"'下期集計（10.27迄・速報値）'!$Q$16"}</definedName>
    <definedName name="ㄱ" localSheetId="20" hidden="1">{#N/A,#N/A,FALSE,"Aging Summary";#N/A,#N/A,FALSE,"Ratio Analysis";#N/A,#N/A,FALSE,"Test 120 Day Accts";#N/A,#N/A,FALSE,"Tickmarks"}</definedName>
    <definedName name="ㄱ" hidden="1">{#N/A,#N/A,FALSE,"Aging Summary";#N/A,#N/A,FALSE,"Ratio Analysis";#N/A,#N/A,FALSE,"Test 120 Day Accts";#N/A,#N/A,FALSE,"Tickmarks"}</definedName>
    <definedName name="ㄱㄱ" localSheetId="20" hidden="1">{#N/A,#N/A,FALSE,"Aging Summary";#N/A,#N/A,FALSE,"Ratio Analysis";#N/A,#N/A,FALSE,"Test 120 Day Accts";#N/A,#N/A,FALSE,"Tickmarks"}</definedName>
    <definedName name="ㄱㄱ" hidden="1">{#N/A,#N/A,FALSE,"Aging Summary";#N/A,#N/A,FALSE,"Ratio Analysis";#N/A,#N/A,FALSE,"Test 120 Day Accts";#N/A,#N/A,FALSE,"Tickmarks"}</definedName>
    <definedName name="ㄱㄱㄱ" localSheetId="20" hidden="1">{#N/A,#N/A,FALSE,"UNIT";#N/A,#N/A,FALSE,"UNIT";#N/A,#N/A,FALSE,"계정"}</definedName>
    <definedName name="ㄱㄱㄱ" hidden="1">{#N/A,#N/A,FALSE,"UNIT";#N/A,#N/A,FALSE,"UNIT";#N/A,#N/A,FALSE,"계정"}</definedName>
    <definedName name="ㄱㄱㄱㄱ" localSheetId="20" hidden="1">{#N/A,#N/A,FALSE,"지침";#N/A,#N/A,FALSE,"환경분석";#N/A,#N/A,FALSE,"Sheet16"}</definedName>
    <definedName name="ㄱㄱㄱㄱ" hidden="1">{#N/A,#N/A,FALSE,"지침";#N/A,#N/A,FALSE,"환경분석";#N/A,#N/A,FALSE,"Sheet16"}</definedName>
    <definedName name="ㄱㄱㄱㄱㄱ" localSheetId="20" hidden="1">{#N/A,#N/A,FALSE,"UNIT";#N/A,#N/A,FALSE,"UNIT";#N/A,#N/A,FALSE,"계정"}</definedName>
    <definedName name="ㄱㄱㄱㄱㄱ" hidden="1">{#N/A,#N/A,FALSE,"UNIT";#N/A,#N/A,FALSE,"UNIT";#N/A,#N/A,FALSE,"계정"}</definedName>
    <definedName name="ㄱ숏교" hidden="1">#REF!</definedName>
    <definedName name="가123" localSheetId="20" hidden="1">{"'분양원가'!$B$1:$F$113"}</definedName>
    <definedName name="가123" hidden="1">{"'분양원가'!$B$1:$F$113"}</definedName>
    <definedName name="가격산출" hidden="1">#REF!</definedName>
    <definedName name="가격자료1" hidden="1">#REF!</definedName>
    <definedName name="가결산" localSheetId="20" hidden="1">{#N/A,#N/A,TRUE,"Summary";#N/A,#N/A,TRUE,"IS";#N/A,#N/A,TRUE,"Adj";#N/A,#N/A,TRUE,"BS";#N/A,#N/A,TRUE,"CF";#N/A,#N/A,TRUE,"Debt";#N/A,#N/A,TRUE,"IRR"}</definedName>
    <definedName name="가결산" hidden="1">{#N/A,#N/A,TRUE,"Summary";#N/A,#N/A,TRUE,"IS";#N/A,#N/A,TRUE,"Adj";#N/A,#N/A,TRUE,"BS";#N/A,#N/A,TRUE,"CF";#N/A,#N/A,TRUE,"Debt";#N/A,#N/A,TRUE,"IRR"}</definedName>
    <definedName name="가기긱" localSheetId="20" hidden="1">{"'미착금액'!$A$4:$G$14"}</definedName>
    <definedName name="가기긱" hidden="1">{"'미착금액'!$A$4:$G$14"}</definedName>
    <definedName name="감" localSheetId="20"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감"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감가overall" localSheetId="20" hidden="1">{#N/A,#N/A,FALSE,"Aging Summary";#N/A,#N/A,FALSE,"Ratio Analysis";#N/A,#N/A,FALSE,"Test 120 Day Accts";#N/A,#N/A,FALSE,"Tickmarks"}</definedName>
    <definedName name="감가overall" hidden="1">{#N/A,#N/A,FALSE,"Aging Summary";#N/A,#N/A,FALSE,"Ratio Analysis";#N/A,#N/A,FALSE,"Test 120 Day Accts";#N/A,#N/A,FALSE,"Tickmarks"}</definedName>
    <definedName name="감가상각표" localSheetId="20" hidden="1">{#N/A,#N/A,FALSE,"BS";#N/A,#N/A,FALSE,"PL";#N/A,#N/A,FALSE,"처분";#N/A,#N/A,FALSE,"현금";#N/A,#N/A,FALSE,"매출";#N/A,#N/A,FALSE,"원가";#N/A,#N/A,FALSE,"경영"}</definedName>
    <definedName name="감가상각표" hidden="1">{#N/A,#N/A,FALSE,"BS";#N/A,#N/A,FALSE,"PL";#N/A,#N/A,FALSE,"처분";#N/A,#N/A,FALSE,"현금";#N/A,#N/A,FALSE,"매출";#N/A,#N/A,FALSE,"원가";#N/A,#N/A,FALSE,"경영"}</definedName>
    <definedName name="감누" localSheetId="20" hidden="1">{#N/A,#N/A,FALSE,"BS";#N/A,#N/A,FALSE,"PL";#N/A,#N/A,FALSE,"A";#N/A,#N/A,FALSE,"B";#N/A,#N/A,FALSE,"B1";#N/A,#N/A,FALSE,"C";#N/A,#N/A,FALSE,"C1";#N/A,#N/A,FALSE,"C2";#N/A,#N/A,FALSE,"D";#N/A,#N/A,FALSE,"E";#N/A,#N/A,FALSE,"F";#N/A,#N/A,FALSE,"AA";#N/A,#N/A,FALSE,"BB";#N/A,#N/A,FALSE,"CC";#N/A,#N/A,FALSE,"DD";#N/A,#N/A,FALSE,"EE";#N/A,#N/A,FALSE,"FF";#N/A,#N/A,FALSE,"PL10";#N/A,#N/A,FALSE,"PL20";#N/A,#N/A,FALSE,"PL30"}</definedName>
    <definedName name="감누" hidden="1">{#N/A,#N/A,FALSE,"BS";#N/A,#N/A,FALSE,"PL";#N/A,#N/A,FALSE,"A";#N/A,#N/A,FALSE,"B";#N/A,#N/A,FALSE,"B1";#N/A,#N/A,FALSE,"C";#N/A,#N/A,FALSE,"C1";#N/A,#N/A,FALSE,"C2";#N/A,#N/A,FALSE,"D";#N/A,#N/A,FALSE,"E";#N/A,#N/A,FALSE,"F";#N/A,#N/A,FALSE,"AA";#N/A,#N/A,FALSE,"BB";#N/A,#N/A,FALSE,"CC";#N/A,#N/A,FALSE,"DD";#N/A,#N/A,FALSE,"EE";#N/A,#N/A,FALSE,"FF";#N/A,#N/A,FALSE,"PL10";#N/A,#N/A,FALSE,"PL20";#N/A,#N/A,FALSE,"PL30"}</definedName>
    <definedName name="강용" localSheetId="20" hidden="1">{"'Sheet1'!$A$1:$H$36"}</definedName>
    <definedName name="강용" hidden="1">{"'Sheet1'!$A$1:$H$36"}</definedName>
    <definedName name="개발" localSheetId="20" hidden="1">{"'Desktop Inventory 현황'!$B$2:$O$35"}</definedName>
    <definedName name="개발" hidden="1">{"'Desktop Inventory 현황'!$B$2:$O$35"}</definedName>
    <definedName name="건물임." localSheetId="20" hidden="1">{"'손익현황'!$A$1:$J$29"}</definedName>
    <definedName name="건물임." hidden="1">{"'손익현황'!$A$1:$J$29"}</definedName>
    <definedName name="결산공고" localSheetId="20" hidden="1">{#N/A,#N/A,FALSE,"BS";#N/A,#N/A,FALSE,"PL";#N/A,#N/A,FALSE,"처분";#N/A,#N/A,FALSE,"현금";#N/A,#N/A,FALSE,"매출";#N/A,#N/A,FALSE,"원가";#N/A,#N/A,FALSE,"경영"}</definedName>
    <definedName name="결산공고" hidden="1">{#N/A,#N/A,FALSE,"BS";#N/A,#N/A,FALSE,"PL";#N/A,#N/A,FALSE,"처분";#N/A,#N/A,FALSE,"현금";#N/A,#N/A,FALSE,"매출";#N/A,#N/A,FALSE,"원가";#N/A,#N/A,FALSE,"경영"}</definedName>
    <definedName name="결산자료" localSheetId="20" hidden="1">{#N/A,#N/A,FALSE,"BS";#N/A,#N/A,FALSE,"PL";#N/A,#N/A,FALSE,"처분";#N/A,#N/A,FALSE,"현금";#N/A,#N/A,FALSE,"매출";#N/A,#N/A,FALSE,"원가";#N/A,#N/A,FALSE,"경영"}</definedName>
    <definedName name="결산자료" hidden="1">{#N/A,#N/A,FALSE,"BS";#N/A,#N/A,FALSE,"PL";#N/A,#N/A,FALSE,"처분";#N/A,#N/A,FALSE,"현금";#N/A,#N/A,FALSE,"매출";#N/A,#N/A,FALSE,"원가";#N/A,#N/A,FALSE,"경영"}</definedName>
    <definedName name="결손" localSheetId="20" hidden="1">{#N/A,#N/A,FALSE,"BS";#N/A,#N/A,FALSE,"PL";#N/A,#N/A,FALSE,"A";#N/A,#N/A,FALSE,"B";#N/A,#N/A,FALSE,"B1";#N/A,#N/A,FALSE,"C";#N/A,#N/A,FALSE,"C1";#N/A,#N/A,FALSE,"C2";#N/A,#N/A,FALSE,"D";#N/A,#N/A,FALSE,"E";#N/A,#N/A,FALSE,"F";#N/A,#N/A,FALSE,"AA";#N/A,#N/A,FALSE,"BB";#N/A,#N/A,FALSE,"CC";#N/A,#N/A,FALSE,"DD";#N/A,#N/A,FALSE,"EE";#N/A,#N/A,FALSE,"FF";#N/A,#N/A,FALSE,"PL10";#N/A,#N/A,FALSE,"PL20";#N/A,#N/A,FALSE,"PL30"}</definedName>
    <definedName name="결손" hidden="1">{#N/A,#N/A,FALSE,"BS";#N/A,#N/A,FALSE,"PL";#N/A,#N/A,FALSE,"A";#N/A,#N/A,FALSE,"B";#N/A,#N/A,FALSE,"B1";#N/A,#N/A,FALSE,"C";#N/A,#N/A,FALSE,"C1";#N/A,#N/A,FALSE,"C2";#N/A,#N/A,FALSE,"D";#N/A,#N/A,FALSE,"E";#N/A,#N/A,FALSE,"F";#N/A,#N/A,FALSE,"AA";#N/A,#N/A,FALSE,"BB";#N/A,#N/A,FALSE,"CC";#N/A,#N/A,FALSE,"DD";#N/A,#N/A,FALSE,"EE";#N/A,#N/A,FALSE,"FF";#N/A,#N/A,FALSE,"PL10";#N/A,#N/A,FALSE,"PL20";#N/A,#N/A,FALSE,"PL30"}</definedName>
    <definedName name="결손금" localSheetId="20" hidden="1">{#N/A,#N/A,FALSE,"BS";#N/A,#N/A,FALSE,"PL";#N/A,#N/A,FALSE,"처분";#N/A,#N/A,FALSE,"현금";#N/A,#N/A,FALSE,"매출";#N/A,#N/A,FALSE,"원가";#N/A,#N/A,FALSE,"경영"}</definedName>
    <definedName name="결손금" hidden="1">{#N/A,#N/A,FALSE,"BS";#N/A,#N/A,FALSE,"PL";#N/A,#N/A,FALSE,"처분";#N/A,#N/A,FALSE,"현금";#N/A,#N/A,FALSE,"매출";#N/A,#N/A,FALSE,"원가";#N/A,#N/A,FALSE,"경영"}</definedName>
    <definedName name="경영여건" localSheetId="20" hidden="1">{#N/A,#N/A,FALSE,"지침";#N/A,#N/A,FALSE,"환경분석";#N/A,#N/A,FALSE,"Sheet16"}</definedName>
    <definedName name="경영여건" hidden="1">{#N/A,#N/A,FALSE,"지침";#N/A,#N/A,FALSE,"환경분석";#N/A,#N/A,FALSE,"Sheet16"}</definedName>
    <definedName name="계수" localSheetId="20" hidden="1">{#N/A,#N/A,FALSE,"지침";#N/A,#N/A,FALSE,"환경분석";#N/A,#N/A,FALSE,"Sheet16"}</definedName>
    <definedName name="계수" hidden="1">{#N/A,#N/A,FALSE,"지침";#N/A,#N/A,FALSE,"환경분석";#N/A,#N/A,FALSE,"Sheet16"}</definedName>
    <definedName name="계획" localSheetId="20" hidden="1">{#N/A,#N/A,FALSE,"UNIT";#N/A,#N/A,FALSE,"UNIT";#N/A,#N/A,FALSE,"계정"}</definedName>
    <definedName name="계획" hidden="1">{#N/A,#N/A,FALSE,"UNIT";#N/A,#N/A,FALSE,"UNIT";#N/A,#N/A,FALSE,"계정"}</definedName>
    <definedName name="고정자산증감" localSheetId="20" hidden="1">{#N/A,#N/A,FALSE,"지침";#N/A,#N/A,FALSE,"환경분석";#N/A,#N/A,FALSE,"Sheet16"}</definedName>
    <definedName name="고정자산증감" hidden="1">{#N/A,#N/A,FALSE,"지침";#N/A,#N/A,FALSE,"환경분석";#N/A,#N/A,FALSE,"Sheet16"}</definedName>
    <definedName name="곱곱곱" localSheetId="20" hidden="1">{"'용역비'!$A$4:$C$8"}</definedName>
    <definedName name="곱곱곱" hidden="1">{"'용역비'!$A$4:$C$8"}</definedName>
    <definedName name="공" localSheetId="20" hidden="1">{"'손익현황'!$A$1:$J$29"}</definedName>
    <definedName name="공" hidden="1">{"'손익현황'!$A$1:$J$29"}</definedName>
    <definedName name="공공공" localSheetId="20" hidden="1">{"'용역비'!$A$4:$C$8"}</definedName>
    <definedName name="공공공" hidden="1">{"'용역비'!$A$4:$C$8"}</definedName>
    <definedName name="공구" localSheetId="20" hidden="1">{"'손익현황'!$A$1:$J$29"}</definedName>
    <definedName name="공구" hidden="1">{"'손익현황'!$A$1:$J$29"}</definedName>
    <definedName name="공구기구" localSheetId="20" hidden="1">{"'손익현황'!$A$1:$J$29"}</definedName>
    <definedName name="공구기구" hidden="1">{"'손익현황'!$A$1:$J$29"}</definedName>
    <definedName name="공미" localSheetId="20" hidden="1">{"'분양원가'!$B$1:$F$113"}</definedName>
    <definedName name="공미" hidden="1">{"'분양원가'!$B$1:$F$113"}</definedName>
    <definedName name="関連" localSheetId="20" hidden="1">{"'下期集計（10.27迄・速報値）'!$Q$16"}</definedName>
    <definedName name="関連" hidden="1">{"'下期集計（10.27迄・速報値）'!$Q$16"}</definedName>
    <definedName name="광코어" localSheetId="20" hidden="1">{#N/A,#N/A,FALSE,"회선임차현황"}</definedName>
    <definedName name="광코어" hidden="1">{#N/A,#N/A,FALSE,"회선임차현황"}</definedName>
    <definedName name="구" localSheetId="20" hidden="1">{"'손익현황'!$A$1:$J$29"}</definedName>
    <definedName name="구" hidden="1">{"'손익현황'!$A$1:$J$29"}</definedName>
    <definedName name="구조조정계획" localSheetId="2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축물" localSheetId="20" hidden="1">{"'손익현황'!$A$1:$J$29"}</definedName>
    <definedName name="구축물" hidden="1">{"'손익현황'!$A$1:$J$29"}</definedName>
    <definedName name="구축물임" localSheetId="20" hidden="1">{"'손익현황'!$A$1:$J$29"}</definedName>
    <definedName name="구축물임" hidden="1">{"'손익현황'!$A$1:$J$29"}</definedName>
    <definedName name="국순당" localSheetId="20" hidden="1">{#N/A,#N/A,FALSE,"Aging Summary";#N/A,#N/A,FALSE,"Ratio Analysis";#N/A,#N/A,FALSE,"Test 120 Day Accts";#N/A,#N/A,FALSE,"Tickmarks"}</definedName>
    <definedName name="국순당" hidden="1">{#N/A,#N/A,FALSE,"Aging Summary";#N/A,#N/A,FALSE,"Ratio Analysis";#N/A,#N/A,FALSE,"Test 120 Day Accts";#N/A,#N/A,FALSE,"Tickmarks"}</definedName>
    <definedName name="국제거래" localSheetId="2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국제거래"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규남이" localSheetId="20"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규남이"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극그극" localSheetId="20" hidden="1">{"'용역비'!$A$4:$C$8"}</definedName>
    <definedName name="극그극" hidden="1">{"'용역비'!$A$4:$C$8"}</definedName>
    <definedName name="근거" hidden="1">#REF!</definedName>
    <definedName name="기계장치" localSheetId="20" hidden="1">{"'손익현황'!$A$1:$J$29"}</definedName>
    <definedName name="기계장치" hidden="1">{"'손익현황'!$A$1:$J$29"}</definedName>
    <definedName name="기전1" hidden="1">#REF!</definedName>
    <definedName name="김" localSheetId="20" hidden="1">{"'Desktop Inventory 현황'!$B$2:$O$35"}</definedName>
    <definedName name="김" hidden="1">{"'Desktop Inventory 현황'!$B$2:$O$35"}</definedName>
    <definedName name="金利体系" localSheetId="20" hidden="1">{"'下期集計（10.27迄・速報値）'!$Q$16"}</definedName>
    <definedName name="金利体系" hidden="1">{"'下期集計（10.27迄・速報値）'!$Q$16"}</definedName>
    <definedName name="김아ㅏ" localSheetId="20" hidden="1">{#N/A,#N/A,FALSE,"지침";#N/A,#N/A,FALSE,"환경분석";#N/A,#N/A,FALSE,"Sheet16"}</definedName>
    <definedName name="김아ㅏ" hidden="1">{#N/A,#N/A,FALSE,"지침";#N/A,#N/A,FALSE,"환경분석";#N/A,#N/A,FALSE,"Sheet16"}</definedName>
    <definedName name="김영삼" localSheetId="20" hidden="1">{#N/A,#N/A,FALSE,"지침";#N/A,#N/A,FALSE,"환경분석";#N/A,#N/A,FALSE,"Sheet16"}</definedName>
    <definedName name="김영삼" hidden="1">{#N/A,#N/A,FALSE,"지침";#N/A,#N/A,FALSE,"환경분석";#N/A,#N/A,FALSE,"Sheet16"}</definedName>
    <definedName name="ㄳ" localSheetId="20" hidden="1">{#N/A,#N/A,FALSE,"BS";#N/A,#N/A,FALSE,"PL";#N/A,#N/A,FALSE,"처분";#N/A,#N/A,FALSE,"현금";#N/A,#N/A,FALSE,"매출";#N/A,#N/A,FALSE,"원가";#N/A,#N/A,FALSE,"경영"}</definedName>
    <definedName name="ㄳ" hidden="1">{#N/A,#N/A,FALSE,"BS";#N/A,#N/A,FALSE,"PL";#N/A,#N/A,FALSE,"처분";#N/A,#N/A,FALSE,"현금";#N/A,#N/A,FALSE,"매출";#N/A,#N/A,FALSE,"원가";#N/A,#N/A,FALSE,"경영"}</definedName>
    <definedName name="ㄳㄳㄳㄳ" localSheetId="20" hidden="1">{"'용역비'!$A$4:$C$8"}</definedName>
    <definedName name="ㄳㄳㄳㄳ" hidden="1">{"'용역비'!$A$4:$C$8"}</definedName>
    <definedName name="ㄴ" localSheetId="20" hidden="1">{#N/A,#N/A,FALSE,"Aging Summary";#N/A,#N/A,FALSE,"Ratio Analysis";#N/A,#N/A,FALSE,"Test 120 Day Accts";#N/A,#N/A,FALSE,"Tickmarks"}</definedName>
    <definedName name="ㄴ" hidden="1">{#N/A,#N/A,FALSE,"Aging Summary";#N/A,#N/A,FALSE,"Ratio Analysis";#N/A,#N/A,FALSE,"Test 120 Day Accts";#N/A,#N/A,FALSE,"Tickmarks"}</definedName>
    <definedName name="ㄴㄴ" localSheetId="20" hidden="1">{"'분양원가'!$B$1:$F$113"}</definedName>
    <definedName name="ㄴㄴ" hidden="1">{"'분양원가'!$B$1:$F$113"}</definedName>
    <definedName name="ㄴㄴㄴ" localSheetId="20" hidden="1">{#N/A,#N/A,FALSE,"UNIT";#N/A,#N/A,FALSE,"UNIT";#N/A,#N/A,FALSE,"계정"}</definedName>
    <definedName name="ㄴㄴㄴ" hidden="1">{#N/A,#N/A,FALSE,"UNIT";#N/A,#N/A,FALSE,"UNIT";#N/A,#N/A,FALSE,"계정"}</definedName>
    <definedName name="ㄴㄴㄴㄴ" localSheetId="20" hidden="1">{#N/A,#N/A,FALSE,"UNIT";#N/A,#N/A,FALSE,"UNIT";#N/A,#N/A,FALSE,"계정"}</definedName>
    <definedName name="ㄴㄴㄴㄴ" hidden="1">{#N/A,#N/A,FALSE,"UNIT";#N/A,#N/A,FALSE,"UNIT";#N/A,#N/A,FALSE,"계정"}</definedName>
    <definedName name="ㄴㄴㄴㄴㄴㄴㄴㄴ" localSheetId="20" hidden="1">{"'Sheet1'!$A$1:$H$36"}</definedName>
    <definedName name="ㄴㄴㄴㄴㄴㄴㄴㄴ" hidden="1">{"'Sheet1'!$A$1:$H$36"}</definedName>
    <definedName name="ㄴㅁㅇㄻㄹㅇ" localSheetId="20" hidden="1">{#N/A,#N/A,FALSE,"BS";#N/A,#N/A,FALSE,"PL";#N/A,#N/A,FALSE,"처분";#N/A,#N/A,FALSE,"현금";#N/A,#N/A,FALSE,"매출";#N/A,#N/A,FALSE,"원가";#N/A,#N/A,FALSE,"경영"}</definedName>
    <definedName name="ㄴㅁㅇㄻㄹㅇ" hidden="1">{#N/A,#N/A,FALSE,"BS";#N/A,#N/A,FALSE,"PL";#N/A,#N/A,FALSE,"처분";#N/A,#N/A,FALSE,"현금";#N/A,#N/A,FALSE,"매출";#N/A,#N/A,FALSE,"원가";#N/A,#N/A,FALSE,"경영"}</definedName>
    <definedName name="ㄴㅇ" localSheetId="20" hidden="1">{#N/A,#N/A,FALSE,"BS";#N/A,#N/A,FALSE,"PL";#N/A,#N/A,FALSE,"A";#N/A,#N/A,FALSE,"B";#N/A,#N/A,FALSE,"B1";#N/A,#N/A,FALSE,"C";#N/A,#N/A,FALSE,"C1";#N/A,#N/A,FALSE,"C2";#N/A,#N/A,FALSE,"D";#N/A,#N/A,FALSE,"E";#N/A,#N/A,FALSE,"F";#N/A,#N/A,FALSE,"AA";#N/A,#N/A,FALSE,"BB";#N/A,#N/A,FALSE,"CC";#N/A,#N/A,FALSE,"DD";#N/A,#N/A,FALSE,"EE";#N/A,#N/A,FALSE,"FF";#N/A,#N/A,FALSE,"PL10";#N/A,#N/A,FALSE,"PL20";#N/A,#N/A,FALSE,"PL30"}</definedName>
    <definedName name="ㄴㅇ" hidden="1">{#N/A,#N/A,FALSE,"BS";#N/A,#N/A,FALSE,"PL";#N/A,#N/A,FALSE,"A";#N/A,#N/A,FALSE,"B";#N/A,#N/A,FALSE,"B1";#N/A,#N/A,FALSE,"C";#N/A,#N/A,FALSE,"C1";#N/A,#N/A,FALSE,"C2";#N/A,#N/A,FALSE,"D";#N/A,#N/A,FALSE,"E";#N/A,#N/A,FALSE,"F";#N/A,#N/A,FALSE,"AA";#N/A,#N/A,FALSE,"BB";#N/A,#N/A,FALSE,"CC";#N/A,#N/A,FALSE,"DD";#N/A,#N/A,FALSE,"EE";#N/A,#N/A,FALSE,"FF";#N/A,#N/A,FALSE,"PL10";#N/A,#N/A,FALSE,"PL20";#N/A,#N/A,FALSE,"PL30"}</definedName>
    <definedName name="ㄴㅇㄴㅇㅁ" localSheetId="20" hidden="1">{#N/A,#N/A,FALSE,"투입&amp;Waste";#N/A,#N/A,FALSE,"투입&amp;Waste";#N/A,#N/A,FALSE,"투입&amp;Waste"}</definedName>
    <definedName name="ㄴㅇㄴㅇㅁ" hidden="1">{#N/A,#N/A,FALSE,"투입&amp;Waste";#N/A,#N/A,FALSE,"투입&amp;Waste";#N/A,#N/A,FALSE,"투입&amp;Waste"}</definedName>
    <definedName name="ㄴㅇㄹㄷㄳ" localSheetId="20" hidden="1">{#N/A,#N/A,FALSE,"BS";#N/A,#N/A,FALSE,"PL";#N/A,#N/A,FALSE,"처분";#N/A,#N/A,FALSE,"현금";#N/A,#N/A,FALSE,"매출";#N/A,#N/A,FALSE,"원가";#N/A,#N/A,FALSE,"경영"}</definedName>
    <definedName name="ㄴㅇㄹㄷㄳ" hidden="1">{#N/A,#N/A,FALSE,"BS";#N/A,#N/A,FALSE,"PL";#N/A,#N/A,FALSE,"처분";#N/A,#N/A,FALSE,"현금";#N/A,#N/A,FALSE,"매출";#N/A,#N/A,FALSE,"원가";#N/A,#N/A,FALSE,"경영"}</definedName>
    <definedName name="나" localSheetId="20" hidden="1">{#N/A,#N/A,FALSE,"Aging Summary";#N/A,#N/A,FALSE,"Ratio Analysis";#N/A,#N/A,FALSE,"Test 120 Day Accts";#N/A,#N/A,FALSE,"Tickmarks"}</definedName>
    <definedName name="나" hidden="1">{#N/A,#N/A,FALSE,"Aging Summary";#N/A,#N/A,FALSE,"Ratio Analysis";#N/A,#N/A,FALSE,"Test 120 Day Accts";#N/A,#N/A,FALSE,"Tickmarks"}</definedName>
    <definedName name="나나나" localSheetId="20" hidden="1">{"'미착금액'!$A$4:$G$14"}</definedName>
    <definedName name="나나나" hidden="1">{"'미착금액'!$A$4:$G$14"}</definedName>
    <definedName name="나야" localSheetId="20" hidden="1">{#N/A,#N/A,FALSE,"진행중"}</definedName>
    <definedName name="나야" hidden="1">{#N/A,#N/A,FALSE,"진행중"}</definedName>
    <definedName name="나이론" localSheetId="20" hidden="1">{#N/A,#N/A,FALSE,"BS";#N/A,#N/A,FALSE,"PL";#N/A,#N/A,FALSE,"처분";#N/A,#N/A,FALSE,"현금";#N/A,#N/A,FALSE,"매출";#N/A,#N/A,FALSE,"원가";#N/A,#N/A,FALSE,"경영"}</definedName>
    <definedName name="나이론" hidden="1">{#N/A,#N/A,FALSE,"BS";#N/A,#N/A,FALSE,"PL";#N/A,#N/A,FALSE,"처분";#N/A,#N/A,FALSE,"현금";#N/A,#N/A,FALSE,"매출";#N/A,#N/A,FALSE,"원가";#N/A,#N/A,FALSE,"경영"}</definedName>
    <definedName name="난" localSheetId="20" hidden="1">{#N/A,#N/A,FALSE,"매출이익"}</definedName>
    <definedName name="난" hidden="1">{#N/A,#N/A,FALSE,"매출이익"}</definedName>
    <definedName name="내포의미" localSheetId="20" hidden="1">{#N/A,#N/A,FALSE,"BS";#N/A,#N/A,FALSE,"PL";#N/A,#N/A,FALSE,"처분";#N/A,#N/A,FALSE,"현금";#N/A,#N/A,FALSE,"매출";#N/A,#N/A,FALSE,"원가";#N/A,#N/A,FALSE,"경영"}</definedName>
    <definedName name="내포의미" hidden="1">{#N/A,#N/A,FALSE,"BS";#N/A,#N/A,FALSE,"PL";#N/A,#N/A,FALSE,"처분";#N/A,#N/A,FALSE,"현금";#N/A,#N/A,FALSE,"매출";#N/A,#N/A,FALSE,"원가";#N/A,#N/A,FALSE,"경영"}</definedName>
    <definedName name="年間収支買掛" localSheetId="20" hidden="1">{"'下期集計（10.27迄・速報値）'!$Q$16"}</definedName>
    <definedName name="年間収支買掛" hidden="1">{"'下期集計（10.27迄・速報値）'!$Q$16"}</definedName>
    <definedName name="年間資金収支あ" localSheetId="20" hidden="1">{"'下期集計（10.27迄・速報値）'!$Q$16"}</definedName>
    <definedName name="年間資金収支あ" hidden="1">{"'下期集計（10.27迄・速報値）'!$Q$16"}</definedName>
    <definedName name="ㄷ" localSheetId="20" hidden="1">{#N/A,#N/A,FALSE,"Aging Summary";#N/A,#N/A,FALSE,"Ratio Analysis";#N/A,#N/A,FALSE,"Test 120 Day Accts";#N/A,#N/A,FALSE,"Tickmarks"}</definedName>
    <definedName name="ㄷ" hidden="1">{#N/A,#N/A,FALSE,"Aging Summary";#N/A,#N/A,FALSE,"Ratio Analysis";#N/A,#N/A,FALSE,"Test 120 Day Accts";#N/A,#N/A,FALSE,"Tickmarks"}</definedName>
    <definedName name="ㄷ6ㅓ" localSheetId="20" hidden="1">{"'용역비'!$A$4:$C$8"}</definedName>
    <definedName name="ㄷ6ㅓ" hidden="1">{"'용역비'!$A$4:$C$8"}</definedName>
    <definedName name="ㄷㄱ" localSheetId="20" hidden="1">{#N/A,#N/A,FALSE,"BS";#N/A,#N/A,FALSE,"PL";#N/A,#N/A,FALSE,"처분";#N/A,#N/A,FALSE,"현금";#N/A,#N/A,FALSE,"매출";#N/A,#N/A,FALSE,"원가";#N/A,#N/A,FALSE,"경영"}</definedName>
    <definedName name="ㄷㄱ" hidden="1">{#N/A,#N/A,FALSE,"BS";#N/A,#N/A,FALSE,"PL";#N/A,#N/A,FALSE,"처분";#N/A,#N/A,FALSE,"현금";#N/A,#N/A,FALSE,"매출";#N/A,#N/A,FALSE,"원가";#N/A,#N/A,FALSE,"경영"}</definedName>
    <definedName name="ㄷㄱㅈㄷ" localSheetId="20" hidden="1">{#N/A,#N/A,FALSE,"투입&amp;Waste";#N/A,#N/A,FALSE,"투입&amp;Waste";#N/A,#N/A,FALSE,"투입&amp;Waste"}</definedName>
    <definedName name="ㄷㄱㅈㄷ" hidden="1">{#N/A,#N/A,FALSE,"투입&amp;Waste";#N/A,#N/A,FALSE,"투입&amp;Waste";#N/A,#N/A,FALSE,"투입&amp;Waste"}</definedName>
    <definedName name="ㄷㄳㅅㄷㄱ" hidden="1">#REF!</definedName>
    <definedName name="ㄷㄷ" localSheetId="20"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ㄷㄷ"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ㄷㄷㄷ" localSheetId="20" hidden="1">{#N/A,#N/A,FALSE,"UNIT";#N/A,#N/A,FALSE,"UNIT";#N/A,#N/A,FALSE,"계정"}</definedName>
    <definedName name="ㄷㄷㄷ" hidden="1">{#N/A,#N/A,FALSE,"UNIT";#N/A,#N/A,FALSE,"UNIT";#N/A,#N/A,FALSE,"계정"}</definedName>
    <definedName name="ㄷㄷㄷㄷ" localSheetId="20" hidden="1">{#N/A,#N/A,FALSE,"UNIT";#N/A,#N/A,FALSE,"UNIT";#N/A,#N/A,FALSE,"계정"}</definedName>
    <definedName name="ㄷㄷㄷㄷ" hidden="1">{#N/A,#N/A,FALSE,"UNIT";#N/A,#N/A,FALSE,"UNIT";#N/A,#N/A,FALSE,"계정"}</definedName>
    <definedName name="ㄷㄷㄷㄷㄷ" localSheetId="20" hidden="1">{#N/A,#N/A,FALSE,"동부"}</definedName>
    <definedName name="ㄷㄷㄷㄷㄷ" hidden="1">{#N/A,#N/A,FALSE,"동부"}</definedName>
    <definedName name="ㄷㅍㅂ" localSheetId="20" hidden="1">{"'용역비'!$A$4:$C$8"}</definedName>
    <definedName name="ㄷㅍㅂ" hidden="1">{"'용역비'!$A$4:$C$8"}</definedName>
    <definedName name="다" localSheetId="20" hidden="1">{#N/A,#N/A,FALSE,"진행중"}</definedName>
    <definedName name="다" hidden="1">{#N/A,#N/A,FALSE,"진행중"}</definedName>
    <definedName name="단기예치금5월" localSheetId="20" hidden="1">{"'분양원가'!$B$1:$F$113"}</definedName>
    <definedName name="단기예치금5월" hidden="1">{"'분양원가'!$B$1:$F$113"}</definedName>
    <definedName name="당기영업이자" localSheetId="20" hidden="1">{#N/A,#N/A,FALSE,"지침";#N/A,#N/A,FALSE,"환경분석";#N/A,#N/A,FALSE,"Sheet16"}</definedName>
    <definedName name="당기영업이자" hidden="1">{#N/A,#N/A,FALSE,"지침";#N/A,#N/A,FALSE,"환경분석";#N/A,#N/A,FALSE,"Sheet16"}</definedName>
    <definedName name="대" localSheetId="20" hidden="1">{#N/A,#N/A,FALSE,"평균임금기준퇴직금"}</definedName>
    <definedName name="대" hidden="1">{#N/A,#N/A,FALSE,"평균임금기준퇴직금"}</definedName>
    <definedName name="대구200203빌딩별임차현황" localSheetId="20" hidden="1">{#N/A,#N/A,FALSE,"동부"}</definedName>
    <definedName name="대구200203빌딩별임차현황" hidden="1">{#N/A,#N/A,FALSE,"동부"}</definedName>
    <definedName name="대구200207" localSheetId="20" hidden="1">{#N/A,#N/A,FALSE,"동부"}</definedName>
    <definedName name="대구200207" hidden="1">{#N/A,#N/A,FALSE,"동부"}</definedName>
    <definedName name="대구대구" localSheetId="20" hidden="1">{#N/A,#N/A,FALSE,"동부"}</definedName>
    <definedName name="대구대구" hidden="1">{#N/A,#N/A,FALSE,"동부"}</definedName>
    <definedName name="대련" localSheetId="20" hidden="1">{#N/A,#N/A,FALSE,"UNIT";#N/A,#N/A,FALSE,"UNIT";#N/A,#N/A,FALSE,"계정"}</definedName>
    <definedName name="대련" hidden="1">{#N/A,#N/A,FALSE,"UNIT";#N/A,#N/A,FALSE,"UNIT";#N/A,#N/A,FALSE,"계정"}</definedName>
    <definedName name="대손변동" localSheetId="20" hidden="1">{#N/A,#N/A,FALSE,"평균임금기준퇴직금"}</definedName>
    <definedName name="대손변동" hidden="1">{#N/A,#N/A,FALSE,"평균임금기준퇴직금"}</definedName>
    <definedName name="대차" localSheetId="20" hidden="1">{#N/A,#N/A,FALSE,"평균임금기준퇴직금"}</definedName>
    <definedName name="대차" hidden="1">{#N/A,#N/A,FALSE,"평균임금기준퇴직금"}</definedName>
    <definedName name="대치대차" localSheetId="20" hidden="1">{#N/A,#N/A,FALSE,"매출이익"}</definedName>
    <definedName name="대치대차" hidden="1">{#N/A,#N/A,FALSE,"매출이익"}</definedName>
    <definedName name="동력2" localSheetId="20" hidden="1">{#N/A,#N/A,FALSE,"BS";#N/A,#N/A,FALSE,"PL";#N/A,#N/A,FALSE,"처분";#N/A,#N/A,FALSE,"현금";#N/A,#N/A,FALSE,"매출";#N/A,#N/A,FALSE,"원가";#N/A,#N/A,FALSE,"경영"}</definedName>
    <definedName name="동력2" hidden="1">{#N/A,#N/A,FALSE,"BS";#N/A,#N/A,FALSE,"PL";#N/A,#N/A,FALSE,"처분";#N/A,#N/A,FALSE,"현금";#N/A,#N/A,FALSE,"매출";#N/A,#N/A,FALSE,"원가";#N/A,#N/A,FALSE,"경영"}</definedName>
    <definedName name="동방" localSheetId="20" hidden="1">{#N/A,#N/A,FALSE,"BS";#N/A,#N/A,FALSE,"PL";#N/A,#N/A,FALSE,"처분";#N/A,#N/A,FALSE,"현금";#N/A,#N/A,FALSE,"매출";#N/A,#N/A,FALSE,"원가";#N/A,#N/A,FALSE,"경영"}</definedName>
    <definedName name="동방" hidden="1">{#N/A,#N/A,FALSE,"BS";#N/A,#N/A,FALSE,"PL";#N/A,#N/A,FALSE,"처분";#N/A,#N/A,FALSE,"현금";#N/A,#N/A,FALSE,"매출";#N/A,#N/A,FALSE,"원가";#N/A,#N/A,FALSE,"경영"}</definedName>
    <definedName name="동방1" localSheetId="20" hidden="1">{#N/A,#N/A,FALSE,"BS";#N/A,#N/A,FALSE,"PL";#N/A,#N/A,FALSE,"A";#N/A,#N/A,FALSE,"B";#N/A,#N/A,FALSE,"B1";#N/A,#N/A,FALSE,"C";#N/A,#N/A,FALSE,"C1";#N/A,#N/A,FALSE,"C2";#N/A,#N/A,FALSE,"D";#N/A,#N/A,FALSE,"E";#N/A,#N/A,FALSE,"F";#N/A,#N/A,FALSE,"AA";#N/A,#N/A,FALSE,"BB";#N/A,#N/A,FALSE,"CC";#N/A,#N/A,FALSE,"DD";#N/A,#N/A,FALSE,"EE";#N/A,#N/A,FALSE,"FF";#N/A,#N/A,FALSE,"PL10";#N/A,#N/A,FALSE,"PL20";#N/A,#N/A,FALSE,"PL30"}</definedName>
    <definedName name="동방1" hidden="1">{#N/A,#N/A,FALSE,"BS";#N/A,#N/A,FALSE,"PL";#N/A,#N/A,FALSE,"A";#N/A,#N/A,FALSE,"B";#N/A,#N/A,FALSE,"B1";#N/A,#N/A,FALSE,"C";#N/A,#N/A,FALSE,"C1";#N/A,#N/A,FALSE,"C2";#N/A,#N/A,FALSE,"D";#N/A,#N/A,FALSE,"E";#N/A,#N/A,FALSE,"F";#N/A,#N/A,FALSE,"AA";#N/A,#N/A,FALSE,"BB";#N/A,#N/A,FALSE,"CC";#N/A,#N/A,FALSE,"DD";#N/A,#N/A,FALSE,"EE";#N/A,#N/A,FALSE,"FF";#N/A,#N/A,FALSE,"PL10";#N/A,#N/A,FALSE,"PL20";#N/A,#N/A,FALSE,"PL30"}</definedName>
    <definedName name="ㄹ" localSheetId="20" hidden="1">{#N/A,#N/A,FALSE,"Aging Summary";#N/A,#N/A,FALSE,"Ratio Analysis";#N/A,#N/A,FALSE,"Test 120 Day Accts";#N/A,#N/A,FALSE,"Tickmarks"}</definedName>
    <definedName name="ㄹ" hidden="1">{#N/A,#N/A,FALSE,"Aging Summary";#N/A,#N/A,FALSE,"Ratio Analysis";#N/A,#N/A,FALSE,"Test 120 Day Accts";#N/A,#N/A,FALSE,"Tickmarks"}</definedName>
    <definedName name="ㄹㄴㅇㅁㄹㄴㅇ" localSheetId="20" hidden="1">{#N/A,#N/A,FALSE,"BS";#N/A,#N/A,FALSE,"PL";#N/A,#N/A,FALSE,"처분";#N/A,#N/A,FALSE,"현금";#N/A,#N/A,FALSE,"매출";#N/A,#N/A,FALSE,"원가";#N/A,#N/A,FALSE,"경영"}</definedName>
    <definedName name="ㄹㄴㅇㅁㄹㄴㅇ" hidden="1">{#N/A,#N/A,FALSE,"BS";#N/A,#N/A,FALSE,"PL";#N/A,#N/A,FALSE,"처분";#N/A,#N/A,FALSE,"현금";#N/A,#N/A,FALSE,"매출";#N/A,#N/A,FALSE,"원가";#N/A,#N/A,FALSE,"경영"}</definedName>
    <definedName name="ㄹㄷㅈ" localSheetId="20" hidden="1">{#N/A,#N/A,FALSE,"평균임금기준퇴직금"}</definedName>
    <definedName name="ㄹㄷㅈ" hidden="1">{#N/A,#N/A,FALSE,"평균임금기준퇴직금"}</definedName>
    <definedName name="ㄹㄹ" localSheetId="20"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ㄹㄹ"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ㄹㄹㄹ" localSheetId="20" hidden="1">{#N/A,#N/A,FALSE,"UNIT";#N/A,#N/A,FALSE,"UNIT";#N/A,#N/A,FALSE,"계정"}</definedName>
    <definedName name="ㄹㄹㄹ" hidden="1">{#N/A,#N/A,FALSE,"UNIT";#N/A,#N/A,FALSE,"UNIT";#N/A,#N/A,FALSE,"계정"}</definedName>
    <definedName name="ㄹㄹㄹㄹㄹ" localSheetId="20" hidden="1">{#N/A,#N/A,FALSE,"BS";#N/A,#N/A,FALSE,"PL";#N/A,#N/A,FALSE,"처분";#N/A,#N/A,FALSE,"현금";#N/A,#N/A,FALSE,"매출";#N/A,#N/A,FALSE,"원가";#N/A,#N/A,FALSE,"경영"}</definedName>
    <definedName name="ㄹㄹㄹㄹㄹ" hidden="1">{#N/A,#N/A,FALSE,"BS";#N/A,#N/A,FALSE,"PL";#N/A,#N/A,FALSE,"처분";#N/A,#N/A,FALSE,"현금";#N/A,#N/A,FALSE,"매출";#N/A,#N/A,FALSE,"원가";#N/A,#N/A,FALSE,"경영"}</definedName>
    <definedName name="ㄹㄹㄹㄹㄹㄹ" localSheetId="20" hidden="1">{#N/A,#N/A,FALSE,"BS";#N/A,#N/A,FALSE,"PL";#N/A,#N/A,FALSE,"처분";#N/A,#N/A,FALSE,"현금";#N/A,#N/A,FALSE,"매출";#N/A,#N/A,FALSE,"원가";#N/A,#N/A,FALSE,"경영"}</definedName>
    <definedName name="ㄹㄹㄹㄹㄹㄹ" hidden="1">{#N/A,#N/A,FALSE,"BS";#N/A,#N/A,FALSE,"PL";#N/A,#N/A,FALSE,"처분";#N/A,#N/A,FALSE,"현금";#N/A,#N/A,FALSE,"매출";#N/A,#N/A,FALSE,"원가";#N/A,#N/A,FALSE,"경영"}</definedName>
    <definedName name="ㄹㄹㄹㄹㄹㄹㄹ" localSheetId="20" hidden="1">{#N/A,#N/A,FALSE,"BS";#N/A,#N/A,FALSE,"PL";#N/A,#N/A,FALSE,"처분";#N/A,#N/A,FALSE,"현금";#N/A,#N/A,FALSE,"매출";#N/A,#N/A,FALSE,"원가";#N/A,#N/A,FALSE,"경영"}</definedName>
    <definedName name="ㄹㄹㄹㄹㄹㄹㄹ" hidden="1">{#N/A,#N/A,FALSE,"BS";#N/A,#N/A,FALSE,"PL";#N/A,#N/A,FALSE,"처분";#N/A,#N/A,FALSE,"현금";#N/A,#N/A,FALSE,"매출";#N/A,#N/A,FALSE,"원가";#N/A,#N/A,FALSE,"경영"}</definedName>
    <definedName name="ㄹㄹㅇㄹㅇㄴㄹㅇㄴㅇㄴ" hidden="1">#REF!</definedName>
    <definedName name="ㄹㅇㄹㅇㄹㄴㅇㄹ" hidden="1">#REF!</definedName>
    <definedName name="ㄹㅇㅎㄹㅇㅎ" hidden="1">#REF!</definedName>
    <definedName name="롯데닷추정" localSheetId="20" hidden="1">{#N/A,#N/A,FALSE,"지침";#N/A,#N/A,FALSE,"환경분석";#N/A,#N/A,FALSE,"Sheet16"}</definedName>
    <definedName name="롯데닷추정" hidden="1">{#N/A,#N/A,FALSE,"지침";#N/A,#N/A,FALSE,"환경분석";#N/A,#N/A,FALSE,"Sheet16"}</definedName>
    <definedName name="롯데닷컴비용" localSheetId="20" hidden="1">{#N/A,#N/A,FALSE,"BS";#N/A,#N/A,FALSE,"PL";#N/A,#N/A,FALSE,"처분";#N/A,#N/A,FALSE,"현금";#N/A,#N/A,FALSE,"매출";#N/A,#N/A,FALSE,"원가";#N/A,#N/A,FALSE,"경영"}</definedName>
    <definedName name="롯데닷컴비용" hidden="1">{#N/A,#N/A,FALSE,"BS";#N/A,#N/A,FALSE,"PL";#N/A,#N/A,FALSE,"처분";#N/A,#N/A,FALSE,"현금";#N/A,#N/A,FALSE,"매출";#N/A,#N/A,FALSE,"원가";#N/A,#N/A,FALSE,"경영"}</definedName>
    <definedName name="리뷰" localSheetId="20" hidden="1">{#N/A,#N/A,FALSE,"BS";#N/A,#N/A,FALSE,"PL";#N/A,#N/A,FALSE,"처분";#N/A,#N/A,FALSE,"현금";#N/A,#N/A,FALSE,"매출";#N/A,#N/A,FALSE,"원가";#N/A,#N/A,FALSE,"경영"}</definedName>
    <definedName name="리뷰" hidden="1">{#N/A,#N/A,FALSE,"BS";#N/A,#N/A,FALSE,"PL";#N/A,#N/A,FALSE,"처분";#N/A,#N/A,FALSE,"현금";#N/A,#N/A,FALSE,"매출";#N/A,#N/A,FALSE,"원가";#N/A,#N/A,FALSE,"경영"}</definedName>
    <definedName name="리스트" hidden="1">#REF!</definedName>
    <definedName name="ㄺㄹ" localSheetId="20" hidden="1">{#N/A,#N/A,FALSE,"UNIT";#N/A,#N/A,FALSE,"UNIT";#N/A,#N/A,FALSE,"계정"}</definedName>
    <definedName name="ㄺㄹ" hidden="1">{#N/A,#N/A,FALSE,"UNIT";#N/A,#N/A,FALSE,"UNIT";#N/A,#N/A,FALSE,"계정"}</definedName>
    <definedName name="ㅁ" localSheetId="20" hidden="1">{#N/A,#N/A,FALSE,"Aging Summary";#N/A,#N/A,FALSE,"Ratio Analysis";#N/A,#N/A,FALSE,"Test 120 Day Accts";#N/A,#N/A,FALSE,"Tickmarks"}</definedName>
    <definedName name="ㅁ" hidden="1">{#N/A,#N/A,FALSE,"Aging Summary";#N/A,#N/A,FALSE,"Ratio Analysis";#N/A,#N/A,FALSE,"Test 120 Day Accts";#N/A,#N/A,FALSE,"Tickmarks"}</definedName>
    <definedName name="ㅁㄴ" localSheetId="20" hidden="1">{"'분양원가'!$B$1:$F$113"}</definedName>
    <definedName name="ㅁㄴ" hidden="1">{"'분양원가'!$B$1:$F$113"}</definedName>
    <definedName name="ㅁㄴㅇㄴㅁㅇ" localSheetId="20" hidden="1">{#N/A,#N/A,FALSE,"BS";#N/A,#N/A,FALSE,"PL";#N/A,#N/A,FALSE,"처분";#N/A,#N/A,FALSE,"현금";#N/A,#N/A,FALSE,"매출";#N/A,#N/A,FALSE,"원가";#N/A,#N/A,FALSE,"경영"}</definedName>
    <definedName name="ㅁㄴㅇㄴㅁㅇ" hidden="1">{#N/A,#N/A,FALSE,"BS";#N/A,#N/A,FALSE,"PL";#N/A,#N/A,FALSE,"처분";#N/A,#N/A,FALSE,"현금";#N/A,#N/A,FALSE,"매출";#N/A,#N/A,FALSE,"원가";#N/A,#N/A,FALSE,"경영"}</definedName>
    <definedName name="ㅁㄴㅇㄻㄴ" localSheetId="20" hidden="1">{#N/A,#N/A,FALSE,"BS";#N/A,#N/A,FALSE,"PL";#N/A,#N/A,FALSE,"처분";#N/A,#N/A,FALSE,"현금";#N/A,#N/A,FALSE,"매출";#N/A,#N/A,FALSE,"원가";#N/A,#N/A,FALSE,"경영"}</definedName>
    <definedName name="ㅁㄴㅇㄻㄴ" hidden="1">{#N/A,#N/A,FALSE,"BS";#N/A,#N/A,FALSE,"PL";#N/A,#N/A,FALSE,"처분";#N/A,#N/A,FALSE,"현금";#N/A,#N/A,FALSE,"매출";#N/A,#N/A,FALSE,"원가";#N/A,#N/A,FALSE,"경영"}</definedName>
    <definedName name="ㅁㄴㅇㅁ" localSheetId="20" hidden="1">{"'용역비'!$A$4:$C$8"}</definedName>
    <definedName name="ㅁㄴㅇㅁ" hidden="1">{"'용역비'!$A$4:$C$8"}</definedName>
    <definedName name="ㅁㄴㅇㅎㅁㄷㄱㅎㅅ" localSheetId="20" hidden="1">{#N/A,#N/A,FALSE,"BS";#N/A,#N/A,FALSE,"PL";#N/A,#N/A,FALSE,"처분";#N/A,#N/A,FALSE,"현금";#N/A,#N/A,FALSE,"매출";#N/A,#N/A,FALSE,"원가";#N/A,#N/A,FALSE,"경영"}</definedName>
    <definedName name="ㅁㄴㅇㅎㅁㄷㄱㅎㅅ" hidden="1">{#N/A,#N/A,FALSE,"BS";#N/A,#N/A,FALSE,"PL";#N/A,#N/A,FALSE,"처분";#N/A,#N/A,FALSE,"현금";#N/A,#N/A,FALSE,"매출";#N/A,#N/A,FALSE,"원가";#N/A,#N/A,FALSE,"경영"}</definedName>
    <definedName name="ㅁㄴㅇㅎㅎ" hidden="1">#REF!</definedName>
    <definedName name="ㅁㄼㅈㄷㄱ3" localSheetId="20" hidden="1">{#N/A,#N/A,FALSE,"BS";#N/A,#N/A,FALSE,"PL";#N/A,#N/A,FALSE,"처분";#N/A,#N/A,FALSE,"현금";#N/A,#N/A,FALSE,"매출";#N/A,#N/A,FALSE,"원가";#N/A,#N/A,FALSE,"경영"}</definedName>
    <definedName name="ㅁㄼㅈㄷㄱ3" hidden="1">{#N/A,#N/A,FALSE,"BS";#N/A,#N/A,FALSE,"PL";#N/A,#N/A,FALSE,"처분";#N/A,#N/A,FALSE,"현금";#N/A,#N/A,FALSE,"매출";#N/A,#N/A,FALSE,"원가";#N/A,#N/A,FALSE,"경영"}</definedName>
    <definedName name="ㅁㅁ" localSheetId="20" hidden="1">{"'분양원가'!$B$1:$F$113"}</definedName>
    <definedName name="ㅁㅁ" hidden="1">{"'분양원가'!$B$1:$F$113"}</definedName>
    <definedName name="ㅁㅁㅁㅁ" localSheetId="20" hidden="1">{#N/A,#N/A,FALSE,"UNIT";#N/A,#N/A,FALSE,"UNIT";#N/A,#N/A,FALSE,"계정"}</definedName>
    <definedName name="ㅁㅁㅁㅁ" hidden="1">{#N/A,#N/A,FALSE,"UNIT";#N/A,#N/A,FALSE,"UNIT";#N/A,#N/A,FALSE,"계정"}</definedName>
    <definedName name="ㅁㅁㅁㅁㅁ" localSheetId="20" hidden="1">{#N/A,#N/A,FALSE,"UNIT";#N/A,#N/A,FALSE,"UNIT";#N/A,#N/A,FALSE,"계정"}</definedName>
    <definedName name="ㅁㅁㅁㅁㅁ" hidden="1">{#N/A,#N/A,FALSE,"UNIT";#N/A,#N/A,FALSE,"UNIT";#N/A,#N/A,FALSE,"계정"}</definedName>
    <definedName name="ㅁㅁㅁㅁㅁㅁㅁ" localSheetId="20" hidden="1">{#N/A,#N/A,FALSE,"BS";#N/A,#N/A,FALSE,"PL";#N/A,#N/A,FALSE,"처분";#N/A,#N/A,FALSE,"현금";#N/A,#N/A,FALSE,"매출";#N/A,#N/A,FALSE,"원가";#N/A,#N/A,FALSE,"경영"}</definedName>
    <definedName name="ㅁㅁㅁㅁㅁㅁㅁ" hidden="1">{#N/A,#N/A,FALSE,"BS";#N/A,#N/A,FALSE,"PL";#N/A,#N/A,FALSE,"처분";#N/A,#N/A,FALSE,"현금";#N/A,#N/A,FALSE,"매출";#N/A,#N/A,FALSE,"원가";#N/A,#N/A,FALSE,"경영"}</definedName>
    <definedName name="ㅁㅁㅁㅁㅁㅁㅁㅁ" localSheetId="20" hidden="1">{"'Sheet1'!$A$1:$H$36"}</definedName>
    <definedName name="ㅁㅁㅁㅁㅁㅁㅁㅁ" hidden="1">{"'Sheet1'!$A$1:$H$36"}</definedName>
    <definedName name="ㅁㅇㄴㄻㄴㅇㄹ" hidden="1">#REF!</definedName>
    <definedName name="ㅁㅇ링ㅁㄴ" localSheetId="20" hidden="1">{#N/A,#N/A,FALSE,"BS";#N/A,#N/A,FALSE,"PL";#N/A,#N/A,FALSE,"처분";#N/A,#N/A,FALSE,"현금";#N/A,#N/A,FALSE,"매출";#N/A,#N/A,FALSE,"원가";#N/A,#N/A,FALSE,"경영"}</definedName>
    <definedName name="ㅁㅇ링ㅁㄴ" hidden="1">{#N/A,#N/A,FALSE,"BS";#N/A,#N/A,FALSE,"PL";#N/A,#N/A,FALSE,"처분";#N/A,#N/A,FALSE,"현금";#N/A,#N/A,FALSE,"매출";#N/A,#N/A,FALSE,"원가";#N/A,#N/A,FALSE,"경영"}</definedName>
    <definedName name="ㅁㅇㅁㄻㄻㅇㄴ" localSheetId="20" hidden="1">{#N/A,#N/A,FALSE,"BS";#N/A,#N/A,FALSE,"PL";#N/A,#N/A,FALSE,"처분";#N/A,#N/A,FALSE,"현금";#N/A,#N/A,FALSE,"매출";#N/A,#N/A,FALSE,"원가";#N/A,#N/A,FALSE,"경영"}</definedName>
    <definedName name="ㅁㅇㅁㄻㄻㅇㄴ" hidden="1">{#N/A,#N/A,FALSE,"BS";#N/A,#N/A,FALSE,"PL";#N/A,#N/A,FALSE,"처분";#N/A,#N/A,FALSE,"현금";#N/A,#N/A,FALSE,"매출";#N/A,#N/A,FALSE,"원가";#N/A,#N/A,FALSE,"경영"}</definedName>
    <definedName name="ㅁㅍㅈㄷ" localSheetId="20" hidden="1">{#N/A,#N/A,FALSE,"BS";#N/A,#N/A,FALSE,"PL";#N/A,#N/A,FALSE,"처분";#N/A,#N/A,FALSE,"현금";#N/A,#N/A,FALSE,"매출";#N/A,#N/A,FALSE,"원가";#N/A,#N/A,FALSE,"경영"}</definedName>
    <definedName name="ㅁㅍㅈㄷ" hidden="1">{#N/A,#N/A,FALSE,"BS";#N/A,#N/A,FALSE,"PL";#N/A,#N/A,FALSE,"처분";#N/A,#N/A,FALSE,"현금";#N/A,#N/A,FALSE,"매출";#N/A,#N/A,FALSE,"원가";#N/A,#N/A,FALSE,"경영"}</definedName>
    <definedName name="매입" hidden="1">#REF!</definedName>
    <definedName name="매출계획" localSheetId="20" hidden="1">{#N/A,#N/A,FALSE,"UNIT";#N/A,#N/A,FALSE,"UNIT";#N/A,#N/A,FALSE,"계정"}</definedName>
    <definedName name="매출계획" hidden="1">{#N/A,#N/A,FALSE,"UNIT";#N/A,#N/A,FALSE,"UNIT";#N/A,#N/A,FALSE,"계정"}</definedName>
    <definedName name="매출원가" localSheetId="20" hidden="1">{#N/A,#N/A,FALSE,"Aging Summary";#N/A,#N/A,FALSE,"Ratio Analysis";#N/A,#N/A,FALSE,"Test 120 Day Accts";#N/A,#N/A,FALSE,"Tickmarks"}</definedName>
    <definedName name="매출원가" hidden="1">{#N/A,#N/A,FALSE,"Aging Summary";#N/A,#N/A,FALSE,"Ratio Analysis";#N/A,#N/A,FALSE,"Test 120 Day Accts";#N/A,#N/A,FALSE,"Tickmarks"}</definedName>
    <definedName name="메롱" localSheetId="20" hidden="1">{#N/A,#N/A,FALSE,"동부"}</definedName>
    <definedName name="메롱" hidden="1">{#N/A,#N/A,FALSE,"동부"}</definedName>
    <definedName name="몰라" localSheetId="20" hidden="1">{#N/A,#N/A,FALSE,"BS";#N/A,#N/A,FALSE,"PL";#N/A,#N/A,FALSE,"처분";#N/A,#N/A,FALSE,"현금";#N/A,#N/A,FALSE,"매출";#N/A,#N/A,FALSE,"원가";#N/A,#N/A,FALSE,"경영"}</definedName>
    <definedName name="몰라" hidden="1">{#N/A,#N/A,FALSE,"BS";#N/A,#N/A,FALSE,"PL";#N/A,#N/A,FALSE,"처분";#N/A,#N/A,FALSE,"현금";#N/A,#N/A,FALSE,"매출";#N/A,#N/A,FALSE,"원가";#N/A,#N/A,FALSE,"경영"}</definedName>
    <definedName name="무얼까" localSheetId="20" hidden="1">{"'분양원가'!$B$1:$F$113"}</definedName>
    <definedName name="무얼까" hidden="1">{"'분양원가'!$B$1:$F$113"}</definedName>
    <definedName name="问问" localSheetId="20" hidden="1">{#N/A,#N/A,FALSE,"SF"}</definedName>
    <definedName name="问问" hidden="1">{#N/A,#N/A,FALSE,"SF"}</definedName>
    <definedName name="问问_1" localSheetId="20" hidden="1">{#N/A,#N/A,FALSE,"SF"}</definedName>
    <definedName name="问问_1" hidden="1">{#N/A,#N/A,FALSE,"SF"}</definedName>
    <definedName name="뭐냐" localSheetId="20" hidden="1">{"'Desktop Inventory 현황'!$B$2:$O$35"}</definedName>
    <definedName name="뭐냐" hidden="1">{"'Desktop Inventory 현황'!$B$2:$O$35"}</definedName>
    <definedName name="뮤" localSheetId="20" hidden="1">{#N/A,#N/A,FALSE,"지침";#N/A,#N/A,FALSE,"환경분석";#N/A,#N/A,FALSE,"Sheet16"}</definedName>
    <definedName name="뮤" hidden="1">{#N/A,#N/A,FALSE,"지침";#N/A,#N/A,FALSE,"환경분석";#N/A,#N/A,FALSE,"Sheet16"}</definedName>
    <definedName name="미수수익" localSheetId="20" hidden="1">{"'보고양식'!$A$58:$K$111"}</definedName>
    <definedName name="미수수익" hidden="1">{"'보고양식'!$A$58:$K$111"}</definedName>
    <definedName name="미수이자1" hidden="1">#REF!</definedName>
    <definedName name="미지" localSheetId="20" hidden="1">{#N/A,#N/A,FALSE,"UNIT";#N/A,#N/A,FALSE,"UNIT";#N/A,#N/A,FALSE,"계정"}</definedName>
    <definedName name="미지" hidden="1">{#N/A,#N/A,FALSE,"UNIT";#N/A,#N/A,FALSE,"UNIT";#N/A,#N/A,FALSE,"계정"}</definedName>
    <definedName name="미지급금" localSheetId="20" hidden="1">{#N/A,#N/A,FALSE,"buildings"}</definedName>
    <definedName name="미지급금" hidden="1">{#N/A,#N/A,FALSE,"buildings"}</definedName>
    <definedName name="미지급비용" localSheetId="20" hidden="1">{#N/A,#N/A,FALSE,"BS";#N/A,#N/A,FALSE,"PL";#N/A,#N/A,FALSE,"처분";#N/A,#N/A,FALSE,"현금";#N/A,#N/A,FALSE,"매출";#N/A,#N/A,FALSE,"원가";#N/A,#N/A,FALSE,"경영"}</definedName>
    <definedName name="미지급비용" hidden="1">{#N/A,#N/A,FALSE,"BS";#N/A,#N/A,FALSE,"PL";#N/A,#N/A,FALSE,"처분";#N/A,#N/A,FALSE,"현금";#N/A,#N/A,FALSE,"매출";#N/A,#N/A,FALSE,"원가";#N/A,#N/A,FALSE,"경영"}</definedName>
    <definedName name="미쳐" localSheetId="20" hidden="1">{#N/A,#N/A,FALSE,"BS";#N/A,#N/A,FALSE,"PL";#N/A,#N/A,FALSE,"처분";#N/A,#N/A,FALSE,"현금";#N/A,#N/A,FALSE,"매출";#N/A,#N/A,FALSE,"원가";#N/A,#N/A,FALSE,"경영"}</definedName>
    <definedName name="미쳐" hidden="1">{#N/A,#N/A,FALSE,"BS";#N/A,#N/A,FALSE,"PL";#N/A,#N/A,FALSE,"처분";#N/A,#N/A,FALSE,"현금";#N/A,#N/A,FALSE,"매출";#N/A,#N/A,FALSE,"원가";#N/A,#N/A,FALSE,"경영"}</definedName>
    <definedName name="미쳤다" localSheetId="20" hidden="1">{#N/A,#N/A,FALSE,"진행중"}</definedName>
    <definedName name="미쳤다" hidden="1">{#N/A,#N/A,FALSE,"진행중"}</definedName>
    <definedName name="미치겠다" localSheetId="20" hidden="1">{#N/A,#N/A,FALSE,"진행중"}</definedName>
    <definedName name="미치겠다" hidden="1">{#N/A,#N/A,FALSE,"진행중"}</definedName>
    <definedName name="ㅂ" localSheetId="20" hidden="1">{"'분양원가'!$B$1:$F$113"}</definedName>
    <definedName name="ㅂ" hidden="1">{"'분양원가'!$B$1:$F$113"}</definedName>
    <definedName name="ㅂㅂ" localSheetId="20" hidden="1">{#N/A,#N/A,FALSE,"UNIT";#N/A,#N/A,FALSE,"UNIT";#N/A,#N/A,FALSE,"계정"}</definedName>
    <definedName name="ㅂㅂ" hidden="1">{#N/A,#N/A,FALSE,"UNIT";#N/A,#N/A,FALSE,"UNIT";#N/A,#N/A,FALSE,"계정"}</definedName>
    <definedName name="ㅂㅂㅂㅂ" localSheetId="20" hidden="1">{#N/A,#N/A,FALSE,"UNIT";#N/A,#N/A,FALSE,"UNIT";#N/A,#N/A,FALSE,"계정"}</definedName>
    <definedName name="ㅂㅂㅂㅂ" hidden="1">{#N/A,#N/A,FALSE,"UNIT";#N/A,#N/A,FALSE,"UNIT";#N/A,#N/A,FALSE,"계정"}</definedName>
    <definedName name="ㅂㅂㅂㅂㅂ" localSheetId="20" hidden="1">{#N/A,#N/A,FALSE,"UNIT";#N/A,#N/A,FALSE,"UNIT";#N/A,#N/A,FALSE,"계정"}</definedName>
    <definedName name="ㅂㅂㅂㅂㅂ" hidden="1">{#N/A,#N/A,FALSE,"UNIT";#N/A,#N/A,FALSE,"UNIT";#N/A,#N/A,FALSE,"계정"}</definedName>
    <definedName name="ㅂㅂㅂㅂㅂㅂ" localSheetId="20" hidden="1">{"'용역비'!$A$4:$C$8"}</definedName>
    <definedName name="ㅂㅂㅂㅂㅂㅂ" hidden="1">{"'용역비'!$A$4:$C$8"}</definedName>
    <definedName name="ㅂㅈㄷㄷㄱㄱ" localSheetId="20" hidden="1">{#N/A,#N/A,FALSE,"UNIT";#N/A,#N/A,FALSE,"UNIT";#N/A,#N/A,FALSE,"계정"}</definedName>
    <definedName name="ㅂㅈㄷㄷㄱㄱ" hidden="1">{#N/A,#N/A,FALSE,"UNIT";#N/A,#N/A,FALSE,"UNIT";#N/A,#N/A,FALSE,"계정"}</definedName>
    <definedName name="바도" localSheetId="20" hidden="1">{"'분양원가'!$B$1:$F$113"}</definedName>
    <definedName name="바도" hidden="1">{"'분양원가'!$B$1:$F$113"}</definedName>
    <definedName name="박" localSheetId="20" hidden="1">{"'분양원가'!$B$1:$F$113"}</definedName>
    <definedName name="박" hidden="1">{"'분양원가'!$B$1:$F$113"}</definedName>
    <definedName name="반기현금흐름표" localSheetId="20" hidden="1">{#N/A,#N/A,FALSE,"BS";#N/A,#N/A,FALSE,"PL";#N/A,#N/A,FALSE,"처분";#N/A,#N/A,FALSE,"현금";#N/A,#N/A,FALSE,"매출";#N/A,#N/A,FALSE,"원가";#N/A,#N/A,FALSE,"경영"}</definedName>
    <definedName name="반기현금흐름표" hidden="1">{#N/A,#N/A,FALSE,"BS";#N/A,#N/A,FALSE,"PL";#N/A,#N/A,FALSE,"처분";#N/A,#N/A,FALSE,"현금";#N/A,#N/A,FALSE,"매출";#N/A,#N/A,FALSE,"원가";#N/A,#N/A,FALSE,"경영"}</definedName>
    <definedName name="받을어음" localSheetId="20" hidden="1">{#N/A,#N/A,FALSE,"진행중"}</definedName>
    <definedName name="받을어음" hidden="1">{#N/A,#N/A,FALSE,"진행중"}</definedName>
    <definedName name="방방방방" localSheetId="20" hidden="1">{"'용역비'!$A$4:$C$8"}</definedName>
    <definedName name="방방방방" hidden="1">{"'용역비'!$A$4:$C$8"}</definedName>
    <definedName name="배배배" localSheetId="20" hidden="1">{"'미착금액'!$A$4:$G$14"}</definedName>
    <definedName name="배배배" hidden="1">{"'미착금액'!$A$4:$G$14"}</definedName>
    <definedName name="배부" localSheetId="20" hidden="1">{#N/A,#N/A,FALSE,"지침";#N/A,#N/A,FALSE,"환경분석";#N/A,#N/A,FALSE,"Sheet16"}</definedName>
    <definedName name="배부" hidden="1">{#N/A,#N/A,FALSE,"지침";#N/A,#N/A,FALSE,"환경분석";#N/A,#N/A,FALSE,"Sheet16"}</definedName>
    <definedName name="배부영업자산" localSheetId="20" hidden="1">{#N/A,#N/A,FALSE,"지침";#N/A,#N/A,FALSE,"환경분석";#N/A,#N/A,FALSE,"Sheet16"}</definedName>
    <definedName name="배부영업자산" hidden="1">{#N/A,#N/A,FALSE,"지침";#N/A,#N/A,FALSE,"환경분석";#N/A,#N/A,FALSE,"Sheet16"}</definedName>
    <definedName name="배분전" localSheetId="20" hidden="1">{#N/A,#N/A,TRUE,"대 차 대 조 표"}</definedName>
    <definedName name="배분전" hidden="1">{#N/A,#N/A,TRUE,"대 차 대 조 표"}</definedName>
    <definedName name="법인세주석사항정리" localSheetId="20" hidden="1">{#N/A,#N/A,FALSE,"UNIT";#N/A,#N/A,FALSE,"UNIT";#N/A,#N/A,FALSE,"계정"}</definedName>
    <definedName name="법인세주석사항정리" hidden="1">{#N/A,#N/A,FALSE,"UNIT";#N/A,#N/A,FALSE,"UNIT";#N/A,#N/A,FALSE,"계정"}</definedName>
    <definedName name="별지8" localSheetId="2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별지8"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보고" localSheetId="20" hidden="1">{#N/A,#N/A,FALSE,"UNIT";#N/A,#N/A,FALSE,"UNIT";#N/A,#N/A,FALSE,"계정"}</definedName>
    <definedName name="보고" hidden="1">{#N/A,#N/A,FALSE,"UNIT";#N/A,#N/A,FALSE,"UNIT";#N/A,#N/A,FALSE,"계정"}</definedName>
    <definedName name="보고기준" localSheetId="20" hidden="1">{#N/A,#N/A,FALSE,"UNIT";#N/A,#N/A,FALSE,"UNIT";#N/A,#N/A,FALSE,"계정"}</definedName>
    <definedName name="보고기준" hidden="1">{#N/A,#N/A,FALSE,"UNIT";#N/A,#N/A,FALSE,"UNIT";#N/A,#N/A,FALSE,"계정"}</definedName>
    <definedName name="보봅" localSheetId="20" hidden="1">{#N/A,#N/A,FALSE,"Aging Summary";#N/A,#N/A,FALSE,"Ratio Analysis";#N/A,#N/A,FALSE,"Test 120 Day Accts";#N/A,#N/A,FALSE,"Tickmarks"}</definedName>
    <definedName name="보봅" hidden="1">{#N/A,#N/A,FALSE,"Aging Summary";#N/A,#N/A,FALSE,"Ratio Analysis";#N/A,#N/A,FALSE,"Test 120 Day Accts";#N/A,#N/A,FALSE,"Tickmarks"}</definedName>
    <definedName name="보증금" localSheetId="20" hidden="1">{#N/A,#N/A,FALSE,"BS";#N/A,#N/A,FALSE,"PL";#N/A,#N/A,FALSE,"처분";#N/A,#N/A,FALSE,"현금";#N/A,#N/A,FALSE,"매출";#N/A,#N/A,FALSE,"원가";#N/A,#N/A,FALSE,"경영"}</definedName>
    <definedName name="보증금" hidden="1">{#N/A,#N/A,FALSE,"BS";#N/A,#N/A,FALSE,"PL";#N/A,#N/A,FALSE,"처분";#N/A,#N/A,FALSE,"현금";#N/A,#N/A,FALSE,"매출";#N/A,#N/A,FALSE,"원가";#N/A,#N/A,FALSE,"경영"}</definedName>
    <definedName name="보증금2" localSheetId="20" hidden="1">{#N/A,#N/A,FALSE,"BS";#N/A,#N/A,FALSE,"PL";#N/A,#N/A,FALSE,"처분";#N/A,#N/A,FALSE,"현금";#N/A,#N/A,FALSE,"매출";#N/A,#N/A,FALSE,"원가";#N/A,#N/A,FALSE,"경영"}</definedName>
    <definedName name="보증금2" hidden="1">{#N/A,#N/A,FALSE,"BS";#N/A,#N/A,FALSE,"PL";#N/A,#N/A,FALSE,"처분";#N/A,#N/A,FALSE,"현금";#N/A,#N/A,FALSE,"매출";#N/A,#N/A,FALSE,"원가";#N/A,#N/A,FALSE,"경영"}</definedName>
    <definedName name="복사본" localSheetId="20" hidden="1">{#N/A,#N/A,FALSE,"BS";#N/A,#N/A,FALSE,"PL";#N/A,#N/A,FALSE,"처분";#N/A,#N/A,FALSE,"현금";#N/A,#N/A,FALSE,"매출";#N/A,#N/A,FALSE,"원가";#N/A,#N/A,FALSE,"경영"}</definedName>
    <definedName name="복사본" hidden="1">{#N/A,#N/A,FALSE,"BS";#N/A,#N/A,FALSE,"PL";#N/A,#N/A,FALSE,"처분";#N/A,#N/A,FALSE,"현금";#N/A,#N/A,FALSE,"매출";#N/A,#N/A,FALSE,"원가";#N/A,#N/A,FALSE,"경영"}</definedName>
    <definedName name="복사아본" localSheetId="20" hidden="1">{#N/A,#N/A,FALSE,"BS";#N/A,#N/A,FALSE,"PL";#N/A,#N/A,FALSE,"처분";#N/A,#N/A,FALSE,"현금";#N/A,#N/A,FALSE,"매출";#N/A,#N/A,FALSE,"원가";#N/A,#N/A,FALSE,"경영"}</definedName>
    <definedName name="복사아본" hidden="1">{#N/A,#N/A,FALSE,"BS";#N/A,#N/A,FALSE,"PL";#N/A,#N/A,FALSE,"처분";#N/A,#N/A,FALSE,"현금";#N/A,#N/A,FALSE,"매출";#N/A,#N/A,FALSE,"원가";#N/A,#N/A,FALSE,"경영"}</definedName>
    <definedName name="부가세대사" localSheetId="20" hidden="1">{#N/A,#N/A,FALSE,"buildings"}</definedName>
    <definedName name="부가세대사" hidden="1">{#N/A,#N/A,FALSE,"buildings"}</definedName>
    <definedName name="부속" hidden="1">[31]수정시산표!#REF!</definedName>
    <definedName name="부재료1" localSheetId="20" hidden="1">{#N/A,#N/A,FALSE,"BS";#N/A,#N/A,FALSE,"PL";#N/A,#N/A,FALSE,"처분";#N/A,#N/A,FALSE,"현금";#N/A,#N/A,FALSE,"매출";#N/A,#N/A,FALSE,"원가";#N/A,#N/A,FALSE,"경영"}</definedName>
    <definedName name="부재료1" hidden="1">{#N/A,#N/A,FALSE,"BS";#N/A,#N/A,FALSE,"PL";#N/A,#N/A,FALSE,"처분";#N/A,#N/A,FALSE,"현금";#N/A,#N/A,FALSE,"매출";#N/A,#N/A,FALSE,"원가";#N/A,#N/A,FALSE,"경영"}</definedName>
    <definedName name="분기" localSheetId="20" hidden="1">{#N/A,#N/A,FALSE,"BS";#N/A,#N/A,FALSE,"PL";#N/A,#N/A,FALSE,"처분";#N/A,#N/A,FALSE,"현금";#N/A,#N/A,FALSE,"매출";#N/A,#N/A,FALSE,"원가";#N/A,#N/A,FALSE,"경영"}</definedName>
    <definedName name="분기" hidden="1">{#N/A,#N/A,FALSE,"BS";#N/A,#N/A,FALSE,"PL";#N/A,#N/A,FALSE,"처분";#N/A,#N/A,FALSE,"현금";#N/A,#N/A,FALSE,"매출";#N/A,#N/A,FALSE,"원가";#N/A,#N/A,FALSE,"경영"}</definedName>
    <definedName name="분석" localSheetId="2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분석"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브ㅏ럴" localSheetId="20" hidden="1">{#N/A,#N/A,FALSE,"BS";#N/A,#N/A,FALSE,"PL";#N/A,#N/A,FALSE,"처분";#N/A,#N/A,FALSE,"현금";#N/A,#N/A,FALSE,"매출";#N/A,#N/A,FALSE,"원가";#N/A,#N/A,FALSE,"경영"}</definedName>
    <definedName name="브ㅏ럴" hidden="1">{#N/A,#N/A,FALSE,"BS";#N/A,#N/A,FALSE,"PL";#N/A,#N/A,FALSE,"처분";#N/A,#N/A,FALSE,"현금";#N/A,#N/A,FALSE,"매출";#N/A,#N/A,FALSE,"원가";#N/A,#N/A,FALSE,"경영"}</definedName>
    <definedName name="비" localSheetId="20" hidden="1">{#N/A,#N/A,FALSE,"동부"}</definedName>
    <definedName name="비" hidden="1">{#N/A,#N/A,FALSE,"동부"}</definedName>
    <definedName name="비비비" hidden="1">[65]수정시산표!#REF!</definedName>
    <definedName name="비에스" localSheetId="20" hidden="1">#REF!</definedName>
    <definedName name="비에스" hidden="1">#REF!</definedName>
    <definedName name="비율0" hidden="1">'[66]경영비율 '!#REF!</definedName>
    <definedName name="비율2" hidden="1">[65]수정시산표!#REF!</definedName>
    <definedName name="비품1" localSheetId="20" hidden="1">#REF!</definedName>
    <definedName name="비품1" hidden="1">#REF!</definedName>
    <definedName name="빌" localSheetId="20" hidden="1">{#N/A,#N/A,FALSE,"동부"}</definedName>
    <definedName name="빌" hidden="1">{#N/A,#N/A,FALSE,"동부"}</definedName>
    <definedName name="빌딩2" localSheetId="20" hidden="1">{#N/A,#N/A,FALSE,"동부"}</definedName>
    <definedName name="빌딩2" hidden="1">{#N/A,#N/A,FALSE,"동부"}</definedName>
    <definedName name="빌딩3" localSheetId="20" hidden="1">{#N/A,#N/A,FALSE,"동부"}</definedName>
    <definedName name="빌딩3" hidden="1">{#N/A,#N/A,FALSE,"동부"}</definedName>
    <definedName name="빌딩별2" localSheetId="20" hidden="1">{#N/A,#N/A,FALSE,"동부"}</definedName>
    <definedName name="빌딩별2" hidden="1">{#N/A,#N/A,FALSE,"동부"}</definedName>
    <definedName name="빌딩별강남" localSheetId="20" hidden="1">{#N/A,#N/A,FALSE,"동부"}</definedName>
    <definedName name="빌딩별강남" hidden="1">{#N/A,#N/A,FALSE,"동부"}</definedName>
    <definedName name="ㅅㅅ" localSheetId="20" hidden="1">{#N/A,#N/A,FALSE,"UNIT";#N/A,#N/A,FALSE,"UNIT";#N/A,#N/A,FALSE,"계정"}</definedName>
    <definedName name="ㅅㅅ" hidden="1">{#N/A,#N/A,FALSE,"UNIT";#N/A,#N/A,FALSE,"UNIT";#N/A,#N/A,FALSE,"계정"}</definedName>
    <definedName name="ㅅㅅㅅ" localSheetId="20" hidden="1">{"'손익현황'!$A$1:$J$29"}</definedName>
    <definedName name="ㅅㅅㅅ" hidden="1">{"'손익현황'!$A$1:$J$29"}</definedName>
    <definedName name="ㅅㅅㅅㅅ" localSheetId="20" hidden="1">{#N/A,#N/A,FALSE,"UNIT";#N/A,#N/A,FALSE,"UNIT";#N/A,#N/A,FALSE,"계정"}</definedName>
    <definedName name="ㅅㅅㅅㅅ" hidden="1">{#N/A,#N/A,FALSE,"UNIT";#N/A,#N/A,FALSE,"UNIT";#N/A,#N/A,FALSE,"계정"}</definedName>
    <definedName name="ㅅㅅㅅㅅㅅ" localSheetId="20" hidden="1">{#N/A,#N/A,FALSE,"BS";#N/A,#N/A,FALSE,"PL";#N/A,#N/A,FALSE,"처분";#N/A,#N/A,FALSE,"현금";#N/A,#N/A,FALSE,"매출";#N/A,#N/A,FALSE,"원가";#N/A,#N/A,FALSE,"경영"}</definedName>
    <definedName name="ㅅㅅㅅㅅㅅ" hidden="1">{#N/A,#N/A,FALSE,"BS";#N/A,#N/A,FALSE,"PL";#N/A,#N/A,FALSE,"처분";#N/A,#N/A,FALSE,"현금";#N/A,#N/A,FALSE,"매출";#N/A,#N/A,FALSE,"원가";#N/A,#N/A,FALSE,"경영"}</definedName>
    <definedName name="ㅅㅅㅅㅅㅅㅅ" localSheetId="20" hidden="1">{#N/A,#N/A,FALSE,"BS";#N/A,#N/A,FALSE,"PL";#N/A,#N/A,FALSE,"처분";#N/A,#N/A,FALSE,"현금";#N/A,#N/A,FALSE,"매출";#N/A,#N/A,FALSE,"원가";#N/A,#N/A,FALSE,"경영"}</definedName>
    <definedName name="ㅅㅅㅅㅅㅅㅅ" hidden="1">{#N/A,#N/A,FALSE,"BS";#N/A,#N/A,FALSE,"PL";#N/A,#N/A,FALSE,"처분";#N/A,#N/A,FALSE,"현금";#N/A,#N/A,FALSE,"매출";#N/A,#N/A,FALSE,"원가";#N/A,#N/A,FALSE,"경영"}</definedName>
    <definedName name="ㅅㅅㅅㅅㅅㅅㅅ" localSheetId="20" hidden="1">{#N/A,#N/A,FALSE,"UNIT";#N/A,#N/A,FALSE,"UNIT";#N/A,#N/A,FALSE,"계정"}</definedName>
    <definedName name="ㅅㅅㅅㅅㅅㅅㅅ" hidden="1">{#N/A,#N/A,FALSE,"UNIT";#N/A,#N/A,FALSE,"UNIT";#N/A,#N/A,FALSE,"계정"}</definedName>
    <definedName name="사" hidden="1">'[66]경영비율 '!#REF!</definedName>
    <definedName name="사1" localSheetId="20" hidden="1">{#N/A,#N/A,FALSE,"지침";#N/A,#N/A,FALSE,"환경분석";#N/A,#N/A,FALSE,"Sheet16"}</definedName>
    <definedName name="사1" hidden="1">{#N/A,#N/A,FALSE,"지침";#N/A,#N/A,FALSE,"환경분석";#N/A,#N/A,FALSE,"Sheet16"}</definedName>
    <definedName name="사가공2" hidden="1">[67]매출이익011h!$B$145:$G$269</definedName>
    <definedName name="사가공3" localSheetId="20" hidden="1">{#N/A,#N/A,FALSE,"투입&amp;Waste";#N/A,#N/A,FALSE,"투입&amp;Waste";#N/A,#N/A,FALSE,"투입&amp;Waste"}</definedName>
    <definedName name="사가공3" hidden="1">{#N/A,#N/A,FALSE,"투입&amp;Waste";#N/A,#N/A,FALSE,"투입&amp;Waste";#N/A,#N/A,FALSE,"투입&amp;Waste"}</definedName>
    <definedName name="사랑" localSheetId="20" hidden="1">{"'Sheet1'!$A$1:$H$36"}</definedName>
    <definedName name="사랑" hidden="1">{"'Sheet1'!$A$1:$H$36"}</definedName>
    <definedName name="사본" localSheetId="20" hidden="1">{#N/A,#N/A,FALSE,"BS";#N/A,#N/A,FALSE,"PL";#N/A,#N/A,FALSE,"처분";#N/A,#N/A,FALSE,"현금";#N/A,#N/A,FALSE,"매출";#N/A,#N/A,FALSE,"원가";#N/A,#N/A,FALSE,"경영"}</definedName>
    <definedName name="사본" hidden="1">{#N/A,#N/A,FALSE,"BS";#N/A,#N/A,FALSE,"PL";#N/A,#N/A,FALSE,"처분";#N/A,#N/A,FALSE,"현금";#N/A,#N/A,FALSE,"매출";#N/A,#N/A,FALSE,"원가";#N/A,#N/A,FALSE,"경영"}</definedName>
    <definedName name="사사진" hidden="1">#REF!</definedName>
    <definedName name="사업활성" localSheetId="20" hidden="1">{#N/A,#N/A,FALSE,"UNIT";#N/A,#N/A,FALSE,"UNIT";#N/A,#N/A,FALSE,"계정"}</definedName>
    <definedName name="사업활성" hidden="1">{#N/A,#N/A,FALSE,"UNIT";#N/A,#N/A,FALSE,"UNIT";#N/A,#N/A,FALSE,"계정"}</definedName>
    <definedName name="사용하기쉬운" localSheetId="20" hidden="1">{#N/A,#N/A,FALSE,"투입&amp;Waste";#N/A,#N/A,FALSE,"투입&amp;Waste";#N/A,#N/A,FALSE,"투입&amp;Waste"}</definedName>
    <definedName name="사용하기쉬운" hidden="1">{#N/A,#N/A,FALSE,"투입&amp;Waste";#N/A,#N/A,FALSE,"투입&amp;Waste";#N/A,#N/A,FALSE,"투입&amp;Waste"}</definedName>
    <definedName name="산출근거" hidden="1">#REF!</definedName>
    <definedName name="삼일최고" localSheetId="20" hidden="1">{#N/A,#N/A,FALSE,"Aging Summary";#N/A,#N/A,FALSE,"Ratio Analysis";#N/A,#N/A,FALSE,"Test 120 Day Accts";#N/A,#N/A,FALSE,"Tickmarks"}</definedName>
    <definedName name="삼일최고" hidden="1">{#N/A,#N/A,FALSE,"Aging Summary";#N/A,#N/A,FALSE,"Ratio Analysis";#N/A,#N/A,FALSE,"Test 120 Day Accts";#N/A,#N/A,FALSE,"Tickmarks"}</definedName>
    <definedName name="새로" localSheetId="20" hidden="1">{#N/A,#N/A,FALSE,"Aging Summary";#N/A,#N/A,FALSE,"Ratio Analysis";#N/A,#N/A,FALSE,"Test 120 Day Accts";#N/A,#N/A,FALSE,"Tickmarks"}</definedName>
    <definedName name="새로" hidden="1">{#N/A,#N/A,FALSE,"Aging Summary";#N/A,#N/A,FALSE,"Ratio Analysis";#N/A,#N/A,FALSE,"Test 120 Day Accts";#N/A,#N/A,FALSE,"Tickmarks"}</definedName>
    <definedName name="새로운이름" localSheetId="20" hidden="1">{#N/A,#N/A,FALSE,"UNIT";#N/A,#N/A,FALSE,"UNIT";#N/A,#N/A,FALSE,"계정"}</definedName>
    <definedName name="새로운이름" hidden="1">{#N/A,#N/A,FALSE,"UNIT";#N/A,#N/A,FALSE,"UNIT";#N/A,#N/A,FALSE,"계정"}</definedName>
    <definedName name="새새샛" localSheetId="20" hidden="1">{"'미착금액'!$A$4:$G$14"}</definedName>
    <definedName name="새새샛" hidden="1">{"'미착금액'!$A$4:$G$14"}</definedName>
    <definedName name="새이름" hidden="1">[68]수정시산표!#REF!</definedName>
    <definedName name="생활이" localSheetId="20" hidden="1">{#N/A,#N/A,FALSE,"지침";#N/A,#N/A,FALSE,"환경분석";#N/A,#N/A,FALSE,"Sheet16"}</definedName>
    <definedName name="생활이" hidden="1">{#N/A,#N/A,FALSE,"지침";#N/A,#N/A,FALSE,"환경분석";#N/A,#N/A,FALSE,"Sheet16"}</definedName>
    <definedName name="생활이그대" localSheetId="20" hidden="1">{#N/A,#N/A,FALSE,"지침";#N/A,#N/A,FALSE,"환경분석";#N/A,#N/A,FALSE,"Sheet16"}</definedName>
    <definedName name="생활이그대" hidden="1">{#N/A,#N/A,FALSE,"지침";#N/A,#N/A,FALSE,"환경분석";#N/A,#N/A,FALSE,"Sheet16"}</definedName>
    <definedName name="선급비용" localSheetId="20" hidden="1">{#N/A,#N/A,FALSE,"BS";#N/A,#N/A,FALSE,"PL";#N/A,#N/A,FALSE,"처분";#N/A,#N/A,FALSE,"현금";#N/A,#N/A,FALSE,"매출";#N/A,#N/A,FALSE,"원가";#N/A,#N/A,FALSE,"경영"}</definedName>
    <definedName name="선급비용" hidden="1">{#N/A,#N/A,FALSE,"BS";#N/A,#N/A,FALSE,"PL";#N/A,#N/A,FALSE,"처분";#N/A,#N/A,FALSE,"현금";#N/A,#N/A,FALSE,"매출";#N/A,#N/A,FALSE,"원가";#N/A,#N/A,FALSE,"경영"}</definedName>
    <definedName name="선수금" localSheetId="20" hidden="1">{#N/A,#N/A,FALSE,"BS";#N/A,#N/A,FALSE,"PL";#N/A,#N/A,FALSE,"처분";#N/A,#N/A,FALSE,"현금";#N/A,#N/A,FALSE,"매출";#N/A,#N/A,FALSE,"원가";#N/A,#N/A,FALSE,"경영"}</definedName>
    <definedName name="선수금" hidden="1">{#N/A,#N/A,FALSE,"BS";#N/A,#N/A,FALSE,"PL";#N/A,#N/A,FALSE,"처분";#N/A,#N/A,FALSE,"현금";#N/A,#N/A,FALSE,"매출";#N/A,#N/A,FALSE,"원가";#N/A,#N/A,FALSE,"경영"}</definedName>
    <definedName name="선수금2" localSheetId="20" hidden="1">{#N/A,#N/A,FALSE,"BS";#N/A,#N/A,FALSE,"PL";#N/A,#N/A,FALSE,"처분";#N/A,#N/A,FALSE,"현금";#N/A,#N/A,FALSE,"매출";#N/A,#N/A,FALSE,"원가";#N/A,#N/A,FALSE,"경영"}</definedName>
    <definedName name="선수금2" hidden="1">{#N/A,#N/A,FALSE,"BS";#N/A,#N/A,FALSE,"PL";#N/A,#N/A,FALSE,"처분";#N/A,#N/A,FALSE,"현금";#N/A,#N/A,FALSE,"매출";#N/A,#N/A,FALSE,"원가";#N/A,#N/A,FALSE,"경영"}</definedName>
    <definedName name="선입선출법" hidden="1">[65]수정시산표!#REF!</definedName>
    <definedName name="설계2팀" localSheetId="20" hidden="1">{#N/A,#N/A,FALSE,"UNIT";#N/A,#N/A,FALSE,"UNIT";#N/A,#N/A,FALSE,"계정"}</definedName>
    <definedName name="설계2팀" hidden="1">{#N/A,#N/A,FALSE,"UNIT";#N/A,#N/A,FALSE,"UNIT";#N/A,#N/A,FALSE,"계정"}</definedName>
    <definedName name="세계자동차생산원" localSheetId="20" hidden="1">{#N/A,#N/A,FALSE,"BS";#N/A,#N/A,FALSE,"PL";#N/A,#N/A,FALSE,"처분";#N/A,#N/A,FALSE,"현금";#N/A,#N/A,FALSE,"매출";#N/A,#N/A,FALSE,"원가";#N/A,#N/A,FALSE,"경영"}</definedName>
    <definedName name="세계자동차생산원" hidden="1">{#N/A,#N/A,FALSE,"BS";#N/A,#N/A,FALSE,"PL";#N/A,#N/A,FALSE,"처분";#N/A,#N/A,FALSE,"현금";#N/A,#N/A,FALSE,"매출";#N/A,#N/A,FALSE,"원가";#N/A,#N/A,FALSE,"경영"}</definedName>
    <definedName name="세로운" localSheetId="20" hidden="1">{#N/A,#N/A,FALSE,"투입&amp;Waste";#N/A,#N/A,FALSE,"투입&amp;Waste";#N/A,#N/A,FALSE,"투입&amp;Waste"}</definedName>
    <definedName name="세로운" hidden="1">{#N/A,#N/A,FALSE,"투입&amp;Waste";#N/A,#N/A,FALSE,"투입&amp;Waste";#N/A,#N/A,FALSE,"투입&amp;Waste"}</definedName>
    <definedName name="세무조사완료" localSheetId="20" hidden="1">{#N/A,#N/A,FALSE,"매출이익"}</definedName>
    <definedName name="세무조사완료" hidden="1">{#N/A,#N/A,FALSE,"매출이익"}</definedName>
    <definedName name="세전익익" localSheetId="20" hidden="1">{#N/A,#N/A,FALSE,"지침";#N/A,#N/A,FALSE,"환경분석";#N/A,#N/A,FALSE,"Sheet16"}</definedName>
    <definedName name="세전익익" hidden="1">{#N/A,#N/A,FALSE,"지침";#N/A,#N/A,FALSE,"환경분석";#N/A,#N/A,FALSE,"Sheet16"}</definedName>
    <definedName name="소득금액" localSheetId="20" hidden="1">{#N/A,#N/A,FALSE,"UNIT";#N/A,#N/A,FALSE,"UNIT";#N/A,#N/A,FALSE,"계정"}</definedName>
    <definedName name="소득금액" hidden="1">{#N/A,#N/A,FALSE,"UNIT";#N/A,#N/A,FALSE,"UNIT";#N/A,#N/A,FALSE,"계정"}</definedName>
    <definedName name="소득금액2000" localSheetId="20" hidden="1">{#N/A,#N/A,FALSE,"UNIT";#N/A,#N/A,FALSE,"UNIT";#N/A,#N/A,FALSE,"계정"}</definedName>
    <definedName name="소득금액2000" hidden="1">{#N/A,#N/A,FALSE,"UNIT";#N/A,#N/A,FALSE,"UNIT";#N/A,#N/A,FALSE,"계정"}</definedName>
    <definedName name="소하" localSheetId="20" hidden="1">{#N/A,#N/A,FALSE,"회선임차현황"}</definedName>
    <definedName name="소하" hidden="1">{#N/A,#N/A,FALSE,"회선임차현황"}</definedName>
    <definedName name="손" localSheetId="2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손"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손익" localSheetId="20" hidden="1">{#N/A,#N/A,FALSE,"BS";#N/A,#N/A,FALSE,"PL";#N/A,#N/A,FALSE,"처분";#N/A,#N/A,FALSE,"현금";#N/A,#N/A,FALSE,"매출";#N/A,#N/A,FALSE,"원가";#N/A,#N/A,FALSE,"경영"}</definedName>
    <definedName name="손익" hidden="1">{#N/A,#N/A,FALSE,"BS";#N/A,#N/A,FALSE,"PL";#N/A,#N/A,FALSE,"처분";#N/A,#N/A,FALSE,"현금";#N/A,#N/A,FALSE,"매출";#N/A,#N/A,FALSE,"원가";#N/A,#N/A,FALSE,"경영"}</definedName>
    <definedName name="손익3" localSheetId="20" hidden="1">{#N/A,#N/A,FALSE,"UNIT";#N/A,#N/A,FALSE,"UNIT";#N/A,#N/A,FALSE,"계정"}</definedName>
    <definedName name="손익3" hidden="1">{#N/A,#N/A,FALSE,"UNIT";#N/A,#N/A,FALSE,"UNIT";#N/A,#N/A,FALSE,"계정"}</definedName>
    <definedName name="손익계산" localSheetId="20" hidden="1">{#N/A,#N/A,FALSE,"BS";#N/A,#N/A,FALSE,"PL";#N/A,#N/A,FALSE,"처분";#N/A,#N/A,FALSE,"현금";#N/A,#N/A,FALSE,"매출";#N/A,#N/A,FALSE,"원가";#N/A,#N/A,FALSE,"경영"}</definedName>
    <definedName name="손익계산" hidden="1">{#N/A,#N/A,FALSE,"BS";#N/A,#N/A,FALSE,"PL";#N/A,#N/A,FALSE,"처분";#N/A,#N/A,FALSE,"현금";#N/A,#N/A,FALSE,"매출";#N/A,#N/A,FALSE,"원가";#N/A,#N/A,FALSE,"경영"}</definedName>
    <definedName name="손익계산서" localSheetId="20" hidden="1">{#N/A,#N/A,FALSE,"BS";#N/A,#N/A,FALSE,"PL";#N/A,#N/A,FALSE,"처분";#N/A,#N/A,FALSE,"현금";#N/A,#N/A,FALSE,"매출";#N/A,#N/A,FALSE,"원가";#N/A,#N/A,FALSE,"경영"}</definedName>
    <definedName name="손익계산서" hidden="1">{#N/A,#N/A,FALSE,"BS";#N/A,#N/A,FALSE,"PL";#N/A,#N/A,FALSE,"처분";#N/A,#N/A,FALSE,"현금";#N/A,#N/A,FALSE,"매출";#N/A,#N/A,FALSE,"원가";#N/A,#N/A,FALSE,"경영"}</definedName>
    <definedName name="손익변경" localSheetId="20" hidden="1">{#N/A,#N/A,FALSE,"지침";#N/A,#N/A,FALSE,"환경분석";#N/A,#N/A,FALSE,"Sheet16"}</definedName>
    <definedName name="손익변경" hidden="1">{#N/A,#N/A,FALSE,"지침";#N/A,#N/A,FALSE,"환경분석";#N/A,#N/A,FALSE,"Sheet16"}</definedName>
    <definedName name="손익분석" localSheetId="2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손익분석"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손익예상" localSheetId="20" hidden="1">{#N/A,#N/A,FALSE,"UNIT";#N/A,#N/A,FALSE,"UNIT";#N/A,#N/A,FALSE,"계정"}</definedName>
    <definedName name="손익예상" hidden="1">{#N/A,#N/A,FALSE,"UNIT";#N/A,#N/A,FALSE,"UNIT";#N/A,#N/A,FALSE,"계정"}</definedName>
    <definedName name="수고구소" localSheetId="20" hidden="1">{"'용역비'!$A$4:$C$8"}</definedName>
    <definedName name="수고구소" hidden="1">{"'용역비'!$A$4:$C$8"}</definedName>
    <definedName name="수광비" localSheetId="20" hidden="1">{#N/A,#N/A,FALSE,"동부"}</definedName>
    <definedName name="수광비" hidden="1">{#N/A,#N/A,FALSE,"동부"}</definedName>
    <definedName name="수당" localSheetId="20" hidden="1">{#N/A,#N/A,FALSE,"BS";#N/A,#N/A,FALSE,"PL";#N/A,#N/A,FALSE,"처분";#N/A,#N/A,FALSE,"현금";#N/A,#N/A,FALSE,"매출";#N/A,#N/A,FALSE,"원가";#N/A,#N/A,FALSE,"경영"}</definedName>
    <definedName name="수당" hidden="1">{#N/A,#N/A,FALSE,"BS";#N/A,#N/A,FALSE,"PL";#N/A,#N/A,FALSE,"처분";#N/A,#N/A,FALSE,"현금";#N/A,#N/A,FALSE,"매출";#N/A,#N/A,FALSE,"원가";#N/A,#N/A,FALSE,"경영"}</definedName>
    <definedName name="수당아" localSheetId="20" hidden="1">{#N/A,#N/A,FALSE,"BS";#N/A,#N/A,FALSE,"PL";#N/A,#N/A,FALSE,"처분";#N/A,#N/A,FALSE,"현금";#N/A,#N/A,FALSE,"매출";#N/A,#N/A,FALSE,"원가";#N/A,#N/A,FALSE,"경영"}</definedName>
    <definedName name="수당아" hidden="1">{#N/A,#N/A,FALSE,"BS";#N/A,#N/A,FALSE,"PL";#N/A,#N/A,FALSE,"처분";#N/A,#N/A,FALSE,"현금";#N/A,#N/A,FALSE,"매출";#N/A,#N/A,FALSE,"원가";#N/A,#N/A,FALSE,"경영"}</definedName>
    <definedName name="수익" hidden="1">#REF!</definedName>
    <definedName name="수입" localSheetId="20" hidden="1">{#N/A,#N/A,TRUE,"대 차 대 조 표"}</definedName>
    <definedName name="수입" hidden="1">{#N/A,#N/A,TRUE,"대 차 대 조 표"}</definedName>
    <definedName name="수입보증금" localSheetId="20" hidden="1">{#N/A,#N/A,FALSE,"BS";#N/A,#N/A,FALSE,"PL";#N/A,#N/A,FALSE,"처분";#N/A,#N/A,FALSE,"현금";#N/A,#N/A,FALSE,"매출";#N/A,#N/A,FALSE,"원가";#N/A,#N/A,FALSE,"경영"}</definedName>
    <definedName name="수입보증금" hidden="1">{#N/A,#N/A,FALSE,"BS";#N/A,#N/A,FALSE,"PL";#N/A,#N/A,FALSE,"처분";#N/A,#N/A,FALSE,"현금";#N/A,#N/A,FALSE,"매출";#N/A,#N/A,FALSE,"원가";#N/A,#N/A,FALSE,"경영"}</definedName>
    <definedName name="수입보증금2" localSheetId="20" hidden="1">{#N/A,#N/A,FALSE,"BS";#N/A,#N/A,FALSE,"PL";#N/A,#N/A,FALSE,"처분";#N/A,#N/A,FALSE,"현금";#N/A,#N/A,FALSE,"매출";#N/A,#N/A,FALSE,"원가";#N/A,#N/A,FALSE,"경영"}</definedName>
    <definedName name="수입보증금2" hidden="1">{#N/A,#N/A,FALSE,"BS";#N/A,#N/A,FALSE,"PL";#N/A,#N/A,FALSE,"처분";#N/A,#N/A,FALSE,"현금";#N/A,#N/A,FALSE,"매출";#N/A,#N/A,FALSE,"원가";#N/A,#N/A,FALSE,"경영"}</definedName>
    <definedName name="수정" localSheetId="20" hidden="1">{#N/A,#N/A,FALSE,"지침";#N/A,#N/A,FALSE,"환경분석";#N/A,#N/A,FALSE,"Sheet16"}</definedName>
    <definedName name="수정" hidden="1">{#N/A,#N/A,FALSE,"지침";#N/A,#N/A,FALSE,"환경분석";#N/A,#N/A,FALSE,"Sheet16"}</definedName>
    <definedName name="수정1" hidden="1">#REF!</definedName>
    <definedName name="수정현금흐름표" localSheetId="20" hidden="1">{#N/A,#N/A,TRUE,"Summary";#N/A,#N/A,TRUE,"IS";#N/A,#N/A,TRUE,"Adj";#N/A,#N/A,TRUE,"BS";#N/A,#N/A,TRUE,"CF";#N/A,#N/A,TRUE,"Debt";#N/A,#N/A,TRUE,"IRR"}</definedName>
    <definedName name="수정현금흐름표" hidden="1">{#N/A,#N/A,TRUE,"Summary";#N/A,#N/A,TRUE,"IS";#N/A,#N/A,TRUE,"Adj";#N/A,#N/A,TRUE,"BS";#N/A,#N/A,TRUE,"CF";#N/A,#N/A,TRUE,"Debt";#N/A,#N/A,TRUE,"IRR"}</definedName>
    <definedName name="수정현금흐름표2" localSheetId="20" hidden="1">{#N/A,#N/A,TRUE,"Summary";#N/A,#N/A,TRUE,"IS";#N/A,#N/A,TRUE,"Adj";#N/A,#N/A,TRUE,"BS";#N/A,#N/A,TRUE,"CF";#N/A,#N/A,TRUE,"Debt";#N/A,#N/A,TRUE,"IRR"}</definedName>
    <definedName name="수정현금흐름표2" hidden="1">{#N/A,#N/A,TRUE,"Summary";#N/A,#N/A,TRUE,"IS";#N/A,#N/A,TRUE,"Adj";#N/A,#N/A,TRUE,"BS";#N/A,#N/A,TRUE,"CF";#N/A,#N/A,TRUE,"Debt";#N/A,#N/A,TRUE,"IRR"}</definedName>
    <definedName name="수출실적" localSheetId="20" hidden="1">{"'Sheet1'!$A$1:$H$36"}</definedName>
    <definedName name="수출실적" hidden="1">{"'Sheet1'!$A$1:$H$36"}</definedName>
    <definedName name="시" localSheetId="20" hidden="1">{#N/A,#N/A,FALSE,"진행중"}</definedName>
    <definedName name="시" hidden="1">{#N/A,#N/A,FALSE,"진행중"}</definedName>
    <definedName name="신규BIZ" localSheetId="20" hidden="1">{#N/A,#N/A,FALSE,"BS";#N/A,#N/A,FALSE,"PL";#N/A,#N/A,FALSE,"처분";#N/A,#N/A,FALSE,"현금";#N/A,#N/A,FALSE,"매출";#N/A,#N/A,FALSE,"원가";#N/A,#N/A,FALSE,"경영"}</definedName>
    <definedName name="신규BIZ" hidden="1">{#N/A,#N/A,FALSE,"BS";#N/A,#N/A,FALSE,"PL";#N/A,#N/A,FALSE,"처분";#N/A,#N/A,FALSE,"현금";#N/A,#N/A,FALSE,"매출";#N/A,#N/A,FALSE,"원가";#N/A,#N/A,FALSE,"경영"}</definedName>
    <definedName name="신용" localSheetId="20" hidden="1">{#N/A,#N/A,FALSE,"인원";#N/A,#N/A,FALSE,"비용2";#N/A,#N/A,FALSE,"비용1";#N/A,#N/A,FALSE,"비용";#N/A,#N/A,FALSE,"보증2";#N/A,#N/A,FALSE,"보증1";#N/A,#N/A,FALSE,"보증";#N/A,#N/A,FALSE,"손익1";#N/A,#N/A,FALSE,"손익";#N/A,#N/A,FALSE,"부서별매출";#N/A,#N/A,FALSE,"매출"}</definedName>
    <definedName name="신용" hidden="1">{#N/A,#N/A,FALSE,"인원";#N/A,#N/A,FALSE,"비용2";#N/A,#N/A,FALSE,"비용1";#N/A,#N/A,FALSE,"비용";#N/A,#N/A,FALSE,"보증2";#N/A,#N/A,FALSE,"보증1";#N/A,#N/A,FALSE,"보증";#N/A,#N/A,FALSE,"손익1";#N/A,#N/A,FALSE,"손익";#N/A,#N/A,FALSE,"부서별매출";#N/A,#N/A,FALSE,"매출"}</definedName>
    <definedName name="실적4월" localSheetId="20" hidden="1">{#N/A,#N/A,FALSE,"UNIT";#N/A,#N/A,FALSE,"UNIT";#N/A,#N/A,FALSE,"계정"}</definedName>
    <definedName name="실적4월" hidden="1">{#N/A,#N/A,FALSE,"UNIT";#N/A,#N/A,FALSE,"UNIT";#N/A,#N/A,FALSE,"계정"}</definedName>
    <definedName name="실적6월" localSheetId="20" hidden="1">{#N/A,#N/A,FALSE,"UNIT";#N/A,#N/A,FALSE,"UNIT";#N/A,#N/A,FALSE,"계정"}</definedName>
    <definedName name="실적6월" hidden="1">{#N/A,#N/A,FALSE,"UNIT";#N/A,#N/A,FALSE,"UNIT";#N/A,#N/A,FALSE,"계정"}</definedName>
    <definedName name="ㅇ" localSheetId="20" hidden="1">{#N/A,#N/A,FALSE,"Aging Summary";#N/A,#N/A,FALSE,"Ratio Analysis";#N/A,#N/A,FALSE,"Test 120 Day Accts";#N/A,#N/A,FALSE,"Tickmarks"}</definedName>
    <definedName name="ㅇ" hidden="1">{#N/A,#N/A,FALSE,"Aging Summary";#N/A,#N/A,FALSE,"Ratio Analysis";#N/A,#N/A,FALSE,"Test 120 Day Accts";#N/A,#N/A,FALSE,"Tickmarks"}</definedName>
    <definedName name="ㅇ0" localSheetId="20"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ㅇ0"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ㅇㄴ" localSheetId="20" hidden="1">{#N/A,#N/A,FALSE,"BS";#N/A,#N/A,FALSE,"PL";#N/A,#N/A,FALSE,"처분";#N/A,#N/A,FALSE,"현금";#N/A,#N/A,FALSE,"매출";#N/A,#N/A,FALSE,"원가";#N/A,#N/A,FALSE,"경영"}</definedName>
    <definedName name="ㅇㄴ" hidden="1">{#N/A,#N/A,FALSE,"BS";#N/A,#N/A,FALSE,"PL";#N/A,#N/A,FALSE,"처분";#N/A,#N/A,FALSE,"현금";#N/A,#N/A,FALSE,"매출";#N/A,#N/A,FALSE,"원가";#N/A,#N/A,FALSE,"경영"}</definedName>
    <definedName name="ㅇㄴㄹ" localSheetId="20" hidden="1">{#N/A,#N/A,FALSE,"BS";#N/A,#N/A,FALSE,"PL";#N/A,#N/A,FALSE,"처분";#N/A,#N/A,FALSE,"현금";#N/A,#N/A,FALSE,"매출";#N/A,#N/A,FALSE,"원가";#N/A,#N/A,FALSE,"경영"}</definedName>
    <definedName name="ㅇㄴㄹ" hidden="1">{#N/A,#N/A,FALSE,"BS";#N/A,#N/A,FALSE,"PL";#N/A,#N/A,FALSE,"처분";#N/A,#N/A,FALSE,"현금";#N/A,#N/A,FALSE,"매출";#N/A,#N/A,FALSE,"원가";#N/A,#N/A,FALSE,"경영"}</definedName>
    <definedName name="ㅇㄴㄻㄴㄹ" localSheetId="20" hidden="1">{#N/A,#N/A,FALSE,"BS";#N/A,#N/A,FALSE,"PL";#N/A,#N/A,FALSE,"처분";#N/A,#N/A,FALSE,"현금";#N/A,#N/A,FALSE,"매출";#N/A,#N/A,FALSE,"원가";#N/A,#N/A,FALSE,"경영"}</definedName>
    <definedName name="ㅇㄴㄻㄴㄹ" hidden="1">{#N/A,#N/A,FALSE,"BS";#N/A,#N/A,FALSE,"PL";#N/A,#N/A,FALSE,"처분";#N/A,#N/A,FALSE,"현금";#N/A,#N/A,FALSE,"매출";#N/A,#N/A,FALSE,"원가";#N/A,#N/A,FALSE,"경영"}</definedName>
    <definedName name="ㅇㄴㅁㄹㄴㅇ마ㅣ런ㅇ리ㅏㅁ" localSheetId="20" hidden="1">{#N/A,#N/A,FALSE,"BS";#N/A,#N/A,FALSE,"PL";#N/A,#N/A,FALSE,"처분";#N/A,#N/A,FALSE,"현금";#N/A,#N/A,FALSE,"매출";#N/A,#N/A,FALSE,"원가";#N/A,#N/A,FALSE,"경영"}</definedName>
    <definedName name="ㅇㄴㅁㄹㄴㅇ마ㅣ런ㅇ리ㅏㅁ" hidden="1">{#N/A,#N/A,FALSE,"BS";#N/A,#N/A,FALSE,"PL";#N/A,#N/A,FALSE,"처분";#N/A,#N/A,FALSE,"현금";#N/A,#N/A,FALSE,"매출";#N/A,#N/A,FALSE,"원가";#N/A,#N/A,FALSE,"경영"}</definedName>
    <definedName name="ㅇㄴㅇㅇ" localSheetId="20" hidden="1">{#N/A,#N/A,FALSE,"UNIT";#N/A,#N/A,FALSE,"UNIT";#N/A,#N/A,FALSE,"계정"}</definedName>
    <definedName name="ㅇㄴㅇㅇ" hidden="1">{#N/A,#N/A,FALSE,"UNIT";#N/A,#N/A,FALSE,"UNIT";#N/A,#N/A,FALSE,"계정"}</definedName>
    <definedName name="ㅇ나ㅓㄹ니ㅏㅇ" localSheetId="20" hidden="1">{#N/A,#N/A,FALSE,"BS";#N/A,#N/A,FALSE,"PL";#N/A,#N/A,FALSE,"처분";#N/A,#N/A,FALSE,"현금";#N/A,#N/A,FALSE,"매출";#N/A,#N/A,FALSE,"원가";#N/A,#N/A,FALSE,"경영"}</definedName>
    <definedName name="ㅇ나ㅓㄹ니ㅏㅇ" hidden="1">{#N/A,#N/A,FALSE,"BS";#N/A,#N/A,FALSE,"PL";#N/A,#N/A,FALSE,"처분";#N/A,#N/A,FALSE,"현금";#N/A,#N/A,FALSE,"매출";#N/A,#N/A,FALSE,"원가";#N/A,#N/A,FALSE,"경영"}</definedName>
    <definedName name="ㅇㄷㄹㄹ" localSheetId="20" hidden="1">{"'Desktop Inventory 현황'!$B$2:$O$35"}</definedName>
    <definedName name="ㅇㄷㄹㄹ" hidden="1">{"'Desktop Inventory 현황'!$B$2:$O$35"}</definedName>
    <definedName name="ㅇㄹㄴ" localSheetId="20" hidden="1">{#N/A,#N/A,FALSE,"BS";#N/A,#N/A,FALSE,"PL";#N/A,#N/A,FALSE,"처분";#N/A,#N/A,FALSE,"현금";#N/A,#N/A,FALSE,"매출";#N/A,#N/A,FALSE,"원가";#N/A,#N/A,FALSE,"경영"}</definedName>
    <definedName name="ㅇㄹㄴ" hidden="1">{#N/A,#N/A,FALSE,"BS";#N/A,#N/A,FALSE,"PL";#N/A,#N/A,FALSE,"처분";#N/A,#N/A,FALSE,"현금";#N/A,#N/A,FALSE,"매출";#N/A,#N/A,FALSE,"원가";#N/A,#N/A,FALSE,"경영"}</definedName>
    <definedName name="ㅇㄹㄴㅇ" localSheetId="20" hidden="1">{#N/A,#N/A,FALSE,"BS";#N/A,#N/A,FALSE,"PL";#N/A,#N/A,FALSE,"처분";#N/A,#N/A,FALSE,"현금";#N/A,#N/A,FALSE,"매출";#N/A,#N/A,FALSE,"원가";#N/A,#N/A,FALSE,"경영"}</definedName>
    <definedName name="ㅇㄹㄴㅇ" hidden="1">{#N/A,#N/A,FALSE,"BS";#N/A,#N/A,FALSE,"PL";#N/A,#N/A,FALSE,"처분";#N/A,#N/A,FALSE,"현금";#N/A,#N/A,FALSE,"매출";#N/A,#N/A,FALSE,"원가";#N/A,#N/A,FALSE,"경영"}</definedName>
    <definedName name="ㅇㄹㄴㅇㄹㅇㄴㅇ" localSheetId="20" hidden="1">{#N/A,#N/A,FALSE,"BS";#N/A,#N/A,FALSE,"PL";#N/A,#N/A,FALSE,"처분";#N/A,#N/A,FALSE,"현금";#N/A,#N/A,FALSE,"매출";#N/A,#N/A,FALSE,"원가";#N/A,#N/A,FALSE,"경영"}</definedName>
    <definedName name="ㅇㄹㄴㅇㄹㅇㄴㅇ" hidden="1">{#N/A,#N/A,FALSE,"BS";#N/A,#N/A,FALSE,"PL";#N/A,#N/A,FALSE,"처분";#N/A,#N/A,FALSE,"현금";#N/A,#N/A,FALSE,"매출";#N/A,#N/A,FALSE,"원가";#N/A,#N/A,FALSE,"경영"}</definedName>
    <definedName name="ㅇㄹㄴㅇㅎㅁㅇㄱㅎ" localSheetId="20" hidden="1">{#N/A,#N/A,FALSE,"BS";#N/A,#N/A,FALSE,"PL";#N/A,#N/A,FALSE,"처분";#N/A,#N/A,FALSE,"현금";#N/A,#N/A,FALSE,"매출";#N/A,#N/A,FALSE,"원가";#N/A,#N/A,FALSE,"경영"}</definedName>
    <definedName name="ㅇㄹㄴㅇㅎㅁㅇㄱㅎ" hidden="1">{#N/A,#N/A,FALSE,"BS";#N/A,#N/A,FALSE,"PL";#N/A,#N/A,FALSE,"처분";#N/A,#N/A,FALSE,"현금";#N/A,#N/A,FALSE,"매출";#N/A,#N/A,FALSE,"원가";#N/A,#N/A,FALSE,"경영"}</definedName>
    <definedName name="ㅇㄹㄹ" localSheetId="20" hidden="1">{"'Desktop Inventory 현황'!$B$2:$O$35"}</definedName>
    <definedName name="ㅇㄹㄹ" hidden="1">{"'Desktop Inventory 현황'!$B$2:$O$35"}</definedName>
    <definedName name="ㅇㄹㅇㄹㅇㄹ" localSheetId="20" hidden="1">{#N/A,#N/A,FALSE,"BS";#N/A,#N/A,FALSE,"PL";#N/A,#N/A,FALSE,"처분";#N/A,#N/A,FALSE,"현금";#N/A,#N/A,FALSE,"매출";#N/A,#N/A,FALSE,"원가";#N/A,#N/A,FALSE,"경영"}</definedName>
    <definedName name="ㅇㄹㅇㄹㅇㄹ" hidden="1">{#N/A,#N/A,FALSE,"BS";#N/A,#N/A,FALSE,"PL";#N/A,#N/A,FALSE,"처분";#N/A,#N/A,FALSE,"현금";#N/A,#N/A,FALSE,"매출";#N/A,#N/A,FALSE,"원가";#N/A,#N/A,FALSE,"경영"}</definedName>
    <definedName name="ㅇㄹㅇㄹ호" localSheetId="20" hidden="1">{#N/A,#N/A,FALSE,"BS";#N/A,#N/A,FALSE,"PL";#N/A,#N/A,FALSE,"처분";#N/A,#N/A,FALSE,"현금";#N/A,#N/A,FALSE,"매출";#N/A,#N/A,FALSE,"원가";#N/A,#N/A,FALSE,"경영"}</definedName>
    <definedName name="ㅇㄹㅇㄹ호" hidden="1">{#N/A,#N/A,FALSE,"BS";#N/A,#N/A,FALSE,"PL";#N/A,#N/A,FALSE,"처분";#N/A,#N/A,FALSE,"현금";#N/A,#N/A,FALSE,"매출";#N/A,#N/A,FALSE,"원가";#N/A,#N/A,FALSE,"경영"}</definedName>
    <definedName name="ㅇㄹㅈㅇㄴ" localSheetId="20" hidden="1">{#N/A,#N/A,FALSE,"BS";#N/A,#N/A,FALSE,"PL";#N/A,#N/A,FALSE,"처분";#N/A,#N/A,FALSE,"현금";#N/A,#N/A,FALSE,"매출";#N/A,#N/A,FALSE,"원가";#N/A,#N/A,FALSE,"경영"}</definedName>
    <definedName name="ㅇㄹㅈㅇㄴ" hidden="1">{#N/A,#N/A,FALSE,"BS";#N/A,#N/A,FALSE,"PL";#N/A,#N/A,FALSE,"처분";#N/A,#N/A,FALSE,"현금";#N/A,#N/A,FALSE,"매출";#N/A,#N/A,FALSE,"원가";#N/A,#N/A,FALSE,"경영"}</definedName>
    <definedName name="ㅇㄻ" localSheetId="20" hidden="1">{#N/A,#N/A,FALSE,"BS";#N/A,#N/A,FALSE,"PL";#N/A,#N/A,FALSE,"처분";#N/A,#N/A,FALSE,"현금";#N/A,#N/A,FALSE,"매출";#N/A,#N/A,FALSE,"원가";#N/A,#N/A,FALSE,"경영"}</definedName>
    <definedName name="ㅇㄻ" hidden="1">{#N/A,#N/A,FALSE,"BS";#N/A,#N/A,FALSE,"PL";#N/A,#N/A,FALSE,"처분";#N/A,#N/A,FALSE,"현금";#N/A,#N/A,FALSE,"매출";#N/A,#N/A,FALSE,"원가";#N/A,#N/A,FALSE,"경영"}</definedName>
    <definedName name="ㅇㅁㄴ" localSheetId="20" hidden="1">{#N/A,#N/A,FALSE,"BS";#N/A,#N/A,FALSE,"PL";#N/A,#N/A,FALSE,"처분";#N/A,#N/A,FALSE,"현금";#N/A,#N/A,FALSE,"매출";#N/A,#N/A,FALSE,"원가";#N/A,#N/A,FALSE,"경영"}</definedName>
    <definedName name="ㅇㅁㄴ" hidden="1">{#N/A,#N/A,FALSE,"BS";#N/A,#N/A,FALSE,"PL";#N/A,#N/A,FALSE,"처분";#N/A,#N/A,FALSE,"현금";#N/A,#N/A,FALSE,"매출";#N/A,#N/A,FALSE,"원가";#N/A,#N/A,FALSE,"경영"}</definedName>
    <definedName name="ㅇㅅㅇ\" localSheetId="20" hidden="1">{#N/A,#N/A,FALSE,"투입&amp;Waste";#N/A,#N/A,FALSE,"투입&amp;Waste";#N/A,#N/A,FALSE,"투입&amp;Waste"}</definedName>
    <definedName name="ㅇㅅㅇ\" hidden="1">{#N/A,#N/A,FALSE,"투입&amp;Waste";#N/A,#N/A,FALSE,"투입&amp;Waste";#N/A,#N/A,FALSE,"투입&amp;Waste"}</definedName>
    <definedName name="ㅇㅇ" localSheetId="20" hidden="1">{"'Desktop Inventory 현황'!$B$2:$O$35"}</definedName>
    <definedName name="ㅇㅇ" hidden="1">{"'Desktop Inventory 현황'!$B$2:$O$35"}</definedName>
    <definedName name="ㅇㅇㅇ" localSheetId="20" hidden="1">{#N/A,#N/A,FALSE,"UNIT";#N/A,#N/A,FALSE,"UNIT";#N/A,#N/A,FALSE,"계정"}</definedName>
    <definedName name="ㅇㅇㅇ" hidden="1">{#N/A,#N/A,FALSE,"UNIT";#N/A,#N/A,FALSE,"UNIT";#N/A,#N/A,FALSE,"계정"}</definedName>
    <definedName name="ㅇㅇㅇㅇㅇ" localSheetId="20" hidden="1">{"'Sheet1'!$A$1:$H$36"}</definedName>
    <definedName name="ㅇㅇㅇㅇㅇ" hidden="1">{"'Sheet1'!$A$1:$H$36"}</definedName>
    <definedName name="ㅇㅇㅇㅇㅇㅇ" localSheetId="20" hidden="1">{#N/A,#N/A,FALSE,"UNIT";#N/A,#N/A,FALSE,"UNIT";#N/A,#N/A,FALSE,"계정"}</definedName>
    <definedName name="ㅇㅇㅇㅇㅇㅇ" hidden="1">{#N/A,#N/A,FALSE,"UNIT";#N/A,#N/A,FALSE,"UNIT";#N/A,#N/A,FALSE,"계정"}</definedName>
    <definedName name="ㅇㅇㅇㅇㅇㅇㅇㅇㅇ" localSheetId="20" hidden="1">{"'Sheet1'!$A$1:$H$36"}</definedName>
    <definedName name="ㅇㅇㅇㅇㅇㅇㅇㅇㅇ" hidden="1">{"'Sheet1'!$A$1:$H$36"}</definedName>
    <definedName name="ㅇㅇㅇㅇㅇㅇㅇㅇㅇㅇㅇㅇㅇ" localSheetId="20" hidden="1">{"'Sheet1'!$A$1:$H$36"}</definedName>
    <definedName name="ㅇㅇㅇㅇㅇㅇㅇㅇㅇㅇㅇㅇㅇ" hidden="1">{"'Sheet1'!$A$1:$H$36"}</definedName>
    <definedName name="ㅇㅇㅇㅇㅇㅇㅇㅇㅇㅇㅇㅇㅇㅇ" localSheetId="20" hidden="1">{"'Sheet1'!$A$1:$H$36"}</definedName>
    <definedName name="ㅇㅇㅇㅇㅇㅇㅇㅇㅇㅇㅇㅇㅇㅇ" hidden="1">{"'Sheet1'!$A$1:$H$36"}</definedName>
    <definedName name="ㅇㅇㅇㅇㅇㅇㅇㅇㅇㅇㅇㅇㅇㅇㅇㅇㅇ" localSheetId="20" hidden="1">{"Income Statement",#N/A,FALSE,"Annual";"Balance Sheet",#N/A,FALSE,"Annual";"Cash Flow Statement",#N/A,FALSE,"Annual";"ROIC",#N/A,FALSE,"Annual"}</definedName>
    <definedName name="ㅇㅇㅇㅇㅇㅇㅇㅇㅇㅇㅇㅇㅇㅇㅇㅇㅇ" hidden="1">{"Income Statement",#N/A,FALSE,"Annual";"Balance Sheet",#N/A,FALSE,"Annual";"Cash Flow Statement",#N/A,FALSE,"Annual";"ROIC",#N/A,FALSE,"Annual"}</definedName>
    <definedName name="ㅇㅈ" localSheetId="20"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ㅇㅈ"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아" localSheetId="20" hidden="1">{#N/A,#N/A,FALSE,"BS";#N/A,#N/A,FALSE,"PL";#N/A,#N/A,FALSE,"처분";#N/A,#N/A,FALSE,"현금";#N/A,#N/A,FALSE,"매출";#N/A,#N/A,FALSE,"원가";#N/A,#N/A,FALSE,"경영"}</definedName>
    <definedName name="아" hidden="1">{#N/A,#N/A,FALSE,"BS";#N/A,#N/A,FALSE,"PL";#N/A,#N/A,FALSE,"처분";#N/A,#N/A,FALSE,"현금";#N/A,#N/A,FALSE,"매출";#N/A,#N/A,FALSE,"원가";#N/A,#N/A,FALSE,"경영"}</definedName>
    <definedName name="아님" hidden="1">[65]수정시산표!#REF!</definedName>
    <definedName name="아아아" localSheetId="20" hidden="1">{"'미착금액'!$A$4:$G$14"}</definedName>
    <definedName name="아아아" hidden="1">{"'미착금액'!$A$4:$G$14"}</definedName>
    <definedName name="아아아ㅏㅏㅏㅏㅏㅏㅏㅏㅏㅏㅏㅏ" localSheetId="20" hidden="1">{"'Sheet1'!$A$1:$H$36"}</definedName>
    <definedName name="아아아ㅏㅏㅏㅏㅏㅏㅏㅏㅏㅏㅏㅏ" hidden="1">{"'Sheet1'!$A$1:$H$36"}</definedName>
    <definedName name="아앙" localSheetId="20" hidden="1">{#N/A,#N/A,FALSE,"BS";#N/A,#N/A,FALSE,"PL";#N/A,#N/A,FALSE,"처분";#N/A,#N/A,FALSE,"현금";#N/A,#N/A,FALSE,"매출";#N/A,#N/A,FALSE,"원가";#N/A,#N/A,FALSE,"경영"}</definedName>
    <definedName name="아앙" hidden="1">{#N/A,#N/A,FALSE,"BS";#N/A,#N/A,FALSE,"PL";#N/A,#N/A,FALSE,"처분";#N/A,#N/A,FALSE,"현금";#N/A,#N/A,FALSE,"매출";#N/A,#N/A,FALSE,"원가";#N/A,#N/A,FALSE,"경영"}</definedName>
    <definedName name="아이에이" localSheetId="20" hidden="1">{"'매출'!$A$1:$I$22"}</definedName>
    <definedName name="아이에이" hidden="1">{"'매출'!$A$1:$I$22"}</definedName>
    <definedName name="아조하아" localSheetId="20" hidden="1">{#N/A,#N/A,FALSE,"UNIT";#N/A,#N/A,FALSE,"UNIT";#N/A,#N/A,FALSE,"계정"}</definedName>
    <definedName name="아조하아" hidden="1">{#N/A,#N/A,FALSE,"UNIT";#N/A,#N/A,FALSE,"UNIT";#N/A,#N/A,FALSE,"계정"}</definedName>
    <definedName name="아ㅏ아아아아아" localSheetId="20" hidden="1">{#N/A,#N/A,FALSE,"UNIT";#N/A,#N/A,FALSE,"UNIT";#N/A,#N/A,FALSE,"계정"}</definedName>
    <definedName name="아ㅏ아아아아아" hidden="1">{#N/A,#N/A,FALSE,"UNIT";#N/A,#N/A,FALSE,"UNIT";#N/A,#N/A,FALSE,"계정"}</definedName>
    <definedName name="안" localSheetId="20" hidden="1">{#N/A,#N/A,FALSE,"UNIT";#N/A,#N/A,FALSE,"UNIT";#N/A,#N/A,FALSE,"계정"}</definedName>
    <definedName name="안" hidden="1">{#N/A,#N/A,FALSE,"UNIT";#N/A,#N/A,FALSE,"UNIT";#N/A,#N/A,FALSE,"계정"}</definedName>
    <definedName name="안양1" localSheetId="20" hidden="1">{#N/A,#N/A,FALSE,"BS";#N/A,#N/A,FALSE,"PL";#N/A,#N/A,FALSE,"처분";#N/A,#N/A,FALSE,"현금";#N/A,#N/A,FALSE,"매출";#N/A,#N/A,FALSE,"원가";#N/A,#N/A,FALSE,"경영"}</definedName>
    <definedName name="안양1" hidden="1">{#N/A,#N/A,FALSE,"BS";#N/A,#N/A,FALSE,"PL";#N/A,#N/A,FALSE,"처분";#N/A,#N/A,FALSE,"현금";#N/A,#N/A,FALSE,"매출";#N/A,#N/A,FALSE,"원가";#N/A,#N/A,FALSE,"경영"}</definedName>
    <definedName name="안양2" localSheetId="20" hidden="1">{#N/A,#N/A,FALSE,"BS";#N/A,#N/A,FALSE,"PL";#N/A,#N/A,FALSE,"처분";#N/A,#N/A,FALSE,"현금";#N/A,#N/A,FALSE,"매출";#N/A,#N/A,FALSE,"원가";#N/A,#N/A,FALSE,"경영"}</definedName>
    <definedName name="안양2" hidden="1">{#N/A,#N/A,FALSE,"BS";#N/A,#N/A,FALSE,"PL";#N/A,#N/A,FALSE,"처분";#N/A,#N/A,FALSE,"현금";#N/A,#N/A,FALSE,"매출";#N/A,#N/A,FALSE,"원가";#N/A,#N/A,FALSE,"경영"}</definedName>
    <definedName name="안양3" localSheetId="20" hidden="1">{#N/A,#N/A,FALSE,"BS";#N/A,#N/A,FALSE,"PL";#N/A,#N/A,FALSE,"처분";#N/A,#N/A,FALSE,"현금";#N/A,#N/A,FALSE,"매출";#N/A,#N/A,FALSE,"원가";#N/A,#N/A,FALSE,"경영"}</definedName>
    <definedName name="안양3" hidden="1">{#N/A,#N/A,FALSE,"BS";#N/A,#N/A,FALSE,"PL";#N/A,#N/A,FALSE,"처분";#N/A,#N/A,FALSE,"현금";#N/A,#N/A,FALSE,"매출";#N/A,#N/A,FALSE,"원가";#N/A,#N/A,FALSE,"경영"}</definedName>
    <definedName name="앙앙" localSheetId="20" hidden="1">{#N/A,#N/A,FALSE,"진행중"}</definedName>
    <definedName name="앙앙" hidden="1">{#N/A,#N/A,FALSE,"진행중"}</definedName>
    <definedName name="양" localSheetId="2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양"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양식" localSheetId="20" hidden="1">{#N/A,#N/A,FALSE,"BS";#N/A,#N/A,FALSE,"PL";#N/A,#N/A,FALSE,"처분";#N/A,#N/A,FALSE,"현금";#N/A,#N/A,FALSE,"매출";#N/A,#N/A,FALSE,"원가";#N/A,#N/A,FALSE,"경영"}</definedName>
    <definedName name="양식" hidden="1">{#N/A,#N/A,FALSE,"BS";#N/A,#N/A,FALSE,"PL";#N/A,#N/A,FALSE,"처분";#N/A,#N/A,FALSE,"현금";#N/A,#N/A,FALSE,"매출";#N/A,#N/A,FALSE,"원가";#N/A,#N/A,FALSE,"경영"}</definedName>
    <definedName name="여바라" localSheetId="20" hidden="1">{#N/A,#N/A,FALSE,"진행중"}</definedName>
    <definedName name="여바라" hidden="1">{#N/A,#N/A,FALSE,"진행중"}</definedName>
    <definedName name="연간예상" localSheetId="20" hidden="1">{#N/A,#N/A,FALSE,"UNIT";#N/A,#N/A,FALSE,"UNIT";#N/A,#N/A,FALSE,"계정"}</definedName>
    <definedName name="연간예상" hidden="1">{#N/A,#N/A,FALSE,"UNIT";#N/A,#N/A,FALSE,"UNIT";#N/A,#N/A,FALSE,"계정"}</definedName>
    <definedName name="연말손익" localSheetId="20" hidden="1">{#N/A,#N/A,FALSE,"UNIT";#N/A,#N/A,FALSE,"UNIT";#N/A,#N/A,FALSE,"계정"}</definedName>
    <definedName name="연말손익" hidden="1">{#N/A,#N/A,FALSE,"UNIT";#N/A,#N/A,FALSE,"UNIT";#N/A,#N/A,FALSE,"계정"}</definedName>
    <definedName name="영상2" localSheetId="20" hidden="1">{#N/A,#N/A,FALSE,"BS";#N/A,#N/A,FALSE,"PL";#N/A,#N/A,FALSE,"처분";#N/A,#N/A,FALSE,"현금";#N/A,#N/A,FALSE,"매출";#N/A,#N/A,FALSE,"원가";#N/A,#N/A,FALSE,"경영"}</definedName>
    <definedName name="영상2" hidden="1">{#N/A,#N/A,FALSE,"BS";#N/A,#N/A,FALSE,"PL";#N/A,#N/A,FALSE,"처분";#N/A,#N/A,FALSE,"현금";#N/A,#N/A,FALSE,"매출";#N/A,#N/A,FALSE,"원가";#N/A,#N/A,FALSE,"경영"}</definedName>
    <definedName name="영상3" localSheetId="20" hidden="1">{#N/A,#N/A,FALSE,"BS";#N/A,#N/A,FALSE,"PL";#N/A,#N/A,FALSE,"처분";#N/A,#N/A,FALSE,"현금";#N/A,#N/A,FALSE,"매출";#N/A,#N/A,FALSE,"원가";#N/A,#N/A,FALSE,"경영"}</definedName>
    <definedName name="영상3" hidden="1">{#N/A,#N/A,FALSE,"BS";#N/A,#N/A,FALSE,"PL";#N/A,#N/A,FALSE,"처분";#N/A,#N/A,FALSE,"현금";#N/A,#N/A,FALSE,"매출";#N/A,#N/A,FALSE,"원가";#N/A,#N/A,FALSE,"경영"}</definedName>
    <definedName name="영상상1" localSheetId="20" hidden="1">{#N/A,#N/A,FALSE,"BS";#N/A,#N/A,FALSE,"PL";#N/A,#N/A,FALSE,"처분";#N/A,#N/A,FALSE,"현금";#N/A,#N/A,FALSE,"매출";#N/A,#N/A,FALSE,"원가";#N/A,#N/A,FALSE,"경영"}</definedName>
    <definedName name="영상상1" hidden="1">{#N/A,#N/A,FALSE,"BS";#N/A,#N/A,FALSE,"PL";#N/A,#N/A,FALSE,"처분";#N/A,#N/A,FALSE,"현금";#N/A,#N/A,FALSE,"매출";#N/A,#N/A,FALSE,"원가";#N/A,#N/A,FALSE,"경영"}</definedName>
    <definedName name="영업" localSheetId="20" hidden="1">{#N/A,#N/A,FALSE,"BS";#N/A,#N/A,FALSE,"PL";#N/A,#N/A,FALSE,"처분";#N/A,#N/A,FALSE,"현금";#N/A,#N/A,FALSE,"매출";#N/A,#N/A,FALSE,"원가";#N/A,#N/A,FALSE,"경영"}</definedName>
    <definedName name="영업" hidden="1">{#N/A,#N/A,FALSE,"BS";#N/A,#N/A,FALSE,"PL";#N/A,#N/A,FALSE,"처분";#N/A,#N/A,FALSE,"현금";#N/A,#N/A,FALSE,"매출";#N/A,#N/A,FALSE,"원가";#N/A,#N/A,FALSE,"경영"}</definedName>
    <definedName name="영업권" localSheetId="20" hidden="1">{#N/A,#N/A,FALSE,"BS";#N/A,#N/A,FALSE,"PL";#N/A,#N/A,FALSE,"처분";#N/A,#N/A,FALSE,"현금";#N/A,#N/A,FALSE,"매출";#N/A,#N/A,FALSE,"원가";#N/A,#N/A,FALSE,"경영"}</definedName>
    <definedName name="영업권" hidden="1">{#N/A,#N/A,FALSE,"BS";#N/A,#N/A,FALSE,"PL";#N/A,#N/A,FALSE,"처분";#N/A,#N/A,FALSE,"현금";#N/A,#N/A,FALSE,"매출";#N/A,#N/A,FALSE,"원가";#N/A,#N/A,FALSE,"경영"}</definedName>
    <definedName name="영업보증금" localSheetId="20" hidden="1">{#N/A,#N/A,FALSE,"BS";#N/A,#N/A,FALSE,"PL";#N/A,#N/A,FALSE,"처분";#N/A,#N/A,FALSE,"현금";#N/A,#N/A,FALSE,"매출";#N/A,#N/A,FALSE,"원가";#N/A,#N/A,FALSE,"경영"}</definedName>
    <definedName name="영업보증금" hidden="1">{#N/A,#N/A,FALSE,"BS";#N/A,#N/A,FALSE,"PL";#N/A,#N/A,FALSE,"처분";#N/A,#N/A,FALSE,"현금";#N/A,#N/A,FALSE,"매출";#N/A,#N/A,FALSE,"원가";#N/A,#N/A,FALSE,"경영"}</definedName>
    <definedName name="영업외" hidden="1">[69]추가예산!#REF!</definedName>
    <definedName name="영업외비용" localSheetId="20" hidden="1">{#N/A,#N/A,FALSE,"Aging Summary";#N/A,#N/A,FALSE,"Ratio Analysis";#N/A,#N/A,FALSE,"Test 120 Day Accts";#N/A,#N/A,FALSE,"Tickmarks"}</definedName>
    <definedName name="영업외비용" hidden="1">{#N/A,#N/A,FALSE,"Aging Summary";#N/A,#N/A,FALSE,"Ratio Analysis";#N/A,#N/A,FALSE,"Test 120 Day Accts";#N/A,#N/A,FALSE,"Tickmarks"}</definedName>
    <definedName name="영업외수" hidden="1">[69]추가예산!#REF!</definedName>
    <definedName name="영업현금" localSheetId="20" hidden="1">{#N/A,#N/A,FALSE,"지침";#N/A,#N/A,FALSE,"환경분석";#N/A,#N/A,FALSE,"Sheet16"}</definedName>
    <definedName name="영업현금" hidden="1">{#N/A,#N/A,FALSE,"지침";#N/A,#N/A,FALSE,"환경분석";#N/A,#N/A,FALSE,"Sheet16"}</definedName>
    <definedName name="예치보증" localSheetId="20" hidden="1">{"'분양원가'!$B$1:$F$113"}</definedName>
    <definedName name="예치보증" hidden="1">{"'분양원가'!$B$1:$F$113"}</definedName>
    <definedName name="예치보증금" localSheetId="20" hidden="1">{"'분양원가'!$B$1:$F$113"}</definedName>
    <definedName name="예치보증금" hidden="1">{"'분양원가'!$B$1:$F$113"}</definedName>
    <definedName name="오" localSheetId="20" hidden="1">{#N/A,#N/A,FALSE,"UNIT";#N/A,#N/A,FALSE,"UNIT";#N/A,#N/A,FALSE,"계정"}</definedName>
    <definedName name="오" hidden="1">{#N/A,#N/A,FALSE,"UNIT";#N/A,#N/A,FALSE,"UNIT";#N/A,#N/A,FALSE,"계정"}</definedName>
    <definedName name="오." localSheetId="20" hidden="1">{#N/A,#N/A,FALSE,"UNIT";#N/A,#N/A,FALSE,"UNIT";#N/A,#N/A,FALSE,"계정"}</definedName>
    <definedName name="오." hidden="1">{#N/A,#N/A,FALSE,"UNIT";#N/A,#N/A,FALSE,"UNIT";#N/A,#N/A,FALSE,"계정"}</definedName>
    <definedName name="오.." localSheetId="20" hidden="1">{#N/A,#N/A,FALSE,"UNIT";#N/A,#N/A,FALSE,"UNIT";#N/A,#N/A,FALSE,"계정"}</definedName>
    <definedName name="오.." hidden="1">{#N/A,#N/A,FALSE,"UNIT";#N/A,#N/A,FALSE,"UNIT";#N/A,#N/A,FALSE,"계정"}</definedName>
    <definedName name="오옹" localSheetId="20" hidden="1">{#N/A,#N/A,FALSE,"BS";#N/A,#N/A,FALSE,"PL";#N/A,#N/A,FALSE,"처분";#N/A,#N/A,FALSE,"현금";#N/A,#N/A,FALSE,"매출";#N/A,#N/A,FALSE,"원가";#N/A,#N/A,FALSE,"경영"}</definedName>
    <definedName name="오옹" hidden="1">{#N/A,#N/A,FALSE,"BS";#N/A,#N/A,FALSE,"PL";#N/A,#N/A,FALSE,"처분";#N/A,#N/A,FALSE,"현금";#N/A,#N/A,FALSE,"매출";#N/A,#N/A,FALSE,"원가";#N/A,#N/A,FALSE,"경영"}</definedName>
    <definedName name="외상" hidden="1">[70]건설가!#REF!</definedName>
    <definedName name="요약2" localSheetId="20" hidden="1">{#N/A,#N/A,FALSE,"BS";#N/A,#N/A,FALSE,"PL";#N/A,#N/A,FALSE,"처분";#N/A,#N/A,FALSE,"현금";#N/A,#N/A,FALSE,"매출";#N/A,#N/A,FALSE,"원가";#N/A,#N/A,FALSE,"경영"}</definedName>
    <definedName name="요약2" hidden="1">{#N/A,#N/A,FALSE,"BS";#N/A,#N/A,FALSE,"PL";#N/A,#N/A,FALSE,"처분";#N/A,#N/A,FALSE,"현금";#N/A,#N/A,FALSE,"매출";#N/A,#N/A,FALSE,"원가";#N/A,#N/A,FALSE,"경영"}</definedName>
    <definedName name="요약fs" localSheetId="20"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요약fs"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要処理資産②" localSheetId="20" hidden="1">{"'下期集計（10.27迄・速報値）'!$Q$16"}</definedName>
    <definedName name="要処理資産②" hidden="1">{"'下期集計（10.27迄・速報値）'!$Q$16"}</definedName>
    <definedName name="용준" localSheetId="20" hidden="1">{#N/A,#N/A,FALSE,"투입&amp;Waste";#N/A,#N/A,FALSE,"투입&amp;Waste";#N/A,#N/A,FALSE,"투입&amp;Waste"}</definedName>
    <definedName name="용준" hidden="1">{#N/A,#N/A,FALSE,"투입&amp;Waste";#N/A,#N/A,FALSE,"투입&amp;Waste";#N/A,#N/A,FALSE,"투입&amp;Waste"}</definedName>
    <definedName name="운영" localSheetId="20" hidden="1">{"'Desktop Inventory 현황'!$B$2:$O$35"}</definedName>
    <definedName name="운영" hidden="1">{"'Desktop Inventory 현황'!$B$2:$O$35"}</definedName>
    <definedName name="울산지수28" localSheetId="20" hidden="1">{#N/A,#N/A,FALSE,"BS";#N/A,#N/A,FALSE,"PL";#N/A,#N/A,FALSE,"처분";#N/A,#N/A,FALSE,"현금";#N/A,#N/A,FALSE,"매출";#N/A,#N/A,FALSE,"원가";#N/A,#N/A,FALSE,"경영"}</definedName>
    <definedName name="울산지수28" hidden="1">{#N/A,#N/A,FALSE,"BS";#N/A,#N/A,FALSE,"PL";#N/A,#N/A,FALSE,"처분";#N/A,#N/A,FALSE,"현금";#N/A,#N/A,FALSE,"매출";#N/A,#N/A,FALSE,"원가";#N/A,#N/A,FALSE,"경영"}</definedName>
    <definedName name="원가명세서" localSheetId="20" hidden="1">{#N/A,#N/A,FALSE,"BS";#N/A,#N/A,FALSE,"PL";#N/A,#N/A,FALSE,"처분";#N/A,#N/A,FALSE,"현금";#N/A,#N/A,FALSE,"매출";#N/A,#N/A,FALSE,"원가";#N/A,#N/A,FALSE,"경영"}</definedName>
    <definedName name="원가명세서" hidden="1">{#N/A,#N/A,FALSE,"BS";#N/A,#N/A,FALSE,"PL";#N/A,#N/A,FALSE,"처분";#N/A,#N/A,FALSE,"현금";#N/A,#N/A,FALSE,"매출";#N/A,#N/A,FALSE,"원가";#N/A,#N/A,FALSE,"경영"}</definedName>
    <definedName name="원가중심점1" localSheetId="20" hidden="1">{#N/A,#N/A,FALSE,"지침";#N/A,#N/A,FALSE,"환경분석";#N/A,#N/A,FALSE,"Sheet16"}</definedName>
    <definedName name="원가중심점1" hidden="1">{#N/A,#N/A,FALSE,"지침";#N/A,#N/A,FALSE,"환경분석";#N/A,#N/A,FALSE,"Sheet16"}</definedName>
    <definedName name="원본2" hidden="1">#REF!</definedName>
    <definedName name="원천납부8" localSheetId="20"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원천납부8"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월별예산" localSheetId="20" hidden="1">{"FCB_ALL",#N/A,FALSE,"FCB";"GREY_ALL",#N/A,FALSE,"GREY"}</definedName>
    <definedName name="월별예산" hidden="1">{"FCB_ALL",#N/A,FALSE,"FCB";"GREY_ALL",#N/A,FALSE,"GREY"}</definedName>
    <definedName name="유가증권" localSheetId="20" hidden="1">{#N/A,#N/A,FALSE,"진행중"}</definedName>
    <definedName name="유가증권" hidden="1">{#N/A,#N/A,FALSE,"진행중"}</definedName>
    <definedName name="유가증권평가test" localSheetId="20" hidden="1">{#N/A,#N/A,FALSE,"Aging Summary";#N/A,#N/A,FALSE,"Ratio Analysis";#N/A,#N/A,FALSE,"Test 120 Day Accts";#N/A,#N/A,FALSE,"Tickmarks"}</definedName>
    <definedName name="유가증권평가test" hidden="1">{#N/A,#N/A,FALSE,"Aging Summary";#N/A,#N/A,FALSE,"Ratio Analysis";#N/A,#N/A,FALSE,"Test 120 Day Accts";#N/A,#N/A,FALSE,"Tickmarks"}</definedName>
    <definedName name="유지보수" localSheetId="20" hidden="1">{"'Desktop Inventory 현황'!$B$2:$O$35"}</definedName>
    <definedName name="유지보수" hidden="1">{"'Desktop Inventory 현황'!$B$2:$O$35"}</definedName>
    <definedName name="유형자산" localSheetId="20" hidden="1">{#N/A,#N/A,FALSE,"BS";#N/A,#N/A,FALSE,"PL";#N/A,#N/A,FALSE,"A";#N/A,#N/A,FALSE,"B";#N/A,#N/A,FALSE,"B1";#N/A,#N/A,FALSE,"C";#N/A,#N/A,FALSE,"C1";#N/A,#N/A,FALSE,"C2";#N/A,#N/A,FALSE,"D";#N/A,#N/A,FALSE,"E";#N/A,#N/A,FALSE,"F";#N/A,#N/A,FALSE,"AA";#N/A,#N/A,FALSE,"BB";#N/A,#N/A,FALSE,"CC";#N/A,#N/A,FALSE,"DD";#N/A,#N/A,FALSE,"EE";#N/A,#N/A,FALSE,"FF";#N/A,#N/A,FALSE,"PL10";#N/A,#N/A,FALSE,"PL20";#N/A,#N/A,FALSE,"PL30"}</definedName>
    <definedName name="유형자산" hidden="1">{#N/A,#N/A,FALSE,"BS";#N/A,#N/A,FALSE,"PL";#N/A,#N/A,FALSE,"A";#N/A,#N/A,FALSE,"B";#N/A,#N/A,FALSE,"B1";#N/A,#N/A,FALSE,"C";#N/A,#N/A,FALSE,"C1";#N/A,#N/A,FALSE,"C2";#N/A,#N/A,FALSE,"D";#N/A,#N/A,FALSE,"E";#N/A,#N/A,FALSE,"F";#N/A,#N/A,FALSE,"AA";#N/A,#N/A,FALSE,"BB";#N/A,#N/A,FALSE,"CC";#N/A,#N/A,FALSE,"DD";#N/A,#N/A,FALSE,"EE";#N/A,#N/A,FALSE,"FF";#N/A,#N/A,FALSE,"PL10";#N/A,#N/A,FALSE,"PL20";#N/A,#N/A,FALSE,"PL30"}</definedName>
    <definedName name="유화" localSheetId="20" hidden="1">{"'매출'!$A$1:$I$22"}</definedName>
    <definedName name="유화" hidden="1">{"'매출'!$A$1:$I$22"}</definedName>
    <definedName name="유화처분" localSheetId="20" hidden="1">{#N/A,#N/A,FALSE,"매출이익"}</definedName>
    <definedName name="유화처분" hidden="1">{#N/A,#N/A,FALSE,"매출이익"}</definedName>
    <definedName name="윤석" localSheetId="20" hidden="1">{#N/A,#N/A,FALSE,"BS";#N/A,#N/A,FALSE,"PL";#N/A,#N/A,FALSE,"처분";#N/A,#N/A,FALSE,"현금";#N/A,#N/A,FALSE,"매출";#N/A,#N/A,FALSE,"원가";#N/A,#N/A,FALSE,"경영"}</definedName>
    <definedName name="윤석" hidden="1">{#N/A,#N/A,FALSE,"BS";#N/A,#N/A,FALSE,"PL";#N/A,#N/A,FALSE,"처분";#N/A,#N/A,FALSE,"현금";#N/A,#N/A,FALSE,"매출";#N/A,#N/A,FALSE,"원가";#N/A,#N/A,FALSE,"경영"}</definedName>
    <definedName name="이" localSheetId="20" hidden="1">{#N/A,#N/A,FALSE,"UNIT";#N/A,#N/A,FALSE,"UNIT";#N/A,#N/A,FALSE,"계정"}</definedName>
    <definedName name="이" hidden="1">{#N/A,#N/A,FALSE,"UNIT";#N/A,#N/A,FALSE,"UNIT";#N/A,#N/A,FALSE,"계정"}</definedName>
    <definedName name="이대CT" localSheetId="20" hidden="1">{"FCB_ALL",#N/A,FALSE,"FCB";"GREY_ALL",#N/A,FALSE,"GREY"}</definedName>
    <definedName name="이대CT" hidden="1">{"FCB_ALL",#N/A,FALSE,"FCB";"GREY_ALL",#N/A,FALSE,"GREY"}</definedName>
    <definedName name="이런" localSheetId="20" hidden="1">{#N/A,#N/A,FALSE,"진행중"}</definedName>
    <definedName name="이런" hidden="1">{#N/A,#N/A,FALSE,"진행중"}</definedName>
    <definedName name="이름" localSheetId="20" hidden="1">{#N/A,#N/A,FALSE,"BS";#N/A,#N/A,FALSE,"PL";#N/A,#N/A,FALSE,"처분";#N/A,#N/A,FALSE,"현금";#N/A,#N/A,FALSE,"매출";#N/A,#N/A,FALSE,"원가";#N/A,#N/A,FALSE,"경영"}</definedName>
    <definedName name="이름" hidden="1">{#N/A,#N/A,FALSE,"BS";#N/A,#N/A,FALSE,"PL";#N/A,#N/A,FALSE,"처분";#N/A,#N/A,FALSE,"현금";#N/A,#N/A,FALSE,"매출";#N/A,#N/A,FALSE,"원가";#N/A,#N/A,FALSE,"경영"}</definedName>
    <definedName name="이름고치기" localSheetId="20" hidden="1">{#N/A,#N/A,FALSE,"평균임금기준퇴직금"}</definedName>
    <definedName name="이름고치기" hidden="1">{#N/A,#N/A,FALSE,"평균임금기준퇴직금"}</definedName>
    <definedName name="이름충돌" localSheetId="20" hidden="1">{#N/A,#N/A,FALSE,"UNIT";#N/A,#N/A,FALSE,"UNIT";#N/A,#N/A,FALSE,"계정"}</definedName>
    <definedName name="이름충돌" hidden="1">{#N/A,#N/A,FALSE,"UNIT";#N/A,#N/A,FALSE,"UNIT";#N/A,#N/A,FALSE,"계정"}</definedName>
    <definedName name="이명철" localSheetId="20" hidden="1">{#N/A,#N/A,FALSE,"인원";#N/A,#N/A,FALSE,"비용2";#N/A,#N/A,FALSE,"비용1";#N/A,#N/A,FALSE,"비용";#N/A,#N/A,FALSE,"보증2";#N/A,#N/A,FALSE,"보증1";#N/A,#N/A,FALSE,"보증";#N/A,#N/A,FALSE,"손익1";#N/A,#N/A,FALSE,"손익";#N/A,#N/A,FALSE,"부서별매출";#N/A,#N/A,FALSE,"매출"}</definedName>
    <definedName name="이명철" hidden="1">{#N/A,#N/A,FALSE,"인원";#N/A,#N/A,FALSE,"비용2";#N/A,#N/A,FALSE,"비용1";#N/A,#N/A,FALSE,"비용";#N/A,#N/A,FALSE,"보증2";#N/A,#N/A,FALSE,"보증1";#N/A,#N/A,FALSE,"보증";#N/A,#N/A,FALSE,"손익1";#N/A,#N/A,FALSE,"손익";#N/A,#N/A,FALSE,"부서별매출";#N/A,#N/A,FALSE,"매출"}</definedName>
    <definedName name="이슈" localSheetId="20" hidden="1">{#N/A,#N/A,FALSE,"지침";#N/A,#N/A,FALSE,"환경분석";#N/A,#N/A,FALSE,"Sheet16"}</definedName>
    <definedName name="이슈" hidden="1">{#N/A,#N/A,FALSE,"지침";#N/A,#N/A,FALSE,"환경분석";#N/A,#N/A,FALSE,"Sheet16"}</definedName>
    <definedName name="이영봉" localSheetId="20" hidden="1">{#N/A,#N/A,FALSE,"BS";#N/A,#N/A,FALSE,"PL";#N/A,#N/A,FALSE,"처분";#N/A,#N/A,FALSE,"현금";#N/A,#N/A,FALSE,"매출";#N/A,#N/A,FALSE,"원가";#N/A,#N/A,FALSE,"경영"}</definedName>
    <definedName name="이영봉" hidden="1">{#N/A,#N/A,FALSE,"BS";#N/A,#N/A,FALSE,"PL";#N/A,#N/A,FALSE,"처분";#N/A,#N/A,FALSE,"현금";#N/A,#N/A,FALSE,"매출";#N/A,#N/A,FALSE,"원가";#N/A,#N/A,FALSE,"경영"}</definedName>
    <definedName name="이자" localSheetId="20" hidden="1">{#N/A,#N/A,FALSE,"지침";#N/A,#N/A,FALSE,"환경분석";#N/A,#N/A,FALSE,"Sheet16"}</definedName>
    <definedName name="이자" hidden="1">{#N/A,#N/A,FALSE,"지침";#N/A,#N/A,FALSE,"환경분석";#N/A,#N/A,FALSE,"Sheet16"}</definedName>
    <definedName name="이재범" localSheetId="20" hidden="1">{"'분양원가'!$B$1:$F$113"}</definedName>
    <definedName name="이재범" hidden="1">{"'분양원가'!$B$1:$F$113"}</definedName>
    <definedName name="이히히히히히" localSheetId="20" hidden="1">{#N/A,#N/A,FALSE,"회선임차현황"}</definedName>
    <definedName name="이히히히히히" hidden="1">{#N/A,#N/A,FALSE,"회선임차현황"}</definedName>
    <definedName name="익우러" localSheetId="20" hidden="1">{"'Desktop Inventory 현황'!$B$2:$O$35"}</definedName>
    <definedName name="익우러" hidden="1">{"'Desktop Inventory 현황'!$B$2:$O$35"}</definedName>
    <definedName name="인건비" localSheetId="20" hidden="1">{#N/A,#N/A,FALSE,"지침";#N/A,#N/A,FALSE,"환경분석";#N/A,#N/A,FALSE,"Sheet16"}</definedName>
    <definedName name="인건비" hidden="1">{#N/A,#N/A,FALSE,"지침";#N/A,#N/A,FALSE,"환경분석";#N/A,#N/A,FALSE,"Sheet16"}</definedName>
    <definedName name="인쇄BU" localSheetId="20" hidden="1">{#N/A,#N/A,FALSE,"지침";#N/A,#N/A,FALSE,"환경분석";#N/A,#N/A,FALSE,"Sheet16"}</definedName>
    <definedName name="인쇄BU" hidden="1">{#N/A,#N/A,FALSE,"지침";#N/A,#N/A,FALSE,"환경분석";#N/A,#N/A,FALSE,"Sheet16"}</definedName>
    <definedName name="일본" localSheetId="20" hidden="1">{#N/A,#N/A,FALSE,"BS";#N/A,#N/A,FALSE,"PL";#N/A,#N/A,FALSE,"처분";#N/A,#N/A,FALSE,"현금";#N/A,#N/A,FALSE,"매출";#N/A,#N/A,FALSE,"원가";#N/A,#N/A,FALSE,"경영"}</definedName>
    <definedName name="일본" hidden="1">{#N/A,#N/A,FALSE,"BS";#N/A,#N/A,FALSE,"PL";#N/A,#N/A,FALSE,"처분";#N/A,#N/A,FALSE,"현금";#N/A,#N/A,FALSE,"매출";#N/A,#N/A,FALSE,"원가";#N/A,#N/A,FALSE,"경영"}</definedName>
    <definedName name="日繰06" localSheetId="20" hidden="1">{"'下期集計（10.27迄・速報値）'!$Q$16"}</definedName>
    <definedName name="日繰06" hidden="1">{"'下期集計（10.27迄・速報値）'!$Q$16"}</definedName>
    <definedName name="임대미수" hidden="1">#REF!</definedName>
    <definedName name="임차" localSheetId="20" hidden="1">{"'분양원가'!$B$1:$F$113"}</definedName>
    <definedName name="임차" hidden="1">{"'분양원가'!$B$1:$F$113"}</definedName>
    <definedName name="임차2" localSheetId="20" hidden="1">{"'분양원가'!$B$1:$F$113"}</definedName>
    <definedName name="임차2" hidden="1">{"'분양원가'!$B$1:$F$113"}</definedName>
    <definedName name="임차풀" localSheetId="20" hidden="1">{#N/A,#N/A,FALSE,"동부"}</definedName>
    <definedName name="임차풀" hidden="1">{#N/A,#N/A,FALSE,"동부"}</definedName>
    <definedName name="잉여금" localSheetId="20" hidden="1">{#N/A,#N/A,FALSE,"BS";#N/A,#N/A,FALSE,"PL";#N/A,#N/A,FALSE,"처분";#N/A,#N/A,FALSE,"현금";#N/A,#N/A,FALSE,"매출";#N/A,#N/A,FALSE,"원가";#N/A,#N/A,FALSE,"경영"}</definedName>
    <definedName name="잉여금" hidden="1">{#N/A,#N/A,FALSE,"BS";#N/A,#N/A,FALSE,"PL";#N/A,#N/A,FALSE,"처분";#N/A,#N/A,FALSE,"현금";#N/A,#N/A,FALSE,"매출";#N/A,#N/A,FALSE,"원가";#N/A,#N/A,FALSE,"경영"}</definedName>
    <definedName name="ㅈ" localSheetId="20" hidden="1">{#N/A,#N/A,FALSE,"Aging Summary";#N/A,#N/A,FALSE,"Ratio Analysis";#N/A,#N/A,FALSE,"Test 120 Day Accts";#N/A,#N/A,FALSE,"Tickmarks"}</definedName>
    <definedName name="ㅈ" hidden="1">{#N/A,#N/A,FALSE,"Aging Summary";#N/A,#N/A,FALSE,"Ratio Analysis";#N/A,#N/A,FALSE,"Test 120 Day Accts";#N/A,#N/A,FALSE,"Tickmarks"}</definedName>
    <definedName name="ㅈㄷㄱㄷㄱㄷ" localSheetId="20" hidden="1">{"'용역비'!$A$4:$C$8"}</definedName>
    <definedName name="ㅈㄷㄱㄷㄱㄷ" hidden="1">{"'용역비'!$A$4:$C$8"}</definedName>
    <definedName name="ㅈㅇ" localSheetId="20" hidden="1">{"'용역비'!$A$4:$C$8"}</definedName>
    <definedName name="ㅈㅇ" hidden="1">{"'용역비'!$A$4:$C$8"}</definedName>
    <definedName name="ㅈㅈㅈ" localSheetId="20" hidden="1">{#N/A,#N/A,FALSE,"일반적사항";#N/A,#N/A,FALSE,"주요재무자료";#N/A,#N/A,FALSE,"표지";#N/A,#N/A,FALSE,"총괄표";#N/A,#N/A,FALSE,"1호 과표세액";#N/A,#N/A,FALSE,"2호 서식";#N/A,#N/A,FALSE,"3(3)호(갑) 원천납부";#N/A,#N/A,FALSE,"6호 소득금액";#N/A,#N/A,FALSE,"6호 첨부(익)";#N/A,#N/A,FALSE,"6호 첨부(손)";#N/A,#N/A,FALSE,"6-1호 수입금액";#N/A,#N/A,FALSE,"6-3호 퇴충";#N/A,#N/A,FALSE,"6-4호 접대(갑)";#N/A,#N/A,FALSE,"6-4호 접대(을)";#N/A,#N/A,FALSE,"6-5 갑 외화";#N/A,#N/A,FALSE,"6-5을 외화";#N/A,#N/A,FALSE,"감가총괄";#N/A,#N/A,FALSE,"전기부인액추인";#N/A,#N/A,FALSE,"6-6호(부표) 자본적지출";#N/A,#N/A,FALSE,"6-11호 세금과공과";#N/A,#N/A,FALSE,"6-12호 선급비용";#N/A,#N/A,FALSE,"9호 자본금(갑)";#N/A,#N/A,FALSE,"9호 자본금(을)";#N/A,#N/A,FALSE,"10(3)호 주요계정";#N/A,#N/A,FALSE,"10(4)호 조정수입";#N/A,#N/A,FALSE,"12호 중소검토";#N/A,#N/A,FALSE,"14(1) 주주이동(갑)";#N/A,#N/A,FALSE,"59호 해외특수";#N/A,#N/A,FALSE,"해외명세";#N/A,#N/A,FALSE,"요약 BS";#N/A,#N/A,FALSE,"요약RE";#N/A,#N/A,FALSE,"요약 PL"}</definedName>
    <definedName name="ㅈㅈㅈ" hidden="1">{#N/A,#N/A,FALSE,"일반적사항";#N/A,#N/A,FALSE,"주요재무자료";#N/A,#N/A,FALSE,"표지";#N/A,#N/A,FALSE,"총괄표";#N/A,#N/A,FALSE,"1호 과표세액";#N/A,#N/A,FALSE,"2호 서식";#N/A,#N/A,FALSE,"3(3)호(갑) 원천납부";#N/A,#N/A,FALSE,"6호 소득금액";#N/A,#N/A,FALSE,"6호 첨부(익)";#N/A,#N/A,FALSE,"6호 첨부(손)";#N/A,#N/A,FALSE,"6-1호 수입금액";#N/A,#N/A,FALSE,"6-3호 퇴충";#N/A,#N/A,FALSE,"6-4호 접대(갑)";#N/A,#N/A,FALSE,"6-4호 접대(을)";#N/A,#N/A,FALSE,"6-5 갑 외화";#N/A,#N/A,FALSE,"6-5을 외화";#N/A,#N/A,FALSE,"감가총괄";#N/A,#N/A,FALSE,"전기부인액추인";#N/A,#N/A,FALSE,"6-6호(부표) 자본적지출";#N/A,#N/A,FALSE,"6-11호 세금과공과";#N/A,#N/A,FALSE,"6-12호 선급비용";#N/A,#N/A,FALSE,"9호 자본금(갑)";#N/A,#N/A,FALSE,"9호 자본금(을)";#N/A,#N/A,FALSE,"10(3)호 주요계정";#N/A,#N/A,FALSE,"10(4)호 조정수입";#N/A,#N/A,FALSE,"12호 중소검토";#N/A,#N/A,FALSE,"14(1) 주주이동(갑)";#N/A,#N/A,FALSE,"59호 해외특수";#N/A,#N/A,FALSE,"해외명세";#N/A,#N/A,FALSE,"요약 BS";#N/A,#N/A,FALSE,"요약RE";#N/A,#N/A,FALSE,"요약 PL"}</definedName>
    <definedName name="ㅈㅈㅈㅈ" localSheetId="20" hidden="1">{"'Sheet1'!$A$1:$H$36"}</definedName>
    <definedName name="ㅈㅈㅈㅈ" hidden="1">{"'Sheet1'!$A$1:$H$36"}</definedName>
    <definedName name="ㅈㅈㅈㅈㅈㅈ" localSheetId="20" hidden="1">{"'용역비'!$A$4:$C$8"}</definedName>
    <definedName name="ㅈㅈㅈㅈㅈㅈ" hidden="1">{"'용역비'!$A$4:$C$8"}</definedName>
    <definedName name="자" localSheetId="20" hidden="1">{#N/A,#N/A,FALSE,"UNIT";#N/A,#N/A,FALSE,"UNIT";#N/A,#N/A,FALSE,"계정"}</definedName>
    <definedName name="자" hidden="1">{#N/A,#N/A,FALSE,"UNIT";#N/A,#N/A,FALSE,"UNIT";#N/A,#N/A,FALSE,"계정"}</definedName>
    <definedName name="자." localSheetId="20" hidden="1">{#N/A,#N/A,FALSE,"UNIT";#N/A,#N/A,FALSE,"UNIT";#N/A,#N/A,FALSE,"계정"}</definedName>
    <definedName name="자." hidden="1">{#N/A,#N/A,FALSE,"UNIT";#N/A,#N/A,FALSE,"UNIT";#N/A,#N/A,FALSE,"계정"}</definedName>
    <definedName name="자.." localSheetId="20" hidden="1">{#N/A,#N/A,FALSE,"UNIT";#N/A,#N/A,FALSE,"UNIT";#N/A,#N/A,FALSE,"계정"}</definedName>
    <definedName name="자.." hidden="1">{#N/A,#N/A,FALSE,"UNIT";#N/A,#N/A,FALSE,"UNIT";#N/A,#N/A,FALSE,"계정"}</definedName>
    <definedName name="資金" localSheetId="20" hidden="1">{"'下期集計（10.27迄・速報値）'!$Q$16"}</definedName>
    <definedName name="資金" hidden="1">{"'下期集計（10.27迄・速報値）'!$Q$16"}</definedName>
    <definedName name="자본" localSheetId="20" hidden="1">{#N/A,#N/A,FALSE,"Aging Summary";#N/A,#N/A,FALSE,"Ratio Analysis";#N/A,#N/A,FALSE,"Test 120 Day Accts";#N/A,#N/A,FALSE,"Tickmarks"}</definedName>
    <definedName name="자본" hidden="1">{#N/A,#N/A,FALSE,"Aging Summary";#N/A,#N/A,FALSE,"Ratio Analysis";#N/A,#N/A,FALSE,"Test 120 Day Accts";#N/A,#N/A,FALSE,"Tickmarks"}</definedName>
    <definedName name="자본금" localSheetId="20" hidden="1">{#N/A,#N/A,FALSE,"Aging Summary";#N/A,#N/A,FALSE,"Ratio Analysis";#N/A,#N/A,FALSE,"Test 120 Day Accts";#N/A,#N/A,FALSE,"Tickmarks"}</definedName>
    <definedName name="자본금" hidden="1">{#N/A,#N/A,FALSE,"Aging Summary";#N/A,#N/A,FALSE,"Ratio Analysis";#N/A,#N/A,FALSE,"Test 120 Day Accts";#N/A,#N/A,FALSE,"Tickmarks"}</definedName>
    <definedName name="자본방" localSheetId="20" hidden="1">{#N/A,#N/A,FALSE,"Aging Summary";#N/A,#N/A,FALSE,"Ratio Analysis";#N/A,#N/A,FALSE,"Test 120 Day Accts";#N/A,#N/A,FALSE,"Tickmarks"}</definedName>
    <definedName name="자본방" hidden="1">{#N/A,#N/A,FALSE,"Aging Summary";#N/A,#N/A,FALSE,"Ratio Analysis";#N/A,#N/A,FALSE,"Test 120 Day Accts";#N/A,#N/A,FALSE,"Tickmarks"}</definedName>
    <definedName name="자진" hidden="1">#REF!</definedName>
    <definedName name="잡손1" localSheetId="20" hidden="1">{#N/A,#N/A,FALSE,"BS";#N/A,#N/A,FALSE,"PL";#N/A,#N/A,FALSE,"처분";#N/A,#N/A,FALSE,"현금";#N/A,#N/A,FALSE,"매출";#N/A,#N/A,FALSE,"원가";#N/A,#N/A,FALSE,"경영"}</definedName>
    <definedName name="잡손1" hidden="1">{#N/A,#N/A,FALSE,"BS";#N/A,#N/A,FALSE,"PL";#N/A,#N/A,FALSE,"처분";#N/A,#N/A,FALSE,"현금";#N/A,#N/A,FALSE,"매출";#N/A,#N/A,FALSE,"원가";#N/A,#N/A,FALSE,"경영"}</definedName>
    <definedName name="잡손실12" localSheetId="20" hidden="1">{#N/A,#N/A,FALSE,"BS";#N/A,#N/A,FALSE,"PL";#N/A,#N/A,FALSE,"처분";#N/A,#N/A,FALSE,"현금";#N/A,#N/A,FALSE,"매출";#N/A,#N/A,FALSE,"원가";#N/A,#N/A,FALSE,"경영"}</definedName>
    <definedName name="잡손실12" hidden="1">{#N/A,#N/A,FALSE,"BS";#N/A,#N/A,FALSE,"PL";#N/A,#N/A,FALSE,"처분";#N/A,#N/A,FALSE,"현금";#N/A,#N/A,FALSE,"매출";#N/A,#N/A,FALSE,"원가";#N/A,#N/A,FALSE,"경영"}</definedName>
    <definedName name="잡손실2" localSheetId="20" hidden="1">{#N/A,#N/A,FALSE,"BS";#N/A,#N/A,FALSE,"PL";#N/A,#N/A,FALSE,"처분";#N/A,#N/A,FALSE,"현금";#N/A,#N/A,FALSE,"매출";#N/A,#N/A,FALSE,"원가";#N/A,#N/A,FALSE,"경영"}</definedName>
    <definedName name="잡손실2" hidden="1">{#N/A,#N/A,FALSE,"BS";#N/A,#N/A,FALSE,"PL";#N/A,#N/A,FALSE,"처분";#N/A,#N/A,FALSE,"현금";#N/A,#N/A,FALSE,"매출";#N/A,#N/A,FALSE,"원가";#N/A,#N/A,FALSE,"경영"}</definedName>
    <definedName name="장VP" localSheetId="20" hidden="1">{#N/A,#N/A,FALSE,"UNIT";#N/A,#N/A,FALSE,"UNIT";#N/A,#N/A,FALSE,"계정"}</definedName>
    <definedName name="장VP" hidden="1">{#N/A,#N/A,FALSE,"UNIT";#N/A,#N/A,FALSE,"UNIT";#N/A,#N/A,FALSE,"계정"}</definedName>
    <definedName name="장은9901" localSheetId="20" hidden="1">{#N/A,#N/A,FALSE,"진행중"}</definedName>
    <definedName name="장은9901" hidden="1">{#N/A,#N/A,FALSE,"진행중"}</definedName>
    <definedName name="장은회수받어" localSheetId="20" hidden="1">{#N/A,#N/A,FALSE,"진행중"}</definedName>
    <definedName name="장은회수받어" hidden="1">{#N/A,#N/A,FALSE,"진행중"}</definedName>
    <definedName name="장은회수어음" localSheetId="20" hidden="1">{#N/A,#N/A,FALSE,"진행중"}</definedName>
    <definedName name="장은회수어음" hidden="1">{#N/A,#N/A,FALSE,"진행중"}</definedName>
    <definedName name="장장장장장" localSheetId="20" hidden="1">{"'용역비'!$A$4:$C$8"}</definedName>
    <definedName name="장장장장장" hidden="1">{"'용역비'!$A$4:$C$8"}</definedName>
    <definedName name="재" localSheetId="20" hidden="1">{#N/A,#N/A,FALSE,"UNIT";#N/A,#N/A,FALSE,"UNIT";#N/A,#N/A,FALSE,"계정"}</definedName>
    <definedName name="재" hidden="1">{#N/A,#N/A,FALSE,"UNIT";#N/A,#N/A,FALSE,"UNIT";#N/A,#N/A,FALSE,"계정"}</definedName>
    <definedName name="재고자산" localSheetId="20" hidden="1">{#N/A,#N/A,FALSE,"buildings"}</definedName>
    <definedName name="재고자산" hidden="1">{#N/A,#N/A,FALSE,"buildings"}</definedName>
    <definedName name="재고자산이자최종" localSheetId="20" hidden="1">{"'분양원가'!$B$1:$F$113"}</definedName>
    <definedName name="재고자산이자최종" hidden="1">{"'분양원가'!$B$1:$F$113"}</definedName>
    <definedName name="재무제표" localSheetId="20" hidden="1">{#N/A,#N/A,FALSE,"BS";#N/A,#N/A,FALSE,"PL";#N/A,#N/A,FALSE,"A";#N/A,#N/A,FALSE,"B";#N/A,#N/A,FALSE,"B1";#N/A,#N/A,FALSE,"C";#N/A,#N/A,FALSE,"C1";#N/A,#N/A,FALSE,"C2";#N/A,#N/A,FALSE,"D";#N/A,#N/A,FALSE,"E";#N/A,#N/A,FALSE,"F";#N/A,#N/A,FALSE,"AA";#N/A,#N/A,FALSE,"BB";#N/A,#N/A,FALSE,"CC";#N/A,#N/A,FALSE,"DD";#N/A,#N/A,FALSE,"EE";#N/A,#N/A,FALSE,"FF";#N/A,#N/A,FALSE,"PL10";#N/A,#N/A,FALSE,"PL20";#N/A,#N/A,FALSE,"PL30"}</definedName>
    <definedName name="재무제표" hidden="1">{#N/A,#N/A,FALSE,"BS";#N/A,#N/A,FALSE,"PL";#N/A,#N/A,FALSE,"A";#N/A,#N/A,FALSE,"B";#N/A,#N/A,FALSE,"B1";#N/A,#N/A,FALSE,"C";#N/A,#N/A,FALSE,"C1";#N/A,#N/A,FALSE,"C2";#N/A,#N/A,FALSE,"D";#N/A,#N/A,FALSE,"E";#N/A,#N/A,FALSE,"F";#N/A,#N/A,FALSE,"AA";#N/A,#N/A,FALSE,"BB";#N/A,#N/A,FALSE,"CC";#N/A,#N/A,FALSE,"DD";#N/A,#N/A,FALSE,"EE";#N/A,#N/A,FALSE,"FF";#N/A,#N/A,FALSE,"PL10";#N/A,#N/A,FALSE,"PL20";#N/A,#N/A,FALSE,"PL30"}</definedName>
    <definedName name="재재재" localSheetId="20" hidden="1">{"'미착금액'!$A$4:$G$14"}</definedName>
    <definedName name="재재재" hidden="1">{"'미착금액'!$A$4:$G$14"}</definedName>
    <definedName name="저장품" localSheetId="20" hidden="1">{"'분양원가'!$B$1:$F$113"}</definedName>
    <definedName name="저장품" hidden="1">{"'분양원가'!$B$1:$F$113"}</definedName>
    <definedName name="저저" localSheetId="20" hidden="1">{#N/A,#N/A,FALSE,"UNIT";#N/A,#N/A,FALSE,"UNIT";#N/A,#N/A,FALSE,"계정"}</definedName>
    <definedName name="저저" hidden="1">{#N/A,#N/A,FALSE,"UNIT";#N/A,#N/A,FALSE,"UNIT";#N/A,#N/A,FALSE,"계정"}</definedName>
    <definedName name="전략방향" localSheetId="20" hidden="1">{#N/A,#N/A,FALSE,"BS";#N/A,#N/A,FALSE,"PL";#N/A,#N/A,FALSE,"처분";#N/A,#N/A,FALSE,"현금";#N/A,#N/A,FALSE,"매출";#N/A,#N/A,FALSE,"원가";#N/A,#N/A,FALSE,"경영"}</definedName>
    <definedName name="전략방향" hidden="1">{#N/A,#N/A,FALSE,"BS";#N/A,#N/A,FALSE,"PL";#N/A,#N/A,FALSE,"처분";#N/A,#N/A,FALSE,"현금";#N/A,#N/A,FALSE,"매출";#N/A,#N/A,FALSE,"원가";#N/A,#N/A,FALSE,"경영"}</definedName>
    <definedName name="전략적방향" localSheetId="20" hidden="1">{#N/A,#N/A,FALSE,"BS";#N/A,#N/A,FALSE,"PL";#N/A,#N/A,FALSE,"처분";#N/A,#N/A,FALSE,"현금";#N/A,#N/A,FALSE,"매출";#N/A,#N/A,FALSE,"원가";#N/A,#N/A,FALSE,"경영"}</definedName>
    <definedName name="전략적방향" hidden="1">{#N/A,#N/A,FALSE,"BS";#N/A,#N/A,FALSE,"PL";#N/A,#N/A,FALSE,"처분";#N/A,#N/A,FALSE,"현금";#N/A,#N/A,FALSE,"매출";#N/A,#N/A,FALSE,"원가";#N/A,#N/A,FALSE,"경영"}</definedName>
    <definedName name="전략적방향TEAM3" localSheetId="20" hidden="1">{#N/A,#N/A,FALSE,"BS";#N/A,#N/A,FALSE,"PL";#N/A,#N/A,FALSE,"처분";#N/A,#N/A,FALSE,"현금";#N/A,#N/A,FALSE,"매출";#N/A,#N/A,FALSE,"원가";#N/A,#N/A,FALSE,"경영"}</definedName>
    <definedName name="전략적방향TEAM3" hidden="1">{#N/A,#N/A,FALSE,"BS";#N/A,#N/A,FALSE,"PL";#N/A,#N/A,FALSE,"처분";#N/A,#N/A,FALSE,"현금";#N/A,#N/A,FALSE,"매출";#N/A,#N/A,FALSE,"원가";#N/A,#N/A,FALSE,"경영"}</definedName>
    <definedName name="전사_대손추가" localSheetId="20" hidden="1">{#N/A,#N/A,FALSE,"BS";#N/A,#N/A,FALSE,"PL";#N/A,#N/A,FALSE,"처분";#N/A,#N/A,FALSE,"현금";#N/A,#N/A,FALSE,"매출";#N/A,#N/A,FALSE,"원가";#N/A,#N/A,FALSE,"경영"}</definedName>
    <definedName name="전사_대손추가" hidden="1">{#N/A,#N/A,FALSE,"BS";#N/A,#N/A,FALSE,"PL";#N/A,#N/A,FALSE,"처분";#N/A,#N/A,FALSE,"현금";#N/A,#N/A,FALSE,"매출";#N/A,#N/A,FALSE,"원가";#N/A,#N/A,FALSE,"경영"}</definedName>
    <definedName name="전산장비" localSheetId="20" hidden="1">{"'Sheet1'!$A$1:$H$36"}</definedName>
    <definedName name="전산장비" hidden="1">{"'Sheet1'!$A$1:$H$36"}</definedName>
    <definedName name="전월" localSheetId="20" hidden="1">{#N/A,#N/A,FALSE,"투입&amp;Waste";#N/A,#N/A,FALSE,"투입&amp;Waste";#N/A,#N/A,FALSE,"투입&amp;Waste"}</definedName>
    <definedName name="전월" hidden="1">{#N/A,#N/A,FALSE,"투입&amp;Waste";#N/A,#N/A,FALSE,"투입&amp;Waste";#N/A,#N/A,FALSE,"투입&amp;Waste"}</definedName>
    <definedName name="정" localSheetId="20" hidden="1">{#N/A,#N/A,FALSE,"UNIT";#N/A,#N/A,FALSE,"UNIT";#N/A,#N/A,FALSE,"계정"}</definedName>
    <definedName name="정" hidden="1">{#N/A,#N/A,FALSE,"UNIT";#N/A,#N/A,FALSE,"UNIT";#N/A,#N/A,FALSE,"계정"}</definedName>
    <definedName name="정문" localSheetId="20" hidden="1">{#N/A,#N/A,FALSE,"UNIT";#N/A,#N/A,FALSE,"UNIT";#N/A,#N/A,FALSE,"계정"}</definedName>
    <definedName name="정문" hidden="1">{#N/A,#N/A,FALSE,"UNIT";#N/A,#N/A,FALSE,"UNIT";#N/A,#N/A,FALSE,"계정"}</definedName>
    <definedName name="정문식" localSheetId="20" hidden="1">{#N/A,#N/A,FALSE,"UNIT";#N/A,#N/A,FALSE,"UNIT";#N/A,#N/A,FALSE,"계정"}</definedName>
    <definedName name="정문식" hidden="1">{#N/A,#N/A,FALSE,"UNIT";#N/A,#N/A,FALSE,"UNIT";#N/A,#N/A,FALSE,"계정"}</definedName>
    <definedName name="정비대수" localSheetId="20" hidden="1">{#N/A,#N/A,FALSE,"인원";#N/A,#N/A,FALSE,"비용2";#N/A,#N/A,FALSE,"비용1";#N/A,#N/A,FALSE,"비용";#N/A,#N/A,FALSE,"보증2";#N/A,#N/A,FALSE,"보증1";#N/A,#N/A,FALSE,"보증";#N/A,#N/A,FALSE,"손익1";#N/A,#N/A,FALSE,"손익";#N/A,#N/A,FALSE,"부서별매출";#N/A,#N/A,FALSE,"매출"}</definedName>
    <definedName name="정비대수" hidden="1">{#N/A,#N/A,FALSE,"인원";#N/A,#N/A,FALSE,"비용2";#N/A,#N/A,FALSE,"비용1";#N/A,#N/A,FALSE,"비용";#N/A,#N/A,FALSE,"보증2";#N/A,#N/A,FALSE,"보증1";#N/A,#N/A,FALSE,"보증";#N/A,#N/A,FALSE,"손익1";#N/A,#N/A,FALSE,"손익";#N/A,#N/A,FALSE,"부서별매출";#N/A,#N/A,FALSE,"매출"}</definedName>
    <definedName name="정상가격" localSheetId="20"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정상가격"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정주리" localSheetId="20" hidden="1">{#N/A,#N/A,FALSE,"BS";#N/A,#N/A,FALSE,"PL";#N/A,#N/A,FALSE,"처분";#N/A,#N/A,FALSE,"현금";#N/A,#N/A,FALSE,"매출";#N/A,#N/A,FALSE,"원가";#N/A,#N/A,FALSE,"경영"}</definedName>
    <definedName name="정주리" hidden="1">{#N/A,#N/A,FALSE,"BS";#N/A,#N/A,FALSE,"PL";#N/A,#N/A,FALSE,"처분";#N/A,#N/A,FALSE,"현금";#N/A,#N/A,FALSE,"매출";#N/A,#N/A,FALSE,"원가";#N/A,#N/A,FALSE,"경영"}</definedName>
    <definedName name="제수당" localSheetId="20" hidden="1">{#N/A,#N/A,FALSE,"BS";#N/A,#N/A,FALSE,"PL";#N/A,#N/A,FALSE,"처분";#N/A,#N/A,FALSE,"현금";#N/A,#N/A,FALSE,"매출";#N/A,#N/A,FALSE,"원가";#N/A,#N/A,FALSE,"경영"}</definedName>
    <definedName name="제수당" hidden="1">{#N/A,#N/A,FALSE,"BS";#N/A,#N/A,FALSE,"PL";#N/A,#N/A,FALSE,"처분";#N/A,#N/A,FALSE,"현금";#N/A,#N/A,FALSE,"매출";#N/A,#N/A,FALSE,"원가";#N/A,#N/A,FALSE,"경영"}</definedName>
    <definedName name="제조비_제직" localSheetId="20" hidden="1">{#N/A,#N/A,FALSE,"지침";#N/A,#N/A,FALSE,"환경분석";#N/A,#N/A,FALSE,"Sheet16"}</definedName>
    <definedName name="제조비_제직" hidden="1">{#N/A,#N/A,FALSE,"지침";#N/A,#N/A,FALSE,"환경분석";#N/A,#N/A,FALSE,"Sheet16"}</definedName>
    <definedName name="제조원가명세서" localSheetId="20" hidden="1">{#N/A,#N/A,FALSE,"BS";#N/A,#N/A,FALSE,"PL";#N/A,#N/A,FALSE,"처분";#N/A,#N/A,FALSE,"현금";#N/A,#N/A,FALSE,"매출";#N/A,#N/A,FALSE,"원가";#N/A,#N/A,FALSE,"경영"}</definedName>
    <definedName name="제조원가명세서" hidden="1">{#N/A,#N/A,FALSE,"BS";#N/A,#N/A,FALSE,"PL";#N/A,#N/A,FALSE,"처분";#N/A,#N/A,FALSE,"현금";#N/A,#N/A,FALSE,"매출";#N/A,#N/A,FALSE,"원가";#N/A,#N/A,FALSE,"경영"}</definedName>
    <definedName name="제조원가배부율" localSheetId="20" hidden="1">{#N/A,#N/A,FALSE,"buildings"}</definedName>
    <definedName name="제조원가배부율" hidden="1">{#N/A,#N/A,FALSE,"buildings"}</definedName>
    <definedName name="제품별사업전략" localSheetId="20" hidden="1">{#N/A,#N/A,FALSE,"UNIT";#N/A,#N/A,FALSE,"UNIT";#N/A,#N/A,FALSE,"계정"}</definedName>
    <definedName name="제품별사업전략" hidden="1">{#N/A,#N/A,FALSE,"UNIT";#N/A,#N/A,FALSE,"UNIT";#N/A,#N/A,FALSE,"계정"}</definedName>
    <definedName name="조정" hidden="1">#REF!</definedName>
    <definedName name="조정PET" localSheetId="20" hidden="1">{"FCB_ALL",#N/A,FALSE,"FCB";"GREY_ALL",#N/A,FALSE,"GREY"}</definedName>
    <definedName name="조정PET" hidden="1">{"FCB_ALL",#N/A,FALSE,"FCB";"GREY_ALL",#N/A,FALSE,"GREY"}</definedName>
    <definedName name="조정표" localSheetId="20" hidden="1">{"'Desktop Inventory 현황'!$B$2:$O$35"}</definedName>
    <definedName name="조정표" hidden="1">{"'Desktop Inventory 현황'!$B$2:$O$35"}</definedName>
    <definedName name="조정표지" localSheetId="20"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조정표지"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조준촐" localSheetId="20" hidden="1">{#N/A,#N/A,FALSE,"Combined Recon";#N/A,#N/A,FALSE,"OS Payments";#N/A,#N/A,FALSE,"Monthly";#N/A,#N/A,FALSE,"HMO Payments";#N/A,#N/A,FALSE,"AON Consulting";#N/A,#N/A,FALSE,"Benefits &amp; Comp"}</definedName>
    <definedName name="조준촐" hidden="1">{#N/A,#N/A,FALSE,"Combined Recon";#N/A,#N/A,FALSE,"OS Payments";#N/A,#N/A,FALSE,"Monthly";#N/A,#N/A,FALSE,"HMO Payments";#N/A,#N/A,FALSE,"AON Consulting";#N/A,#N/A,FALSE,"Benefits &amp; Comp"}</definedName>
    <definedName name="조치" localSheetId="20" hidden="1">{#N/A,#N/A,FALSE,"BS";#N/A,#N/A,FALSE,"PL";#N/A,#N/A,FALSE,"처분";#N/A,#N/A,FALSE,"현금";#N/A,#N/A,FALSE,"매출";#N/A,#N/A,FALSE,"원가";#N/A,#N/A,FALSE,"경영"}</definedName>
    <definedName name="조치" hidden="1">{#N/A,#N/A,FALSE,"BS";#N/A,#N/A,FALSE,"PL";#N/A,#N/A,FALSE,"처분";#N/A,#N/A,FALSE,"현금";#N/A,#N/A,FALSE,"매출";#N/A,#N/A,FALSE,"원가";#N/A,#N/A,FALSE,"경영"}</definedName>
    <definedName name="종화" localSheetId="20" hidden="1">{#N/A,#N/A,FALSE,"지침";#N/A,#N/A,FALSE,"환경분석";#N/A,#N/A,FALSE,"Sheet16"}</definedName>
    <definedName name="종화" hidden="1">{#N/A,#N/A,FALSE,"지침";#N/A,#N/A,FALSE,"환경분석";#N/A,#N/A,FALSE,"Sheet16"}</definedName>
    <definedName name="주" localSheetId="20" hidden="1">{#N/A,#N/A,FALSE,"지침";#N/A,#N/A,FALSE,"환경분석";#N/A,#N/A,FALSE,"Sheet16"}</definedName>
    <definedName name="주" hidden="1">{#N/A,#N/A,FALSE,"지침";#N/A,#N/A,FALSE,"환경분석";#N/A,#N/A,FALSE,"Sheet16"}</definedName>
    <definedName name="주간" hidden="1">#REF!</definedName>
    <definedName name="주란" localSheetId="20" hidden="1">{#N/A,#N/A,FALSE,"지침";#N/A,#N/A,FALSE,"환경분석";#N/A,#N/A,FALSE,"Sheet16"}</definedName>
    <definedName name="주란" hidden="1">{#N/A,#N/A,FALSE,"지침";#N/A,#N/A,FALSE,"환경분석";#N/A,#N/A,FALSE,"Sheet16"}</definedName>
    <definedName name="주석3부터" hidden="1">'[71]경영비율 '!#REF!</definedName>
    <definedName name="주석최동" localSheetId="20" hidden="1">{#N/A,#N/A,FALSE,"평균임금기준퇴직금"}</definedName>
    <definedName name="주석최동" hidden="1">{#N/A,#N/A,FALSE,"평균임금기준퇴직금"}</definedName>
    <definedName name="주요경영지표2" hidden="1">#REF!</definedName>
    <definedName name="주차계획" localSheetId="20" hidden="1">{#N/A,#N/A,FALSE,"UNIT";#N/A,#N/A,FALSE,"UNIT";#N/A,#N/A,FALSE,"계정"}</definedName>
    <definedName name="주차계획" hidden="1">{#N/A,#N/A,FALSE,"UNIT";#N/A,#N/A,FALSE,"UNIT";#N/A,#N/A,FALSE,"계정"}</definedName>
    <definedName name="중간예납" localSheetId="2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중간예납"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중간예납신고납계산서" localSheetId="20"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중간예납신고납계산서"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중간예납신고납부계산서" localSheetId="20"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중간예납신고납부계산서"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중간요약" localSheetId="20" hidden="1">{#N/A,#N/A,FALSE,"BS";#N/A,#N/A,FALSE,"PL";#N/A,#N/A,FALSE,"처분";#N/A,#N/A,FALSE,"현금";#N/A,#N/A,FALSE,"매출";#N/A,#N/A,FALSE,"원가";#N/A,#N/A,FALSE,"경영"}</definedName>
    <definedName name="중간요약" hidden="1">{#N/A,#N/A,FALSE,"BS";#N/A,#N/A,FALSE,"PL";#N/A,#N/A,FALSE,"처분";#N/A,#N/A,FALSE,"현금";#N/A,#N/A,FALSE,"매출";#N/A,#N/A,FALSE,"원가";#N/A,#N/A,FALSE,"경영"}</definedName>
    <definedName name="중요성" localSheetId="20" hidden="1">{#N/A,#N/A,FALSE,"UNIT";#N/A,#N/A,FALSE,"UNIT";#N/A,#N/A,FALSE,"계정"}</definedName>
    <definedName name="중요성" hidden="1">{#N/A,#N/A,FALSE,"UNIT";#N/A,#N/A,FALSE,"UNIT";#N/A,#N/A,FALSE,"계정"}</definedName>
    <definedName name="중합혼용" localSheetId="20" hidden="1">{#N/A,#N/A,FALSE,"투입&amp;Waste";#N/A,#N/A,FALSE,"투입&amp;Waste";#N/A,#N/A,FALSE,"투입&amp;Waste"}</definedName>
    <definedName name="중합혼용" hidden="1">{#N/A,#N/A,FALSE,"투입&amp;Waste";#N/A,#N/A,FALSE,"투입&amp;Waste";#N/A,#N/A,FALSE,"투입&amp;Waste"}</definedName>
    <definedName name="증감" localSheetId="20" hidden="1">{#N/A,#N/A,FALSE,"BS";#N/A,#N/A,FALSE,"PL";#N/A,#N/A,FALSE,"처분";#N/A,#N/A,FALSE,"현금";#N/A,#N/A,FALSE,"매출";#N/A,#N/A,FALSE,"원가";#N/A,#N/A,FALSE,"경영"}</definedName>
    <definedName name="증감" hidden="1">{#N/A,#N/A,FALSE,"BS";#N/A,#N/A,FALSE,"PL";#N/A,#N/A,FALSE,"처분";#N/A,#N/A,FALSE,"현금";#N/A,#N/A,FALSE,"매출";#N/A,#N/A,FALSE,"원가";#N/A,#N/A,FALSE,"경영"}</definedName>
    <definedName name="지배구조1" localSheetId="20" hidden="1">{#N/A,#N/A,FALSE,"지침";#N/A,#N/A,FALSE,"환경분석";#N/A,#N/A,FALSE,"Sheet16"}</definedName>
    <definedName name="지배구조1" hidden="1">{#N/A,#N/A,FALSE,"지침";#N/A,#N/A,FALSE,"환경분석";#N/A,#N/A,FALSE,"Sheet16"}</definedName>
    <definedName name="지수" localSheetId="20" hidden="1">{#N/A,#N/A,FALSE,"투입&amp;Waste";#N/A,#N/A,FALSE,"투입&amp;Waste";#N/A,#N/A,FALSE,"투입&amp;Waste"}</definedName>
    <definedName name="지수" hidden="1">{#N/A,#N/A,FALSE,"투입&amp;Waste";#N/A,#N/A,FALSE,"투입&amp;Waste";#N/A,#N/A,FALSE,"투입&amp;Waste"}</definedName>
    <definedName name="지수개선" localSheetId="20" hidden="1">{#N/A,#N/A,FALSE,"BS";#N/A,#N/A,FALSE,"PL";#N/A,#N/A,FALSE,"처분";#N/A,#N/A,FALSE,"현금";#N/A,#N/A,FALSE,"매출";#N/A,#N/A,FALSE,"원가";#N/A,#N/A,FALSE,"경영"}</definedName>
    <definedName name="지수개선" hidden="1">{#N/A,#N/A,FALSE,"BS";#N/A,#N/A,FALSE,"PL";#N/A,#N/A,FALSE,"처분";#N/A,#N/A,FALSE,"현금";#N/A,#N/A,FALSE,"매출";#N/A,#N/A,FALSE,"원가";#N/A,#N/A,FALSE,"경영"}</definedName>
    <definedName name="지수개선코드2" localSheetId="20" hidden="1">{#N/A,#N/A,FALSE,"BS";#N/A,#N/A,FALSE,"PL";#N/A,#N/A,FALSE,"처분";#N/A,#N/A,FALSE,"현금";#N/A,#N/A,FALSE,"매출";#N/A,#N/A,FALSE,"원가";#N/A,#N/A,FALSE,"경영"}</definedName>
    <definedName name="지수개선코드2" hidden="1">{#N/A,#N/A,FALSE,"BS";#N/A,#N/A,FALSE,"PL";#N/A,#N/A,FALSE,"처분";#N/A,#N/A,FALSE,"현금";#N/A,#N/A,FALSE,"매출";#N/A,#N/A,FALSE,"원가";#N/A,#N/A,FALSE,"경영"}</definedName>
    <definedName name="지앤지광" localSheetId="20" hidden="1">{#N/A,#N/A,FALSE,"회선임차현황"}</definedName>
    <definedName name="지앤지광" hidden="1">{#N/A,#N/A,FALSE,"회선임차현황"}</definedName>
    <definedName name="지지지" localSheetId="20" hidden="1">{"'미착금액'!$A$4:$G$14"}</definedName>
    <definedName name="지지지" hidden="1">{"'미착금액'!$A$4:$G$14"}</definedName>
    <definedName name="직전3개월현금흐름" localSheetId="20" hidden="1">{#N/A,#N/A,FALSE,"UNIT";#N/A,#N/A,FALSE,"UNIT";#N/A,#N/A,FALSE,"계정"}</definedName>
    <definedName name="직전3개월현금흐름" hidden="1">{#N/A,#N/A,FALSE,"UNIT";#N/A,#N/A,FALSE,"UNIT";#N/A,#N/A,FALSE,"계정"}</definedName>
    <definedName name="진" localSheetId="20" hidden="1">{#N/A,#N/A,FALSE,"UNIT";#N/A,#N/A,FALSE,"UNIT";#N/A,#N/A,FALSE,"계정"}</definedName>
    <definedName name="진" hidden="1">{#N/A,#N/A,FALSE,"UNIT";#N/A,#N/A,FALSE,"UNIT";#N/A,#N/A,FALSE,"계정"}</definedName>
    <definedName name="ㅊ" localSheetId="20" hidden="1">{"'Desktop Inventory 현황'!$B$2:$O$35"}</definedName>
    <definedName name="ㅊ" hidden="1">{"'Desktop Inventory 현황'!$B$2:$O$35"}</definedName>
    <definedName name="ㅊㅇㅀㄹ" localSheetId="20" hidden="1">{#N/A,#N/A,FALSE,"BS";#N/A,#N/A,FALSE,"PL";#N/A,#N/A,FALSE,"처분";#N/A,#N/A,FALSE,"현금";#N/A,#N/A,FALSE,"매출";#N/A,#N/A,FALSE,"원가";#N/A,#N/A,FALSE,"경영"}</definedName>
    <definedName name="ㅊㅇㅀㄹ" hidden="1">{#N/A,#N/A,FALSE,"BS";#N/A,#N/A,FALSE,"PL";#N/A,#N/A,FALSE,"처분";#N/A,#N/A,FALSE,"현금";#N/A,#N/A,FALSE,"매출";#N/A,#N/A,FALSE,"원가";#N/A,#N/A,FALSE,"경영"}</definedName>
    <definedName name="ㅊㅊㅊ" localSheetId="20" hidden="1">{#N/A,#N/A,FALSE,"UNIT";#N/A,#N/A,FALSE,"UNIT";#N/A,#N/A,FALSE,"계정"}</definedName>
    <definedName name="ㅊㅊㅊ" hidden="1">{#N/A,#N/A,FALSE,"UNIT";#N/A,#N/A,FALSE,"UNIT";#N/A,#N/A,FALSE,"계정"}</definedName>
    <definedName name="ㅊㅊㅊㅊ" localSheetId="20" hidden="1">{#N/A,#N/A,FALSE,"UNIT";#N/A,#N/A,FALSE,"UNIT";#N/A,#N/A,FALSE,"계정"}</definedName>
    <definedName name="ㅊㅊㅊㅊ" hidden="1">{#N/A,#N/A,FALSE,"UNIT";#N/A,#N/A,FALSE,"UNIT";#N/A,#N/A,FALSE,"계정"}</definedName>
    <definedName name="차." localSheetId="20" hidden="1">{#N/A,#N/A,FALSE,"UNIT";#N/A,#N/A,FALSE,"UNIT";#N/A,#N/A,FALSE,"계정"}</definedName>
    <definedName name="차." hidden="1">{#N/A,#N/A,FALSE,"UNIT";#N/A,#N/A,FALSE,"UNIT";#N/A,#N/A,FALSE,"계정"}</definedName>
    <definedName name="차량SVC" localSheetId="20" hidden="1">{#N/A,#N/A,FALSE,"UNIT";#N/A,#N/A,FALSE,"UNIT";#N/A,#N/A,FALSE,"계정"}</definedName>
    <definedName name="차량SVC" hidden="1">{#N/A,#N/A,FALSE,"UNIT";#N/A,#N/A,FALSE,"UNIT";#N/A,#N/A,FALSE,"계정"}</definedName>
    <definedName name="차량운반구" localSheetId="20" hidden="1">{"'손익현황'!$A$1:$J$29"}</definedName>
    <definedName name="차량운반구" hidden="1">{"'손익현황'!$A$1:$J$29"}</definedName>
    <definedName name="차별화계획" localSheetId="20" hidden="1">{#N/A,#N/A,FALSE,"투입&amp;Waste";#N/A,#N/A,FALSE,"투입&amp;Waste";#N/A,#N/A,FALSE,"투입&amp;Waste"}</definedName>
    <definedName name="차별화계획" hidden="1">{#N/A,#N/A,FALSE,"투입&amp;Waste";#N/A,#N/A,FALSE,"투입&amp;Waste";#N/A,#N/A,FALSE,"투입&amp;Waste"}</definedName>
    <definedName name="차입명세" localSheetId="20" hidden="1">{"'분양원가'!$B$1:$F$113"}</definedName>
    <definedName name="차입명세" hidden="1">{"'분양원가'!$B$1:$F$113"}</definedName>
    <definedName name="창옥" localSheetId="20" hidden="1">{#N/A,#N/A,FALSE,"진행중"}</definedName>
    <definedName name="창옥" hidden="1">{#N/A,#N/A,FALSE,"진행중"}</definedName>
    <definedName name="청구서1" hidden="1">#REF!</definedName>
    <definedName name="쳉쳉차차" localSheetId="20" hidden="1">{"'용역비'!$A$4:$C$8"}</definedName>
    <definedName name="쳉쳉차차" hidden="1">{"'용역비'!$A$4:$C$8"}</definedName>
    <definedName name="초초촟" localSheetId="20" hidden="1">{#N/A,#N/A,FALSE,"BS";#N/A,#N/A,FALSE,"PL";#N/A,#N/A,FALSE,"처분";#N/A,#N/A,FALSE,"현금";#N/A,#N/A,FALSE,"매출";#N/A,#N/A,FALSE,"원가";#N/A,#N/A,FALSE,"경영"}</definedName>
    <definedName name="초초촟" hidden="1">{#N/A,#N/A,FALSE,"BS";#N/A,#N/A,FALSE,"PL";#N/A,#N/A,FALSE,"처분";#N/A,#N/A,FALSE,"현금";#N/A,#N/A,FALSE,"매출";#N/A,#N/A,FALSE,"원가";#N/A,#N/A,FALSE,"경영"}</definedName>
    <definedName name="총총옻" localSheetId="20" hidden="1">{"'용역비'!$A$4:$C$8"}</definedName>
    <definedName name="총총옻" hidden="1">{"'용역비'!$A$4:$C$8"}</definedName>
    <definedName name="최재호" hidden="1">#REF!</definedName>
    <definedName name="최정돈" localSheetId="20" hidden="1">{#N/A,#N/A,FALSE,"지침";#N/A,#N/A,FALSE,"환경분석";#N/A,#N/A,FALSE,"Sheet16"}</definedName>
    <definedName name="최정돈" hidden="1">{#N/A,#N/A,FALSE,"지침";#N/A,#N/A,FALSE,"환경분석";#N/A,#N/A,FALSE,"Sheet16"}</definedName>
    <definedName name="출판" localSheetId="20" hidden="1">{#N/A,#N/A,FALSE,"지침";#N/A,#N/A,FALSE,"환경분석";#N/A,#N/A,FALSE,"Sheet16"}</definedName>
    <definedName name="출판" hidden="1">{#N/A,#N/A,FALSE,"지침";#N/A,#N/A,FALSE,"환경분석";#N/A,#N/A,FALSE,"Sheet16"}</definedName>
    <definedName name="ㅋ" localSheetId="20" hidden="1">{#N/A,#N/A,FALSE,"Aging Summary";#N/A,#N/A,FALSE,"Ratio Analysis";#N/A,#N/A,FALSE,"Test 120 Day Accts";#N/A,#N/A,FALSE,"Tickmarks"}</definedName>
    <definedName name="ㅋ" hidden="1">{#N/A,#N/A,FALSE,"Aging Summary";#N/A,#N/A,FALSE,"Ratio Analysis";#N/A,#N/A,FALSE,"Test 120 Day Accts";#N/A,#N/A,FALSE,"Tickmarks"}</definedName>
    <definedName name="ㅋㄴ" hidden="1">#REF!</definedName>
    <definedName name="ㅋㄹㄴㅇㄹ" localSheetId="20" hidden="1">{#N/A,#N/A,FALSE,"BS";#N/A,#N/A,FALSE,"PL";#N/A,#N/A,FALSE,"처분";#N/A,#N/A,FALSE,"현금";#N/A,#N/A,FALSE,"매출";#N/A,#N/A,FALSE,"원가";#N/A,#N/A,FALSE,"경영"}</definedName>
    <definedName name="ㅋㄹㄴㅇㄹ" hidden="1">{#N/A,#N/A,FALSE,"BS";#N/A,#N/A,FALSE,"PL";#N/A,#N/A,FALSE,"처분";#N/A,#N/A,FALSE,"현금";#N/A,#N/A,FALSE,"매출";#N/A,#N/A,FALSE,"원가";#N/A,#N/A,FALSE,"경영"}</definedName>
    <definedName name="ㅋㅋ" localSheetId="20" hidden="1">{#N/A,#N/A,FALSE,"UNIT";#N/A,#N/A,FALSE,"UNIT";#N/A,#N/A,FALSE,"계정"}</definedName>
    <definedName name="ㅋㅋ" hidden="1">{#N/A,#N/A,FALSE,"UNIT";#N/A,#N/A,FALSE,"UNIT";#N/A,#N/A,FALSE,"계정"}</definedName>
    <definedName name="ㅋㅋㅋ" localSheetId="20" hidden="1">{#N/A,#N/A,FALSE,"UNIT";#N/A,#N/A,FALSE,"UNIT";#N/A,#N/A,FALSE,"계정"}</definedName>
    <definedName name="ㅋㅋㅋ" hidden="1">{#N/A,#N/A,FALSE,"UNIT";#N/A,#N/A,FALSE,"UNIT";#N/A,#N/A,FALSE,"계정"}</definedName>
    <definedName name="ㅋㅋㅋㅋ" localSheetId="20" hidden="1">{#N/A,#N/A,FALSE,"BS";#N/A,#N/A,FALSE,"PL";#N/A,#N/A,FALSE,"처분";#N/A,#N/A,FALSE,"현금";#N/A,#N/A,FALSE,"매출";#N/A,#N/A,FALSE,"원가";#N/A,#N/A,FALSE,"경영"}</definedName>
    <definedName name="ㅋㅋㅋㅋ" hidden="1">{#N/A,#N/A,FALSE,"BS";#N/A,#N/A,FALSE,"PL";#N/A,#N/A,FALSE,"처분";#N/A,#N/A,FALSE,"현금";#N/A,#N/A,FALSE,"매출";#N/A,#N/A,FALSE,"원가";#N/A,#N/A,FALSE,"경영"}</definedName>
    <definedName name="ㅋㅋㅋㅋㅋ" localSheetId="20" hidden="1">{#N/A,#N/A,FALSE,"UNIT";#N/A,#N/A,FALSE,"UNIT";#N/A,#N/A,FALSE,"계정"}</definedName>
    <definedName name="ㅋㅋㅋㅋㅋ" hidden="1">{#N/A,#N/A,FALSE,"UNIT";#N/A,#N/A,FALSE,"UNIT";#N/A,#N/A,FALSE,"계정"}</definedName>
    <definedName name="ㅋㅋㅋㅋㅋㅋ" localSheetId="20" hidden="1">{#N/A,#N/A,FALSE,"BS";#N/A,#N/A,FALSE,"PL";#N/A,#N/A,FALSE,"처분";#N/A,#N/A,FALSE,"현금";#N/A,#N/A,FALSE,"매출";#N/A,#N/A,FALSE,"원가";#N/A,#N/A,FALSE,"경영"}</definedName>
    <definedName name="ㅋㅋㅋㅋㅋㅋ" hidden="1">{#N/A,#N/A,FALSE,"BS";#N/A,#N/A,FALSE,"PL";#N/A,#N/A,FALSE,"처분";#N/A,#N/A,FALSE,"현금";#N/A,#N/A,FALSE,"매출";#N/A,#N/A,FALSE,"원가";#N/A,#N/A,FALSE,"경영"}</definedName>
    <definedName name="캐쉬" localSheetId="20" hidden="1">{#N/A,#N/A,FALSE,"지침";#N/A,#N/A,FALSE,"환경분석";#N/A,#N/A,FALSE,"Sheet16"}</definedName>
    <definedName name="캐쉬" hidden="1">{#N/A,#N/A,FALSE,"지침";#N/A,#N/A,FALSE,"환경분석";#N/A,#N/A,FALSE,"Sheet16"}</definedName>
    <definedName name="코드" localSheetId="20" hidden="1">{#N/A,#N/A,FALSE,"BS";#N/A,#N/A,FALSE,"PL";#N/A,#N/A,FALSE,"처분";#N/A,#N/A,FALSE,"현금";#N/A,#N/A,FALSE,"매출";#N/A,#N/A,FALSE,"원가";#N/A,#N/A,FALSE,"경영"}</definedName>
    <definedName name="코드" hidden="1">{#N/A,#N/A,FALSE,"BS";#N/A,#N/A,FALSE,"PL";#N/A,#N/A,FALSE,"처분";#N/A,#N/A,FALSE,"현금";#N/A,#N/A,FALSE,"매출";#N/A,#N/A,FALSE,"원가";#N/A,#N/A,FALSE,"경영"}</definedName>
    <definedName name="코드1" localSheetId="20" hidden="1">{#N/A,#N/A,FALSE,"BS";#N/A,#N/A,FALSE,"PL";#N/A,#N/A,FALSE,"처분";#N/A,#N/A,FALSE,"현금";#N/A,#N/A,FALSE,"매출";#N/A,#N/A,FALSE,"원가";#N/A,#N/A,FALSE,"경영"}</definedName>
    <definedName name="코드1" hidden="1">{#N/A,#N/A,FALSE,"BS";#N/A,#N/A,FALSE,"PL";#N/A,#N/A,FALSE,"처분";#N/A,#N/A,FALSE,"현금";#N/A,#N/A,FALSE,"매출";#N/A,#N/A,FALSE,"원가";#N/A,#N/A,FALSE,"경영"}</definedName>
    <definedName name="ㅌ" localSheetId="20" hidden="1">{#N/A,#N/A,FALSE,"Sheet1"}</definedName>
    <definedName name="ㅌ" hidden="1">{#N/A,#N/A,FALSE,"Sheet1"}</definedName>
    <definedName name="ㅌㅊㅊㅊㅋ" localSheetId="20" hidden="1">{#N/A,#N/A,FALSE,"BS";#N/A,#N/A,FALSE,"PL";#N/A,#N/A,FALSE,"처분";#N/A,#N/A,FALSE,"현금";#N/A,#N/A,FALSE,"매출";#N/A,#N/A,FALSE,"원가";#N/A,#N/A,FALSE,"경영"}</definedName>
    <definedName name="ㅌㅊㅊㅊㅋ" hidden="1">{#N/A,#N/A,FALSE,"BS";#N/A,#N/A,FALSE,"PL";#N/A,#N/A,FALSE,"처분";#N/A,#N/A,FALSE,"현금";#N/A,#N/A,FALSE,"매출";#N/A,#N/A,FALSE,"원가";#N/A,#N/A,FALSE,"경영"}</definedName>
    <definedName name="ㅌㅌ" localSheetId="20" hidden="1">{#N/A,#N/A,FALSE,"UNIT";#N/A,#N/A,FALSE,"UNIT";#N/A,#N/A,FALSE,"계정"}</definedName>
    <definedName name="ㅌㅌ" hidden="1">{#N/A,#N/A,FALSE,"UNIT";#N/A,#N/A,FALSE,"UNIT";#N/A,#N/A,FALSE,"계정"}</definedName>
    <definedName name="ㅌㅌㅌ" localSheetId="20" hidden="1">{#N/A,#N/A,FALSE,"UNIT";#N/A,#N/A,FALSE,"UNIT";#N/A,#N/A,FALSE,"계정"}</definedName>
    <definedName name="ㅌㅌㅌ" hidden="1">{#N/A,#N/A,FALSE,"UNIT";#N/A,#N/A,FALSE,"UNIT";#N/A,#N/A,FALSE,"계정"}</definedName>
    <definedName name="타" localSheetId="20" hidden="1">{#N/A,#N/A,FALSE,"투입&amp;Waste";#N/A,#N/A,FALSE,"투입&amp;Waste";#N/A,#N/A,FALSE,"투입&amp;Waste"}</definedName>
    <definedName name="타" hidden="1">{#N/A,#N/A,FALSE,"투입&amp;Waste";#N/A,#N/A,FALSE,"투입&amp;Waste";#N/A,#N/A,FALSE,"투입&amp;Waste"}</definedName>
    <definedName name="타이어" localSheetId="20" hidden="1">{#N/A,#N/A,FALSE,"BS";#N/A,#N/A,FALSE,"PL";#N/A,#N/A,FALSE,"처분";#N/A,#N/A,FALSE,"현금";#N/A,#N/A,FALSE,"매출";#N/A,#N/A,FALSE,"원가";#N/A,#N/A,FALSE,"경영"}</definedName>
    <definedName name="타이어" hidden="1">{#N/A,#N/A,FALSE,"BS";#N/A,#N/A,FALSE,"PL";#N/A,#N/A,FALSE,"처분";#N/A,#N/A,FALSE,"현금";#N/A,#N/A,FALSE,"매출";#N/A,#N/A,FALSE,"원가";#N/A,#N/A,FALSE,"경영"}</definedName>
    <definedName name="타타타" localSheetId="20" hidden="1">{"'Sheet1'!$A$1:$H$36"}</definedName>
    <definedName name="타타타" hidden="1">{"'Sheet1'!$A$1:$H$36"}</definedName>
    <definedName name="토지평가요항표" hidden="1">#REF!</definedName>
    <definedName name="통신회선편집용" localSheetId="20" hidden="1">{#N/A,#N/A,FALSE,"회선임차현황"}</definedName>
    <definedName name="통신회선편집용" hidden="1">{#N/A,#N/A,FALSE,"회선임차현황"}</definedName>
    <definedName name="퇴직보험예치금" hidden="1">#REF!</definedName>
    <definedName name="퇴충명세" localSheetId="2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퇴충명세"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투자" localSheetId="20" hidden="1">{#N/A,#N/A,FALSE,"BS";#N/A,#N/A,FALSE,"PL";#N/A,#N/A,FALSE,"처분";#N/A,#N/A,FALSE,"현금";#N/A,#N/A,FALSE,"매출";#N/A,#N/A,FALSE,"원가";#N/A,#N/A,FALSE,"경영"}</definedName>
    <definedName name="투자" hidden="1">{#N/A,#N/A,FALSE,"BS";#N/A,#N/A,FALSE,"PL";#N/A,#N/A,FALSE,"처분";#N/A,#N/A,FALSE,"현금";#N/A,#N/A,FALSE,"매출";#N/A,#N/A,FALSE,"원가";#N/A,#N/A,FALSE,"경영"}</definedName>
    <definedName name="투자계획1" localSheetId="20" hidden="1">{#N/A,#N/A,FALSE,"UNIT";#N/A,#N/A,FALSE,"UNIT";#N/A,#N/A,FALSE,"계정"}</definedName>
    <definedName name="투자계획1" hidden="1">{#N/A,#N/A,FALSE,"UNIT";#N/A,#N/A,FALSE,"UNIT";#N/A,#N/A,FALSE,"계정"}</definedName>
    <definedName name="투자공통" localSheetId="20" hidden="1">{#N/A,#N/A,FALSE,"BS";#N/A,#N/A,FALSE,"PL";#N/A,#N/A,FALSE,"처분";#N/A,#N/A,FALSE,"현금";#N/A,#N/A,FALSE,"매출";#N/A,#N/A,FALSE,"원가";#N/A,#N/A,FALSE,"경영"}</definedName>
    <definedName name="투자공통" hidden="1">{#N/A,#N/A,FALSE,"BS";#N/A,#N/A,FALSE,"PL";#N/A,#N/A,FALSE,"처분";#N/A,#N/A,FALSE,"현금";#N/A,#N/A,FALSE,"매출";#N/A,#N/A,FALSE,"원가";#N/A,#N/A,FALSE,"경영"}</definedName>
    <definedName name="투자유가증권" localSheetId="20" hidden="1">{#N/A,#N/A,FALSE,"BS";#N/A,#N/A,FALSE,"PL";#N/A,#N/A,FALSE,"처분";#N/A,#N/A,FALSE,"현금";#N/A,#N/A,FALSE,"매출";#N/A,#N/A,FALSE,"원가";#N/A,#N/A,FALSE,"경영"}</definedName>
    <definedName name="투자유가증권" hidden="1">{#N/A,#N/A,FALSE,"BS";#N/A,#N/A,FALSE,"PL";#N/A,#N/A,FALSE,"처분";#N/A,#N/A,FALSE,"현금";#N/A,#N/A,FALSE,"매출";#N/A,#N/A,FALSE,"원가";#N/A,#N/A,FALSE,"경영"}</definedName>
    <definedName name="투자주식" localSheetId="20" hidden="1">{#N/A,#N/A,FALSE,"BS";#N/A,#N/A,FALSE,"PL";#N/A,#N/A,FALSE,"처분";#N/A,#N/A,FALSE,"현금";#N/A,#N/A,FALSE,"매출";#N/A,#N/A,FALSE,"원가";#N/A,#N/A,FALSE,"경영"}</definedName>
    <definedName name="투자주식" hidden="1">{#N/A,#N/A,FALSE,"BS";#N/A,#N/A,FALSE,"PL";#N/A,#N/A,FALSE,"처분";#N/A,#N/A,FALSE,"현금";#N/A,#N/A,FALSE,"매출";#N/A,#N/A,FALSE,"원가";#N/A,#N/A,FALSE,"경영"}</definedName>
    <definedName name="투자주식명" localSheetId="20" hidden="1">{#N/A,#N/A,FALSE,"BS";#N/A,#N/A,FALSE,"PL";#N/A,#N/A,FALSE,"처분";#N/A,#N/A,FALSE,"현금";#N/A,#N/A,FALSE,"매출";#N/A,#N/A,FALSE,"원가";#N/A,#N/A,FALSE,"경영"}</definedName>
    <definedName name="투자주식명" hidden="1">{#N/A,#N/A,FALSE,"BS";#N/A,#N/A,FALSE,"PL";#N/A,#N/A,FALSE,"처분";#N/A,#N/A,FALSE,"현금";#N/A,#N/A,FALSE,"매출";#N/A,#N/A,FALSE,"원가";#N/A,#N/A,FALSE,"경영"}</definedName>
    <definedName name="틴" localSheetId="20" hidden="1">{#N/A,#N/A,FALSE,"BS";#N/A,#N/A,FALSE,"PL";#N/A,#N/A,FALSE,"처분";#N/A,#N/A,FALSE,"현금";#N/A,#N/A,FALSE,"매출";#N/A,#N/A,FALSE,"원가";#N/A,#N/A,FALSE,"경영"}</definedName>
    <definedName name="틴" hidden="1">{#N/A,#N/A,FALSE,"BS";#N/A,#N/A,FALSE,"PL";#N/A,#N/A,FALSE,"처분";#N/A,#N/A,FALSE,"현금";#N/A,#N/A,FALSE,"매출";#N/A,#N/A,FALSE,"원가";#N/A,#N/A,FALSE,"경영"}</definedName>
    <definedName name="팀" localSheetId="20" hidden="1">{#N/A,#N/A,FALSE,"지침";#N/A,#N/A,FALSE,"환경분석";#N/A,#N/A,FALSE,"Sheet16"}</definedName>
    <definedName name="팀" hidden="1">{#N/A,#N/A,FALSE,"지침";#N/A,#N/A,FALSE,"환경분석";#N/A,#N/A,FALSE,"Sheet16"}</definedName>
    <definedName name="팀별_2" localSheetId="20" hidden="1">{"'Desktop Inventory 현황'!$B$2:$O$35"}</definedName>
    <definedName name="팀별_2" hidden="1">{"'Desktop Inventory 현황'!$B$2:$O$35"}</definedName>
    <definedName name="팀별계획" localSheetId="20" hidden="1">{#N/A,#N/A,FALSE,"UNIT";#N/A,#N/A,FALSE,"UNIT";#N/A,#N/A,FALSE,"계정"}</definedName>
    <definedName name="팀별계획" hidden="1">{#N/A,#N/A,FALSE,"UNIT";#N/A,#N/A,FALSE,"UNIT";#N/A,#N/A,FALSE,"계정"}</definedName>
    <definedName name="팀별손익_코팅" localSheetId="20" hidden="1">{#N/A,#N/A,FALSE,"지침";#N/A,#N/A,FALSE,"환경분석";#N/A,#N/A,FALSE,"Sheet16"}</definedName>
    <definedName name="팀별손익_코팅" hidden="1">{#N/A,#N/A,FALSE,"지침";#N/A,#N/A,FALSE,"환경분석";#N/A,#N/A,FALSE,"Sheet16"}</definedName>
    <definedName name="ㅍ" localSheetId="20" hidden="1">{#N/A,#N/A,FALSE,"Aging Summary";#N/A,#N/A,FALSE,"Ratio Analysis";#N/A,#N/A,FALSE,"Test 120 Day Accts";#N/A,#N/A,FALSE,"Tickmarks"}</definedName>
    <definedName name="ㅍ" hidden="1">{#N/A,#N/A,FALSE,"Aging Summary";#N/A,#N/A,FALSE,"Ratio Analysis";#N/A,#N/A,FALSE,"Test 120 Day Accts";#N/A,#N/A,FALSE,"Tickmarks"}</definedName>
    <definedName name="ㅍㅍㅍㅍ" localSheetId="20" hidden="1">{#N/A,#N/A,FALSE,"UNIT";#N/A,#N/A,FALSE,"UNIT";#N/A,#N/A,FALSE,"계정"}</definedName>
    <definedName name="ㅍㅍㅍㅍ" hidden="1">{#N/A,#N/A,FALSE,"UNIT";#N/A,#N/A,FALSE,"UNIT";#N/A,#N/A,FALSE,"계정"}</definedName>
    <definedName name="ㅍㅍㅍㅍㅍ" localSheetId="20" hidden="1">{#N/A,#N/A,FALSE,"UNIT";#N/A,#N/A,FALSE,"UNIT";#N/A,#N/A,FALSE,"계정"}</definedName>
    <definedName name="ㅍㅍㅍㅍㅍ" hidden="1">{#N/A,#N/A,FALSE,"UNIT";#N/A,#N/A,FALSE,"UNIT";#N/A,#N/A,FALSE,"계정"}</definedName>
    <definedName name="판관비" localSheetId="20" hidden="1">{#N/A,#N/A,FALSE,"BS";#N/A,#N/A,FALSE,"PL";#N/A,#N/A,FALSE,"처분";#N/A,#N/A,FALSE,"현금";#N/A,#N/A,FALSE,"매출";#N/A,#N/A,FALSE,"원가";#N/A,#N/A,FALSE,"경영"}</definedName>
    <definedName name="판관비" hidden="1">{#N/A,#N/A,FALSE,"BS";#N/A,#N/A,FALSE,"PL";#N/A,#N/A,FALSE,"처분";#N/A,#N/A,FALSE,"현금";#N/A,#N/A,FALSE,"매출";#N/A,#N/A,FALSE,"원가";#N/A,#N/A,FALSE,"경영"}</definedName>
    <definedName name="판매관리비" localSheetId="20" hidden="1">{#N/A,#N/A,FALSE,"지침";#N/A,#N/A,FALSE,"환경분석";#N/A,#N/A,FALSE,"Sheet16"}</definedName>
    <definedName name="판매관리비" hidden="1">{#N/A,#N/A,FALSE,"지침";#N/A,#N/A,FALSE,"환경분석";#N/A,#N/A,FALSE,"Sheet16"}</definedName>
    <definedName name="판매보증" localSheetId="20" hidden="1">{#N/A,#N/A,FALSE,"인원";#N/A,#N/A,FALSE,"비용2";#N/A,#N/A,FALSE,"비용1";#N/A,#N/A,FALSE,"비용";#N/A,#N/A,FALSE,"보증2";#N/A,#N/A,FALSE,"보증1";#N/A,#N/A,FALSE,"보증";#N/A,#N/A,FALSE,"손익1";#N/A,#N/A,FALSE,"손익";#N/A,#N/A,FALSE,"부서별매출";#N/A,#N/A,FALSE,"매출"}</definedName>
    <definedName name="판매보증" hidden="1">{#N/A,#N/A,FALSE,"인원";#N/A,#N/A,FALSE,"비용2";#N/A,#N/A,FALSE,"비용1";#N/A,#N/A,FALSE,"비용";#N/A,#N/A,FALSE,"보증2";#N/A,#N/A,FALSE,"보증1";#N/A,#N/A,FALSE,"보증";#N/A,#N/A,FALSE,"손익1";#N/A,#N/A,FALSE,"손익";#N/A,#N/A,FALSE,"부서별매출";#N/A,#N/A,FALSE,"매출"}</definedName>
    <definedName name="평균이자율" hidden="1">[72]이자율!#REF!</definedName>
    <definedName name="포장" localSheetId="20" hidden="1">{#N/A,#N/A,FALSE,"지침";#N/A,#N/A,FALSE,"환경분석";#N/A,#N/A,FALSE,"Sheet16"}</definedName>
    <definedName name="포장" hidden="1">{#N/A,#N/A,FALSE,"지침";#N/A,#N/A,FALSE,"환경분석";#N/A,#N/A,FALSE,"Sheet16"}</definedName>
    <definedName name="포장2월ocf" localSheetId="20" hidden="1">{#N/A,#N/A,FALSE,"지침";#N/A,#N/A,FALSE,"환경분석";#N/A,#N/A,FALSE,"Sheet16"}</definedName>
    <definedName name="포장2월ocf" hidden="1">{#N/A,#N/A,FALSE,"지침";#N/A,#N/A,FALSE,"환경분석";#N/A,#N/A,FALSE,"Sheet16"}</definedName>
    <definedName name="포장BS" localSheetId="20" hidden="1">{#N/A,#N/A,FALSE,"지침";#N/A,#N/A,FALSE,"환경분석";#N/A,#N/A,FALSE,"Sheet16"}</definedName>
    <definedName name="포장BS" hidden="1">{#N/A,#N/A,FALSE,"지침";#N/A,#N/A,FALSE,"환경분석";#N/A,#N/A,FALSE,"Sheet16"}</definedName>
    <definedName name="포장ocf" localSheetId="20" hidden="1">{#N/A,#N/A,FALSE,"지침";#N/A,#N/A,FALSE,"환경분석";#N/A,#N/A,FALSE,"Sheet16"}</definedName>
    <definedName name="포장ocf" hidden="1">{#N/A,#N/A,FALSE,"지침";#N/A,#N/A,FALSE,"환경분석";#N/A,#N/A,FALSE,"Sheet16"}</definedName>
    <definedName name="포장재" localSheetId="20" hidden="1">{#N/A,#N/A,FALSE,"투입&amp;Waste";#N/A,#N/A,FALSE,"투입&amp;Waste";#N/A,#N/A,FALSE,"투입&amp;Waste"}</definedName>
    <definedName name="포장재" hidden="1">{#N/A,#N/A,FALSE,"투입&amp;Waste";#N/A,#N/A,FALSE,"투입&amp;Waste";#N/A,#N/A,FALSE,"투입&amp;Waste"}</definedName>
    <definedName name="포포퐆" localSheetId="20" hidden="1">{#N/A,#N/A,FALSE,"BS";#N/A,#N/A,FALSE,"PL";#N/A,#N/A,FALSE,"처분";#N/A,#N/A,FALSE,"현금";#N/A,#N/A,FALSE,"매출";#N/A,#N/A,FALSE,"원가";#N/A,#N/A,FALSE,"경영"}</definedName>
    <definedName name="포포퐆" hidden="1">{#N/A,#N/A,FALSE,"BS";#N/A,#N/A,FALSE,"PL";#N/A,#N/A,FALSE,"처분";#N/A,#N/A,FALSE,"현금";#N/A,#N/A,FALSE,"매출";#N/A,#N/A,FALSE,"원가";#N/A,#N/A,FALSE,"경영"}</definedName>
    <definedName name="표지" localSheetId="2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표지"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표지2" localSheetId="20" hidden="1">{#N/A,#N/A,FALSE,"BS";#N/A,#N/A,FALSE,"PL";#N/A,#N/A,FALSE,"처분";#N/A,#N/A,FALSE,"현금";#N/A,#N/A,FALSE,"매출";#N/A,#N/A,FALSE,"원가";#N/A,#N/A,FALSE,"경영"}</definedName>
    <definedName name="표지2" hidden="1">{#N/A,#N/A,FALSE,"BS";#N/A,#N/A,FALSE,"PL";#N/A,#N/A,FALSE,"처분";#N/A,#N/A,FALSE,"현금";#N/A,#N/A,FALSE,"매출";#N/A,#N/A,FALSE,"원가";#N/A,#N/A,FALSE,"경영"}</definedName>
    <definedName name="표지조정" localSheetId="2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표지조정"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표표ㅣ" localSheetId="20" hidden="1">{"'Sheet1'!$A$1:$H$36"}</definedName>
    <definedName name="표표ㅣ" hidden="1">{"'Sheet1'!$A$1:$H$36"}</definedName>
    <definedName name="풀" localSheetId="20" hidden="1">{#N/A,#N/A,FALSE,"동부"}</definedName>
    <definedName name="풀" hidden="1">{#N/A,#N/A,FALSE,"동부"}</definedName>
    <definedName name="품질ㄴㄴ" localSheetId="20" hidden="1">{#N/A,#N/A,FALSE,"BS";#N/A,#N/A,FALSE,"PL";#N/A,#N/A,FALSE,"처분";#N/A,#N/A,FALSE,"현금";#N/A,#N/A,FALSE,"매출";#N/A,#N/A,FALSE,"원가";#N/A,#N/A,FALSE,"경영"}</definedName>
    <definedName name="품질ㄴㄴ" hidden="1">{#N/A,#N/A,FALSE,"BS";#N/A,#N/A,FALSE,"PL";#N/A,#N/A,FALSE,"처분";#N/A,#N/A,FALSE,"현금";#N/A,#N/A,FALSE,"매출";#N/A,#N/A,FALSE,"원가";#N/A,#N/A,FALSE,"경영"}</definedName>
    <definedName name="ㅎㅇㅀ" hidden="1">#REF!</definedName>
    <definedName name="하" localSheetId="20" hidden="1">{"'Sheet1'!$A$1:$H$36"}</definedName>
    <definedName name="하" hidden="1">{"'Sheet1'!$A$1:$H$36"}</definedName>
    <definedName name="하ㅏㅎ라하하핳" localSheetId="20" hidden="1">{"'Sheet1'!$A$1:$H$36"}</definedName>
    <definedName name="하ㅏㅎ라하하핳" hidden="1">{"'Sheet1'!$A$1:$H$36"}</definedName>
    <definedName name="항" localSheetId="20" hidden="1">{#N/A,#N/A,FALSE,"BS";#N/A,#N/A,FALSE,"PL";#N/A,#N/A,FALSE,"처분";#N/A,#N/A,FALSE,"현금";#N/A,#N/A,FALSE,"매출";#N/A,#N/A,FALSE,"원가";#N/A,#N/A,FALSE,"경영"}</definedName>
    <definedName name="항" hidden="1">{#N/A,#N/A,FALSE,"BS";#N/A,#N/A,FALSE,"PL";#N/A,#N/A,FALSE,"처분";#N/A,#N/A,FALSE,"현금";#N/A,#N/A,FALSE,"매출";#N/A,#N/A,FALSE,"원가";#N/A,#N/A,FALSE,"경영"}</definedName>
    <definedName name="현금및등가물" localSheetId="20" hidden="1">{#N/A,#N/A,FALSE,"BS";#N/A,#N/A,FALSE,"PL";#N/A,#N/A,FALSE,"A";#N/A,#N/A,FALSE,"B";#N/A,#N/A,FALSE,"B1";#N/A,#N/A,FALSE,"C";#N/A,#N/A,FALSE,"C1";#N/A,#N/A,FALSE,"C2";#N/A,#N/A,FALSE,"D";#N/A,#N/A,FALSE,"E";#N/A,#N/A,FALSE,"F";#N/A,#N/A,FALSE,"AA";#N/A,#N/A,FALSE,"BB";#N/A,#N/A,FALSE,"CC";#N/A,#N/A,FALSE,"DD";#N/A,#N/A,FALSE,"EE";#N/A,#N/A,FALSE,"FF";#N/A,#N/A,FALSE,"PL10";#N/A,#N/A,FALSE,"PL20";#N/A,#N/A,FALSE,"PL30"}</definedName>
    <definedName name="현금및등가물" hidden="1">{#N/A,#N/A,FALSE,"BS";#N/A,#N/A,FALSE,"PL";#N/A,#N/A,FALSE,"A";#N/A,#N/A,FALSE,"B";#N/A,#N/A,FALSE,"B1";#N/A,#N/A,FALSE,"C";#N/A,#N/A,FALSE,"C1";#N/A,#N/A,FALSE,"C2";#N/A,#N/A,FALSE,"D";#N/A,#N/A,FALSE,"E";#N/A,#N/A,FALSE,"F";#N/A,#N/A,FALSE,"AA";#N/A,#N/A,FALSE,"BB";#N/A,#N/A,FALSE,"CC";#N/A,#N/A,FALSE,"DD";#N/A,#N/A,FALSE,"EE";#N/A,#N/A,FALSE,"FF";#N/A,#N/A,FALSE,"PL10";#N/A,#N/A,FALSE,"PL20";#N/A,#N/A,FALSE,"PL30"}</definedName>
    <definedName name="현금흐름" hidden="1">'[73]경영비율 '!#REF!</definedName>
    <definedName name="현금흐름1" hidden="1">[74]수정시산표!#REF!</definedName>
    <definedName name="현금흐름3개월" localSheetId="20" hidden="1">{#N/A,#N/A,FALSE,"UNIT";#N/A,#N/A,FALSE,"UNIT";#N/A,#N/A,FALSE,"계정"}</definedName>
    <definedName name="현금흐름3개월" hidden="1">{#N/A,#N/A,FALSE,"UNIT";#N/A,#N/A,FALSE,"UNIT";#N/A,#N/A,FALSE,"계정"}</definedName>
    <definedName name="현금흐름정산표" localSheetId="20" hidden="1">{#N/A,#N/A,FALSE,"BS";#N/A,#N/A,FALSE,"PL";#N/A,#N/A,FALSE,"처분";#N/A,#N/A,FALSE,"현금";#N/A,#N/A,FALSE,"매출";#N/A,#N/A,FALSE,"원가";#N/A,#N/A,FALSE,"경영"}</definedName>
    <definedName name="현금흐름정산표" hidden="1">{#N/A,#N/A,FALSE,"BS";#N/A,#N/A,FALSE,"PL";#N/A,#N/A,FALSE,"처분";#N/A,#N/A,FALSE,"현금";#N/A,#N/A,FALSE,"매출";#N/A,#N/A,FALSE,"원가";#N/A,#N/A,FALSE,"경영"}</definedName>
    <definedName name="현황사진" hidden="1">#REF!</definedName>
    <definedName name="호" localSheetId="20" hidden="1">{#N/A,#N/A,FALSE,"UNIT";#N/A,#N/A,FALSE,"UNIT";#N/A,#N/A,FALSE,"계정"}</definedName>
    <definedName name="호" hidden="1">{#N/A,#N/A,FALSE,"UNIT";#N/A,#N/A,FALSE,"UNIT";#N/A,#N/A,FALSE,"계정"}</definedName>
    <definedName name="호호호호" localSheetId="20" hidden="1">{#N/A,#N/A,FALSE,"BS";#N/A,#N/A,FALSE,"PL";#N/A,#N/A,FALSE,"처분";#N/A,#N/A,FALSE,"현금";#N/A,#N/A,FALSE,"매출";#N/A,#N/A,FALSE,"원가";#N/A,#N/A,FALSE,"경영"}</definedName>
    <definedName name="호호호호" hidden="1">{#N/A,#N/A,FALSE,"BS";#N/A,#N/A,FALSE,"PL";#N/A,#N/A,FALSE,"처분";#N/A,#N/A,FALSE,"현금";#N/A,#N/A,FALSE,"매출";#N/A,#N/A,FALSE,"원가";#N/A,#N/A,FALSE,"경영"}</definedName>
    <definedName name="확대3" localSheetId="20" hidden="1">{#N/A,#N/A,FALSE,"UNIT";#N/A,#N/A,FALSE,"UNIT";#N/A,#N/A,FALSE,"계정"}</definedName>
    <definedName name="확대3" hidden="1">{#N/A,#N/A,FALSE,"UNIT";#N/A,#N/A,FALSE,"UNIT";#N/A,#N/A,FALSE,"계정"}</definedName>
    <definedName name="황" localSheetId="20" hidden="1">{"'분양원가'!$B$1:$F$113"}</definedName>
    <definedName name="황" hidden="1">{"'분양원가'!$B$1:$F$113"}</definedName>
    <definedName name="회" localSheetId="20" hidden="1">{#N/A,#N/A,FALSE,"동부"}</definedName>
    <definedName name="회" hidden="1">{#N/A,#N/A,FALSE,"동부"}</definedName>
    <definedName name="회장님보고2" localSheetId="20" hidden="1">{#N/A,#N/A,TRUE,"IS";#N/A,#N/A,TRUE,"SG";#N/A,#N/A,TRUE,"FF";#N/A,#N/A,TRUE,"BS";#N/A,#N/A,TRUE,"DCF";#N/A,#N/A,TRUE,"Int";#N/A,#N/A,TRUE,"Consumer";#N/A,#N/A,TRUE,"Building";#N/A,#N/A,TRUE,"Industrial"}</definedName>
    <definedName name="회장님보고2" hidden="1">{#N/A,#N/A,TRUE,"IS";#N/A,#N/A,TRUE,"SG";#N/A,#N/A,TRUE,"FF";#N/A,#N/A,TRUE,"BS";#N/A,#N/A,TRUE,"DCF";#N/A,#N/A,TRUE,"Int";#N/A,#N/A,TRUE,"Consumer";#N/A,#N/A,TRUE,"Building";#N/A,#N/A,TRUE,"Industrial"}</definedName>
    <definedName name="후후후" localSheetId="20" hidden="1">{"'미착금액'!$A$4:$G$14"}</definedName>
    <definedName name="후후후" hidden="1">{"'미착금액'!$A$4:$G$14"}</definedName>
    <definedName name="흐름표" localSheetId="20" hidden="1">{#N/A,#N/A,FALSE,"UNIT";#N/A,#N/A,FALSE,"UNIT";#N/A,#N/A,FALSE,"계정"}</definedName>
    <definedName name="흐름표" hidden="1">{#N/A,#N/A,FALSE,"UNIT";#N/A,#N/A,FALSE,"UNIT";#N/A,#N/A,FALSE,"계정"}</definedName>
    <definedName name="ㅏ" localSheetId="20" hidden="1">{#N/A,#N/A,TRUE,"Summary";#N/A,#N/A,TRUE,"IS";#N/A,#N/A,TRUE,"Adj";#N/A,#N/A,TRUE,"BS";#N/A,#N/A,TRUE,"CF";#N/A,#N/A,TRUE,"Debt";#N/A,#N/A,TRUE,"IRR"}</definedName>
    <definedName name="ㅏ" hidden="1">{#N/A,#N/A,TRUE,"Summary";#N/A,#N/A,TRUE,"IS";#N/A,#N/A,TRUE,"Adj";#N/A,#N/A,TRUE,"BS";#N/A,#N/A,TRUE,"CF";#N/A,#N/A,TRUE,"Debt";#N/A,#N/A,TRUE,"IRR"}</definedName>
    <definedName name="ㅏㅏ" localSheetId="20" hidden="1">{#N/A,#N/A,FALSE,"Aging Summary";#N/A,#N/A,FALSE,"Ratio Analysis";#N/A,#N/A,FALSE,"Test 120 Day Accts";#N/A,#N/A,FALSE,"Tickmarks"}</definedName>
    <definedName name="ㅏㅏ" hidden="1">{#N/A,#N/A,FALSE,"Aging Summary";#N/A,#N/A,FALSE,"Ratio Analysis";#N/A,#N/A,FALSE,"Test 120 Day Accts";#N/A,#N/A,FALSE,"Tickmarks"}</definedName>
    <definedName name="ㅏㅏㅏ" localSheetId="20" hidden="1">{#N/A,#N/A,FALSE,"UNIT";#N/A,#N/A,FALSE,"UNIT";#N/A,#N/A,FALSE,"계정"}</definedName>
    <definedName name="ㅏㅏㅏ" hidden="1">{#N/A,#N/A,FALSE,"UNIT";#N/A,#N/A,FALSE,"UNIT";#N/A,#N/A,FALSE,"계정"}</definedName>
    <definedName name="ㅏㅔㄴ아" localSheetId="20" hidden="1">{#N/A,#N/A,FALSE,"BS";#N/A,#N/A,FALSE,"PL";#N/A,#N/A,FALSE,"처분";#N/A,#N/A,FALSE,"현금";#N/A,#N/A,FALSE,"매출";#N/A,#N/A,FALSE,"원가";#N/A,#N/A,FALSE,"경영"}</definedName>
    <definedName name="ㅏㅔㄴ아" hidden="1">{#N/A,#N/A,FALSE,"BS";#N/A,#N/A,FALSE,"PL";#N/A,#N/A,FALSE,"처분";#N/A,#N/A,FALSE,"현금";#N/A,#N/A,FALSE,"매출";#N/A,#N/A,FALSE,"원가";#N/A,#N/A,FALSE,"경영"}</definedName>
    <definedName name="ㅏㅗ" localSheetId="20" hidden="1">{#N/A,#N/A,FALSE,"BS";#N/A,#N/A,FALSE,"PL";#N/A,#N/A,FALSE,"처분";#N/A,#N/A,FALSE,"현금";#N/A,#N/A,FALSE,"매출";#N/A,#N/A,FALSE,"원가";#N/A,#N/A,FALSE,"경영"}</definedName>
    <definedName name="ㅏㅗ" hidden="1">{#N/A,#N/A,FALSE,"BS";#N/A,#N/A,FALSE,"PL";#N/A,#N/A,FALSE,"처분";#N/A,#N/A,FALSE,"현금";#N/A,#N/A,FALSE,"매출";#N/A,#N/A,FALSE,"원가";#N/A,#N/A,FALSE,"경영"}</definedName>
    <definedName name="ㅐ" localSheetId="20" hidden="1">{#N/A,#N/A,FALSE,"UNIT";#N/A,#N/A,FALSE,"UNIT";#N/A,#N/A,FALSE,"계정"}</definedName>
    <definedName name="ㅐ" hidden="1">{#N/A,#N/A,FALSE,"UNIT";#N/A,#N/A,FALSE,"UNIT";#N/A,#N/A,FALSE,"계정"}</definedName>
    <definedName name="ㅐㅐㅐ" localSheetId="20" hidden="1">{#N/A,#N/A,FALSE,"지침";#N/A,#N/A,FALSE,"환경분석";#N/A,#N/A,FALSE,"Sheet16"}</definedName>
    <definedName name="ㅐㅐㅐ" hidden="1">{#N/A,#N/A,FALSE,"지침";#N/A,#N/A,FALSE,"환경분석";#N/A,#N/A,FALSE,"Sheet16"}</definedName>
    <definedName name="ㅑ" localSheetId="20" hidden="1">{#N/A,#N/A,FALSE,"Aging Summary";#N/A,#N/A,FALSE,"Ratio Analysis";#N/A,#N/A,FALSE,"Test 120 Day Accts";#N/A,#N/A,FALSE,"Tickmarks"}</definedName>
    <definedName name="ㅑ" hidden="1">{#N/A,#N/A,FALSE,"Aging Summary";#N/A,#N/A,FALSE,"Ratio Analysis";#N/A,#N/A,FALSE,"Test 120 Day Accts";#N/A,#N/A,FALSE,"Tickmarks"}</definedName>
    <definedName name="ㅑㅑ" localSheetId="20" hidden="1">{#N/A,#N/A,FALSE,"UNIT";#N/A,#N/A,FALSE,"UNIT";#N/A,#N/A,FALSE,"계정"}</definedName>
    <definedName name="ㅑㅑ" hidden="1">{#N/A,#N/A,FALSE,"UNIT";#N/A,#N/A,FALSE,"UNIT";#N/A,#N/A,FALSE,"계정"}</definedName>
    <definedName name="ㅑㅑㅑㅑ" localSheetId="20" hidden="1">{#N/A,#N/A,FALSE,"UNIT";#N/A,#N/A,FALSE,"UNIT";#N/A,#N/A,FALSE,"계정"}</definedName>
    <definedName name="ㅑㅑㅑㅑ" hidden="1">{#N/A,#N/A,FALSE,"UNIT";#N/A,#N/A,FALSE,"UNIT";#N/A,#N/A,FALSE,"계정"}</definedName>
    <definedName name="ㅓㅏ리앙" localSheetId="20" hidden="1">{#N/A,#N/A,FALSE,"UNIT";#N/A,#N/A,FALSE,"UNIT";#N/A,#N/A,FALSE,"계정"}</definedName>
    <definedName name="ㅓㅏ리앙" hidden="1">{#N/A,#N/A,FALSE,"UNIT";#N/A,#N/A,FALSE,"UNIT";#N/A,#N/A,FALSE,"계정"}</definedName>
    <definedName name="ㅓㅓ" localSheetId="20" hidden="1">{#N/A,#N/A,FALSE,"UNIT";#N/A,#N/A,FALSE,"UNIT";#N/A,#N/A,FALSE,"계정"}</definedName>
    <definedName name="ㅓㅓ" hidden="1">{#N/A,#N/A,FALSE,"UNIT";#N/A,#N/A,FALSE,"UNIT";#N/A,#N/A,FALSE,"계정"}</definedName>
    <definedName name="ㅔ" localSheetId="20" hidden="1">{#N/A,#N/A,FALSE,"UNIT";#N/A,#N/A,FALSE,"UNIT";#N/A,#N/A,FALSE,"계정"}</definedName>
    <definedName name="ㅔ" hidden="1">{#N/A,#N/A,FALSE,"UNIT";#N/A,#N/A,FALSE,"UNIT";#N/A,#N/A,FALSE,"계정"}</definedName>
    <definedName name="ㅔㅔㅔ" localSheetId="20" hidden="1">{#N/A,#N/A,FALSE,"UNIT";#N/A,#N/A,FALSE,"UNIT";#N/A,#N/A,FALSE,"계정"}</definedName>
    <definedName name="ㅔㅔㅔ" hidden="1">{#N/A,#N/A,FALSE,"UNIT";#N/A,#N/A,FALSE,"UNIT";#N/A,#N/A,FALSE,"계정"}</definedName>
    <definedName name="ㅕ" localSheetId="20" hidden="1">{#N/A,#N/A,FALSE,"BS";#N/A,#N/A,FALSE,"PL";#N/A,#N/A,FALSE,"처분";#N/A,#N/A,FALSE,"현금";#N/A,#N/A,FALSE,"매출";#N/A,#N/A,FALSE,"원가";#N/A,#N/A,FALSE,"경영"}</definedName>
    <definedName name="ㅕ" hidden="1">{#N/A,#N/A,FALSE,"BS";#N/A,#N/A,FALSE,"PL";#N/A,#N/A,FALSE,"처분";#N/A,#N/A,FALSE,"현금";#N/A,#N/A,FALSE,"매출";#N/A,#N/A,FALSE,"원가";#N/A,#N/A,FALSE,"경영"}</definedName>
    <definedName name="ㅕㅕㅕ" localSheetId="20" hidden="1">{#N/A,#N/A,FALSE,"UNIT";#N/A,#N/A,FALSE,"UNIT";#N/A,#N/A,FALSE,"계정"}</definedName>
    <definedName name="ㅕㅕㅕ" hidden="1">{#N/A,#N/A,FALSE,"UNIT";#N/A,#N/A,FALSE,"UNIT";#N/A,#N/A,FALSE,"계정"}</definedName>
    <definedName name="ㅗㄹ호홓로" hidden="1">#REF!</definedName>
    <definedName name="ㅗㅗ" localSheetId="20" hidden="1">{#N/A,#N/A,FALSE,"UNIT";#N/A,#N/A,FALSE,"UNIT";#N/A,#N/A,FALSE,"계정"}</definedName>
    <definedName name="ㅗㅗ" hidden="1">{#N/A,#N/A,FALSE,"UNIT";#N/A,#N/A,FALSE,"UNIT";#N/A,#N/A,FALSE,"계정"}</definedName>
    <definedName name="ㅛㅛㅛ" localSheetId="20" hidden="1">{#N/A,#N/A,FALSE,"UNIT";#N/A,#N/A,FALSE,"UNIT";#N/A,#N/A,FALSE,"계정"}</definedName>
    <definedName name="ㅛㅛㅛ" hidden="1">{#N/A,#N/A,FALSE,"UNIT";#N/A,#N/A,FALSE,"UNIT";#N/A,#N/A,FALSE,"계정"}</definedName>
    <definedName name="ㅜ" localSheetId="20" hidden="1">{#N/A,#N/A,FALSE,"UNIT";#N/A,#N/A,FALSE,"UNIT";#N/A,#N/A,FALSE,"계정"}</definedName>
    <definedName name="ㅜ" hidden="1">{#N/A,#N/A,FALSE,"UNIT";#N/A,#N/A,FALSE,"UNIT";#N/A,#N/A,FALSE,"계정"}</definedName>
    <definedName name="ㅜㅜ" localSheetId="20" hidden="1">{#N/A,#N/A,FALSE,"UNIT";#N/A,#N/A,FALSE,"UNIT";#N/A,#N/A,FALSE,"계정"}</definedName>
    <definedName name="ㅜㅜ" hidden="1">{#N/A,#N/A,FALSE,"UNIT";#N/A,#N/A,FALSE,"UNIT";#N/A,#N/A,FALSE,"계정"}</definedName>
    <definedName name="ㅜㅜㅜㅜ" localSheetId="20" hidden="1">{#N/A,#N/A,FALSE,"UNIT";#N/A,#N/A,FALSE,"UNIT";#N/A,#N/A,FALSE,"계정"}</definedName>
    <definedName name="ㅜㅜㅜㅜ" hidden="1">{#N/A,#N/A,FALSE,"UNIT";#N/A,#N/A,FALSE,"UNIT";#N/A,#N/A,FALSE,"계정"}</definedName>
    <definedName name="ㅜㅜㅜㅜㅜㅜ" localSheetId="20" hidden="1">{#N/A,#N/A,FALSE,"UNIT";#N/A,#N/A,FALSE,"UNIT";#N/A,#N/A,FALSE,"계정"}</definedName>
    <definedName name="ㅜㅜㅜㅜㅜㅜ" hidden="1">{#N/A,#N/A,FALSE,"UNIT";#N/A,#N/A,FALSE,"UNIT";#N/A,#N/A,FALSE,"계정"}</definedName>
    <definedName name="ㅠ" localSheetId="20" hidden="1">{#N/A,#N/A,FALSE,"Aging Summary";#N/A,#N/A,FALSE,"Ratio Analysis";#N/A,#N/A,FALSE,"Test 120 Day Accts";#N/A,#N/A,FALSE,"Tickmarks"}</definedName>
    <definedName name="ㅠ" hidden="1">{#N/A,#N/A,FALSE,"Aging Summary";#N/A,#N/A,FALSE,"Ratio Analysis";#N/A,#N/A,FALSE,"Test 120 Day Accts";#N/A,#N/A,FALSE,"Tickmarks"}</definedName>
    <definedName name="ㅠㄱ" localSheetId="20" hidden="1">{"'용역비'!$A$4:$C$8"}</definedName>
    <definedName name="ㅠㄱ" hidden="1">{"'용역비'!$A$4:$C$8"}</definedName>
    <definedName name="ㅠㅍ" localSheetId="20" hidden="1">{#N/A,#N/A,FALSE,"UNIT";#N/A,#N/A,FALSE,"UNIT";#N/A,#N/A,FALSE,"계정"}</definedName>
    <definedName name="ㅠㅍ" hidden="1">{#N/A,#N/A,FALSE,"UNIT";#N/A,#N/A,FALSE,"UNIT";#N/A,#N/A,FALSE,"계정"}</definedName>
    <definedName name="ㅠㅠㅠ" localSheetId="20" hidden="1">{#N/A,#N/A,FALSE,"지침";#N/A,#N/A,FALSE,"환경분석";#N/A,#N/A,FALSE,"Sheet16"}</definedName>
    <definedName name="ㅠㅠㅠ" hidden="1">{#N/A,#N/A,FALSE,"지침";#N/A,#N/A,FALSE,"환경분석";#N/A,#N/A,FALSE,"Sheet16"}</definedName>
    <definedName name="ㅠㅠㅠㅠㅠ" localSheetId="20" hidden="1">{#N/A,#N/A,FALSE,"UNIT";#N/A,#N/A,FALSE,"UNIT";#N/A,#N/A,FALSE,"계정"}</definedName>
    <definedName name="ㅠㅠㅠㅠㅠ" hidden="1">{#N/A,#N/A,FALSE,"UNIT";#N/A,#N/A,FALSE,"UNIT";#N/A,#N/A,FALSE,"계정"}</definedName>
    <definedName name="ㅠㅠㅠㅠㅠㅠ" localSheetId="20" hidden="1">{#N/A,#N/A,FALSE,"UNIT";#N/A,#N/A,FALSE,"UNIT";#N/A,#N/A,FALSE,"계정"}</definedName>
    <definedName name="ㅠㅠㅠㅠㅠㅠ" hidden="1">{#N/A,#N/A,FALSE,"UNIT";#N/A,#N/A,FALSE,"UNIT";#N/A,#N/A,FALSE,"계정"}</definedName>
    <definedName name="ㅡ" localSheetId="20" hidden="1">{#N/A,#N/A,FALSE,"Aging Summary";#N/A,#N/A,FALSE,"Ratio Analysis";#N/A,#N/A,FALSE,"Test 120 Day Accts";#N/A,#N/A,FALSE,"Tickmarks"}</definedName>
    <definedName name="ㅡ" hidden="1">{#N/A,#N/A,FALSE,"Aging Summary";#N/A,#N/A,FALSE,"Ratio Analysis";#N/A,#N/A,FALSE,"Test 120 Day Accts";#N/A,#N/A,FALSE,"Tickmarks"}</definedName>
    <definedName name="ㅡㅡ" localSheetId="20" hidden="1">{#N/A,#N/A,FALSE,"UNIT";#N/A,#N/A,FALSE,"UNIT";#N/A,#N/A,FALSE,"계정"}</definedName>
    <definedName name="ㅡㅡ" hidden="1">{#N/A,#N/A,FALSE,"UNIT";#N/A,#N/A,FALSE,"UNIT";#N/A,#N/A,FALSE,"계정"}</definedName>
    <definedName name="ㅡㅡㅡ" localSheetId="20" hidden="1">{#N/A,#N/A,FALSE,"UNIT";#N/A,#N/A,FALSE,"UNIT";#N/A,#N/A,FALSE,"계정"}</definedName>
    <definedName name="ㅡㅡㅡ" hidden="1">{#N/A,#N/A,FALSE,"UNIT";#N/A,#N/A,FALSE,"UNIT";#N/A,#N/A,FALSE,"계정"}</definedName>
    <definedName name="ㅡㅡㅡㅡㅡ" localSheetId="20" hidden="1">{#N/A,#N/A,FALSE,"UNIT";#N/A,#N/A,FALSE,"UNIT";#N/A,#N/A,FALSE,"계정"}</definedName>
    <definedName name="ㅡㅡㅡㅡㅡ" hidden="1">{#N/A,#N/A,FALSE,"UNIT";#N/A,#N/A,FALSE,"UNIT";#N/A,#N/A,FALSE,"계정"}</definedName>
    <definedName name="ㅡㅡㅡㅡㅡㅡ" localSheetId="20" hidden="1">{#N/A,#N/A,FALSE,"UNIT";#N/A,#N/A,FALSE,"UNIT";#N/A,#N/A,FALSE,"계정"}</definedName>
    <definedName name="ㅡㅡㅡㅡㅡㅡ" hidden="1">{#N/A,#N/A,FALSE,"UNIT";#N/A,#N/A,FALSE,"UNIT";#N/A,#N/A,FALSE,"계정"}</definedName>
    <definedName name="ㅣ" localSheetId="20" hidden="1">{#N/A,#N/A,FALSE,"Aging Summary";#N/A,#N/A,FALSE,"Ratio Analysis";#N/A,#N/A,FALSE,"Test 120 Day Accts";#N/A,#N/A,FALSE,"Tickmarks"}</definedName>
    <definedName name="ㅣ" hidden="1">{#N/A,#N/A,FALSE,"Aging Summary";#N/A,#N/A,FALSE,"Ratio Analysis";#N/A,#N/A,FALSE,"Test 120 Day Accts";#N/A,#N/A,FALSE,"Tickmarks"}</definedName>
    <definedName name="ㅣㅣ" localSheetId="20" hidden="1">{#N/A,#N/A,TRUE,"Summary";#N/A,#N/A,TRUE,"IS";#N/A,#N/A,TRUE,"Adj";#N/A,#N/A,TRUE,"BS";#N/A,#N/A,TRUE,"CF";#N/A,#N/A,TRUE,"Debt";#N/A,#N/A,TRUE,"IRR"}</definedName>
    <definedName name="ㅣㅣ" hidden="1">{#N/A,#N/A,TRUE,"Summary";#N/A,#N/A,TRUE,"IS";#N/A,#N/A,TRUE,"Adj";#N/A,#N/A,TRUE,"BS";#N/A,#N/A,TRUE,"CF";#N/A,#N/A,TRUE,"Debt";#N/A,#N/A,TRUE,"IRR"}</definedName>
    <definedName name="ㅣㅣㅣㅣ" localSheetId="20" hidden="1">{#N/A,#N/A,FALSE,"UNIT";#N/A,#N/A,FALSE,"UNIT";#N/A,#N/A,FALSE,"계정"}</definedName>
    <definedName name="ㅣㅣㅣㅣ" hidden="1">{#N/A,#N/A,FALSE,"UNIT";#N/A,#N/A,FALSE,"UNIT";#N/A,#N/A,FALSE,"계정"}</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8" i="53" l="1"/>
  <c r="P28" i="53"/>
  <c r="O28" i="53"/>
  <c r="N28" i="53"/>
  <c r="M28" i="53"/>
  <c r="P16" i="53"/>
  <c r="O16" i="53"/>
  <c r="N16" i="53"/>
  <c r="M16" i="53"/>
  <c r="L16" i="53"/>
  <c r="K16" i="53"/>
  <c r="J16" i="53"/>
  <c r="I16" i="53"/>
  <c r="H16" i="53"/>
  <c r="G16" i="53"/>
  <c r="F16" i="53"/>
  <c r="V102" i="42"/>
  <c r="U102" i="42"/>
  <c r="T102" i="42"/>
  <c r="S102" i="42"/>
  <c r="R102" i="42"/>
  <c r="E19" i="52"/>
  <c r="G8" i="67" l="1"/>
  <c r="E8" i="67"/>
  <c r="L7" i="67"/>
  <c r="L8" i="67" s="1"/>
  <c r="K7" i="67"/>
  <c r="K8" i="67" s="1"/>
  <c r="J7" i="67"/>
  <c r="J8" i="67" s="1"/>
  <c r="I7" i="67"/>
  <c r="I8" i="67" s="1"/>
  <c r="H7" i="67"/>
  <c r="H8" i="67" s="1"/>
  <c r="G7" i="67"/>
  <c r="F7" i="67"/>
  <c r="F8" i="67" s="1"/>
  <c r="E7" i="67"/>
  <c r="D7" i="67"/>
  <c r="D8" i="67" s="1"/>
  <c r="C7" i="67"/>
  <c r="C8" i="67" s="1"/>
  <c r="L10" i="67"/>
  <c r="L11" i="67" s="1"/>
  <c r="K10" i="67"/>
  <c r="K11" i="67" s="1"/>
  <c r="J10" i="67"/>
  <c r="J11" i="67" s="1"/>
  <c r="I10" i="67"/>
  <c r="I11" i="67" s="1"/>
  <c r="H10" i="67"/>
  <c r="H11" i="67" s="1"/>
  <c r="G10" i="67"/>
  <c r="G11" i="67" s="1"/>
  <c r="F10" i="67"/>
  <c r="F11" i="67" s="1"/>
  <c r="E10" i="67"/>
  <c r="E11" i="67" s="1"/>
  <c r="D10" i="67"/>
  <c r="D11" i="67" s="1"/>
  <c r="C10" i="67"/>
  <c r="C11" i="67" s="1"/>
  <c r="L6" i="67"/>
  <c r="K6" i="67"/>
  <c r="J6" i="67"/>
  <c r="I6" i="67"/>
  <c r="H6" i="67"/>
  <c r="G6" i="67"/>
  <c r="F6" i="67"/>
  <c r="E6" i="67"/>
  <c r="D6" i="67"/>
  <c r="C6" i="67"/>
  <c r="L81" i="62"/>
  <c r="K81" i="62"/>
  <c r="J81" i="62"/>
  <c r="I81" i="62"/>
  <c r="H81" i="62"/>
  <c r="G81" i="62"/>
  <c r="F81" i="62"/>
  <c r="E81" i="62"/>
  <c r="D81" i="62"/>
  <c r="C81" i="62"/>
  <c r="R80" i="62"/>
  <c r="Q80" i="62"/>
  <c r="P80" i="62"/>
  <c r="O80" i="62"/>
  <c r="N80" i="62"/>
  <c r="R79" i="62"/>
  <c r="Q79" i="62"/>
  <c r="P79" i="62"/>
  <c r="O79" i="62"/>
  <c r="N79" i="62"/>
  <c r="R78" i="62"/>
  <c r="Q78" i="62"/>
  <c r="P78" i="62"/>
  <c r="O78" i="62"/>
  <c r="N78" i="62"/>
  <c r="R77" i="62"/>
  <c r="Q77" i="62"/>
  <c r="P77" i="62"/>
  <c r="O77" i="62"/>
  <c r="N77" i="62"/>
  <c r="R76" i="62"/>
  <c r="Q76" i="62"/>
  <c r="P76" i="62"/>
  <c r="O76" i="62"/>
  <c r="N76" i="62"/>
  <c r="R75" i="62"/>
  <c r="Q75" i="62"/>
  <c r="P75" i="62"/>
  <c r="O75" i="62"/>
  <c r="N75" i="62"/>
  <c r="O18" i="66"/>
  <c r="N18" i="66"/>
  <c r="M18" i="66"/>
  <c r="L18" i="66"/>
  <c r="K18" i="66"/>
  <c r="O17" i="66"/>
  <c r="N17" i="66"/>
  <c r="N12" i="66" s="1"/>
  <c r="N11" i="66" s="1"/>
  <c r="M17" i="66"/>
  <c r="M12" i="66" s="1"/>
  <c r="M11" i="66" s="1"/>
  <c r="L17" i="66"/>
  <c r="K17" i="66"/>
  <c r="O16" i="66"/>
  <c r="N16" i="66"/>
  <c r="M16" i="66"/>
  <c r="L16" i="66"/>
  <c r="K16" i="66"/>
  <c r="K12" i="66" s="1"/>
  <c r="K11" i="66" s="1"/>
  <c r="O15" i="66"/>
  <c r="N15" i="66"/>
  <c r="M15" i="66"/>
  <c r="L15" i="66"/>
  <c r="K15" i="66"/>
  <c r="O14" i="66"/>
  <c r="N14" i="66"/>
  <c r="M14" i="66"/>
  <c r="L14" i="66"/>
  <c r="K14" i="66"/>
  <c r="O13" i="66"/>
  <c r="O12" i="66" s="1"/>
  <c r="O11" i="66" s="1"/>
  <c r="N13" i="66"/>
  <c r="M13" i="66"/>
  <c r="L13" i="66"/>
  <c r="L12" i="66" s="1"/>
  <c r="L11" i="66" s="1"/>
  <c r="K13" i="66"/>
  <c r="I18" i="66"/>
  <c r="H18" i="66"/>
  <c r="J18" i="66" s="1"/>
  <c r="G18" i="66"/>
  <c r="F18" i="66"/>
  <c r="E18" i="66"/>
  <c r="I17" i="66"/>
  <c r="H17" i="66"/>
  <c r="G17" i="66"/>
  <c r="F17" i="66"/>
  <c r="E17" i="66"/>
  <c r="E12" i="66" s="1"/>
  <c r="E11" i="66" s="1"/>
  <c r="I16" i="66"/>
  <c r="J16" i="66" s="1"/>
  <c r="G16" i="66"/>
  <c r="F16" i="66"/>
  <c r="E16" i="66"/>
  <c r="I15" i="66"/>
  <c r="H15" i="66"/>
  <c r="J15" i="66" s="1"/>
  <c r="G15" i="66"/>
  <c r="F15" i="66"/>
  <c r="F12" i="66" s="1"/>
  <c r="F11" i="66" s="1"/>
  <c r="E15" i="66"/>
  <c r="I14" i="66"/>
  <c r="H14" i="66"/>
  <c r="G14" i="66"/>
  <c r="F14" i="66"/>
  <c r="E14" i="66"/>
  <c r="I13" i="66"/>
  <c r="I12" i="66" s="1"/>
  <c r="I11" i="66" s="1"/>
  <c r="H13" i="66"/>
  <c r="J13" i="66" s="1"/>
  <c r="G13" i="66"/>
  <c r="G12" i="66" s="1"/>
  <c r="G11" i="66" s="1"/>
  <c r="F13" i="66"/>
  <c r="E13" i="66"/>
  <c r="K2" i="66"/>
  <c r="L2" i="66" s="1"/>
  <c r="M2" i="66" s="1"/>
  <c r="N2" i="66" s="1"/>
  <c r="O2" i="66" s="1"/>
  <c r="I2" i="66"/>
  <c r="I1" i="66" s="1"/>
  <c r="I26" i="66" s="1"/>
  <c r="H2" i="66"/>
  <c r="H1" i="66" s="1"/>
  <c r="K1" i="66"/>
  <c r="K26" i="66" s="1"/>
  <c r="I42" i="66"/>
  <c r="H41" i="66"/>
  <c r="K40" i="66"/>
  <c r="N39" i="66"/>
  <c r="F39" i="66"/>
  <c r="O42" i="66"/>
  <c r="N42" i="66"/>
  <c r="M42" i="66"/>
  <c r="L42" i="66"/>
  <c r="K42" i="66"/>
  <c r="J42" i="66"/>
  <c r="O41" i="66"/>
  <c r="N41" i="66"/>
  <c r="L41" i="66"/>
  <c r="I41" i="66"/>
  <c r="G41" i="66"/>
  <c r="F41" i="66"/>
  <c r="O40" i="66"/>
  <c r="L40" i="66"/>
  <c r="J40" i="66"/>
  <c r="I40" i="66"/>
  <c r="G40" i="66"/>
  <c r="O39" i="66"/>
  <c r="M39" i="66"/>
  <c r="L39" i="66"/>
  <c r="J39" i="66"/>
  <c r="G39" i="66"/>
  <c r="E39" i="66"/>
  <c r="M41" i="66"/>
  <c r="K41" i="66"/>
  <c r="J41" i="66"/>
  <c r="E41" i="66"/>
  <c r="N40" i="66"/>
  <c r="M40" i="66"/>
  <c r="H40" i="66"/>
  <c r="F40" i="66"/>
  <c r="E40" i="66"/>
  <c r="K39" i="66"/>
  <c r="I39" i="66"/>
  <c r="H39" i="66"/>
  <c r="J27" i="66"/>
  <c r="J26" i="66"/>
  <c r="J10" i="66"/>
  <c r="J9" i="66"/>
  <c r="I27" i="66"/>
  <c r="O144" i="65"/>
  <c r="N144" i="65"/>
  <c r="M144" i="65"/>
  <c r="L144" i="65"/>
  <c r="K144" i="65"/>
  <c r="J144" i="65"/>
  <c r="I144" i="65"/>
  <c r="H144" i="65"/>
  <c r="G144" i="65"/>
  <c r="F144" i="65"/>
  <c r="E144" i="65"/>
  <c r="O158" i="65"/>
  <c r="H158" i="65"/>
  <c r="G158" i="65"/>
  <c r="O160" i="65"/>
  <c r="N160" i="65"/>
  <c r="M160" i="65"/>
  <c r="L160" i="65"/>
  <c r="K160" i="65"/>
  <c r="J160" i="65"/>
  <c r="I160" i="65"/>
  <c r="H160" i="65"/>
  <c r="G160" i="65"/>
  <c r="F160" i="65"/>
  <c r="E160" i="65"/>
  <c r="O159" i="65"/>
  <c r="N159" i="65"/>
  <c r="M159" i="65"/>
  <c r="L159" i="65"/>
  <c r="K159" i="65"/>
  <c r="J159" i="65"/>
  <c r="I159" i="65"/>
  <c r="H159" i="65"/>
  <c r="G159" i="65"/>
  <c r="F159" i="65"/>
  <c r="E159" i="65"/>
  <c r="O231" i="65"/>
  <c r="N231" i="65"/>
  <c r="M231" i="65"/>
  <c r="L231" i="65"/>
  <c r="K231" i="65"/>
  <c r="J231" i="65"/>
  <c r="I231" i="65"/>
  <c r="H231" i="65"/>
  <c r="G231" i="65"/>
  <c r="F231" i="65"/>
  <c r="E231" i="65"/>
  <c r="O236" i="65"/>
  <c r="N236" i="65"/>
  <c r="M236" i="65"/>
  <c r="L236" i="65"/>
  <c r="K236" i="65"/>
  <c r="J236" i="65"/>
  <c r="I236" i="65"/>
  <c r="H236" i="65"/>
  <c r="G236" i="65"/>
  <c r="F236" i="65"/>
  <c r="E236" i="65"/>
  <c r="N102" i="57"/>
  <c r="O102" i="57" s="1"/>
  <c r="P102" i="57" s="1"/>
  <c r="Q102" i="57" s="1"/>
  <c r="M102" i="57"/>
  <c r="L102" i="57"/>
  <c r="O235" i="65"/>
  <c r="N235" i="65"/>
  <c r="M235" i="65"/>
  <c r="L235" i="65"/>
  <c r="L234" i="65" s="1"/>
  <c r="K235" i="65"/>
  <c r="K234" i="65" s="1"/>
  <c r="J235" i="65"/>
  <c r="J234" i="65" s="1"/>
  <c r="I235" i="65"/>
  <c r="H235" i="65"/>
  <c r="H234" i="65" s="1"/>
  <c r="G235" i="65"/>
  <c r="F235" i="65"/>
  <c r="E235" i="65"/>
  <c r="O212" i="65"/>
  <c r="O210" i="65" s="1"/>
  <c r="N212" i="65"/>
  <c r="N210" i="65" s="1"/>
  <c r="M212" i="65"/>
  <c r="M210" i="65" s="1"/>
  <c r="L212" i="65"/>
  <c r="L210" i="65" s="1"/>
  <c r="K212" i="65"/>
  <c r="K210" i="65" s="1"/>
  <c r="J212" i="65"/>
  <c r="J210" i="65" s="1"/>
  <c r="I212" i="65"/>
  <c r="I210" i="65" s="1"/>
  <c r="H212" i="65"/>
  <c r="H210" i="65" s="1"/>
  <c r="G212" i="65"/>
  <c r="G210" i="65" s="1"/>
  <c r="F212" i="65"/>
  <c r="F210" i="65" s="1"/>
  <c r="E212" i="65"/>
  <c r="E210" i="65" s="1"/>
  <c r="O224" i="65"/>
  <c r="N224" i="65"/>
  <c r="M224" i="65"/>
  <c r="L224" i="65"/>
  <c r="K224" i="65"/>
  <c r="J224" i="65"/>
  <c r="I224" i="65"/>
  <c r="H224" i="65"/>
  <c r="G224" i="65"/>
  <c r="F224" i="65"/>
  <c r="G225" i="65" s="1"/>
  <c r="O222" i="65"/>
  <c r="N222" i="65"/>
  <c r="M222" i="65"/>
  <c r="L222" i="65"/>
  <c r="K222" i="65"/>
  <c r="J222" i="65"/>
  <c r="I222" i="65"/>
  <c r="H222" i="65"/>
  <c r="G222" i="65"/>
  <c r="F222" i="65"/>
  <c r="E224" i="65"/>
  <c r="E222" i="65"/>
  <c r="Q63" i="55"/>
  <c r="P63" i="55"/>
  <c r="O63" i="55"/>
  <c r="N63" i="55"/>
  <c r="L63" i="55"/>
  <c r="M63" i="55"/>
  <c r="O218" i="65"/>
  <c r="N218" i="65"/>
  <c r="M218" i="65"/>
  <c r="L218" i="65"/>
  <c r="K218" i="65"/>
  <c r="J218" i="65"/>
  <c r="I218" i="65"/>
  <c r="H218" i="65"/>
  <c r="G218" i="65"/>
  <c r="F218" i="65"/>
  <c r="E218" i="65"/>
  <c r="Y61" i="55"/>
  <c r="X61" i="55"/>
  <c r="W61" i="55"/>
  <c r="V61" i="55"/>
  <c r="U61" i="55"/>
  <c r="O217" i="65"/>
  <c r="O216" i="65" s="1"/>
  <c r="N217" i="65"/>
  <c r="N216" i="65" s="1"/>
  <c r="M217" i="65"/>
  <c r="L217" i="65"/>
  <c r="L216" i="65" s="1"/>
  <c r="K217" i="65"/>
  <c r="K216" i="65" s="1"/>
  <c r="J217" i="65"/>
  <c r="J216" i="65" s="1"/>
  <c r="I217" i="65"/>
  <c r="H217" i="65"/>
  <c r="G217" i="65"/>
  <c r="G216" i="65" s="1"/>
  <c r="F217" i="65"/>
  <c r="E217" i="65"/>
  <c r="E216" i="65" s="1"/>
  <c r="O219" i="65"/>
  <c r="N219" i="65"/>
  <c r="M219" i="65"/>
  <c r="L219" i="65"/>
  <c r="K219" i="65"/>
  <c r="J219" i="65"/>
  <c r="I219" i="65"/>
  <c r="H219" i="65"/>
  <c r="G219" i="65"/>
  <c r="F219" i="65"/>
  <c r="E219" i="65"/>
  <c r="O215" i="65"/>
  <c r="N215" i="65"/>
  <c r="M215" i="65"/>
  <c r="L215" i="65"/>
  <c r="K215" i="65"/>
  <c r="J215" i="65"/>
  <c r="I215" i="65"/>
  <c r="H215" i="65"/>
  <c r="G215" i="65"/>
  <c r="F215" i="65"/>
  <c r="E215" i="65"/>
  <c r="H225" i="65"/>
  <c r="X44" i="57"/>
  <c r="W44" i="57"/>
  <c r="V44" i="57"/>
  <c r="U44" i="57"/>
  <c r="T44" i="57"/>
  <c r="S44" i="57"/>
  <c r="W46" i="57"/>
  <c r="V46" i="57"/>
  <c r="U46" i="57"/>
  <c r="T46" i="57"/>
  <c r="S46" i="57"/>
  <c r="H199" i="65"/>
  <c r="H198" i="65" s="1"/>
  <c r="G199" i="65"/>
  <c r="G198" i="65" s="1"/>
  <c r="F199" i="65"/>
  <c r="F198" i="65" s="1"/>
  <c r="E199" i="65"/>
  <c r="E198" i="65" s="1"/>
  <c r="O201" i="65"/>
  <c r="N201" i="65"/>
  <c r="M201" i="65"/>
  <c r="L201" i="65"/>
  <c r="K201" i="65"/>
  <c r="J201" i="65"/>
  <c r="I201" i="65"/>
  <c r="H201" i="65"/>
  <c r="G201" i="65"/>
  <c r="F201" i="65"/>
  <c r="E201" i="65"/>
  <c r="O200" i="65"/>
  <c r="N200" i="65"/>
  <c r="M200" i="65"/>
  <c r="L200" i="65"/>
  <c r="K200" i="65"/>
  <c r="J200" i="65"/>
  <c r="I200" i="65"/>
  <c r="H200" i="65"/>
  <c r="G200" i="65"/>
  <c r="F200" i="65"/>
  <c r="E200" i="65"/>
  <c r="O196" i="65"/>
  <c r="N196" i="65"/>
  <c r="M196" i="65"/>
  <c r="L196" i="65"/>
  <c r="K196" i="65"/>
  <c r="J196" i="65"/>
  <c r="I196" i="65"/>
  <c r="H196" i="65"/>
  <c r="G196" i="65"/>
  <c r="F196" i="65"/>
  <c r="E196" i="65"/>
  <c r="K43" i="55"/>
  <c r="Q43" i="55"/>
  <c r="P43" i="55"/>
  <c r="O43" i="55"/>
  <c r="N43" i="55"/>
  <c r="M43" i="55"/>
  <c r="L43" i="55"/>
  <c r="Y41" i="55"/>
  <c r="X41" i="55"/>
  <c r="W41" i="55"/>
  <c r="V41" i="55"/>
  <c r="U41" i="55"/>
  <c r="O189" i="65"/>
  <c r="N189" i="65"/>
  <c r="M189" i="65"/>
  <c r="L189" i="65"/>
  <c r="K189" i="65"/>
  <c r="J189" i="65"/>
  <c r="I189" i="65"/>
  <c r="H189" i="65"/>
  <c r="G189" i="65"/>
  <c r="F189" i="65"/>
  <c r="E189" i="65"/>
  <c r="O171" i="65"/>
  <c r="N171" i="65"/>
  <c r="M171" i="65"/>
  <c r="L171" i="65"/>
  <c r="K171" i="65"/>
  <c r="J171" i="65"/>
  <c r="I171" i="65"/>
  <c r="H171" i="65"/>
  <c r="G171" i="65"/>
  <c r="F171" i="65"/>
  <c r="E171" i="65"/>
  <c r="O183" i="65"/>
  <c r="N183" i="65"/>
  <c r="M183" i="65"/>
  <c r="L183" i="65"/>
  <c r="K183" i="65"/>
  <c r="J183" i="65"/>
  <c r="I183" i="65"/>
  <c r="H183" i="65"/>
  <c r="G183" i="65"/>
  <c r="F183" i="65"/>
  <c r="O181" i="65"/>
  <c r="N181" i="65"/>
  <c r="M181" i="65"/>
  <c r="L181" i="65"/>
  <c r="K181" i="65"/>
  <c r="J181" i="65"/>
  <c r="I181" i="65"/>
  <c r="H181" i="65"/>
  <c r="G181" i="65"/>
  <c r="F181" i="65"/>
  <c r="E183" i="65"/>
  <c r="E181" i="65"/>
  <c r="O178" i="65"/>
  <c r="N178" i="65"/>
  <c r="M178" i="65"/>
  <c r="L178" i="65"/>
  <c r="K178" i="65"/>
  <c r="J178" i="65"/>
  <c r="I178" i="65"/>
  <c r="H178" i="65"/>
  <c r="G178" i="65"/>
  <c r="F178" i="65"/>
  <c r="E178" i="65"/>
  <c r="Y20" i="55"/>
  <c r="X20" i="55"/>
  <c r="W20" i="55"/>
  <c r="V20" i="55"/>
  <c r="U20" i="55"/>
  <c r="O177" i="65"/>
  <c r="N177" i="65"/>
  <c r="M177" i="65"/>
  <c r="L177" i="65"/>
  <c r="K177" i="65"/>
  <c r="J177" i="65"/>
  <c r="I177" i="65"/>
  <c r="H177" i="65"/>
  <c r="G177" i="65"/>
  <c r="F177" i="65"/>
  <c r="E177" i="65"/>
  <c r="Q18" i="55"/>
  <c r="P18" i="55"/>
  <c r="O18" i="55"/>
  <c r="N18" i="55"/>
  <c r="M18" i="55"/>
  <c r="L18" i="55"/>
  <c r="K18" i="55"/>
  <c r="J18" i="55"/>
  <c r="I18" i="55"/>
  <c r="H18" i="55"/>
  <c r="O176" i="65"/>
  <c r="N176" i="65"/>
  <c r="M176" i="65"/>
  <c r="L176" i="65"/>
  <c r="K176" i="65"/>
  <c r="J176" i="65"/>
  <c r="I176" i="65"/>
  <c r="H176" i="65"/>
  <c r="G176" i="65"/>
  <c r="F176" i="65"/>
  <c r="E176" i="65"/>
  <c r="O174" i="65"/>
  <c r="N174" i="65"/>
  <c r="M174" i="65"/>
  <c r="L174" i="65"/>
  <c r="K174" i="65"/>
  <c r="J174" i="65"/>
  <c r="I174" i="65"/>
  <c r="H174" i="65"/>
  <c r="G174" i="65"/>
  <c r="F174" i="65"/>
  <c r="E174" i="65"/>
  <c r="S94" i="57"/>
  <c r="O156" i="65"/>
  <c r="N156" i="65"/>
  <c r="M156" i="65"/>
  <c r="L156" i="65"/>
  <c r="K156" i="65"/>
  <c r="J156" i="65"/>
  <c r="I156" i="65"/>
  <c r="H156" i="65"/>
  <c r="G156" i="65"/>
  <c r="F156" i="65"/>
  <c r="E156" i="65"/>
  <c r="O153" i="65"/>
  <c r="N153" i="65"/>
  <c r="M153" i="65"/>
  <c r="L153" i="65"/>
  <c r="K153" i="65"/>
  <c r="J153" i="65"/>
  <c r="I153" i="65"/>
  <c r="H153" i="65"/>
  <c r="G153" i="65"/>
  <c r="F153" i="65"/>
  <c r="E153" i="65"/>
  <c r="W59" i="57"/>
  <c r="V59" i="57"/>
  <c r="U59" i="57"/>
  <c r="T59" i="57"/>
  <c r="S59" i="57"/>
  <c r="W58" i="57"/>
  <c r="V58" i="57"/>
  <c r="U58" i="57"/>
  <c r="T58" i="57"/>
  <c r="S58" i="57"/>
  <c r="W57" i="57"/>
  <c r="V57" i="57"/>
  <c r="U57" i="57"/>
  <c r="T57" i="57"/>
  <c r="S57" i="57"/>
  <c r="O151" i="65"/>
  <c r="N151" i="65"/>
  <c r="M151" i="65"/>
  <c r="L151" i="65"/>
  <c r="K151" i="65"/>
  <c r="J151" i="65"/>
  <c r="I151" i="65"/>
  <c r="H151" i="65"/>
  <c r="G151" i="65"/>
  <c r="F151" i="65"/>
  <c r="E151" i="65"/>
  <c r="O148" i="65"/>
  <c r="N148" i="65"/>
  <c r="M148" i="65"/>
  <c r="L148" i="65"/>
  <c r="K148" i="65"/>
  <c r="J148" i="65"/>
  <c r="I148" i="65"/>
  <c r="H148" i="65"/>
  <c r="G148" i="65"/>
  <c r="F148" i="65"/>
  <c r="E148" i="65"/>
  <c r="O141" i="65"/>
  <c r="N141" i="65"/>
  <c r="M141" i="65"/>
  <c r="L141" i="65"/>
  <c r="K141" i="65"/>
  <c r="J141" i="65"/>
  <c r="I141" i="65"/>
  <c r="H141" i="65"/>
  <c r="G141" i="65"/>
  <c r="F141" i="65"/>
  <c r="E141" i="65"/>
  <c r="W25" i="57"/>
  <c r="V25" i="57"/>
  <c r="U25" i="57"/>
  <c r="T25" i="57"/>
  <c r="S25" i="57"/>
  <c r="W28" i="57"/>
  <c r="V28" i="57"/>
  <c r="U28" i="57"/>
  <c r="T28" i="57"/>
  <c r="S28" i="57"/>
  <c r="W27" i="57"/>
  <c r="V27" i="57"/>
  <c r="U27" i="57"/>
  <c r="T27" i="57"/>
  <c r="S27" i="57"/>
  <c r="W26" i="57"/>
  <c r="V26" i="57"/>
  <c r="U26" i="57"/>
  <c r="T26" i="57"/>
  <c r="S26" i="57"/>
  <c r="O138" i="65"/>
  <c r="N138" i="65"/>
  <c r="M138" i="65"/>
  <c r="L138" i="65"/>
  <c r="K138" i="65"/>
  <c r="J138" i="65"/>
  <c r="I138" i="65"/>
  <c r="H138" i="65"/>
  <c r="G138" i="65"/>
  <c r="F138" i="65"/>
  <c r="E138" i="65"/>
  <c r="O136" i="65"/>
  <c r="N136" i="65"/>
  <c r="M136" i="65"/>
  <c r="L136" i="65"/>
  <c r="K136" i="65"/>
  <c r="J136" i="65"/>
  <c r="I136" i="65"/>
  <c r="H136" i="65"/>
  <c r="G136" i="65"/>
  <c r="F136" i="65"/>
  <c r="E136" i="65"/>
  <c r="Q9" i="57"/>
  <c r="P9" i="57"/>
  <c r="O9" i="57"/>
  <c r="N9" i="57"/>
  <c r="M9" i="57"/>
  <c r="L9" i="57"/>
  <c r="K9" i="57"/>
  <c r="J9" i="57"/>
  <c r="I9" i="57"/>
  <c r="O131" i="65"/>
  <c r="N131" i="65"/>
  <c r="M131" i="65"/>
  <c r="L131" i="65"/>
  <c r="K131" i="65"/>
  <c r="J131" i="65"/>
  <c r="I131" i="65"/>
  <c r="H131" i="65"/>
  <c r="G131" i="65"/>
  <c r="F131" i="65"/>
  <c r="E131" i="65"/>
  <c r="O133" i="65"/>
  <c r="N133" i="65"/>
  <c r="M133" i="65"/>
  <c r="L133" i="65"/>
  <c r="K133" i="65"/>
  <c r="J133" i="65"/>
  <c r="I133" i="65"/>
  <c r="H133" i="65"/>
  <c r="G133" i="65"/>
  <c r="F133" i="65"/>
  <c r="E133" i="65"/>
  <c r="O121" i="65"/>
  <c r="N121" i="65"/>
  <c r="M121" i="65"/>
  <c r="L121" i="65"/>
  <c r="K121" i="65"/>
  <c r="J121" i="65"/>
  <c r="I121" i="65"/>
  <c r="H121" i="65"/>
  <c r="G121" i="65"/>
  <c r="F121" i="65"/>
  <c r="E121" i="65"/>
  <c r="S30" i="54"/>
  <c r="O119" i="65"/>
  <c r="N119" i="65"/>
  <c r="M119" i="65"/>
  <c r="L119" i="65"/>
  <c r="K119" i="65"/>
  <c r="J119" i="65"/>
  <c r="I119" i="65"/>
  <c r="H119" i="65"/>
  <c r="G119" i="65"/>
  <c r="F119" i="65"/>
  <c r="E119" i="65"/>
  <c r="O102" i="65"/>
  <c r="N102" i="65"/>
  <c r="N158" i="65" s="1"/>
  <c r="M102" i="65"/>
  <c r="M158" i="65" s="1"/>
  <c r="L102" i="65"/>
  <c r="L158" i="65" s="1"/>
  <c r="K102" i="65"/>
  <c r="K158" i="65" s="1"/>
  <c r="J102" i="65"/>
  <c r="J158" i="65" s="1"/>
  <c r="I102" i="65"/>
  <c r="I158" i="65" s="1"/>
  <c r="H102" i="65"/>
  <c r="G102" i="65"/>
  <c r="F102" i="65"/>
  <c r="F158" i="65" s="1"/>
  <c r="E102" i="65"/>
  <c r="E158" i="65" s="1"/>
  <c r="O116" i="65"/>
  <c r="N116" i="65"/>
  <c r="M116" i="65"/>
  <c r="L116" i="65"/>
  <c r="K116" i="65"/>
  <c r="J116" i="65"/>
  <c r="I116" i="65"/>
  <c r="H116" i="65"/>
  <c r="G116" i="65"/>
  <c r="F116" i="65"/>
  <c r="E116" i="65"/>
  <c r="O115" i="65"/>
  <c r="N115" i="65"/>
  <c r="M115" i="65"/>
  <c r="L115" i="65"/>
  <c r="K115" i="65"/>
  <c r="J115" i="65"/>
  <c r="I115" i="65"/>
  <c r="H115" i="65"/>
  <c r="G115" i="65"/>
  <c r="F115" i="65"/>
  <c r="E115" i="65"/>
  <c r="O114" i="65"/>
  <c r="N114" i="65"/>
  <c r="M114" i="65"/>
  <c r="L114" i="65"/>
  <c r="K114" i="65"/>
  <c r="J114" i="65"/>
  <c r="I114" i="65"/>
  <c r="H114" i="65"/>
  <c r="G114" i="65"/>
  <c r="F114" i="65"/>
  <c r="E114" i="65"/>
  <c r="O110" i="65"/>
  <c r="O111" i="65" s="1"/>
  <c r="N110" i="65"/>
  <c r="N111" i="65" s="1"/>
  <c r="M110" i="65"/>
  <c r="M111" i="65" s="1"/>
  <c r="L110" i="65"/>
  <c r="L111" i="65" s="1"/>
  <c r="K110" i="65"/>
  <c r="K111" i="65" s="1"/>
  <c r="J110" i="65"/>
  <c r="J111" i="65" s="1"/>
  <c r="I110" i="65"/>
  <c r="I111" i="65" s="1"/>
  <c r="H110" i="65"/>
  <c r="H111" i="65" s="1"/>
  <c r="G110" i="65"/>
  <c r="G111" i="65" s="1"/>
  <c r="F110" i="65"/>
  <c r="F111" i="65" s="1"/>
  <c r="E110" i="65"/>
  <c r="E111" i="65" s="1"/>
  <c r="O107" i="65"/>
  <c r="N107" i="65"/>
  <c r="M107" i="65"/>
  <c r="L107" i="65"/>
  <c r="K107" i="65"/>
  <c r="J107" i="65"/>
  <c r="I107" i="65"/>
  <c r="H107" i="65"/>
  <c r="G107" i="65"/>
  <c r="F107" i="65"/>
  <c r="E107" i="65"/>
  <c r="O109" i="65"/>
  <c r="O147" i="65" s="1"/>
  <c r="N109" i="65"/>
  <c r="N147" i="65" s="1"/>
  <c r="M109" i="65"/>
  <c r="M147" i="65" s="1"/>
  <c r="L109" i="65"/>
  <c r="L147" i="65" s="1"/>
  <c r="K109" i="65"/>
  <c r="K147" i="65" s="1"/>
  <c r="J109" i="65"/>
  <c r="J147" i="65" s="1"/>
  <c r="I109" i="65"/>
  <c r="I147" i="65" s="1"/>
  <c r="H109" i="65"/>
  <c r="H147" i="65" s="1"/>
  <c r="G109" i="65"/>
  <c r="G147" i="65" s="1"/>
  <c r="F109" i="65"/>
  <c r="F147" i="65" s="1"/>
  <c r="E109" i="65"/>
  <c r="E147" i="65" s="1"/>
  <c r="O105" i="65"/>
  <c r="N105" i="65"/>
  <c r="M105" i="65"/>
  <c r="L105" i="65"/>
  <c r="K105" i="65"/>
  <c r="J105" i="65"/>
  <c r="I105" i="65"/>
  <c r="H105" i="65"/>
  <c r="G105" i="65"/>
  <c r="F105" i="65"/>
  <c r="E105" i="65"/>
  <c r="O86" i="65"/>
  <c r="N86" i="65"/>
  <c r="M86" i="65"/>
  <c r="L86" i="65"/>
  <c r="K86" i="65"/>
  <c r="J86" i="65"/>
  <c r="I86" i="65"/>
  <c r="H86" i="65"/>
  <c r="G86" i="65"/>
  <c r="F86" i="65"/>
  <c r="E86" i="65"/>
  <c r="H12" i="66" l="1"/>
  <c r="H11" i="66" s="1"/>
  <c r="J14" i="66"/>
  <c r="J17" i="66"/>
  <c r="J12" i="66" s="1"/>
  <c r="J11" i="66" s="1"/>
  <c r="K27" i="66"/>
  <c r="G2" i="66"/>
  <c r="F2" i="66" s="1"/>
  <c r="E2" i="66" s="1"/>
  <c r="E1" i="66" s="1"/>
  <c r="L1" i="66"/>
  <c r="M1" i="66" s="1"/>
  <c r="N1" i="66" s="1"/>
  <c r="O1" i="66" s="1"/>
  <c r="I9" i="66"/>
  <c r="K9" i="66"/>
  <c r="H10" i="66"/>
  <c r="H27" i="66"/>
  <c r="I10" i="66"/>
  <c r="K10" i="66"/>
  <c r="F234" i="65"/>
  <c r="N234" i="65"/>
  <c r="K225" i="65"/>
  <c r="G234" i="65"/>
  <c r="O234" i="65"/>
  <c r="E234" i="65"/>
  <c r="I234" i="65"/>
  <c r="M234" i="65"/>
  <c r="L230" i="65"/>
  <c r="F216" i="65"/>
  <c r="L229" i="65"/>
  <c r="L227" i="65" s="1"/>
  <c r="L228" i="65" s="1"/>
  <c r="E230" i="65"/>
  <c r="M230" i="65"/>
  <c r="M229" i="65" s="1"/>
  <c r="M227" i="65" s="1"/>
  <c r="M228" i="65" s="1"/>
  <c r="F230" i="65"/>
  <c r="N230" i="65"/>
  <c r="N229" i="65" s="1"/>
  <c r="N227" i="65" s="1"/>
  <c r="N228" i="65" s="1"/>
  <c r="G230" i="65"/>
  <c r="G229" i="65" s="1"/>
  <c r="G227" i="65" s="1"/>
  <c r="G228" i="65" s="1"/>
  <c r="O230" i="65"/>
  <c r="O229" i="65" s="1"/>
  <c r="O227" i="65" s="1"/>
  <c r="O228" i="65" s="1"/>
  <c r="H230" i="65"/>
  <c r="H229" i="65" s="1"/>
  <c r="H227" i="65" s="1"/>
  <c r="H228" i="65" s="1"/>
  <c r="M216" i="65"/>
  <c r="N199" i="65"/>
  <c r="N198" i="65" s="1"/>
  <c r="I230" i="65"/>
  <c r="J230" i="65"/>
  <c r="J229" i="65" s="1"/>
  <c r="J227" i="65" s="1"/>
  <c r="J228" i="65" s="1"/>
  <c r="K230" i="65"/>
  <c r="K229" i="65" s="1"/>
  <c r="K227" i="65" s="1"/>
  <c r="K228" i="65" s="1"/>
  <c r="I216" i="65"/>
  <c r="O225" i="65"/>
  <c r="N223" i="65"/>
  <c r="M202" i="65"/>
  <c r="K199" i="65"/>
  <c r="K198" i="65" s="1"/>
  <c r="O202" i="65"/>
  <c r="L225" i="65"/>
  <c r="M223" i="65"/>
  <c r="O199" i="65"/>
  <c r="O198" i="65" s="1"/>
  <c r="K223" i="65"/>
  <c r="F225" i="65"/>
  <c r="O223" i="65"/>
  <c r="N225" i="65"/>
  <c r="N202" i="65"/>
  <c r="M199" i="65"/>
  <c r="M198" i="65" s="1"/>
  <c r="K202" i="65"/>
  <c r="H216" i="65"/>
  <c r="L199" i="65"/>
  <c r="L198" i="65" s="1"/>
  <c r="J199" i="65"/>
  <c r="M225" i="65"/>
  <c r="L202" i="65"/>
  <c r="L223" i="65"/>
  <c r="N190" i="65"/>
  <c r="N172" i="65"/>
  <c r="K122" i="65"/>
  <c r="O182" i="65"/>
  <c r="M184" i="65"/>
  <c r="O190" i="65"/>
  <c r="K190" i="65"/>
  <c r="M172" i="65"/>
  <c r="E175" i="65"/>
  <c r="E179" i="65" s="1"/>
  <c r="E188" i="65" s="1"/>
  <c r="E186" i="65" s="1"/>
  <c r="E169" i="65" s="1"/>
  <c r="E195" i="65" s="1"/>
  <c r="E194" i="65" s="1"/>
  <c r="E192" i="65" s="1"/>
  <c r="E193" i="65" s="1"/>
  <c r="M175" i="65"/>
  <c r="M179" i="65" s="1"/>
  <c r="M188" i="65" s="1"/>
  <c r="M186" i="65" s="1"/>
  <c r="M169" i="65" s="1"/>
  <c r="M195" i="65" s="1"/>
  <c r="M194" i="65" s="1"/>
  <c r="L190" i="65"/>
  <c r="G175" i="65"/>
  <c r="G179" i="65" s="1"/>
  <c r="G188" i="65" s="1"/>
  <c r="G186" i="65" s="1"/>
  <c r="G169" i="65" s="1"/>
  <c r="G195" i="65" s="1"/>
  <c r="G194" i="65" s="1"/>
  <c r="G192" i="65" s="1"/>
  <c r="G193" i="65" s="1"/>
  <c r="O175" i="65"/>
  <c r="O179" i="65" s="1"/>
  <c r="O188" i="65" s="1"/>
  <c r="O186" i="65" s="1"/>
  <c r="O169" i="65" s="1"/>
  <c r="O195" i="65" s="1"/>
  <c r="O194" i="65" s="1"/>
  <c r="G182" i="65"/>
  <c r="F175" i="65"/>
  <c r="F179" i="65" s="1"/>
  <c r="F188" i="65" s="1"/>
  <c r="F186" i="65" s="1"/>
  <c r="F169" i="65" s="1"/>
  <c r="F195" i="65" s="1"/>
  <c r="F194" i="65" s="1"/>
  <c r="F192" i="65" s="1"/>
  <c r="F193" i="65" s="1"/>
  <c r="N175" i="65"/>
  <c r="N179" i="65" s="1"/>
  <c r="N188" i="65" s="1"/>
  <c r="N186" i="65" s="1"/>
  <c r="N169" i="65" s="1"/>
  <c r="N195" i="65" s="1"/>
  <c r="N194" i="65" s="1"/>
  <c r="F184" i="65"/>
  <c r="N182" i="65"/>
  <c r="L184" i="65"/>
  <c r="K172" i="65"/>
  <c r="M190" i="65"/>
  <c r="H182" i="65"/>
  <c r="N184" i="65"/>
  <c r="K130" i="65"/>
  <c r="J175" i="65"/>
  <c r="J179" i="65" s="1"/>
  <c r="J188" i="65" s="1"/>
  <c r="J186" i="65" s="1"/>
  <c r="G184" i="65"/>
  <c r="O184" i="65"/>
  <c r="F172" i="65"/>
  <c r="H130" i="65"/>
  <c r="K184" i="65"/>
  <c r="H175" i="65"/>
  <c r="H179" i="65" s="1"/>
  <c r="H188" i="65" s="1"/>
  <c r="H186" i="65" s="1"/>
  <c r="H169" i="65" s="1"/>
  <c r="H195" i="65" s="1"/>
  <c r="H194" i="65" s="1"/>
  <c r="H192" i="65" s="1"/>
  <c r="H193" i="65" s="1"/>
  <c r="F182" i="65"/>
  <c r="L175" i="65"/>
  <c r="L179" i="65" s="1"/>
  <c r="L188" i="65" s="1"/>
  <c r="L186" i="65" s="1"/>
  <c r="L169" i="65" s="1"/>
  <c r="L195" i="65" s="1"/>
  <c r="L194" i="65" s="1"/>
  <c r="M182" i="65"/>
  <c r="E130" i="65"/>
  <c r="R181" i="65"/>
  <c r="M130" i="65"/>
  <c r="H184" i="65"/>
  <c r="K182" i="65"/>
  <c r="Q181" i="65"/>
  <c r="L172" i="65"/>
  <c r="I130" i="65"/>
  <c r="J130" i="65"/>
  <c r="I175" i="65"/>
  <c r="I179" i="65" s="1"/>
  <c r="I188" i="65" s="1"/>
  <c r="K175" i="65"/>
  <c r="K179" i="65" s="1"/>
  <c r="K188" i="65" s="1"/>
  <c r="K186" i="65" s="1"/>
  <c r="K169" i="65" s="1"/>
  <c r="K195" i="65" s="1"/>
  <c r="K194" i="65" s="1"/>
  <c r="G172" i="65"/>
  <c r="O172" i="65"/>
  <c r="L182" i="65"/>
  <c r="L130" i="65"/>
  <c r="F130" i="65"/>
  <c r="N130" i="65"/>
  <c r="G130" i="65"/>
  <c r="O130" i="65"/>
  <c r="L117" i="65"/>
  <c r="O81" i="65"/>
  <c r="N81" i="65"/>
  <c r="M81" i="65"/>
  <c r="L81" i="65"/>
  <c r="K81" i="65"/>
  <c r="J81" i="65"/>
  <c r="I81" i="65"/>
  <c r="H81" i="65"/>
  <c r="G81" i="65"/>
  <c r="F81" i="65"/>
  <c r="E81" i="65"/>
  <c r="O78" i="65"/>
  <c r="N78" i="65"/>
  <c r="M78" i="65"/>
  <c r="L78" i="65"/>
  <c r="K78" i="65"/>
  <c r="J78" i="65"/>
  <c r="I78" i="65"/>
  <c r="H78" i="65"/>
  <c r="G78" i="65"/>
  <c r="F78" i="65"/>
  <c r="E78" i="65"/>
  <c r="K118" i="42"/>
  <c r="L118" i="42"/>
  <c r="M118" i="42"/>
  <c r="N118" i="42"/>
  <c r="O118" i="42"/>
  <c r="O115" i="42"/>
  <c r="N115" i="42"/>
  <c r="M115" i="42"/>
  <c r="L115" i="42"/>
  <c r="K115" i="42"/>
  <c r="O113" i="42"/>
  <c r="K112" i="42"/>
  <c r="O111" i="42"/>
  <c r="N111" i="42"/>
  <c r="M111" i="42"/>
  <c r="L111" i="42"/>
  <c r="K111" i="42"/>
  <c r="K73" i="65"/>
  <c r="O73" i="65"/>
  <c r="N73" i="65"/>
  <c r="M73" i="65"/>
  <c r="L73" i="65"/>
  <c r="J73" i="65"/>
  <c r="I73" i="65"/>
  <c r="H73" i="65"/>
  <c r="G73" i="65"/>
  <c r="F73" i="65"/>
  <c r="E73" i="65"/>
  <c r="O66" i="65"/>
  <c r="N66" i="65"/>
  <c r="M66" i="65"/>
  <c r="L66" i="65"/>
  <c r="K66" i="65"/>
  <c r="J66" i="65"/>
  <c r="I66" i="65"/>
  <c r="H66" i="65"/>
  <c r="G66" i="65"/>
  <c r="F66" i="65"/>
  <c r="E66" i="65"/>
  <c r="O65" i="65"/>
  <c r="N65" i="65"/>
  <c r="M65" i="65"/>
  <c r="L65" i="65"/>
  <c r="K65" i="65"/>
  <c r="J65" i="65"/>
  <c r="I65" i="65"/>
  <c r="H65" i="65"/>
  <c r="G65" i="65"/>
  <c r="F65" i="65"/>
  <c r="E65" i="65"/>
  <c r="O48" i="65"/>
  <c r="N48" i="65"/>
  <c r="M48" i="65"/>
  <c r="L48" i="65"/>
  <c r="K48" i="65"/>
  <c r="J48" i="65"/>
  <c r="I48" i="65"/>
  <c r="H48" i="65"/>
  <c r="G48" i="65"/>
  <c r="F48" i="65"/>
  <c r="E48" i="65"/>
  <c r="F10" i="53"/>
  <c r="O60" i="65"/>
  <c r="N60" i="65"/>
  <c r="M60" i="65"/>
  <c r="L60" i="65"/>
  <c r="K60" i="65"/>
  <c r="J60" i="65"/>
  <c r="I60" i="65"/>
  <c r="H60" i="65"/>
  <c r="G60" i="65"/>
  <c r="F60" i="65"/>
  <c r="O58" i="65"/>
  <c r="N58" i="65"/>
  <c r="M58" i="65"/>
  <c r="L58" i="65"/>
  <c r="K58" i="65"/>
  <c r="J58" i="65"/>
  <c r="I58" i="65"/>
  <c r="H58" i="65"/>
  <c r="G58" i="65"/>
  <c r="F58" i="65"/>
  <c r="E60" i="65"/>
  <c r="E58" i="65"/>
  <c r="P23" i="53"/>
  <c r="O23" i="53"/>
  <c r="N23" i="53"/>
  <c r="M23" i="53"/>
  <c r="L23" i="53"/>
  <c r="K23" i="53"/>
  <c r="J23" i="53"/>
  <c r="I23" i="53"/>
  <c r="H23" i="53"/>
  <c r="G23" i="53"/>
  <c r="F23" i="53"/>
  <c r="O55" i="65"/>
  <c r="N55" i="65"/>
  <c r="M55" i="65"/>
  <c r="L55" i="65"/>
  <c r="K55" i="65"/>
  <c r="J55" i="65"/>
  <c r="I55" i="65"/>
  <c r="H55" i="65"/>
  <c r="G55" i="65"/>
  <c r="F55" i="65"/>
  <c r="E55" i="65"/>
  <c r="O52" i="65"/>
  <c r="N52" i="65"/>
  <c r="M52" i="65"/>
  <c r="M72" i="65" s="1"/>
  <c r="M71" i="65" s="1"/>
  <c r="M70" i="65" s="1"/>
  <c r="L52" i="65"/>
  <c r="K52" i="65"/>
  <c r="J52" i="65"/>
  <c r="J72" i="65" s="1"/>
  <c r="I52" i="65"/>
  <c r="H52" i="65"/>
  <c r="H72" i="65" s="1"/>
  <c r="G52" i="65"/>
  <c r="G72" i="65" s="1"/>
  <c r="F52" i="65"/>
  <c r="E52" i="65"/>
  <c r="P20" i="53"/>
  <c r="O20" i="53"/>
  <c r="N20" i="53"/>
  <c r="M20" i="53"/>
  <c r="L20" i="53"/>
  <c r="K20" i="53"/>
  <c r="J20" i="53"/>
  <c r="I20" i="53"/>
  <c r="H20" i="53"/>
  <c r="G20" i="53"/>
  <c r="F20" i="53"/>
  <c r="P19" i="53"/>
  <c r="O19" i="53"/>
  <c r="N19" i="53"/>
  <c r="M19" i="53"/>
  <c r="L19" i="53"/>
  <c r="K19" i="53"/>
  <c r="J19" i="53"/>
  <c r="I19" i="53"/>
  <c r="H19" i="53"/>
  <c r="G19" i="53"/>
  <c r="F19" i="53"/>
  <c r="T17" i="53"/>
  <c r="O54" i="65"/>
  <c r="N54" i="65"/>
  <c r="M54" i="65"/>
  <c r="L54" i="65"/>
  <c r="K54" i="65"/>
  <c r="J54" i="65"/>
  <c r="I54" i="65"/>
  <c r="H54" i="65"/>
  <c r="G54" i="65"/>
  <c r="F54" i="65"/>
  <c r="E54" i="65"/>
  <c r="O53" i="65"/>
  <c r="N53" i="65"/>
  <c r="M53" i="65"/>
  <c r="L53" i="65"/>
  <c r="K53" i="65"/>
  <c r="J53" i="65"/>
  <c r="I53" i="65"/>
  <c r="H53" i="65"/>
  <c r="G53" i="65"/>
  <c r="F53" i="65"/>
  <c r="E53" i="65"/>
  <c r="O51" i="65"/>
  <c r="N51" i="65"/>
  <c r="M51" i="65"/>
  <c r="L51" i="65"/>
  <c r="K51" i="65"/>
  <c r="J51" i="65"/>
  <c r="I51" i="65"/>
  <c r="H51" i="65"/>
  <c r="G51" i="65"/>
  <c r="F51" i="65"/>
  <c r="E51" i="65"/>
  <c r="K2" i="65"/>
  <c r="L2" i="65" s="1"/>
  <c r="M2" i="65" s="1"/>
  <c r="N2" i="65" s="1"/>
  <c r="O2" i="65" s="1"/>
  <c r="I2" i="65"/>
  <c r="I99" i="65" s="1"/>
  <c r="H2" i="65"/>
  <c r="H45" i="65" s="1"/>
  <c r="K1" i="65"/>
  <c r="K44" i="65" s="1"/>
  <c r="N150" i="65"/>
  <c r="F150" i="65"/>
  <c r="O146" i="65"/>
  <c r="G146" i="65"/>
  <c r="N135" i="65"/>
  <c r="M135" i="65"/>
  <c r="F135" i="65"/>
  <c r="I106" i="65"/>
  <c r="I112" i="65" s="1"/>
  <c r="M106" i="65"/>
  <c r="M112" i="65" s="1"/>
  <c r="E106" i="65"/>
  <c r="E112" i="65" s="1"/>
  <c r="J99" i="65"/>
  <c r="J98" i="65"/>
  <c r="I71" i="65"/>
  <c r="I70" i="65" s="1"/>
  <c r="H71" i="65"/>
  <c r="H70" i="65" s="1"/>
  <c r="J45" i="65"/>
  <c r="J44" i="65"/>
  <c r="O25" i="65"/>
  <c r="N25" i="65"/>
  <c r="M25" i="65"/>
  <c r="L25" i="65"/>
  <c r="K25" i="65"/>
  <c r="J25" i="65"/>
  <c r="I25" i="65"/>
  <c r="G25" i="65"/>
  <c r="F25" i="65"/>
  <c r="E25" i="65"/>
  <c r="J13" i="65"/>
  <c r="J12" i="65"/>
  <c r="N254" i="64"/>
  <c r="O253" i="64"/>
  <c r="N253" i="64"/>
  <c r="M253" i="64"/>
  <c r="L253" i="64"/>
  <c r="K253" i="64"/>
  <c r="J253" i="64"/>
  <c r="I253" i="64"/>
  <c r="H253" i="64"/>
  <c r="G253" i="64"/>
  <c r="F253" i="64"/>
  <c r="E253" i="64"/>
  <c r="N252" i="64"/>
  <c r="O251" i="64"/>
  <c r="N251" i="64"/>
  <c r="M251" i="64"/>
  <c r="L251" i="64"/>
  <c r="K251" i="64"/>
  <c r="J251" i="64"/>
  <c r="I251" i="64"/>
  <c r="H251" i="64"/>
  <c r="G251" i="64"/>
  <c r="F251" i="64"/>
  <c r="E251" i="64"/>
  <c r="O250" i="64"/>
  <c r="N250" i="64"/>
  <c r="M250" i="64"/>
  <c r="L250" i="64"/>
  <c r="K250" i="64"/>
  <c r="J250" i="64"/>
  <c r="I250" i="64"/>
  <c r="H250" i="64"/>
  <c r="G250" i="64"/>
  <c r="F250" i="64"/>
  <c r="E250" i="64"/>
  <c r="O245" i="64"/>
  <c r="N245" i="64"/>
  <c r="M245" i="64"/>
  <c r="L245" i="64"/>
  <c r="K245" i="64"/>
  <c r="J245" i="64"/>
  <c r="I245" i="64"/>
  <c r="H245" i="64"/>
  <c r="G245" i="64"/>
  <c r="F245" i="64"/>
  <c r="E245" i="64"/>
  <c r="O241" i="64"/>
  <c r="N241" i="64"/>
  <c r="M241" i="64"/>
  <c r="L241" i="64"/>
  <c r="K241" i="64"/>
  <c r="J241" i="64"/>
  <c r="I241" i="64"/>
  <c r="H241" i="64"/>
  <c r="G241" i="64"/>
  <c r="F241" i="64"/>
  <c r="E241" i="64"/>
  <c r="O243" i="64"/>
  <c r="N243" i="64"/>
  <c r="M243" i="64"/>
  <c r="L243" i="64"/>
  <c r="K243" i="64"/>
  <c r="J243" i="64"/>
  <c r="I243" i="64"/>
  <c r="H243" i="64"/>
  <c r="G243" i="64"/>
  <c r="F243" i="64"/>
  <c r="O242" i="64"/>
  <c r="N242" i="64"/>
  <c r="M242" i="64"/>
  <c r="L242" i="64"/>
  <c r="K242" i="64"/>
  <c r="J242" i="64"/>
  <c r="I242" i="64"/>
  <c r="H242" i="64"/>
  <c r="G242" i="64"/>
  <c r="F242" i="64"/>
  <c r="E243" i="64"/>
  <c r="E242" i="64"/>
  <c r="O235" i="64"/>
  <c r="N235" i="64"/>
  <c r="M235" i="64"/>
  <c r="L235" i="64"/>
  <c r="L236" i="64" s="1"/>
  <c r="K235" i="64"/>
  <c r="J235" i="64"/>
  <c r="I235" i="64"/>
  <c r="H235" i="64"/>
  <c r="G235" i="64"/>
  <c r="F235" i="64"/>
  <c r="E235" i="64"/>
  <c r="O234" i="64"/>
  <c r="N234" i="64"/>
  <c r="M234" i="64"/>
  <c r="L234" i="64"/>
  <c r="K234" i="64"/>
  <c r="J234" i="64"/>
  <c r="I234" i="64"/>
  <c r="H234" i="64"/>
  <c r="G234" i="64"/>
  <c r="F234" i="64"/>
  <c r="E234" i="64"/>
  <c r="N238" i="64"/>
  <c r="O237" i="64"/>
  <c r="N237" i="64"/>
  <c r="M237" i="64"/>
  <c r="L237" i="64"/>
  <c r="K237" i="64"/>
  <c r="J237" i="64"/>
  <c r="I237" i="64"/>
  <c r="H237" i="64"/>
  <c r="G237" i="64"/>
  <c r="F237" i="64"/>
  <c r="E237" i="64"/>
  <c r="N246" i="64"/>
  <c r="O246" i="64"/>
  <c r="M246" i="64"/>
  <c r="L246" i="64"/>
  <c r="O244" i="64"/>
  <c r="N244" i="64"/>
  <c r="M244" i="64"/>
  <c r="L244" i="64"/>
  <c r="K244" i="64"/>
  <c r="O228" i="64"/>
  <c r="N228" i="64"/>
  <c r="M228" i="64"/>
  <c r="L228" i="64"/>
  <c r="K228" i="64"/>
  <c r="J228" i="64"/>
  <c r="I228" i="64"/>
  <c r="H228" i="64"/>
  <c r="G228" i="64"/>
  <c r="F228" i="64"/>
  <c r="E228" i="64"/>
  <c r="O226" i="64"/>
  <c r="N226" i="64"/>
  <c r="M226" i="64"/>
  <c r="L226" i="64"/>
  <c r="K226" i="64"/>
  <c r="J226" i="64"/>
  <c r="I226" i="64"/>
  <c r="H226" i="64"/>
  <c r="G226" i="64"/>
  <c r="F226" i="64"/>
  <c r="E226" i="64"/>
  <c r="O221" i="64"/>
  <c r="N221" i="64"/>
  <c r="M221" i="64"/>
  <c r="L221" i="64"/>
  <c r="K221" i="64"/>
  <c r="J221" i="64"/>
  <c r="I221" i="64"/>
  <c r="H221" i="64"/>
  <c r="G221" i="64"/>
  <c r="F221" i="64"/>
  <c r="E221" i="64"/>
  <c r="O222" i="64"/>
  <c r="N222" i="64"/>
  <c r="M222" i="64"/>
  <c r="L222" i="64"/>
  <c r="K222" i="64"/>
  <c r="J222" i="64"/>
  <c r="I222" i="64"/>
  <c r="H222" i="64"/>
  <c r="G222" i="64"/>
  <c r="F222" i="64"/>
  <c r="E222" i="64"/>
  <c r="O218" i="64"/>
  <c r="N218" i="64"/>
  <c r="M218" i="64"/>
  <c r="L218" i="64"/>
  <c r="K218" i="64"/>
  <c r="J218" i="64"/>
  <c r="I218" i="64"/>
  <c r="H218" i="64"/>
  <c r="G218" i="64"/>
  <c r="F218" i="64"/>
  <c r="E218" i="64"/>
  <c r="O213" i="64"/>
  <c r="N213" i="64"/>
  <c r="M213" i="64"/>
  <c r="L213" i="64"/>
  <c r="K213" i="64"/>
  <c r="J213" i="64"/>
  <c r="I213" i="64"/>
  <c r="H213" i="64"/>
  <c r="G213" i="64"/>
  <c r="F213" i="64"/>
  <c r="E213" i="64"/>
  <c r="O211" i="64"/>
  <c r="N211" i="64"/>
  <c r="M211" i="64"/>
  <c r="L211" i="64"/>
  <c r="K211" i="64"/>
  <c r="J211" i="64"/>
  <c r="I211" i="64"/>
  <c r="H211" i="64"/>
  <c r="G211" i="64"/>
  <c r="F211" i="64"/>
  <c r="E211" i="64"/>
  <c r="O207" i="64"/>
  <c r="N207" i="64"/>
  <c r="M207" i="64"/>
  <c r="L207" i="64"/>
  <c r="M208" i="64" s="1"/>
  <c r="K207" i="64"/>
  <c r="J207" i="64"/>
  <c r="I207" i="64"/>
  <c r="H207" i="64"/>
  <c r="G207" i="64"/>
  <c r="F207" i="64"/>
  <c r="E207" i="64"/>
  <c r="O206" i="64"/>
  <c r="N206" i="64"/>
  <c r="M206" i="64"/>
  <c r="L206" i="64"/>
  <c r="K206" i="64"/>
  <c r="J206" i="64"/>
  <c r="I206" i="64"/>
  <c r="H206" i="64"/>
  <c r="G206" i="64"/>
  <c r="G205" i="64" s="1"/>
  <c r="F206" i="64"/>
  <c r="E206" i="64"/>
  <c r="O203" i="64"/>
  <c r="N203" i="64"/>
  <c r="M203" i="64"/>
  <c r="L203" i="64"/>
  <c r="K203" i="64"/>
  <c r="J203" i="64"/>
  <c r="I203" i="64"/>
  <c r="H203" i="64"/>
  <c r="G203" i="64"/>
  <c r="F203" i="64"/>
  <c r="E203" i="64"/>
  <c r="O198" i="64"/>
  <c r="N198" i="64"/>
  <c r="M198" i="64"/>
  <c r="L198" i="64"/>
  <c r="K198" i="64"/>
  <c r="J198" i="64"/>
  <c r="I198" i="64"/>
  <c r="H198" i="64"/>
  <c r="G198" i="64"/>
  <c r="F198" i="64"/>
  <c r="E198" i="64"/>
  <c r="O196" i="64"/>
  <c r="N196" i="64"/>
  <c r="M196" i="64"/>
  <c r="L196" i="64"/>
  <c r="K196" i="64"/>
  <c r="J196" i="64"/>
  <c r="I196" i="64"/>
  <c r="H196" i="64"/>
  <c r="G196" i="64"/>
  <c r="F196" i="64"/>
  <c r="E196" i="64"/>
  <c r="O192" i="64"/>
  <c r="N192" i="64"/>
  <c r="M192" i="64"/>
  <c r="L192" i="64"/>
  <c r="K192" i="64"/>
  <c r="J192" i="64"/>
  <c r="I192" i="64"/>
  <c r="H192" i="64"/>
  <c r="G192" i="64"/>
  <c r="F192" i="64"/>
  <c r="E192" i="64"/>
  <c r="O191" i="64"/>
  <c r="N191" i="64"/>
  <c r="M191" i="64"/>
  <c r="L191" i="64"/>
  <c r="K191" i="64"/>
  <c r="J191" i="64"/>
  <c r="I191" i="64"/>
  <c r="H191" i="64"/>
  <c r="G191" i="64"/>
  <c r="F191" i="64"/>
  <c r="E191" i="64"/>
  <c r="O178" i="64"/>
  <c r="N178" i="64"/>
  <c r="M178" i="64"/>
  <c r="L178" i="64"/>
  <c r="K178" i="64"/>
  <c r="J178" i="64"/>
  <c r="I178" i="64"/>
  <c r="I210" i="64" s="1"/>
  <c r="H178" i="64"/>
  <c r="G178" i="64"/>
  <c r="F178" i="64"/>
  <c r="E178" i="64"/>
  <c r="Q14" i="52"/>
  <c r="G1" i="66" l="1"/>
  <c r="G26" i="66" s="1"/>
  <c r="G10" i="66"/>
  <c r="G27" i="66"/>
  <c r="F1" i="66"/>
  <c r="L27" i="66"/>
  <c r="L10" i="66"/>
  <c r="H26" i="66"/>
  <c r="H9" i="66"/>
  <c r="L26" i="66"/>
  <c r="L9" i="66"/>
  <c r="F27" i="66"/>
  <c r="F10" i="66"/>
  <c r="I229" i="65"/>
  <c r="I227" i="65" s="1"/>
  <c r="I228" i="65" s="1"/>
  <c r="F229" i="65"/>
  <c r="F227" i="65" s="1"/>
  <c r="F228" i="65" s="1"/>
  <c r="E229" i="65"/>
  <c r="E227" i="65" s="1"/>
  <c r="E228" i="65" s="1"/>
  <c r="N192" i="65"/>
  <c r="N193" i="65" s="1"/>
  <c r="M192" i="65"/>
  <c r="M193" i="65" s="1"/>
  <c r="K192" i="65"/>
  <c r="K193" i="65" s="1"/>
  <c r="N82" i="65"/>
  <c r="O192" i="65"/>
  <c r="O193" i="65" s="1"/>
  <c r="L192" i="65"/>
  <c r="L193" i="65" s="1"/>
  <c r="I199" i="65"/>
  <c r="I198" i="65" s="1"/>
  <c r="J198" i="65"/>
  <c r="O67" i="65"/>
  <c r="L77" i="65"/>
  <c r="N64" i="65"/>
  <c r="N62" i="65" s="1"/>
  <c r="N46" i="65" s="1"/>
  <c r="N85" i="65" s="1"/>
  <c r="N84" i="65" s="1"/>
  <c r="K59" i="65"/>
  <c r="M49" i="65"/>
  <c r="O77" i="65"/>
  <c r="O64" i="65"/>
  <c r="O62" i="65" s="1"/>
  <c r="I186" i="65"/>
  <c r="I169" i="65" s="1"/>
  <c r="I195" i="65" s="1"/>
  <c r="I194" i="65" s="1"/>
  <c r="J169" i="65"/>
  <c r="J195" i="65" s="1"/>
  <c r="J194" i="65" s="1"/>
  <c r="M82" i="65"/>
  <c r="L61" i="65"/>
  <c r="M64" i="65"/>
  <c r="M62" i="65" s="1"/>
  <c r="M46" i="65" s="1"/>
  <c r="M85" i="65" s="1"/>
  <c r="M84" i="65" s="1"/>
  <c r="J67" i="65"/>
  <c r="H59" i="65"/>
  <c r="L59" i="65"/>
  <c r="N49" i="65"/>
  <c r="K67" i="65"/>
  <c r="J64" i="65"/>
  <c r="J62" i="65" s="1"/>
  <c r="J46" i="65" s="1"/>
  <c r="J85" i="65" s="1"/>
  <c r="J84" i="65" s="1"/>
  <c r="N61" i="65"/>
  <c r="M77" i="65"/>
  <c r="H61" i="65"/>
  <c r="L49" i="65"/>
  <c r="N77" i="65"/>
  <c r="O61" i="65"/>
  <c r="M67" i="65"/>
  <c r="K77" i="65"/>
  <c r="M61" i="65"/>
  <c r="G56" i="65"/>
  <c r="G79" i="65" s="1"/>
  <c r="O56" i="65"/>
  <c r="O79" i="65" s="1"/>
  <c r="F61" i="65"/>
  <c r="J77" i="65"/>
  <c r="I77" i="65" s="1"/>
  <c r="K82" i="65"/>
  <c r="L82" i="65"/>
  <c r="N59" i="65"/>
  <c r="G77" i="65"/>
  <c r="O82" i="65"/>
  <c r="O59" i="65"/>
  <c r="L67" i="65"/>
  <c r="G59" i="65"/>
  <c r="F56" i="65"/>
  <c r="N56" i="65"/>
  <c r="N79" i="65" s="1"/>
  <c r="F77" i="65"/>
  <c r="L74" i="65"/>
  <c r="G64" i="65"/>
  <c r="G62" i="65" s="1"/>
  <c r="E56" i="65"/>
  <c r="M56" i="65"/>
  <c r="M79" i="65" s="1"/>
  <c r="L64" i="65"/>
  <c r="L62" i="65" s="1"/>
  <c r="L46" i="65" s="1"/>
  <c r="L85" i="65" s="1"/>
  <c r="L84" i="65" s="1"/>
  <c r="F59" i="65"/>
  <c r="G49" i="65"/>
  <c r="H67" i="65"/>
  <c r="E77" i="65"/>
  <c r="N74" i="65"/>
  <c r="F64" i="65"/>
  <c r="F62" i="65" s="1"/>
  <c r="F46" i="65" s="1"/>
  <c r="I117" i="65"/>
  <c r="I100" i="65" s="1"/>
  <c r="I16" i="65" s="1"/>
  <c r="H106" i="65"/>
  <c r="H112" i="65" s="1"/>
  <c r="G135" i="65"/>
  <c r="O154" i="65"/>
  <c r="O108" i="65"/>
  <c r="M74" i="65"/>
  <c r="M154" i="65"/>
  <c r="H56" i="65"/>
  <c r="I13" i="65"/>
  <c r="J117" i="65"/>
  <c r="O122" i="65"/>
  <c r="E146" i="65"/>
  <c r="M146" i="65"/>
  <c r="K64" i="65"/>
  <c r="K62" i="65" s="1"/>
  <c r="K46" i="65" s="1"/>
  <c r="K85" i="65" s="1"/>
  <c r="K84" i="65" s="1"/>
  <c r="O103" i="65"/>
  <c r="K152" i="65"/>
  <c r="K106" i="65"/>
  <c r="K112" i="65" s="1"/>
  <c r="G106" i="65"/>
  <c r="G112" i="65" s="1"/>
  <c r="O106" i="65"/>
  <c r="O112" i="65" s="1"/>
  <c r="E117" i="65"/>
  <c r="E129" i="65" s="1"/>
  <c r="E132" i="65" s="1"/>
  <c r="E127" i="65" s="1"/>
  <c r="J142" i="65"/>
  <c r="J135" i="65"/>
  <c r="H135" i="65" s="1"/>
  <c r="K146" i="65"/>
  <c r="K72" i="65"/>
  <c r="K71" i="65" s="1"/>
  <c r="K70" i="65" s="1"/>
  <c r="K19" i="65" s="1"/>
  <c r="I129" i="65"/>
  <c r="I132" i="65" s="1"/>
  <c r="I127" i="65" s="1"/>
  <c r="I128" i="65" s="1"/>
  <c r="O120" i="65"/>
  <c r="M122" i="65"/>
  <c r="O137" i="65"/>
  <c r="L135" i="65"/>
  <c r="G150" i="65"/>
  <c r="G145" i="65" s="1"/>
  <c r="G61" i="65"/>
  <c r="G117" i="65"/>
  <c r="G100" i="65" s="1"/>
  <c r="G16" i="65" s="1"/>
  <c r="O139" i="65"/>
  <c r="N142" i="65"/>
  <c r="K150" i="65"/>
  <c r="J150" i="65"/>
  <c r="I150" i="65" s="1"/>
  <c r="I56" i="65"/>
  <c r="O72" i="65"/>
  <c r="O71" i="65" s="1"/>
  <c r="O70" i="65" s="1"/>
  <c r="O19" i="65" s="1"/>
  <c r="L72" i="65"/>
  <c r="L71" i="65" s="1"/>
  <c r="L70" i="65" s="1"/>
  <c r="K99" i="65"/>
  <c r="L103" i="65"/>
  <c r="O152" i="65"/>
  <c r="M103" i="65"/>
  <c r="E135" i="65"/>
  <c r="M139" i="65"/>
  <c r="K149" i="65"/>
  <c r="I64" i="65"/>
  <c r="I62" i="65" s="1"/>
  <c r="I46" i="65" s="1"/>
  <c r="F67" i="65"/>
  <c r="L108" i="65"/>
  <c r="K120" i="65"/>
  <c r="M142" i="65"/>
  <c r="L149" i="65"/>
  <c r="E150" i="65"/>
  <c r="M152" i="65"/>
  <c r="F49" i="65"/>
  <c r="F106" i="65"/>
  <c r="N108" i="65"/>
  <c r="J106" i="65"/>
  <c r="J112" i="65" s="1"/>
  <c r="M120" i="65"/>
  <c r="K137" i="65"/>
  <c r="N149" i="65"/>
  <c r="K154" i="65"/>
  <c r="K61" i="65"/>
  <c r="O49" i="65"/>
  <c r="O74" i="65"/>
  <c r="N120" i="65"/>
  <c r="L122" i="65"/>
  <c r="L137" i="65"/>
  <c r="F142" i="65"/>
  <c r="J146" i="65"/>
  <c r="I146" i="65" s="1"/>
  <c r="L154" i="65"/>
  <c r="K56" i="65"/>
  <c r="K79" i="65" s="1"/>
  <c r="K74" i="65"/>
  <c r="F117" i="65"/>
  <c r="F100" i="65" s="1"/>
  <c r="F155" i="65" s="1"/>
  <c r="G142" i="65"/>
  <c r="K139" i="65"/>
  <c r="M59" i="65"/>
  <c r="M108" i="65"/>
  <c r="H117" i="65"/>
  <c r="H100" i="65" s="1"/>
  <c r="H16" i="65" s="1"/>
  <c r="N122" i="65"/>
  <c r="K135" i="65"/>
  <c r="M149" i="65"/>
  <c r="M150" i="65"/>
  <c r="N154" i="65"/>
  <c r="J56" i="65"/>
  <c r="J79" i="65" s="1"/>
  <c r="K49" i="65"/>
  <c r="K142" i="65"/>
  <c r="N67" i="65"/>
  <c r="N103" i="65"/>
  <c r="K117" i="65"/>
  <c r="N139" i="65"/>
  <c r="L142" i="65"/>
  <c r="O149" i="65"/>
  <c r="O150" i="65"/>
  <c r="O145" i="65" s="1"/>
  <c r="L152" i="65"/>
  <c r="L56" i="65"/>
  <c r="L79" i="65" s="1"/>
  <c r="M117" i="65"/>
  <c r="M129" i="65" s="1"/>
  <c r="L120" i="65"/>
  <c r="O135" i="65"/>
  <c r="L139" i="65"/>
  <c r="N152" i="65"/>
  <c r="L146" i="65"/>
  <c r="O117" i="65"/>
  <c r="M137" i="65"/>
  <c r="E142" i="65"/>
  <c r="O142" i="65"/>
  <c r="L106" i="65"/>
  <c r="L100" i="65"/>
  <c r="N106" i="65"/>
  <c r="N112" i="65" s="1"/>
  <c r="N137" i="65"/>
  <c r="F146" i="65"/>
  <c r="F145" i="65" s="1"/>
  <c r="N146" i="65"/>
  <c r="N145" i="65" s="1"/>
  <c r="G71" i="65"/>
  <c r="G70" i="65" s="1"/>
  <c r="G19" i="65" s="1"/>
  <c r="J71" i="65"/>
  <c r="J70" i="65" s="1"/>
  <c r="J19" i="65" s="1"/>
  <c r="I67" i="65"/>
  <c r="H64" i="65"/>
  <c r="H62" i="65" s="1"/>
  <c r="H46" i="65" s="1"/>
  <c r="E64" i="65"/>
  <c r="E62" i="65" s="1"/>
  <c r="E46" i="65" s="1"/>
  <c r="G67" i="65"/>
  <c r="N72" i="65"/>
  <c r="N71" i="65" s="1"/>
  <c r="N70" i="65" s="1"/>
  <c r="N19" i="65" s="1"/>
  <c r="F72" i="65"/>
  <c r="F71" i="65" s="1"/>
  <c r="F70" i="65" s="1"/>
  <c r="F19" i="65" s="1"/>
  <c r="E72" i="65"/>
  <c r="E71" i="65" s="1"/>
  <c r="E70" i="65" s="1"/>
  <c r="I72" i="65"/>
  <c r="H1" i="65"/>
  <c r="I1" i="65"/>
  <c r="I12" i="65" s="1"/>
  <c r="G2" i="65"/>
  <c r="L1" i="65"/>
  <c r="L44" i="65" s="1"/>
  <c r="M19" i="65"/>
  <c r="H19" i="65"/>
  <c r="I19" i="65"/>
  <c r="K12" i="65"/>
  <c r="H13" i="65"/>
  <c r="I45" i="65"/>
  <c r="N117" i="65"/>
  <c r="K45" i="65"/>
  <c r="K13" i="65"/>
  <c r="K98" i="65"/>
  <c r="H99" i="65"/>
  <c r="L150" i="65"/>
  <c r="K246" i="64"/>
  <c r="O205" i="64"/>
  <c r="K205" i="64"/>
  <c r="K208" i="64"/>
  <c r="M202" i="64"/>
  <c r="L229" i="64"/>
  <c r="F205" i="64"/>
  <c r="K214" i="64"/>
  <c r="G210" i="64"/>
  <c r="M205" i="64"/>
  <c r="L208" i="64"/>
  <c r="N214" i="64"/>
  <c r="O214" i="64"/>
  <c r="J205" i="64"/>
  <c r="K223" i="64"/>
  <c r="L214" i="64"/>
  <c r="I205" i="64"/>
  <c r="O208" i="64"/>
  <c r="M214" i="64"/>
  <c r="H205" i="64"/>
  <c r="J202" i="64"/>
  <c r="L205" i="64"/>
  <c r="E205" i="64"/>
  <c r="E202" i="64"/>
  <c r="N205" i="64"/>
  <c r="N208" i="64"/>
  <c r="M210" i="64"/>
  <c r="E210" i="64"/>
  <c r="I202" i="64"/>
  <c r="K202" i="64"/>
  <c r="L202" i="64"/>
  <c r="F210" i="64"/>
  <c r="N210" i="64"/>
  <c r="O210" i="64"/>
  <c r="L210" i="64"/>
  <c r="F202" i="64"/>
  <c r="N202" i="64"/>
  <c r="H210" i="64"/>
  <c r="G202" i="64"/>
  <c r="O202" i="64"/>
  <c r="H202" i="64"/>
  <c r="J210" i="64"/>
  <c r="K210" i="64"/>
  <c r="L179" i="64"/>
  <c r="O179" i="64"/>
  <c r="M179" i="64"/>
  <c r="K179" i="64"/>
  <c r="N179" i="64"/>
  <c r="J179" i="64"/>
  <c r="O188" i="64"/>
  <c r="N188" i="64"/>
  <c r="M188" i="64"/>
  <c r="L188" i="64"/>
  <c r="K188" i="64"/>
  <c r="J188" i="64"/>
  <c r="I188" i="64"/>
  <c r="H188" i="64"/>
  <c r="G188" i="64"/>
  <c r="F188" i="64"/>
  <c r="E188" i="64"/>
  <c r="O180" i="64"/>
  <c r="O181" i="64" s="1"/>
  <c r="N180" i="64"/>
  <c r="N181" i="64" s="1"/>
  <c r="M180" i="64"/>
  <c r="M181" i="64" s="1"/>
  <c r="L180" i="64"/>
  <c r="L181" i="64" s="1"/>
  <c r="K180" i="64"/>
  <c r="K181" i="64" s="1"/>
  <c r="J180" i="64"/>
  <c r="J181" i="64" s="1"/>
  <c r="I180" i="64"/>
  <c r="I181" i="64" s="1"/>
  <c r="H180" i="64"/>
  <c r="G180" i="64"/>
  <c r="G181" i="64" s="1"/>
  <c r="F180" i="64"/>
  <c r="F181" i="64" s="1"/>
  <c r="E180" i="64"/>
  <c r="O176" i="64"/>
  <c r="N176" i="64"/>
  <c r="M176" i="64"/>
  <c r="L176" i="64"/>
  <c r="K176" i="64"/>
  <c r="J176" i="64"/>
  <c r="I176" i="64"/>
  <c r="H176" i="64"/>
  <c r="G176" i="64"/>
  <c r="F176" i="64"/>
  <c r="E176" i="64"/>
  <c r="U124" i="46"/>
  <c r="T124" i="46"/>
  <c r="S124" i="46"/>
  <c r="R124" i="46"/>
  <c r="Q124" i="46"/>
  <c r="O160" i="64"/>
  <c r="N160" i="64"/>
  <c r="M160" i="64"/>
  <c r="L160" i="64"/>
  <c r="K160" i="64"/>
  <c r="J160" i="64"/>
  <c r="I160" i="64"/>
  <c r="H160" i="64"/>
  <c r="G160" i="64"/>
  <c r="F160" i="64"/>
  <c r="E160" i="64"/>
  <c r="H157" i="64"/>
  <c r="G157" i="64"/>
  <c r="F157" i="64"/>
  <c r="E157" i="64"/>
  <c r="O159" i="64"/>
  <c r="N159" i="64"/>
  <c r="M159" i="64"/>
  <c r="L159" i="64"/>
  <c r="K159" i="64"/>
  <c r="J159" i="64"/>
  <c r="I159" i="64"/>
  <c r="H159" i="64"/>
  <c r="G159" i="64"/>
  <c r="F159" i="64"/>
  <c r="E159" i="64"/>
  <c r="O158" i="64"/>
  <c r="O240" i="64" s="1"/>
  <c r="N158" i="64"/>
  <c r="N240" i="64" s="1"/>
  <c r="M158" i="64"/>
  <c r="M240" i="64" s="1"/>
  <c r="L158" i="64"/>
  <c r="L240" i="64" s="1"/>
  <c r="K158" i="64"/>
  <c r="K240" i="64" s="1"/>
  <c r="J158" i="64"/>
  <c r="I158" i="64"/>
  <c r="I240" i="64" s="1"/>
  <c r="H158" i="64"/>
  <c r="H240" i="64" s="1"/>
  <c r="G158" i="64"/>
  <c r="G240" i="64" s="1"/>
  <c r="F158" i="64"/>
  <c r="F240" i="64" s="1"/>
  <c r="E158" i="64"/>
  <c r="E240" i="64" s="1"/>
  <c r="O164" i="64"/>
  <c r="N164" i="64"/>
  <c r="M164" i="64"/>
  <c r="L164" i="64"/>
  <c r="K164" i="64"/>
  <c r="J164" i="64"/>
  <c r="I164" i="64"/>
  <c r="H164" i="64"/>
  <c r="G164" i="64"/>
  <c r="F164" i="64"/>
  <c r="E164" i="64"/>
  <c r="O153" i="64"/>
  <c r="N153" i="64"/>
  <c r="M153" i="64"/>
  <c r="L153" i="64"/>
  <c r="K153" i="64"/>
  <c r="J153" i="64"/>
  <c r="I153" i="64"/>
  <c r="H153" i="64"/>
  <c r="G153" i="64"/>
  <c r="F153" i="64"/>
  <c r="E153" i="64"/>
  <c r="O151" i="64"/>
  <c r="N151" i="64"/>
  <c r="M151" i="64"/>
  <c r="L151" i="64"/>
  <c r="K151" i="64"/>
  <c r="J151" i="64"/>
  <c r="I151" i="64"/>
  <c r="H151" i="64"/>
  <c r="G151" i="64"/>
  <c r="F151" i="64"/>
  <c r="E151" i="64"/>
  <c r="V41" i="46"/>
  <c r="U41" i="46"/>
  <c r="T41" i="46"/>
  <c r="S41" i="46"/>
  <c r="R41" i="46"/>
  <c r="O146" i="64"/>
  <c r="N146" i="64"/>
  <c r="M146" i="64"/>
  <c r="L146" i="64"/>
  <c r="K146" i="64"/>
  <c r="J146" i="64"/>
  <c r="I146" i="64"/>
  <c r="H146" i="64"/>
  <c r="G146" i="64"/>
  <c r="F146" i="64"/>
  <c r="E146" i="64"/>
  <c r="O147" i="64"/>
  <c r="N147" i="64"/>
  <c r="M147" i="64"/>
  <c r="L147" i="64"/>
  <c r="K147" i="64"/>
  <c r="J147" i="64"/>
  <c r="I147" i="64"/>
  <c r="H147" i="64"/>
  <c r="G147" i="64"/>
  <c r="F147" i="64"/>
  <c r="E147" i="64"/>
  <c r="O145" i="64"/>
  <c r="N145" i="64"/>
  <c r="M145" i="64"/>
  <c r="L145" i="64"/>
  <c r="K145" i="64"/>
  <c r="J145" i="64"/>
  <c r="I145" i="64"/>
  <c r="H145" i="64"/>
  <c r="G145" i="64"/>
  <c r="F145" i="64"/>
  <c r="E145" i="64"/>
  <c r="O142" i="64"/>
  <c r="N142" i="64"/>
  <c r="M142" i="64"/>
  <c r="L142" i="64"/>
  <c r="K142" i="64"/>
  <c r="J142" i="64"/>
  <c r="I142" i="64"/>
  <c r="H142" i="64"/>
  <c r="G142" i="64"/>
  <c r="F142" i="64"/>
  <c r="E142" i="64"/>
  <c r="H41" i="44"/>
  <c r="G41" i="44"/>
  <c r="F41" i="44"/>
  <c r="E41" i="44"/>
  <c r="D41" i="44"/>
  <c r="C41" i="44"/>
  <c r="O136" i="64"/>
  <c r="N136" i="64"/>
  <c r="M136" i="64"/>
  <c r="L136" i="64"/>
  <c r="K136" i="64"/>
  <c r="J136" i="64"/>
  <c r="I136" i="64"/>
  <c r="H136" i="64"/>
  <c r="G136" i="64"/>
  <c r="F136" i="64"/>
  <c r="E136" i="64"/>
  <c r="O134" i="64"/>
  <c r="N134" i="64"/>
  <c r="M134" i="64"/>
  <c r="L134" i="64"/>
  <c r="K134" i="64"/>
  <c r="J134" i="64"/>
  <c r="I134" i="64"/>
  <c r="H134" i="64"/>
  <c r="G134" i="64"/>
  <c r="F134" i="64"/>
  <c r="E134" i="64"/>
  <c r="V112" i="46"/>
  <c r="U112" i="46"/>
  <c r="T112" i="46"/>
  <c r="S112" i="46"/>
  <c r="R112" i="46"/>
  <c r="Q112" i="46"/>
  <c r="O117" i="64"/>
  <c r="N117" i="64"/>
  <c r="M117" i="64"/>
  <c r="L117" i="64"/>
  <c r="K117" i="64"/>
  <c r="J117" i="64"/>
  <c r="I117" i="64"/>
  <c r="H117" i="64"/>
  <c r="G117" i="64"/>
  <c r="F117" i="64"/>
  <c r="E117" i="64"/>
  <c r="H115" i="64"/>
  <c r="G115" i="64"/>
  <c r="F115" i="64"/>
  <c r="E115" i="64"/>
  <c r="O116" i="64"/>
  <c r="N116" i="64"/>
  <c r="M116" i="64"/>
  <c r="L116" i="64"/>
  <c r="K116" i="64"/>
  <c r="J116" i="64"/>
  <c r="I116" i="64"/>
  <c r="H116" i="64"/>
  <c r="G116" i="64"/>
  <c r="F116" i="64"/>
  <c r="E116" i="64"/>
  <c r="O121" i="64"/>
  <c r="N121" i="64"/>
  <c r="M121" i="64"/>
  <c r="L121" i="64"/>
  <c r="K121" i="64"/>
  <c r="J121" i="64"/>
  <c r="I121" i="64"/>
  <c r="H121" i="64"/>
  <c r="G121" i="64"/>
  <c r="F121" i="64"/>
  <c r="E121" i="64"/>
  <c r="H104" i="64"/>
  <c r="G104" i="64"/>
  <c r="F104" i="64"/>
  <c r="E104" i="64"/>
  <c r="O110" i="64"/>
  <c r="N110" i="64"/>
  <c r="N109" i="64" s="1"/>
  <c r="M110" i="64"/>
  <c r="L110" i="64"/>
  <c r="L109" i="64" s="1"/>
  <c r="K110" i="64"/>
  <c r="J110" i="64"/>
  <c r="J109" i="64" s="1"/>
  <c r="I110" i="64"/>
  <c r="I109" i="64" s="1"/>
  <c r="H110" i="64"/>
  <c r="H109" i="64" s="1"/>
  <c r="G110" i="64"/>
  <c r="G109" i="64" s="1"/>
  <c r="F110" i="64"/>
  <c r="F109" i="64" s="1"/>
  <c r="E110" i="64"/>
  <c r="E109" i="64" s="1"/>
  <c r="W100" i="46"/>
  <c r="V100" i="46"/>
  <c r="U100" i="46"/>
  <c r="T100" i="46"/>
  <c r="S100" i="46"/>
  <c r="O106" i="64"/>
  <c r="N106" i="64"/>
  <c r="M106" i="64"/>
  <c r="L106" i="64"/>
  <c r="K106" i="64"/>
  <c r="J106" i="64"/>
  <c r="I106" i="64"/>
  <c r="H106" i="64"/>
  <c r="G106" i="64"/>
  <c r="F106" i="64"/>
  <c r="E106" i="64"/>
  <c r="O105" i="64"/>
  <c r="N105" i="64"/>
  <c r="M105" i="64"/>
  <c r="L105" i="64"/>
  <c r="K105" i="64"/>
  <c r="J105" i="64"/>
  <c r="I105" i="64"/>
  <c r="H105" i="64"/>
  <c r="G105" i="64"/>
  <c r="F105" i="64"/>
  <c r="E105" i="64"/>
  <c r="O99" i="64"/>
  <c r="N99" i="64"/>
  <c r="M99" i="64"/>
  <c r="L99" i="64"/>
  <c r="K99" i="64"/>
  <c r="J99" i="64"/>
  <c r="I99" i="64"/>
  <c r="H99" i="64"/>
  <c r="G99" i="64"/>
  <c r="F99" i="64"/>
  <c r="E99" i="64"/>
  <c r="O96" i="64"/>
  <c r="N96" i="64"/>
  <c r="M96" i="64"/>
  <c r="L96" i="64"/>
  <c r="K96" i="64"/>
  <c r="J96" i="64"/>
  <c r="I96" i="64"/>
  <c r="H96" i="64"/>
  <c r="G96" i="64"/>
  <c r="F96" i="64"/>
  <c r="E96" i="64"/>
  <c r="H89" i="64"/>
  <c r="G89" i="64"/>
  <c r="F89" i="64"/>
  <c r="E89" i="64"/>
  <c r="H91" i="64"/>
  <c r="I91" i="64" s="1"/>
  <c r="G91" i="64"/>
  <c r="F91" i="64"/>
  <c r="E91" i="64"/>
  <c r="O92" i="64"/>
  <c r="N92" i="64"/>
  <c r="M92" i="64"/>
  <c r="L92" i="64"/>
  <c r="K92" i="64"/>
  <c r="J92" i="64"/>
  <c r="I92" i="64"/>
  <c r="H92" i="64"/>
  <c r="G92" i="64"/>
  <c r="F92" i="64"/>
  <c r="E92" i="64"/>
  <c r="O90" i="64"/>
  <c r="N90" i="64"/>
  <c r="M90" i="64"/>
  <c r="L90" i="64"/>
  <c r="K90" i="64"/>
  <c r="I90" i="64"/>
  <c r="J90" i="64" s="1"/>
  <c r="H90" i="64"/>
  <c r="G90" i="64"/>
  <c r="F90" i="64"/>
  <c r="E90" i="64"/>
  <c r="R22" i="43"/>
  <c r="I63" i="64"/>
  <c r="H63" i="64"/>
  <c r="G63" i="64"/>
  <c r="F63" i="64"/>
  <c r="E63" i="64"/>
  <c r="O86" i="64"/>
  <c r="N86" i="64"/>
  <c r="M86" i="64"/>
  <c r="L86" i="64"/>
  <c r="K86" i="64"/>
  <c r="J86" i="64"/>
  <c r="I86" i="64"/>
  <c r="H86" i="64"/>
  <c r="G86" i="64"/>
  <c r="F86" i="64"/>
  <c r="E86" i="64"/>
  <c r="O81" i="64"/>
  <c r="N81" i="64"/>
  <c r="M81" i="64"/>
  <c r="L81" i="64"/>
  <c r="K81" i="64"/>
  <c r="J81" i="64"/>
  <c r="I81" i="64"/>
  <c r="H81" i="64"/>
  <c r="G81" i="64"/>
  <c r="F81" i="64"/>
  <c r="E81" i="64"/>
  <c r="H75" i="64"/>
  <c r="G75" i="64"/>
  <c r="F75" i="64"/>
  <c r="X12" i="46"/>
  <c r="W12" i="46"/>
  <c r="V12" i="46"/>
  <c r="U12" i="46"/>
  <c r="T12" i="46"/>
  <c r="S12" i="46"/>
  <c r="R12" i="46"/>
  <c r="Q12" i="46"/>
  <c r="O78" i="64"/>
  <c r="N78" i="64"/>
  <c r="M78" i="64"/>
  <c r="L78" i="64"/>
  <c r="K78" i="64"/>
  <c r="J78" i="64"/>
  <c r="I78" i="64"/>
  <c r="H78" i="64"/>
  <c r="G78" i="64"/>
  <c r="F78" i="64"/>
  <c r="E78" i="64"/>
  <c r="O76" i="64"/>
  <c r="N76" i="64"/>
  <c r="M76" i="64"/>
  <c r="L76" i="64"/>
  <c r="K76" i="64"/>
  <c r="J76" i="64"/>
  <c r="I76" i="64"/>
  <c r="H76" i="64"/>
  <c r="G76" i="64"/>
  <c r="F76" i="64"/>
  <c r="E76" i="64"/>
  <c r="N66" i="64"/>
  <c r="M66" i="64"/>
  <c r="L66" i="64"/>
  <c r="K66" i="64"/>
  <c r="J66" i="64"/>
  <c r="I66" i="64"/>
  <c r="H66" i="64"/>
  <c r="G66" i="64"/>
  <c r="F66" i="64"/>
  <c r="E66" i="64"/>
  <c r="Q23" i="43"/>
  <c r="O68" i="64"/>
  <c r="N68" i="64"/>
  <c r="M68" i="64"/>
  <c r="L68" i="64"/>
  <c r="K68" i="64"/>
  <c r="J68" i="64"/>
  <c r="I68" i="64"/>
  <c r="H68" i="64"/>
  <c r="G68" i="64"/>
  <c r="F68" i="64"/>
  <c r="E68" i="64"/>
  <c r="O66" i="64"/>
  <c r="O69" i="64"/>
  <c r="N69" i="64"/>
  <c r="M69" i="64"/>
  <c r="L69" i="64"/>
  <c r="K69" i="64"/>
  <c r="J69" i="64"/>
  <c r="I69" i="64"/>
  <c r="H69" i="64"/>
  <c r="G69" i="64"/>
  <c r="F69" i="64"/>
  <c r="E69" i="64"/>
  <c r="O61" i="64"/>
  <c r="N61" i="64"/>
  <c r="M61" i="64"/>
  <c r="L61" i="64"/>
  <c r="K61" i="64"/>
  <c r="J61" i="64"/>
  <c r="I61" i="64"/>
  <c r="H61" i="64"/>
  <c r="G61" i="64"/>
  <c r="F61" i="64"/>
  <c r="E61" i="64"/>
  <c r="I51" i="64"/>
  <c r="H51" i="64"/>
  <c r="O55" i="64"/>
  <c r="N55" i="64"/>
  <c r="M55" i="64"/>
  <c r="L55" i="64"/>
  <c r="K55" i="64"/>
  <c r="J55" i="64"/>
  <c r="I55" i="64"/>
  <c r="H55" i="64"/>
  <c r="G55" i="64"/>
  <c r="F55" i="64"/>
  <c r="E55" i="64"/>
  <c r="O58" i="64"/>
  <c r="N58" i="64"/>
  <c r="M58" i="64"/>
  <c r="L58" i="64"/>
  <c r="K58" i="64"/>
  <c r="J58" i="64"/>
  <c r="I58" i="64"/>
  <c r="H58" i="64"/>
  <c r="G58" i="64"/>
  <c r="F58" i="64"/>
  <c r="E58" i="64"/>
  <c r="V17" i="43"/>
  <c r="U17" i="43"/>
  <c r="T17" i="43"/>
  <c r="S17" i="43"/>
  <c r="R17" i="43"/>
  <c r="O59" i="64"/>
  <c r="N59" i="64"/>
  <c r="M59" i="64"/>
  <c r="L59" i="64"/>
  <c r="K59" i="64"/>
  <c r="J59" i="64"/>
  <c r="I59" i="64"/>
  <c r="H59" i="64"/>
  <c r="G59" i="64"/>
  <c r="F59" i="64"/>
  <c r="E59" i="64"/>
  <c r="O56" i="64"/>
  <c r="N56" i="64"/>
  <c r="M56" i="64"/>
  <c r="L56" i="64"/>
  <c r="K56" i="64"/>
  <c r="J56" i="64"/>
  <c r="I56" i="64"/>
  <c r="H56" i="64"/>
  <c r="G56" i="64"/>
  <c r="F56" i="64"/>
  <c r="E56" i="64"/>
  <c r="O53" i="64"/>
  <c r="N53" i="64"/>
  <c r="M53" i="64"/>
  <c r="L53" i="64"/>
  <c r="K53" i="64"/>
  <c r="J53" i="64"/>
  <c r="I53" i="64"/>
  <c r="H53" i="64"/>
  <c r="G53" i="64"/>
  <c r="F53" i="64"/>
  <c r="E53" i="64"/>
  <c r="G9" i="66" l="1"/>
  <c r="M26" i="66"/>
  <c r="M9" i="66"/>
  <c r="F26" i="66"/>
  <c r="F9" i="66"/>
  <c r="E10" i="66"/>
  <c r="E27" i="66"/>
  <c r="M27" i="66"/>
  <c r="M10" i="66"/>
  <c r="E126" i="65"/>
  <c r="E20" i="65" s="1"/>
  <c r="J192" i="65"/>
  <c r="J193" i="65" s="1"/>
  <c r="I192" i="65"/>
  <c r="I193" i="65" s="1"/>
  <c r="L76" i="65"/>
  <c r="L23" i="65" s="1"/>
  <c r="O63" i="65"/>
  <c r="J76" i="65"/>
  <c r="J23" i="65" s="1"/>
  <c r="M80" i="65"/>
  <c r="K76" i="65"/>
  <c r="K23" i="65" s="1"/>
  <c r="N76" i="65"/>
  <c r="N23" i="65" s="1"/>
  <c r="M76" i="65"/>
  <c r="M68" i="65" s="1"/>
  <c r="M69" i="65" s="1"/>
  <c r="J15" i="65"/>
  <c r="M132" i="65"/>
  <c r="M127" i="65" s="1"/>
  <c r="H77" i="65"/>
  <c r="L63" i="65"/>
  <c r="I98" i="65"/>
  <c r="N63" i="65"/>
  <c r="N80" i="65"/>
  <c r="O80" i="65"/>
  <c r="F15" i="65"/>
  <c r="F47" i="65"/>
  <c r="F85" i="65"/>
  <c r="F84" i="65" s="1"/>
  <c r="F76" i="65" s="1"/>
  <c r="F23" i="65" s="1"/>
  <c r="M63" i="65"/>
  <c r="E15" i="65"/>
  <c r="E85" i="65"/>
  <c r="E84" i="65" s="1"/>
  <c r="E76" i="65" s="1"/>
  <c r="E23" i="65" s="1"/>
  <c r="F129" i="65"/>
  <c r="F132" i="65" s="1"/>
  <c r="F127" i="65" s="1"/>
  <c r="F112" i="65"/>
  <c r="J118" i="65"/>
  <c r="H15" i="65"/>
  <c r="H14" i="65" s="1"/>
  <c r="H85" i="65"/>
  <c r="H84" i="65" s="1"/>
  <c r="H76" i="65" s="1"/>
  <c r="I15" i="65"/>
  <c r="I85" i="65"/>
  <c r="I84" i="65" s="1"/>
  <c r="I76" i="65" s="1"/>
  <c r="I23" i="65" s="1"/>
  <c r="L129" i="65"/>
  <c r="L132" i="65" s="1"/>
  <c r="L127" i="65" s="1"/>
  <c r="L128" i="65" s="1"/>
  <c r="L112" i="65"/>
  <c r="K63" i="65"/>
  <c r="E145" i="65"/>
  <c r="F16" i="65"/>
  <c r="G129" i="65"/>
  <c r="G132" i="65" s="1"/>
  <c r="G127" i="65" s="1"/>
  <c r="O129" i="65"/>
  <c r="G155" i="65"/>
  <c r="M145" i="65"/>
  <c r="L19" i="65"/>
  <c r="J103" i="65"/>
  <c r="K103" i="65"/>
  <c r="N129" i="65"/>
  <c r="L145" i="65"/>
  <c r="J100" i="65"/>
  <c r="J16" i="65" s="1"/>
  <c r="K118" i="65"/>
  <c r="J129" i="65"/>
  <c r="J132" i="65" s="1"/>
  <c r="J127" i="65" s="1"/>
  <c r="O100" i="65"/>
  <c r="L80" i="65"/>
  <c r="J145" i="65"/>
  <c r="I155" i="65"/>
  <c r="K145" i="65"/>
  <c r="I145" i="65"/>
  <c r="H150" i="65"/>
  <c r="E100" i="65"/>
  <c r="E128" i="65" s="1"/>
  <c r="K80" i="65"/>
  <c r="O46" i="65"/>
  <c r="H63" i="65"/>
  <c r="L118" i="65"/>
  <c r="L155" i="65"/>
  <c r="L16" i="65"/>
  <c r="K100" i="65"/>
  <c r="L101" i="65" s="1"/>
  <c r="M118" i="65"/>
  <c r="M100" i="65"/>
  <c r="G63" i="65"/>
  <c r="G46" i="65"/>
  <c r="H129" i="65"/>
  <c r="H132" i="65" s="1"/>
  <c r="H127" i="65" s="1"/>
  <c r="H128" i="65" s="1"/>
  <c r="H155" i="65"/>
  <c r="O118" i="65"/>
  <c r="J63" i="65"/>
  <c r="K129" i="65"/>
  <c r="F63" i="65"/>
  <c r="E19" i="65"/>
  <c r="G1" i="65"/>
  <c r="F2" i="65"/>
  <c r="I44" i="65"/>
  <c r="M1" i="65"/>
  <c r="N1" i="65" s="1"/>
  <c r="O1" i="65" s="1"/>
  <c r="L98" i="65"/>
  <c r="L12" i="65"/>
  <c r="N47" i="65"/>
  <c r="N15" i="65"/>
  <c r="L99" i="65"/>
  <c r="L13" i="65"/>
  <c r="L45" i="65"/>
  <c r="L47" i="65"/>
  <c r="L15" i="65"/>
  <c r="G13" i="65"/>
  <c r="G45" i="65"/>
  <c r="G99" i="65"/>
  <c r="K47" i="65"/>
  <c r="K15" i="65"/>
  <c r="H146" i="65"/>
  <c r="I142" i="65"/>
  <c r="H142" i="65"/>
  <c r="M47" i="65"/>
  <c r="M15" i="65"/>
  <c r="I135" i="65"/>
  <c r="N118" i="65"/>
  <c r="N100" i="65"/>
  <c r="H12" i="65"/>
  <c r="H44" i="65"/>
  <c r="H98" i="65"/>
  <c r="J240" i="64"/>
  <c r="M201" i="64"/>
  <c r="I201" i="64"/>
  <c r="E201" i="64"/>
  <c r="H181" i="64"/>
  <c r="H225" i="64"/>
  <c r="E181" i="64"/>
  <c r="E217" i="64"/>
  <c r="N201" i="64"/>
  <c r="L201" i="64"/>
  <c r="F201" i="64"/>
  <c r="H201" i="64"/>
  <c r="O201" i="64"/>
  <c r="K201" i="64"/>
  <c r="G201" i="64"/>
  <c r="J201" i="64"/>
  <c r="M174" i="64"/>
  <c r="J157" i="64"/>
  <c r="I157" i="64" s="1"/>
  <c r="L174" i="64"/>
  <c r="H174" i="64"/>
  <c r="I174" i="64"/>
  <c r="J174" i="64"/>
  <c r="K174" i="64"/>
  <c r="E174" i="64"/>
  <c r="G174" i="64"/>
  <c r="O174" i="64"/>
  <c r="F174" i="64"/>
  <c r="N174" i="64"/>
  <c r="O161" i="64"/>
  <c r="M157" i="64"/>
  <c r="N157" i="64"/>
  <c r="O165" i="64"/>
  <c r="K157" i="64"/>
  <c r="J177" i="64"/>
  <c r="O157" i="64"/>
  <c r="N161" i="64"/>
  <c r="K161" i="64"/>
  <c r="L161" i="64"/>
  <c r="M161" i="64"/>
  <c r="L157" i="64"/>
  <c r="K154" i="64"/>
  <c r="N111" i="64"/>
  <c r="O111" i="64"/>
  <c r="J104" i="64"/>
  <c r="I104" i="64" s="1"/>
  <c r="I103" i="64" s="1"/>
  <c r="N104" i="64"/>
  <c r="N103" i="64" s="1"/>
  <c r="L104" i="64"/>
  <c r="L103" i="64" s="1"/>
  <c r="K148" i="64"/>
  <c r="O104" i="64"/>
  <c r="M104" i="64"/>
  <c r="H103" i="64"/>
  <c r="K104" i="64"/>
  <c r="K111" i="64"/>
  <c r="M82" i="64"/>
  <c r="K109" i="64"/>
  <c r="G103" i="64"/>
  <c r="F103" i="64"/>
  <c r="G74" i="64"/>
  <c r="M109" i="64"/>
  <c r="O109" i="64"/>
  <c r="J91" i="64"/>
  <c r="M111" i="64"/>
  <c r="E103" i="64"/>
  <c r="L111" i="64"/>
  <c r="K82" i="64"/>
  <c r="L82" i="64"/>
  <c r="L65" i="64"/>
  <c r="L91" i="64" s="1"/>
  <c r="K65" i="64"/>
  <c r="K91" i="64" s="1"/>
  <c r="M65" i="64"/>
  <c r="M91" i="64" s="1"/>
  <c r="N82" i="64"/>
  <c r="F74" i="64"/>
  <c r="N65" i="64"/>
  <c r="N91" i="64" s="1"/>
  <c r="O82" i="64"/>
  <c r="K57" i="64"/>
  <c r="K51" i="64" s="1"/>
  <c r="O65" i="64"/>
  <c r="O91" i="64" s="1"/>
  <c r="H74" i="64"/>
  <c r="G77" i="64"/>
  <c r="L57" i="64"/>
  <c r="L51" i="64" s="1"/>
  <c r="G54" i="64"/>
  <c r="E75" i="64"/>
  <c r="G57" i="64"/>
  <c r="G51" i="64" s="1"/>
  <c r="O57" i="64"/>
  <c r="O51" i="64" s="1"/>
  <c r="J54" i="64"/>
  <c r="F57" i="64"/>
  <c r="F51" i="64" s="1"/>
  <c r="N57" i="64"/>
  <c r="N51" i="64" s="1"/>
  <c r="M57" i="64"/>
  <c r="M51" i="64" s="1"/>
  <c r="K79" i="64"/>
  <c r="J77" i="64"/>
  <c r="H57" i="64"/>
  <c r="I57" i="64"/>
  <c r="J57" i="64"/>
  <c r="J51" i="64" s="1"/>
  <c r="E57" i="64"/>
  <c r="E51" i="64" s="1"/>
  <c r="E26" i="66" l="1"/>
  <c r="E9" i="66"/>
  <c r="N27" i="66"/>
  <c r="N10" i="66"/>
  <c r="N26" i="66"/>
  <c r="N9" i="66"/>
  <c r="L68" i="65"/>
  <c r="L69" i="65" s="1"/>
  <c r="L126" i="65"/>
  <c r="L20" i="65" s="1"/>
  <c r="L18" i="65" s="1"/>
  <c r="L38" i="65" s="1"/>
  <c r="F28" i="65"/>
  <c r="F32" i="65" s="1"/>
  <c r="N68" i="65"/>
  <c r="N69" i="65" s="1"/>
  <c r="J68" i="65"/>
  <c r="J69" i="65" s="1"/>
  <c r="J28" i="65"/>
  <c r="J32" i="65" s="1"/>
  <c r="F68" i="65"/>
  <c r="F69" i="65" s="1"/>
  <c r="H126" i="65"/>
  <c r="H20" i="65" s="1"/>
  <c r="H18" i="65" s="1"/>
  <c r="F14" i="65"/>
  <c r="I68" i="65"/>
  <c r="I69" i="65" s="1"/>
  <c r="M128" i="65"/>
  <c r="K68" i="65"/>
  <c r="K69" i="65" s="1"/>
  <c r="O155" i="65"/>
  <c r="O24" i="65" s="1"/>
  <c r="M23" i="65"/>
  <c r="M28" i="65" s="1"/>
  <c r="M32" i="65" s="1"/>
  <c r="G128" i="65"/>
  <c r="G126" i="65"/>
  <c r="G20" i="65" s="1"/>
  <c r="G18" i="65" s="1"/>
  <c r="H145" i="65"/>
  <c r="H24" i="65" s="1"/>
  <c r="J128" i="65"/>
  <c r="F128" i="65"/>
  <c r="F126" i="65"/>
  <c r="F20" i="65" s="1"/>
  <c r="F18" i="65" s="1"/>
  <c r="M126" i="65"/>
  <c r="M20" i="65" s="1"/>
  <c r="M18" i="65" s="1"/>
  <c r="M38" i="65" s="1"/>
  <c r="N132" i="65"/>
  <c r="N127" i="65" s="1"/>
  <c r="N128" i="65" s="1"/>
  <c r="O132" i="65"/>
  <c r="O127" i="65" s="1"/>
  <c r="O128" i="65" s="1"/>
  <c r="K132" i="65"/>
  <c r="K127" i="65" s="1"/>
  <c r="K128" i="65" s="1"/>
  <c r="J14" i="65"/>
  <c r="I28" i="65"/>
  <c r="I32" i="65" s="1"/>
  <c r="H23" i="65"/>
  <c r="H28" i="65" s="1"/>
  <c r="H32" i="65" s="1"/>
  <c r="H68" i="65"/>
  <c r="H69" i="65" s="1"/>
  <c r="G15" i="65"/>
  <c r="G14" i="65" s="1"/>
  <c r="G47" i="65"/>
  <c r="G85" i="65"/>
  <c r="G84" i="65" s="1"/>
  <c r="G76" i="65" s="1"/>
  <c r="I14" i="65"/>
  <c r="I37" i="65" s="1"/>
  <c r="E68" i="65"/>
  <c r="E69" i="65" s="1"/>
  <c r="E28" i="65"/>
  <c r="E32" i="65" s="1"/>
  <c r="O85" i="65"/>
  <c r="O84" i="65" s="1"/>
  <c r="O76" i="65" s="1"/>
  <c r="L24" i="65"/>
  <c r="L22" i="65" s="1"/>
  <c r="L39" i="65" s="1"/>
  <c r="J126" i="65"/>
  <c r="J20" i="65" s="1"/>
  <c r="J18" i="65" s="1"/>
  <c r="J155" i="65"/>
  <c r="J24" i="65" s="1"/>
  <c r="J22" i="65" s="1"/>
  <c r="J101" i="65"/>
  <c r="O16" i="65"/>
  <c r="F24" i="65"/>
  <c r="F22" i="65" s="1"/>
  <c r="M98" i="65"/>
  <c r="O15" i="65"/>
  <c r="O47" i="65"/>
  <c r="I24" i="65"/>
  <c r="I22" i="65" s="1"/>
  <c r="I39" i="65" s="1"/>
  <c r="E155" i="65"/>
  <c r="E16" i="65"/>
  <c r="E14" i="65" s="1"/>
  <c r="G24" i="65"/>
  <c r="M44" i="65"/>
  <c r="M12" i="65"/>
  <c r="J47" i="65"/>
  <c r="M155" i="65"/>
  <c r="M101" i="65"/>
  <c r="M16" i="65"/>
  <c r="K101" i="65"/>
  <c r="K155" i="65"/>
  <c r="K16" i="65"/>
  <c r="K14" i="65" s="1"/>
  <c r="E18" i="65"/>
  <c r="E2" i="65"/>
  <c r="E1" i="65" s="1"/>
  <c r="F1" i="65"/>
  <c r="F13" i="65"/>
  <c r="F45" i="65"/>
  <c r="F99" i="65"/>
  <c r="L28" i="65"/>
  <c r="L32" i="65" s="1"/>
  <c r="L14" i="65"/>
  <c r="G98" i="65"/>
  <c r="G12" i="65"/>
  <c r="G44" i="65"/>
  <c r="N16" i="65"/>
  <c r="N14" i="65" s="1"/>
  <c r="N155" i="65"/>
  <c r="N101" i="65"/>
  <c r="N98" i="65"/>
  <c r="N12" i="65"/>
  <c r="N44" i="65"/>
  <c r="K28" i="65"/>
  <c r="K32" i="65" s="1"/>
  <c r="N28" i="65"/>
  <c r="N32" i="65" s="1"/>
  <c r="O101" i="65"/>
  <c r="M13" i="65"/>
  <c r="M45" i="65"/>
  <c r="M99" i="65"/>
  <c r="I126" i="65"/>
  <c r="J103" i="64"/>
  <c r="M103" i="64"/>
  <c r="O103" i="64"/>
  <c r="K103" i="64"/>
  <c r="O27" i="66" l="1"/>
  <c r="O10" i="66"/>
  <c r="O26" i="66"/>
  <c r="O9" i="66"/>
  <c r="H29" i="65"/>
  <c r="H33" i="65" s="1"/>
  <c r="F124" i="65"/>
  <c r="F125" i="65" s="1"/>
  <c r="F27" i="65"/>
  <c r="F31" i="65" s="1"/>
  <c r="N126" i="65"/>
  <c r="N20" i="65" s="1"/>
  <c r="N18" i="65" s="1"/>
  <c r="N38" i="65" s="1"/>
  <c r="K126" i="65"/>
  <c r="K20" i="65" s="1"/>
  <c r="K18" i="65" s="1"/>
  <c r="K38" i="65" s="1"/>
  <c r="G124" i="65"/>
  <c r="G125" i="65" s="1"/>
  <c r="O126" i="65"/>
  <c r="L124" i="65"/>
  <c r="L125" i="65" s="1"/>
  <c r="L29" i="65"/>
  <c r="L33" i="65" s="1"/>
  <c r="J27" i="65"/>
  <c r="J31" i="65" s="1"/>
  <c r="O14" i="65"/>
  <c r="O37" i="65" s="1"/>
  <c r="J124" i="65"/>
  <c r="J125" i="65" s="1"/>
  <c r="H22" i="65"/>
  <c r="H27" i="65" s="1"/>
  <c r="H31" i="65" s="1"/>
  <c r="F29" i="65"/>
  <c r="F33" i="65" s="1"/>
  <c r="G23" i="65"/>
  <c r="G28" i="65" s="1"/>
  <c r="G32" i="65" s="1"/>
  <c r="G68" i="65"/>
  <c r="G69" i="65" s="1"/>
  <c r="O23" i="65"/>
  <c r="O28" i="65" s="1"/>
  <c r="O32" i="65" s="1"/>
  <c r="O68" i="65"/>
  <c r="O69" i="65" s="1"/>
  <c r="H124" i="65"/>
  <c r="H125" i="65" s="1"/>
  <c r="G29" i="65"/>
  <c r="G33" i="65" s="1"/>
  <c r="E24" i="65"/>
  <c r="E124" i="65"/>
  <c r="E125" i="65" s="1"/>
  <c r="K24" i="65"/>
  <c r="K22" i="65" s="1"/>
  <c r="K39" i="65" s="1"/>
  <c r="K124" i="65"/>
  <c r="K125" i="65" s="1"/>
  <c r="M14" i="65"/>
  <c r="M24" i="65"/>
  <c r="M22" i="65" s="1"/>
  <c r="M39" i="65" s="1"/>
  <c r="M124" i="65"/>
  <c r="M125" i="65" s="1"/>
  <c r="O98" i="65"/>
  <c r="O12" i="65"/>
  <c r="O44" i="65"/>
  <c r="E13" i="65"/>
  <c r="E45" i="65"/>
  <c r="E99" i="65"/>
  <c r="N13" i="65"/>
  <c r="N45" i="65"/>
  <c r="N99" i="65"/>
  <c r="N24" i="65"/>
  <c r="N22" i="65" s="1"/>
  <c r="N39" i="65" s="1"/>
  <c r="J29" i="65"/>
  <c r="J33" i="65" s="1"/>
  <c r="F98" i="65"/>
  <c r="F12" i="65"/>
  <c r="F44" i="65"/>
  <c r="N37" i="65"/>
  <c r="I124" i="65"/>
  <c r="I125" i="65" s="1"/>
  <c r="I20" i="65"/>
  <c r="L37" i="65"/>
  <c r="L27" i="65"/>
  <c r="L31" i="65" s="1"/>
  <c r="K37" i="65"/>
  <c r="K2" i="64"/>
  <c r="L2" i="64" s="1"/>
  <c r="M2" i="64" s="1"/>
  <c r="N2" i="64" s="1"/>
  <c r="O2" i="64" s="1"/>
  <c r="I2" i="64"/>
  <c r="I1" i="64" s="1"/>
  <c r="I11" i="64" s="1"/>
  <c r="H2" i="64"/>
  <c r="H1" i="64" s="1"/>
  <c r="C2" i="64"/>
  <c r="K1" i="64"/>
  <c r="L1" i="64" s="1"/>
  <c r="M1" i="64" s="1"/>
  <c r="N1" i="64" s="1"/>
  <c r="O1" i="64" s="1"/>
  <c r="L233" i="64"/>
  <c r="K236" i="64"/>
  <c r="M225" i="64"/>
  <c r="J173" i="64"/>
  <c r="J172" i="64"/>
  <c r="M163" i="64"/>
  <c r="K163" i="64"/>
  <c r="I163" i="64"/>
  <c r="H163" i="64"/>
  <c r="G163" i="64"/>
  <c r="F163" i="64"/>
  <c r="E163" i="64"/>
  <c r="M148" i="64"/>
  <c r="E144" i="64"/>
  <c r="H144" i="64"/>
  <c r="F144" i="64"/>
  <c r="O137" i="64"/>
  <c r="H132" i="64"/>
  <c r="H141" i="64" s="1"/>
  <c r="E132" i="64"/>
  <c r="E15" i="64" s="1"/>
  <c r="J131" i="64"/>
  <c r="J130" i="64"/>
  <c r="O122" i="64"/>
  <c r="N120" i="64"/>
  <c r="L122" i="64"/>
  <c r="J120" i="64"/>
  <c r="E120" i="64"/>
  <c r="E114" i="64" s="1"/>
  <c r="O120" i="64"/>
  <c r="L120" i="64"/>
  <c r="I120" i="64"/>
  <c r="G120" i="64"/>
  <c r="G114" i="64" s="1"/>
  <c r="F120" i="64"/>
  <c r="F114" i="64" s="1"/>
  <c r="O118" i="64"/>
  <c r="N118" i="64"/>
  <c r="J115" i="64"/>
  <c r="I115" i="64" s="1"/>
  <c r="K118" i="64"/>
  <c r="O115" i="64"/>
  <c r="M115" i="64"/>
  <c r="O107" i="64"/>
  <c r="M107" i="64"/>
  <c r="L107" i="64"/>
  <c r="O100" i="64"/>
  <c r="M100" i="64"/>
  <c r="L100" i="64"/>
  <c r="K100" i="64"/>
  <c r="O97" i="64"/>
  <c r="M97" i="64"/>
  <c r="K97" i="64"/>
  <c r="M93" i="64"/>
  <c r="O89" i="64"/>
  <c r="N93" i="64"/>
  <c r="K93" i="64"/>
  <c r="M89" i="64"/>
  <c r="J89" i="64"/>
  <c r="I89" i="64" s="1"/>
  <c r="L89" i="64"/>
  <c r="N79" i="64"/>
  <c r="M79" i="64"/>
  <c r="L79" i="64"/>
  <c r="L77" i="64"/>
  <c r="L75" i="64" s="1"/>
  <c r="L74" i="64" s="1"/>
  <c r="O77" i="64"/>
  <c r="O75" i="64" s="1"/>
  <c r="O74" i="64" s="1"/>
  <c r="N77" i="64"/>
  <c r="N75" i="64" s="1"/>
  <c r="N74" i="64" s="1"/>
  <c r="E74" i="64"/>
  <c r="N70" i="64"/>
  <c r="M70" i="64"/>
  <c r="F70" i="64"/>
  <c r="O70" i="64"/>
  <c r="L70" i="64"/>
  <c r="K70" i="64"/>
  <c r="J70" i="64"/>
  <c r="G70" i="64"/>
  <c r="N67" i="64"/>
  <c r="N63" i="64" s="1"/>
  <c r="M67" i="64"/>
  <c r="M63" i="64" s="1"/>
  <c r="F67" i="64"/>
  <c r="F65" i="64" s="1"/>
  <c r="O67" i="64"/>
  <c r="O63" i="64" s="1"/>
  <c r="L67" i="64"/>
  <c r="L63" i="64" s="1"/>
  <c r="J67" i="64"/>
  <c r="J65" i="64" s="1"/>
  <c r="G67" i="64"/>
  <c r="G65" i="64" s="1"/>
  <c r="E65" i="64"/>
  <c r="J62" i="64"/>
  <c r="H62" i="64"/>
  <c r="O62" i="64"/>
  <c r="M62" i="64"/>
  <c r="K62" i="64"/>
  <c r="G62" i="64"/>
  <c r="N60" i="64"/>
  <c r="N54" i="64"/>
  <c r="L60" i="64"/>
  <c r="K60" i="64"/>
  <c r="G60" i="64"/>
  <c r="F60" i="64"/>
  <c r="J48" i="64"/>
  <c r="J47" i="64"/>
  <c r="J12" i="64"/>
  <c r="J11" i="64"/>
  <c r="I342" i="61"/>
  <c r="I332" i="61"/>
  <c r="I303" i="61"/>
  <c r="I192" i="61"/>
  <c r="I183" i="61"/>
  <c r="H183" i="61"/>
  <c r="G183" i="61"/>
  <c r="F183" i="61"/>
  <c r="E183" i="61"/>
  <c r="I178" i="61"/>
  <c r="H178" i="61"/>
  <c r="G178" i="61"/>
  <c r="F178" i="61"/>
  <c r="E178" i="61"/>
  <c r="I143" i="61"/>
  <c r="J143" i="61" s="1"/>
  <c r="H143" i="61"/>
  <c r="G143" i="61"/>
  <c r="F143" i="61"/>
  <c r="E143" i="61"/>
  <c r="I95" i="61"/>
  <c r="N58" i="61"/>
  <c r="M58" i="61"/>
  <c r="L58" i="61"/>
  <c r="K58" i="61"/>
  <c r="O58" i="61"/>
  <c r="I385" i="61"/>
  <c r="H385" i="61"/>
  <c r="G385" i="61"/>
  <c r="F385" i="61"/>
  <c r="E385" i="61"/>
  <c r="O385" i="61"/>
  <c r="N385" i="61"/>
  <c r="M385" i="61"/>
  <c r="L385" i="61"/>
  <c r="K385" i="61"/>
  <c r="J385" i="61"/>
  <c r="O312" i="61"/>
  <c r="N312" i="61"/>
  <c r="M312" i="61"/>
  <c r="L312" i="61"/>
  <c r="K312" i="61"/>
  <c r="J312" i="61"/>
  <c r="I312" i="61"/>
  <c r="H312" i="61"/>
  <c r="G312" i="61"/>
  <c r="F312" i="61"/>
  <c r="E312" i="61"/>
  <c r="J57" i="61"/>
  <c r="I57" i="61"/>
  <c r="G367" i="61"/>
  <c r="F367" i="61"/>
  <c r="E367" i="61"/>
  <c r="H367" i="61"/>
  <c r="I367" i="61"/>
  <c r="I159" i="61"/>
  <c r="H159" i="61"/>
  <c r="I161" i="61"/>
  <c r="H161" i="61"/>
  <c r="N57" i="61"/>
  <c r="M57" i="61"/>
  <c r="L57" i="61"/>
  <c r="K57" i="61"/>
  <c r="O57" i="61"/>
  <c r="K389" i="61"/>
  <c r="O388" i="61"/>
  <c r="N388" i="61"/>
  <c r="M388" i="61"/>
  <c r="L388" i="61"/>
  <c r="K388" i="61"/>
  <c r="J388" i="61"/>
  <c r="I388" i="61"/>
  <c r="H388" i="61"/>
  <c r="G388" i="61"/>
  <c r="F388" i="61"/>
  <c r="E388" i="61"/>
  <c r="O386" i="61"/>
  <c r="N386" i="61"/>
  <c r="M386" i="61"/>
  <c r="L386" i="61"/>
  <c r="L387" i="61" s="1"/>
  <c r="K386" i="61"/>
  <c r="J386" i="61"/>
  <c r="I386" i="61"/>
  <c r="H386" i="61"/>
  <c r="G386" i="61"/>
  <c r="F386" i="61"/>
  <c r="E386" i="61"/>
  <c r="O389" i="61"/>
  <c r="N389" i="61"/>
  <c r="M389" i="61"/>
  <c r="L389" i="61"/>
  <c r="O387" i="61"/>
  <c r="N387" i="61"/>
  <c r="M387" i="61"/>
  <c r="K387" i="61"/>
  <c r="O392" i="61"/>
  <c r="N392" i="61"/>
  <c r="M392" i="61"/>
  <c r="L392" i="61"/>
  <c r="K392" i="61"/>
  <c r="J392" i="61"/>
  <c r="I392" i="61"/>
  <c r="H392" i="61"/>
  <c r="H391" i="61" s="1"/>
  <c r="G392" i="61"/>
  <c r="G391" i="61" s="1"/>
  <c r="F392" i="61"/>
  <c r="E392" i="61"/>
  <c r="O383" i="61"/>
  <c r="N383" i="61"/>
  <c r="M383" i="61"/>
  <c r="L383" i="61"/>
  <c r="K383" i="61"/>
  <c r="J383" i="61"/>
  <c r="I383" i="61"/>
  <c r="I382" i="61" s="1"/>
  <c r="H383" i="61"/>
  <c r="G383" i="61"/>
  <c r="F383" i="61"/>
  <c r="E383" i="61"/>
  <c r="E382" i="61" s="1"/>
  <c r="J367" i="61"/>
  <c r="O367" i="61"/>
  <c r="O20" i="61" s="1"/>
  <c r="N367" i="61"/>
  <c r="M367" i="61"/>
  <c r="L367" i="61"/>
  <c r="K367" i="61"/>
  <c r="O374" i="61"/>
  <c r="N374" i="61"/>
  <c r="M374" i="61"/>
  <c r="L374" i="61"/>
  <c r="K374" i="61"/>
  <c r="O376" i="61"/>
  <c r="N376" i="61"/>
  <c r="M376" i="61"/>
  <c r="L376" i="61"/>
  <c r="K376" i="61"/>
  <c r="O375" i="61"/>
  <c r="N375" i="61"/>
  <c r="M375" i="61"/>
  <c r="L375" i="61"/>
  <c r="K375" i="61"/>
  <c r="O372" i="61"/>
  <c r="N372" i="61"/>
  <c r="M372" i="61"/>
  <c r="L372" i="61"/>
  <c r="K372" i="61"/>
  <c r="O371" i="61"/>
  <c r="N371" i="61"/>
  <c r="M371" i="61"/>
  <c r="L371" i="61"/>
  <c r="K371" i="61"/>
  <c r="O108" i="42"/>
  <c r="N108" i="42"/>
  <c r="M108" i="42"/>
  <c r="L108" i="42"/>
  <c r="K108" i="42"/>
  <c r="J108" i="42"/>
  <c r="O377" i="61"/>
  <c r="N377" i="61"/>
  <c r="N378" i="61" s="1"/>
  <c r="M377" i="61"/>
  <c r="L377" i="61"/>
  <c r="K377" i="61"/>
  <c r="K378" i="61" s="1"/>
  <c r="J377" i="61"/>
  <c r="I377" i="61"/>
  <c r="H377" i="61"/>
  <c r="G377" i="61"/>
  <c r="F377" i="61"/>
  <c r="E377" i="61"/>
  <c r="V105" i="42"/>
  <c r="U105" i="42"/>
  <c r="T105" i="42"/>
  <c r="S105" i="42"/>
  <c r="R105" i="42"/>
  <c r="AF76" i="42"/>
  <c r="Q81" i="42"/>
  <c r="Q76" i="42"/>
  <c r="O348" i="61"/>
  <c r="N348" i="61"/>
  <c r="O349" i="61" s="1"/>
  <c r="M348" i="61"/>
  <c r="L348" i="61"/>
  <c r="K348" i="61"/>
  <c r="J348" i="61"/>
  <c r="I348" i="61"/>
  <c r="H348" i="61"/>
  <c r="G348" i="61"/>
  <c r="F348" i="61"/>
  <c r="E348" i="61"/>
  <c r="V192" i="45"/>
  <c r="U192" i="45"/>
  <c r="T192" i="45"/>
  <c r="S192" i="45"/>
  <c r="R192" i="45"/>
  <c r="Q192" i="45"/>
  <c r="H342" i="61"/>
  <c r="H341" i="61" s="1"/>
  <c r="G342" i="61"/>
  <c r="F342" i="61"/>
  <c r="E342" i="61"/>
  <c r="O345" i="61"/>
  <c r="N345" i="61"/>
  <c r="N342" i="61" s="1"/>
  <c r="M345" i="61"/>
  <c r="L345" i="61"/>
  <c r="K345" i="61"/>
  <c r="J345" i="61"/>
  <c r="I345" i="61"/>
  <c r="H345" i="61"/>
  <c r="G345" i="61"/>
  <c r="F345" i="61"/>
  <c r="E345" i="61"/>
  <c r="O343" i="61"/>
  <c r="N343" i="61"/>
  <c r="M343" i="61"/>
  <c r="L343" i="61"/>
  <c r="K343" i="61"/>
  <c r="J343" i="61"/>
  <c r="I343" i="61"/>
  <c r="H343" i="61"/>
  <c r="G343" i="61"/>
  <c r="F343" i="61"/>
  <c r="E343" i="61"/>
  <c r="H332" i="61"/>
  <c r="G332" i="61"/>
  <c r="F332" i="61"/>
  <c r="E332" i="61"/>
  <c r="O338" i="61"/>
  <c r="N338" i="61"/>
  <c r="M338" i="61"/>
  <c r="L338" i="61"/>
  <c r="K338" i="61"/>
  <c r="J338" i="61"/>
  <c r="I338" i="61"/>
  <c r="H338" i="61"/>
  <c r="G338" i="61"/>
  <c r="F338" i="61"/>
  <c r="F331" i="61" s="1"/>
  <c r="E338" i="61"/>
  <c r="V180" i="45"/>
  <c r="U180" i="45"/>
  <c r="T180" i="45"/>
  <c r="S180" i="45"/>
  <c r="R180" i="45"/>
  <c r="Q180" i="45"/>
  <c r="O335" i="61"/>
  <c r="N335" i="61"/>
  <c r="M335" i="61"/>
  <c r="L335" i="61"/>
  <c r="K335" i="61"/>
  <c r="J335" i="61"/>
  <c r="I335" i="61"/>
  <c r="I331" i="61" s="1"/>
  <c r="H335" i="61"/>
  <c r="G335" i="61"/>
  <c r="F335" i="61"/>
  <c r="E335" i="61"/>
  <c r="O333" i="61"/>
  <c r="N333" i="61"/>
  <c r="M333" i="61"/>
  <c r="L333" i="61"/>
  <c r="L332" i="61" s="1"/>
  <c r="K333" i="61"/>
  <c r="J333" i="61"/>
  <c r="I333" i="61"/>
  <c r="H333" i="61"/>
  <c r="G333" i="61"/>
  <c r="F333" i="61"/>
  <c r="E333" i="61"/>
  <c r="O313" i="61"/>
  <c r="N313" i="61"/>
  <c r="O310" i="61"/>
  <c r="N310" i="61"/>
  <c r="M310" i="61"/>
  <c r="L310" i="61"/>
  <c r="K310" i="61"/>
  <c r="J310" i="61"/>
  <c r="I310" i="61"/>
  <c r="H310" i="61"/>
  <c r="G310" i="61"/>
  <c r="F310" i="61"/>
  <c r="E310" i="61"/>
  <c r="H303" i="61"/>
  <c r="G303" i="61"/>
  <c r="F303" i="61"/>
  <c r="E303" i="61"/>
  <c r="O306" i="61"/>
  <c r="N306" i="61"/>
  <c r="M306" i="61"/>
  <c r="L306" i="61"/>
  <c r="K306" i="61"/>
  <c r="J306" i="61"/>
  <c r="I306" i="61"/>
  <c r="H306" i="61"/>
  <c r="G306" i="61"/>
  <c r="F306" i="61"/>
  <c r="E306" i="61"/>
  <c r="V105" i="45"/>
  <c r="U105" i="45"/>
  <c r="T105" i="45"/>
  <c r="S105" i="45"/>
  <c r="R105" i="45"/>
  <c r="Q105" i="45"/>
  <c r="V103" i="45"/>
  <c r="U103" i="45"/>
  <c r="T103" i="45"/>
  <c r="S103" i="45"/>
  <c r="R103" i="45"/>
  <c r="Q103" i="45"/>
  <c r="V102" i="45"/>
  <c r="U102" i="45"/>
  <c r="T102" i="45"/>
  <c r="S102" i="45"/>
  <c r="R102" i="45"/>
  <c r="Q102" i="45"/>
  <c r="O304" i="61"/>
  <c r="N304" i="61"/>
  <c r="N305" i="61" s="1"/>
  <c r="M304" i="61"/>
  <c r="L304" i="61"/>
  <c r="L303" i="61" s="1"/>
  <c r="K304" i="61"/>
  <c r="J304" i="61"/>
  <c r="I304" i="61"/>
  <c r="H304" i="61"/>
  <c r="G304" i="61"/>
  <c r="F304" i="61"/>
  <c r="E304" i="61"/>
  <c r="O301" i="61"/>
  <c r="N301" i="61"/>
  <c r="M301" i="61"/>
  <c r="L301" i="61"/>
  <c r="K301" i="61"/>
  <c r="J301" i="61"/>
  <c r="I301" i="61"/>
  <c r="H301" i="61"/>
  <c r="G301" i="61"/>
  <c r="F301" i="61"/>
  <c r="E301" i="61"/>
  <c r="O294" i="61"/>
  <c r="N294" i="61"/>
  <c r="M294" i="61"/>
  <c r="L294" i="61"/>
  <c r="K294" i="61"/>
  <c r="J294" i="61"/>
  <c r="I294" i="61"/>
  <c r="H294" i="61"/>
  <c r="G294" i="61"/>
  <c r="F294" i="61"/>
  <c r="E294" i="61"/>
  <c r="O296" i="61"/>
  <c r="N296" i="61"/>
  <c r="M296" i="61"/>
  <c r="N297" i="61" s="1"/>
  <c r="L296" i="61"/>
  <c r="K296" i="61"/>
  <c r="J296" i="61"/>
  <c r="I296" i="61"/>
  <c r="H296" i="61"/>
  <c r="G296" i="61"/>
  <c r="F296" i="61"/>
  <c r="E296" i="61"/>
  <c r="H288" i="61"/>
  <c r="G288" i="61"/>
  <c r="F288" i="61"/>
  <c r="E288" i="61"/>
  <c r="O290" i="61"/>
  <c r="N290" i="61"/>
  <c r="O291" i="61" s="1"/>
  <c r="M290" i="61"/>
  <c r="L290" i="61"/>
  <c r="K290" i="61"/>
  <c r="J290" i="61"/>
  <c r="I290" i="61"/>
  <c r="H290" i="61"/>
  <c r="G290" i="61"/>
  <c r="F290" i="61"/>
  <c r="E290" i="61"/>
  <c r="O289" i="61"/>
  <c r="N289" i="61"/>
  <c r="M289" i="61"/>
  <c r="L289" i="61"/>
  <c r="K289" i="61"/>
  <c r="J289" i="61"/>
  <c r="I289" i="61"/>
  <c r="H289" i="61"/>
  <c r="G289" i="61"/>
  <c r="F289" i="61"/>
  <c r="E289" i="61"/>
  <c r="O286" i="61"/>
  <c r="N286" i="61"/>
  <c r="M286" i="61"/>
  <c r="L286" i="61"/>
  <c r="K286" i="61"/>
  <c r="J286" i="61"/>
  <c r="I286" i="61"/>
  <c r="H286" i="61"/>
  <c r="G286" i="61"/>
  <c r="F286" i="61"/>
  <c r="E286" i="61"/>
  <c r="O268" i="61"/>
  <c r="N268" i="61"/>
  <c r="M268" i="61"/>
  <c r="L268" i="61"/>
  <c r="K268" i="61"/>
  <c r="J268" i="61"/>
  <c r="I268" i="61"/>
  <c r="H268" i="61"/>
  <c r="G268" i="61"/>
  <c r="F268" i="61"/>
  <c r="E268" i="61"/>
  <c r="O266" i="61"/>
  <c r="N266" i="61"/>
  <c r="M266" i="61"/>
  <c r="L266" i="61"/>
  <c r="K266" i="61"/>
  <c r="J266" i="61"/>
  <c r="I266" i="61"/>
  <c r="H266" i="61"/>
  <c r="G266" i="61"/>
  <c r="F266" i="61"/>
  <c r="G267" i="61" s="1"/>
  <c r="E266" i="61"/>
  <c r="O264" i="61"/>
  <c r="N264" i="61"/>
  <c r="M264" i="61"/>
  <c r="L264" i="61"/>
  <c r="K264" i="61"/>
  <c r="J264" i="61"/>
  <c r="I264" i="61"/>
  <c r="H264" i="61"/>
  <c r="G264" i="61"/>
  <c r="H265" i="61" s="1"/>
  <c r="F264" i="61"/>
  <c r="E264" i="61"/>
  <c r="O260" i="61"/>
  <c r="N260" i="61"/>
  <c r="M260" i="61"/>
  <c r="L260" i="61"/>
  <c r="L256" i="61" s="1"/>
  <c r="K260" i="61"/>
  <c r="J260" i="61"/>
  <c r="I260" i="61"/>
  <c r="H260" i="61"/>
  <c r="G260" i="61"/>
  <c r="F260" i="61"/>
  <c r="E260" i="61"/>
  <c r="O258" i="61"/>
  <c r="N258" i="61"/>
  <c r="M258" i="61"/>
  <c r="N259" i="61" s="1"/>
  <c r="L258" i="61"/>
  <c r="K258" i="61"/>
  <c r="J258" i="61"/>
  <c r="I258" i="61"/>
  <c r="H258" i="61"/>
  <c r="G258" i="61"/>
  <c r="F258" i="61"/>
  <c r="E258" i="61"/>
  <c r="O245" i="61"/>
  <c r="N245" i="61"/>
  <c r="M245" i="61"/>
  <c r="L245" i="61"/>
  <c r="K245" i="61"/>
  <c r="J245" i="61"/>
  <c r="I245" i="61"/>
  <c r="H245" i="61"/>
  <c r="H244" i="61" s="1"/>
  <c r="G245" i="61"/>
  <c r="F245" i="61"/>
  <c r="E245" i="61"/>
  <c r="I239" i="61"/>
  <c r="H239" i="61"/>
  <c r="G239" i="61"/>
  <c r="F239" i="61"/>
  <c r="E239" i="61"/>
  <c r="O242" i="61"/>
  <c r="N242" i="61"/>
  <c r="M242" i="61"/>
  <c r="L242" i="61"/>
  <c r="K242" i="61"/>
  <c r="J242" i="61"/>
  <c r="I242" i="61"/>
  <c r="H242" i="61"/>
  <c r="G242" i="61"/>
  <c r="F242" i="61"/>
  <c r="E242" i="61"/>
  <c r="O240" i="61"/>
  <c r="N240" i="61"/>
  <c r="M240" i="61"/>
  <c r="L240" i="61"/>
  <c r="K240" i="61"/>
  <c r="J240" i="61"/>
  <c r="I240" i="61"/>
  <c r="H240" i="61"/>
  <c r="G240" i="61"/>
  <c r="F240" i="61"/>
  <c r="E240" i="61"/>
  <c r="O235" i="61"/>
  <c r="N235" i="61"/>
  <c r="O236" i="61" s="1"/>
  <c r="M235" i="61"/>
  <c r="L235" i="61"/>
  <c r="K235" i="61"/>
  <c r="J235" i="61"/>
  <c r="I235" i="61"/>
  <c r="H235" i="61"/>
  <c r="G235" i="61"/>
  <c r="F235" i="61"/>
  <c r="E235" i="61"/>
  <c r="O233" i="61"/>
  <c r="N233" i="61"/>
  <c r="M233" i="61"/>
  <c r="L233" i="61"/>
  <c r="K233" i="61"/>
  <c r="J233" i="61"/>
  <c r="I233" i="61"/>
  <c r="H233" i="61"/>
  <c r="G233" i="61"/>
  <c r="F233" i="61"/>
  <c r="E233" i="61"/>
  <c r="I227" i="61"/>
  <c r="H227" i="61"/>
  <c r="G227" i="61"/>
  <c r="F227" i="61"/>
  <c r="E227" i="61"/>
  <c r="O229" i="61"/>
  <c r="N229" i="61"/>
  <c r="M229" i="61"/>
  <c r="L229" i="61"/>
  <c r="K229" i="61"/>
  <c r="J229" i="61"/>
  <c r="I229" i="61"/>
  <c r="H229" i="61"/>
  <c r="G229" i="61"/>
  <c r="F229" i="61"/>
  <c r="E229" i="61"/>
  <c r="O228" i="61"/>
  <c r="N228" i="61"/>
  <c r="M228" i="61"/>
  <c r="L228" i="61"/>
  <c r="K228" i="61"/>
  <c r="J228" i="61"/>
  <c r="I228" i="61"/>
  <c r="H228" i="61"/>
  <c r="G228" i="61"/>
  <c r="F228" i="61"/>
  <c r="E228" i="61"/>
  <c r="O225" i="61"/>
  <c r="N225" i="61"/>
  <c r="M225" i="61"/>
  <c r="L225" i="61"/>
  <c r="K225" i="61"/>
  <c r="J225" i="61"/>
  <c r="I225" i="61"/>
  <c r="H225" i="61"/>
  <c r="G225" i="61"/>
  <c r="F225" i="61"/>
  <c r="E225" i="61"/>
  <c r="O222" i="61"/>
  <c r="N222" i="61"/>
  <c r="M222" i="61"/>
  <c r="L222" i="61"/>
  <c r="K222" i="61"/>
  <c r="J222" i="61"/>
  <c r="I222" i="61"/>
  <c r="H222" i="61"/>
  <c r="G222" i="61"/>
  <c r="F222" i="61"/>
  <c r="E222" i="61"/>
  <c r="O217" i="61"/>
  <c r="N217" i="61"/>
  <c r="M217" i="61"/>
  <c r="L217" i="61"/>
  <c r="K217" i="61"/>
  <c r="J217" i="61"/>
  <c r="I217" i="61"/>
  <c r="H217" i="61"/>
  <c r="G217" i="61"/>
  <c r="F217" i="61"/>
  <c r="E217" i="61"/>
  <c r="O213" i="61"/>
  <c r="N213" i="61"/>
  <c r="M213" i="61"/>
  <c r="L213" i="61"/>
  <c r="K213" i="61"/>
  <c r="O212" i="61"/>
  <c r="N212" i="61"/>
  <c r="M212" i="61"/>
  <c r="L212" i="61"/>
  <c r="K212" i="61"/>
  <c r="J212" i="61"/>
  <c r="I212" i="61"/>
  <c r="H212" i="61"/>
  <c r="G212" i="61"/>
  <c r="F212" i="61"/>
  <c r="E212" i="61"/>
  <c r="O211" i="61"/>
  <c r="N211" i="61"/>
  <c r="M211" i="61"/>
  <c r="L211" i="61"/>
  <c r="K211" i="61"/>
  <c r="J211" i="61"/>
  <c r="I211" i="61"/>
  <c r="H211" i="61"/>
  <c r="G211" i="61"/>
  <c r="F211" i="61"/>
  <c r="E211" i="61"/>
  <c r="J13" i="63"/>
  <c r="J14" i="63"/>
  <c r="J17" i="63" s="1"/>
  <c r="J15" i="63"/>
  <c r="J18" i="63" s="1"/>
  <c r="J11" i="63"/>
  <c r="O16" i="63"/>
  <c r="N16" i="63"/>
  <c r="M16" i="63"/>
  <c r="L16" i="63"/>
  <c r="K16" i="63"/>
  <c r="J16" i="63"/>
  <c r="I16" i="63"/>
  <c r="I17" i="63" s="1"/>
  <c r="H16" i="63"/>
  <c r="H17" i="63" s="1"/>
  <c r="G16" i="63"/>
  <c r="F16" i="63"/>
  <c r="E16" i="63"/>
  <c r="E17" i="63" s="1"/>
  <c r="O17" i="63"/>
  <c r="N17" i="63"/>
  <c r="M17" i="63"/>
  <c r="L17" i="63"/>
  <c r="K17" i="63"/>
  <c r="G17" i="63"/>
  <c r="F17" i="63"/>
  <c r="O18" i="63"/>
  <c r="N18" i="63"/>
  <c r="M18" i="63"/>
  <c r="L18" i="63"/>
  <c r="K18" i="63"/>
  <c r="I18" i="63"/>
  <c r="G18" i="63"/>
  <c r="F18" i="63"/>
  <c r="O15" i="63"/>
  <c r="N15" i="63"/>
  <c r="M15" i="63"/>
  <c r="L15" i="63"/>
  <c r="K15" i="63"/>
  <c r="G15" i="63"/>
  <c r="F15" i="63"/>
  <c r="E15" i="63"/>
  <c r="L14" i="63"/>
  <c r="L11" i="63"/>
  <c r="G11" i="63"/>
  <c r="O13" i="63"/>
  <c r="O11" i="63" s="1"/>
  <c r="N13" i="63"/>
  <c r="M13" i="63"/>
  <c r="L13" i="63"/>
  <c r="K13" i="63"/>
  <c r="G13" i="63"/>
  <c r="F13" i="63"/>
  <c r="E13" i="63"/>
  <c r="O9" i="63"/>
  <c r="O8" i="63" s="1"/>
  <c r="N9" i="63"/>
  <c r="N8" i="63" s="1"/>
  <c r="M9" i="63"/>
  <c r="M8" i="63" s="1"/>
  <c r="L9" i="63"/>
  <c r="L8" i="63" s="1"/>
  <c r="K9" i="63"/>
  <c r="K8" i="63" s="1"/>
  <c r="J9" i="63"/>
  <c r="J8" i="63" s="1"/>
  <c r="H9" i="63"/>
  <c r="H8" i="63" s="1"/>
  <c r="G9" i="63"/>
  <c r="G8" i="63" s="1"/>
  <c r="F9" i="63"/>
  <c r="F8" i="63" s="1"/>
  <c r="E9" i="63"/>
  <c r="E14" i="63" s="1"/>
  <c r="O6" i="63"/>
  <c r="N6" i="63"/>
  <c r="M6" i="63"/>
  <c r="L6" i="63"/>
  <c r="K6" i="63"/>
  <c r="J6" i="63"/>
  <c r="I6" i="63"/>
  <c r="H6" i="63"/>
  <c r="G6" i="63"/>
  <c r="F6" i="63"/>
  <c r="E6" i="63"/>
  <c r="O36" i="63"/>
  <c r="N36" i="63"/>
  <c r="M36" i="63"/>
  <c r="L36" i="63"/>
  <c r="K36" i="63"/>
  <c r="J36" i="63"/>
  <c r="I36" i="63"/>
  <c r="H36" i="63"/>
  <c r="G36" i="63"/>
  <c r="F36" i="63"/>
  <c r="E36" i="63"/>
  <c r="O28" i="63"/>
  <c r="N28" i="63"/>
  <c r="M28" i="63"/>
  <c r="L28" i="63"/>
  <c r="K28" i="63"/>
  <c r="J28" i="63"/>
  <c r="I28" i="63"/>
  <c r="H28" i="63"/>
  <c r="G28" i="63"/>
  <c r="F28" i="63"/>
  <c r="E28" i="63"/>
  <c r="Q47" i="45"/>
  <c r="O50" i="42"/>
  <c r="N50" i="42"/>
  <c r="M50" i="42"/>
  <c r="L50" i="42"/>
  <c r="K50" i="42"/>
  <c r="J50" i="42"/>
  <c r="I50" i="42"/>
  <c r="H50" i="42"/>
  <c r="G50" i="42"/>
  <c r="F50" i="42"/>
  <c r="E50" i="42"/>
  <c r="O198" i="61"/>
  <c r="N198" i="61"/>
  <c r="M198" i="61"/>
  <c r="N199" i="61" s="1"/>
  <c r="L198" i="61"/>
  <c r="K198" i="61"/>
  <c r="K197" i="61" s="1"/>
  <c r="J198" i="61"/>
  <c r="I198" i="61"/>
  <c r="I197" i="61" s="1"/>
  <c r="H198" i="61"/>
  <c r="G198" i="61"/>
  <c r="F198" i="61"/>
  <c r="E198" i="61"/>
  <c r="E197" i="61" s="1"/>
  <c r="H192" i="61"/>
  <c r="G192" i="61"/>
  <c r="F192" i="61"/>
  <c r="E192" i="61"/>
  <c r="O195" i="61"/>
  <c r="N195" i="61"/>
  <c r="M195" i="61"/>
  <c r="L195" i="61"/>
  <c r="M196" i="61" s="1"/>
  <c r="K195" i="61"/>
  <c r="J195" i="61"/>
  <c r="I195" i="61"/>
  <c r="H195" i="61"/>
  <c r="G195" i="61"/>
  <c r="F195" i="61"/>
  <c r="E195" i="61"/>
  <c r="O193" i="61"/>
  <c r="N193" i="61"/>
  <c r="M193" i="61"/>
  <c r="M192" i="61" s="1"/>
  <c r="L193" i="61"/>
  <c r="K193" i="61"/>
  <c r="J193" i="61"/>
  <c r="I193" i="61"/>
  <c r="H193" i="61"/>
  <c r="G193" i="61"/>
  <c r="F193" i="61"/>
  <c r="E193" i="61"/>
  <c r="O188" i="61"/>
  <c r="N188" i="61"/>
  <c r="M188" i="61"/>
  <c r="L188" i="61"/>
  <c r="K188" i="61"/>
  <c r="J188" i="61"/>
  <c r="I188" i="61"/>
  <c r="H188" i="61"/>
  <c r="G188" i="61"/>
  <c r="F188" i="61"/>
  <c r="E188" i="61"/>
  <c r="O185" i="61"/>
  <c r="N185" i="61"/>
  <c r="M185" i="61"/>
  <c r="L185" i="61"/>
  <c r="K185" i="61"/>
  <c r="J185" i="61"/>
  <c r="I185" i="61"/>
  <c r="H185" i="61"/>
  <c r="G185" i="61"/>
  <c r="F185" i="61"/>
  <c r="E185" i="61"/>
  <c r="O184" i="61"/>
  <c r="N184" i="61"/>
  <c r="M184" i="61"/>
  <c r="L184" i="61"/>
  <c r="K184" i="61"/>
  <c r="J184" i="61"/>
  <c r="I184" i="61"/>
  <c r="H184" i="61"/>
  <c r="G184" i="61"/>
  <c r="F184" i="61"/>
  <c r="E184" i="61"/>
  <c r="V48" i="42"/>
  <c r="U48" i="42"/>
  <c r="T48" i="42"/>
  <c r="S48" i="42"/>
  <c r="R48" i="42"/>
  <c r="O42" i="42"/>
  <c r="N42" i="42"/>
  <c r="M42" i="42"/>
  <c r="L42" i="42"/>
  <c r="K42" i="42"/>
  <c r="J42" i="42"/>
  <c r="I42" i="42"/>
  <c r="H42" i="42"/>
  <c r="G42" i="42"/>
  <c r="F42" i="42"/>
  <c r="E42" i="42"/>
  <c r="O180" i="61"/>
  <c r="N180" i="61"/>
  <c r="M180" i="61"/>
  <c r="L180" i="61"/>
  <c r="K180" i="61"/>
  <c r="J180" i="61"/>
  <c r="I180" i="61"/>
  <c r="H180" i="61"/>
  <c r="G180" i="61"/>
  <c r="F180" i="61"/>
  <c r="E180" i="61"/>
  <c r="O179" i="61"/>
  <c r="N179" i="61"/>
  <c r="M179" i="61"/>
  <c r="L179" i="61"/>
  <c r="K179" i="61"/>
  <c r="J179" i="61"/>
  <c r="I179" i="61"/>
  <c r="H179" i="61"/>
  <c r="G179" i="61"/>
  <c r="F179" i="61"/>
  <c r="E179" i="61"/>
  <c r="O176" i="61"/>
  <c r="N176" i="61"/>
  <c r="M176" i="61"/>
  <c r="L176" i="61"/>
  <c r="K176" i="61"/>
  <c r="J176" i="61"/>
  <c r="I176" i="61"/>
  <c r="H176" i="61"/>
  <c r="G176" i="61"/>
  <c r="F176" i="61"/>
  <c r="E176" i="61"/>
  <c r="O164" i="61"/>
  <c r="N164" i="61"/>
  <c r="M164" i="61"/>
  <c r="L164" i="61"/>
  <c r="K164" i="61"/>
  <c r="J164" i="61"/>
  <c r="I164" i="61"/>
  <c r="H164" i="61"/>
  <c r="G164" i="61"/>
  <c r="F164" i="61"/>
  <c r="O162" i="61"/>
  <c r="N162" i="61"/>
  <c r="N159" i="61" s="1"/>
  <c r="N17" i="61" s="1"/>
  <c r="M162" i="61"/>
  <c r="L162" i="61"/>
  <c r="K162" i="61"/>
  <c r="J162" i="61"/>
  <c r="I162" i="61"/>
  <c r="H162" i="61"/>
  <c r="G162" i="61"/>
  <c r="F162" i="61"/>
  <c r="F159" i="61" s="1"/>
  <c r="F17" i="61" s="1"/>
  <c r="E164" i="61"/>
  <c r="E162" i="61"/>
  <c r="O149" i="61"/>
  <c r="N149" i="61"/>
  <c r="M149" i="61"/>
  <c r="L149" i="61"/>
  <c r="K149" i="61"/>
  <c r="J149" i="61"/>
  <c r="I149" i="61"/>
  <c r="I148" i="61" s="1"/>
  <c r="H149" i="61"/>
  <c r="G149" i="61"/>
  <c r="G148" i="61" s="1"/>
  <c r="F149" i="61"/>
  <c r="F148" i="61" s="1"/>
  <c r="E149" i="61"/>
  <c r="O146" i="61"/>
  <c r="N146" i="61"/>
  <c r="M146" i="61"/>
  <c r="L146" i="61"/>
  <c r="K146" i="61"/>
  <c r="J146" i="61"/>
  <c r="I146" i="61"/>
  <c r="H146" i="61"/>
  <c r="G146" i="61"/>
  <c r="F146" i="61"/>
  <c r="E146" i="61"/>
  <c r="O144" i="61"/>
  <c r="N144" i="61"/>
  <c r="M144" i="61"/>
  <c r="L144" i="61"/>
  <c r="K144" i="61"/>
  <c r="J144" i="61"/>
  <c r="I144" i="61"/>
  <c r="H144" i="61"/>
  <c r="G144" i="61"/>
  <c r="F144" i="61"/>
  <c r="E144" i="61"/>
  <c r="O139" i="61"/>
  <c r="N139" i="61"/>
  <c r="M139" i="61"/>
  <c r="L139" i="61"/>
  <c r="L140" i="61" s="1"/>
  <c r="K139" i="61"/>
  <c r="J139" i="61"/>
  <c r="I139" i="61"/>
  <c r="H139" i="61"/>
  <c r="G139" i="61"/>
  <c r="F139" i="61"/>
  <c r="E139" i="61"/>
  <c r="O127" i="61"/>
  <c r="N127" i="61"/>
  <c r="M127" i="61"/>
  <c r="L127" i="61"/>
  <c r="K127" i="61"/>
  <c r="J127" i="61"/>
  <c r="I127" i="61"/>
  <c r="H127" i="61"/>
  <c r="G127" i="61"/>
  <c r="F127" i="61"/>
  <c r="E127" i="61"/>
  <c r="V123" i="45"/>
  <c r="U123" i="45"/>
  <c r="T123" i="45"/>
  <c r="S123" i="45"/>
  <c r="R123" i="45"/>
  <c r="O100" i="61"/>
  <c r="N100" i="61"/>
  <c r="M100" i="61"/>
  <c r="L100" i="61"/>
  <c r="L99" i="61" s="1"/>
  <c r="K100" i="61"/>
  <c r="J100" i="61"/>
  <c r="I100" i="61"/>
  <c r="H100" i="61"/>
  <c r="H99" i="61" s="1"/>
  <c r="G100" i="61"/>
  <c r="G99" i="61" s="1"/>
  <c r="F100" i="61"/>
  <c r="F99" i="61" s="1"/>
  <c r="E100" i="61"/>
  <c r="H95" i="61"/>
  <c r="G95" i="61"/>
  <c r="F95" i="61"/>
  <c r="E95" i="61"/>
  <c r="O97" i="61"/>
  <c r="N97" i="61"/>
  <c r="N98" i="61" s="1"/>
  <c r="M97" i="61"/>
  <c r="L97" i="61"/>
  <c r="K97" i="61"/>
  <c r="J97" i="61"/>
  <c r="I97" i="61"/>
  <c r="H97" i="61"/>
  <c r="G97" i="61"/>
  <c r="F97" i="61"/>
  <c r="E97" i="61"/>
  <c r="O96" i="61"/>
  <c r="N96" i="61"/>
  <c r="M96" i="61"/>
  <c r="L96" i="61"/>
  <c r="K96" i="61"/>
  <c r="J96" i="61"/>
  <c r="I96" i="61"/>
  <c r="H96" i="61"/>
  <c r="G96" i="61"/>
  <c r="F96" i="61"/>
  <c r="E96" i="61"/>
  <c r="O92" i="61"/>
  <c r="N92" i="61"/>
  <c r="M92" i="61"/>
  <c r="L92" i="61"/>
  <c r="K92" i="61"/>
  <c r="J92" i="61"/>
  <c r="I92" i="61"/>
  <c r="H92" i="61"/>
  <c r="G92" i="61"/>
  <c r="F92" i="61"/>
  <c r="E92" i="61"/>
  <c r="O88" i="61"/>
  <c r="N88" i="61"/>
  <c r="M88" i="61"/>
  <c r="L88" i="61"/>
  <c r="K88" i="61"/>
  <c r="J88" i="61"/>
  <c r="I88" i="61"/>
  <c r="H88" i="61"/>
  <c r="G88" i="61"/>
  <c r="F88" i="61"/>
  <c r="E88" i="61"/>
  <c r="O84" i="61"/>
  <c r="N84" i="61"/>
  <c r="M84" i="61"/>
  <c r="L84" i="61"/>
  <c r="K84" i="61"/>
  <c r="L85" i="61" s="1"/>
  <c r="J84" i="61"/>
  <c r="I84" i="61"/>
  <c r="H84" i="61"/>
  <c r="G84" i="61"/>
  <c r="F84" i="61"/>
  <c r="E84" i="61"/>
  <c r="O83" i="61"/>
  <c r="N83" i="61"/>
  <c r="N82" i="61" s="1"/>
  <c r="M83" i="61"/>
  <c r="L83" i="61"/>
  <c r="L82" i="61" s="1"/>
  <c r="K83" i="61"/>
  <c r="J83" i="61"/>
  <c r="I83" i="61"/>
  <c r="H83" i="61"/>
  <c r="G83" i="61"/>
  <c r="F83" i="61"/>
  <c r="E83" i="61"/>
  <c r="O80" i="61"/>
  <c r="N80" i="61"/>
  <c r="M80" i="61"/>
  <c r="L80" i="61"/>
  <c r="K80" i="61"/>
  <c r="J80" i="61"/>
  <c r="I80" i="61"/>
  <c r="H80" i="61"/>
  <c r="G80" i="61"/>
  <c r="F80" i="61"/>
  <c r="E80" i="61"/>
  <c r="O121" i="61"/>
  <c r="N121" i="61"/>
  <c r="M121" i="61"/>
  <c r="L121" i="61"/>
  <c r="K121" i="61"/>
  <c r="J121" i="61"/>
  <c r="I121" i="61"/>
  <c r="H121" i="61"/>
  <c r="G121" i="61"/>
  <c r="F121" i="61"/>
  <c r="E121" i="61"/>
  <c r="D32" i="42"/>
  <c r="O36" i="42"/>
  <c r="N36" i="42"/>
  <c r="M36" i="42"/>
  <c r="L36" i="42"/>
  <c r="K36" i="42"/>
  <c r="J36" i="42"/>
  <c r="I36" i="42"/>
  <c r="H36" i="42"/>
  <c r="G36" i="42"/>
  <c r="F36" i="42"/>
  <c r="E36" i="42"/>
  <c r="V35" i="42"/>
  <c r="U35" i="42"/>
  <c r="T35" i="42"/>
  <c r="S35" i="42"/>
  <c r="R35" i="42"/>
  <c r="V29" i="42"/>
  <c r="U29" i="42"/>
  <c r="T29" i="42"/>
  <c r="S29" i="42"/>
  <c r="R29" i="42"/>
  <c r="O136" i="61"/>
  <c r="N136" i="61"/>
  <c r="M136" i="61"/>
  <c r="L136" i="61"/>
  <c r="L137" i="61" s="1"/>
  <c r="K136" i="61"/>
  <c r="J136" i="61"/>
  <c r="I136" i="61"/>
  <c r="H136" i="61"/>
  <c r="G136" i="61"/>
  <c r="F136" i="61"/>
  <c r="E136" i="61"/>
  <c r="O131" i="61"/>
  <c r="O119" i="61" s="1"/>
  <c r="N131" i="61"/>
  <c r="N119" i="61" s="1"/>
  <c r="M131" i="61"/>
  <c r="M119" i="61" s="1"/>
  <c r="L131" i="61"/>
  <c r="L119" i="61" s="1"/>
  <c r="K131" i="61"/>
  <c r="K119" i="61" s="1"/>
  <c r="J131" i="61"/>
  <c r="J119" i="61" s="1"/>
  <c r="I131" i="61"/>
  <c r="I119" i="61" s="1"/>
  <c r="H131" i="61"/>
  <c r="H119" i="61" s="1"/>
  <c r="G131" i="61"/>
  <c r="G119" i="61" s="1"/>
  <c r="F131" i="61"/>
  <c r="F119" i="61" s="1"/>
  <c r="E131" i="61"/>
  <c r="E119" i="61" s="1"/>
  <c r="O135" i="61"/>
  <c r="N135" i="61"/>
  <c r="M135" i="61"/>
  <c r="L135" i="61"/>
  <c r="K135" i="61"/>
  <c r="J135" i="61"/>
  <c r="I135" i="61"/>
  <c r="H135" i="61"/>
  <c r="G135" i="61"/>
  <c r="F135" i="61"/>
  <c r="E135" i="61"/>
  <c r="O118" i="61"/>
  <c r="N118" i="61"/>
  <c r="M118" i="61"/>
  <c r="L118" i="61"/>
  <c r="K118" i="61"/>
  <c r="J118" i="61"/>
  <c r="G118" i="61"/>
  <c r="F118" i="61"/>
  <c r="E118" i="61"/>
  <c r="O130" i="61"/>
  <c r="N130" i="61"/>
  <c r="M130" i="61"/>
  <c r="M129" i="61" s="1"/>
  <c r="L130" i="61"/>
  <c r="K130" i="61"/>
  <c r="J130" i="61"/>
  <c r="I130" i="61"/>
  <c r="H130" i="61"/>
  <c r="G130" i="61"/>
  <c r="F130" i="61"/>
  <c r="E130" i="61"/>
  <c r="E129" i="61" s="1"/>
  <c r="O115" i="61"/>
  <c r="N115" i="61"/>
  <c r="M115" i="61"/>
  <c r="L115" i="61"/>
  <c r="K115" i="61"/>
  <c r="J115" i="61"/>
  <c r="I115" i="61"/>
  <c r="I122" i="61" s="1"/>
  <c r="H115" i="61"/>
  <c r="G115" i="61"/>
  <c r="F115" i="61"/>
  <c r="E115" i="61"/>
  <c r="O113" i="61"/>
  <c r="N113" i="61"/>
  <c r="M113" i="61"/>
  <c r="L113" i="61"/>
  <c r="L114" i="61" s="1"/>
  <c r="K113" i="61"/>
  <c r="J113" i="61"/>
  <c r="I113" i="61"/>
  <c r="H113" i="61"/>
  <c r="G113" i="61"/>
  <c r="G114" i="61" s="1"/>
  <c r="F113" i="61"/>
  <c r="E113" i="61"/>
  <c r="V16" i="42"/>
  <c r="U16" i="42"/>
  <c r="T16" i="42"/>
  <c r="S16" i="42"/>
  <c r="R16" i="42"/>
  <c r="Q16" i="42"/>
  <c r="O74" i="61"/>
  <c r="N74" i="61"/>
  <c r="O75" i="61" s="1"/>
  <c r="M74" i="61"/>
  <c r="L74" i="61"/>
  <c r="K74" i="61"/>
  <c r="J74" i="61"/>
  <c r="I74" i="61"/>
  <c r="H74" i="61"/>
  <c r="G74" i="61"/>
  <c r="F74" i="61"/>
  <c r="G75" i="61" s="1"/>
  <c r="E74" i="61"/>
  <c r="V14" i="42"/>
  <c r="U14" i="42"/>
  <c r="T14" i="42"/>
  <c r="S14" i="42"/>
  <c r="R14" i="42"/>
  <c r="Q14" i="42"/>
  <c r="K2" i="61"/>
  <c r="L2" i="61" s="1"/>
  <c r="M2" i="61" s="1"/>
  <c r="N2" i="61" s="1"/>
  <c r="O2" i="61" s="1"/>
  <c r="I2" i="61"/>
  <c r="I1" i="61" s="1"/>
  <c r="H2" i="61"/>
  <c r="H1" i="61" s="1"/>
  <c r="K1" i="61"/>
  <c r="K12" i="61" s="1"/>
  <c r="O72" i="61"/>
  <c r="N72" i="61"/>
  <c r="M72" i="61"/>
  <c r="N73" i="61" s="1"/>
  <c r="L72" i="61"/>
  <c r="K72" i="61"/>
  <c r="J72" i="61"/>
  <c r="I72" i="61"/>
  <c r="H72" i="61"/>
  <c r="G72" i="61"/>
  <c r="F72" i="61"/>
  <c r="E72" i="61"/>
  <c r="F73" i="61" s="1"/>
  <c r="O70" i="61"/>
  <c r="N70" i="61"/>
  <c r="M70" i="61"/>
  <c r="L70" i="61"/>
  <c r="K70" i="61"/>
  <c r="J70" i="61"/>
  <c r="I70" i="61"/>
  <c r="H70" i="61"/>
  <c r="G70" i="61"/>
  <c r="F70" i="61"/>
  <c r="E70" i="61"/>
  <c r="H115" i="59"/>
  <c r="G115" i="59"/>
  <c r="F115" i="59"/>
  <c r="E115" i="59"/>
  <c r="L104" i="59"/>
  <c r="I99" i="59"/>
  <c r="H99" i="59"/>
  <c r="I94" i="59"/>
  <c r="H94" i="59"/>
  <c r="I89" i="59"/>
  <c r="H89" i="59"/>
  <c r="I84" i="59"/>
  <c r="H84" i="59"/>
  <c r="I79" i="59"/>
  <c r="H79" i="59"/>
  <c r="O397" i="61"/>
  <c r="O395" i="61" s="1"/>
  <c r="O37" i="61" s="1"/>
  <c r="N397" i="61"/>
  <c r="M397" i="61"/>
  <c r="L397" i="61"/>
  <c r="K397" i="61"/>
  <c r="J397" i="61"/>
  <c r="I397" i="61"/>
  <c r="H397" i="61"/>
  <c r="G397" i="61"/>
  <c r="G395" i="61" s="1"/>
  <c r="G37" i="61" s="1"/>
  <c r="F397" i="61"/>
  <c r="E397" i="61"/>
  <c r="O396" i="61"/>
  <c r="N396" i="61"/>
  <c r="M396" i="61"/>
  <c r="L396" i="61"/>
  <c r="K396" i="61"/>
  <c r="J396" i="61"/>
  <c r="I396" i="61"/>
  <c r="H396" i="61"/>
  <c r="G396" i="61"/>
  <c r="F396" i="61"/>
  <c r="E396" i="61"/>
  <c r="L393" i="61"/>
  <c r="M393" i="61"/>
  <c r="I391" i="61"/>
  <c r="F391" i="61"/>
  <c r="E391" i="61"/>
  <c r="L391" i="61"/>
  <c r="K391" i="61"/>
  <c r="L378" i="61"/>
  <c r="K382" i="61"/>
  <c r="K381" i="61" s="1"/>
  <c r="H20" i="61"/>
  <c r="G382" i="61"/>
  <c r="G381" i="61" s="1"/>
  <c r="F382" i="61"/>
  <c r="J366" i="61"/>
  <c r="J365" i="61"/>
  <c r="N358" i="61"/>
  <c r="O358" i="61"/>
  <c r="M358" i="61"/>
  <c r="K358" i="61"/>
  <c r="F351" i="61"/>
  <c r="N355" i="61"/>
  <c r="O355" i="61"/>
  <c r="M355" i="61"/>
  <c r="M351" i="61"/>
  <c r="L351" i="61"/>
  <c r="H351" i="61"/>
  <c r="O351" i="61"/>
  <c r="G351" i="61"/>
  <c r="E351" i="61"/>
  <c r="N344" i="61"/>
  <c r="L336" i="61"/>
  <c r="M332" i="61"/>
  <c r="G331" i="61"/>
  <c r="N332" i="61"/>
  <c r="K332" i="61"/>
  <c r="K331" i="61" s="1"/>
  <c r="M328" i="61"/>
  <c r="K328" i="61"/>
  <c r="L324" i="61"/>
  <c r="H324" i="61"/>
  <c r="O322" i="61"/>
  <c r="K322" i="61"/>
  <c r="N322" i="61"/>
  <c r="K316" i="61"/>
  <c r="H316" i="61"/>
  <c r="L316" i="61"/>
  <c r="L307" i="61"/>
  <c r="K291" i="61"/>
  <c r="M288" i="61"/>
  <c r="K288" i="61"/>
  <c r="O280" i="61"/>
  <c r="L280" i="61"/>
  <c r="K324" i="61"/>
  <c r="G324" i="61"/>
  <c r="N278" i="61"/>
  <c r="G278" i="61"/>
  <c r="O278" i="61"/>
  <c r="M278" i="61"/>
  <c r="L278" i="61"/>
  <c r="F278" i="61"/>
  <c r="O276" i="61"/>
  <c r="N276" i="61"/>
  <c r="M276" i="61"/>
  <c r="M272" i="61"/>
  <c r="I274" i="61"/>
  <c r="E272" i="61"/>
  <c r="L272" i="61"/>
  <c r="H272" i="61"/>
  <c r="K271" i="61"/>
  <c r="O271" i="61"/>
  <c r="N271" i="61"/>
  <c r="M262" i="61"/>
  <c r="O261" i="61"/>
  <c r="F261" i="61"/>
  <c r="N261" i="61"/>
  <c r="G261" i="61"/>
  <c r="K259" i="61"/>
  <c r="F256" i="61"/>
  <c r="J253" i="61"/>
  <c r="J252" i="61"/>
  <c r="I244" i="61"/>
  <c r="I238" i="61" s="1"/>
  <c r="I35" i="61" s="1"/>
  <c r="G244" i="61"/>
  <c r="E244" i="61"/>
  <c r="O244" i="61"/>
  <c r="L244" i="61"/>
  <c r="F244" i="61"/>
  <c r="N243" i="61"/>
  <c r="O241" i="61"/>
  <c r="O239" i="61"/>
  <c r="L236" i="61"/>
  <c r="O230" i="61"/>
  <c r="N230" i="61"/>
  <c r="O227" i="61"/>
  <c r="M227" i="61"/>
  <c r="K209" i="61"/>
  <c r="J206" i="61"/>
  <c r="J205" i="61"/>
  <c r="O199" i="61"/>
  <c r="O197" i="61"/>
  <c r="N197" i="61"/>
  <c r="H197" i="61"/>
  <c r="G197" i="61"/>
  <c r="F197" i="61"/>
  <c r="F191" i="61" s="1"/>
  <c r="F34" i="61" s="1"/>
  <c r="M189" i="61"/>
  <c r="L189" i="61"/>
  <c r="O186" i="61"/>
  <c r="M159" i="61"/>
  <c r="M17" i="61" s="1"/>
  <c r="J158" i="61"/>
  <c r="J157" i="61"/>
  <c r="N150" i="61"/>
  <c r="N148" i="61"/>
  <c r="M148" i="61"/>
  <c r="E148" i="61"/>
  <c r="E142" i="61" s="1"/>
  <c r="E33" i="61" s="1"/>
  <c r="M143" i="61"/>
  <c r="K140" i="61"/>
  <c r="N134" i="61"/>
  <c r="N132" i="61"/>
  <c r="M132" i="61"/>
  <c r="L129" i="61"/>
  <c r="K111" i="61"/>
  <c r="K126" i="61" s="1"/>
  <c r="H122" i="61"/>
  <c r="N111" i="61"/>
  <c r="F111" i="61"/>
  <c r="F126" i="61" s="1"/>
  <c r="J110" i="61"/>
  <c r="J109" i="61"/>
  <c r="E99" i="61"/>
  <c r="E94" i="61" s="1"/>
  <c r="E32" i="61" s="1"/>
  <c r="O99" i="61"/>
  <c r="I99" i="61"/>
  <c r="L98" i="61"/>
  <c r="M95" i="61"/>
  <c r="O82" i="61"/>
  <c r="L75" i="61"/>
  <c r="K75" i="61"/>
  <c r="O73" i="61"/>
  <c r="J65" i="61"/>
  <c r="J64" i="61"/>
  <c r="M20" i="61"/>
  <c r="L20" i="61"/>
  <c r="J13" i="61"/>
  <c r="J12" i="61"/>
  <c r="O153" i="59"/>
  <c r="N153" i="59"/>
  <c r="M153" i="59"/>
  <c r="L153" i="59"/>
  <c r="K153" i="59"/>
  <c r="J153" i="59"/>
  <c r="I153" i="59"/>
  <c r="H153" i="59"/>
  <c r="G153" i="59"/>
  <c r="F153" i="59"/>
  <c r="O152" i="59"/>
  <c r="N152" i="59"/>
  <c r="M152" i="59"/>
  <c r="L152" i="59"/>
  <c r="K152" i="59"/>
  <c r="J152" i="59"/>
  <c r="I152" i="59"/>
  <c r="H152" i="59"/>
  <c r="G152" i="59"/>
  <c r="F152" i="59"/>
  <c r="E153" i="59"/>
  <c r="E152" i="59"/>
  <c r="O148" i="59"/>
  <c r="N148" i="59"/>
  <c r="M148" i="59"/>
  <c r="L148" i="59"/>
  <c r="K148" i="59"/>
  <c r="J148" i="59"/>
  <c r="I148" i="59"/>
  <c r="H148" i="59"/>
  <c r="G148" i="59"/>
  <c r="F148" i="59"/>
  <c r="E148" i="59"/>
  <c r="O145" i="59"/>
  <c r="N145" i="59"/>
  <c r="M145" i="59"/>
  <c r="L145" i="59"/>
  <c r="K145" i="59"/>
  <c r="J145" i="59"/>
  <c r="I145" i="59"/>
  <c r="H145" i="59"/>
  <c r="G145" i="59"/>
  <c r="F145" i="59"/>
  <c r="E145" i="59"/>
  <c r="O144" i="59"/>
  <c r="N144" i="59"/>
  <c r="M144" i="59"/>
  <c r="L144" i="59"/>
  <c r="K144" i="59"/>
  <c r="J144" i="59"/>
  <c r="I144" i="59"/>
  <c r="H144" i="59"/>
  <c r="G144" i="59"/>
  <c r="F144" i="59"/>
  <c r="F143" i="59" s="1"/>
  <c r="E144" i="59"/>
  <c r="O109" i="59"/>
  <c r="N109" i="59"/>
  <c r="M109" i="59"/>
  <c r="L109" i="59"/>
  <c r="K109" i="59"/>
  <c r="J109" i="59"/>
  <c r="I109" i="59"/>
  <c r="H109" i="59"/>
  <c r="G109" i="59"/>
  <c r="F109" i="59"/>
  <c r="E109" i="59"/>
  <c r="O107" i="59"/>
  <c r="N107" i="59"/>
  <c r="M107" i="59"/>
  <c r="L107" i="59"/>
  <c r="K107" i="59"/>
  <c r="J107" i="59"/>
  <c r="I107" i="59"/>
  <c r="H107" i="59"/>
  <c r="G107" i="59"/>
  <c r="F107" i="59"/>
  <c r="E107" i="59"/>
  <c r="O105" i="59"/>
  <c r="O104" i="59" s="1"/>
  <c r="N105" i="59"/>
  <c r="M105" i="59"/>
  <c r="L105" i="59"/>
  <c r="K105" i="59"/>
  <c r="K104" i="59" s="1"/>
  <c r="J105" i="59"/>
  <c r="I105" i="59"/>
  <c r="I104" i="59" s="1"/>
  <c r="H105" i="59"/>
  <c r="H104" i="59" s="1"/>
  <c r="G105" i="59"/>
  <c r="F105" i="59"/>
  <c r="F104" i="59" s="1"/>
  <c r="E105" i="59"/>
  <c r="O121" i="59"/>
  <c r="N121" i="59"/>
  <c r="M121" i="59"/>
  <c r="L121" i="59"/>
  <c r="K121" i="59"/>
  <c r="J121" i="59"/>
  <c r="I121" i="59"/>
  <c r="H121" i="59"/>
  <c r="G121" i="59"/>
  <c r="F121" i="59"/>
  <c r="E121" i="59"/>
  <c r="X106" i="56"/>
  <c r="W106" i="56"/>
  <c r="V106" i="56"/>
  <c r="U106" i="56"/>
  <c r="T106" i="56"/>
  <c r="X124" i="56"/>
  <c r="W124" i="56"/>
  <c r="V124" i="56"/>
  <c r="U124" i="56"/>
  <c r="T124" i="56"/>
  <c r="X122" i="56"/>
  <c r="W122" i="56"/>
  <c r="V122" i="56"/>
  <c r="U122" i="56"/>
  <c r="T122" i="56"/>
  <c r="X121" i="56"/>
  <c r="W121" i="56"/>
  <c r="W123" i="56" s="1"/>
  <c r="V121" i="56"/>
  <c r="V123" i="56" s="1"/>
  <c r="U121" i="56"/>
  <c r="T121" i="56"/>
  <c r="X118" i="56"/>
  <c r="W118" i="56"/>
  <c r="V118" i="56"/>
  <c r="U118" i="56"/>
  <c r="T118" i="56"/>
  <c r="X114" i="56"/>
  <c r="W114" i="56"/>
  <c r="V114" i="56"/>
  <c r="U114" i="56"/>
  <c r="T114" i="56"/>
  <c r="X110" i="56"/>
  <c r="W110" i="56"/>
  <c r="V110" i="56"/>
  <c r="U110" i="56"/>
  <c r="T110" i="56"/>
  <c r="X108" i="56"/>
  <c r="W108" i="56"/>
  <c r="V108" i="56"/>
  <c r="U108" i="56"/>
  <c r="T108" i="56"/>
  <c r="X103" i="56"/>
  <c r="W103" i="56"/>
  <c r="V103" i="56"/>
  <c r="U103" i="56"/>
  <c r="T103" i="56"/>
  <c r="O119" i="59"/>
  <c r="N119" i="59"/>
  <c r="M119" i="59"/>
  <c r="L119" i="59"/>
  <c r="K119" i="59"/>
  <c r="J119" i="59"/>
  <c r="O118" i="59"/>
  <c r="N118" i="59"/>
  <c r="M118" i="59"/>
  <c r="L118" i="59"/>
  <c r="K118" i="59"/>
  <c r="J118" i="59"/>
  <c r="W38" i="56"/>
  <c r="V38" i="56"/>
  <c r="U38" i="56"/>
  <c r="T38" i="56"/>
  <c r="S38" i="56"/>
  <c r="W52" i="56"/>
  <c r="V52" i="56"/>
  <c r="U52" i="56"/>
  <c r="T52" i="56"/>
  <c r="S52" i="56"/>
  <c r="W46" i="56"/>
  <c r="V46" i="56"/>
  <c r="U46" i="56"/>
  <c r="T46" i="56"/>
  <c r="S46" i="56"/>
  <c r="W39" i="56"/>
  <c r="V39" i="56"/>
  <c r="U39" i="56"/>
  <c r="T39" i="56"/>
  <c r="S39" i="56"/>
  <c r="W33" i="56"/>
  <c r="V33" i="56"/>
  <c r="U33" i="56"/>
  <c r="T33" i="56"/>
  <c r="S33" i="56"/>
  <c r="W28" i="56"/>
  <c r="V28" i="56"/>
  <c r="U28" i="56"/>
  <c r="T28" i="56"/>
  <c r="S28" i="56"/>
  <c r="W23" i="56"/>
  <c r="V23" i="56"/>
  <c r="U23" i="56"/>
  <c r="T23" i="56"/>
  <c r="S23" i="56"/>
  <c r="W18" i="56"/>
  <c r="V18" i="56"/>
  <c r="U18" i="56"/>
  <c r="T18" i="56"/>
  <c r="S18" i="56"/>
  <c r="O114" i="59"/>
  <c r="N114" i="59"/>
  <c r="M114" i="59"/>
  <c r="L114" i="59"/>
  <c r="K114" i="59"/>
  <c r="J114" i="59"/>
  <c r="I114" i="59"/>
  <c r="H114" i="59"/>
  <c r="G114" i="59"/>
  <c r="F114" i="59"/>
  <c r="E114" i="59"/>
  <c r="O113" i="59"/>
  <c r="N113" i="59"/>
  <c r="M113" i="59"/>
  <c r="L113" i="59"/>
  <c r="K113" i="59"/>
  <c r="J113" i="59"/>
  <c r="I113" i="59"/>
  <c r="H113" i="59"/>
  <c r="G113" i="59"/>
  <c r="F113" i="59"/>
  <c r="E113" i="59"/>
  <c r="Q31" i="60"/>
  <c r="P31" i="60"/>
  <c r="O31" i="60"/>
  <c r="N31" i="60"/>
  <c r="M31" i="60"/>
  <c r="L31" i="60"/>
  <c r="K31" i="60"/>
  <c r="J31" i="60"/>
  <c r="I31" i="60"/>
  <c r="H31" i="60"/>
  <c r="Q25" i="60"/>
  <c r="P25" i="60"/>
  <c r="O25" i="60"/>
  <c r="N25" i="60"/>
  <c r="M25" i="60"/>
  <c r="L25" i="60"/>
  <c r="K25" i="60"/>
  <c r="J25" i="60"/>
  <c r="I25" i="60"/>
  <c r="H25" i="60"/>
  <c r="Q19" i="60"/>
  <c r="P19" i="60"/>
  <c r="O19" i="60"/>
  <c r="N19" i="60"/>
  <c r="M19" i="60"/>
  <c r="L19" i="60"/>
  <c r="K19" i="60"/>
  <c r="J19" i="60"/>
  <c r="I19" i="60"/>
  <c r="H19" i="60"/>
  <c r="Q13" i="60"/>
  <c r="P13" i="60"/>
  <c r="O13" i="60"/>
  <c r="N13" i="60"/>
  <c r="M13" i="60"/>
  <c r="L13" i="60"/>
  <c r="K13" i="60"/>
  <c r="J13" i="60"/>
  <c r="I13" i="60"/>
  <c r="H13" i="60"/>
  <c r="G31" i="60"/>
  <c r="G25" i="60"/>
  <c r="G19" i="60"/>
  <c r="G13" i="60"/>
  <c r="G7" i="60"/>
  <c r="Q7" i="60"/>
  <c r="P7" i="60"/>
  <c r="O7" i="60"/>
  <c r="N7" i="60"/>
  <c r="M7" i="60"/>
  <c r="L7" i="60"/>
  <c r="K7" i="60"/>
  <c r="J7" i="60"/>
  <c r="I7" i="60"/>
  <c r="H7" i="60"/>
  <c r="O103" i="59"/>
  <c r="N103" i="59"/>
  <c r="M103" i="59"/>
  <c r="L103" i="59"/>
  <c r="K103" i="59"/>
  <c r="J103" i="59"/>
  <c r="I103" i="59"/>
  <c r="H103" i="59"/>
  <c r="G103" i="59"/>
  <c r="F103" i="59"/>
  <c r="E103" i="59"/>
  <c r="O100" i="59"/>
  <c r="N100" i="59"/>
  <c r="M100" i="59"/>
  <c r="L100" i="59"/>
  <c r="K100" i="59"/>
  <c r="J100" i="59"/>
  <c r="I100" i="59"/>
  <c r="H100" i="59"/>
  <c r="G100" i="59"/>
  <c r="F100" i="59"/>
  <c r="E100" i="59"/>
  <c r="O98" i="59"/>
  <c r="N98" i="59"/>
  <c r="M98" i="59"/>
  <c r="L98" i="59"/>
  <c r="K98" i="59"/>
  <c r="J98" i="59"/>
  <c r="I98" i="59"/>
  <c r="H98" i="59"/>
  <c r="G98" i="59"/>
  <c r="F98" i="59"/>
  <c r="E98" i="59"/>
  <c r="O95" i="59"/>
  <c r="N95" i="59"/>
  <c r="M95" i="59"/>
  <c r="L95" i="59"/>
  <c r="K95" i="59"/>
  <c r="J95" i="59"/>
  <c r="I95" i="59"/>
  <c r="H95" i="59"/>
  <c r="G95" i="59"/>
  <c r="F95" i="59"/>
  <c r="E95" i="59"/>
  <c r="O90" i="59"/>
  <c r="N90" i="59"/>
  <c r="M90" i="59"/>
  <c r="L90" i="59"/>
  <c r="K90" i="59"/>
  <c r="J90" i="59"/>
  <c r="I90" i="59"/>
  <c r="H90" i="59"/>
  <c r="G90" i="59"/>
  <c r="F90" i="59"/>
  <c r="E90" i="59"/>
  <c r="O93" i="59"/>
  <c r="N93" i="59"/>
  <c r="M93" i="59"/>
  <c r="L93" i="59"/>
  <c r="K93" i="59"/>
  <c r="J93" i="59"/>
  <c r="I93" i="59"/>
  <c r="H93" i="59"/>
  <c r="G93" i="59"/>
  <c r="F93" i="59"/>
  <c r="E93" i="59"/>
  <c r="O88" i="59"/>
  <c r="N88" i="59"/>
  <c r="M88" i="59"/>
  <c r="L88" i="59"/>
  <c r="K88" i="59"/>
  <c r="J88" i="59"/>
  <c r="I88" i="59"/>
  <c r="H88" i="59"/>
  <c r="G88" i="59"/>
  <c r="F88" i="59"/>
  <c r="E88" i="59"/>
  <c r="O85" i="59"/>
  <c r="N85" i="59"/>
  <c r="M85" i="59"/>
  <c r="L85" i="59"/>
  <c r="K85" i="59"/>
  <c r="J85" i="59"/>
  <c r="I85" i="59"/>
  <c r="H85" i="59"/>
  <c r="G85" i="59"/>
  <c r="F85" i="59"/>
  <c r="E85" i="59"/>
  <c r="O83" i="59"/>
  <c r="N83" i="59"/>
  <c r="M83" i="59"/>
  <c r="L83" i="59"/>
  <c r="K83" i="59"/>
  <c r="J83" i="59"/>
  <c r="I83" i="59"/>
  <c r="H83" i="59"/>
  <c r="G83" i="59"/>
  <c r="F83" i="59"/>
  <c r="E83" i="59"/>
  <c r="AC13" i="56"/>
  <c r="AB13" i="56"/>
  <c r="AA13" i="56"/>
  <c r="Z13" i="56"/>
  <c r="Y13" i="56"/>
  <c r="W13" i="56"/>
  <c r="V13" i="56"/>
  <c r="U13" i="56"/>
  <c r="T13" i="56"/>
  <c r="S13" i="56"/>
  <c r="O80" i="59"/>
  <c r="N80" i="59"/>
  <c r="M80" i="59"/>
  <c r="L80" i="59"/>
  <c r="K80" i="59"/>
  <c r="J80" i="59"/>
  <c r="I80" i="59"/>
  <c r="H80" i="59"/>
  <c r="G80" i="59"/>
  <c r="F80" i="59"/>
  <c r="E80" i="59"/>
  <c r="J10" i="51"/>
  <c r="J81" i="51"/>
  <c r="AA16" i="52"/>
  <c r="Z16" i="52"/>
  <c r="Y16" i="52"/>
  <c r="X16" i="52"/>
  <c r="W16" i="52"/>
  <c r="U16" i="52"/>
  <c r="T16" i="52"/>
  <c r="S16" i="52"/>
  <c r="R16" i="52"/>
  <c r="Q16" i="52"/>
  <c r="Q17" i="52"/>
  <c r="I139" i="59"/>
  <c r="H139" i="59"/>
  <c r="I138" i="59"/>
  <c r="H138" i="59"/>
  <c r="I137" i="59"/>
  <c r="H137" i="59"/>
  <c r="I135" i="59"/>
  <c r="H135" i="59"/>
  <c r="I131" i="59"/>
  <c r="H131" i="59"/>
  <c r="O139" i="59"/>
  <c r="N139" i="59"/>
  <c r="M139" i="59"/>
  <c r="L139" i="59"/>
  <c r="K139" i="59"/>
  <c r="J139" i="59"/>
  <c r="G139" i="59"/>
  <c r="F139" i="59"/>
  <c r="E139" i="59"/>
  <c r="O138" i="59"/>
  <c r="N138" i="59"/>
  <c r="M138" i="59"/>
  <c r="L138" i="59"/>
  <c r="K138" i="59"/>
  <c r="J138" i="59"/>
  <c r="G138" i="59"/>
  <c r="F138" i="59"/>
  <c r="E138" i="59"/>
  <c r="O137" i="59"/>
  <c r="N137" i="59"/>
  <c r="M137" i="59"/>
  <c r="L137" i="59"/>
  <c r="K137" i="59"/>
  <c r="J137" i="59"/>
  <c r="G137" i="59"/>
  <c r="F137" i="59"/>
  <c r="E137" i="59"/>
  <c r="O135" i="59"/>
  <c r="N135" i="59"/>
  <c r="M135" i="59"/>
  <c r="L135" i="59"/>
  <c r="K135" i="59"/>
  <c r="J135" i="59"/>
  <c r="G135" i="59"/>
  <c r="F135" i="59"/>
  <c r="E135" i="59"/>
  <c r="AA9" i="52"/>
  <c r="Y9" i="52"/>
  <c r="X9" i="52"/>
  <c r="W9" i="52"/>
  <c r="U9" i="52"/>
  <c r="T9" i="52"/>
  <c r="S9" i="52"/>
  <c r="R9" i="52"/>
  <c r="Q9" i="52"/>
  <c r="O131" i="59"/>
  <c r="N131" i="59"/>
  <c r="M131" i="59"/>
  <c r="L131" i="59"/>
  <c r="K131" i="59"/>
  <c r="J131" i="59"/>
  <c r="G131" i="59"/>
  <c r="F131" i="59"/>
  <c r="E131" i="59"/>
  <c r="L44" i="51"/>
  <c r="L47" i="51" s="1"/>
  <c r="L57" i="51"/>
  <c r="L56" i="51"/>
  <c r="M53" i="51"/>
  <c r="N53" i="51"/>
  <c r="O53" i="51"/>
  <c r="P53" i="51"/>
  <c r="P52" i="51" s="1"/>
  <c r="P51" i="51" s="1"/>
  <c r="P49" i="51" s="1"/>
  <c r="M54" i="51"/>
  <c r="N54" i="51"/>
  <c r="O54" i="51"/>
  <c r="P54" i="51"/>
  <c r="M52" i="51"/>
  <c r="M51" i="51" s="1"/>
  <c r="L54" i="51"/>
  <c r="L53" i="51"/>
  <c r="P55" i="51"/>
  <c r="O55" i="51"/>
  <c r="N55" i="51"/>
  <c r="M55" i="51"/>
  <c r="P57" i="51"/>
  <c r="O57" i="51"/>
  <c r="N57" i="51"/>
  <c r="M57" i="51"/>
  <c r="P56" i="51"/>
  <c r="O56" i="51"/>
  <c r="N56" i="51"/>
  <c r="M56" i="51"/>
  <c r="N52" i="51"/>
  <c r="N51" i="51" s="1"/>
  <c r="N49" i="51" s="1"/>
  <c r="O52" i="51"/>
  <c r="O51" i="51" s="1"/>
  <c r="O49" i="51" s="1"/>
  <c r="P47" i="51"/>
  <c r="O47" i="51"/>
  <c r="N47" i="51"/>
  <c r="M47" i="51"/>
  <c r="K47" i="51"/>
  <c r="J47" i="51"/>
  <c r="I47" i="51"/>
  <c r="H47" i="51"/>
  <c r="G47" i="51"/>
  <c r="F47" i="51"/>
  <c r="X31" i="51"/>
  <c r="W31" i="51"/>
  <c r="V31" i="51"/>
  <c r="U31" i="51"/>
  <c r="T31" i="51"/>
  <c r="X20" i="51"/>
  <c r="W20" i="51"/>
  <c r="V20" i="51"/>
  <c r="U20" i="51"/>
  <c r="T20" i="51"/>
  <c r="O74" i="59"/>
  <c r="N74" i="59"/>
  <c r="M74" i="59"/>
  <c r="L74" i="59"/>
  <c r="K74" i="59"/>
  <c r="J74" i="59"/>
  <c r="I74" i="59" s="1"/>
  <c r="H74" i="59"/>
  <c r="G74" i="59"/>
  <c r="F74" i="59"/>
  <c r="E74" i="59"/>
  <c r="X38" i="51"/>
  <c r="W38" i="51"/>
  <c r="V38" i="51"/>
  <c r="U38" i="51"/>
  <c r="T38" i="51"/>
  <c r="X27" i="51"/>
  <c r="W27" i="51"/>
  <c r="V27" i="51"/>
  <c r="U27" i="51"/>
  <c r="T27" i="51"/>
  <c r="E104" i="59" l="1"/>
  <c r="M104" i="59"/>
  <c r="J104" i="59"/>
  <c r="G104" i="59"/>
  <c r="N104" i="59"/>
  <c r="M108" i="59"/>
  <c r="N108" i="59"/>
  <c r="K106" i="59"/>
  <c r="N124" i="65"/>
  <c r="N125" i="65" s="1"/>
  <c r="O20" i="65"/>
  <c r="O124" i="65"/>
  <c r="O125" i="65" s="1"/>
  <c r="G22" i="65"/>
  <c r="G27" i="65" s="1"/>
  <c r="G31" i="65" s="1"/>
  <c r="O22" i="65"/>
  <c r="K27" i="65"/>
  <c r="K31" i="65" s="1"/>
  <c r="E22" i="65"/>
  <c r="E27" i="65" s="1"/>
  <c r="E31" i="65" s="1"/>
  <c r="E29" i="65"/>
  <c r="E33" i="65" s="1"/>
  <c r="M27" i="65"/>
  <c r="M31" i="65" s="1"/>
  <c r="M29" i="65"/>
  <c r="M33" i="65" s="1"/>
  <c r="M37" i="65"/>
  <c r="K29" i="65"/>
  <c r="K33" i="65" s="1"/>
  <c r="I29" i="65"/>
  <c r="I33" i="65" s="1"/>
  <c r="I18" i="65"/>
  <c r="E98" i="65"/>
  <c r="E12" i="65"/>
  <c r="E44" i="65"/>
  <c r="N29" i="65"/>
  <c r="N33" i="65" s="1"/>
  <c r="N27" i="65"/>
  <c r="N31" i="65" s="1"/>
  <c r="O13" i="65"/>
  <c r="O45" i="65"/>
  <c r="O99" i="65"/>
  <c r="K229" i="64"/>
  <c r="E16" i="64"/>
  <c r="F195" i="64"/>
  <c r="F16" i="64"/>
  <c r="O195" i="64"/>
  <c r="G16" i="64"/>
  <c r="N193" i="64"/>
  <c r="M229" i="64"/>
  <c r="M238" i="64"/>
  <c r="K195" i="64"/>
  <c r="M190" i="64"/>
  <c r="L232" i="64"/>
  <c r="E233" i="64"/>
  <c r="E232" i="64" s="1"/>
  <c r="M252" i="64"/>
  <c r="I249" i="64"/>
  <c r="I248" i="64" s="1"/>
  <c r="F132" i="64"/>
  <c r="F15" i="64" s="1"/>
  <c r="N165" i="64"/>
  <c r="E220" i="64"/>
  <c r="E156" i="64"/>
  <c r="E25" i="64" s="1"/>
  <c r="L190" i="64"/>
  <c r="K156" i="64"/>
  <c r="K25" i="64" s="1"/>
  <c r="L148" i="64"/>
  <c r="O154" i="64"/>
  <c r="O193" i="64"/>
  <c r="G190" i="64"/>
  <c r="N199" i="64"/>
  <c r="G102" i="64"/>
  <c r="G24" i="64" s="1"/>
  <c r="N163" i="64"/>
  <c r="N156" i="64" s="1"/>
  <c r="N25" i="64" s="1"/>
  <c r="E190" i="64"/>
  <c r="N190" i="64"/>
  <c r="M193" i="64"/>
  <c r="M187" i="64"/>
  <c r="H190" i="64"/>
  <c r="N220" i="64"/>
  <c r="L154" i="64"/>
  <c r="O190" i="64"/>
  <c r="F220" i="64"/>
  <c r="O220" i="64"/>
  <c r="F190" i="64"/>
  <c r="L182" i="64"/>
  <c r="O199" i="64"/>
  <c r="I225" i="64"/>
  <c r="I144" i="64"/>
  <c r="J144" i="64" s="1"/>
  <c r="M236" i="64"/>
  <c r="L199" i="64"/>
  <c r="G137" i="64"/>
  <c r="G187" i="64"/>
  <c r="O229" i="64"/>
  <c r="L254" i="64"/>
  <c r="J114" i="64"/>
  <c r="J102" i="64" s="1"/>
  <c r="J24" i="64" s="1"/>
  <c r="M135" i="64"/>
  <c r="M199" i="64"/>
  <c r="K238" i="64"/>
  <c r="O254" i="64"/>
  <c r="M16" i="64"/>
  <c r="G132" i="64"/>
  <c r="G141" i="64" s="1"/>
  <c r="O132" i="64"/>
  <c r="O141" i="64" s="1"/>
  <c r="L165" i="64"/>
  <c r="N195" i="64"/>
  <c r="N187" i="64"/>
  <c r="I233" i="64"/>
  <c r="I232" i="64" s="1"/>
  <c r="F233" i="64"/>
  <c r="F232" i="64" s="1"/>
  <c r="N236" i="64"/>
  <c r="F249" i="64"/>
  <c r="F248" i="64" s="1"/>
  <c r="N249" i="64"/>
  <c r="N248" i="64" s="1"/>
  <c r="K252" i="64"/>
  <c r="M144" i="64"/>
  <c r="I156" i="64"/>
  <c r="I25" i="64" s="1"/>
  <c r="K48" i="64"/>
  <c r="F102" i="64"/>
  <c r="F24" i="64" s="1"/>
  <c r="N154" i="64"/>
  <c r="G220" i="64"/>
  <c r="G249" i="64"/>
  <c r="G248" i="64" s="1"/>
  <c r="O249" i="64"/>
  <c r="O248" i="64" s="1"/>
  <c r="M156" i="64"/>
  <c r="M25" i="64" s="1"/>
  <c r="O223" i="64"/>
  <c r="K233" i="64"/>
  <c r="K232" i="64" s="1"/>
  <c r="H233" i="64"/>
  <c r="H232" i="64" s="1"/>
  <c r="H249" i="64"/>
  <c r="H248" i="64" s="1"/>
  <c r="O114" i="64"/>
  <c r="O102" i="64" s="1"/>
  <c r="O24" i="64" s="1"/>
  <c r="N148" i="64"/>
  <c r="N225" i="64"/>
  <c r="L225" i="64"/>
  <c r="O238" i="64"/>
  <c r="M254" i="64"/>
  <c r="E102" i="64"/>
  <c r="E24" i="64" s="1"/>
  <c r="H150" i="64"/>
  <c r="H15" i="64"/>
  <c r="K115" i="64"/>
  <c r="L132" i="64"/>
  <c r="L15" i="64" s="1"/>
  <c r="L163" i="64"/>
  <c r="L156" i="64" s="1"/>
  <c r="L25" i="64" s="1"/>
  <c r="K187" i="64"/>
  <c r="F187" i="64"/>
  <c r="L217" i="64"/>
  <c r="M220" i="64"/>
  <c r="N229" i="64"/>
  <c r="L137" i="64"/>
  <c r="E225" i="64"/>
  <c r="I190" i="64"/>
  <c r="M217" i="64"/>
  <c r="M223" i="64"/>
  <c r="L252" i="64"/>
  <c r="K254" i="64"/>
  <c r="H77" i="64"/>
  <c r="N100" i="64"/>
  <c r="H120" i="64"/>
  <c r="M137" i="64"/>
  <c r="M154" i="64"/>
  <c r="F156" i="64"/>
  <c r="F25" i="64" s="1"/>
  <c r="M165" i="64"/>
  <c r="E187" i="64"/>
  <c r="O187" i="64"/>
  <c r="K199" i="64"/>
  <c r="N223" i="64"/>
  <c r="O236" i="64"/>
  <c r="O79" i="64"/>
  <c r="L97" i="64"/>
  <c r="F137" i="64"/>
  <c r="G156" i="64"/>
  <c r="G25" i="64" s="1"/>
  <c r="G195" i="64"/>
  <c r="N177" i="64"/>
  <c r="L223" i="64"/>
  <c r="M233" i="64"/>
  <c r="M232" i="64" s="1"/>
  <c r="L238" i="64"/>
  <c r="K249" i="64"/>
  <c r="K248" i="64" s="1"/>
  <c r="N89" i="64"/>
  <c r="K89" i="64"/>
  <c r="I114" i="64"/>
  <c r="I102" i="64" s="1"/>
  <c r="I24" i="64" s="1"/>
  <c r="K144" i="64"/>
  <c r="M182" i="64"/>
  <c r="K220" i="64"/>
  <c r="H220" i="64"/>
  <c r="O252" i="64"/>
  <c r="M77" i="64"/>
  <c r="M75" i="64" s="1"/>
  <c r="M74" i="64" s="1"/>
  <c r="L93" i="64"/>
  <c r="N97" i="64"/>
  <c r="K132" i="64"/>
  <c r="K15" i="64" s="1"/>
  <c r="K135" i="64"/>
  <c r="H137" i="64"/>
  <c r="L144" i="64"/>
  <c r="O148" i="64"/>
  <c r="K217" i="64"/>
  <c r="N182" i="64"/>
  <c r="H217" i="64"/>
  <c r="L220" i="64"/>
  <c r="G2" i="64"/>
  <c r="G173" i="64" s="1"/>
  <c r="G95" i="64"/>
  <c r="G85" i="64"/>
  <c r="G64" i="64"/>
  <c r="K172" i="64"/>
  <c r="K130" i="64"/>
  <c r="K47" i="64"/>
  <c r="O60" i="64"/>
  <c r="O54" i="64"/>
  <c r="H173" i="64"/>
  <c r="H48" i="64"/>
  <c r="H131" i="64"/>
  <c r="K12" i="64"/>
  <c r="F49" i="64"/>
  <c r="F14" i="64" s="1"/>
  <c r="O64" i="64"/>
  <c r="O95" i="64"/>
  <c r="I67" i="64"/>
  <c r="I65" i="64" s="1"/>
  <c r="I49" i="64" s="1"/>
  <c r="I14" i="64" s="1"/>
  <c r="H67" i="64"/>
  <c r="H65" i="64" s="1"/>
  <c r="M85" i="64"/>
  <c r="M95" i="64"/>
  <c r="M64" i="64"/>
  <c r="I70" i="64"/>
  <c r="H70" i="64"/>
  <c r="K77" i="64"/>
  <c r="K75" i="64" s="1"/>
  <c r="K74" i="64" s="1"/>
  <c r="I131" i="64"/>
  <c r="I173" i="64"/>
  <c r="I48" i="64"/>
  <c r="G49" i="64"/>
  <c r="G14" i="64" s="1"/>
  <c r="H60" i="64"/>
  <c r="F62" i="64"/>
  <c r="N62" i="64"/>
  <c r="N95" i="64"/>
  <c r="N85" i="64"/>
  <c r="K173" i="64"/>
  <c r="K131" i="64"/>
  <c r="N64" i="64"/>
  <c r="K67" i="64"/>
  <c r="K63" i="64" s="1"/>
  <c r="L64" i="64" s="1"/>
  <c r="E85" i="64"/>
  <c r="E95" i="64"/>
  <c r="E49" i="64"/>
  <c r="E14" i="64" s="1"/>
  <c r="L85" i="64"/>
  <c r="L95" i="64"/>
  <c r="J132" i="64"/>
  <c r="I132" i="64"/>
  <c r="I137" i="64"/>
  <c r="I16" i="64"/>
  <c r="I195" i="64"/>
  <c r="I187" i="64"/>
  <c r="K177" i="64"/>
  <c r="K11" i="64"/>
  <c r="H12" i="64"/>
  <c r="G52" i="64"/>
  <c r="M60" i="64"/>
  <c r="M54" i="64"/>
  <c r="L62" i="64"/>
  <c r="O85" i="64"/>
  <c r="N132" i="64"/>
  <c r="N135" i="64"/>
  <c r="F95" i="64"/>
  <c r="F64" i="64"/>
  <c r="F85" i="64"/>
  <c r="I172" i="64"/>
  <c r="I130" i="64"/>
  <c r="I47" i="64"/>
  <c r="I12" i="64"/>
  <c r="L118" i="64"/>
  <c r="L115" i="64"/>
  <c r="L114" i="64" s="1"/>
  <c r="L102" i="64" s="1"/>
  <c r="L24" i="64" s="1"/>
  <c r="H16" i="64"/>
  <c r="F52" i="64"/>
  <c r="K107" i="64"/>
  <c r="M118" i="64"/>
  <c r="N122" i="64"/>
  <c r="O135" i="64"/>
  <c r="J163" i="64"/>
  <c r="J156" i="64" s="1"/>
  <c r="J25" i="64" s="1"/>
  <c r="H156" i="64"/>
  <c r="H25" i="64" s="1"/>
  <c r="K165" i="64"/>
  <c r="M132" i="64"/>
  <c r="L135" i="64"/>
  <c r="L187" i="64"/>
  <c r="H54" i="64"/>
  <c r="K122" i="64"/>
  <c r="K120" i="64"/>
  <c r="I220" i="64"/>
  <c r="O93" i="64"/>
  <c r="N107" i="64"/>
  <c r="N115" i="64"/>
  <c r="N114" i="64" s="1"/>
  <c r="N102" i="64" s="1"/>
  <c r="N24" i="64" s="1"/>
  <c r="J135" i="64"/>
  <c r="N137" i="64"/>
  <c r="G144" i="64"/>
  <c r="O144" i="64"/>
  <c r="K193" i="64"/>
  <c r="K190" i="64"/>
  <c r="E249" i="64"/>
  <c r="E248" i="64" s="1"/>
  <c r="M249" i="64"/>
  <c r="M248" i="64" s="1"/>
  <c r="K54" i="64"/>
  <c r="I77" i="64"/>
  <c r="I75" i="64" s="1"/>
  <c r="I74" i="64" s="1"/>
  <c r="M122" i="64"/>
  <c r="M120" i="64"/>
  <c r="M114" i="64" s="1"/>
  <c r="M102" i="64" s="1"/>
  <c r="M24" i="64" s="1"/>
  <c r="F225" i="64"/>
  <c r="L193" i="64"/>
  <c r="G233" i="64"/>
  <c r="G232" i="64" s="1"/>
  <c r="O233" i="64"/>
  <c r="O232" i="64" s="1"/>
  <c r="O231" i="64" s="1"/>
  <c r="L54" i="64"/>
  <c r="E150" i="64"/>
  <c r="E141" i="64"/>
  <c r="G225" i="64"/>
  <c r="G217" i="64"/>
  <c r="O225" i="64"/>
  <c r="O217" i="64"/>
  <c r="O182" i="64"/>
  <c r="L177" i="64"/>
  <c r="H187" i="64"/>
  <c r="L195" i="64"/>
  <c r="F217" i="64"/>
  <c r="N217" i="64"/>
  <c r="N233" i="64"/>
  <c r="N232" i="64" s="1"/>
  <c r="L249" i="64"/>
  <c r="L248" i="64" s="1"/>
  <c r="M177" i="64"/>
  <c r="E195" i="64"/>
  <c r="M195" i="64"/>
  <c r="K225" i="64"/>
  <c r="N144" i="64"/>
  <c r="O163" i="64"/>
  <c r="O156" i="64" s="1"/>
  <c r="O25" i="64" s="1"/>
  <c r="O177" i="64"/>
  <c r="I217" i="64"/>
  <c r="K182" i="64"/>
  <c r="H195" i="64"/>
  <c r="E381" i="61"/>
  <c r="I381" i="61"/>
  <c r="O378" i="61"/>
  <c r="M147" i="61"/>
  <c r="O181" i="61"/>
  <c r="G341" i="61"/>
  <c r="N368" i="61"/>
  <c r="N303" i="61"/>
  <c r="N346" i="61"/>
  <c r="H163" i="61"/>
  <c r="O178" i="61"/>
  <c r="O169" i="61" s="1"/>
  <c r="M181" i="61"/>
  <c r="O346" i="61"/>
  <c r="F381" i="61"/>
  <c r="M265" i="61"/>
  <c r="K134" i="61"/>
  <c r="O95" i="61"/>
  <c r="O94" i="61" s="1"/>
  <c r="O32" i="61" s="1"/>
  <c r="O265" i="61"/>
  <c r="O307" i="61"/>
  <c r="O336" i="61"/>
  <c r="K16" i="61"/>
  <c r="O332" i="61"/>
  <c r="O331" i="61" s="1"/>
  <c r="N349" i="61"/>
  <c r="O339" i="61"/>
  <c r="O262" i="61"/>
  <c r="G73" i="61"/>
  <c r="M259" i="61"/>
  <c r="N341" i="61"/>
  <c r="N331" i="61"/>
  <c r="E341" i="61"/>
  <c r="M297" i="61"/>
  <c r="M313" i="61"/>
  <c r="L346" i="61"/>
  <c r="O98" i="61"/>
  <c r="F134" i="61"/>
  <c r="K82" i="61"/>
  <c r="L183" i="61"/>
  <c r="J227" i="61"/>
  <c r="N307" i="61"/>
  <c r="F341" i="61"/>
  <c r="O114" i="61"/>
  <c r="O137" i="61"/>
  <c r="O140" i="61"/>
  <c r="M241" i="61"/>
  <c r="N267" i="61"/>
  <c r="O297" i="61"/>
  <c r="K339" i="61"/>
  <c r="K303" i="61"/>
  <c r="M368" i="61"/>
  <c r="K373" i="61"/>
  <c r="K369" i="61" s="1"/>
  <c r="L373" i="61"/>
  <c r="L369" i="61" s="1"/>
  <c r="O373" i="61"/>
  <c r="O369" i="61" s="1"/>
  <c r="M373" i="61"/>
  <c r="M369" i="61" s="1"/>
  <c r="M336" i="61"/>
  <c r="L339" i="61"/>
  <c r="M339" i="61"/>
  <c r="L349" i="61"/>
  <c r="K368" i="61"/>
  <c r="O344" i="61"/>
  <c r="L395" i="61"/>
  <c r="L37" i="61" s="1"/>
  <c r="G111" i="61"/>
  <c r="G16" i="61" s="1"/>
  <c r="G134" i="61"/>
  <c r="M82" i="61"/>
  <c r="N178" i="61"/>
  <c r="M183" i="61"/>
  <c r="N227" i="61"/>
  <c r="K230" i="61"/>
  <c r="K344" i="61"/>
  <c r="O368" i="61"/>
  <c r="N373" i="61"/>
  <c r="N369" i="61" s="1"/>
  <c r="N241" i="61"/>
  <c r="N288" i="61"/>
  <c r="N20" i="61"/>
  <c r="N339" i="61"/>
  <c r="L305" i="61"/>
  <c r="O342" i="61"/>
  <c r="O341" i="61" s="1"/>
  <c r="O163" i="61"/>
  <c r="M261" i="61"/>
  <c r="L147" i="61"/>
  <c r="I94" i="61"/>
  <c r="I32" i="61" s="1"/>
  <c r="M239" i="61"/>
  <c r="N336" i="61"/>
  <c r="K346" i="61"/>
  <c r="K305" i="61"/>
  <c r="L331" i="61"/>
  <c r="K307" i="61"/>
  <c r="J332" i="61"/>
  <c r="L159" i="61"/>
  <c r="L175" i="61" s="1"/>
  <c r="G191" i="61"/>
  <c r="G34" i="61" s="1"/>
  <c r="E209" i="61"/>
  <c r="E223" i="61" s="1"/>
  <c r="M209" i="61"/>
  <c r="M223" i="61" s="1"/>
  <c r="M256" i="61"/>
  <c r="M293" i="61" s="1"/>
  <c r="O288" i="61"/>
  <c r="K349" i="61"/>
  <c r="K241" i="61"/>
  <c r="G20" i="61"/>
  <c r="I20" i="61"/>
  <c r="F163" i="61"/>
  <c r="F82" i="61"/>
  <c r="K101" i="61"/>
  <c r="K95" i="61"/>
  <c r="L288" i="61"/>
  <c r="F16" i="61"/>
  <c r="M142" i="61"/>
  <c r="M33" i="61" s="1"/>
  <c r="F94" i="61"/>
  <c r="F32" i="61" s="1"/>
  <c r="E395" i="61"/>
  <c r="E37" i="61" s="1"/>
  <c r="M395" i="61"/>
  <c r="M37" i="61" s="1"/>
  <c r="I68" i="61"/>
  <c r="I66" i="61" s="1"/>
  <c r="I91" i="61" s="1"/>
  <c r="N68" i="61"/>
  <c r="N66" i="61" s="1"/>
  <c r="L243" i="61"/>
  <c r="G262" i="61"/>
  <c r="F68" i="61"/>
  <c r="F66" i="61" s="1"/>
  <c r="F15" i="61" s="1"/>
  <c r="O134" i="61"/>
  <c r="K297" i="61"/>
  <c r="F142" i="61"/>
  <c r="F33" i="61" s="1"/>
  <c r="K85" i="61"/>
  <c r="Q261" i="61"/>
  <c r="O111" i="61"/>
  <c r="O112" i="61" s="1"/>
  <c r="I395" i="61"/>
  <c r="I37" i="61" s="1"/>
  <c r="N395" i="61"/>
  <c r="N37" i="61" s="1"/>
  <c r="E68" i="61"/>
  <c r="E66" i="61" s="1"/>
  <c r="E91" i="61" s="1"/>
  <c r="M71" i="61"/>
  <c r="J73" i="61"/>
  <c r="F116" i="61"/>
  <c r="N116" i="61"/>
  <c r="E82" i="61"/>
  <c r="G94" i="61"/>
  <c r="G32" i="61" s="1"/>
  <c r="I142" i="61"/>
  <c r="I33" i="61" s="1"/>
  <c r="O147" i="61"/>
  <c r="K178" i="61"/>
  <c r="K169" i="61" s="1"/>
  <c r="O243" i="61"/>
  <c r="O246" i="61"/>
  <c r="L259" i="61"/>
  <c r="H256" i="61"/>
  <c r="K181" i="61"/>
  <c r="L101" i="61"/>
  <c r="K395" i="61"/>
  <c r="K37" i="61" s="1"/>
  <c r="O68" i="61"/>
  <c r="O66" i="61" s="1"/>
  <c r="K145" i="61"/>
  <c r="O183" i="61"/>
  <c r="O194" i="61"/>
  <c r="O238" i="61"/>
  <c r="O35" i="61" s="1"/>
  <c r="E20" i="61"/>
  <c r="N71" i="61"/>
  <c r="K159" i="61"/>
  <c r="K17" i="61" s="1"/>
  <c r="F75" i="61"/>
  <c r="E134" i="61"/>
  <c r="I13" i="61"/>
  <c r="N147" i="61"/>
  <c r="J197" i="61"/>
  <c r="L315" i="61"/>
  <c r="H395" i="61"/>
  <c r="H37" i="61" s="1"/>
  <c r="M236" i="61"/>
  <c r="G126" i="61"/>
  <c r="M145" i="61"/>
  <c r="F169" i="61"/>
  <c r="N169" i="61"/>
  <c r="K196" i="61"/>
  <c r="F209" i="61"/>
  <c r="F223" i="61" s="1"/>
  <c r="N209" i="61"/>
  <c r="N223" i="61" s="1"/>
  <c r="G129" i="61"/>
  <c r="G82" i="61"/>
  <c r="O85" i="61"/>
  <c r="N95" i="61"/>
  <c r="J95" i="61"/>
  <c r="H169" i="61"/>
  <c r="O256" i="61"/>
  <c r="F267" i="61"/>
  <c r="I191" i="61"/>
  <c r="I34" i="61" s="1"/>
  <c r="K265" i="61"/>
  <c r="I288" i="61"/>
  <c r="J288" i="61" s="1"/>
  <c r="F20" i="61"/>
  <c r="O129" i="61"/>
  <c r="O267" i="61"/>
  <c r="N75" i="61"/>
  <c r="N239" i="61"/>
  <c r="L265" i="61"/>
  <c r="L368" i="61"/>
  <c r="L382" i="61"/>
  <c r="L381" i="61" s="1"/>
  <c r="H82" i="61"/>
  <c r="E169" i="61"/>
  <c r="K13" i="61"/>
  <c r="M68" i="61"/>
  <c r="M66" i="61" s="1"/>
  <c r="M15" i="61" s="1"/>
  <c r="H94" i="61"/>
  <c r="H32" i="61" s="1"/>
  <c r="N194" i="61"/>
  <c r="N244" i="61"/>
  <c r="G159" i="61"/>
  <c r="G17" i="61" s="1"/>
  <c r="O159" i="61"/>
  <c r="O17" i="61" s="1"/>
  <c r="G169" i="61"/>
  <c r="J244" i="61"/>
  <c r="K262" i="61"/>
  <c r="G163" i="61"/>
  <c r="F395" i="61"/>
  <c r="F37" i="61" s="1"/>
  <c r="I209" i="61"/>
  <c r="I223" i="61" s="1"/>
  <c r="F71" i="61"/>
  <c r="L71" i="61"/>
  <c r="I134" i="61"/>
  <c r="O192" i="61"/>
  <c r="K20" i="61"/>
  <c r="L196" i="61"/>
  <c r="L246" i="61"/>
  <c r="K98" i="61"/>
  <c r="K192" i="61"/>
  <c r="K191" i="61" s="1"/>
  <c r="K34" i="61" s="1"/>
  <c r="K183" i="61"/>
  <c r="H209" i="61"/>
  <c r="H223" i="61" s="1"/>
  <c r="K267" i="61"/>
  <c r="E262" i="61"/>
  <c r="I256" i="61"/>
  <c r="E256" i="61"/>
  <c r="O259" i="61"/>
  <c r="I259" i="61"/>
  <c r="F259" i="61"/>
  <c r="K243" i="61"/>
  <c r="H238" i="61"/>
  <c r="H35" i="61" s="1"/>
  <c r="E238" i="61"/>
  <c r="E35" i="61" s="1"/>
  <c r="F238" i="61"/>
  <c r="F35" i="61" s="1"/>
  <c r="J391" i="61"/>
  <c r="K28" i="61"/>
  <c r="K315" i="61"/>
  <c r="H18" i="63"/>
  <c r="E18" i="63"/>
  <c r="E11" i="63"/>
  <c r="M11" i="63"/>
  <c r="F11" i="63"/>
  <c r="N11" i="63"/>
  <c r="K14" i="63"/>
  <c r="E8" i="63"/>
  <c r="I8" i="63"/>
  <c r="M14" i="63"/>
  <c r="F14" i="63"/>
  <c r="N14" i="63"/>
  <c r="G14" i="63"/>
  <c r="O14" i="63"/>
  <c r="K11" i="63"/>
  <c r="F168" i="61"/>
  <c r="E191" i="61"/>
  <c r="E34" i="61" s="1"/>
  <c r="K186" i="61"/>
  <c r="L17" i="61"/>
  <c r="L143" i="61"/>
  <c r="L145" i="61"/>
  <c r="I82" i="61"/>
  <c r="K137" i="61"/>
  <c r="H129" i="61"/>
  <c r="I111" i="61"/>
  <c r="I126" i="61" s="1"/>
  <c r="X123" i="56"/>
  <c r="G2" i="61"/>
  <c r="G13" i="61" s="1"/>
  <c r="L1" i="61"/>
  <c r="M1" i="61" s="1"/>
  <c r="N1" i="61" s="1"/>
  <c r="O1" i="61" s="1"/>
  <c r="H158" i="61"/>
  <c r="H65" i="61"/>
  <c r="H13" i="61"/>
  <c r="K68" i="61"/>
  <c r="K66" i="61" s="1"/>
  <c r="M106" i="59"/>
  <c r="O110" i="59"/>
  <c r="N106" i="59"/>
  <c r="F151" i="59"/>
  <c r="O108" i="59"/>
  <c r="G99" i="59"/>
  <c r="O99" i="59"/>
  <c r="L110" i="59"/>
  <c r="M110" i="59"/>
  <c r="L146" i="59"/>
  <c r="M132" i="59"/>
  <c r="L106" i="59"/>
  <c r="N110" i="59"/>
  <c r="L108" i="59"/>
  <c r="O134" i="59"/>
  <c r="K110" i="59"/>
  <c r="O106" i="59"/>
  <c r="K108" i="59"/>
  <c r="H365" i="61"/>
  <c r="H252" i="61"/>
  <c r="H157" i="61"/>
  <c r="H205" i="61"/>
  <c r="H109" i="61"/>
  <c r="H12" i="61"/>
  <c r="H64" i="61"/>
  <c r="I366" i="61"/>
  <c r="I253" i="61"/>
  <c r="I206" i="61"/>
  <c r="I158" i="61"/>
  <c r="I110" i="61"/>
  <c r="I65" i="61"/>
  <c r="K252" i="61"/>
  <c r="K365" i="61"/>
  <c r="K205" i="61"/>
  <c r="K157" i="61"/>
  <c r="K109" i="61"/>
  <c r="K64" i="61"/>
  <c r="G68" i="61"/>
  <c r="H71" i="61"/>
  <c r="G71" i="61"/>
  <c r="K73" i="61"/>
  <c r="O101" i="61"/>
  <c r="N101" i="61"/>
  <c r="N99" i="61"/>
  <c r="N126" i="61"/>
  <c r="H253" i="61"/>
  <c r="H366" i="61"/>
  <c r="H206" i="61"/>
  <c r="H110" i="61"/>
  <c r="K71" i="61"/>
  <c r="N85" i="61"/>
  <c r="O148" i="61"/>
  <c r="O150" i="61"/>
  <c r="I163" i="61"/>
  <c r="I165" i="61"/>
  <c r="M73" i="61"/>
  <c r="L73" i="61"/>
  <c r="M114" i="61"/>
  <c r="M116" i="61"/>
  <c r="M111" i="61"/>
  <c r="N112" i="61" s="1"/>
  <c r="N145" i="61"/>
  <c r="N143" i="61"/>
  <c r="N142" i="61" s="1"/>
  <c r="N33" i="61" s="1"/>
  <c r="M175" i="61"/>
  <c r="M216" i="61"/>
  <c r="M160" i="61"/>
  <c r="N189" i="61"/>
  <c r="O189" i="61"/>
  <c r="K253" i="61"/>
  <c r="K366" i="61"/>
  <c r="K158" i="61"/>
  <c r="K206" i="61"/>
  <c r="K65" i="61"/>
  <c r="K110" i="61"/>
  <c r="L199" i="61"/>
  <c r="L215" i="61" s="1"/>
  <c r="L197" i="61"/>
  <c r="N114" i="61"/>
  <c r="N216" i="61"/>
  <c r="N160" i="61"/>
  <c r="N175" i="61"/>
  <c r="M85" i="61"/>
  <c r="M98" i="61"/>
  <c r="L95" i="61"/>
  <c r="L94" i="61" s="1"/>
  <c r="L32" i="61" s="1"/>
  <c r="J99" i="61"/>
  <c r="F114" i="61"/>
  <c r="L134" i="61"/>
  <c r="N140" i="61"/>
  <c r="M140" i="61"/>
  <c r="N163" i="61"/>
  <c r="M163" i="61"/>
  <c r="M165" i="61"/>
  <c r="M167" i="61" s="1"/>
  <c r="O71" i="61"/>
  <c r="E116" i="61"/>
  <c r="E111" i="61"/>
  <c r="L194" i="61"/>
  <c r="L192" i="61"/>
  <c r="N192" i="61"/>
  <c r="O196" i="61"/>
  <c r="N196" i="61"/>
  <c r="N16" i="61"/>
  <c r="L68" i="61"/>
  <c r="I129" i="61"/>
  <c r="I116" i="61"/>
  <c r="J116" i="61" s="1"/>
  <c r="J120" i="61" s="1"/>
  <c r="J122" i="61" s="1"/>
  <c r="E165" i="61"/>
  <c r="E167" i="61" s="1"/>
  <c r="E159" i="61"/>
  <c r="M75" i="61"/>
  <c r="H111" i="61"/>
  <c r="H114" i="61"/>
  <c r="H116" i="61"/>
  <c r="M186" i="61"/>
  <c r="L186" i="61"/>
  <c r="H73" i="61"/>
  <c r="H68" i="61"/>
  <c r="M101" i="61"/>
  <c r="M99" i="61"/>
  <c r="M94" i="61" s="1"/>
  <c r="M32" i="61" s="1"/>
  <c r="H191" i="61"/>
  <c r="H34" i="61" s="1"/>
  <c r="J192" i="61"/>
  <c r="K194" i="61"/>
  <c r="K199" i="61"/>
  <c r="K215" i="61" s="1"/>
  <c r="K99" i="61"/>
  <c r="G116" i="61"/>
  <c r="G120" i="61" s="1"/>
  <c r="L300" i="61"/>
  <c r="L309" i="61"/>
  <c r="F274" i="61"/>
  <c r="F272" i="61"/>
  <c r="N272" i="61"/>
  <c r="N274" i="61"/>
  <c r="I114" i="61"/>
  <c r="H134" i="61"/>
  <c r="N137" i="61"/>
  <c r="M137" i="61"/>
  <c r="M134" i="61"/>
  <c r="K150" i="61"/>
  <c r="K148" i="61"/>
  <c r="M194" i="61"/>
  <c r="M243" i="61"/>
  <c r="M246" i="61"/>
  <c r="M244" i="61"/>
  <c r="M238" i="61" s="1"/>
  <c r="M35" i="61" s="1"/>
  <c r="N246" i="61"/>
  <c r="L267" i="61"/>
  <c r="M267" i="61"/>
  <c r="L262" i="61"/>
  <c r="L254" i="61" s="1"/>
  <c r="K116" i="61"/>
  <c r="F129" i="61"/>
  <c r="N129" i="61"/>
  <c r="L132" i="61"/>
  <c r="K132" i="61"/>
  <c r="K129" i="61"/>
  <c r="M150" i="61"/>
  <c r="L150" i="61"/>
  <c r="L148" i="61"/>
  <c r="F216" i="61"/>
  <c r="F175" i="61"/>
  <c r="F174" i="61" s="1"/>
  <c r="L111" i="61"/>
  <c r="L116" i="61"/>
  <c r="N181" i="61"/>
  <c r="M178" i="61"/>
  <c r="K223" i="61"/>
  <c r="K236" i="61"/>
  <c r="I341" i="61"/>
  <c r="J342" i="61"/>
  <c r="J341" i="61" s="1"/>
  <c r="O116" i="61"/>
  <c r="O132" i="61"/>
  <c r="G142" i="61"/>
  <c r="G33" i="61" s="1"/>
  <c r="O145" i="61"/>
  <c r="O143" i="61"/>
  <c r="L230" i="61"/>
  <c r="M230" i="61"/>
  <c r="L227" i="61"/>
  <c r="K239" i="61"/>
  <c r="K261" i="61"/>
  <c r="L261" i="61"/>
  <c r="K256" i="61"/>
  <c r="K143" i="61"/>
  <c r="K147" i="61"/>
  <c r="H148" i="61"/>
  <c r="K165" i="61"/>
  <c r="K167" i="61" s="1"/>
  <c r="L209" i="61"/>
  <c r="L223" i="61" s="1"/>
  <c r="K244" i="61"/>
  <c r="K246" i="61"/>
  <c r="N256" i="61"/>
  <c r="G272" i="61"/>
  <c r="H274" i="61"/>
  <c r="G274" i="61"/>
  <c r="O274" i="61"/>
  <c r="O272" i="61"/>
  <c r="L276" i="61"/>
  <c r="K276" i="61"/>
  <c r="M291" i="61"/>
  <c r="N291" i="61"/>
  <c r="O303" i="61"/>
  <c r="O305" i="61"/>
  <c r="N393" i="61"/>
  <c r="N391" i="61"/>
  <c r="L165" i="61"/>
  <c r="N186" i="61"/>
  <c r="N183" i="61"/>
  <c r="M274" i="61"/>
  <c r="H315" i="61"/>
  <c r="H382" i="61"/>
  <c r="H381" i="61" s="1"/>
  <c r="O393" i="61"/>
  <c r="G265" i="61"/>
  <c r="F265" i="61"/>
  <c r="F262" i="61"/>
  <c r="F285" i="61" s="1"/>
  <c r="N265" i="61"/>
  <c r="N262" i="61"/>
  <c r="M324" i="61"/>
  <c r="M316" i="61"/>
  <c r="M280" i="61"/>
  <c r="J303" i="61"/>
  <c r="K313" i="61"/>
  <c r="L313" i="61"/>
  <c r="N328" i="61"/>
  <c r="O328" i="61"/>
  <c r="L163" i="61"/>
  <c r="F165" i="61"/>
  <c r="F167" i="61" s="1"/>
  <c r="N165" i="61"/>
  <c r="M199" i="61"/>
  <c r="M215" i="61" s="1"/>
  <c r="M197" i="61"/>
  <c r="M191" i="61" s="1"/>
  <c r="M34" i="61" s="1"/>
  <c r="G209" i="61"/>
  <c r="O209" i="61"/>
  <c r="M271" i="61"/>
  <c r="L271" i="61"/>
  <c r="E324" i="61"/>
  <c r="E316" i="61"/>
  <c r="N324" i="61"/>
  <c r="N280" i="61"/>
  <c r="G165" i="61"/>
  <c r="G167" i="61" s="1"/>
  <c r="O165" i="61"/>
  <c r="K189" i="61"/>
  <c r="N215" i="61"/>
  <c r="O215" i="61"/>
  <c r="J239" i="61"/>
  <c r="G259" i="61"/>
  <c r="H259" i="61"/>
  <c r="G256" i="61"/>
  <c r="F276" i="61"/>
  <c r="G276" i="61"/>
  <c r="F324" i="61"/>
  <c r="F280" i="61"/>
  <c r="F316" i="61"/>
  <c r="O316" i="61"/>
  <c r="O324" i="61"/>
  <c r="F330" i="61"/>
  <c r="F36" i="61" s="1"/>
  <c r="I351" i="61"/>
  <c r="J351" i="61"/>
  <c r="H165" i="61"/>
  <c r="H167" i="61" s="1"/>
  <c r="L181" i="61"/>
  <c r="L178" i="61"/>
  <c r="L169" i="61" s="1"/>
  <c r="F271" i="61"/>
  <c r="G316" i="61"/>
  <c r="G315" i="61" s="1"/>
  <c r="G280" i="61"/>
  <c r="N316" i="61"/>
  <c r="G330" i="61"/>
  <c r="G36" i="61" s="1"/>
  <c r="G271" i="61"/>
  <c r="M309" i="61"/>
  <c r="M269" i="61"/>
  <c r="M300" i="61"/>
  <c r="L322" i="61"/>
  <c r="M322" i="61"/>
  <c r="L241" i="61"/>
  <c r="L239" i="61"/>
  <c r="L238" i="61" s="1"/>
  <c r="L35" i="61" s="1"/>
  <c r="I272" i="61"/>
  <c r="L297" i="61"/>
  <c r="L328" i="61"/>
  <c r="M378" i="61"/>
  <c r="I316" i="61"/>
  <c r="I324" i="61"/>
  <c r="J324" i="61" s="1"/>
  <c r="K280" i="61"/>
  <c r="N351" i="61"/>
  <c r="K355" i="61"/>
  <c r="K351" i="61"/>
  <c r="M382" i="61"/>
  <c r="M381" i="61" s="1"/>
  <c r="K227" i="61"/>
  <c r="N236" i="61"/>
  <c r="G238" i="61"/>
  <c r="G35" i="61" s="1"/>
  <c r="H262" i="61"/>
  <c r="I265" i="61"/>
  <c r="L344" i="61"/>
  <c r="L342" i="61"/>
  <c r="L341" i="61" s="1"/>
  <c r="I262" i="61"/>
  <c r="K272" i="61"/>
  <c r="K274" i="61"/>
  <c r="L274" i="61"/>
  <c r="K278" i="61"/>
  <c r="L291" i="61"/>
  <c r="O382" i="61"/>
  <c r="K393" i="61"/>
  <c r="E331" i="61"/>
  <c r="M331" i="61"/>
  <c r="K342" i="61"/>
  <c r="K341" i="61" s="1"/>
  <c r="M391" i="61"/>
  <c r="N382" i="61"/>
  <c r="M303" i="61"/>
  <c r="M305" i="61"/>
  <c r="M307" i="61"/>
  <c r="K336" i="61"/>
  <c r="M342" i="61"/>
  <c r="M341" i="61" s="1"/>
  <c r="M344" i="61"/>
  <c r="M346" i="61"/>
  <c r="M349" i="61"/>
  <c r="L355" i="61"/>
  <c r="L358" i="61"/>
  <c r="O391" i="61"/>
  <c r="F132" i="59"/>
  <c r="M134" i="59"/>
  <c r="L96" i="59"/>
  <c r="K79" i="59"/>
  <c r="O136" i="59"/>
  <c r="M99" i="59"/>
  <c r="I112" i="59"/>
  <c r="K132" i="59"/>
  <c r="O133" i="59"/>
  <c r="N96" i="59"/>
  <c r="I133" i="59"/>
  <c r="K136" i="59"/>
  <c r="H136" i="59"/>
  <c r="M84" i="59"/>
  <c r="N136" i="59"/>
  <c r="F86" i="59"/>
  <c r="N133" i="59"/>
  <c r="E79" i="59"/>
  <c r="O96" i="59"/>
  <c r="K94" i="59"/>
  <c r="E99" i="59"/>
  <c r="G132" i="59"/>
  <c r="K91" i="59"/>
  <c r="J99" i="59"/>
  <c r="H133" i="59"/>
  <c r="H129" i="59" s="1"/>
  <c r="M91" i="59"/>
  <c r="L132" i="59"/>
  <c r="J134" i="59"/>
  <c r="G133" i="59"/>
  <c r="J89" i="59"/>
  <c r="G91" i="59"/>
  <c r="O91" i="59"/>
  <c r="F99" i="59"/>
  <c r="N99" i="59"/>
  <c r="F96" i="59"/>
  <c r="J136" i="59"/>
  <c r="N134" i="59"/>
  <c r="L134" i="59"/>
  <c r="K133" i="59"/>
  <c r="H134" i="59"/>
  <c r="L136" i="59"/>
  <c r="O79" i="59"/>
  <c r="G86" i="59"/>
  <c r="G94" i="59"/>
  <c r="O94" i="59"/>
  <c r="K134" i="59"/>
  <c r="I136" i="59"/>
  <c r="M133" i="59"/>
  <c r="J133" i="59"/>
  <c r="E133" i="59"/>
  <c r="O132" i="59"/>
  <c r="G136" i="59"/>
  <c r="F133" i="59"/>
  <c r="I134" i="59"/>
  <c r="F84" i="59"/>
  <c r="N84" i="59"/>
  <c r="M96" i="59"/>
  <c r="M81" i="59"/>
  <c r="F134" i="59"/>
  <c r="J132" i="59"/>
  <c r="F136" i="59"/>
  <c r="K81" i="59"/>
  <c r="J79" i="59"/>
  <c r="J91" i="59"/>
  <c r="N86" i="59"/>
  <c r="L133" i="59"/>
  <c r="L81" i="59"/>
  <c r="L79" i="59"/>
  <c r="J84" i="59"/>
  <c r="L91" i="59"/>
  <c r="N101" i="59"/>
  <c r="L89" i="59"/>
  <c r="F94" i="59"/>
  <c r="N94" i="59"/>
  <c r="O84" i="59"/>
  <c r="G134" i="59"/>
  <c r="O101" i="59"/>
  <c r="L94" i="59"/>
  <c r="J94" i="59"/>
  <c r="E136" i="59"/>
  <c r="M136" i="59"/>
  <c r="G84" i="59"/>
  <c r="G101" i="59"/>
  <c r="M94" i="59"/>
  <c r="F79" i="59"/>
  <c r="O81" i="59"/>
  <c r="L86" i="59"/>
  <c r="F101" i="59"/>
  <c r="T123" i="56"/>
  <c r="U123" i="56"/>
  <c r="J86" i="59"/>
  <c r="K86" i="59"/>
  <c r="K84" i="59"/>
  <c r="F81" i="59"/>
  <c r="M79" i="59"/>
  <c r="M86" i="59"/>
  <c r="G96" i="59"/>
  <c r="J101" i="59"/>
  <c r="L84" i="59"/>
  <c r="M89" i="59"/>
  <c r="L99" i="59"/>
  <c r="F89" i="59"/>
  <c r="N89" i="59"/>
  <c r="K99" i="59"/>
  <c r="G81" i="59"/>
  <c r="N79" i="59"/>
  <c r="J96" i="59"/>
  <c r="K101" i="59"/>
  <c r="E84" i="59"/>
  <c r="E94" i="59"/>
  <c r="J81" i="59"/>
  <c r="G79" i="59"/>
  <c r="O86" i="59"/>
  <c r="K96" i="59"/>
  <c r="L101" i="59"/>
  <c r="N81" i="59"/>
  <c r="K89" i="59"/>
  <c r="M101" i="59"/>
  <c r="N91" i="59"/>
  <c r="O89" i="59"/>
  <c r="G89" i="59"/>
  <c r="E89" i="59"/>
  <c r="F91" i="59"/>
  <c r="E134" i="59"/>
  <c r="N132" i="59"/>
  <c r="L55" i="51"/>
  <c r="L52" i="51"/>
  <c r="L51" i="51" s="1"/>
  <c r="G48" i="51"/>
  <c r="H48" i="51"/>
  <c r="L48" i="51"/>
  <c r="M48" i="51"/>
  <c r="M49" i="51" s="1"/>
  <c r="N48" i="51"/>
  <c r="O48" i="51"/>
  <c r="P48" i="51"/>
  <c r="K48" i="51"/>
  <c r="O18" i="65" l="1"/>
  <c r="O38" i="65" s="1"/>
  <c r="O29" i="65"/>
  <c r="O33" i="65" s="1"/>
  <c r="O39" i="65"/>
  <c r="I38" i="65"/>
  <c r="I27" i="65"/>
  <c r="I31" i="65" s="1"/>
  <c r="G231" i="64"/>
  <c r="G26" i="64" s="1"/>
  <c r="G23" i="64" s="1"/>
  <c r="N231" i="64"/>
  <c r="N26" i="64" s="1"/>
  <c r="N23" i="64" s="1"/>
  <c r="N42" i="64" s="1"/>
  <c r="H231" i="64"/>
  <c r="F231" i="64"/>
  <c r="F26" i="64" s="1"/>
  <c r="F23" i="64" s="1"/>
  <c r="K231" i="64"/>
  <c r="K26" i="64" s="1"/>
  <c r="I231" i="64"/>
  <c r="M231" i="64"/>
  <c r="L231" i="64"/>
  <c r="E231" i="64"/>
  <c r="E26" i="64" s="1"/>
  <c r="E23" i="64" s="1"/>
  <c r="G216" i="64"/>
  <c r="E186" i="64"/>
  <c r="F141" i="64"/>
  <c r="F150" i="64"/>
  <c r="L150" i="64"/>
  <c r="F186" i="64"/>
  <c r="O26" i="64"/>
  <c r="O23" i="64" s="1"/>
  <c r="O42" i="64" s="1"/>
  <c r="L26" i="64"/>
  <c r="L23" i="64" s="1"/>
  <c r="L42" i="64" s="1"/>
  <c r="H26" i="64"/>
  <c r="M26" i="64"/>
  <c r="M23" i="64" s="1"/>
  <c r="M42" i="64" s="1"/>
  <c r="I26" i="64"/>
  <c r="I23" i="64" s="1"/>
  <c r="I42" i="64" s="1"/>
  <c r="J249" i="64"/>
  <c r="J248" i="64" s="1"/>
  <c r="K216" i="64"/>
  <c r="O186" i="64"/>
  <c r="G186" i="64"/>
  <c r="M186" i="64"/>
  <c r="J233" i="64"/>
  <c r="G15" i="64"/>
  <c r="G13" i="64" s="1"/>
  <c r="G150" i="64"/>
  <c r="G140" i="64" s="1"/>
  <c r="G138" i="64" s="1"/>
  <c r="G139" i="64" s="1"/>
  <c r="K133" i="64"/>
  <c r="K141" i="64"/>
  <c r="K150" i="64"/>
  <c r="K114" i="64"/>
  <c r="K102" i="64" s="1"/>
  <c r="K24" i="64" s="1"/>
  <c r="E216" i="64"/>
  <c r="J232" i="64"/>
  <c r="H140" i="64"/>
  <c r="H20" i="64" s="1"/>
  <c r="H30" i="64" s="1"/>
  <c r="H35" i="64" s="1"/>
  <c r="J190" i="64"/>
  <c r="N186" i="64"/>
  <c r="G131" i="64"/>
  <c r="H114" i="64"/>
  <c r="H102" i="64" s="1"/>
  <c r="H24" i="64" s="1"/>
  <c r="N216" i="64"/>
  <c r="M216" i="64"/>
  <c r="M185" i="64" s="1"/>
  <c r="L216" i="64"/>
  <c r="E140" i="64"/>
  <c r="E20" i="64" s="1"/>
  <c r="E30" i="64" s="1"/>
  <c r="E35" i="64" s="1"/>
  <c r="K186" i="64"/>
  <c r="O15" i="64"/>
  <c r="O150" i="64"/>
  <c r="O140" i="64" s="1"/>
  <c r="O133" i="64"/>
  <c r="H216" i="64"/>
  <c r="J75" i="64"/>
  <c r="J74" i="64" s="1"/>
  <c r="J182" i="64"/>
  <c r="J217" i="64"/>
  <c r="J225" i="64"/>
  <c r="L133" i="64"/>
  <c r="L141" i="64"/>
  <c r="J220" i="64"/>
  <c r="I216" i="64"/>
  <c r="N84" i="64"/>
  <c r="F84" i="64"/>
  <c r="F73" i="64" s="1"/>
  <c r="F71" i="64" s="1"/>
  <c r="F72" i="64" s="1"/>
  <c r="O84" i="64"/>
  <c r="G84" i="64"/>
  <c r="G73" i="64" s="1"/>
  <c r="G71" i="64" s="1"/>
  <c r="G72" i="64" s="1"/>
  <c r="G12" i="64"/>
  <c r="G48" i="64"/>
  <c r="F2" i="64"/>
  <c r="F12" i="64" s="1"/>
  <c r="G1" i="64"/>
  <c r="G47" i="64" s="1"/>
  <c r="O175" i="64"/>
  <c r="O16" i="64"/>
  <c r="F216" i="64"/>
  <c r="O216" i="64"/>
  <c r="N150" i="64"/>
  <c r="N141" i="64"/>
  <c r="N133" i="64"/>
  <c r="N15" i="64"/>
  <c r="K52" i="64"/>
  <c r="K49" i="64"/>
  <c r="F13" i="64"/>
  <c r="M150" i="64"/>
  <c r="M141" i="64"/>
  <c r="M133" i="64"/>
  <c r="M15" i="64"/>
  <c r="L175" i="64"/>
  <c r="L16" i="64"/>
  <c r="E13" i="64"/>
  <c r="L173" i="64"/>
  <c r="L131" i="64"/>
  <c r="L48" i="64"/>
  <c r="L12" i="64"/>
  <c r="M84" i="64"/>
  <c r="J195" i="64"/>
  <c r="J187" i="64"/>
  <c r="I150" i="64"/>
  <c r="J150" i="64" s="1"/>
  <c r="I141" i="64"/>
  <c r="I15" i="64"/>
  <c r="I13" i="64" s="1"/>
  <c r="H64" i="64"/>
  <c r="J63" i="64"/>
  <c r="J49" i="64" s="1"/>
  <c r="H85" i="64"/>
  <c r="H95" i="64"/>
  <c r="H49" i="64"/>
  <c r="H14" i="64" s="1"/>
  <c r="K175" i="64"/>
  <c r="K16" i="64"/>
  <c r="L186" i="64"/>
  <c r="J137" i="64"/>
  <c r="K137" i="64"/>
  <c r="E84" i="64"/>
  <c r="E73" i="64" s="1"/>
  <c r="K85" i="64"/>
  <c r="K95" i="64"/>
  <c r="I85" i="64"/>
  <c r="I95" i="64"/>
  <c r="M175" i="64"/>
  <c r="H130" i="64"/>
  <c r="H172" i="64"/>
  <c r="H47" i="64"/>
  <c r="H11" i="64"/>
  <c r="N175" i="64"/>
  <c r="N16" i="64"/>
  <c r="H186" i="64"/>
  <c r="L130" i="64"/>
  <c r="L172" i="64"/>
  <c r="L47" i="64"/>
  <c r="L11" i="64"/>
  <c r="J141" i="64"/>
  <c r="J133" i="64"/>
  <c r="J15" i="64"/>
  <c r="I186" i="64"/>
  <c r="L84" i="64"/>
  <c r="K293" i="61"/>
  <c r="M168" i="61"/>
  <c r="M69" i="61"/>
  <c r="G168" i="61"/>
  <c r="E15" i="61"/>
  <c r="L370" i="61"/>
  <c r="O330" i="61"/>
  <c r="O36" i="61" s="1"/>
  <c r="M370" i="61"/>
  <c r="E330" i="61"/>
  <c r="E36" i="61" s="1"/>
  <c r="E31" i="61" s="1"/>
  <c r="N381" i="61"/>
  <c r="N379" i="61" s="1"/>
  <c r="N380" i="61" s="1"/>
  <c r="L216" i="61"/>
  <c r="J183" i="61"/>
  <c r="O381" i="61"/>
  <c r="I87" i="61"/>
  <c r="I15" i="61"/>
  <c r="M334" i="61"/>
  <c r="N330" i="61"/>
  <c r="N36" i="61" s="1"/>
  <c r="K175" i="61"/>
  <c r="K174" i="61" s="1"/>
  <c r="K172" i="61" s="1"/>
  <c r="K173" i="61" s="1"/>
  <c r="O126" i="61"/>
  <c r="G293" i="61"/>
  <c r="N370" i="61"/>
  <c r="E293" i="61"/>
  <c r="O370" i="61"/>
  <c r="M254" i="61"/>
  <c r="M255" i="61" s="1"/>
  <c r="H168" i="61"/>
  <c r="K216" i="61"/>
  <c r="K207" i="61" s="1"/>
  <c r="K224" i="61" s="1"/>
  <c r="K221" i="61" s="1"/>
  <c r="M257" i="61"/>
  <c r="I293" i="61"/>
  <c r="J191" i="61"/>
  <c r="J34" i="61" s="1"/>
  <c r="M285" i="61"/>
  <c r="M284" i="61" s="1"/>
  <c r="I79" i="61"/>
  <c r="F293" i="61"/>
  <c r="F284" i="61" s="1"/>
  <c r="O69" i="61"/>
  <c r="O285" i="61"/>
  <c r="O293" i="61"/>
  <c r="O334" i="61"/>
  <c r="N293" i="61"/>
  <c r="F120" i="61"/>
  <c r="F122" i="61" s="1"/>
  <c r="E87" i="61"/>
  <c r="E79" i="61"/>
  <c r="H293" i="61"/>
  <c r="M207" i="61"/>
  <c r="M232" i="61" s="1"/>
  <c r="L330" i="61"/>
  <c r="L36" i="61" s="1"/>
  <c r="K94" i="61"/>
  <c r="K32" i="61" s="1"/>
  <c r="O125" i="61"/>
  <c r="O24" i="61" s="1"/>
  <c r="L293" i="61"/>
  <c r="J94" i="61"/>
  <c r="J32" i="61" s="1"/>
  <c r="N120" i="61"/>
  <c r="N117" i="61"/>
  <c r="O16" i="61"/>
  <c r="O117" i="61"/>
  <c r="I169" i="61"/>
  <c r="J169" i="61" s="1"/>
  <c r="H170" i="61"/>
  <c r="H171" i="61" s="1"/>
  <c r="F69" i="61"/>
  <c r="G125" i="61"/>
  <c r="G24" i="61" s="1"/>
  <c r="G41" i="61" s="1"/>
  <c r="G49" i="61" s="1"/>
  <c r="O175" i="61"/>
  <c r="O174" i="61" s="1"/>
  <c r="O25" i="61" s="1"/>
  <c r="G175" i="61"/>
  <c r="G174" i="61" s="1"/>
  <c r="G172" i="61" s="1"/>
  <c r="G173" i="61" s="1"/>
  <c r="J82" i="61"/>
  <c r="G334" i="61"/>
  <c r="O168" i="61"/>
  <c r="H334" i="61"/>
  <c r="J256" i="61"/>
  <c r="J209" i="61"/>
  <c r="J223" i="61" s="1"/>
  <c r="N94" i="61"/>
  <c r="N32" i="61" s="1"/>
  <c r="K334" i="61"/>
  <c r="G216" i="61"/>
  <c r="G207" i="61" s="1"/>
  <c r="K168" i="61"/>
  <c r="O191" i="61"/>
  <c r="O34" i="61" s="1"/>
  <c r="K379" i="61"/>
  <c r="K380" i="61" s="1"/>
  <c r="L160" i="61"/>
  <c r="N207" i="61"/>
  <c r="M91" i="61"/>
  <c r="J238" i="61"/>
  <c r="J35" i="61" s="1"/>
  <c r="M169" i="61"/>
  <c r="M87" i="61"/>
  <c r="F207" i="61"/>
  <c r="F232" i="61" s="1"/>
  <c r="L142" i="61"/>
  <c r="L33" i="61" s="1"/>
  <c r="O160" i="61"/>
  <c r="I168" i="61"/>
  <c r="E285" i="61"/>
  <c r="E284" i="61" s="1"/>
  <c r="J134" i="61"/>
  <c r="M79" i="61"/>
  <c r="O216" i="61"/>
  <c r="O207" i="61" s="1"/>
  <c r="J395" i="61"/>
  <c r="J37" i="61" s="1"/>
  <c r="N69" i="61"/>
  <c r="N238" i="61"/>
  <c r="N35" i="61" s="1"/>
  <c r="K45" i="61"/>
  <c r="K53" i="61" s="1"/>
  <c r="K330" i="61"/>
  <c r="K36" i="61" s="1"/>
  <c r="J178" i="61"/>
  <c r="G110" i="61"/>
  <c r="E334" i="61"/>
  <c r="G65" i="61"/>
  <c r="I125" i="61"/>
  <c r="I123" i="61" s="1"/>
  <c r="I124" i="61" s="1"/>
  <c r="F79" i="61"/>
  <c r="G158" i="61"/>
  <c r="L285" i="61"/>
  <c r="L284" i="61" s="1"/>
  <c r="K238" i="61"/>
  <c r="K35" i="61" s="1"/>
  <c r="F31" i="61"/>
  <c r="G379" i="61"/>
  <c r="G380" i="61" s="1"/>
  <c r="G28" i="61"/>
  <c r="G45" i="61" s="1"/>
  <c r="G53" i="61" s="1"/>
  <c r="I330" i="61"/>
  <c r="I36" i="61" s="1"/>
  <c r="I31" i="61" s="1"/>
  <c r="M330" i="61"/>
  <c r="M36" i="61" s="1"/>
  <c r="M31" i="61" s="1"/>
  <c r="E315" i="61"/>
  <c r="O315" i="61"/>
  <c r="M315" i="61"/>
  <c r="N315" i="61"/>
  <c r="F315" i="61"/>
  <c r="L299" i="61"/>
  <c r="M299" i="61"/>
  <c r="N285" i="61"/>
  <c r="N284" i="61" s="1"/>
  <c r="H254" i="61"/>
  <c r="H19" i="61" s="1"/>
  <c r="H285" i="61"/>
  <c r="E170" i="61"/>
  <c r="E171" i="61" s="1"/>
  <c r="E161" i="61" s="1"/>
  <c r="E168" i="61"/>
  <c r="L168" i="61"/>
  <c r="L207" i="61"/>
  <c r="L232" i="61" s="1"/>
  <c r="N166" i="61"/>
  <c r="L166" i="61"/>
  <c r="O166" i="61"/>
  <c r="K112" i="61"/>
  <c r="I16" i="61"/>
  <c r="E120" i="61"/>
  <c r="M120" i="61"/>
  <c r="L117" i="61"/>
  <c r="K120" i="61"/>
  <c r="O120" i="61"/>
  <c r="J117" i="61"/>
  <c r="K117" i="61"/>
  <c r="G206" i="61"/>
  <c r="G253" i="61"/>
  <c r="G366" i="61"/>
  <c r="F2" i="61"/>
  <c r="G1" i="61"/>
  <c r="G205" i="61" s="1"/>
  <c r="K69" i="61"/>
  <c r="F87" i="61"/>
  <c r="F91" i="61"/>
  <c r="G122" i="61"/>
  <c r="F309" i="61"/>
  <c r="F300" i="61"/>
  <c r="J331" i="61"/>
  <c r="J330" i="61" s="1"/>
  <c r="J36" i="61" s="1"/>
  <c r="H331" i="61"/>
  <c r="H330" i="61" s="1"/>
  <c r="H36" i="61" s="1"/>
  <c r="I309" i="61"/>
  <c r="I300" i="61"/>
  <c r="E379" i="61"/>
  <c r="E380" i="61" s="1"/>
  <c r="E28" i="61"/>
  <c r="E45" i="61" s="1"/>
  <c r="E53" i="61" s="1"/>
  <c r="I315" i="61"/>
  <c r="O300" i="61"/>
  <c r="O309" i="61"/>
  <c r="O269" i="61"/>
  <c r="O254" i="61"/>
  <c r="H309" i="61"/>
  <c r="H300" i="61"/>
  <c r="N167" i="61"/>
  <c r="F170" i="61"/>
  <c r="F171" i="61" s="1"/>
  <c r="F161" i="61" s="1"/>
  <c r="K142" i="61"/>
  <c r="K33" i="61" s="1"/>
  <c r="L263" i="61"/>
  <c r="M263" i="61"/>
  <c r="N309" i="61"/>
  <c r="N300" i="61"/>
  <c r="N269" i="61"/>
  <c r="H126" i="61"/>
  <c r="H125" i="61" s="1"/>
  <c r="J111" i="61"/>
  <c r="H16" i="61"/>
  <c r="M166" i="61"/>
  <c r="N67" i="61"/>
  <c r="N87" i="61"/>
  <c r="N79" i="61"/>
  <c r="N91" i="61"/>
  <c r="N15" i="61"/>
  <c r="M174" i="61"/>
  <c r="I175" i="61"/>
  <c r="I174" i="61" s="1"/>
  <c r="I17" i="61"/>
  <c r="I216" i="61"/>
  <c r="I207" i="61" s="1"/>
  <c r="G69" i="61"/>
  <c r="G66" i="61"/>
  <c r="L365" i="61"/>
  <c r="L205" i="61"/>
  <c r="L157" i="61"/>
  <c r="L109" i="61"/>
  <c r="L252" i="61"/>
  <c r="L64" i="61"/>
  <c r="L12" i="61"/>
  <c r="I365" i="61"/>
  <c r="I252" i="61"/>
  <c r="I157" i="61"/>
  <c r="I64" i="61"/>
  <c r="I109" i="61"/>
  <c r="I12" i="61"/>
  <c r="I205" i="61"/>
  <c r="E309" i="61"/>
  <c r="E300" i="61"/>
  <c r="G170" i="61"/>
  <c r="O67" i="61"/>
  <c r="O87" i="61"/>
  <c r="O79" i="61"/>
  <c r="O91" i="61"/>
  <c r="O15" i="61"/>
  <c r="K309" i="61"/>
  <c r="K300" i="61"/>
  <c r="K269" i="61"/>
  <c r="H379" i="61"/>
  <c r="H380" i="61" s="1"/>
  <c r="H28" i="61"/>
  <c r="H45" i="61" s="1"/>
  <c r="H53" i="61" s="1"/>
  <c r="K285" i="61"/>
  <c r="K257" i="61"/>
  <c r="K254" i="61"/>
  <c r="K125" i="61"/>
  <c r="L257" i="61"/>
  <c r="L191" i="61"/>
  <c r="L34" i="61" s="1"/>
  <c r="L120" i="61"/>
  <c r="L19" i="61"/>
  <c r="I379" i="61"/>
  <c r="I380" i="61" s="1"/>
  <c r="I28" i="61"/>
  <c r="I45" i="61" s="1"/>
  <c r="I53" i="61" s="1"/>
  <c r="I254" i="61"/>
  <c r="I19" i="61" s="1"/>
  <c r="I285" i="61"/>
  <c r="G254" i="61"/>
  <c r="G285" i="61"/>
  <c r="H175" i="61"/>
  <c r="H174" i="61" s="1"/>
  <c r="J159" i="61"/>
  <c r="K160" i="61"/>
  <c r="H216" i="61"/>
  <c r="H17" i="61"/>
  <c r="K232" i="61"/>
  <c r="K18" i="61"/>
  <c r="L126" i="61"/>
  <c r="L125" i="61" s="1"/>
  <c r="L112" i="61"/>
  <c r="L16" i="61"/>
  <c r="H66" i="61"/>
  <c r="K67" i="61" s="1"/>
  <c r="J68" i="61"/>
  <c r="J66" i="61" s="1"/>
  <c r="L334" i="61"/>
  <c r="H120" i="61"/>
  <c r="I78" i="61"/>
  <c r="L366" i="61"/>
  <c r="L206" i="61"/>
  <c r="L110" i="61"/>
  <c r="L253" i="61"/>
  <c r="L65" i="61"/>
  <c r="L13" i="61"/>
  <c r="L158" i="61"/>
  <c r="J382" i="61"/>
  <c r="J381" i="61" s="1"/>
  <c r="J20" i="61"/>
  <c r="N191" i="61"/>
  <c r="N34" i="61" s="1"/>
  <c r="K263" i="61"/>
  <c r="J262" i="61"/>
  <c r="F254" i="61"/>
  <c r="J316" i="61"/>
  <c r="J315" i="61" s="1"/>
  <c r="L167" i="61"/>
  <c r="N334" i="61"/>
  <c r="N257" i="61"/>
  <c r="N254" i="61"/>
  <c r="O257" i="61"/>
  <c r="O223" i="61"/>
  <c r="F172" i="61"/>
  <c r="F173" i="61" s="1"/>
  <c r="F25" i="61"/>
  <c r="F42" i="61" s="1"/>
  <c r="F50" i="61" s="1"/>
  <c r="K114" i="61"/>
  <c r="J114" i="61"/>
  <c r="L269" i="61"/>
  <c r="J129" i="61"/>
  <c r="E175" i="61"/>
  <c r="E174" i="61" s="1"/>
  <c r="E216" i="61"/>
  <c r="E207" i="61" s="1"/>
  <c r="E17" i="61"/>
  <c r="L69" i="61"/>
  <c r="L66" i="61"/>
  <c r="N174" i="61"/>
  <c r="M126" i="61"/>
  <c r="M125" i="61" s="1"/>
  <c r="M112" i="61"/>
  <c r="M16" i="61"/>
  <c r="L174" i="61"/>
  <c r="F379" i="61"/>
  <c r="F380" i="61" s="1"/>
  <c r="F28" i="61"/>
  <c r="F45" i="61" s="1"/>
  <c r="F53" i="61" s="1"/>
  <c r="F334" i="61"/>
  <c r="H142" i="61"/>
  <c r="H33" i="61" s="1"/>
  <c r="J148" i="61"/>
  <c r="J142" i="61" s="1"/>
  <c r="J33" i="61" s="1"/>
  <c r="O167" i="61"/>
  <c r="F125" i="61"/>
  <c r="M117" i="61"/>
  <c r="M18" i="61"/>
  <c r="G365" i="61"/>
  <c r="G252" i="61"/>
  <c r="G223" i="61"/>
  <c r="N168" i="61"/>
  <c r="I167" i="61"/>
  <c r="J165" i="61"/>
  <c r="K166" i="61" s="1"/>
  <c r="G300" i="61"/>
  <c r="G309" i="61"/>
  <c r="J272" i="61"/>
  <c r="N263" i="61"/>
  <c r="O263" i="61"/>
  <c r="L379" i="61"/>
  <c r="L380" i="61" s="1"/>
  <c r="L28" i="61"/>
  <c r="L45" i="61" s="1"/>
  <c r="L53" i="61" s="1"/>
  <c r="O142" i="61"/>
  <c r="O33" i="61" s="1"/>
  <c r="E254" i="61"/>
  <c r="E19" i="61" s="1"/>
  <c r="I120" i="61"/>
  <c r="E126" i="61"/>
  <c r="E125" i="61" s="1"/>
  <c r="E16" i="61"/>
  <c r="K87" i="61"/>
  <c r="K79" i="61"/>
  <c r="K91" i="61"/>
  <c r="K15" i="61"/>
  <c r="J163" i="61"/>
  <c r="K163" i="61"/>
  <c r="N125" i="61"/>
  <c r="G31" i="61"/>
  <c r="L49" i="51"/>
  <c r="O27" i="65" l="1"/>
  <c r="O31" i="65" s="1"/>
  <c r="C2" i="65"/>
  <c r="J231" i="64"/>
  <c r="J26" i="64" s="1"/>
  <c r="J23" i="64" s="1"/>
  <c r="F185" i="64"/>
  <c r="F21" i="64" s="1"/>
  <c r="F31" i="64" s="1"/>
  <c r="F36" i="64" s="1"/>
  <c r="K185" i="64"/>
  <c r="K183" i="64" s="1"/>
  <c r="K184" i="64" s="1"/>
  <c r="G185" i="64"/>
  <c r="G183" i="64" s="1"/>
  <c r="G184" i="64" s="1"/>
  <c r="O185" i="64"/>
  <c r="O183" i="64" s="1"/>
  <c r="O184" i="64" s="1"/>
  <c r="L185" i="64"/>
  <c r="L183" i="64" s="1"/>
  <c r="L184" i="64" s="1"/>
  <c r="E185" i="64"/>
  <c r="E183" i="64" s="1"/>
  <c r="E184" i="64" s="1"/>
  <c r="I185" i="64"/>
  <c r="I183" i="64" s="1"/>
  <c r="I184" i="64" s="1"/>
  <c r="H185" i="64"/>
  <c r="H183" i="64" s="1"/>
  <c r="H184" i="64" s="1"/>
  <c r="N185" i="64"/>
  <c r="N183" i="64" s="1"/>
  <c r="N184" i="64" s="1"/>
  <c r="L140" i="64"/>
  <c r="L20" i="64" s="1"/>
  <c r="L30" i="64" s="1"/>
  <c r="L35" i="64" s="1"/>
  <c r="F140" i="64"/>
  <c r="F138" i="64" s="1"/>
  <c r="F139" i="64" s="1"/>
  <c r="K140" i="64"/>
  <c r="K138" i="64" s="1"/>
  <c r="K139" i="64" s="1"/>
  <c r="F131" i="64"/>
  <c r="M21" i="64"/>
  <c r="M31" i="64" s="1"/>
  <c r="M36" i="64" s="1"/>
  <c r="K23" i="64"/>
  <c r="K42" i="64" s="1"/>
  <c r="H23" i="64"/>
  <c r="E138" i="64"/>
  <c r="E139" i="64" s="1"/>
  <c r="H138" i="64"/>
  <c r="H139" i="64" s="1"/>
  <c r="J140" i="64"/>
  <c r="J20" i="64" s="1"/>
  <c r="J30" i="64" s="1"/>
  <c r="J35" i="64" s="1"/>
  <c r="G20" i="64"/>
  <c r="G30" i="64" s="1"/>
  <c r="G35" i="64" s="1"/>
  <c r="G130" i="64"/>
  <c r="O20" i="64"/>
  <c r="O30" i="64" s="1"/>
  <c r="O35" i="64" s="1"/>
  <c r="O138" i="64"/>
  <c r="O139" i="64" s="1"/>
  <c r="G172" i="64"/>
  <c r="N140" i="64"/>
  <c r="N20" i="64" s="1"/>
  <c r="N30" i="64" s="1"/>
  <c r="N35" i="64" s="1"/>
  <c r="J216" i="64"/>
  <c r="G19" i="64"/>
  <c r="G29" i="64" s="1"/>
  <c r="G34" i="64" s="1"/>
  <c r="I84" i="64"/>
  <c r="I73" i="64" s="1"/>
  <c r="I71" i="64" s="1"/>
  <c r="I72" i="64" s="1"/>
  <c r="M140" i="64"/>
  <c r="M138" i="64" s="1"/>
  <c r="M139" i="64" s="1"/>
  <c r="F19" i="64"/>
  <c r="F29" i="64" s="1"/>
  <c r="F34" i="64" s="1"/>
  <c r="G11" i="64"/>
  <c r="E2" i="64"/>
  <c r="E1" i="64" s="1"/>
  <c r="F1" i="64"/>
  <c r="F172" i="64" s="1"/>
  <c r="F48" i="64"/>
  <c r="F173" i="64"/>
  <c r="M52" i="64"/>
  <c r="M49" i="64"/>
  <c r="E71" i="64"/>
  <c r="E72" i="64" s="1"/>
  <c r="E19" i="64"/>
  <c r="H13" i="64"/>
  <c r="J95" i="64"/>
  <c r="K50" i="64"/>
  <c r="K14" i="64"/>
  <c r="I40" i="64"/>
  <c r="H84" i="64"/>
  <c r="H73" i="64" s="1"/>
  <c r="L73" i="64"/>
  <c r="J64" i="64"/>
  <c r="J85" i="64"/>
  <c r="M131" i="64"/>
  <c r="M173" i="64"/>
  <c r="M48" i="64"/>
  <c r="M12" i="64"/>
  <c r="M73" i="64"/>
  <c r="J14" i="64"/>
  <c r="J50" i="64"/>
  <c r="M172" i="64"/>
  <c r="M130" i="64"/>
  <c r="M47" i="64"/>
  <c r="M11" i="64"/>
  <c r="L52" i="64"/>
  <c r="L49" i="64"/>
  <c r="J175" i="64"/>
  <c r="J16" i="64"/>
  <c r="K84" i="64"/>
  <c r="K73" i="64" s="1"/>
  <c r="J186" i="64"/>
  <c r="K64" i="64"/>
  <c r="I140" i="64"/>
  <c r="E78" i="61"/>
  <c r="K284" i="61"/>
  <c r="G284" i="61"/>
  <c r="I284" i="61"/>
  <c r="G25" i="61"/>
  <c r="G42" i="61" s="1"/>
  <c r="G50" i="61" s="1"/>
  <c r="N31" i="61"/>
  <c r="H284" i="61"/>
  <c r="O284" i="61"/>
  <c r="K25" i="61"/>
  <c r="K42" i="61" s="1"/>
  <c r="K50" i="61" s="1"/>
  <c r="L208" i="61"/>
  <c r="I170" i="61"/>
  <c r="K170" i="61" s="1"/>
  <c r="L170" i="61" s="1"/>
  <c r="M170" i="61" s="1"/>
  <c r="N170" i="61" s="1"/>
  <c r="O170" i="61" s="1"/>
  <c r="N210" i="61"/>
  <c r="J293" i="61"/>
  <c r="M19" i="61"/>
  <c r="M14" i="61" s="1"/>
  <c r="L31" i="61"/>
  <c r="G12" i="61"/>
  <c r="M224" i="61"/>
  <c r="M221" i="61" s="1"/>
  <c r="M220" i="61" s="1"/>
  <c r="L210" i="61"/>
  <c r="I24" i="61"/>
  <c r="I41" i="61" s="1"/>
  <c r="I49" i="61" s="1"/>
  <c r="G64" i="61"/>
  <c r="G157" i="61"/>
  <c r="G109" i="61"/>
  <c r="G123" i="61"/>
  <c r="G124" i="61" s="1"/>
  <c r="N208" i="61"/>
  <c r="L224" i="61"/>
  <c r="L221" i="61" s="1"/>
  <c r="L220" i="61" s="1"/>
  <c r="L218" i="61" s="1"/>
  <c r="L219" i="61" s="1"/>
  <c r="J334" i="61"/>
  <c r="G224" i="61"/>
  <c r="G221" i="61" s="1"/>
  <c r="G232" i="61"/>
  <c r="G18" i="61"/>
  <c r="M78" i="61"/>
  <c r="M23" i="61" s="1"/>
  <c r="F78" i="61"/>
  <c r="F23" i="61" s="1"/>
  <c r="F40" i="61" s="1"/>
  <c r="F48" i="61" s="1"/>
  <c r="N28" i="61"/>
  <c r="N45" i="61" s="1"/>
  <c r="N53" i="61" s="1"/>
  <c r="K31" i="61"/>
  <c r="O232" i="61"/>
  <c r="O210" i="61"/>
  <c r="O224" i="61"/>
  <c r="O221" i="61" s="1"/>
  <c r="O208" i="61"/>
  <c r="L283" i="61"/>
  <c r="L281" i="61" s="1"/>
  <c r="L282" i="61" s="1"/>
  <c r="F18" i="61"/>
  <c r="F224" i="61"/>
  <c r="F221" i="61" s="1"/>
  <c r="F220" i="61" s="1"/>
  <c r="F218" i="61" s="1"/>
  <c r="F219" i="61" s="1"/>
  <c r="O42" i="61"/>
  <c r="O50" i="61" s="1"/>
  <c r="N18" i="61"/>
  <c r="O172" i="61"/>
  <c r="O173" i="61" s="1"/>
  <c r="N232" i="61"/>
  <c r="N224" i="61"/>
  <c r="N221" i="61" s="1"/>
  <c r="O31" i="61"/>
  <c r="J31" i="61"/>
  <c r="K299" i="61"/>
  <c r="K283" i="61" s="1"/>
  <c r="M283" i="61"/>
  <c r="O299" i="61"/>
  <c r="N299" i="61"/>
  <c r="N283" i="61" s="1"/>
  <c r="N281" i="61" s="1"/>
  <c r="N282" i="61" s="1"/>
  <c r="E299" i="61"/>
  <c r="E283" i="61" s="1"/>
  <c r="E27" i="61" s="1"/>
  <c r="E44" i="61" s="1"/>
  <c r="E52" i="61" s="1"/>
  <c r="J254" i="61"/>
  <c r="J255" i="61" s="1"/>
  <c r="J285" i="61"/>
  <c r="O18" i="61"/>
  <c r="M210" i="61"/>
  <c r="L18" i="61"/>
  <c r="M208" i="61"/>
  <c r="E122" i="61"/>
  <c r="E2" i="61"/>
  <c r="E1" i="61" s="1"/>
  <c r="F1" i="61"/>
  <c r="F12" i="61" s="1"/>
  <c r="F206" i="61"/>
  <c r="F366" i="61"/>
  <c r="F158" i="61"/>
  <c r="F65" i="61"/>
  <c r="F13" i="61"/>
  <c r="F110" i="61"/>
  <c r="F253" i="61"/>
  <c r="K78" i="61"/>
  <c r="K23" i="61" s="1"/>
  <c r="K40" i="61" s="1"/>
  <c r="K48" i="61" s="1"/>
  <c r="F255" i="61"/>
  <c r="F19" i="61"/>
  <c r="M123" i="61"/>
  <c r="M124" i="61" s="1"/>
  <c r="M24" i="61"/>
  <c r="M41" i="61" s="1"/>
  <c r="M49" i="61" s="1"/>
  <c r="G255" i="61"/>
  <c r="G19" i="61"/>
  <c r="O78" i="61"/>
  <c r="J167" i="61"/>
  <c r="E76" i="61"/>
  <c r="E77" i="61" s="1"/>
  <c r="E23" i="61"/>
  <c r="N172" i="61"/>
  <c r="N173" i="61" s="1"/>
  <c r="N25" i="61"/>
  <c r="N42" i="61" s="1"/>
  <c r="N50" i="61" s="1"/>
  <c r="O379" i="61"/>
  <c r="O380" i="61" s="1"/>
  <c r="O28" i="61"/>
  <c r="O45" i="61" s="1"/>
  <c r="O53" i="61" s="1"/>
  <c r="M40" i="61"/>
  <c r="M48" i="61" s="1"/>
  <c r="I172" i="61"/>
  <c r="I173" i="61" s="1"/>
  <c r="I25" i="61"/>
  <c r="I42" i="61" s="1"/>
  <c r="I50" i="61" s="1"/>
  <c r="M379" i="61"/>
  <c r="M380" i="61" s="1"/>
  <c r="M28" i="61"/>
  <c r="M45" i="61" s="1"/>
  <c r="M53" i="61" s="1"/>
  <c r="N255" i="61"/>
  <c r="N19" i="61"/>
  <c r="I76" i="61"/>
  <c r="I77" i="61" s="1"/>
  <c r="I23" i="61"/>
  <c r="J216" i="61"/>
  <c r="J207" i="61" s="1"/>
  <c r="H207" i="61"/>
  <c r="M172" i="61"/>
  <c r="M173" i="61" s="1"/>
  <c r="M25" i="61"/>
  <c r="M42" i="61" s="1"/>
  <c r="M50" i="61" s="1"/>
  <c r="H299" i="61"/>
  <c r="J300" i="61"/>
  <c r="F299" i="61"/>
  <c r="F283" i="61" s="1"/>
  <c r="E224" i="61"/>
  <c r="E221" i="61" s="1"/>
  <c r="E232" i="61"/>
  <c r="E18" i="61"/>
  <c r="L123" i="61"/>
  <c r="L124" i="61" s="1"/>
  <c r="L24" i="61"/>
  <c r="L41" i="61" s="1"/>
  <c r="L49" i="61" s="1"/>
  <c r="E172" i="61"/>
  <c r="E173" i="61" s="1"/>
  <c r="E25" i="61"/>
  <c r="E42" i="61" s="1"/>
  <c r="E50" i="61" s="1"/>
  <c r="N123" i="61"/>
  <c r="N124" i="61" s="1"/>
  <c r="N24" i="61"/>
  <c r="N41" i="61" s="1"/>
  <c r="N49" i="61" s="1"/>
  <c r="F123" i="61"/>
  <c r="F124" i="61" s="1"/>
  <c r="F24" i="61"/>
  <c r="F41" i="61" s="1"/>
  <c r="F49" i="61" s="1"/>
  <c r="M365" i="61"/>
  <c r="M205" i="61"/>
  <c r="M252" i="61"/>
  <c r="M157" i="61"/>
  <c r="M109" i="61"/>
  <c r="M64" i="61"/>
  <c r="M12" i="61"/>
  <c r="E123" i="61"/>
  <c r="E124" i="61" s="1"/>
  <c r="E24" i="61"/>
  <c r="E41" i="61" s="1"/>
  <c r="E49" i="61" s="1"/>
  <c r="K123" i="61"/>
  <c r="K124" i="61" s="1"/>
  <c r="K24" i="61"/>
  <c r="K41" i="61" s="1"/>
  <c r="K49" i="61" s="1"/>
  <c r="L171" i="61"/>
  <c r="L161" i="61" s="1"/>
  <c r="M171" i="61"/>
  <c r="M161" i="61" s="1"/>
  <c r="K171" i="61"/>
  <c r="K161" i="61" s="1"/>
  <c r="O171" i="61"/>
  <c r="O161" i="61" s="1"/>
  <c r="N171" i="61"/>
  <c r="N161" i="61" s="1"/>
  <c r="J112" i="61"/>
  <c r="J126" i="61"/>
  <c r="J125" i="61" s="1"/>
  <c r="J16" i="61"/>
  <c r="J309" i="61"/>
  <c r="L87" i="61"/>
  <c r="L79" i="61"/>
  <c r="L91" i="61"/>
  <c r="L67" i="61"/>
  <c r="L15" i="61"/>
  <c r="M67" i="61"/>
  <c r="M366" i="61"/>
  <c r="M158" i="61"/>
  <c r="M253" i="61"/>
  <c r="M110" i="61"/>
  <c r="M65" i="61"/>
  <c r="M206" i="61"/>
  <c r="M13" i="61"/>
  <c r="J175" i="61"/>
  <c r="J174" i="61" s="1"/>
  <c r="J160" i="61"/>
  <c r="J17" i="61"/>
  <c r="K255" i="61"/>
  <c r="K19" i="61"/>
  <c r="H123" i="61"/>
  <c r="H124" i="61" s="1"/>
  <c r="H24" i="61"/>
  <c r="H41" i="61" s="1"/>
  <c r="H49" i="61" s="1"/>
  <c r="O255" i="61"/>
  <c r="O19" i="61"/>
  <c r="L172" i="61"/>
  <c r="L173" i="61" s="1"/>
  <c r="L25" i="61"/>
  <c r="L42" i="61" s="1"/>
  <c r="L50" i="61" s="1"/>
  <c r="J67" i="61"/>
  <c r="J91" i="61"/>
  <c r="J87" i="61"/>
  <c r="J15" i="61"/>
  <c r="H172" i="61"/>
  <c r="H173" i="61" s="1"/>
  <c r="H25" i="61"/>
  <c r="H42" i="61" s="1"/>
  <c r="H50" i="61" s="1"/>
  <c r="G87" i="61"/>
  <c r="G79" i="61"/>
  <c r="G91" i="61"/>
  <c r="G15" i="61"/>
  <c r="N78" i="61"/>
  <c r="G299" i="61"/>
  <c r="G283" i="61" s="1"/>
  <c r="H31" i="61"/>
  <c r="G171" i="61"/>
  <c r="G161" i="61" s="1"/>
  <c r="O41" i="61"/>
  <c r="O49" i="61" s="1"/>
  <c r="O123" i="61"/>
  <c r="O124" i="61" s="1"/>
  <c r="J379" i="61"/>
  <c r="J380" i="61" s="1"/>
  <c r="J28" i="61"/>
  <c r="J45" i="61" s="1"/>
  <c r="J53" i="61" s="1"/>
  <c r="H87" i="61"/>
  <c r="H79" i="61"/>
  <c r="H91" i="61"/>
  <c r="H15" i="61"/>
  <c r="K220" i="61"/>
  <c r="L255" i="61"/>
  <c r="I299" i="61"/>
  <c r="L122" i="61"/>
  <c r="K122" i="61"/>
  <c r="O122" i="61"/>
  <c r="N122" i="61"/>
  <c r="M122" i="61"/>
  <c r="I232" i="61"/>
  <c r="I224" i="61"/>
  <c r="I221" i="61" s="1"/>
  <c r="I18" i="61"/>
  <c r="I14" i="61" s="1"/>
  <c r="X37" i="51"/>
  <c r="W37" i="51"/>
  <c r="V37" i="51"/>
  <c r="U37" i="51"/>
  <c r="T37" i="51"/>
  <c r="X24" i="51"/>
  <c r="W24" i="51"/>
  <c r="V24" i="51"/>
  <c r="U24" i="51"/>
  <c r="T24" i="51"/>
  <c r="X26" i="51"/>
  <c r="W26" i="51"/>
  <c r="V26" i="51"/>
  <c r="U26" i="51"/>
  <c r="T26" i="51"/>
  <c r="P24" i="51"/>
  <c r="O24" i="51"/>
  <c r="N24" i="51"/>
  <c r="M24" i="51"/>
  <c r="L24" i="51"/>
  <c r="K24" i="51"/>
  <c r="J24" i="51"/>
  <c r="I24" i="51"/>
  <c r="H24" i="51"/>
  <c r="G24" i="51"/>
  <c r="O51" i="59"/>
  <c r="N51" i="59"/>
  <c r="M51" i="59"/>
  <c r="L51" i="59"/>
  <c r="K51" i="59"/>
  <c r="J51" i="59"/>
  <c r="I51" i="59"/>
  <c r="H51" i="59"/>
  <c r="G51" i="59"/>
  <c r="F51" i="59"/>
  <c r="E51" i="59"/>
  <c r="O71" i="59"/>
  <c r="N71" i="59"/>
  <c r="M71" i="59"/>
  <c r="L71" i="59"/>
  <c r="K71" i="59"/>
  <c r="J71" i="59"/>
  <c r="I71" i="59"/>
  <c r="H71" i="59"/>
  <c r="G71" i="59"/>
  <c r="F71" i="59"/>
  <c r="E71" i="59"/>
  <c r="O70" i="59"/>
  <c r="N70" i="59"/>
  <c r="M70" i="59"/>
  <c r="L70" i="59"/>
  <c r="K70" i="59"/>
  <c r="J70" i="59"/>
  <c r="I70" i="59"/>
  <c r="H70" i="59"/>
  <c r="G70" i="59"/>
  <c r="F70" i="59"/>
  <c r="E70" i="59"/>
  <c r="O68" i="59"/>
  <c r="N68" i="59"/>
  <c r="M68" i="59"/>
  <c r="L68" i="59"/>
  <c r="K68" i="59"/>
  <c r="J68" i="59"/>
  <c r="I68" i="59"/>
  <c r="H68" i="59"/>
  <c r="G68" i="59"/>
  <c r="F68" i="59"/>
  <c r="E68" i="59"/>
  <c r="O67" i="59"/>
  <c r="N67" i="59"/>
  <c r="M67" i="59"/>
  <c r="L67" i="59"/>
  <c r="K67" i="59"/>
  <c r="J67" i="59"/>
  <c r="I67" i="59"/>
  <c r="H67" i="59"/>
  <c r="G67" i="59"/>
  <c r="F67" i="59"/>
  <c r="E67" i="59"/>
  <c r="O66" i="59"/>
  <c r="N66" i="59"/>
  <c r="M66" i="59"/>
  <c r="L66" i="59"/>
  <c r="K66" i="59"/>
  <c r="J66" i="59"/>
  <c r="I66" i="59"/>
  <c r="H66" i="59"/>
  <c r="G66" i="59"/>
  <c r="F66" i="59"/>
  <c r="E66" i="59"/>
  <c r="O65" i="59"/>
  <c r="N65" i="59"/>
  <c r="M65" i="59"/>
  <c r="L65" i="59"/>
  <c r="K65" i="59"/>
  <c r="J65" i="59"/>
  <c r="I65" i="59"/>
  <c r="H65" i="59"/>
  <c r="G65" i="59"/>
  <c r="F65" i="59"/>
  <c r="E65" i="59"/>
  <c r="O64" i="59"/>
  <c r="N64" i="59"/>
  <c r="M64" i="59"/>
  <c r="L64" i="59"/>
  <c r="K64" i="59"/>
  <c r="J64" i="59"/>
  <c r="I64" i="59"/>
  <c r="H64" i="59"/>
  <c r="G64" i="59"/>
  <c r="F64" i="59"/>
  <c r="E64" i="59"/>
  <c r="O61" i="59"/>
  <c r="N61" i="59"/>
  <c r="M61" i="59"/>
  <c r="L61" i="59"/>
  <c r="K61" i="59"/>
  <c r="J61" i="59"/>
  <c r="I61" i="59"/>
  <c r="H61" i="59"/>
  <c r="G61" i="59"/>
  <c r="F61" i="59"/>
  <c r="E61" i="59"/>
  <c r="O60" i="59"/>
  <c r="N60" i="59"/>
  <c r="M60" i="59"/>
  <c r="L60" i="59"/>
  <c r="K60" i="59"/>
  <c r="J60" i="59"/>
  <c r="I60" i="59"/>
  <c r="H60" i="59"/>
  <c r="G60" i="59"/>
  <c r="F60" i="59"/>
  <c r="E60" i="59"/>
  <c r="O58" i="59"/>
  <c r="N58" i="59"/>
  <c r="M58" i="59"/>
  <c r="L58" i="59"/>
  <c r="K58" i="59"/>
  <c r="J58" i="59"/>
  <c r="I58" i="59"/>
  <c r="H58" i="59"/>
  <c r="G58" i="59"/>
  <c r="F58" i="59"/>
  <c r="E58" i="59"/>
  <c r="O57" i="59"/>
  <c r="N57" i="59"/>
  <c r="M57" i="59"/>
  <c r="L57" i="59"/>
  <c r="K57" i="59"/>
  <c r="J57" i="59"/>
  <c r="I57" i="59"/>
  <c r="H57" i="59"/>
  <c r="G57" i="59"/>
  <c r="F57" i="59"/>
  <c r="E57" i="59"/>
  <c r="O56" i="59"/>
  <c r="N56" i="59"/>
  <c r="M56" i="59"/>
  <c r="L56" i="59"/>
  <c r="K56" i="59"/>
  <c r="J56" i="59"/>
  <c r="I56" i="59"/>
  <c r="H56" i="59"/>
  <c r="G56" i="59"/>
  <c r="F56" i="59"/>
  <c r="E56" i="59"/>
  <c r="O55" i="59"/>
  <c r="N55" i="59"/>
  <c r="M55" i="59"/>
  <c r="L55" i="59"/>
  <c r="L73" i="59" s="1"/>
  <c r="K55" i="59"/>
  <c r="J55" i="59"/>
  <c r="I55" i="59"/>
  <c r="H55" i="59"/>
  <c r="G55" i="59"/>
  <c r="F55" i="59"/>
  <c r="E55" i="59"/>
  <c r="S70" i="56" s="1"/>
  <c r="O54" i="59"/>
  <c r="N54" i="59"/>
  <c r="M54" i="59"/>
  <c r="L54" i="59"/>
  <c r="K54" i="59"/>
  <c r="J54" i="59"/>
  <c r="I54" i="59"/>
  <c r="H54" i="59"/>
  <c r="G54" i="59"/>
  <c r="F54" i="59"/>
  <c r="E54" i="59"/>
  <c r="H2" i="59"/>
  <c r="G2" i="59" s="1"/>
  <c r="O184" i="59"/>
  <c r="N184" i="59"/>
  <c r="M184" i="59"/>
  <c r="L184" i="59"/>
  <c r="K184" i="59"/>
  <c r="J184" i="59"/>
  <c r="I184" i="59"/>
  <c r="H184" i="59"/>
  <c r="G184" i="59"/>
  <c r="F184" i="59"/>
  <c r="E184" i="59"/>
  <c r="L182" i="59"/>
  <c r="L181" i="59"/>
  <c r="J178" i="59"/>
  <c r="J162" i="59"/>
  <c r="J161" i="59"/>
  <c r="H151" i="59"/>
  <c r="H28" i="59" s="1"/>
  <c r="M151" i="59"/>
  <c r="M28" i="59" s="1"/>
  <c r="K151" i="59"/>
  <c r="K28" i="59" s="1"/>
  <c r="E151" i="59"/>
  <c r="E28" i="59" s="1"/>
  <c r="O151" i="59"/>
  <c r="O28" i="59" s="1"/>
  <c r="N151" i="59"/>
  <c r="N28" i="59" s="1"/>
  <c r="L151" i="59"/>
  <c r="L28" i="59" s="1"/>
  <c r="I151" i="59"/>
  <c r="I28" i="59" s="1"/>
  <c r="G151" i="59"/>
  <c r="G28" i="59" s="1"/>
  <c r="F28" i="59"/>
  <c r="L149" i="59"/>
  <c r="M149" i="59"/>
  <c r="K149" i="59"/>
  <c r="F147" i="59"/>
  <c r="F142" i="59" s="1"/>
  <c r="O147" i="59"/>
  <c r="M147" i="59"/>
  <c r="L147" i="59"/>
  <c r="K147" i="59"/>
  <c r="I147" i="59"/>
  <c r="G147" i="59"/>
  <c r="E147" i="59"/>
  <c r="O146" i="59"/>
  <c r="N146" i="59"/>
  <c r="M146" i="59"/>
  <c r="K143" i="59"/>
  <c r="I143" i="59"/>
  <c r="N143" i="59"/>
  <c r="L143" i="59"/>
  <c r="O143" i="59"/>
  <c r="M143" i="59"/>
  <c r="H143" i="59"/>
  <c r="G143" i="59"/>
  <c r="E143" i="59"/>
  <c r="J129" i="59"/>
  <c r="I129" i="59" s="1"/>
  <c r="I19" i="59" s="1"/>
  <c r="N129" i="59"/>
  <c r="N19" i="59" s="1"/>
  <c r="K129" i="59"/>
  <c r="E129" i="59"/>
  <c r="E19" i="59" s="1"/>
  <c r="F129" i="59"/>
  <c r="F19" i="59" s="1"/>
  <c r="J128" i="59"/>
  <c r="J127" i="59"/>
  <c r="L122" i="59"/>
  <c r="M122" i="59"/>
  <c r="J120" i="59"/>
  <c r="F120" i="59"/>
  <c r="O120" i="59"/>
  <c r="M120" i="59"/>
  <c r="L120" i="59"/>
  <c r="K120" i="59"/>
  <c r="I120" i="59"/>
  <c r="G120" i="59"/>
  <c r="E120" i="59"/>
  <c r="O117" i="59"/>
  <c r="O115" i="59" s="1"/>
  <c r="M117" i="59"/>
  <c r="M115" i="59" s="1"/>
  <c r="J117" i="59"/>
  <c r="J115" i="59" s="1"/>
  <c r="N117" i="59"/>
  <c r="N115" i="59" s="1"/>
  <c r="K117" i="59"/>
  <c r="K115" i="59" s="1"/>
  <c r="I117" i="59"/>
  <c r="H117" i="59"/>
  <c r="G117" i="59"/>
  <c r="F117" i="59"/>
  <c r="E117" i="59"/>
  <c r="N112" i="59"/>
  <c r="H112" i="59"/>
  <c r="F112" i="59"/>
  <c r="M112" i="59"/>
  <c r="K112" i="59"/>
  <c r="E112" i="59"/>
  <c r="O112" i="59"/>
  <c r="L112" i="59"/>
  <c r="G112" i="59"/>
  <c r="F78" i="59"/>
  <c r="L78" i="59"/>
  <c r="L72" i="59"/>
  <c r="J48" i="59"/>
  <c r="J47" i="59"/>
  <c r="H19" i="59"/>
  <c r="J16" i="59"/>
  <c r="J15" i="59"/>
  <c r="K2" i="59"/>
  <c r="K162" i="59" s="1"/>
  <c r="I2" i="59"/>
  <c r="I1" i="59" s="1"/>
  <c r="I15" i="59" s="1"/>
  <c r="K1" i="59"/>
  <c r="K15" i="59" s="1"/>
  <c r="F183" i="64" l="1"/>
  <c r="F184" i="64" s="1"/>
  <c r="L138" i="64"/>
  <c r="L139" i="64" s="1"/>
  <c r="J185" i="64"/>
  <c r="J183" i="64" s="1"/>
  <c r="J184" i="64" s="1"/>
  <c r="J138" i="64"/>
  <c r="J139" i="64" s="1"/>
  <c r="E21" i="64"/>
  <c r="E31" i="64" s="1"/>
  <c r="E36" i="64" s="1"/>
  <c r="F20" i="64"/>
  <c r="F30" i="64" s="1"/>
  <c r="F35" i="64" s="1"/>
  <c r="F11" i="64"/>
  <c r="L21" i="64"/>
  <c r="L31" i="64" s="1"/>
  <c r="L36" i="64" s="1"/>
  <c r="O21" i="64"/>
  <c r="O31" i="64" s="1"/>
  <c r="O36" i="64" s="1"/>
  <c r="K20" i="64"/>
  <c r="K30" i="64" s="1"/>
  <c r="K35" i="64" s="1"/>
  <c r="K21" i="64"/>
  <c r="K31" i="64" s="1"/>
  <c r="K36" i="64" s="1"/>
  <c r="M183" i="64"/>
  <c r="M184" i="64" s="1"/>
  <c r="G21" i="64"/>
  <c r="G31" i="64" s="1"/>
  <c r="G36" i="64" s="1"/>
  <c r="N21" i="64"/>
  <c r="N31" i="64" s="1"/>
  <c r="N36" i="64" s="1"/>
  <c r="F47" i="64"/>
  <c r="F130" i="64"/>
  <c r="E12" i="64"/>
  <c r="E173" i="64"/>
  <c r="E131" i="64"/>
  <c r="N138" i="64"/>
  <c r="N139" i="64" s="1"/>
  <c r="H21" i="64"/>
  <c r="H31" i="64" s="1"/>
  <c r="H36" i="64" s="1"/>
  <c r="I19" i="64"/>
  <c r="I29" i="64" s="1"/>
  <c r="I34" i="64" s="1"/>
  <c r="I21" i="64"/>
  <c r="I31" i="64" s="1"/>
  <c r="I36" i="64" s="1"/>
  <c r="M20" i="64"/>
  <c r="M30" i="64" s="1"/>
  <c r="M35" i="64" s="1"/>
  <c r="J84" i="64"/>
  <c r="J73" i="64" s="1"/>
  <c r="J19" i="64" s="1"/>
  <c r="E48" i="64"/>
  <c r="I138" i="64"/>
  <c r="I139" i="64" s="1"/>
  <c r="I20" i="64"/>
  <c r="I30" i="64" s="1"/>
  <c r="I35" i="64" s="1"/>
  <c r="N173" i="64"/>
  <c r="N131" i="64"/>
  <c r="N48" i="64"/>
  <c r="N12" i="64"/>
  <c r="E29" i="64"/>
  <c r="E34" i="64" s="1"/>
  <c r="E172" i="64"/>
  <c r="E130" i="64"/>
  <c r="E47" i="64"/>
  <c r="E11" i="64"/>
  <c r="J13" i="64"/>
  <c r="L14" i="64"/>
  <c r="L50" i="64"/>
  <c r="N73" i="64"/>
  <c r="O73" i="64"/>
  <c r="L71" i="64"/>
  <c r="L72" i="64" s="1"/>
  <c r="L19" i="64"/>
  <c r="M71" i="64"/>
  <c r="M72" i="64" s="1"/>
  <c r="M19" i="64"/>
  <c r="H71" i="64"/>
  <c r="H72" i="64" s="1"/>
  <c r="H19" i="64"/>
  <c r="N52" i="64"/>
  <c r="N49" i="64"/>
  <c r="K19" i="64"/>
  <c r="K71" i="64"/>
  <c r="K72" i="64" s="1"/>
  <c r="N172" i="64"/>
  <c r="N47" i="64"/>
  <c r="N130" i="64"/>
  <c r="N11" i="64"/>
  <c r="M14" i="64"/>
  <c r="M50" i="64"/>
  <c r="K13" i="64"/>
  <c r="I283" i="61"/>
  <c r="I27" i="61" s="1"/>
  <c r="I44" i="61" s="1"/>
  <c r="I52" i="61" s="1"/>
  <c r="O283" i="61"/>
  <c r="O281" i="61" s="1"/>
  <c r="O282" i="61" s="1"/>
  <c r="F252" i="61"/>
  <c r="G220" i="61"/>
  <c r="G26" i="61" s="1"/>
  <c r="G43" i="61" s="1"/>
  <c r="G51" i="61" s="1"/>
  <c r="M76" i="61"/>
  <c r="M77" i="61" s="1"/>
  <c r="I171" i="61"/>
  <c r="J284" i="61"/>
  <c r="H283" i="61"/>
  <c r="H281" i="61" s="1"/>
  <c r="H282" i="61" s="1"/>
  <c r="L27" i="61"/>
  <c r="L44" i="61" s="1"/>
  <c r="L52" i="61" s="1"/>
  <c r="N220" i="61"/>
  <c r="N26" i="61" s="1"/>
  <c r="N43" i="61" s="1"/>
  <c r="N51" i="61" s="1"/>
  <c r="F205" i="61"/>
  <c r="F14" i="61"/>
  <c r="F76" i="61"/>
  <c r="F77" i="61" s="1"/>
  <c r="O220" i="61"/>
  <c r="O26" i="61" s="1"/>
  <c r="O43" i="61" s="1"/>
  <c r="O51" i="61" s="1"/>
  <c r="N14" i="61"/>
  <c r="E13" i="61"/>
  <c r="J19" i="61"/>
  <c r="O27" i="61"/>
  <c r="O44" i="61" s="1"/>
  <c r="O52" i="61" s="1"/>
  <c r="M27" i="61"/>
  <c r="M44" i="61" s="1"/>
  <c r="M52" i="61" s="1"/>
  <c r="M281" i="61"/>
  <c r="M282" i="61" s="1"/>
  <c r="E281" i="61"/>
  <c r="E282" i="61" s="1"/>
  <c r="N27" i="61"/>
  <c r="N44" i="61" s="1"/>
  <c r="N52" i="61" s="1"/>
  <c r="I220" i="61"/>
  <c r="I218" i="61" s="1"/>
  <c r="I219" i="61" s="1"/>
  <c r="F26" i="61"/>
  <c r="F43" i="61" s="1"/>
  <c r="F51" i="61" s="1"/>
  <c r="L26" i="61"/>
  <c r="L43" i="61" s="1"/>
  <c r="L51" i="61" s="1"/>
  <c r="E206" i="61"/>
  <c r="E253" i="61"/>
  <c r="E366" i="61"/>
  <c r="E110" i="61"/>
  <c r="E65" i="61"/>
  <c r="E158" i="61"/>
  <c r="F64" i="61"/>
  <c r="F109" i="61"/>
  <c r="F157" i="61"/>
  <c r="F365" i="61"/>
  <c r="E157" i="61"/>
  <c r="E252" i="61"/>
  <c r="E64" i="61"/>
  <c r="E12" i="61"/>
  <c r="E365" i="61"/>
  <c r="E205" i="61"/>
  <c r="E109" i="61"/>
  <c r="L78" i="61"/>
  <c r="L76" i="61" s="1"/>
  <c r="L77" i="61" s="1"/>
  <c r="G78" i="61"/>
  <c r="G23" i="61" s="1"/>
  <c r="K76" i="61"/>
  <c r="K77" i="61" s="1"/>
  <c r="M142" i="59"/>
  <c r="M23" i="59" s="1"/>
  <c r="E142" i="59"/>
  <c r="E23" i="59" s="1"/>
  <c r="E32" i="59" s="1"/>
  <c r="E36" i="59" s="1"/>
  <c r="O142" i="59"/>
  <c r="O140" i="59" s="1"/>
  <c r="L142" i="59"/>
  <c r="L23" i="59" s="1"/>
  <c r="I281" i="61"/>
  <c r="I282" i="61" s="1"/>
  <c r="G281" i="61"/>
  <c r="G282" i="61" s="1"/>
  <c r="G27" i="61"/>
  <c r="G44" i="61" s="1"/>
  <c r="G52" i="61" s="1"/>
  <c r="J79" i="61"/>
  <c r="J78" i="61" s="1"/>
  <c r="H78" i="61"/>
  <c r="I40" i="61"/>
  <c r="I48" i="61" s="1"/>
  <c r="L14" i="61"/>
  <c r="F281" i="61"/>
  <c r="F282" i="61" s="1"/>
  <c r="F27" i="61"/>
  <c r="J172" i="61"/>
  <c r="J173" i="61" s="1"/>
  <c r="J25" i="61"/>
  <c r="J42" i="61" s="1"/>
  <c r="J50" i="61" s="1"/>
  <c r="E14" i="61"/>
  <c r="K218" i="61"/>
  <c r="K219" i="61" s="1"/>
  <c r="K26" i="61"/>
  <c r="K43" i="61" s="1"/>
  <c r="K51" i="61" s="1"/>
  <c r="K14" i="61"/>
  <c r="J299" i="61"/>
  <c r="J283" i="61" s="1"/>
  <c r="G218" i="61"/>
  <c r="G219" i="61" s="1"/>
  <c r="O76" i="61"/>
  <c r="O77" i="61" s="1"/>
  <c r="O23" i="61"/>
  <c r="K281" i="61"/>
  <c r="K282" i="61" s="1"/>
  <c r="K27" i="61"/>
  <c r="K44" i="61" s="1"/>
  <c r="K52" i="61" s="1"/>
  <c r="J123" i="61"/>
  <c r="J124" i="61" s="1"/>
  <c r="J24" i="61"/>
  <c r="J41" i="61" s="1"/>
  <c r="J49" i="61" s="1"/>
  <c r="H224" i="61"/>
  <c r="H232" i="61"/>
  <c r="J232" i="61" s="1"/>
  <c r="H18" i="61"/>
  <c r="K210" i="61"/>
  <c r="K208" i="61"/>
  <c r="M218" i="61"/>
  <c r="M219" i="61" s="1"/>
  <c r="M26" i="61"/>
  <c r="M43" i="61" s="1"/>
  <c r="M51" i="61" s="1"/>
  <c r="J210" i="61"/>
  <c r="J18" i="61"/>
  <c r="N23" i="61"/>
  <c r="N76" i="61"/>
  <c r="N77" i="61" s="1"/>
  <c r="N252" i="61"/>
  <c r="N365" i="61"/>
  <c r="N157" i="61"/>
  <c r="N64" i="61"/>
  <c r="N205" i="61"/>
  <c r="N12" i="61"/>
  <c r="N109" i="61"/>
  <c r="E40" i="61"/>
  <c r="E48" i="61" s="1"/>
  <c r="O14" i="61"/>
  <c r="G14" i="61"/>
  <c r="N366" i="61"/>
  <c r="N158" i="61"/>
  <c r="N206" i="61"/>
  <c r="N253" i="61"/>
  <c r="N65" i="61"/>
  <c r="N110" i="61"/>
  <c r="N13" i="61"/>
  <c r="E220" i="61"/>
  <c r="K176" i="59"/>
  <c r="K175" i="59"/>
  <c r="G179" i="59"/>
  <c r="O179" i="59"/>
  <c r="L180" i="59"/>
  <c r="F182" i="59"/>
  <c r="N182" i="59"/>
  <c r="M176" i="59"/>
  <c r="K142" i="59"/>
  <c r="K23" i="59" s="1"/>
  <c r="G175" i="59"/>
  <c r="O175" i="59"/>
  <c r="L177" i="59"/>
  <c r="F178" i="59"/>
  <c r="N178" i="59"/>
  <c r="K179" i="59"/>
  <c r="M181" i="59"/>
  <c r="L77" i="59"/>
  <c r="L22" i="59" s="1"/>
  <c r="K130" i="59"/>
  <c r="F140" i="59"/>
  <c r="F141" i="59" s="1"/>
  <c r="F77" i="59"/>
  <c r="F22" i="59" s="1"/>
  <c r="G111" i="59"/>
  <c r="G27" i="59" s="1"/>
  <c r="G26" i="59" s="1"/>
  <c r="K182" i="59"/>
  <c r="G142" i="59"/>
  <c r="G140" i="59" s="1"/>
  <c r="L175" i="59"/>
  <c r="G73" i="59"/>
  <c r="G72" i="59" s="1"/>
  <c r="G49" i="59" s="1"/>
  <c r="G18" i="59" s="1"/>
  <c r="O73" i="59"/>
  <c r="O72" i="59" s="1"/>
  <c r="O49" i="59" s="1"/>
  <c r="L179" i="59"/>
  <c r="M175" i="59"/>
  <c r="J177" i="59"/>
  <c r="G176" i="59"/>
  <c r="O176" i="59"/>
  <c r="L178" i="59"/>
  <c r="F180" i="59"/>
  <c r="N180" i="59"/>
  <c r="K181" i="59"/>
  <c r="M140" i="59"/>
  <c r="E102" i="59"/>
  <c r="E92" i="59"/>
  <c r="E82" i="59"/>
  <c r="E97" i="59"/>
  <c r="E87" i="59"/>
  <c r="M87" i="59"/>
  <c r="M97" i="59"/>
  <c r="M102" i="59"/>
  <c r="M82" i="59"/>
  <c r="M92" i="59"/>
  <c r="F176" i="59"/>
  <c r="N176" i="59"/>
  <c r="K178" i="59"/>
  <c r="M180" i="59"/>
  <c r="G182" i="59"/>
  <c r="O182" i="59"/>
  <c r="F87" i="59"/>
  <c r="F97" i="59"/>
  <c r="F102" i="59"/>
  <c r="F82" i="59"/>
  <c r="F92" i="59"/>
  <c r="N97" i="59"/>
  <c r="N102" i="59"/>
  <c r="N87" i="59"/>
  <c r="N82" i="59"/>
  <c r="N92" i="59"/>
  <c r="G87" i="59"/>
  <c r="G97" i="59"/>
  <c r="G102" i="59"/>
  <c r="G82" i="59"/>
  <c r="G92" i="59"/>
  <c r="O102" i="59"/>
  <c r="O87" i="59"/>
  <c r="O97" i="59"/>
  <c r="O82" i="59"/>
  <c r="O92" i="59"/>
  <c r="F175" i="59"/>
  <c r="N175" i="59"/>
  <c r="K177" i="59"/>
  <c r="M178" i="59"/>
  <c r="J179" i="59"/>
  <c r="G180" i="59"/>
  <c r="O180" i="59"/>
  <c r="H102" i="59"/>
  <c r="H92" i="59"/>
  <c r="H87" i="59"/>
  <c r="H82" i="59"/>
  <c r="H97" i="59"/>
  <c r="K19" i="59"/>
  <c r="J182" i="59"/>
  <c r="I82" i="59"/>
  <c r="I97" i="59"/>
  <c r="I87" i="59"/>
  <c r="I92" i="59"/>
  <c r="I102" i="59"/>
  <c r="M177" i="59"/>
  <c r="J176" i="59"/>
  <c r="G178" i="59"/>
  <c r="O178" i="59"/>
  <c r="F181" i="59"/>
  <c r="N181" i="59"/>
  <c r="J92" i="59"/>
  <c r="J82" i="59"/>
  <c r="J97" i="59"/>
  <c r="J102" i="59"/>
  <c r="J87" i="59"/>
  <c r="F23" i="59"/>
  <c r="I115" i="59"/>
  <c r="I111" i="59" s="1"/>
  <c r="I27" i="59" s="1"/>
  <c r="I26" i="59" s="1"/>
  <c r="I164" i="59"/>
  <c r="I163" i="59" s="1"/>
  <c r="E164" i="59"/>
  <c r="E163" i="59" s="1"/>
  <c r="K97" i="59"/>
  <c r="K82" i="59"/>
  <c r="K87" i="59"/>
  <c r="K92" i="59"/>
  <c r="K102" i="59"/>
  <c r="F111" i="59"/>
  <c r="F27" i="59" s="1"/>
  <c r="F26" i="59" s="1"/>
  <c r="J175" i="59"/>
  <c r="L82" i="59"/>
  <c r="L97" i="59"/>
  <c r="L102" i="59"/>
  <c r="L87" i="59"/>
  <c r="L92" i="59"/>
  <c r="E111" i="59"/>
  <c r="E27" i="59" s="1"/>
  <c r="E26" i="59" s="1"/>
  <c r="K111" i="59"/>
  <c r="K27" i="59" s="1"/>
  <c r="K26" i="59" s="1"/>
  <c r="J151" i="59"/>
  <c r="J28" i="59" s="1"/>
  <c r="F32" i="59"/>
  <c r="F36" i="59" s="1"/>
  <c r="O111" i="59"/>
  <c r="O27" i="59" s="1"/>
  <c r="O26" i="59" s="1"/>
  <c r="F73" i="59"/>
  <c r="F72" i="59" s="1"/>
  <c r="F49" i="59" s="1"/>
  <c r="F18" i="59" s="1"/>
  <c r="N73" i="59"/>
  <c r="N72" i="59" s="1"/>
  <c r="N49" i="59" s="1"/>
  <c r="N18" i="59" s="1"/>
  <c r="K73" i="59"/>
  <c r="K72" i="59" s="1"/>
  <c r="K49" i="59" s="1"/>
  <c r="E73" i="59"/>
  <c r="E72" i="59" s="1"/>
  <c r="E49" i="59" s="1"/>
  <c r="E18" i="59" s="1"/>
  <c r="M73" i="59"/>
  <c r="M72" i="59" s="1"/>
  <c r="M49" i="59" s="1"/>
  <c r="J73" i="59"/>
  <c r="J72" i="59" s="1"/>
  <c r="H73" i="59"/>
  <c r="H72" i="59" s="1"/>
  <c r="H49" i="59" s="1"/>
  <c r="H18" i="59" s="1"/>
  <c r="H17" i="59" s="1"/>
  <c r="L49" i="59"/>
  <c r="L18" i="59" s="1"/>
  <c r="I73" i="59"/>
  <c r="I72" i="59" s="1"/>
  <c r="I49" i="59" s="1"/>
  <c r="I18" i="59" s="1"/>
  <c r="H162" i="59"/>
  <c r="H128" i="59"/>
  <c r="H48" i="59"/>
  <c r="J19" i="59"/>
  <c r="I128" i="59"/>
  <c r="I162" i="59"/>
  <c r="L117" i="59"/>
  <c r="L115" i="59" s="1"/>
  <c r="L111" i="59" s="1"/>
  <c r="L27" i="59" s="1"/>
  <c r="L26" i="59" s="1"/>
  <c r="K128" i="59"/>
  <c r="F177" i="59"/>
  <c r="F164" i="59"/>
  <c r="G181" i="59"/>
  <c r="G164" i="59"/>
  <c r="O181" i="59"/>
  <c r="O164" i="59"/>
  <c r="M179" i="59"/>
  <c r="M164" i="59"/>
  <c r="L2" i="59"/>
  <c r="L129" i="59"/>
  <c r="G177" i="59"/>
  <c r="O177" i="59"/>
  <c r="F179" i="59"/>
  <c r="N179" i="59"/>
  <c r="K180" i="59"/>
  <c r="M182" i="59"/>
  <c r="J112" i="59"/>
  <c r="J111" i="59" s="1"/>
  <c r="J27" i="59" s="1"/>
  <c r="O122" i="59"/>
  <c r="N122" i="59"/>
  <c r="N120" i="59"/>
  <c r="N111" i="59" s="1"/>
  <c r="N27" i="59" s="1"/>
  <c r="N26" i="59" s="1"/>
  <c r="J180" i="59"/>
  <c r="J164" i="59"/>
  <c r="M111" i="59"/>
  <c r="M27" i="59" s="1"/>
  <c r="M26" i="59" s="1"/>
  <c r="H164" i="59"/>
  <c r="H1" i="59"/>
  <c r="H16" i="59"/>
  <c r="I48" i="59"/>
  <c r="J49" i="59"/>
  <c r="N78" i="59"/>
  <c r="M129" i="59"/>
  <c r="L164" i="59"/>
  <c r="J181" i="59"/>
  <c r="I16" i="59"/>
  <c r="J143" i="59"/>
  <c r="I142" i="59"/>
  <c r="N177" i="59"/>
  <c r="N164" i="59"/>
  <c r="I47" i="59"/>
  <c r="I161" i="59"/>
  <c r="I127" i="59"/>
  <c r="K161" i="59"/>
  <c r="K127" i="59"/>
  <c r="K47" i="59"/>
  <c r="K48" i="59"/>
  <c r="H78" i="59"/>
  <c r="H77" i="59" s="1"/>
  <c r="L1" i="59"/>
  <c r="K16" i="59"/>
  <c r="G78" i="59"/>
  <c r="G77" i="59" s="1"/>
  <c r="G129" i="59"/>
  <c r="G19" i="59" s="1"/>
  <c r="O149" i="59"/>
  <c r="N149" i="59"/>
  <c r="N147" i="59"/>
  <c r="N142" i="59" s="1"/>
  <c r="L176" i="59"/>
  <c r="E78" i="59"/>
  <c r="E77" i="59" s="1"/>
  <c r="M78" i="59"/>
  <c r="M77" i="59" s="1"/>
  <c r="H120" i="59"/>
  <c r="H111" i="59" s="1"/>
  <c r="H27" i="59" s="1"/>
  <c r="H26" i="59" s="1"/>
  <c r="O129" i="59"/>
  <c r="K146" i="59"/>
  <c r="H147" i="59"/>
  <c r="K164" i="59"/>
  <c r="K78" i="59"/>
  <c r="K122" i="59"/>
  <c r="K32" i="59" l="1"/>
  <c r="K36" i="59" s="1"/>
  <c r="F18" i="64"/>
  <c r="F28" i="64" s="1"/>
  <c r="F33" i="64" s="1"/>
  <c r="E18" i="64"/>
  <c r="E28" i="64" s="1"/>
  <c r="E33" i="64" s="1"/>
  <c r="L18" i="64"/>
  <c r="L41" i="64" s="1"/>
  <c r="K18" i="64"/>
  <c r="K41" i="64" s="1"/>
  <c r="G18" i="64"/>
  <c r="G28" i="64" s="1"/>
  <c r="G33" i="64" s="1"/>
  <c r="J21" i="64"/>
  <c r="J31" i="64" s="1"/>
  <c r="J36" i="64" s="1"/>
  <c r="M18" i="64"/>
  <c r="M41" i="64" s="1"/>
  <c r="I18" i="64"/>
  <c r="I41" i="64" s="1"/>
  <c r="J71" i="64"/>
  <c r="J72" i="64" s="1"/>
  <c r="K29" i="64"/>
  <c r="K34" i="64" s="1"/>
  <c r="K40" i="64"/>
  <c r="H18" i="64"/>
  <c r="H28" i="64" s="1"/>
  <c r="H33" i="64" s="1"/>
  <c r="H29" i="64"/>
  <c r="H34" i="64" s="1"/>
  <c r="J29" i="64"/>
  <c r="J34" i="64" s="1"/>
  <c r="O71" i="64"/>
  <c r="O19" i="64"/>
  <c r="O18" i="64" s="1"/>
  <c r="O41" i="64" s="1"/>
  <c r="O131" i="64"/>
  <c r="O173" i="64"/>
  <c r="O48" i="64"/>
  <c r="O12" i="64"/>
  <c r="M13" i="64"/>
  <c r="M29" i="64"/>
  <c r="M34" i="64" s="1"/>
  <c r="N71" i="64"/>
  <c r="N72" i="64" s="1"/>
  <c r="N19" i="64"/>
  <c r="N18" i="64" s="1"/>
  <c r="N41" i="64" s="1"/>
  <c r="L29" i="64"/>
  <c r="L34" i="64" s="1"/>
  <c r="L13" i="64"/>
  <c r="O52" i="64"/>
  <c r="O49" i="64"/>
  <c r="N14" i="64"/>
  <c r="N50" i="64"/>
  <c r="O172" i="64"/>
  <c r="O130" i="64"/>
  <c r="O47" i="64"/>
  <c r="O11" i="64"/>
  <c r="H27" i="61"/>
  <c r="H44" i="61" s="1"/>
  <c r="H52" i="61" s="1"/>
  <c r="N218" i="61"/>
  <c r="N219" i="61" s="1"/>
  <c r="J161" i="61"/>
  <c r="J171" i="61"/>
  <c r="O218" i="61"/>
  <c r="O219" i="61" s="1"/>
  <c r="F22" i="61"/>
  <c r="F39" i="61" s="1"/>
  <c r="F47" i="61" s="1"/>
  <c r="J14" i="61"/>
  <c r="I26" i="61"/>
  <c r="I22" i="61" s="1"/>
  <c r="I58" i="61" s="1"/>
  <c r="M22" i="61"/>
  <c r="K22" i="61"/>
  <c r="G22" i="61"/>
  <c r="G39" i="61" s="1"/>
  <c r="G47" i="61" s="1"/>
  <c r="G76" i="61"/>
  <c r="G77" i="61" s="1"/>
  <c r="L23" i="61"/>
  <c r="L22" i="61" s="1"/>
  <c r="E140" i="59"/>
  <c r="E141" i="59" s="1"/>
  <c r="L140" i="59"/>
  <c r="L141" i="59" s="1"/>
  <c r="O141" i="59"/>
  <c r="K140" i="59"/>
  <c r="K141" i="59" s="1"/>
  <c r="O23" i="59"/>
  <c r="J26" i="59"/>
  <c r="J281" i="61"/>
  <c r="J282" i="61" s="1"/>
  <c r="J27" i="61"/>
  <c r="J44" i="61" s="1"/>
  <c r="J52" i="61" s="1"/>
  <c r="J23" i="61"/>
  <c r="J76" i="61"/>
  <c r="J77" i="61" s="1"/>
  <c r="H76" i="61"/>
  <c r="H77" i="61" s="1"/>
  <c r="H23" i="61"/>
  <c r="H221" i="61"/>
  <c r="H220" i="61" s="1"/>
  <c r="J224" i="61"/>
  <c r="J221" i="61" s="1"/>
  <c r="J220" i="61" s="1"/>
  <c r="F44" i="61"/>
  <c r="F52" i="61" s="1"/>
  <c r="H14" i="61"/>
  <c r="O366" i="61"/>
  <c r="O253" i="61"/>
  <c r="O206" i="61"/>
  <c r="O158" i="61"/>
  <c r="O65" i="61"/>
  <c r="O110" i="61"/>
  <c r="O13" i="61"/>
  <c r="N22" i="61"/>
  <c r="N40" i="61"/>
  <c r="N48" i="61" s="1"/>
  <c r="E218" i="61"/>
  <c r="E219" i="61" s="1"/>
  <c r="E26" i="61"/>
  <c r="O22" i="61"/>
  <c r="O40" i="61"/>
  <c r="O48" i="61" s="1"/>
  <c r="G40" i="61"/>
  <c r="G48" i="61" s="1"/>
  <c r="O365" i="61"/>
  <c r="O252" i="61"/>
  <c r="O205" i="61"/>
  <c r="O109" i="61"/>
  <c r="O64" i="61"/>
  <c r="O157" i="61"/>
  <c r="O12" i="61"/>
  <c r="G23" i="59"/>
  <c r="G32" i="59" s="1"/>
  <c r="G36" i="59" s="1"/>
  <c r="F75" i="59"/>
  <c r="F76" i="59" s="1"/>
  <c r="K77" i="59"/>
  <c r="K22" i="59" s="1"/>
  <c r="F31" i="59"/>
  <c r="F35" i="59" s="1"/>
  <c r="F17" i="59"/>
  <c r="L50" i="59"/>
  <c r="K50" i="59"/>
  <c r="K18" i="59"/>
  <c r="K17" i="59" s="1"/>
  <c r="K40" i="59" s="1"/>
  <c r="M130" i="59"/>
  <c r="M19" i="59"/>
  <c r="M32" i="59" s="1"/>
  <c r="M36" i="59" s="1"/>
  <c r="N130" i="59"/>
  <c r="M141" i="59"/>
  <c r="N140" i="59"/>
  <c r="N141" i="59" s="1"/>
  <c r="N23" i="59"/>
  <c r="N32" i="59" s="1"/>
  <c r="N36" i="59" s="1"/>
  <c r="F174" i="59"/>
  <c r="F163" i="59"/>
  <c r="F21" i="59"/>
  <c r="L162" i="59"/>
  <c r="L128" i="59"/>
  <c r="L48" i="59"/>
  <c r="M2" i="59"/>
  <c r="L16" i="59"/>
  <c r="K163" i="59"/>
  <c r="K174" i="59"/>
  <c r="N174" i="59"/>
  <c r="N163" i="59"/>
  <c r="J174" i="59"/>
  <c r="J163" i="59"/>
  <c r="M163" i="59"/>
  <c r="M174" i="59"/>
  <c r="M50" i="59"/>
  <c r="M18" i="59"/>
  <c r="J130" i="59"/>
  <c r="M75" i="59"/>
  <c r="M76" i="59" s="1"/>
  <c r="M22" i="59"/>
  <c r="E75" i="59"/>
  <c r="E76" i="59" s="1"/>
  <c r="E22" i="59"/>
  <c r="H163" i="59"/>
  <c r="E17" i="59"/>
  <c r="L130" i="59"/>
  <c r="L19" i="59"/>
  <c r="L32" i="59" s="1"/>
  <c r="L36" i="59" s="1"/>
  <c r="H142" i="59"/>
  <c r="J147" i="59"/>
  <c r="J142" i="59" s="1"/>
  <c r="O78" i="59"/>
  <c r="O77" i="59" s="1"/>
  <c r="G75" i="59"/>
  <c r="G76" i="59" s="1"/>
  <c r="G22" i="59"/>
  <c r="G31" i="59" s="1"/>
  <c r="G35" i="59" s="1"/>
  <c r="O130" i="59"/>
  <c r="O19" i="59"/>
  <c r="O32" i="59" s="1"/>
  <c r="O36" i="59" s="1"/>
  <c r="I17" i="59"/>
  <c r="I40" i="59" s="1"/>
  <c r="G162" i="59"/>
  <c r="G128" i="59"/>
  <c r="F2" i="59"/>
  <c r="G1" i="59"/>
  <c r="G48" i="59"/>
  <c r="G16" i="59"/>
  <c r="I140" i="59"/>
  <c r="I141" i="59" s="1"/>
  <c r="I23" i="59"/>
  <c r="I32" i="59" s="1"/>
  <c r="I36" i="59" s="1"/>
  <c r="J50" i="59"/>
  <c r="J18" i="59"/>
  <c r="N17" i="59"/>
  <c r="N40" i="59" s="1"/>
  <c r="L31" i="59"/>
  <c r="L35" i="59" s="1"/>
  <c r="K75" i="59"/>
  <c r="K76" i="59" s="1"/>
  <c r="H47" i="59"/>
  <c r="H161" i="59"/>
  <c r="H127" i="59"/>
  <c r="H15" i="59"/>
  <c r="G141" i="59"/>
  <c r="I78" i="59"/>
  <c r="I77" i="59" s="1"/>
  <c r="H75" i="59"/>
  <c r="H76" i="59" s="1"/>
  <c r="H22" i="59"/>
  <c r="G174" i="59"/>
  <c r="G163" i="59"/>
  <c r="N50" i="59"/>
  <c r="G17" i="59"/>
  <c r="N77" i="59"/>
  <c r="O174" i="59"/>
  <c r="O163" i="59"/>
  <c r="L127" i="59"/>
  <c r="L161" i="59"/>
  <c r="L15" i="59"/>
  <c r="L47" i="59"/>
  <c r="M1" i="59"/>
  <c r="J78" i="59"/>
  <c r="J77" i="59" s="1"/>
  <c r="L163" i="59"/>
  <c r="L174" i="59"/>
  <c r="L21" i="59"/>
  <c r="L41" i="59" s="1"/>
  <c r="O50" i="59"/>
  <c r="O18" i="59"/>
  <c r="L75" i="59"/>
  <c r="L76" i="59" s="1"/>
  <c r="K28" i="64" l="1"/>
  <c r="K33" i="64" s="1"/>
  <c r="J18" i="64"/>
  <c r="J28" i="64" s="1"/>
  <c r="J33" i="64" s="1"/>
  <c r="I28" i="64"/>
  <c r="I33" i="64" s="1"/>
  <c r="N29" i="64"/>
  <c r="N34" i="64" s="1"/>
  <c r="N13" i="64"/>
  <c r="O72" i="64"/>
  <c r="O50" i="64"/>
  <c r="O14" i="64"/>
  <c r="M28" i="64"/>
  <c r="M33" i="64" s="1"/>
  <c r="M40" i="64"/>
  <c r="L28" i="64"/>
  <c r="L33" i="64" s="1"/>
  <c r="L40" i="64"/>
  <c r="I43" i="61"/>
  <c r="I51" i="61" s="1"/>
  <c r="I39" i="61"/>
  <c r="I47" i="61" s="1"/>
  <c r="K39" i="61"/>
  <c r="K47" i="61" s="1"/>
  <c r="M39" i="61"/>
  <c r="M47" i="61" s="1"/>
  <c r="L40" i="61"/>
  <c r="L48" i="61" s="1"/>
  <c r="L39" i="61"/>
  <c r="L47" i="61" s="1"/>
  <c r="K21" i="59"/>
  <c r="K41" i="59" s="1"/>
  <c r="E43" i="61"/>
  <c r="E51" i="61" s="1"/>
  <c r="E22" i="61"/>
  <c r="E39" i="61" s="1"/>
  <c r="E47" i="61" s="1"/>
  <c r="O39" i="61"/>
  <c r="O47" i="61" s="1"/>
  <c r="J218" i="61"/>
  <c r="J219" i="61" s="1"/>
  <c r="J26" i="61"/>
  <c r="J43" i="61" s="1"/>
  <c r="J51" i="61" s="1"/>
  <c r="J40" i="61"/>
  <c r="J48" i="61" s="1"/>
  <c r="H218" i="61"/>
  <c r="H219" i="61" s="1"/>
  <c r="H26" i="61"/>
  <c r="H43" i="61" s="1"/>
  <c r="H51" i="61" s="1"/>
  <c r="N39" i="61"/>
  <c r="N47" i="61" s="1"/>
  <c r="H40" i="61"/>
  <c r="H48" i="61" s="1"/>
  <c r="E21" i="59"/>
  <c r="E30" i="59" s="1"/>
  <c r="E34" i="59" s="1"/>
  <c r="M21" i="59"/>
  <c r="M41" i="59" s="1"/>
  <c r="G21" i="59"/>
  <c r="G30" i="59" s="1"/>
  <c r="G34" i="59" s="1"/>
  <c r="E31" i="59"/>
  <c r="E35" i="59" s="1"/>
  <c r="F30" i="59"/>
  <c r="F34" i="59" s="1"/>
  <c r="K31" i="59"/>
  <c r="K35" i="59" s="1"/>
  <c r="M47" i="59"/>
  <c r="M127" i="59"/>
  <c r="M15" i="59"/>
  <c r="N1" i="59"/>
  <c r="M161" i="59"/>
  <c r="N75" i="59"/>
  <c r="N76" i="59" s="1"/>
  <c r="N22" i="59"/>
  <c r="J140" i="59"/>
  <c r="J141" i="59" s="1"/>
  <c r="J23" i="59"/>
  <c r="J32" i="59" s="1"/>
  <c r="J36" i="59" s="1"/>
  <c r="J17" i="59"/>
  <c r="J22" i="59"/>
  <c r="J75" i="59"/>
  <c r="J76" i="59" s="1"/>
  <c r="O17" i="59"/>
  <c r="O40" i="59" s="1"/>
  <c r="H31" i="59"/>
  <c r="H35" i="59" s="1"/>
  <c r="M48" i="59"/>
  <c r="M162" i="59"/>
  <c r="M128" i="59"/>
  <c r="N2" i="59"/>
  <c r="M16" i="59"/>
  <c r="M31" i="59"/>
  <c r="M35" i="59" s="1"/>
  <c r="M17" i="59"/>
  <c r="M40" i="59" s="1"/>
  <c r="F48" i="59"/>
  <c r="F162" i="59"/>
  <c r="F128" i="59"/>
  <c r="E2" i="59"/>
  <c r="F16" i="59"/>
  <c r="F1" i="59"/>
  <c r="I75" i="59"/>
  <c r="I76" i="59" s="1"/>
  <c r="I22" i="59"/>
  <c r="L17" i="59"/>
  <c r="L40" i="59" s="1"/>
  <c r="O75" i="59"/>
  <c r="O76" i="59" s="1"/>
  <c r="O22" i="59"/>
  <c r="O21" i="59" s="1"/>
  <c r="O41" i="59" s="1"/>
  <c r="G161" i="59"/>
  <c r="G127" i="59"/>
  <c r="G47" i="59"/>
  <c r="G15" i="59"/>
  <c r="H23" i="59"/>
  <c r="H32" i="59" s="1"/>
  <c r="H36" i="59" s="1"/>
  <c r="H140" i="59"/>
  <c r="H141" i="59" s="1"/>
  <c r="O29" i="64" l="1"/>
  <c r="O34" i="64" s="1"/>
  <c r="O13" i="64"/>
  <c r="N40" i="64"/>
  <c r="N28" i="64"/>
  <c r="N33" i="64" s="1"/>
  <c r="H22" i="61"/>
  <c r="H39" i="61" s="1"/>
  <c r="H47" i="61" s="1"/>
  <c r="K30" i="59"/>
  <c r="K34" i="59" s="1"/>
  <c r="J22" i="61"/>
  <c r="H21" i="59"/>
  <c r="H30" i="59" s="1"/>
  <c r="H34" i="59" s="1"/>
  <c r="O31" i="59"/>
  <c r="O35" i="59" s="1"/>
  <c r="N21" i="59"/>
  <c r="N41" i="59" s="1"/>
  <c r="N31" i="59"/>
  <c r="N35" i="59" s="1"/>
  <c r="F161" i="59"/>
  <c r="F15" i="59"/>
  <c r="F47" i="59"/>
  <c r="F127" i="59"/>
  <c r="O30" i="59"/>
  <c r="O34" i="59" s="1"/>
  <c r="N48" i="59"/>
  <c r="N162" i="59"/>
  <c r="N128" i="59"/>
  <c r="O2" i="59"/>
  <c r="N16" i="59"/>
  <c r="J21" i="59"/>
  <c r="J30" i="59" s="1"/>
  <c r="J34" i="59" s="1"/>
  <c r="N161" i="59"/>
  <c r="N15" i="59"/>
  <c r="N127" i="59"/>
  <c r="N47" i="59"/>
  <c r="O1" i="59"/>
  <c r="M30" i="59"/>
  <c r="M34" i="59" s="1"/>
  <c r="E48" i="59"/>
  <c r="E162" i="59"/>
  <c r="E128" i="59"/>
  <c r="E1" i="59"/>
  <c r="E16" i="59"/>
  <c r="L30" i="59"/>
  <c r="L34" i="59" s="1"/>
  <c r="I21" i="59"/>
  <c r="I41" i="59" s="1"/>
  <c r="I31" i="59"/>
  <c r="I35" i="59" s="1"/>
  <c r="J31" i="59"/>
  <c r="J35" i="59" s="1"/>
  <c r="O28" i="64" l="1"/>
  <c r="O33" i="64" s="1"/>
  <c r="O40" i="64"/>
  <c r="J39" i="61"/>
  <c r="J47" i="61" s="1"/>
  <c r="J58" i="61"/>
  <c r="C2" i="61" s="1"/>
  <c r="I30" i="59"/>
  <c r="I34" i="59" s="1"/>
  <c r="O162" i="59"/>
  <c r="O128" i="59"/>
  <c r="O16" i="59"/>
  <c r="O48" i="59"/>
  <c r="E47" i="59"/>
  <c r="E127" i="59"/>
  <c r="E161" i="59"/>
  <c r="E15" i="59"/>
  <c r="N30" i="59"/>
  <c r="N34" i="59" s="1"/>
  <c r="O161" i="59"/>
  <c r="O127" i="59"/>
  <c r="O47" i="59"/>
  <c r="O15" i="59"/>
  <c r="C2" i="59" l="1"/>
  <c r="G68" i="58" l="1"/>
  <c r="J66" i="58"/>
  <c r="G65" i="58"/>
  <c r="J64" i="58"/>
  <c r="J63" i="58"/>
  <c r="J62" i="58"/>
  <c r="J61" i="58"/>
  <c r="K59" i="58"/>
  <c r="K58" i="58"/>
  <c r="K60" i="58" s="1"/>
  <c r="M60" i="58" l="1"/>
  <c r="K65" i="58"/>
  <c r="K68" i="58" s="1"/>
  <c r="M68" i="58" s="1"/>
  <c r="M65" i="58" l="1"/>
  <c r="E10" i="48" l="1"/>
  <c r="F10" i="48"/>
  <c r="G10" i="48"/>
  <c r="H10" i="48"/>
  <c r="I10" i="48"/>
  <c r="J10" i="48"/>
  <c r="K10" i="48"/>
  <c r="L10" i="48"/>
  <c r="M10" i="48"/>
  <c r="N10" i="48"/>
  <c r="O10" i="48"/>
  <c r="C7" i="47"/>
  <c r="D7" i="47"/>
  <c r="E7" i="47"/>
  <c r="F7" i="47"/>
  <c r="G7" i="47"/>
  <c r="H7" i="47"/>
  <c r="J99" i="57"/>
  <c r="G28" i="51"/>
  <c r="H28" i="51"/>
  <c r="I28" i="51"/>
  <c r="G72" i="51"/>
  <c r="H72" i="51"/>
  <c r="I72" i="51"/>
  <c r="B3" i="40"/>
  <c r="E7" i="36"/>
  <c r="E13" i="36"/>
  <c r="E14" i="36" s="1"/>
  <c r="F13" i="36"/>
  <c r="G13" i="36"/>
  <c r="G14" i="36" s="1"/>
  <c r="H13" i="36"/>
  <c r="I13" i="36"/>
  <c r="J13" i="36"/>
  <c r="J14" i="36" s="1"/>
  <c r="K13" i="36"/>
  <c r="K14" i="36" s="1"/>
  <c r="F14" i="36"/>
  <c r="H14" i="36"/>
  <c r="I14" i="36"/>
  <c r="B3" i="1"/>
  <c r="B13" i="1"/>
  <c r="B14" i="1"/>
  <c r="B15" i="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E15" i="36" l="1"/>
</calcChain>
</file>

<file path=xl/sharedStrings.xml><?xml version="1.0" encoding="utf-8"?>
<sst xmlns="http://schemas.openxmlformats.org/spreadsheetml/2006/main" count="40754" uniqueCount="6603">
  <si>
    <t>Physical Security</t>
    <phoneticPr fontId="27" type="noConversion"/>
  </si>
  <si>
    <t>검증</t>
    <phoneticPr fontId="27" type="noConversion"/>
  </si>
  <si>
    <t>발견사항</t>
    <phoneticPr fontId="13" type="noConversion"/>
  </si>
  <si>
    <t>1. 물리보안 CMS Opex 추정 시 중장기적으로 관제 인원이 감소하고 출동/기술지원/고객응대 인원은 현 수준을 유지하는 것으로 반영되어 있습니다. 출동/관제/기술지원/고객응대 인원 1인당 고객 수 및 인당 Site Coverage 가 '22년 이후 꾸준히 증가하는 모습을 보입니다. 인건비의 특성 상, 일정 수준 이상의 서비스 품질(실시간 상황 파악, 긴급 출동, 상시 고객 응대)을 보장하기 위해서는 인원 당 고객 수가 유사한 수준을 유지해야 할 것 같은데, 해당 인원 계획이 적정하다고 판단하신 근거에 대하여 질의하였습니다. (전기 메모랜덤 반영 사항)</t>
    <phoneticPr fontId="3" type="noConversion"/>
  </si>
  <si>
    <t>2.재계산 결과 평가보고서상 준용한 EIU GDP 성장률에 대해서 평가자가 제시한 #16 Raw data와 상의하여 질의 하였습니다.</t>
    <phoneticPr fontId="3" type="noConversion"/>
  </si>
  <si>
    <t>3. 평가자는 CMS Subscriber 매출에 연도별 고객 수에 ARPU(Average Revenue Per User)를 곱하여 Non channel과 channel을 구분하여 추정하였습니다. ARPU 추정시 신규 non-Channel,의 경우 EIU 소비자 물가상승률의 50%, 신규 Channel의 경우 100% 를 준용한 것으로 확인됩니다. Non channel과 channel ARPU 가정이 상이한 사유 질의드립니다. 또한, 해지non-Channel,의 경우 -0.15% 매년 감소, 해지 Channel의 경우 EIU 소비자 물가상승률 100% 를 적용 하였습니다. ARPU를 추정하는 Logic에 일관성이 보이지 않는 바 해당 사유에 대하여 질의하였습니다. (전기에는 Non channe, channel 구분없이 CPI 상승률을 100% 준용한 것으로 확인됩니다.)</t>
    <phoneticPr fontId="3" type="noConversion"/>
  </si>
  <si>
    <t>4.	CMS Subscriber 신규 가입자 수의 경우 Channel의 경우 '22년 신규 가입자수 준용, Non Channel의 경우 영업사원 증원에 따른 CAGR 2.2%의 성장을 가정하였습니다. 매년 2.2% 성장이 아닌, 추정기간동안 성장률이 상이한 것으로 확인되는 바 non channel 신규 가입자 수 추정 근거가 되는 영업사원 증원계획을 확인해보니 연 약 0.6% 증원되며 '27년에는 '26년 인원수가 유지되는것으로 확인되는데 적용하신 2.2% 성장의 Back-data 자료요청하였습니다.(2.2%의 CAGR 상승에는 영업사원 증원 효과 뿐만 아니라 생산성 향상 Data도 Back-up 되야할 것 같습니다)</t>
    <phoneticPr fontId="3" type="noConversion"/>
  </si>
  <si>
    <t>5.'22년 4Q CMS installation 재계산시 금액이 상의하여 질의하였습니다. 가정상 Price에 대하여 '21년 수치를 준용하였는데 재계산시 평가자 제시 CMS Installation 매출 제시액과 상이하여 관련 내용 질의하였습니다.</t>
    <phoneticPr fontId="3" type="noConversion"/>
  </si>
  <si>
    <t>1. 평가보고서상 매출</t>
    <phoneticPr fontId="3" type="noConversion"/>
  </si>
  <si>
    <t>단위: 백만원</t>
    <phoneticPr fontId="3" type="noConversion"/>
  </si>
  <si>
    <t>Revenue</t>
    <phoneticPr fontId="27" type="noConversion"/>
  </si>
  <si>
    <t>CMS</t>
    <phoneticPr fontId="13" type="noConversion"/>
  </si>
  <si>
    <t>FM</t>
    <phoneticPr fontId="13" type="noConversion"/>
  </si>
  <si>
    <t>COGS</t>
    <phoneticPr fontId="27" type="noConversion"/>
  </si>
  <si>
    <t>SG&amp;A</t>
    <phoneticPr fontId="27" type="noConversion"/>
  </si>
  <si>
    <t>EBIT</t>
    <phoneticPr fontId="13" type="noConversion"/>
  </si>
  <si>
    <t>EBIT%</t>
    <phoneticPr fontId="13" type="noConversion"/>
  </si>
  <si>
    <t>매출</t>
    <phoneticPr fontId="13" type="noConversion"/>
  </si>
  <si>
    <t>OPEX</t>
    <phoneticPr fontId="13" type="noConversion"/>
  </si>
  <si>
    <t>상각비 별도 고려</t>
    <phoneticPr fontId="3" type="noConversion"/>
  </si>
  <si>
    <t>1. CMS</t>
    <phoneticPr fontId="3" type="noConversion"/>
  </si>
  <si>
    <t>Growth Rate</t>
    <phoneticPr fontId="27" type="noConversion"/>
  </si>
  <si>
    <t>세부 가정</t>
    <phoneticPr fontId="27" type="noConversion"/>
  </si>
  <si>
    <t>CMS Revenue</t>
    <phoneticPr fontId="27" type="noConversion"/>
  </si>
  <si>
    <t>% Growth Rate</t>
    <phoneticPr fontId="13" type="noConversion"/>
  </si>
  <si>
    <t>&lt;&lt; check</t>
    <phoneticPr fontId="13" type="noConversion"/>
  </si>
  <si>
    <t>Subscription Revenue</t>
    <phoneticPr fontId="3" type="noConversion"/>
  </si>
  <si>
    <t>Non-Channel Subscription</t>
    <phoneticPr fontId="3" type="noConversion"/>
  </si>
  <si>
    <t>Subscribers</t>
    <phoneticPr fontId="27" type="noConversion"/>
  </si>
  <si>
    <t>기초</t>
  </si>
  <si>
    <t>&lt;&lt; 정확한 재계산 불가능</t>
    <phoneticPr fontId="13" type="noConversion"/>
  </si>
  <si>
    <t>신규</t>
  </si>
  <si>
    <t>해지</t>
  </si>
  <si>
    <t>기타</t>
  </si>
  <si>
    <t>기말</t>
  </si>
  <si>
    <t>월별 ARPU</t>
    <phoneticPr fontId="27" type="noConversion"/>
  </si>
  <si>
    <t>신규</t>
    <phoneticPr fontId="13" type="noConversion"/>
  </si>
  <si>
    <t>해지</t>
    <phoneticPr fontId="13" type="noConversion"/>
  </si>
  <si>
    <t>Channel Subscription</t>
    <phoneticPr fontId="3" type="noConversion"/>
  </si>
  <si>
    <t>Installation Revenue</t>
    <phoneticPr fontId="3" type="noConversion"/>
  </si>
  <si>
    <t># of New Subscribers</t>
    <phoneticPr fontId="13" type="noConversion"/>
  </si>
  <si>
    <t>Installation Price</t>
    <phoneticPr fontId="27" type="noConversion"/>
  </si>
  <si>
    <t>&lt;&lt; 재계산 수치 상이</t>
    <phoneticPr fontId="3" type="noConversion"/>
  </si>
  <si>
    <t>CMS Opex</t>
    <phoneticPr fontId="3" type="noConversion"/>
  </si>
  <si>
    <t>Opex%</t>
    <phoneticPr fontId="13" type="noConversion"/>
  </si>
  <si>
    <t>CMS COGS</t>
    <phoneticPr fontId="3" type="noConversion"/>
  </si>
  <si>
    <t>인건비</t>
    <phoneticPr fontId="13" type="noConversion"/>
  </si>
  <si>
    <t>출동비</t>
    <phoneticPr fontId="13" type="noConversion"/>
  </si>
  <si>
    <t># of 출동 인원</t>
    <phoneticPr fontId="13" type="noConversion"/>
  </si>
  <si>
    <t>출동 인원 Growth Rate</t>
    <phoneticPr fontId="13" type="noConversion"/>
  </si>
  <si>
    <t>인당 고객 수</t>
  </si>
  <si>
    <t>&lt;&lt; 인당 매출 급증 사유 질의(전기 사유 : &lt;&lt; Next OSS 도입에 따른 효율성 증대 효과라고 언급, 추후 모니터링 필요)</t>
    <phoneticPr fontId="13" type="noConversion"/>
  </si>
  <si>
    <t>인당 인건비</t>
    <phoneticPr fontId="13" type="noConversion"/>
  </si>
  <si>
    <t>관제비</t>
    <phoneticPr fontId="13" type="noConversion"/>
  </si>
  <si>
    <t># of 관제 인원</t>
    <phoneticPr fontId="13" type="noConversion"/>
  </si>
  <si>
    <t>&lt;&lt; 왜 감소함? 질의</t>
    <phoneticPr fontId="3" type="noConversion"/>
  </si>
  <si>
    <t>관제 인원 Growth Rate</t>
    <phoneticPr fontId="13" type="noConversion"/>
  </si>
  <si>
    <t>기술지원비</t>
    <phoneticPr fontId="13" type="noConversion"/>
  </si>
  <si>
    <t># of 기술지원 인원</t>
    <phoneticPr fontId="13" type="noConversion"/>
  </si>
  <si>
    <t>기술지원 인원 Growth Rate</t>
    <phoneticPr fontId="13" type="noConversion"/>
  </si>
  <si>
    <t>고객관리</t>
    <phoneticPr fontId="13" type="noConversion"/>
  </si>
  <si>
    <t># of 고객관리 인원</t>
    <phoneticPr fontId="13" type="noConversion"/>
  </si>
  <si>
    <t>고객관리 인원 Growth Rate</t>
    <phoneticPr fontId="13" type="noConversion"/>
  </si>
  <si>
    <t>R&amp;D</t>
    <phoneticPr fontId="13" type="noConversion"/>
  </si>
  <si>
    <t># of R&amp;D인원</t>
    <phoneticPr fontId="13" type="noConversion"/>
  </si>
  <si>
    <t>R&amp;D 인원 Growth Rate</t>
    <phoneticPr fontId="13" type="noConversion"/>
  </si>
  <si>
    <t>인당 고객 수</t>
    <phoneticPr fontId="13" type="noConversion"/>
  </si>
  <si>
    <t>기타 COGS</t>
    <phoneticPr fontId="13" type="noConversion"/>
  </si>
  <si>
    <t>Transportation O/M Expense</t>
  </si>
  <si>
    <t>CPI 성장률 적용</t>
    <phoneticPr fontId="3" type="noConversion"/>
  </si>
  <si>
    <t>Communication Expense</t>
  </si>
  <si>
    <t>NC 증가율</t>
    <phoneticPr fontId="3" type="noConversion"/>
  </si>
  <si>
    <t>Others</t>
  </si>
  <si>
    <t>NC 증가율</t>
  </si>
  <si>
    <t>CMS SG&amp;A</t>
    <phoneticPr fontId="3" type="noConversion"/>
  </si>
  <si>
    <t># of Sales Representatives</t>
    <phoneticPr fontId="13" type="noConversion"/>
  </si>
  <si>
    <t>인당 인건비</t>
  </si>
  <si>
    <t>Sales Commission</t>
    <phoneticPr fontId="13" type="noConversion"/>
  </si>
  <si>
    <t>커미션률</t>
    <phoneticPr fontId="13" type="noConversion"/>
  </si>
  <si>
    <t>대상매출액</t>
    <phoneticPr fontId="13" type="noConversion"/>
  </si>
  <si>
    <t>Non-Channel</t>
    <phoneticPr fontId="13" type="noConversion"/>
  </si>
  <si>
    <t>&lt;&lt; 수치 상이한 사유 질의</t>
    <phoneticPr fontId="3" type="noConversion"/>
  </si>
  <si>
    <t>Channel</t>
    <phoneticPr fontId="13" type="noConversion"/>
  </si>
  <si>
    <t>기타 SG&amp;A</t>
    <phoneticPr fontId="13" type="noConversion"/>
  </si>
  <si>
    <t>매출 성장률 적용</t>
    <phoneticPr fontId="13" type="noConversion"/>
  </si>
  <si>
    <t>2. Facility Management</t>
    <phoneticPr fontId="3" type="noConversion"/>
  </si>
  <si>
    <t>Driver</t>
    <phoneticPr fontId="27" type="noConversion"/>
  </si>
  <si>
    <t>FM Revenue</t>
    <phoneticPr fontId="3" type="noConversion"/>
  </si>
  <si>
    <t>FM Sites</t>
  </si>
  <si>
    <t>21-'22년 2개년 평균성장률 반영</t>
    <phoneticPr fontId="3" type="noConversion"/>
  </si>
  <si>
    <t>FM Revenue / Site</t>
  </si>
  <si>
    <t>Site 당 인건비 * (1+마진율)</t>
    <phoneticPr fontId="13" type="noConversion"/>
  </si>
  <si>
    <t>FM Labor Cost / Site</t>
  </si>
  <si>
    <t>FM Employee / Site</t>
  </si>
  <si>
    <t>19-'21년 평균치 적용</t>
    <phoneticPr fontId="13" type="noConversion"/>
  </si>
  <si>
    <t>FM Employee</t>
  </si>
  <si>
    <t>FM Labor Cost / Employee</t>
  </si>
  <si>
    <t>임금상승률 적용</t>
    <phoneticPr fontId="13" type="noConversion"/>
  </si>
  <si>
    <t>Margin %</t>
  </si>
  <si>
    <t>3.75개년 평균 마진율 적용</t>
    <phoneticPr fontId="13" type="noConversion"/>
  </si>
  <si>
    <t>Average Revenue</t>
  </si>
  <si>
    <t>FM OPEX</t>
    <phoneticPr fontId="3" type="noConversion"/>
  </si>
  <si>
    <t>FM COGS</t>
    <phoneticPr fontId="3" type="noConversion"/>
  </si>
  <si>
    <t>임직원 수</t>
    <phoneticPr fontId="13" type="noConversion"/>
  </si>
  <si>
    <t>EIU 명목임금상승률 적용</t>
    <phoneticPr fontId="13" type="noConversion"/>
  </si>
  <si>
    <t>파악불가</t>
    <phoneticPr fontId="3" type="noConversion"/>
  </si>
  <si>
    <t>FM SG&amp;A</t>
    <phoneticPr fontId="3" type="noConversion"/>
  </si>
  <si>
    <t>3. 공통비용</t>
    <phoneticPr fontId="13" type="noConversion"/>
  </si>
  <si>
    <t>공통 Opex</t>
    <phoneticPr fontId="3" type="noConversion"/>
  </si>
  <si>
    <t>공통 COGS</t>
    <phoneticPr fontId="3" type="noConversion"/>
  </si>
  <si>
    <t>Other 출동 Expense</t>
  </si>
  <si>
    <t>Other 관제 Expense</t>
  </si>
  <si>
    <t>Other 기술지원 Expense</t>
  </si>
  <si>
    <t>Other Customer Service Expense</t>
  </si>
  <si>
    <t>Call Center Expense</t>
  </si>
  <si>
    <t>Other R&amp;D Expense</t>
  </si>
  <si>
    <t>공통 COGS % Change</t>
    <phoneticPr fontId="3" type="noConversion"/>
  </si>
  <si>
    <t>출동인원 증감률 대비 보수적 추정</t>
    <phoneticPr fontId="13" type="noConversion"/>
  </si>
  <si>
    <t>CPI Index 성장률 초과</t>
    <phoneticPr fontId="13" type="noConversion"/>
  </si>
  <si>
    <t>CPI Index</t>
    <phoneticPr fontId="13" type="noConversion"/>
  </si>
  <si>
    <t>공통 SG&amp;A</t>
    <phoneticPr fontId="3" type="noConversion"/>
  </si>
  <si>
    <t>Cyber Security</t>
    <phoneticPr fontId="27" type="noConversion"/>
  </si>
  <si>
    <t>ISAC/ES</t>
    <phoneticPr fontId="13" type="noConversion"/>
  </si>
  <si>
    <t>Manned Monitoring</t>
    <phoneticPr fontId="13" type="noConversion"/>
  </si>
  <si>
    <t>Consulting</t>
    <phoneticPr fontId="13" type="noConversion"/>
  </si>
  <si>
    <t>Solution/SI</t>
    <phoneticPr fontId="13" type="noConversion"/>
  </si>
  <si>
    <t>Cloud</t>
    <phoneticPr fontId="13" type="noConversion"/>
  </si>
  <si>
    <t>Mobile</t>
    <phoneticPr fontId="13" type="noConversion"/>
  </si>
  <si>
    <t>&lt;&lt; 영업이익률 개선, 매출 증가에 따른 고정비 효과</t>
    <phoneticPr fontId="13" type="noConversion"/>
  </si>
  <si>
    <t>Expenses</t>
    <phoneticPr fontId="13" type="noConversion"/>
  </si>
  <si>
    <t>&lt;&lt; Cloud COGS 합산 오류? 질의 필요</t>
    <phoneticPr fontId="13" type="noConversion"/>
  </si>
  <si>
    <t>1. ISAC/ES</t>
    <phoneticPr fontId="3" type="noConversion"/>
  </si>
  <si>
    <t>ISAC/ES Revenue</t>
    <phoneticPr fontId="3" type="noConversion"/>
  </si>
  <si>
    <t>Affiliate Clients</t>
    <phoneticPr fontId="3" type="noConversion"/>
  </si>
  <si>
    <t>&lt;&lt; 전기 1명 증가에서 10명 증가 추정 공격적</t>
    <phoneticPr fontId="3" type="noConversion"/>
  </si>
  <si>
    <t>Increment</t>
  </si>
  <si>
    <t>연도당 고객 수 10명 증가</t>
    <phoneticPr fontId="13" type="noConversion"/>
  </si>
  <si>
    <t>&lt;&lt; check - 과거 증가세 대비 보수적</t>
    <phoneticPr fontId="13" type="noConversion"/>
  </si>
  <si>
    <t>Affiliate Service Average Price</t>
  </si>
  <si>
    <t>% Growth</t>
    <phoneticPr fontId="13" type="noConversion"/>
  </si>
  <si>
    <t>CPI 상승률 반영</t>
    <phoneticPr fontId="13" type="noConversion"/>
  </si>
  <si>
    <t>소비자 물가상승률 적용</t>
    <phoneticPr fontId="3" type="noConversion"/>
  </si>
  <si>
    <t>OA</t>
    <phoneticPr fontId="13" type="noConversion"/>
  </si>
  <si>
    <t>GDP 성장률 반영</t>
  </si>
  <si>
    <t>ISAC/ES Opex</t>
    <phoneticPr fontId="3" type="noConversion"/>
  </si>
  <si>
    <t>ISAC/ES COGS</t>
    <phoneticPr fontId="3" type="noConversion"/>
  </si>
  <si>
    <t>재료비</t>
    <phoneticPr fontId="13" type="noConversion"/>
  </si>
  <si>
    <t>% of Sales</t>
    <phoneticPr fontId="13" type="noConversion"/>
  </si>
  <si>
    <t>'22년 비율 적용 후 '23년부터 매년 0.5% 개선 가정</t>
    <phoneticPr fontId="13" type="noConversion"/>
  </si>
  <si>
    <t>개선 사유 질의 결과 과거 대비 최근 원자재 가격 급증 고려할시 개선 가정 수용 가능한것으로 보임.</t>
    <phoneticPr fontId="3" type="noConversion"/>
  </si>
  <si>
    <t>명목임금상승률 적용</t>
    <phoneticPr fontId="13" type="noConversion"/>
  </si>
  <si>
    <t>Outsourcing Costs</t>
    <phoneticPr fontId="13" type="noConversion"/>
  </si>
  <si>
    <t>'22년 비율 적용 후 '23년부터 매년 0.5% 개선 가정</t>
  </si>
  <si>
    <t>개선 사유 질의 이후 Logic 질의</t>
    <phoneticPr fontId="3" type="noConversion"/>
  </si>
  <si>
    <t>22년 비중 적용</t>
    <phoneticPr fontId="3" type="noConversion"/>
  </si>
  <si>
    <t>ISAC/ES SG&amp;A</t>
    <phoneticPr fontId="3" type="noConversion"/>
  </si>
  <si>
    <t>PPI 상승률 적용</t>
    <phoneticPr fontId="13" type="noConversion"/>
  </si>
  <si>
    <t>2. Manned Monitoring</t>
    <phoneticPr fontId="3" type="noConversion"/>
  </si>
  <si>
    <t>Manned Monitoring Revenue</t>
    <phoneticPr fontId="3" type="noConversion"/>
  </si>
  <si>
    <t># of Customers</t>
    <phoneticPr fontId="13" type="noConversion"/>
  </si>
  <si>
    <t>회사제시 사업계획 반영</t>
    <phoneticPr fontId="13" type="noConversion"/>
  </si>
  <si>
    <t>Increment</t>
    <phoneticPr fontId="13" type="noConversion"/>
  </si>
  <si>
    <t>&lt;&lt;전기대비 낙관적</t>
    <phoneticPr fontId="3" type="noConversion"/>
  </si>
  <si>
    <t>Price per Customer</t>
    <phoneticPr fontId="13" type="noConversion"/>
  </si>
  <si>
    <t>고객당 인건비 * (1+마진율)</t>
    <phoneticPr fontId="13" type="noConversion"/>
  </si>
  <si>
    <t>GDP 상승률 적용</t>
    <phoneticPr fontId="13" type="noConversion"/>
  </si>
  <si>
    <t>적용 마진율</t>
    <phoneticPr fontId="13" type="noConversion"/>
  </si>
  <si>
    <t>Labor Cost / Employee</t>
    <phoneticPr fontId="13" type="noConversion"/>
  </si>
  <si>
    <t>고객 당 인건비</t>
    <phoneticPr fontId="13" type="noConversion"/>
  </si>
  <si>
    <t>수치 근거?</t>
    <phoneticPr fontId="13" type="noConversion"/>
  </si>
  <si>
    <t>Price per Customer 검증</t>
    <phoneticPr fontId="13" type="noConversion"/>
  </si>
  <si>
    <t>유인감시 OPEX</t>
    <phoneticPr fontId="3" type="noConversion"/>
  </si>
  <si>
    <t>유인감시 COGS</t>
    <phoneticPr fontId="3" type="noConversion"/>
  </si>
  <si>
    <t>'22년 비율 유지 가정(실제적용과 다름)</t>
    <phoneticPr fontId="13" type="noConversion"/>
  </si>
  <si>
    <t>아웃소싱 인원 수</t>
    <phoneticPr fontId="13" type="noConversion"/>
  </si>
  <si>
    <t>PPI 성장률 적용</t>
    <phoneticPr fontId="13" type="noConversion"/>
  </si>
  <si>
    <t>유인감시 SG&amp;A</t>
    <phoneticPr fontId="3" type="noConversion"/>
  </si>
  <si>
    <t>SG&amp;A 인원</t>
    <phoneticPr fontId="13" type="noConversion"/>
  </si>
  <si>
    <t>PPI 성장률 적용</t>
  </si>
  <si>
    <t>3. Consulting</t>
    <phoneticPr fontId="13" type="noConversion"/>
  </si>
  <si>
    <t>Consulting Revenue</t>
    <phoneticPr fontId="3" type="noConversion"/>
  </si>
  <si>
    <t>Consulting Cases</t>
    <phoneticPr fontId="13" type="noConversion"/>
  </si>
  <si>
    <t>Revenue Per Case</t>
    <phoneticPr fontId="13" type="noConversion"/>
  </si>
  <si>
    <t>Consulting Cases per Employee</t>
    <phoneticPr fontId="13" type="noConversion"/>
  </si>
  <si>
    <t># of Employees</t>
    <phoneticPr fontId="13" type="noConversion"/>
  </si>
  <si>
    <t>Labor Cost / Employee(SG&amp;A 포함)</t>
    <phoneticPr fontId="13" type="noConversion"/>
  </si>
  <si>
    <t>Labor Cost Per Case</t>
    <phoneticPr fontId="13" type="noConversion"/>
  </si>
  <si>
    <t>&lt;&lt; 삼일 제시 수치와 차이 존재,질의 문의</t>
    <phoneticPr fontId="13" type="noConversion"/>
  </si>
  <si>
    <t>&lt;&lt; '22년 급증수치 적용 합리성 질의</t>
    <phoneticPr fontId="13" type="noConversion"/>
  </si>
  <si>
    <t>Revenue Per Case 검증</t>
    <phoneticPr fontId="13" type="noConversion"/>
  </si>
  <si>
    <t>Consulting OPEX</t>
    <phoneticPr fontId="3" type="noConversion"/>
  </si>
  <si>
    <t>Consulting COGS</t>
    <phoneticPr fontId="3" type="noConversion"/>
  </si>
  <si>
    <t>'22년 비율 유지 가정(실제적용과 다름)</t>
  </si>
  <si>
    <t>Consulting SG&amp;A</t>
    <phoneticPr fontId="3" type="noConversion"/>
  </si>
  <si>
    <t>4. Solution/SI</t>
    <phoneticPr fontId="3" type="noConversion"/>
  </si>
  <si>
    <t>Solution/SI Revenue</t>
    <phoneticPr fontId="3" type="noConversion"/>
  </si>
  <si>
    <t>Distributorship</t>
    <phoneticPr fontId="13" type="noConversion"/>
  </si>
  <si>
    <t># of Vendors</t>
    <phoneticPr fontId="13" type="noConversion"/>
  </si>
  <si>
    <t>과거 증가수준 반영 및 '23년이후 매년 3개 증가</t>
    <phoneticPr fontId="13" type="noConversion"/>
  </si>
  <si>
    <t xml:space="preserve">가정과 상이 </t>
    <phoneticPr fontId="3" type="noConversion"/>
  </si>
  <si>
    <t>질의</t>
    <phoneticPr fontId="3" type="noConversion"/>
  </si>
  <si>
    <t>Revenue / Vendor</t>
    <phoneticPr fontId="13" type="noConversion"/>
  </si>
  <si>
    <t>CPI 상승률 적용</t>
    <phoneticPr fontId="13" type="noConversion"/>
  </si>
  <si>
    <t>수익성 개선</t>
    <phoneticPr fontId="13" type="noConversion"/>
  </si>
  <si>
    <t>수익성 개선 5% 가정 + CPI 상승률 가정</t>
    <phoneticPr fontId="13" type="noConversion"/>
  </si>
  <si>
    <t>&lt;&lt; 개선 가능한 사유 질의</t>
    <phoneticPr fontId="3" type="noConversion"/>
  </si>
  <si>
    <t>Tech Support/SI</t>
    <phoneticPr fontId="13" type="noConversion"/>
  </si>
  <si>
    <t>% of Consulting Sales</t>
    <phoneticPr fontId="13" type="noConversion"/>
  </si>
  <si>
    <t>&lt;&lt; Consulting 매출 하향 조정 시 동반 하락 예정</t>
    <phoneticPr fontId="13" type="noConversion"/>
  </si>
  <si>
    <t>&lt;&lt; 개선 가능한 사유 질의, 최근 감소 추세인데 상승 낙관적</t>
    <phoneticPr fontId="3" type="noConversion"/>
  </si>
  <si>
    <t>Solution/SI OPEX</t>
    <phoneticPr fontId="3" type="noConversion"/>
  </si>
  <si>
    <t>Solution/SI COGS</t>
    <phoneticPr fontId="3" type="noConversion"/>
  </si>
  <si>
    <t>Vendor Fee</t>
    <phoneticPr fontId="13" type="noConversion"/>
  </si>
  <si>
    <t>Vendor Fee per Vendor</t>
    <phoneticPr fontId="13" type="noConversion"/>
  </si>
  <si>
    <t>5% 일정률 유지 가정</t>
    <phoneticPr fontId="13" type="noConversion"/>
  </si>
  <si>
    <t>기타 재료비</t>
    <phoneticPr fontId="13" type="noConversion"/>
  </si>
  <si>
    <t>% of Revenue</t>
    <phoneticPr fontId="13" type="noConversion"/>
  </si>
  <si>
    <t>Solution/SI Revenue '22년 비율 준용후 0.5% 개선</t>
    <phoneticPr fontId="13" type="noConversion"/>
  </si>
  <si>
    <t>22년 수준 대비 개선 가정.</t>
    <phoneticPr fontId="13" type="noConversion"/>
  </si>
  <si>
    <t>Solution/SI SG&amp;A</t>
    <phoneticPr fontId="3" type="noConversion"/>
  </si>
  <si>
    <t>GDP 성장률 적용</t>
    <phoneticPr fontId="13" type="noConversion"/>
  </si>
  <si>
    <t>5. Cloud</t>
    <phoneticPr fontId="3" type="noConversion"/>
  </si>
  <si>
    <t>Cloud Revenue</t>
    <phoneticPr fontId="3" type="noConversion"/>
  </si>
  <si>
    <t>Cloud Captive</t>
    <phoneticPr fontId="3" type="noConversion"/>
  </si>
  <si>
    <t>증가 사유 질의</t>
    <phoneticPr fontId="13" type="noConversion"/>
  </si>
  <si>
    <t>&lt;&lt; 증가율 memo 언급</t>
    <phoneticPr fontId="13" type="noConversion"/>
  </si>
  <si>
    <t>Average Price</t>
    <phoneticPr fontId="13" type="noConversion"/>
  </si>
  <si>
    <t>22년 급증 사유 질의</t>
    <phoneticPr fontId="13" type="noConversion"/>
  </si>
  <si>
    <t>Cloud Non-captive</t>
  </si>
  <si>
    <t>Remote Monitoring</t>
    <phoneticPr fontId="13" type="noConversion"/>
  </si>
  <si>
    <t>&lt;&lt; 전기 대비 추정이 간소화됨 사유 질의</t>
    <phoneticPr fontId="3" type="noConversion"/>
  </si>
  <si>
    <t>VIDC / IDC</t>
  </si>
  <si>
    <t>Independent Client</t>
    <phoneticPr fontId="3" type="noConversion"/>
  </si>
  <si>
    <t>Clients</t>
    <phoneticPr fontId="13" type="noConversion"/>
  </si>
  <si>
    <t>&lt;&lt; check - 과거 증가 추세 대비 현실적 증가율</t>
    <phoneticPr fontId="13" type="noConversion"/>
  </si>
  <si>
    <t>Revenue/Client</t>
    <phoneticPr fontId="13" type="noConversion"/>
  </si>
  <si>
    <t>Solution</t>
    <phoneticPr fontId="3" type="noConversion"/>
  </si>
  <si>
    <t>Global Business</t>
    <phoneticPr fontId="3" type="noConversion"/>
  </si>
  <si>
    <t>Cloud OPEX</t>
    <phoneticPr fontId="3" type="noConversion"/>
  </si>
  <si>
    <t>Cloud COGS</t>
    <phoneticPr fontId="3" type="noConversion"/>
  </si>
  <si>
    <t>5.1. Cloud</t>
    <phoneticPr fontId="13" type="noConversion"/>
  </si>
  <si>
    <t>22년 비율 준용후 0.5% 개선</t>
    <phoneticPr fontId="13" type="noConversion"/>
  </si>
  <si>
    <t>&lt;&lt; 항목 사라짐 질의</t>
    <phoneticPr fontId="3" type="noConversion"/>
  </si>
  <si>
    <t>개선효과</t>
    <phoneticPr fontId="3" type="noConversion"/>
  </si>
  <si>
    <t>5.2. Remote Monitoring</t>
    <phoneticPr fontId="13" type="noConversion"/>
  </si>
  <si>
    <t>'22년 이후 매년 0.5% 개선 가정</t>
    <phoneticPr fontId="13" type="noConversion"/>
  </si>
  <si>
    <t>가정 합리성 질의</t>
    <phoneticPr fontId="3" type="noConversion"/>
  </si>
  <si>
    <t>GDP 상승률 적용</t>
  </si>
  <si>
    <t>'22년 이후 매년 0.5% 개선 가정</t>
  </si>
  <si>
    <t>5.3. Global Business</t>
    <phoneticPr fontId="13" type="noConversion"/>
  </si>
  <si>
    <t>항목 삭제 질의</t>
    <phoneticPr fontId="3" type="noConversion"/>
  </si>
  <si>
    <t>Cloud SG&amp;A</t>
    <phoneticPr fontId="3" type="noConversion"/>
  </si>
  <si>
    <t>인당 매출</t>
    <phoneticPr fontId="13" type="noConversion"/>
  </si>
  <si>
    <t>사업계획</t>
    <phoneticPr fontId="13" type="noConversion"/>
  </si>
  <si>
    <t>&lt;&lt; 산정 기준?</t>
    <phoneticPr fontId="13" type="noConversion"/>
  </si>
  <si>
    <t>&lt;&lt; check - 명목 임금 상승률 대비 높은 상승률 적용, 문제 X</t>
    <phoneticPr fontId="13" type="noConversion"/>
  </si>
  <si>
    <t>&lt;&lt; '22년 제외 GDP 상승률 적용 check</t>
    <phoneticPr fontId="13" type="noConversion"/>
  </si>
  <si>
    <t>6. Mobile</t>
    <phoneticPr fontId="3" type="noConversion"/>
  </si>
  <si>
    <t>Mobile Revenue</t>
    <phoneticPr fontId="3" type="noConversion"/>
  </si>
  <si>
    <t>&lt;&lt; 매출 재계산 불가능 값이 살아있는 자료 요청 필요</t>
    <phoneticPr fontId="13" type="noConversion"/>
  </si>
  <si>
    <t>T Guard Users</t>
    <phoneticPr fontId="13" type="noConversion"/>
  </si>
  <si>
    <t>Memo 기재 필요</t>
    <phoneticPr fontId="3" type="noConversion"/>
  </si>
  <si>
    <t>Beginning Users</t>
    <phoneticPr fontId="13" type="noConversion"/>
  </si>
  <si>
    <t>New Users</t>
    <phoneticPr fontId="13" type="noConversion"/>
  </si>
  <si>
    <t>Ending Users</t>
    <phoneticPr fontId="13" type="noConversion"/>
  </si>
  <si>
    <t>SKT Android Users</t>
    <phoneticPr fontId="13" type="noConversion"/>
  </si>
  <si>
    <t>Penetration Rate</t>
    <phoneticPr fontId="13" type="noConversion"/>
  </si>
  <si>
    <t>% of Paid Users</t>
    <phoneticPr fontId="13" type="noConversion"/>
  </si>
  <si>
    <t>ARPU</t>
    <phoneticPr fontId="13" type="noConversion"/>
  </si>
  <si>
    <t>Mobile OPEX</t>
    <phoneticPr fontId="3" type="noConversion"/>
  </si>
  <si>
    <t>Mobile COGS</t>
    <phoneticPr fontId="3" type="noConversion"/>
  </si>
  <si>
    <t>직원당 고객수 유지 가정</t>
    <phoneticPr fontId="13" type="noConversion"/>
  </si>
  <si>
    <t>Mobile SG&amp;A</t>
    <phoneticPr fontId="3" type="noConversion"/>
  </si>
  <si>
    <t>발견 및 질의 필요 사항</t>
    <phoneticPr fontId="13" type="noConversion"/>
  </si>
  <si>
    <t>1. Consulting 매출 과대추정 오류</t>
    <phoneticPr fontId="13" type="noConversion"/>
  </si>
  <si>
    <t>CSP</t>
    <phoneticPr fontId="13" type="noConversion"/>
  </si>
  <si>
    <t>OT/ICS</t>
    <phoneticPr fontId="13" type="noConversion"/>
  </si>
  <si>
    <t>SI, DS, SMB</t>
    <phoneticPr fontId="13" type="noConversion"/>
  </si>
  <si>
    <t>CSP</t>
  </si>
  <si>
    <t>OT/ICS</t>
  </si>
  <si>
    <t>SI, DS, SMB</t>
  </si>
  <si>
    <t>&lt;&lt; 인건비 제외 사유?</t>
    <phoneticPr fontId="13" type="noConversion"/>
  </si>
  <si>
    <t>&lt;&lt; SI, DS, SMB 매출 합산 오류로 추정 but 금액적 효과 미미</t>
    <phoneticPr fontId="13" type="noConversion"/>
  </si>
  <si>
    <t>COGS</t>
    <phoneticPr fontId="13" type="noConversion"/>
  </si>
  <si>
    <t>&lt;&lt; SI, DS, SMB 매출원가 합산 오류로 추정 but 금액적 효과 미미</t>
    <phoneticPr fontId="13" type="noConversion"/>
  </si>
  <si>
    <t>SG&amp;A</t>
    <phoneticPr fontId="13" type="noConversion"/>
  </si>
  <si>
    <t>1. Converged Security Platform</t>
    <phoneticPr fontId="3" type="noConversion"/>
  </si>
  <si>
    <t>Congerged Security Platform Revenue</t>
    <phoneticPr fontId="3" type="noConversion"/>
  </si>
  <si>
    <t>Converged Security Platform - FM Employees</t>
  </si>
  <si>
    <t>Employee / Site</t>
  </si>
  <si>
    <t>사업계획 합리적이라고 판단한 사유 질의</t>
    <phoneticPr fontId="3" type="noConversion"/>
  </si>
  <si>
    <t># of Sites</t>
  </si>
  <si>
    <t>Converged Security Platform - FM Revenue / Site</t>
    <phoneticPr fontId="3" type="noConversion"/>
  </si>
  <si>
    <t>Average Labor Cost / Employee</t>
  </si>
  <si>
    <t>Margin Applied</t>
    <phoneticPr fontId="13" type="noConversion"/>
  </si>
  <si>
    <t>22년 수준 마진율 반영</t>
    <phoneticPr fontId="13" type="noConversion"/>
  </si>
  <si>
    <t>최근 마진율 급증한 사유 질의</t>
    <phoneticPr fontId="3" type="noConversion"/>
  </si>
  <si>
    <t>CSP - Service - P/site (pre-markup)</t>
  </si>
  <si>
    <t># of Solutions Sold</t>
    <phoneticPr fontId="13" type="noConversion"/>
  </si>
  <si>
    <t>사업계획</t>
  </si>
  <si>
    <t># of Sites</t>
    <phoneticPr fontId="13" type="noConversion"/>
  </si>
  <si>
    <t>Increment Sites</t>
    <phoneticPr fontId="13" type="noConversion"/>
  </si>
  <si>
    <t>Conversion Rate</t>
    <phoneticPr fontId="13" type="noConversion"/>
  </si>
  <si>
    <t>Price per Solution</t>
    <phoneticPr fontId="13" type="noConversion"/>
  </si>
  <si>
    <t>CSP Opex</t>
    <phoneticPr fontId="3" type="noConversion"/>
  </si>
  <si>
    <t>CSP COGS</t>
    <phoneticPr fontId="3" type="noConversion"/>
  </si>
  <si>
    <t>전기 비용 + 0.5*((전년도 증분인원 * 인건비)+(당년도 증분인원 * 인건비))</t>
    <phoneticPr fontId="13" type="noConversion"/>
  </si>
  <si>
    <t>4Q 수치 재계산 차이</t>
    <phoneticPr fontId="3" type="noConversion"/>
  </si>
  <si>
    <t>&lt;&lt; check, 매출추정 시 인원과 일치</t>
    <phoneticPr fontId="13" type="noConversion"/>
  </si>
  <si>
    <t>PPI 증가율 적용</t>
    <phoneticPr fontId="13" type="noConversion"/>
  </si>
  <si>
    <t>22년 이후 0.5% 개선 가정</t>
    <phoneticPr fontId="13" type="noConversion"/>
  </si>
  <si>
    <t>COGS client / employee</t>
  </si>
  <si>
    <t>22년 이후 0.5% 개선 가정</t>
  </si>
  <si>
    <t>Improvement</t>
    <phoneticPr fontId="13" type="noConversion"/>
  </si>
  <si>
    <t>고정비성 항목으로 인한 매출증가에 따른 비율 개선</t>
    <phoneticPr fontId="3" type="noConversion"/>
  </si>
  <si>
    <t>PPI 증가율 적용</t>
  </si>
  <si>
    <t>CSP SG&amp;A</t>
    <phoneticPr fontId="3" type="noConversion"/>
  </si>
  <si>
    <t># of site increment / employee '22년 수준 유지 가정</t>
    <phoneticPr fontId="3" type="noConversion"/>
  </si>
  <si>
    <t># of Employee</t>
  </si>
  <si>
    <t>Client / employee GDP 성장률에 따라 개선 가정</t>
    <phoneticPr fontId="3" type="noConversion"/>
  </si>
  <si>
    <t>2. OT/ICS</t>
    <phoneticPr fontId="13" type="noConversion"/>
  </si>
  <si>
    <t>OT/ICS Revenue</t>
    <phoneticPr fontId="3" type="noConversion"/>
  </si>
  <si>
    <t>OT Total Market</t>
    <phoneticPr fontId="13" type="noConversion"/>
  </si>
  <si>
    <t>성장률 전망대비 높은 사유 질의</t>
    <phoneticPr fontId="13" type="noConversion"/>
  </si>
  <si>
    <t>ADT Caps M/S</t>
    <phoneticPr fontId="13" type="noConversion"/>
  </si>
  <si>
    <t>Increment M/S Growth</t>
    <phoneticPr fontId="13" type="noConversion"/>
  </si>
  <si>
    <t>시장 점유율 상승 질의</t>
    <phoneticPr fontId="3" type="noConversion"/>
  </si>
  <si>
    <t>OT/ICS OPEX</t>
    <phoneticPr fontId="3" type="noConversion"/>
  </si>
  <si>
    <t>OT/ICS COGS</t>
    <phoneticPr fontId="3" type="noConversion"/>
  </si>
  <si>
    <t>고정비성 항목으로 인한 매출증가에 따른 비율 개선</t>
  </si>
  <si>
    <t>OT/ICS SG&amp;A</t>
    <phoneticPr fontId="3" type="noConversion"/>
  </si>
  <si>
    <t>&lt;&lt; '22년 이후 추정 제외 사유? But 금액적 중요성 낮음</t>
    <phoneticPr fontId="13" type="noConversion"/>
  </si>
  <si>
    <t>SI, SMB Revenue</t>
    <phoneticPr fontId="3" type="noConversion"/>
  </si>
  <si>
    <t>SI Revenue</t>
    <phoneticPr fontId="3" type="noConversion"/>
  </si>
  <si>
    <t>사업계획상 성장률</t>
    <phoneticPr fontId="13" type="noConversion"/>
  </si>
  <si>
    <t>&lt;&lt; check 질의 답변 22. 과거 성장률 고려시 합리적이라고 판단함</t>
    <phoneticPr fontId="13" type="noConversion"/>
  </si>
  <si>
    <t>SMB Revenue</t>
    <phoneticPr fontId="3" type="noConversion"/>
  </si>
  <si>
    <t>% of Cybersecurity Sales</t>
    <phoneticPr fontId="13" type="noConversion"/>
  </si>
  <si>
    <t>22년 이후 Cybersecurity 일정 비율 적용</t>
    <phoneticPr fontId="13" type="noConversion"/>
  </si>
  <si>
    <t>cybersecurity 적용 사유 : ADT와 인포섹 합병에 따라 '21년부터 SMB매출은 소멸되고 교육사업만 남게되어 교육사업은 '20년부터 시작된 사업으로 Trend반영이 어려워 정보보안 매출 증가율에 비례해서 증가한 것으로 추정하였습니다.</t>
    <phoneticPr fontId="3" type="noConversion"/>
  </si>
  <si>
    <t>SI, SMB Opex</t>
    <phoneticPr fontId="13" type="noConversion"/>
  </si>
  <si>
    <t>SI, SMB COGS</t>
    <phoneticPr fontId="3" type="noConversion"/>
  </si>
  <si>
    <t>SI</t>
    <phoneticPr fontId="13" type="noConversion"/>
  </si>
  <si>
    <t>SMB</t>
    <phoneticPr fontId="13" type="noConversion"/>
  </si>
  <si>
    <t>SI, SMB SG&amp;A</t>
    <phoneticPr fontId="3" type="noConversion"/>
  </si>
  <si>
    <t>m KRW</t>
  </si>
  <si>
    <t>FY</t>
  </si>
  <si>
    <t>1~3Q</t>
  </si>
  <si>
    <t>4Q</t>
  </si>
  <si>
    <t>1. Converged Security Platform</t>
  </si>
  <si>
    <t>Converged Security Platform Revenue</t>
  </si>
  <si>
    <t>MN</t>
  </si>
  <si>
    <t>Service</t>
  </si>
  <si>
    <t>Solution / SI</t>
  </si>
  <si>
    <t>1) Service</t>
  </si>
  <si>
    <t>#</t>
  </si>
  <si>
    <t>Average Revenue / Site</t>
  </si>
  <si>
    <t>Mn</t>
  </si>
  <si>
    <t>% Growth</t>
  </si>
  <si>
    <t>%</t>
  </si>
  <si>
    <t>Margin Applied</t>
  </si>
  <si>
    <t>2) Solution / SI Revenue</t>
  </si>
  <si>
    <t>Converged Security Platform - Solution/SI</t>
  </si>
  <si>
    <t>Solution / Site Conversion</t>
  </si>
  <si>
    <t>Price / Solution</t>
  </si>
  <si>
    <t>2. OT / ICS</t>
  </si>
  <si>
    <t>OT Revenue</t>
  </si>
  <si>
    <t>OT Market</t>
  </si>
  <si>
    <t>Implied ADT Caps M/S</t>
  </si>
  <si>
    <t>3. SI, DS, SMB</t>
  </si>
  <si>
    <t>SI, DS, SMB Revenue</t>
  </si>
  <si>
    <t>SI Revenue</t>
  </si>
  <si>
    <t>DS Revenue</t>
  </si>
  <si>
    <t>SMB Revenue</t>
  </si>
  <si>
    <t>CyberGuard Revenue</t>
  </si>
  <si>
    <t>Other SMB Revenue (교육사업)</t>
  </si>
  <si>
    <t>COGS</t>
  </si>
  <si>
    <t>Converged Security Platform COGS</t>
  </si>
  <si>
    <t>1) CSP - Service</t>
  </si>
  <si>
    <t>Labor Cost</t>
  </si>
  <si>
    <t>CSP - Service Employee Average Labor Cost</t>
  </si>
  <si>
    <t>CSP - Service Employee</t>
  </si>
  <si>
    <t>Employee / Site</t>
    <phoneticPr fontId="3" type="noConversion"/>
  </si>
  <si>
    <t>증분 오기인듯함</t>
    <phoneticPr fontId="3" type="noConversion"/>
  </si>
  <si>
    <t>Other COGS</t>
  </si>
  <si>
    <t>2) Solution / SI COGS</t>
  </si>
  <si>
    <t>Material Cost</t>
  </si>
  <si>
    <t>% Revenue</t>
  </si>
  <si>
    <t>Average Labor Cost</t>
  </si>
  <si>
    <t>Outsourcing Cost</t>
  </si>
  <si>
    <t>Improvement</t>
  </si>
  <si>
    <t>OT / ICS COGS</t>
  </si>
  <si>
    <t>Revenue / employee</t>
  </si>
  <si>
    <t>3.1. SI, DS, SMB - SI COGS</t>
  </si>
  <si>
    <t>SI COGS</t>
  </si>
  <si>
    <t>3.2. SI, DS, SMB - DS COGS</t>
  </si>
  <si>
    <t>DS COGS</t>
  </si>
  <si>
    <t>3.3. SI, DS, SMB - SMB COGS</t>
  </si>
  <si>
    <t>SMB COGS</t>
  </si>
  <si>
    <t>SG&amp;A</t>
  </si>
  <si>
    <t>1.1 Converged Security Platform - FM SG&amp;A</t>
  </si>
  <si>
    <t>Converged Security Platform - Service SG&amp;A</t>
  </si>
  <si>
    <t># of CSP - Service Sales Representatives</t>
    <phoneticPr fontId="3" type="noConversion"/>
  </si>
  <si>
    <t># of site increment / employee</t>
  </si>
  <si>
    <t>CSP - Service Sales Rep. Average Labor Cost</t>
  </si>
  <si>
    <t>Other SG&amp;A</t>
  </si>
  <si>
    <t>1.2 Converged Security Platform - Solution / SI</t>
  </si>
  <si>
    <t>Solution / SI SG&amp;A</t>
  </si>
  <si>
    <t>Client / employee</t>
  </si>
  <si>
    <t>OT / ICS SG&amp;A</t>
  </si>
  <si>
    <t xml:space="preserve">3.1. SI, DS, SMB - SI </t>
  </si>
  <si>
    <t>SI SG&amp;A</t>
  </si>
  <si>
    <t>3.2. SI, DS, SMB - DS</t>
  </si>
  <si>
    <t>DS SG&amp;A</t>
  </si>
  <si>
    <t>3.3. SI, DS, SMB - SMB</t>
  </si>
  <si>
    <t>SMB SG&amp;A</t>
  </si>
  <si>
    <t>Revenue</t>
  </si>
  <si>
    <t>Actual</t>
  </si>
  <si>
    <t>Projected</t>
  </si>
  <si>
    <t>KRW in millions</t>
  </si>
  <si>
    <t>FY19</t>
  </si>
  <si>
    <t>FY20</t>
  </si>
  <si>
    <t>FY21</t>
  </si>
  <si>
    <t>FY22.1~3Q</t>
  </si>
  <si>
    <t>FY22.4Q</t>
  </si>
  <si>
    <t>FY23</t>
  </si>
  <si>
    <t>FY24</t>
  </si>
  <si>
    <t>FY25</t>
  </si>
  <si>
    <t>FY26</t>
  </si>
  <si>
    <t>FY27</t>
  </si>
  <si>
    <t>Physical Security</t>
  </si>
  <si>
    <t>CMS</t>
  </si>
  <si>
    <t>FM</t>
  </si>
  <si>
    <t>CyberSecurity</t>
  </si>
  <si>
    <t>ISAC / ES</t>
  </si>
  <si>
    <t>Manned Monitoring</t>
  </si>
  <si>
    <t>Consulting</t>
  </si>
  <si>
    <t>Cloud</t>
  </si>
  <si>
    <t>Mobile Security</t>
  </si>
  <si>
    <t>-</t>
  </si>
  <si>
    <t>Converged Security</t>
  </si>
  <si>
    <t>Converged Security Platform</t>
  </si>
  <si>
    <t>OT / ICS</t>
  </si>
  <si>
    <t>Safety &amp; Care</t>
  </si>
  <si>
    <t>HomeCare</t>
  </si>
  <si>
    <t>CleanCare</t>
  </si>
  <si>
    <t>Parking</t>
  </si>
  <si>
    <t>Future Store</t>
  </si>
  <si>
    <t>SeniorCare</t>
  </si>
  <si>
    <t>내부거래</t>
  </si>
  <si>
    <t>Total Revenue</t>
  </si>
  <si>
    <t>Gr. %</t>
  </si>
  <si>
    <t>Operating Expense</t>
    <phoneticPr fontId="3" type="noConversion"/>
  </si>
  <si>
    <t>Commision</t>
  </si>
  <si>
    <t>D&amp;A</t>
  </si>
  <si>
    <t>Other Cost</t>
  </si>
  <si>
    <t>Material cost</t>
  </si>
  <si>
    <t>Material / Construction Cost</t>
  </si>
  <si>
    <t>Commission</t>
  </si>
  <si>
    <t>Rental expense</t>
  </si>
  <si>
    <t>Physical Security Opex%</t>
  </si>
  <si>
    <t>Safety &amp; Care Opex%</t>
  </si>
  <si>
    <t>Cybersecurity</t>
  </si>
  <si>
    <t>Cybersecurity Opex%</t>
  </si>
  <si>
    <t>Converged Security Opex%</t>
  </si>
  <si>
    <t>SK쉴더스 영업권 손상검토에 관한 질의사항</t>
  </si>
  <si>
    <t>1. 귀사의 무궁한 발전을 기원합니다.</t>
    <phoneticPr fontId="5" type="noConversion"/>
  </si>
  <si>
    <t>2. 폐사는 귀사가 작성한 '손상검토보고서: SK쉴더스 영업권'과 관련하여 확인사항 및 질의사항을 전달하는 바, 질의사항에 대한 답변을 서면으로 제공해 주실 것을 정중히 요청드리는 바입니다.</t>
    <phoneticPr fontId="5" type="noConversion"/>
  </si>
  <si>
    <t>No.</t>
    <phoneticPr fontId="5" type="noConversion"/>
  </si>
  <si>
    <t>구분</t>
    <phoneticPr fontId="5" type="noConversion"/>
  </si>
  <si>
    <t>Page</t>
    <phoneticPr fontId="3" type="noConversion"/>
  </si>
  <si>
    <t>SK쉴더스 영업권 손상검토 질의 답변</t>
  </si>
  <si>
    <t>요청자료 및 질의사항</t>
  </si>
  <si>
    <t>답변사항</t>
    <phoneticPr fontId="5" type="noConversion"/>
  </si>
  <si>
    <t>일반</t>
    <phoneticPr fontId="5" type="noConversion"/>
  </si>
  <si>
    <t>N/A</t>
    <phoneticPr fontId="5" type="noConversion"/>
  </si>
  <si>
    <t xml:space="preserve">
감사절차에 따라 본 평가업무와 관련하여 귀사에 대한 간략한 소개 및 과거 유사 업무 수행 경험을 기술해 주실 것을 부탁드리며, 평가 업무에 관여한 주요 평가자에 대하여 다음과 같은 사항을 요청드리는 바, 가능한 범위 내에서 구체적으로 기술하여 주실 것을 부탁드립니다.  
- 성명 및 직급
- 본 평가업무에서의 역할
- 기업가치평가와 관련한 경력기간
- 기업가치평가 업무와 관련한 자격증 보유 현황
- 본 평가대상 산업과 관련한 주요 경력사항
- 기타 본 평가업무와 관련한 유사 업무 경험
</t>
    <phoneticPr fontId="5" type="noConversion"/>
  </si>
  <si>
    <t>#1 시트 참고 부탁드립니다.</t>
    <phoneticPr fontId="3" type="noConversion"/>
  </si>
  <si>
    <t xml:space="preserve">
1. 평가대상회사의 평가시점 및 결산시점별 재무상태표 제공 부탁드립니다.
- 2019년~2021년 12월말
- 2022년 9월말
- 2022년 12월말(가결산)
2. 평가대상회사의 평가에 적용하신 평가시점 이전 과거 손익계산서 제공 부탁드립니다. 또한 2022년 10~12월 실적 확인을 위해 2022년 10~12월 손익계산서도 제공 부탁드립니다. 
- 2019년~2021년 12개월
- 2022년 1~9월
- 2022년 10~12월(가결산)
</t>
    <phoneticPr fontId="3" type="noConversion"/>
  </si>
  <si>
    <t>FS_19, FS_20, FS21~22.09, FS22 시트 참고 부탁드립니다.</t>
    <phoneticPr fontId="3" type="noConversion"/>
  </si>
  <si>
    <t xml:space="preserve">평가자께서 제공받고 참고하신 사업계획 세부내역 제공 부탁드립니다. </t>
    <phoneticPr fontId="7" type="noConversion"/>
  </si>
  <si>
    <t>#3 시트 참고 부탁드립니다.</t>
    <phoneticPr fontId="3" type="noConversion"/>
  </si>
  <si>
    <t>사업계획이 회사의 경영진이 승인한 사업계획인지 여부를 확인할 수 있는 경영자 확인서를 징구하셨다면 제공 부탁드립니다.</t>
    <phoneticPr fontId="7" type="noConversion"/>
  </si>
  <si>
    <t>추후 제공하도록 하겠습니다.</t>
  </si>
  <si>
    <t>평가대상회사 및 해당 산업에 Covid-19가 미치는 영향은 무엇이며 이에 대하여 평가 시 어떻게 고려되었는지 질의드립니다.</t>
    <phoneticPr fontId="5" type="noConversion"/>
  </si>
  <si>
    <t>평가는 회사의 내부 사업계획을 토대로 하였으며, 사업계획 수립 시 Covid-19로 인한 효과는 고려되었음을 확인하였습니다. 다만, 보안사업의 경우 Covid-19의 영향이 크지 않은 것으로 판단하고 있으며, 해당 기간에도 꾸준히 성장하였습니다.</t>
    <phoneticPr fontId="3" type="noConversion"/>
  </si>
  <si>
    <t xml:space="preserve">대상회사가 현재 영위하고 있는 4개의 Business Segment의 하위 Category들(CMS, FM, ISAC/ES, Manned Monitoring 등 평가보고서 상 구분하여 추정이 이루어진 세부 카테고리별) 각각에 대한 개요, 제공 서비스에 대한 구체적인 설명, 주요 고객, 향후 확장 및 사업 계획 등 전반에 대해 확인할 수 있는 소개 자료가 존재할 경우 제공 부탁드립니다. </t>
    <phoneticPr fontId="3" type="noConversion"/>
  </si>
  <si>
    <t>#6 시트 참고 부탁드립니다.</t>
    <phoneticPr fontId="3" type="noConversion"/>
  </si>
  <si>
    <t>회사가 작성한 사업계획의 적정성에 대해서 검토하는데 활용하신 해당 산업에 대한 외부기관의 전망자료가 있다면 제공 부탁드립니다.</t>
    <phoneticPr fontId="7" type="noConversion"/>
  </si>
  <si>
    <t>평가보고서의 Industry Overview 섹션 참고 부탁드립니다.</t>
    <phoneticPr fontId="3" type="noConversion"/>
  </si>
  <si>
    <t>본 평가업무와 관련하여, DCF의 평가방법 이외, 유사거래사례법(GTM), 유사기업배수법(GPCM) 등의 시장접근법에 대한 검토가 이루어졌을 경우 관련 자료에 대한 제공을 요청드립니다.</t>
    <phoneticPr fontId="5" type="noConversion"/>
  </si>
  <si>
    <t>본 평가업무에서는 DCF에 의한 평가만을 수행하였습니다.</t>
  </si>
  <si>
    <t>세전할인율</t>
    <phoneticPr fontId="3" type="noConversion"/>
  </si>
  <si>
    <t xml:space="preserve">
K-IFRS 1036호 문단 55에서는 세전할인율을 사용하도록 하고 있고 동 기준서 문단 134에서는 미래현금흐름추정치에 적용된 할인율을 공시하도록 언급하고 있으며,
SEC Comment 사항으로는, 만약 세후할인율을 사용한 경우 아래와 같이 공시하는 것을 권고 하고 있습니다.
•	세전할인율 공시하고, 
•	세후 할인율을 이용하여 계산한 사용가치가 세전 할인율을 사용하여 계산한 사용가치와 중요한 차이가 없음을 주석상 명시
혹시 평가자께서 본 손상평가 보고서 작성 및 검토 시 위의 기준서상 요구사항에 따른 세전할인율에 대한 고려 및 해당 세전할인율 적용했을 시의 사용가치가 세후 할인율을 적용했을 때의 사용가치(현재 보고서상의 금액)와 차이가 있는지에 대해 검토하신 사항이 있으신 지 질의 드리오며, 있으실 경우 관련 자료 제공 부탁드리겠습니다.
</t>
  </si>
  <si>
    <t>#9 시트 참고 부탁드립니다.</t>
    <phoneticPr fontId="3" type="noConversion"/>
  </si>
  <si>
    <t>영구성장률</t>
    <phoneticPr fontId="5" type="noConversion"/>
  </si>
  <si>
    <t>10, 32</t>
    <phoneticPr fontId="5" type="noConversion"/>
  </si>
  <si>
    <t xml:space="preserve">평가자께서는 Terminal Value 산출 시 적용될 영구성장률로 1.0%를 제시하셨습니다. K-IFRS 1036호 자산손상 기준서 문단 33에는, "최근 재무예산/예측 대상 기간 경과 후의 성장률은 고정되거나 계속 하락한다고 가정하여 현금흐름을 추정한다. 다만 정당한 사유가 있다면 상승하는 성장률을 사용할 수 있다."라고 언급되어 있습니다. 
평가자께서 영구성장률을 1%로 설정할 때 고려하신 제반 사항들에는 어떠한 것들이 존재하는 지 질의 드립니다. </t>
    <phoneticPr fontId="5" type="noConversion"/>
  </si>
  <si>
    <t>회사의 사업 구성, EIU 장기물가상승률(2.0% 내외), 향후 물리보안, 정보보안, 융합보안 및 주차 서비스 관련 수요의 지속가능성 등을 고려하여 영구성장률로 1.0%를 적용하였습니다. 장기적 관점에서도 꾸준한 수요 기반이 존재할 것으로 예상됨에 따라 적어도 1.0%의 영구성장률이 적절하다고 판단됩니다.</t>
  </si>
  <si>
    <t>WACC</t>
    <phoneticPr fontId="5" type="noConversion"/>
  </si>
  <si>
    <t>1. 보고서 29페이지상 세전타인자본비용이 Kofiabond 조회 대상회사 신용등급(A0)에 따른 5년 만기 회사채 수익률 6.15%로 적용되어 있는데, Kofiabond 조회 결과 평가 기준일인 2022년 09월 30일 신용등급 A0 5년 만기 무보증 사모사채 회사채 수익률은 6.348%로 조회됩니다. 혹시 이러한 차이가 나는 이유가 무엇인지 질의 드립니다. 
(#12. 채권수익률 sheet 참조)</t>
    <phoneticPr fontId="5" type="noConversion"/>
  </si>
  <si>
    <t>1. 말씀하신 #12 채권수익률 sheet가 첨부되어 있지 않습니다. #11 시트 130~133행 참고 부탁드리며, 현재 9월 30일 기준으로 조회시 6.15% 수준으로 조회됨을 확인하였습니다.</t>
    <phoneticPr fontId="3" type="noConversion"/>
  </si>
  <si>
    <t xml:space="preserve">1. 보고서에 포함되어 있는 Peer Group 선정 시, 전기말 보고서와 동일한 기준으로 1) 물리 보안 Peer Group을 선정한 것으로 보입니다. 전기 보고서와 딜리 2) 정보보안 Peer고려군이 추가된 것으로 보입니다. 평가자께서 Peer Group 재선정 및 Screening 하는 과정에서 어떠한 검토 과정을 거치셨는지 확인할 수 있는 자료가 있다면 제공 부탁드리겠습니다. </t>
    <phoneticPr fontId="5" type="noConversion"/>
  </si>
  <si>
    <t>1. 정보보안 peer group 재선정 검토 과정은 보고서 30페이지에 기재되어 있으니 참고 부탁드립니다.
2. 첨부드리는 [정보보안유사회사선정.xlsx] 참고 부탁드립니다.</t>
    <phoneticPr fontId="3" type="noConversion"/>
  </si>
  <si>
    <t>29,31p</t>
    <phoneticPr fontId="3" type="noConversion"/>
  </si>
  <si>
    <t>1. 선정된 유사회사들에 대해서 2022년 9월 30일 기준으로 5년 Monthly Beta를 Bloomberg 터미널에서 조회한 결과 평가보고서 31페이지상 확인할 수 있는 Levered Beta 수치와 차이가 존재합니다. 평가자께서 확인하신 평가기준일 시점의 피어그룹 회사별 관측베타 캡처화면 및 관련 데이터 제공 부탁드립니다. 
(#13. 베타 sheet 참조)
2. 선정하신 유사회사들의 Unlevered Beta 산정시 적용하신 Market Cap., IBD, Tax rate 세부 내역 및 Source 제공 부탁드립니다. Market Cap 선정 시 비지배지분을 가산하였다면 관련 데이터(기준일자 포함) 및 Source 또한 제공 부탁드립니다.
3. 관측베타 조회 시 5년 Monthly 기준을 사용하신 사유에 대하여 질의 드립니다.</t>
    <phoneticPr fontId="5" type="noConversion"/>
  </si>
  <si>
    <t>1. #13. 베타 시트에 비교 캡쳐화면 첨부하였습니다.
2. #13 시트 참고 부탁드립니다.
3. 전기 평가시 가정과의 일관성을 고려하였으며, 최근 COVID-19로 인한 시장 변동성을 고려하여 5년 Monthly beta를 적용하였습니다.</t>
    <phoneticPr fontId="3" type="noConversion"/>
  </si>
  <si>
    <t>법인세</t>
    <phoneticPr fontId="3" type="noConversion"/>
  </si>
  <si>
    <t>"평가자께서도 주지하고 계신 바와 같이 최근 개정세법에 대한 여야 합의로 법인세율이 과표 전 구간에서 1%p 씩 인하되는 세법개정안이 국회를 통과했으며, 해당 변동사항을 반영하여 차량모터 전용자산 손상검토 보고서를 재발행해주신 것으로 파악하고 있습니다. 이와 관련하여 하기의 사항들에 대해 평가자께서 어떻게 고려하셨는지 설명 부탁드립니다.
1. FY23 이후 연도별 법인세율 산출 시, 개정된 법인세율을 적용하여 FCF를 산출하는 것
2. WACC을 산출하기 위해 Kd(타인자본비용) 산출 시, 개정된 법인세율을 적용하여 Kd를 산출하는 것
3. 유사회사의 Unlevered Beta를 Re-lever하는 과정에서, 개정된 법인세율을 적용하는 것"</t>
    <phoneticPr fontId="3" type="noConversion"/>
  </si>
  <si>
    <t>1. 개정된 법인세율 적용하였습니다. 보고서 32p 참고 부탁드립니다.
2. 개정된 법인세율 적용하였으며, 한계세율 적용하였습니다. 보고서 29p 참고 부탁드립니다.
3. 개정된 법인세율 적용하였으며, 국내 peer의 경우 회사의 법인세차감전순이익 규모를 고려하여 23.1% 적용하였습니다.</t>
    <phoneticPr fontId="3" type="noConversion"/>
  </si>
  <si>
    <t>DCF Summary</t>
    <phoneticPr fontId="3" type="noConversion"/>
  </si>
  <si>
    <t>10,28</t>
    <phoneticPr fontId="3" type="noConversion"/>
  </si>
  <si>
    <t>1. 보고서 상 DCF Summary에 Terminal value 산정과 관련된 Cash Flow는 포함되지 않은 것 같아, 포함해주시길 요청드립니다.</t>
    <phoneticPr fontId="3" type="noConversion"/>
  </si>
  <si>
    <t>추후 최종 버전 보고서 전달 시 해당 페이지에 추가하도록 하겠습니다.</t>
  </si>
  <si>
    <t>FCFF</t>
    <phoneticPr fontId="5" type="noConversion"/>
  </si>
  <si>
    <t xml:space="preserve">보고서 32페이지 상 제시해주신 EIU 거시경제지표(CPI,PPI, GDP 및 명목임금 상승률)들의 기준일 및 원천 Data 제공 요청드립니다. </t>
    <phoneticPr fontId="5" type="noConversion"/>
  </si>
  <si>
    <t>#16 시트 참고 부탁드립니다. 22년 12월말(확인가능한 최근) 기준 EIU Data를 사용하였습니다.</t>
    <phoneticPr fontId="3" type="noConversion"/>
  </si>
  <si>
    <t>비교대상장부금액</t>
    <phoneticPr fontId="5" type="noConversion"/>
  </si>
  <si>
    <t>1. 비영업자산에 반영하신 보증금의 nature 문의드립니다. 임차/영업 관련 보증금인 경우, 향후 Operating cash flow 에 임차료 절감효과 등으로 간접적인 영향을 미친다고 보아 영업자산으로 분류하는 것이 합리적이라고 판단되는데, 비영업자산으로 분류하신 사유에 대해 질의드립니다.
2. 비영업자산에 반영하신 장기투자자산의 nature 문의드립니다.</t>
    <phoneticPr fontId="3" type="noConversion"/>
  </si>
  <si>
    <t>1. 임차/영업 관련 보증금의 경우 영업자산으로 보아 비영업자산에 포함하지 않았으며, 공탁금 성격 보증금 150백만원만 비영업용자산으로 분류하였습니다.
2. 당기손익-공정가치측정, 기타포괄손익-공정가치측정 금융자산으로 #17 시트 참고 부탁드립니다.</t>
    <phoneticPr fontId="3" type="noConversion"/>
  </si>
  <si>
    <t>FCFF_Revenue</t>
    <phoneticPr fontId="5" type="noConversion"/>
  </si>
  <si>
    <t>33, 45</t>
    <phoneticPr fontId="3" type="noConversion"/>
  </si>
  <si>
    <t>1. Revenue 가정 분류에 따라 보고서 44페이지 상 CMS 매출을 CMS Subscriber 및 Installation 매출로 구분하여 제공해주시길 요청드립니다.
2. CMS Subscriber 매출에 대해 재계산 검토 및 추정 로직의 합리성을 확인하기 위해 아래의 자료 제공 부탁드립니다.
- 과거 및 추정기간 동안 각 고객군 별(SMB, Corporate, Bank, School, Residential) 계약 수(기초, 신규, 해지, 기말 구분), ARPU, RMR, 매출전환율 추이
3. CMS Subscriber 해지 ARPU의 경우 Low ARPU 고객 이탈을 감안하여 (-) 0.2%의 성장률 가정하신걸로 확인되는데, 과거 추이상 해지 고객의 평균 ARPU를 확인할 수 있는 Back-up data 제공 부탁드립니다.
5. CMS installation 매출에 대해 재계산 검토 및 추정 로직의 합리성을 확인하기 위해 아래의 자료 제공 부탁드립니다.
 - 과거 및 추정기간 동안 각 고객군 별 신규 고객 수 및 Cost Data(SMB, Corporate, Bank, School, Residential) installation cost</t>
    <phoneticPr fontId="3" type="noConversion"/>
  </si>
  <si>
    <t>#18 참고 부탁드립니다.</t>
    <phoneticPr fontId="3" type="noConversion"/>
  </si>
  <si>
    <t xml:space="preserve">1. FM 매출에 대해 재계산 검토 및 추정 로직의 합리성을 확인하기 위해 아래의 자료 제공 부탁드립니다.
- 과거 및 추정기간 동안 Site 수, Site 당 직원 수, Site 당 마진율, 고객군별 평균 단가 추이
2. Physical Security -  FM Business의 경우, Site 수(연평균 1.7% 증가)가 매출 추정의 key driver인 것으로 이해되는데, 해당 Site 수 증가 추정치가 해당 시장의 성장 전망치를 고려한 것인지 문의드립니다. 맞다면, 해당 시장 성장 전망치 data를 요청드립니다.
</t>
    <phoneticPr fontId="3" type="noConversion"/>
  </si>
  <si>
    <t>1,2. #19 참고 부탁드립니다.</t>
    <phoneticPr fontId="3" type="noConversion"/>
  </si>
  <si>
    <t>34,45</t>
    <phoneticPr fontId="3" type="noConversion"/>
  </si>
  <si>
    <t>1. ISAC/ES - 과거 및 추정기간 동안 Service 관련 고객 수, 고객 당 수익, 연도별 OA 매출액 추이 관련 자료 제공 요청드립니다.
또한 회사제시 사업계획에 따른 제휴 고객 수 매년 10개 증가 가정이 합리적이라고 판단하신 사유 질의드립니다. 
2. Manned Monitoring - 과거 및 추정기간 동안의 연도별 Manned Monitoring 관련 직원 수, 직원 당 고객 수, 연도별 인건비 대비 마진율 추이 관련 세부 자료 제공 요청드리며, 직원 당 고객 수에 GDP 성장률을 반영하시게 된 사유가 무엇인지 추가 질의 드립니다.
3. Consulting - 과거 및 추정기간 동안의 연도별 직원 수, 직원 당 Consulting 횟수 Consulting 횟수 당 마진율 추이 관련 세부 자료 제공 요청드리며, 직원 당 Consulting 횟수에 GDP 성장률을 반영하시게 된 사유가 무엇인지 추가 질의 드립니다.
4. Solution/SI - Distributorship 및 Tech Support/SI가 구분된 매출 추정지 제공 부탁드리오며, 각 카테고리별로 Distributorship은 관련 과거/추정기간 동안의 Vendor 수, Vendor 당 수익 관련 세부자료 및 저수익 Vendor 퇴출 방안이 무엇인지 질의 드리며 Tech Support/SI는 연도별로 적용한 Consulting 수익 대비 매출액 비율 관련 자료 제공 요청드립니다.
5. Cloud - Cloud Security 및 Remote Monitoring이 구분된 매출 추정지 제공 부탁드리오며 과거 및 추정기간 동안의 Cloud Security 추정 시 사용된 고객 수 및 고객 당 수익, 고객 증가 추정 시 활용한 국내 Cloud 시장 관련 전망 자료 요청드립니다.
6. Mobile - 매출 추정 시 활용된 연도별 SKT 증가 고객 수, 사업계획상 서비스 사용률, ARPU 관련 자료 제공 요청드립니다.</t>
    <phoneticPr fontId="3" type="noConversion"/>
  </si>
  <si>
    <t>#20 시트 참고 부탁드립니다.</t>
    <phoneticPr fontId="3" type="noConversion"/>
  </si>
  <si>
    <t>35,45</t>
  </si>
  <si>
    <t>1. Converged Securuty 사업부문의 경우 '27년 전체 매출액의 약 21% 가량을 차지할 정도로 크게 성장하는 것으로 가정하셨는데, 융합보안서비스를 제공하는 본 사업의 특성 상, 기존 물리보안/정보보안 사업에 대한 자기잠식(cannibalization) 효과는 존재하지 않는 것인지 문의드립니다.</t>
    <phoneticPr fontId="3" type="noConversion"/>
  </si>
  <si>
    <t>기존 물리/정보보안사업의 경우 기존 시장은 그대로 유지될 것으로 예상하고 있습니다. 그 이유는 융합보안 Platform의 경우 특정고객 군을 대상으로 사업을 계획하고 있습니다. 특정고객 군은 반도체, 바이오, 통신, 제조 등 산업군에 집중되어 있어 단순 인경비가 필요한 기존 물리/정보사업과 겹치지 않을 것으로 전망하고 있습니다.</t>
  </si>
  <si>
    <t>1. Platform(FM) - Converged Security 산하의 FM과 Physical Security 산하의 FM이 구체적으로 어떻게 차이나는 개념인지 설명 부탁 드리겠습니다. 
2. Platform 매출에 대해 재계산 검토 및 추정 로직의 합리성을 확인하기 위해 아래의 자료 제공 부탁드립니다.
- 과거 및 추정기간 동안 FM &amp; Solution/SI 카테고리별로 구분된 매출, FM 매출 추정 시 사용하신 연도별 Site 수, 연도별 직원 수, 연도별 투입 인원 인당 비용 대비 마진율 추이, Solution/SI 추정 시 활용된 연도별 Site 수, 연도별 전환율, 연도별 단위당 단가
3. Converged Security의 Platform Business 역시, Site 수가 매출 추정의 key driver인 것으로 이해되는데, 회사 사업계획에 따른 해당 Site 수 증가 추정치가 해당 시장의 성장 전망치를 고려한 것인지 문의드립니다. 맞다면, 해당 시장 성장 전망치 data를 요청드립니다.
4. OT/ICS - 대한민국 OT Market 규모 추정 시 활용하신 Back-data, 연도별 대상회사 시장 점유율 관련 자료 요청드리오며, 매출액 기준으로 '23년은 73.7%, '24년은 48.5% 성장하는 것으로 추정되어 있는데, 이러한 급격한 매출 성장이 일어나는 사유가 무엇인지 질의 드립니다.
5. SI - 회사의 사업계획에 따른 성장률을 적용한 것으로 확인됩니다. 과거기간 SI와 회사제시 사업계획 자료 요청드리며, 해당 사업계획이 타당하다고 판단하신 사유 질의드립니다.
6. DS - DS에 대해서는 35p 별도 가정이 존재하지 않는데, DS 매출 추정시 관련 가정 요청드리며, 보고서 45p SI, DS, SMB 구분하여 수익 추정치 제공해주시면 감사하겠습니다.
7. SMB - 해당 사업 매출 추정 시 Converged Security 매출액이 아닌 Cybersecurity 전체 매출액 대비 일정 비율을 곱해서 추정하셨는데, 이렇게 추정하신 사유가 무엇인지 질의 드립니다. 
8. 통상 Site 수의 증가에 필수적으로 수반되는 Capex 투자에는 어떤 것들이 있는지 문의드리며, Site 수 증가에 따른 Capex투자가 Capex 추정에 반영되어있는지 문의드립니다.</t>
    <phoneticPr fontId="3" type="noConversion"/>
  </si>
  <si>
    <t>1. Physical Security의 FM사업은 건물관리/경비/미화의 영역이며, Converged Security의 FM은 Platform기반의 물리-정보-시설운영이 융합된 복합적인 서비스 입니다.
2. #22-1 시트 참고 부탁드립니다.
3. #22-1 시트 참고 부탁드립니다.
4. OT Market 규모 추정 시 활용한 back data는 #22-2 시트 참고 부탁드립니다. 연도별 매출성장은 OT 시장의 성장률과 회사의 시장점유율 증가의 효과이며 상세 내역은 #22-1 시트 참고 부탁드립니다.
5. #22-1 시트 참고 부탁드립니다. 19년~22년 3Q까지의 평균성장률은 10.9%이며, 이를 고려하여 향후 계획에 반영하였습니다. 향후 성장률은 11%에서 8%로 점차 감소하고 있으며, 과거 평균성장률과 비교하였을 경우 달성가능한 수준으로 판단하였습니다.
6. #22-1 시트 참고 부탁드립니다. DS 매출은 향후 발생하지 않는 것으로 가정하였습니다.
7. ADT와 인포섹 합병에 따라 '21년부터 SMB매출은 소멸되고 교육사업만 남게되어 교육사업은 '20년부터 시작된 사업으로 Trend반영이 어려워 정보보안 매출 증가율에 비례해서 증가한 것으로 추정하였습니다.
8. 고객이 늘어나면 capex투자가 같이 늘어나는 physical security나 life care service와 달리 cyber와 converged security는 보안관제, 보안컨설팅 등 순수인력기반 사업이라 유의적인 수준의 투자를 필요로 하지 않습니다.</t>
    <phoneticPr fontId="3" type="noConversion"/>
  </si>
  <si>
    <t>36, 45</t>
    <phoneticPr fontId="3" type="noConversion"/>
  </si>
  <si>
    <t>1. 홈케어 Subscriber 매출에 대해 재계산 검토 및 추정 로직의 합리성을 확인하기 위해 아래의 자료 제공 부탁드립니다.
 - 과거 및 추정기간 동안 연도별 매출, 계약 수(연도별 기초, 신규, 해지, 기말 계약 수, 가능하다면 기존 Homecare, 도어가드, 이너가드 각각에 대해서 구분 요청), ARPU, 연도별 추정 전체 가구 수 Data, 사업계획상 연도별 Penetration Rate
2. 홈케어 Platform 매출에 대해 재계산 검토 및 추정 로직의 합리성을 확인하기 위해 아래의 자료 제공 부탁드립니다. 
- 과거 및 추정기간 동안 연도별 매출, 연도별, 구독자 수 대비 Platform 유저 수 비율, 연도별 Platform 이용자 수, 연도별 
ARPU
3. 홈케어 플랫폼에 대해서 별도로 매출을 추정한 것으로 보이는데, 해당 플랫폼 사용 시 홈케어 구독자 입장에서 추가적으로 얻을 수 있는 기능/효익에 어떤 것이 있는지 질의 드립니다. 또한, '22년 말 현재 기준으로는 홈케어 모바일 어플리케이션에 택배 도난방지, 보안 리포트, 성범죄자 알리미 등의 무료 서비스를 탑재한 것으로 확인되는데, 회사에서 계획 중인 향후 출시 예정 유료 서비스 및 유료화 시점은 언제인지 질의 드립니다. 또한, Homecare Subscriber 신규 ARPU의 50%를 단가로 설정하신 것으로 확인되는데, 해당 50%의 산정 근거는 무엇인지 사유 질의 드립니다. 
4. Homecare 사업의 경우 추정기간 동안의 '22년 온기 대비 '23년 매출 성장률이 64.1%, '24년은 76.2% 수준등 매우 높게 나타나는 것으로 확인됩니다. 이와 같은 폭발적 성장이 이루어지는 것과 관련하여 평가자께서 사업계획 이외에 관련 시장 규모, 외부 전망치 등에 대해서 검토하신 바가 있으시다면 제공 부탁드립니다</t>
    <phoneticPr fontId="3" type="noConversion"/>
  </si>
  <si>
    <t>1.2 #23 참고 부탁드립니다.
3. 홈케어 플랫폼을 통해 기존 CCTV, 출동 등 보안서비스 외에 택배 도난 보상 서비스, 보안 리포트, 성범죄자 조회 등 일상 생활과 밀접한 안전 정보를 손쉽게 얻는 일상케어의 효익을 얻을수있습니다. 금고/도어락 등 IOT디바이스에 연동하여 상태확인/원격제어, 어린이집 등하원정보제공 등 제공 계획입니다.
ARPU는 플랫폼 초기단계므로 빠른 확장성을 감안해 기존 homecare subscriber의 절반으로 설정하였습니다.  
4. 과거 homecare사업은 물리보안의 개념으로 홈 고객에게 제공 시 고객의 소구사항에 대해 충족을 못시켜 성장이 더디었던 반면, 세이프티와 케어의 개념으로 변경하여 새로운 서비스를 출시한 이후 홈 고객들의 수요도 증가하고 프로젝션의 히스토리 실적에서 확인하셨듯이 높은 성장률을 달성 중입니다. #23 참고 부탁드립니다.</t>
    <phoneticPr fontId="3" type="noConversion"/>
  </si>
  <si>
    <t>36, 45</t>
  </si>
  <si>
    <t>1. 주차장 운영 매출에 대해 재계산 검토 및 추정 로직의 합리성을 확인하기 위해 아래의 자료 제공 부탁드립니다.
 - 과거 및 추정기간 동안 연도별 매출, 계약 수(연도별 기초, 신규, 해지, 기말 계약 수), 연도별 ARPU, 연도별 영업사원 수, 영업사원 당 신규 계약 수
2. 주차장 리스 매출에 대해 재계산 검토 및 추정 로직의 합리성을 확인하기 위해 아래의 자료 제공 부탁드립니다.
- 과거 및 추정기간 동안 연도별 매출, Site 수, Site 당 매출</t>
    <phoneticPr fontId="3" type="noConversion"/>
  </si>
  <si>
    <t>#24 참고 부탁드립니다.</t>
    <phoneticPr fontId="3" type="noConversion"/>
  </si>
  <si>
    <t>FCFF_Revenue</t>
  </si>
  <si>
    <t>37, 45</t>
    <phoneticPr fontId="3" type="noConversion"/>
  </si>
  <si>
    <t>1. 클린케어 Subscriber 매출에 대해 재계산 검토 및 추정 로직의 합리성을 확인하기 위해 아래의 자료 제공 부탁드립니다.
 - 과거 및 추정기간 동안 연도별 매출, 계약 수(연도별 기초, 신규, 해지, 기말 계약 수), 연도별 영업사원수, 영업사원당 신규 계약건수, 과거 및 추정기간 동안 연도별 ARPU
2. 클린케어 서비스 매출에 대해 재계산 검토 및 추정 로직의 합리성을 확인하기 위해 아래의 자료 제공 부탁드립니다. 
- 과거 및 추정기간 동안 연도별 매출, 연도별 구독자 수, 연도별 ARPU
3. 클린케어 해지 계약수의 경우 CMS(Non-channel) 해지율인 11.8%로 증가 가정하신 사유에 대하여 질의드립니다.
4. Future store 매출에 대해 재계산 검토 및 추정 로직의 합리성을 확인하기 위해 아래의 자료 제공 부탁드립니다. 
- 과거 및 추정기간 동안 연도별 매출, 연도별 ARPU, 연도별 추정고객군별 Data, 사업계획상 연도별 Penetration Rate, 사업계획상 연도별 해지율</t>
    <phoneticPr fontId="3" type="noConversion"/>
  </si>
  <si>
    <t>1,2,4 #25 참고부탁드립니다.
3. 현재는 사업초기로 해지율이 낮은 수준을 보이지만 일정수준까지는 매년 증가할 것으로 전망하고 있으며 최종적으로는 성숙사업인 CMS(Non channel)수준에 이를 것으로 예상하고 있습니다.</t>
    <phoneticPr fontId="3" type="noConversion"/>
  </si>
  <si>
    <t>Operating Expense : Phsical Security</t>
    <phoneticPr fontId="3" type="noConversion"/>
  </si>
  <si>
    <t>38, 46</t>
    <phoneticPr fontId="3" type="noConversion"/>
  </si>
  <si>
    <t>Operating Expense : Physical Security 관련 질의드립니다.
1. 과거 및 향후 추정기간 동안의 연도별 Labor Cost, 연도별 매출 부문별 인원 수(인당 매출 및 Site Coverage 자료 포함) 및 인당 인건비 제공 요청드립니다. (COGS/SG&amp;A 구분)
2. Commission Costs 추정 세부 내역 제공 요청드립니다.
3. Other COST 세부 내역 제공 요청 드립니다.</t>
    <phoneticPr fontId="3" type="noConversion"/>
  </si>
  <si>
    <t>#26 참고 부탁드립니다.</t>
    <phoneticPr fontId="3" type="noConversion"/>
  </si>
  <si>
    <t>Cyber Security 
Opex</t>
    <phoneticPr fontId="5" type="noConversion"/>
  </si>
  <si>
    <t>39, 47</t>
    <phoneticPr fontId="3" type="noConversion"/>
  </si>
  <si>
    <t>1. 매출 Category별 재료비 추정 내역 및 과거 매출 대비 재료비율 추이, 매년 0.5%씩 감소하는 것으로 가정된 재료비 List 및 감소하는것으로 가정하신 사유 요청드립니다.
2. 과거 및 향후 추정기간 동안의 연도별 Labor Cost, 매출 부문별 인원 수(인당 매출 자료 포함) 및 인당 인건비 세부 자료 요청 드립니다. (COGS/SG&amp;A 구분)
3. Outsourcing Cost 관련 세부 추정 내역 제공 요청드립니다. 또한, ISAC/ES, Soloition / SI, Cloud, Remote, Moblie 의경우 매년 0.5% 씩 개선효과를 반영하신 사유에 대하여 질의드립니다.
4. Other COGS의 세부 내역 제공 요청 드립니다.</t>
    <phoneticPr fontId="3" type="noConversion"/>
  </si>
  <si>
    <t>1. 현재 매출액 대비 재료비율의 경우 대내외 불안정한 경제 현황으로 원자재 가격이 급증하여 과거 대비 높은 수준이며, 향후 점차 예전 수준으로 안정화 되는 것을 가정하였습니다.
2. #27 시트 참고 부탁드립니다.
3. Outsourcing Cost의 경우 일부 고정비 성격이 포함되어 있어 향후 매출액 증가에 따라 비율이 감소할 것으로 예측하고 있습니다.
4. 재료비, 인건비, 외주비 등을 제외한 기타 비용으로 구성되어 있습니다.</t>
    <phoneticPr fontId="3" type="noConversion"/>
  </si>
  <si>
    <t>Converged Security 
Opex</t>
    <phoneticPr fontId="5" type="noConversion"/>
  </si>
  <si>
    <t>40, 47</t>
    <phoneticPr fontId="3" type="noConversion"/>
  </si>
  <si>
    <t>1. 매출 Category별 재료비 추정 내역 및 과거 매출 대비 재료비율 추이 제공 요청드립니다
2. 과거 및 향후 추정기간 동안의 연도별 Labor Cost, 매출 부문별 인원 수 및 인당 인건비 세부 자료 요청 드립니다. (COGS/SG&amp;A 구분)
3. Outsourcing Cost 관련 세부 추정 내역 제공 요청드립니다. 또한, 매출액 대비 비율이 매년 0.5% 감소하는 것을 가정한것으로 확인되는데 해당 가정을 적용하신 사유 질의드립니다.
4. 전기 Other cost 추정시 적용하신 GDP 성장률이 아닌 PPI를 적용하신 사유에 대하여 질의드립니다.</t>
    <phoneticPr fontId="3" type="noConversion"/>
  </si>
  <si>
    <t>1. #28 시트 참고 부탁드립니다.
2. #28 시트 참고 부탁드립니다.
3. Outsourcing Cost의 경우 일부 고정비 성격이 포함되어 있어 향후 매출액 증가에 따라 비율이 감소할 것으로 예측하고 있습니다.
4. 전기에는 일괄적으로 GDP 성장률을 반영하였으나 PPI가 실질 성격에 가깝운 것으로 판단하여 당기에는 PPI로 변경하였습니다.</t>
    <phoneticPr fontId="3" type="noConversion"/>
  </si>
  <si>
    <t>Safe &amp; Care 
Opex</t>
    <phoneticPr fontId="5" type="noConversion"/>
  </si>
  <si>
    <t>41, 42, 46</t>
    <phoneticPr fontId="3" type="noConversion"/>
  </si>
  <si>
    <t>1. 매출 Category별 재료비 추정 세부 내역, 사업계획상 추정기간 동안의 연도별 재료비율 및 과거 매출 대비 재료비율 추이 제공 요청드립니다.
2. Material/Construction Cost 추정 세부내역 관련 세부 자료 요청드립니다. 과거 기간 및 추정기간 연도별 계약금액, 리스매출액, 재료비율 자료 요청드립니다.
3. 과거 및 향후 추정기간 동안의 연도별 Labor Cost, 매출 부문별 인원 수(인당 매출 및 Site Coverage 자료 포함) 및 인당 인건비 세부 자료 요청 드립니다. (COGS/SG&amp;A 구분)
4. 세부 Category별 Commission 금액 추정 내역 및 Commission율 관련 세부 자료 요청드립니다.
5. Rental expense 추정 세부 자료 요청드립니다. 과거 기간 및추정기간 Parking opeation 매출액 및 임차료 비율 자료, 사용권자산 리스 상각비 상각 스케쥴, 계산내역 요청드립니다.</t>
    <phoneticPr fontId="3" type="noConversion"/>
  </si>
  <si>
    <t>#29 참고부탁드립니다.</t>
    <phoneticPr fontId="3" type="noConversion"/>
  </si>
  <si>
    <t>Others_
Opex</t>
    <phoneticPr fontId="5" type="noConversion"/>
  </si>
  <si>
    <t>42, 48</t>
    <phoneticPr fontId="3" type="noConversion"/>
  </si>
  <si>
    <t>1. 과거 및 향후 추정기간 동안의 연도별 SG&amp;A Others Labor Cost, 인원 수 및 인당 인건비 세부 자료 요청 드립니다.
2. 연도별 Advertisement Costs 및 Other Shared Expenses Costs 세부 내역 제공 요청 드립니다.
3. Group SG&amp;A의 Other Shared Expenses 의 경우 물가상승률 수준의 증가를 가정하셨는데, 관련 비목 중 회사의 매출액에 비례하여 증가하는 비용(ex. SK그룹에 대한 브랜드로열티 등)은 존재하지 않는 것인지 문의드립니다.
4. 임차 자산에 대한 리스계약 종료후 임차료 스케쥴 요청드립니다</t>
    <phoneticPr fontId="3" type="noConversion"/>
  </si>
  <si>
    <t>1. Group Expense의 인건비는, 현재 인원이 유지된다는 가정 하에 임금상승률을 적용하여 추정하였습니다.(인원수 및 인당인건비 정보 없음)
2. 해당 비용의 추가적인 상세내역은 없으며, 비용 성격에 따라 사업계획 반영 또는 물가상승률 적용하였습니다.
3. 매출액 대비 증가비용은 없으며, 브랜드로열티는 Brand fee로 별도 추정하였습니다.
4. #30 시트 참고 부탁드립니다.</t>
    <phoneticPr fontId="3" type="noConversion"/>
  </si>
  <si>
    <t>Opex</t>
    <phoneticPr fontId="3" type="noConversion"/>
  </si>
  <si>
    <t>1. Cybersecurity 및 Converged Security 사업의 경우 향후 지속적인 고속성장이 예상되는데, 과거기간(2018년~2021년) 역시 지속적인 고속성장을 기록했음에도 Opex% 는 소폭 상승하는 추세였던 것에 비해, 향후 추정기간에는 지속적인 외형성장과 더불어 Opex % 는 지속적으로 감소하는 것으로 추정된 사유에 대해 문의드립니다.</t>
    <phoneticPr fontId="3" type="noConversion"/>
  </si>
  <si>
    <t>1. 최근 불안정한 국제 정세로 인한 원재료비의 상승으로 인하여 매출액 대비 재료비율이 증가 하였으며, 과거 Opex% 상승의 주원인이었습니다. 향후 재료비율이 점차 안정화됨에 따라 Opex%가 감소할 것으로 보고 있습니다. 또한 고정비 성격이 강한 인건비 비중이 큼에 따라 매출액이 증가함에 따라 Opex%가 감소할 것으로 보고 있습니다.</t>
    <phoneticPr fontId="3" type="noConversion"/>
  </si>
  <si>
    <t>Capex</t>
    <phoneticPr fontId="5" type="noConversion"/>
  </si>
  <si>
    <t>1. 추정 상 반영된 Capex의 세부 내역 제공 요청드립니다.
2. Cybersecurity, Converged Security 사업과 관련해서는 추정 기간 동안 매출의 지속적인 성장이 예상됨에도 불구하고 추가적인 Capex 지출이 존재하지 않는 사유가 무엇인지 질의 드립니다.
3. Physical Security 및 Safe &amp; Care Services Capex 추정 시 사업계획상 Capex 계획의 적정성을 검토하기 위해서 사용하신 방안 및 로직이 무엇인지 질의 드립니다.</t>
    <phoneticPr fontId="5" type="noConversion"/>
  </si>
  <si>
    <t>1. #32 시트 참고 부탁드립니다.
2. 고객이 늘어나면 capex투자가 같이 늘어나는 physical security나 life care service와 달리 cyber와 converged security는 보안관제, 보안컨설팅 등 순수인력기반 사업이므로 유의적인 규모의 Capex투자를 필요로 하지는 않습니다. 추정 상 Other Capex 에 포함되어 있다고 보시면 될 것으로 생각됩니다.
3. #32 시트 참고 부탁드립니다.</t>
    <phoneticPr fontId="3" type="noConversion"/>
  </si>
  <si>
    <t>1. 과거 및 추정기간 유무형자산의 세부 자산별 감가상각비 계산결과 자료 제공을 요청 드립니다.
-유/무형자산의 세부 자산별 감가상각비 금액(기존자산 상각비/신규자산 상각비 구분, 기존자상 상각 시 적용한 자산 종류별 내용연수)
2. 사용권자산에 대한 감가상각비는 포함하여 계산되었는지 설명 요청드립니다.
(만약 포함되어 계산되었다면) 사용권자산에 대한 CAPEX 재투자가정이 동일하게 반영되었는지, 추정현금흐름기간동안 사용권자산 내용연수가 경과한 부분만을 고려하여 재투자됨을 가정하셨는지 문의드립니다. 내용연수가 미경과한 부분에 대한 재투자 또한 고려되었는지 확인 부탁드립니다.</t>
    <phoneticPr fontId="5" type="noConversion"/>
  </si>
  <si>
    <t>1. #33 시트 참고 부탁드립니다.
2. 사용권자산에 대한 상각비는 상각스케쥴에 따라 반영하였습니다. 상각이 종료된 후에는 임차료로 반영하여 영업비용에 반영하였습니다. #30 시트 참고 부탁드립니다.</t>
    <phoneticPr fontId="3" type="noConversion"/>
  </si>
  <si>
    <t>순운전자본</t>
    <phoneticPr fontId="5" type="noConversion"/>
  </si>
  <si>
    <t>1. 평가자께서 연도별로 각 계정별로 적용하신 회전율 및 계정별 Driver(매출, 영업비용)을 확인할 수 있는 Back-Data 제공 요청드립니다.</t>
    <phoneticPr fontId="5" type="noConversion"/>
  </si>
  <si>
    <t>1. #34 시트 참고 부탁드립니다.</t>
    <phoneticPr fontId="3" type="noConversion"/>
  </si>
  <si>
    <t>1~3Q</t>
    <phoneticPr fontId="7" type="noConversion"/>
  </si>
  <si>
    <t>4Q</t>
    <phoneticPr fontId="7" type="noConversion"/>
  </si>
  <si>
    <t>인당 Site Coverage</t>
  </si>
  <si>
    <t>1-1) CMS Labor Cost</t>
    <phoneticPr fontId="13" type="noConversion"/>
  </si>
  <si>
    <t>출동인원 Cost</t>
  </si>
  <si>
    <t># of 출동인원</t>
  </si>
  <si>
    <t>Average Salary of 출동인원</t>
  </si>
  <si>
    <t>관제인원 Cost</t>
  </si>
  <si>
    <t># of 관제인원</t>
  </si>
  <si>
    <t>Average Salary of 관제인원</t>
  </si>
  <si>
    <t>기술지원 Cost</t>
  </si>
  <si>
    <t># of 기술지원인원</t>
  </si>
  <si>
    <t>Average Salary of 기술지원인원</t>
  </si>
  <si>
    <t>Customer Service Cost</t>
  </si>
  <si>
    <t># of Customer Service인원</t>
  </si>
  <si>
    <t>Average Salary of Customer Service인원</t>
  </si>
  <si>
    <t>R&amp;D 인원 Cost</t>
  </si>
  <si>
    <t># of R&amp;D인원</t>
  </si>
  <si>
    <t>Average Salary of R&amp;D인원</t>
  </si>
  <si>
    <t>단위: 백만원</t>
  </si>
  <si>
    <t>Driver</t>
  </si>
  <si>
    <t>회사제시 Consulting Revenue</t>
    <phoneticPr fontId="3" type="noConversion"/>
  </si>
  <si>
    <t>Labor Cost Per Case(KPMG)</t>
    <phoneticPr fontId="13" type="noConversion"/>
  </si>
  <si>
    <t>Labor Cost Per Case(평가자 제시)</t>
    <phoneticPr fontId="3" type="noConversion"/>
  </si>
  <si>
    <t>Margin %</t>
    <phoneticPr fontId="3" type="noConversion"/>
  </si>
  <si>
    <t xml:space="preserve">Revenue Per Case </t>
    <phoneticPr fontId="13" type="noConversion"/>
  </si>
  <si>
    <t>3. Consulting</t>
  </si>
  <si>
    <t>Consulting Revenue</t>
  </si>
  <si>
    <t>Consulting Cases</t>
  </si>
  <si>
    <t>Consulting Revenue / Case</t>
  </si>
  <si>
    <t>Consulting Employee</t>
  </si>
  <si>
    <t>Direct Employee</t>
  </si>
  <si>
    <t>% Consulting Employee</t>
  </si>
  <si>
    <t>Outsourced Employee</t>
  </si>
  <si>
    <t>Consulting Cases / Employee</t>
  </si>
  <si>
    <t>Labor Cost / Case</t>
  </si>
  <si>
    <t>Consulting COGS</t>
  </si>
  <si>
    <t>Labor Cost / Employee</t>
  </si>
  <si>
    <t>업무수행</t>
    <phoneticPr fontId="3" type="noConversion"/>
  </si>
  <si>
    <t>업무수행팀의 구성</t>
    <phoneticPr fontId="27" type="noConversion"/>
  </si>
  <si>
    <t>구분</t>
  </si>
  <si>
    <t>성명</t>
  </si>
  <si>
    <t>소속 (법인명 포함)</t>
  </si>
  <si>
    <t>부서</t>
  </si>
  <si>
    <t>직급</t>
  </si>
  <si>
    <t>경력사항</t>
  </si>
  <si>
    <t>자격증사항</t>
  </si>
  <si>
    <t>Project 역할</t>
    <phoneticPr fontId="3" type="noConversion"/>
  </si>
  <si>
    <t>경력기간</t>
    <phoneticPr fontId="3" type="noConversion"/>
  </si>
  <si>
    <t>Project Partner</t>
  </si>
  <si>
    <t>유상문</t>
    <phoneticPr fontId="3" type="noConversion"/>
  </si>
  <si>
    <t>삼일회계법인</t>
  </si>
  <si>
    <t>Deals</t>
  </si>
  <si>
    <t>Partner</t>
  </si>
  <si>
    <t>SK텔레콤, Wavve PPA
SK가스, SKD&amp;D PPA
11번가주식회사, Stock Option 평가
AJ/SV Investment, 모두렌탈 인수자문 (Valuation)
기타 다수의 Valuation 및 손상 검토 업무 수행 등</t>
    <phoneticPr fontId="27" type="noConversion"/>
  </si>
  <si>
    <t>한국 공인회계사</t>
  </si>
  <si>
    <t>Engagement Leader</t>
    <phoneticPr fontId="3" type="noConversion"/>
  </si>
  <si>
    <t>16년</t>
    <phoneticPr fontId="3" type="noConversion"/>
  </si>
  <si>
    <t>Project Manager</t>
  </si>
  <si>
    <t>박대현</t>
    <phoneticPr fontId="3" type="noConversion"/>
  </si>
  <si>
    <t>Director</t>
  </si>
  <si>
    <t>SK텔레콤, Wavve PPA
SK디스커버리 손상검사
SK에너지 PPA
SK매직 인수자문 (Valuation)
기타 다수의 Valuation 및 손상 검토 업무 수행 등</t>
    <phoneticPr fontId="27" type="noConversion"/>
  </si>
  <si>
    <t>Project Manager</t>
    <phoneticPr fontId="3" type="noConversion"/>
  </si>
  <si>
    <t>14년</t>
    <phoneticPr fontId="3" type="noConversion"/>
  </si>
  <si>
    <t>Project Staff</t>
  </si>
  <si>
    <t>허정행</t>
    <phoneticPr fontId="27" type="noConversion"/>
  </si>
  <si>
    <t>Senior manager</t>
    <phoneticPr fontId="27" type="noConversion"/>
  </si>
  <si>
    <t>이니츠 손상검사
골프존 PPA/손상검사
SK쉴더스 손상검사
현대HCN Valuation
수산중공업 Valuation 등</t>
    <phoneticPr fontId="27" type="noConversion"/>
  </si>
  <si>
    <t>In-Charge</t>
    <phoneticPr fontId="3" type="noConversion"/>
  </si>
  <si>
    <t>10년</t>
    <phoneticPr fontId="3" type="noConversion"/>
  </si>
  <si>
    <t>장준호</t>
    <phoneticPr fontId="27" type="noConversion"/>
  </si>
  <si>
    <t>Senior Associate</t>
    <phoneticPr fontId="27" type="noConversion"/>
  </si>
  <si>
    <t>MCNS 손상검사
SKNX 손상검사
티맵모빌리티 손상검사
SK Plasma 가치평가 등</t>
    <phoneticPr fontId="27" type="noConversion"/>
  </si>
  <si>
    <t>Staff</t>
    <phoneticPr fontId="3" type="noConversion"/>
  </si>
  <si>
    <t>4년</t>
    <phoneticPr fontId="3" type="noConversion"/>
  </si>
  <si>
    <t xml:space="preserve">재 무 상 태 표 </t>
    <phoneticPr fontId="13" type="noConversion"/>
  </si>
  <si>
    <t>제 20 기 2019년 12월 31일 현재</t>
  </si>
  <si>
    <t>제 19 기 2018년 12월 31일 현재</t>
    <phoneticPr fontId="13" type="noConversion"/>
  </si>
  <si>
    <t>주식회사 에이디티캡스</t>
    <phoneticPr fontId="13" type="noConversion"/>
  </si>
  <si>
    <t>(단위 : 원)</t>
  </si>
  <si>
    <t>과          목</t>
  </si>
  <si>
    <t>주석</t>
  </si>
  <si>
    <t>제 20 (당)기</t>
    <phoneticPr fontId="13" type="noConversion"/>
  </si>
  <si>
    <t>제 19 (전)기</t>
    <phoneticPr fontId="13" type="noConversion"/>
  </si>
  <si>
    <t>자산</t>
  </si>
  <si>
    <t>Ⅰ.유동자산</t>
  </si>
  <si>
    <t>현금및현금성자산</t>
  </si>
  <si>
    <t>단기금융상품</t>
  </si>
  <si>
    <t>매출채권및기타채권</t>
  </si>
  <si>
    <t>단기투자자산</t>
  </si>
  <si>
    <t>당기법인세자산</t>
  </si>
  <si>
    <t>기타유동자산</t>
  </si>
  <si>
    <t>재고자산</t>
  </si>
  <si>
    <t>Ⅱ.비유동자산</t>
  </si>
  <si>
    <t>장기금융상품</t>
  </si>
  <si>
    <t>장기투자자산</t>
  </si>
  <si>
    <t>비유동매출채권및기타채권</t>
  </si>
  <si>
    <t>종속기업투자</t>
  </si>
  <si>
    <t>관계기업투자</t>
    <phoneticPr fontId="13" type="noConversion"/>
  </si>
  <si>
    <t>유형자산</t>
  </si>
  <si>
    <t>무형자산</t>
  </si>
  <si>
    <t>이연법인세자산</t>
  </si>
  <si>
    <t>기타비유동자산</t>
  </si>
  <si>
    <t>자산총계</t>
  </si>
  <si>
    <t>부채</t>
  </si>
  <si>
    <t>Ⅰ.유동부채</t>
  </si>
  <si>
    <t>매입채무및기타채무</t>
  </si>
  <si>
    <t>단기차입금</t>
  </si>
  <si>
    <t>당기법인세부채</t>
  </si>
  <si>
    <t>(*)</t>
  </si>
  <si>
    <t>유동계약부채</t>
  </si>
  <si>
    <t>유동리스부채</t>
  </si>
  <si>
    <t>기타유동부채</t>
  </si>
  <si>
    <t>Ⅱ.비유동부채</t>
  </si>
  <si>
    <t>비유동매입채무및기타채무</t>
  </si>
  <si>
    <t>장기차입금</t>
  </si>
  <si>
    <t>회사채</t>
  </si>
  <si>
    <t>이연법인세부채</t>
  </si>
  <si>
    <t>확정급여부채</t>
  </si>
  <si>
    <t>충당부채</t>
    <phoneticPr fontId="13" type="noConversion"/>
  </si>
  <si>
    <t>비유동계약부채</t>
  </si>
  <si>
    <t>비유동리스부채</t>
  </si>
  <si>
    <t>기타비유동부채</t>
  </si>
  <si>
    <t>부채총계</t>
  </si>
  <si>
    <t>자본</t>
  </si>
  <si>
    <t>Ⅰ.</t>
  </si>
  <si>
    <t>자본금</t>
  </si>
  <si>
    <t>Ⅱ.</t>
  </si>
  <si>
    <t>자본잉여금</t>
  </si>
  <si>
    <t>Ⅲ.</t>
  </si>
  <si>
    <t>기타자본항목</t>
  </si>
  <si>
    <t>Ⅳ.</t>
  </si>
  <si>
    <t>이익잉여금</t>
  </si>
  <si>
    <t>자본총계</t>
  </si>
  <si>
    <t>부채와자본총계</t>
  </si>
  <si>
    <t>포 괄 손 익 계 산 서</t>
    <phoneticPr fontId="13" type="noConversion"/>
  </si>
  <si>
    <t>제 20 기 2019년 01월 01일부터 2019년 12월 31일까지</t>
  </si>
  <si>
    <t>제 19 기 2018년 01월 01일부터 2018년 12월 31일까지</t>
    <phoneticPr fontId="13" type="noConversion"/>
  </si>
  <si>
    <t>영업수익</t>
  </si>
  <si>
    <t>영업비용</t>
  </si>
  <si>
    <t>영업이익</t>
  </si>
  <si>
    <t>금융수익</t>
  </si>
  <si>
    <t>금융비용</t>
  </si>
  <si>
    <t>지분법손실</t>
    <phoneticPr fontId="13" type="noConversion"/>
  </si>
  <si>
    <t>기타영업외수익</t>
  </si>
  <si>
    <t>기타영업외비용</t>
  </si>
  <si>
    <t>Ⅴ.법인세차감전순이익</t>
  </si>
  <si>
    <t>법인세비용</t>
  </si>
  <si>
    <t>Ⅶ. 당기순이익</t>
  </si>
  <si>
    <t>Ⅷ. 기타포괄손익</t>
  </si>
  <si>
    <t xml:space="preserve">   후속적으로 당기손익으로 재분류되지 않는 항목</t>
  </si>
  <si>
    <t>확정급여의 재측정요소</t>
  </si>
  <si>
    <t>토지재평가 이익</t>
  </si>
  <si>
    <t>기타포괄손익인식금융자산평가이익</t>
  </si>
  <si>
    <t>종속기업투자평가손익</t>
  </si>
  <si>
    <t xml:space="preserve">   후속적으로 당기손익으로 재분류되는 항목</t>
  </si>
  <si>
    <t>지분법자본변동</t>
  </si>
  <si>
    <t>해외사업환산손익</t>
  </si>
  <si>
    <t>Ⅸ. 당기총포괄이익</t>
  </si>
  <si>
    <t>자 본 변 동 표</t>
    <phoneticPr fontId="13" type="noConversion"/>
  </si>
  <si>
    <t>과     목</t>
  </si>
  <si>
    <t>자본금</t>
    <phoneticPr fontId="13" type="noConversion"/>
  </si>
  <si>
    <t>기타자본항목</t>
    <phoneticPr fontId="3" type="noConversion"/>
  </si>
  <si>
    <t>총   계</t>
  </si>
  <si>
    <t>2018.01.01(전기초)</t>
    <phoneticPr fontId="13" type="noConversion"/>
  </si>
  <si>
    <t>가. 총포괄손익</t>
  </si>
  <si>
    <t>    당기순이익</t>
  </si>
  <si>
    <t>    확정급여부채의 재측정요소</t>
  </si>
  <si>
    <t xml:space="preserve">    지분법자본변동</t>
  </si>
  <si>
    <t>나. 소유주와의 거래</t>
  </si>
  <si>
    <t>    배당</t>
  </si>
  <si>
    <t>2018.12.31(전기말)</t>
    <phoneticPr fontId="13" type="noConversion"/>
  </si>
  <si>
    <t>2019.01.01(당기초)</t>
    <phoneticPr fontId="13" type="noConversion"/>
  </si>
  <si>
    <t>    토지재평가이익</t>
  </si>
  <si>
    <t xml:space="preserve">    기타포괄손익인식금융자산평가이익</t>
  </si>
  <si>
    <t xml:space="preserve">    종속기업투자평가손익</t>
  </si>
  <si>
    <t xml:space="preserve">    해외사업환산손실</t>
  </si>
  <si>
    <t xml:space="preserve">    기타</t>
  </si>
  <si>
    <t>    증자</t>
  </si>
  <si>
    <t>    자기주식소각</t>
  </si>
  <si>
    <t xml:space="preserve">    감자</t>
  </si>
  <si>
    <t xml:space="preserve">    종속기업 분할</t>
  </si>
  <si>
    <t xml:space="preserve">    관계기업 합병</t>
  </si>
  <si>
    <t xml:space="preserve">    전환우선주 발행</t>
  </si>
  <si>
    <t xml:space="preserve">    잉여금전입</t>
  </si>
  <si>
    <t>2019.12.31(당기말)</t>
    <phoneticPr fontId="13" type="noConversion"/>
  </si>
  <si>
    <t>현 금 흐 름 표</t>
    <phoneticPr fontId="13" type="noConversion"/>
  </si>
  <si>
    <t>제 19 기 2018년 01월 01일부터 2018년 12월 31일까지</t>
  </si>
  <si>
    <t>과                        목</t>
  </si>
  <si>
    <t>주석</t>
    <phoneticPr fontId="13" type="noConversion"/>
  </si>
  <si>
    <t>제 20(당) 기</t>
    <phoneticPr fontId="13" type="noConversion"/>
  </si>
  <si>
    <t>제 19(전) 기</t>
    <phoneticPr fontId="13" type="noConversion"/>
  </si>
  <si>
    <t>Ⅰ.영업활동으로 인한 현금흐름</t>
  </si>
  <si>
    <t xml:space="preserve">    당기순이익</t>
  </si>
  <si>
    <t xml:space="preserve">    비현금항목 조정</t>
  </si>
  <si>
    <t xml:space="preserve">    자산ㆍ부채의 증감</t>
  </si>
  <si>
    <t xml:space="preserve">    이자의 수취</t>
  </si>
  <si>
    <t xml:space="preserve">    이자의 지급</t>
  </si>
  <si>
    <t xml:space="preserve">    배당금의 수취</t>
    <phoneticPr fontId="13" type="noConversion"/>
  </si>
  <si>
    <t xml:space="preserve">    법인세의 납부</t>
  </si>
  <si>
    <t>Ⅱ.투자활동으로 인한 현금흐름</t>
  </si>
  <si>
    <t xml:space="preserve">    투자활동으로 인한 현금유입액</t>
  </si>
  <si>
    <t xml:space="preserve">        단기금융상품의 순감소</t>
    <phoneticPr fontId="3" type="noConversion"/>
  </si>
  <si>
    <t xml:space="preserve">        투자자산의 처분</t>
  </si>
  <si>
    <t xml:space="preserve">        기타채권의 감소</t>
  </si>
  <si>
    <t xml:space="preserve">        유형자산의 처분</t>
  </si>
  <si>
    <t xml:space="preserve">        무형자산의 처분</t>
  </si>
  <si>
    <t xml:space="preserve">    투자활동으로 인한 현금유출액</t>
  </si>
  <si>
    <t xml:space="preserve">        단기금융상품의 순증가</t>
  </si>
  <si>
    <t xml:space="preserve">        기타채권의 증가</t>
  </si>
  <si>
    <t xml:space="preserve">        유형자산의 취득</t>
  </si>
  <si>
    <t xml:space="preserve">        무형자산의 취득</t>
  </si>
  <si>
    <t xml:space="preserve">        투자자산의 취득</t>
  </si>
  <si>
    <t xml:space="preserve">        종속기업투자주식의 취득</t>
    <phoneticPr fontId="13" type="noConversion"/>
  </si>
  <si>
    <t xml:space="preserve">        사업결합으로 인한 취득</t>
  </si>
  <si>
    <t>Ⅲ.재무활동으로 인한 현금흐름</t>
  </si>
  <si>
    <t xml:space="preserve">    재무활동으로 인한 현금유입액</t>
  </si>
  <si>
    <t xml:space="preserve">        차입금의 차입</t>
    <phoneticPr fontId="13" type="noConversion"/>
  </si>
  <si>
    <t xml:space="preserve">    재무활동으로 인한 현금유출액</t>
  </si>
  <si>
    <t xml:space="preserve">        배당금의 지급</t>
  </si>
  <si>
    <t xml:space="preserve">        차입금의 상환</t>
    <phoneticPr fontId="13" type="noConversion"/>
  </si>
  <si>
    <t xml:space="preserve">        리스부채의 지급</t>
  </si>
  <si>
    <t>Ⅳ.현금및현금성자산의 증가(감소)(Ⅰ+Ⅱ+Ⅲ)</t>
  </si>
  <si>
    <t>Ⅴ.기초의 현금및현금성자산</t>
  </si>
  <si>
    <t>Ⅵ.현금및현금성자산의 환율변동효과</t>
  </si>
  <si>
    <t>VII.기말의 현금및현금성자산</t>
  </si>
  <si>
    <t>제 21 기 2020년 12월 31일 현재</t>
  </si>
  <si>
    <t>주식회사 에이디티캡스</t>
    <phoneticPr fontId="3" type="noConversion"/>
  </si>
  <si>
    <t>제 21 (당)기</t>
  </si>
  <si>
    <t>제 20 (전)기</t>
  </si>
  <si>
    <t>충당부채</t>
    <phoneticPr fontId="3" type="noConversion"/>
  </si>
  <si>
    <t>제 21 기 2020년 01월 01일부터 2020년 12월 31일까지</t>
  </si>
  <si>
    <t>2020.01.01(당기초)</t>
  </si>
  <si>
    <t xml:space="preserve">    기타</t>
    <phoneticPr fontId="13" type="noConversion"/>
  </si>
  <si>
    <t>2020.12.31(당기말)</t>
  </si>
  <si>
    <t>제 21(당) 기</t>
    <phoneticPr fontId="13" type="noConversion"/>
  </si>
  <si>
    <t>제 20(전) 기</t>
    <phoneticPr fontId="13" type="noConversion"/>
  </si>
  <si>
    <t xml:space="preserve">    배당금의 수취</t>
    <phoneticPr fontId="3" type="noConversion"/>
  </si>
  <si>
    <t xml:space="preserve">        단기금융상품의 순증가</t>
    <phoneticPr fontId="3" type="noConversion"/>
  </si>
  <si>
    <t xml:space="preserve">        종속기업투자주식의 취득</t>
    <phoneticPr fontId="3" type="noConversion"/>
  </si>
  <si>
    <t xml:space="preserve">       사업결합으로 인한 순현금유출</t>
    <phoneticPr fontId="3" type="noConversion"/>
  </si>
  <si>
    <t xml:space="preserve">        단기차입금의 차입</t>
  </si>
  <si>
    <t xml:space="preserve">        장기차입금의 차입</t>
    <phoneticPr fontId="3" type="noConversion"/>
  </si>
  <si>
    <t xml:space="preserve">        단기차입금의 상환</t>
  </si>
  <si>
    <t xml:space="preserve">        장기차입금의 조기상환</t>
    <phoneticPr fontId="3" type="noConversion"/>
  </si>
  <si>
    <t xml:space="preserve">재 무 상 태 표 </t>
  </si>
  <si>
    <t>제 23 기 2022년 09월 30일 현재</t>
  </si>
  <si>
    <t>제 22 기 2021년 12월 31일 현재</t>
  </si>
  <si>
    <t>에스케이쉴더스 주식회사와 그 종속기업들</t>
    <phoneticPr fontId="3" type="noConversion"/>
  </si>
  <si>
    <t>제 23 (당)기</t>
  </si>
  <si>
    <t>제 22 (전)기</t>
  </si>
  <si>
    <t>당기손익인식금융자산</t>
  </si>
  <si>
    <t>유동성사채</t>
  </si>
  <si>
    <t>포 괄 손 익 계 산 서</t>
  </si>
  <si>
    <t>제 23 기 2022년 01월 01일부터 2022년 09월 30일까지</t>
  </si>
  <si>
    <t>제 22 기 2021년 01월 01일부터 2021년 12월 31일까지</t>
  </si>
  <si>
    <t>기타포괄손익인식금융자산평가손실</t>
  </si>
  <si>
    <t>현 금 흐 름 표</t>
  </si>
  <si>
    <t>주식회사 에이디티캡스와 그 종속기업들</t>
  </si>
  <si>
    <t>Ⅰ.영업활동 현금흐름</t>
  </si>
  <si>
    <t>당기순이익</t>
  </si>
  <si>
    <t>비현금항목 조정</t>
  </si>
  <si>
    <t>자산·부채의 증감</t>
  </si>
  <si>
    <t>이자의 수취</t>
  </si>
  <si>
    <t>이자의 지급</t>
  </si>
  <si>
    <t>배당금 수익</t>
  </si>
  <si>
    <t>법인세 부담액</t>
  </si>
  <si>
    <t>1. 투자활동으로 인한 현금유입액</t>
  </si>
  <si>
    <t>단기금융상품의 감소</t>
  </si>
  <si>
    <t>매도가능금융자산의 처분</t>
  </si>
  <si>
    <t>매출채권및기타채권의 감소</t>
  </si>
  <si>
    <t>장기투자유가증권의 처분</t>
  </si>
  <si>
    <t>장기금융상품의 처분</t>
  </si>
  <si>
    <t>종속기업투자의 처분</t>
  </si>
  <si>
    <t>유형자산의 처분</t>
  </si>
  <si>
    <t>무형자산의 처분</t>
  </si>
  <si>
    <t>보증금의 수취</t>
  </si>
  <si>
    <t>비유동매출채권및기타채권의 처분</t>
  </si>
  <si>
    <t>당기손익인식금융자산의 처분</t>
  </si>
  <si>
    <t>합병으로 인한 순현금 증가</t>
  </si>
  <si>
    <t>연결범위제외로 인한 현금의 증가</t>
  </si>
  <si>
    <t>2. 투자활동으로 인한 현금유출액</t>
  </si>
  <si>
    <t>단기금융상품의 증가</t>
  </si>
  <si>
    <t>장기투자자산의 취득</t>
  </si>
  <si>
    <t>매출채권및기타채권의 증가</t>
  </si>
  <si>
    <t>장기투자유가증권의 취득</t>
  </si>
  <si>
    <t>장기대여금의 증가</t>
  </si>
  <si>
    <t>종속기업투자의 취득</t>
  </si>
  <si>
    <t>유형자산의 취득</t>
  </si>
  <si>
    <t>무형자산의 취득</t>
  </si>
  <si>
    <t>보증금의 지급</t>
  </si>
  <si>
    <t>비유동매출채권및기타채권의 취득</t>
  </si>
  <si>
    <t>당기손익인식금융자산의 증가</t>
  </si>
  <si>
    <t>분할로 인한 순현금 감소</t>
  </si>
  <si>
    <t>사업결합으로인한 취득</t>
  </si>
  <si>
    <t>연결범위포함으로 인한 현금의 감소</t>
  </si>
  <si>
    <t>1. 재무활동으로 인한 현금 유입액</t>
  </si>
  <si>
    <t>차입금의 증가</t>
  </si>
  <si>
    <t>유상증자</t>
  </si>
  <si>
    <t>사채의 발행</t>
  </si>
  <si>
    <t>배당금수익</t>
  </si>
  <si>
    <t>2. 재무활동으로 인한 유출액</t>
  </si>
  <si>
    <t>리스부채지급</t>
  </si>
  <si>
    <t>차입금의 감소</t>
  </si>
  <si>
    <t>자기주식 소각</t>
  </si>
  <si>
    <t>유상감자</t>
  </si>
  <si>
    <t>배당금의 지급</t>
  </si>
  <si>
    <t>Ⅳ.현금및현금성자산의 증가(감소)  (Ⅰ+Ⅱ+Ⅲ)</t>
  </si>
  <si>
    <t>Ⅶ.기말의 현금및현금성자산</t>
  </si>
  <si>
    <t xml:space="preserve">연 결 재 무 상 태 표 </t>
    <phoneticPr fontId="3" type="noConversion"/>
  </si>
  <si>
    <t>과          목</t>
    <phoneticPr fontId="3" type="noConversion"/>
  </si>
  <si>
    <t>2022.12.(누계)</t>
    <phoneticPr fontId="3" type="noConversion"/>
  </si>
  <si>
    <t>2022.09.</t>
    <phoneticPr fontId="3" type="noConversion"/>
  </si>
  <si>
    <t>2022.10.~2022.12</t>
    <phoneticPr fontId="3" type="noConversion"/>
  </si>
  <si>
    <t>연 결 포 괄 손 익 계 산 서</t>
    <phoneticPr fontId="3" type="noConversion"/>
  </si>
  <si>
    <t>에스케이쉴더스 주식회사와 그 종속기업들</t>
  </si>
  <si>
    <t>Financial Statement</t>
  </si>
  <si>
    <t>SK Shieldus Financial Projection</t>
  </si>
  <si>
    <t>Historical</t>
  </si>
  <si>
    <t>Forecast</t>
  </si>
  <si>
    <t>Unit</t>
  </si>
  <si>
    <t>x</t>
  </si>
  <si>
    <t>P&amp;L</t>
  </si>
  <si>
    <t>KRWbn</t>
  </si>
  <si>
    <t>Physical</t>
  </si>
  <si>
    <t>% Total Revenue</t>
  </si>
  <si>
    <t>Cyber</t>
  </si>
  <si>
    <t>Information security</t>
  </si>
  <si>
    <t>Mobile</t>
  </si>
  <si>
    <t>Converged</t>
  </si>
  <si>
    <t>CSP - Global Add.</t>
  </si>
  <si>
    <t>Home Safety</t>
  </si>
  <si>
    <t>Clean Care</t>
  </si>
  <si>
    <t>Senior Care</t>
  </si>
  <si>
    <t>Adjustment</t>
  </si>
  <si>
    <t>Net Revenue</t>
  </si>
  <si>
    <t>Gross Margin</t>
  </si>
  <si>
    <t>Gross Profit</t>
  </si>
  <si>
    <t>Adjusted EBITDA</t>
  </si>
  <si>
    <t>SG&amp;A (excl. D&amp;A)</t>
  </si>
  <si>
    <t>% Physical Revenue</t>
  </si>
  <si>
    <t>% Cyber Revenue</t>
  </si>
  <si>
    <t>% Converged Revenue</t>
  </si>
  <si>
    <t>% Safety &amp; Care Revenue</t>
  </si>
  <si>
    <t>Group Expense</t>
  </si>
  <si>
    <t>Normalized EBITDA</t>
  </si>
  <si>
    <t>Management EBITDA</t>
  </si>
  <si>
    <t>1. Management excluded items</t>
  </si>
  <si>
    <t>2. Holding company financials</t>
  </si>
  <si>
    <t>3. NSOK merger</t>
  </si>
  <si>
    <t>4. Intercompany transaction</t>
  </si>
  <si>
    <t>5. PPA double counting</t>
  </si>
  <si>
    <t>Pro-forma EBITDA</t>
  </si>
  <si>
    <t>1. M&amp;A fees</t>
  </si>
  <si>
    <t>2. One-off special bonus</t>
  </si>
  <si>
    <t>3. One-off severance payment</t>
  </si>
  <si>
    <t>4. One-off legal fees</t>
  </si>
  <si>
    <t>5. Restructuring/PMI/IPO fees</t>
  </si>
  <si>
    <t>6. Long-term incentives</t>
  </si>
  <si>
    <t xml:space="preserve">7. Impact of COVID-19 </t>
  </si>
  <si>
    <t>EBITDA Margin</t>
  </si>
  <si>
    <t>EBIT</t>
  </si>
  <si>
    <t>Mgmt EBITDA</t>
  </si>
  <si>
    <t>Depreciation</t>
  </si>
  <si>
    <t>Amortization</t>
  </si>
  <si>
    <t>Amortization of Intangible Assets</t>
    <phoneticPr fontId="7" type="noConversion"/>
  </si>
  <si>
    <t>PPA Amortization</t>
    <phoneticPr fontId="7" type="noConversion"/>
  </si>
  <si>
    <t>Mgmt EBIT</t>
  </si>
  <si>
    <t>Proforma EBIT</t>
    <phoneticPr fontId="7" type="noConversion"/>
  </si>
  <si>
    <t>Normalized EBIT</t>
  </si>
  <si>
    <t>수익구분</t>
    <phoneticPr fontId="3" type="noConversion"/>
  </si>
  <si>
    <t>매출 성격에 대한 설명</t>
    <phoneticPr fontId="3" type="noConversion"/>
  </si>
  <si>
    <t>Pysical</t>
    <phoneticPr fontId="3" type="noConversion"/>
  </si>
  <si>
    <t>CMS Revenue</t>
  </si>
  <si>
    <t>무인경비/영상보안 매출</t>
    <phoneticPr fontId="3" type="noConversion"/>
  </si>
  <si>
    <t>CMS Subscriber Revenue</t>
  </si>
  <si>
    <t>무인경비/영상보안 서비스의 월정료 매출</t>
    <phoneticPr fontId="3" type="noConversion"/>
  </si>
  <si>
    <t>CMS Installation Revenue</t>
  </si>
  <si>
    <t>물리적 보안기기의 설치에 대한 매출</t>
    <phoneticPr fontId="3" type="noConversion"/>
  </si>
  <si>
    <t>FM Revenue</t>
  </si>
  <si>
    <t>인경비 서비스 매출</t>
    <phoneticPr fontId="3" type="noConversion"/>
  </si>
  <si>
    <t>Cyber</t>
    <phoneticPr fontId="3" type="noConversion"/>
  </si>
  <si>
    <t>보안 컨설팅 서비스 매출</t>
  </si>
  <si>
    <t>Solution / SI Revenue</t>
  </si>
  <si>
    <t>Distributorship Revenue</t>
  </si>
  <si>
    <t>국내외 제조사와 총판(파트너)계약을 통한 솔루션 납품 매출</t>
  </si>
  <si>
    <t>Tech Support / SI</t>
  </si>
  <si>
    <t>고객사의 니즈에 맞는 보안 솔루션을 공급/구축/유지보수하는 매출</t>
  </si>
  <si>
    <t>Manned Monitoring Revenue</t>
  </si>
  <si>
    <t>인력을 파견하여 관제하는 서비스 매출</t>
  </si>
  <si>
    <t>ISAC / ES Revenue</t>
  </si>
  <si>
    <t>Service Revenue</t>
  </si>
  <si>
    <t>IT Service Desk &amp; 보안 콜센터 서비스 매출</t>
  </si>
  <si>
    <t>OA Revenue</t>
  </si>
  <si>
    <t>H/W, S/W를 공급하는 매출</t>
  </si>
  <si>
    <t>Cloud Revenue</t>
  </si>
  <si>
    <t>-</t>
    <phoneticPr fontId="3" type="noConversion"/>
  </si>
  <si>
    <t>Cloud Captive</t>
  </si>
  <si>
    <t>Cloud 환경의 솔루션 구축/운영, 컨설팅, 관제 서비스 매출 (관계사)</t>
  </si>
  <si>
    <t>Cloud 환경의 솔루션 구축/운영, 컨설팅, 관제 서비스 매출 (대외)</t>
  </si>
  <si>
    <t>Remote Monitoring</t>
  </si>
  <si>
    <t>On-Premise 환경의 솔루션 구축/운영, 관제(원격) 서비스 매출</t>
  </si>
  <si>
    <t>Mobile Guard Revenue</t>
  </si>
  <si>
    <t>악성앱 분석 솔루션에 대한 매출</t>
  </si>
  <si>
    <t>Converged</t>
    <phoneticPr fontId="3" type="noConversion"/>
  </si>
  <si>
    <t xml:space="preserve">CSP </t>
  </si>
  <si>
    <t>Converged Security Platform(SUMiTS) 매출</t>
    <phoneticPr fontId="3" type="noConversion"/>
  </si>
  <si>
    <t>CSP - Service</t>
  </si>
  <si>
    <t>SUMiTS 플랫폼 기반 인경비 서비스 월정료 매출</t>
    <phoneticPr fontId="3" type="noConversion"/>
  </si>
  <si>
    <t>CSP - Solution</t>
  </si>
  <si>
    <t>SUMiTS 플랫폼 관련 보안기기 구축에 대한 매출</t>
    <phoneticPr fontId="3" type="noConversion"/>
  </si>
  <si>
    <t>CSP - Global Add. Revenue</t>
  </si>
  <si>
    <t>Converged Security Platform(SUMiTS) 매출 (Global 매출)</t>
    <phoneticPr fontId="3" type="noConversion"/>
  </si>
  <si>
    <t>Installation (CSP - Global Add.)</t>
  </si>
  <si>
    <t>SUMiTS 플랫폼 기반 인경비 서비스 월정료 매출 (Global 매출)</t>
    <phoneticPr fontId="3" type="noConversion"/>
  </si>
  <si>
    <t>Service (CSP - Global Add.)</t>
  </si>
  <si>
    <t>SUMiTS 플랫폼 관련 보안기기 구축에 대한 매출 (Global 매출)</t>
    <phoneticPr fontId="3" type="noConversion"/>
  </si>
  <si>
    <t>제조공장, 산업기반시설의 솔루션 구축/운영, 컨설팅 서비스 매출</t>
  </si>
  <si>
    <t>출입통제/영상보안 등 보안장비 판매/구축에 대한 매출</t>
    <phoneticPr fontId="3" type="noConversion"/>
  </si>
  <si>
    <t>Digital Security 서비스 관련 보안장비 판매/구축에 대한 매출</t>
    <phoneticPr fontId="3" type="noConversion"/>
  </si>
  <si>
    <t>위탁 보안교육 매출</t>
    <phoneticPr fontId="3" type="noConversion"/>
  </si>
  <si>
    <t>Safety&amp;Care</t>
    <phoneticPr fontId="3" type="noConversion"/>
  </si>
  <si>
    <t>Home Safety Revenue</t>
  </si>
  <si>
    <t>홈 보안/케어 매출</t>
    <phoneticPr fontId="3" type="noConversion"/>
  </si>
  <si>
    <t>Home Safety Subscriber Revenue</t>
  </si>
  <si>
    <t>홈 보안/케어 서비스 월정료 매출</t>
    <phoneticPr fontId="3" type="noConversion"/>
  </si>
  <si>
    <t>Home Safety Platform Revenue</t>
  </si>
  <si>
    <t>홈 보안/케어 서비스 플랫폼 매출</t>
    <phoneticPr fontId="3" type="noConversion"/>
  </si>
  <si>
    <t>Clean Care Revenue</t>
  </si>
  <si>
    <t>방제/방역 매출</t>
    <phoneticPr fontId="3" type="noConversion"/>
  </si>
  <si>
    <t>Clean Care Subscriber Revenue</t>
  </si>
  <si>
    <t>방제/방역 월정료 매출</t>
    <phoneticPr fontId="3" type="noConversion"/>
  </si>
  <si>
    <t>Clean Care Service Revenue</t>
  </si>
  <si>
    <t>방제/방역 관련 기타서비스(살균소독 등) 매출</t>
    <phoneticPr fontId="3" type="noConversion"/>
  </si>
  <si>
    <t>Parking Revenue</t>
  </si>
  <si>
    <t>주차사업 매출</t>
    <phoneticPr fontId="3" type="noConversion"/>
  </si>
  <si>
    <t>Operation Revenue</t>
  </si>
  <si>
    <t>주차사업 운영(운영수익금)매출</t>
    <phoneticPr fontId="3" type="noConversion"/>
  </si>
  <si>
    <t>Lease Revenue</t>
  </si>
  <si>
    <t>주차사업 리스(할부판매)매출</t>
    <phoneticPr fontId="3" type="noConversion"/>
  </si>
  <si>
    <t>Future Store Revenue</t>
  </si>
  <si>
    <t>무인매장솔루션 관련 월정료 및 설치/판매 매출</t>
  </si>
  <si>
    <t>Senior Care Revenue</t>
  </si>
  <si>
    <t>시니어 케어 서비스 매출</t>
  </si>
  <si>
    <t>Fee Revenue</t>
  </si>
  <si>
    <t>시니어 케어 서비스 플랫폼 매출</t>
  </si>
  <si>
    <t>시니어 케어 관련 기타서비스(밀키트, 모발영양검사 등) 매출</t>
  </si>
  <si>
    <t>MOHW Contract Revenue</t>
  </si>
  <si>
    <t>보건복지부 응급안전사업 서비스 매출</t>
  </si>
  <si>
    <t>Terminal</t>
  </si>
  <si>
    <t>세후 현금흐름</t>
    <phoneticPr fontId="3" type="noConversion"/>
  </si>
  <si>
    <t>세후 할인율</t>
    <phoneticPr fontId="3" type="noConversion"/>
  </si>
  <si>
    <t>할인된 현금흐름</t>
    <phoneticPr fontId="3" type="noConversion"/>
  </si>
  <si>
    <t>사용가치</t>
    <phoneticPr fontId="3" type="noConversion"/>
  </si>
  <si>
    <t>세전 현금흐름</t>
    <phoneticPr fontId="3" type="noConversion"/>
  </si>
  <si>
    <t>세전 할인율</t>
    <phoneticPr fontId="3" type="noConversion"/>
  </si>
  <si>
    <t>period</t>
  </si>
  <si>
    <t>PVIF</t>
  </si>
  <si>
    <t>종류</t>
  </si>
  <si>
    <t>종류명</t>
  </si>
  <si>
    <t>신용등급</t>
  </si>
  <si>
    <t>고시기관</t>
  </si>
  <si>
    <t>3월</t>
  </si>
  <si>
    <t>6월</t>
  </si>
  <si>
    <t>9월</t>
  </si>
  <si>
    <t>1년</t>
  </si>
  <si>
    <t>1년6월</t>
  </si>
  <si>
    <t>2년</t>
  </si>
  <si>
    <t>2년6월</t>
  </si>
  <si>
    <t>3년</t>
  </si>
  <si>
    <t>4년</t>
  </si>
  <si>
    <t>5년</t>
  </si>
  <si>
    <t>7년</t>
  </si>
  <si>
    <t>10년</t>
  </si>
  <si>
    <t>15년</t>
  </si>
  <si>
    <t>20년</t>
  </si>
  <si>
    <t>30년</t>
  </si>
  <si>
    <t>50년</t>
  </si>
  <si>
    <t>국채</t>
  </si>
  <si>
    <t>국고채권</t>
  </si>
  <si>
    <t>양곡,외평,재정</t>
  </si>
  <si>
    <t>나이스피앤아이</t>
  </si>
  <si>
    <t>2.760</t>
  </si>
  <si>
    <t>3.155</t>
  </si>
  <si>
    <t>3.340</t>
  </si>
  <si>
    <t>3.400</t>
  </si>
  <si>
    <t>3.820</t>
  </si>
  <si>
    <t>4.180</t>
  </si>
  <si>
    <t>4.210</t>
  </si>
  <si>
    <t>4.185</t>
  </si>
  <si>
    <t>4.200</t>
  </si>
  <si>
    <t>4.170</t>
  </si>
  <si>
    <t>4.120</t>
  </si>
  <si>
    <t>4.082</t>
  </si>
  <si>
    <t>4.027</t>
  </si>
  <si>
    <t>3.957</t>
  </si>
  <si>
    <t>3.870</t>
  </si>
  <si>
    <t>3.800</t>
  </si>
  <si>
    <t>한국자산평가</t>
  </si>
  <si>
    <t>2.720</t>
  </si>
  <si>
    <t>3.200</t>
  </si>
  <si>
    <t>3.365</t>
  </si>
  <si>
    <t>3.395</t>
  </si>
  <si>
    <t>3.810</t>
  </si>
  <si>
    <t>4.202</t>
  </si>
  <si>
    <t>4.175</t>
  </si>
  <si>
    <t>4.125</t>
  </si>
  <si>
    <t>KIS자산평가</t>
  </si>
  <si>
    <t>2.725</t>
  </si>
  <si>
    <t>3.210</t>
  </si>
  <si>
    <t>3.370</t>
  </si>
  <si>
    <t>3.380</t>
  </si>
  <si>
    <t>4.205</t>
  </si>
  <si>
    <t>4.122</t>
  </si>
  <si>
    <t>4.015</t>
  </si>
  <si>
    <t>3.960</t>
  </si>
  <si>
    <t>에프앤자산평가</t>
  </si>
  <si>
    <t>2.810</t>
  </si>
  <si>
    <t>3.160</t>
  </si>
  <si>
    <t>4.195</t>
  </si>
  <si>
    <t>4.025</t>
  </si>
  <si>
    <t>제2종국민주택채권</t>
  </si>
  <si>
    <t>2.650</t>
  </si>
  <si>
    <t>2.975</t>
  </si>
  <si>
    <t>3.205</t>
  </si>
  <si>
    <t>3.270</t>
  </si>
  <si>
    <t>3.670</t>
  </si>
  <si>
    <t>3.970</t>
  </si>
  <si>
    <t>4.075</t>
  </si>
  <si>
    <t>4.087</t>
  </si>
  <si>
    <t>2.654</t>
  </si>
  <si>
    <t>3.058</t>
  </si>
  <si>
    <t>3.258</t>
  </si>
  <si>
    <t>3.240</t>
  </si>
  <si>
    <t>3.710</t>
  </si>
  <si>
    <t>4.014</t>
  </si>
  <si>
    <t>4.047</t>
  </si>
  <si>
    <t>4.088</t>
  </si>
  <si>
    <t>4.105</t>
  </si>
  <si>
    <t>4.063</t>
  </si>
  <si>
    <t>4.152</t>
  </si>
  <si>
    <t>2.548</t>
  </si>
  <si>
    <t>2.945</t>
  </si>
  <si>
    <t>3.221</t>
  </si>
  <si>
    <t>3.282</t>
  </si>
  <si>
    <t>3.685</t>
  </si>
  <si>
    <t>4.023</t>
  </si>
  <si>
    <t>4.098</t>
  </si>
  <si>
    <t>4.070</t>
  </si>
  <si>
    <t>4.046</t>
  </si>
  <si>
    <t>4.089</t>
  </si>
  <si>
    <t>2.605</t>
  </si>
  <si>
    <t>3.020</t>
  </si>
  <si>
    <t>3.732</t>
  </si>
  <si>
    <t>3.975</t>
  </si>
  <si>
    <t>4.042</t>
  </si>
  <si>
    <t>4.077</t>
  </si>
  <si>
    <t>4.086</t>
  </si>
  <si>
    <t>제1종국민주택채권</t>
  </si>
  <si>
    <t>기타국채</t>
  </si>
  <si>
    <t>2.890</t>
  </si>
  <si>
    <t>3.225</t>
  </si>
  <si>
    <t>3.465</t>
  </si>
  <si>
    <t>3.530</t>
  </si>
  <si>
    <t>3.935</t>
  </si>
  <si>
    <t>4.240</t>
  </si>
  <si>
    <t>4.280</t>
  </si>
  <si>
    <t>4.290</t>
  </si>
  <si>
    <t>2.918</t>
  </si>
  <si>
    <t>3.311</t>
  </si>
  <si>
    <t>3.466</t>
  </si>
  <si>
    <t>3.497</t>
  </si>
  <si>
    <t>3.967</t>
  </si>
  <si>
    <t>4.268</t>
  </si>
  <si>
    <t>4.294</t>
  </si>
  <si>
    <t>4.310</t>
  </si>
  <si>
    <t>4.309</t>
  </si>
  <si>
    <t>2.765</t>
  </si>
  <si>
    <t>3.231</t>
  </si>
  <si>
    <t>3.454</t>
  </si>
  <si>
    <t>3.504</t>
  </si>
  <si>
    <t>3.937</t>
  </si>
  <si>
    <t>4.223</t>
  </si>
  <si>
    <t>4.271</t>
  </si>
  <si>
    <t>4.318</t>
  </si>
  <si>
    <t>4.303</t>
  </si>
  <si>
    <t>2.859</t>
  </si>
  <si>
    <t>3.274</t>
  </si>
  <si>
    <t>3.514</t>
  </si>
  <si>
    <t>3.973</t>
  </si>
  <si>
    <t>4.231</t>
  </si>
  <si>
    <t>지방채</t>
  </si>
  <si>
    <t>서울도시철도공채증권</t>
  </si>
  <si>
    <t>2.935</t>
  </si>
  <si>
    <t>3.545</t>
  </si>
  <si>
    <t>3.610</t>
  </si>
  <si>
    <t>4.320</t>
  </si>
  <si>
    <t>4.345</t>
  </si>
  <si>
    <t>4.350</t>
  </si>
  <si>
    <t>4.375</t>
  </si>
  <si>
    <t>4.315</t>
  </si>
  <si>
    <t>2.944</t>
  </si>
  <si>
    <t>3.378</t>
  </si>
  <si>
    <t>3.593</t>
  </si>
  <si>
    <t>3.570</t>
  </si>
  <si>
    <t>3.995</t>
  </si>
  <si>
    <t>4.306</t>
  </si>
  <si>
    <t>4.336</t>
  </si>
  <si>
    <t>4.380</t>
  </si>
  <si>
    <t>4.386</t>
  </si>
  <si>
    <t>4.370</t>
  </si>
  <si>
    <t>4.344</t>
  </si>
  <si>
    <t>2.851</t>
  </si>
  <si>
    <t>3.278</t>
  </si>
  <si>
    <t>3.547</t>
  </si>
  <si>
    <t>3.590</t>
  </si>
  <si>
    <t>4.270</t>
  </si>
  <si>
    <t>4.337</t>
  </si>
  <si>
    <t>4.387</t>
  </si>
  <si>
    <t>4.378</t>
  </si>
  <si>
    <t>4.357</t>
  </si>
  <si>
    <t>4.326</t>
  </si>
  <si>
    <t>2.914</t>
  </si>
  <si>
    <t>3.344</t>
  </si>
  <si>
    <t>3.549</t>
  </si>
  <si>
    <t>3.587</t>
  </si>
  <si>
    <t>4.013</t>
  </si>
  <si>
    <t>4.272</t>
  </si>
  <si>
    <t>4.321</t>
  </si>
  <si>
    <t>지역개발공채증권</t>
  </si>
  <si>
    <t>기타지방채</t>
  </si>
  <si>
    <t>특수채</t>
  </si>
  <si>
    <t>공사채 및 공단채</t>
  </si>
  <si>
    <t>정부보증채</t>
  </si>
  <si>
    <t>3.089</t>
  </si>
  <si>
    <t>3.595</t>
  </si>
  <si>
    <t>3.918</t>
  </si>
  <si>
    <t>4.194</t>
  </si>
  <si>
    <t>4.561</t>
  </si>
  <si>
    <t>4.700</t>
  </si>
  <si>
    <t>4.724</t>
  </si>
  <si>
    <t>4.741</t>
  </si>
  <si>
    <t>4.764</t>
  </si>
  <si>
    <t>4.758</t>
  </si>
  <si>
    <t>4.635</t>
  </si>
  <si>
    <t>4.439</t>
  </si>
  <si>
    <t>4.312</t>
  </si>
  <si>
    <t>4.232</t>
  </si>
  <si>
    <t>3.102</t>
  </si>
  <si>
    <t>3.558</t>
  </si>
  <si>
    <t>3.977</t>
  </si>
  <si>
    <t>4.156</t>
  </si>
  <si>
    <t>4.518</t>
  </si>
  <si>
    <t>4.744</t>
  </si>
  <si>
    <t>4.761</t>
  </si>
  <si>
    <t>4.778</t>
  </si>
  <si>
    <t>4.781</t>
  </si>
  <si>
    <t>4.762</t>
  </si>
  <si>
    <t>4.630</t>
  </si>
  <si>
    <t>4.462</t>
  </si>
  <si>
    <t>4.374</t>
  </si>
  <si>
    <t>4.286</t>
  </si>
  <si>
    <t>3.082</t>
  </si>
  <si>
    <t>3.574</t>
  </si>
  <si>
    <t>3.962</t>
  </si>
  <si>
    <t>4.207</t>
  </si>
  <si>
    <t>4.498</t>
  </si>
  <si>
    <t>4.731</t>
  </si>
  <si>
    <t>4.776</t>
  </si>
  <si>
    <t>4.763</t>
  </si>
  <si>
    <t>4.678</t>
  </si>
  <si>
    <t>4.456</t>
  </si>
  <si>
    <t>4.316</t>
  </si>
  <si>
    <t>3.085</t>
  </si>
  <si>
    <t>3.533</t>
  </si>
  <si>
    <t>3.914</t>
  </si>
  <si>
    <t>4.169</t>
  </si>
  <si>
    <t>4.499</t>
  </si>
  <si>
    <t>4.719</t>
  </si>
  <si>
    <t>4.733</t>
  </si>
  <si>
    <t>4.735</t>
  </si>
  <si>
    <t>4.752</t>
  </si>
  <si>
    <t>4.754</t>
  </si>
  <si>
    <t>4.616</t>
  </si>
  <si>
    <t>4.434</t>
  </si>
  <si>
    <t>4.307</t>
  </si>
  <si>
    <t>4.247</t>
  </si>
  <si>
    <t>AAA</t>
  </si>
  <si>
    <t>3.141</t>
  </si>
  <si>
    <t>3.663</t>
  </si>
  <si>
    <t>4.317</t>
  </si>
  <si>
    <t>4.705</t>
  </si>
  <si>
    <t>4.830</t>
  </si>
  <si>
    <t>4.841</t>
  </si>
  <si>
    <t>4.843</t>
  </si>
  <si>
    <t>4.845</t>
  </si>
  <si>
    <t>4.836</t>
  </si>
  <si>
    <t>4.667</t>
  </si>
  <si>
    <t>4.459</t>
  </si>
  <si>
    <t>4.332</t>
  </si>
  <si>
    <t>4.252</t>
  </si>
  <si>
    <t>4.153</t>
  </si>
  <si>
    <t>3.163</t>
  </si>
  <si>
    <t>3.622</t>
  </si>
  <si>
    <t>4.055</t>
  </si>
  <si>
    <t>4.277</t>
  </si>
  <si>
    <t>4.656</t>
  </si>
  <si>
    <t>4.849</t>
  </si>
  <si>
    <t>4.869</t>
  </si>
  <si>
    <t>4.886</t>
  </si>
  <si>
    <t>4.865</t>
  </si>
  <si>
    <t>4.676</t>
  </si>
  <si>
    <t>4.406</t>
  </si>
  <si>
    <t>4.314</t>
  </si>
  <si>
    <t>4.184</t>
  </si>
  <si>
    <t>3.217</t>
  </si>
  <si>
    <t>3.689</t>
  </si>
  <si>
    <t>4.106</t>
  </si>
  <si>
    <t>4.670</t>
  </si>
  <si>
    <t>4.884</t>
  </si>
  <si>
    <t>4.915</t>
  </si>
  <si>
    <t>4.916</t>
  </si>
  <si>
    <t>4.900</t>
  </si>
  <si>
    <t>4.891</t>
  </si>
  <si>
    <t>4.694</t>
  </si>
  <si>
    <t>4.461</t>
  </si>
  <si>
    <t>4.219</t>
  </si>
  <si>
    <t>3.159</t>
  </si>
  <si>
    <t>3.611</t>
  </si>
  <si>
    <t>4.017</t>
  </si>
  <si>
    <t>4.643</t>
  </si>
  <si>
    <t>4.834</t>
  </si>
  <si>
    <t>4.846</t>
  </si>
  <si>
    <t>4.652</t>
  </si>
  <si>
    <t>4.454</t>
  </si>
  <si>
    <t>4.319</t>
  </si>
  <si>
    <t>4.265</t>
  </si>
  <si>
    <t>AA+</t>
  </si>
  <si>
    <t>3.199</t>
  </si>
  <si>
    <t>3.723</t>
  </si>
  <si>
    <t>4.090</t>
  </si>
  <si>
    <t>4.393</t>
  </si>
  <si>
    <t>4.931</t>
  </si>
  <si>
    <t>4.946</t>
  </si>
  <si>
    <t>4.949</t>
  </si>
  <si>
    <t>4.951</t>
  </si>
  <si>
    <t>4.943</t>
  </si>
  <si>
    <t>4.810</t>
  </si>
  <si>
    <t>4.668</t>
  </si>
  <si>
    <t>4.547</t>
  </si>
  <si>
    <t>4.467</t>
  </si>
  <si>
    <t>3.691</t>
  </si>
  <si>
    <t>4.121</t>
  </si>
  <si>
    <t>4.355</t>
  </si>
  <si>
    <t>4.739</t>
  </si>
  <si>
    <t>4.948</t>
  </si>
  <si>
    <t>4.970</t>
  </si>
  <si>
    <t>4.992</t>
  </si>
  <si>
    <t>4.993</t>
  </si>
  <si>
    <t>4.975</t>
  </si>
  <si>
    <t>4.817</t>
  </si>
  <si>
    <t>4.687</t>
  </si>
  <si>
    <t>4.606</t>
  </si>
  <si>
    <t>4.567</t>
  </si>
  <si>
    <t>3.266</t>
  </si>
  <si>
    <t>3.744</t>
  </si>
  <si>
    <t>4.172</t>
  </si>
  <si>
    <t>4.743</t>
  </si>
  <si>
    <t>4.977</t>
  </si>
  <si>
    <t>5.003</t>
  </si>
  <si>
    <t>5.005</t>
  </si>
  <si>
    <t>4.987</t>
  </si>
  <si>
    <t>4.833</t>
  </si>
  <si>
    <t>4.637</t>
  </si>
  <si>
    <t>4.506</t>
  </si>
  <si>
    <t>4.486</t>
  </si>
  <si>
    <t>3.212</t>
  </si>
  <si>
    <t>3.672</t>
  </si>
  <si>
    <t>4.081</t>
  </si>
  <si>
    <t>4.369</t>
  </si>
  <si>
    <t>4.720</t>
  </si>
  <si>
    <t>4.939</t>
  </si>
  <si>
    <t>4.953</t>
  </si>
  <si>
    <t>4.794</t>
  </si>
  <si>
    <t>4.647</t>
  </si>
  <si>
    <t>4.517</t>
  </si>
  <si>
    <t>4.472</t>
  </si>
  <si>
    <t>AA</t>
  </si>
  <si>
    <t>3.254</t>
  </si>
  <si>
    <t>3.780</t>
  </si>
  <si>
    <t>4.471</t>
  </si>
  <si>
    <t>4.859</t>
  </si>
  <si>
    <t>5.028</t>
  </si>
  <si>
    <t>5.043</t>
  </si>
  <si>
    <t>5.051</t>
  </si>
  <si>
    <t>5.053</t>
  </si>
  <si>
    <t>5.050</t>
  </si>
  <si>
    <t>4.910</t>
  </si>
  <si>
    <t>4.796</t>
  </si>
  <si>
    <t>4.690</t>
  </si>
  <si>
    <t>4.617</t>
  </si>
  <si>
    <t>3.310</t>
  </si>
  <si>
    <t>3.769</t>
  </si>
  <si>
    <t>4.204</t>
  </si>
  <si>
    <t>4.470</t>
  </si>
  <si>
    <t>4.860</t>
  </si>
  <si>
    <t>5.075</t>
  </si>
  <si>
    <t>5.093</t>
  </si>
  <si>
    <t>5.110</t>
  </si>
  <si>
    <t>5.111</t>
  </si>
  <si>
    <t>5.099</t>
  </si>
  <si>
    <t>4.805</t>
  </si>
  <si>
    <t>4.736</t>
  </si>
  <si>
    <t>4.701</t>
  </si>
  <si>
    <t>3.324</t>
  </si>
  <si>
    <t>3.807</t>
  </si>
  <si>
    <t>4.250</t>
  </si>
  <si>
    <t>4.527</t>
  </si>
  <si>
    <t>5.082</t>
  </si>
  <si>
    <t>5.113</t>
  </si>
  <si>
    <t>5.095</t>
  </si>
  <si>
    <t>5.096</t>
  </si>
  <si>
    <t>4.766</t>
  </si>
  <si>
    <t>4.660</t>
  </si>
  <si>
    <t>4.645</t>
  </si>
  <si>
    <t>3.284</t>
  </si>
  <si>
    <t>3.746</t>
  </si>
  <si>
    <t>4.465</t>
  </si>
  <si>
    <t>4.816</t>
  </si>
  <si>
    <t>5.040</t>
  </si>
  <si>
    <t>5.047</t>
  </si>
  <si>
    <t>5.059</t>
  </si>
  <si>
    <t>5.066</t>
  </si>
  <si>
    <t>4.895</t>
  </si>
  <si>
    <t>4.757</t>
  </si>
  <si>
    <t>4.618</t>
  </si>
  <si>
    <t>한국주택금융공사유동화증권</t>
  </si>
  <si>
    <t>MBS</t>
  </si>
  <si>
    <t>4.848</t>
  </si>
  <si>
    <t>3.602</t>
  </si>
  <si>
    <t>4.035</t>
  </si>
  <si>
    <t>3.190</t>
  </si>
  <si>
    <t>3.681</t>
  </si>
  <si>
    <t>4.119</t>
  </si>
  <si>
    <t>4.706</t>
  </si>
  <si>
    <t>4.974</t>
  </si>
  <si>
    <t>4.965</t>
  </si>
  <si>
    <t>4.968</t>
  </si>
  <si>
    <t>4.791</t>
  </si>
  <si>
    <t>4.563</t>
  </si>
  <si>
    <t>4.417</t>
  </si>
  <si>
    <t>통안증권</t>
  </si>
  <si>
    <t>2.800</t>
  </si>
  <si>
    <t>3.100</t>
  </si>
  <si>
    <t>3.605</t>
  </si>
  <si>
    <t>4.285</t>
  </si>
  <si>
    <t>2.845</t>
  </si>
  <si>
    <t>3.040</t>
  </si>
  <si>
    <t>3.600</t>
  </si>
  <si>
    <t>3.990</t>
  </si>
  <si>
    <t>4.267</t>
  </si>
  <si>
    <t>2.770</t>
  </si>
  <si>
    <t>3.060</t>
  </si>
  <si>
    <t>3.360</t>
  </si>
  <si>
    <t>3.625</t>
  </si>
  <si>
    <t>3.860</t>
  </si>
  <si>
    <t>4.275</t>
  </si>
  <si>
    <t>3.070</t>
  </si>
  <si>
    <t>3.850</t>
  </si>
  <si>
    <t>4.260</t>
  </si>
  <si>
    <t>금융채 I(은행채)</t>
  </si>
  <si>
    <t>무보증</t>
  </si>
  <si>
    <t>AAA(산금채)</t>
  </si>
  <si>
    <t>3.074</t>
  </si>
  <si>
    <t>3.700</t>
  </si>
  <si>
    <t>3.959</t>
  </si>
  <si>
    <t>4.241</t>
  </si>
  <si>
    <t>4.536</t>
  </si>
  <si>
    <t>4.742</t>
  </si>
  <si>
    <t>4.777</t>
  </si>
  <si>
    <t>4.782</t>
  </si>
  <si>
    <t>4.682</t>
  </si>
  <si>
    <t>4.554</t>
  </si>
  <si>
    <t>4.494</t>
  </si>
  <si>
    <t>4.450</t>
  </si>
  <si>
    <t>3.113</t>
  </si>
  <si>
    <t>3.675</t>
  </si>
  <si>
    <t>4.028</t>
  </si>
  <si>
    <t>4.213</t>
  </si>
  <si>
    <t>4.525</t>
  </si>
  <si>
    <t>4.748</t>
  </si>
  <si>
    <t>4.767</t>
  </si>
  <si>
    <t>4.784</t>
  </si>
  <si>
    <t>4.785</t>
  </si>
  <si>
    <t>4.648</t>
  </si>
  <si>
    <t>4.515</t>
  </si>
  <si>
    <t>4.442</t>
  </si>
  <si>
    <t>4.444</t>
  </si>
  <si>
    <t>3.092</t>
  </si>
  <si>
    <t>3.651</t>
  </si>
  <si>
    <t>3.971</t>
  </si>
  <si>
    <t>4.229</t>
  </si>
  <si>
    <t>4.522</t>
  </si>
  <si>
    <t>4.800</t>
  </si>
  <si>
    <t>4.783</t>
  </si>
  <si>
    <t>4.765</t>
  </si>
  <si>
    <t>4.693</t>
  </si>
  <si>
    <t>4.539</t>
  </si>
  <si>
    <t>4.423</t>
  </si>
  <si>
    <t>4.398</t>
  </si>
  <si>
    <t>3.096</t>
  </si>
  <si>
    <t>3.635</t>
  </si>
  <si>
    <t>3.956</t>
  </si>
  <si>
    <t>4.226</t>
  </si>
  <si>
    <t>4.508</t>
  </si>
  <si>
    <t>4.759</t>
  </si>
  <si>
    <t>4.760</t>
  </si>
  <si>
    <t>4.646</t>
  </si>
  <si>
    <t>4.514</t>
  </si>
  <si>
    <t>4.431</t>
  </si>
  <si>
    <t>AAA(중금채)</t>
  </si>
  <si>
    <t>4.798</t>
  </si>
  <si>
    <t>4.802</t>
  </si>
  <si>
    <t>4.702</t>
  </si>
  <si>
    <t>4.579</t>
  </si>
  <si>
    <t>4.519</t>
  </si>
  <si>
    <t>4.477</t>
  </si>
  <si>
    <t>4.799</t>
  </si>
  <si>
    <t>4.779</t>
  </si>
  <si>
    <t>4.679</t>
  </si>
  <si>
    <t>4.553</t>
  </si>
  <si>
    <t>4.480</t>
  </si>
  <si>
    <t>4.497</t>
  </si>
  <si>
    <t>4.797</t>
  </si>
  <si>
    <t>4.780</t>
  </si>
  <si>
    <t>4.718</t>
  </si>
  <si>
    <t>4.565</t>
  </si>
  <si>
    <t>4.449</t>
  </si>
  <si>
    <t>4.424</t>
  </si>
  <si>
    <t>4.774</t>
  </si>
  <si>
    <t>4.463</t>
  </si>
  <si>
    <t>3.766</t>
  </si>
  <si>
    <t>4.069</t>
  </si>
  <si>
    <t>4.354</t>
  </si>
  <si>
    <t>4.651</t>
  </si>
  <si>
    <t>4.842</t>
  </si>
  <si>
    <t>4.854</t>
  </si>
  <si>
    <t>4.866</t>
  </si>
  <si>
    <t>4.871</t>
  </si>
  <si>
    <t>4.874</t>
  </si>
  <si>
    <t>4.586</t>
  </si>
  <si>
    <t>4.535</t>
  </si>
  <si>
    <t>3.728</t>
  </si>
  <si>
    <t>4.104</t>
  </si>
  <si>
    <t>4.622</t>
  </si>
  <si>
    <t>4.838</t>
  </si>
  <si>
    <t>4.872</t>
  </si>
  <si>
    <t>4.850</t>
  </si>
  <si>
    <t>4.726</t>
  </si>
  <si>
    <t>4.609</t>
  </si>
  <si>
    <t>4.569</t>
  </si>
  <si>
    <t>3.168</t>
  </si>
  <si>
    <t>3.741</t>
  </si>
  <si>
    <t>4.363</t>
  </si>
  <si>
    <t>4.632</t>
  </si>
  <si>
    <t>4.853</t>
  </si>
  <si>
    <t>4.878</t>
  </si>
  <si>
    <t>4.840</t>
  </si>
  <si>
    <t>4.625</t>
  </si>
  <si>
    <t>4.490</t>
  </si>
  <si>
    <t>3.144</t>
  </si>
  <si>
    <t>3.701</t>
  </si>
  <si>
    <t>4.052</t>
  </si>
  <si>
    <t>4.361</t>
  </si>
  <si>
    <t>4.615</t>
  </si>
  <si>
    <t>4.832</t>
  </si>
  <si>
    <t>4.721</t>
  </si>
  <si>
    <t>4.605</t>
  </si>
  <si>
    <t>4.521</t>
  </si>
  <si>
    <t>3.307</t>
  </si>
  <si>
    <t>4.600</t>
  </si>
  <si>
    <t>4.906</t>
  </si>
  <si>
    <t>5.108</t>
  </si>
  <si>
    <t>5.140</t>
  </si>
  <si>
    <t>5.159</t>
  </si>
  <si>
    <t>5.171</t>
  </si>
  <si>
    <t>5.183</t>
  </si>
  <si>
    <t>5.094</t>
  </si>
  <si>
    <t>5.001</t>
  </si>
  <si>
    <t>4.984</t>
  </si>
  <si>
    <t>3.354</t>
  </si>
  <si>
    <t>5.131</t>
  </si>
  <si>
    <t>5.177</t>
  </si>
  <si>
    <t>5.201</t>
  </si>
  <si>
    <t>5.203</t>
  </si>
  <si>
    <t>5.226</t>
  </si>
  <si>
    <t>5.129</t>
  </si>
  <si>
    <t>4.996</t>
  </si>
  <si>
    <t>5.063</t>
  </si>
  <si>
    <t>5.122</t>
  </si>
  <si>
    <t>3.374</t>
  </si>
  <si>
    <t>3.950</t>
  </si>
  <si>
    <t>4.608</t>
  </si>
  <si>
    <t>5.148</t>
  </si>
  <si>
    <t>5.202</t>
  </si>
  <si>
    <t>5.209</t>
  </si>
  <si>
    <t>5.185</t>
  </si>
  <si>
    <t>5.114</t>
  </si>
  <si>
    <t>5.046</t>
  </si>
  <si>
    <t>5.022</t>
  </si>
  <si>
    <t>3.341</t>
  </si>
  <si>
    <t>3.902</t>
  </si>
  <si>
    <t>4.259</t>
  </si>
  <si>
    <t>4.594</t>
  </si>
  <si>
    <t>4.864</t>
  </si>
  <si>
    <t>5.155</t>
  </si>
  <si>
    <t>5.169</t>
  </si>
  <si>
    <t>5.173</t>
  </si>
  <si>
    <t>5.197</t>
  </si>
  <si>
    <t>5.084</t>
  </si>
  <si>
    <t>4.989</t>
  </si>
  <si>
    <t>5.064</t>
  </si>
  <si>
    <t>A+</t>
  </si>
  <si>
    <t>3.561</t>
  </si>
  <si>
    <t>4.959</t>
  </si>
  <si>
    <t>5.283</t>
  </si>
  <si>
    <t>5.486</t>
  </si>
  <si>
    <t>5.510</t>
  </si>
  <si>
    <t>5.544</t>
  </si>
  <si>
    <t>5.561</t>
  </si>
  <si>
    <t>5.570</t>
  </si>
  <si>
    <t>5.508</t>
  </si>
  <si>
    <t>5.488</t>
  </si>
  <si>
    <t>5.473</t>
  </si>
  <si>
    <t>5.521</t>
  </si>
  <si>
    <t>3.599</t>
  </si>
  <si>
    <t>4.249</t>
  </si>
  <si>
    <t>4.639</t>
  </si>
  <si>
    <t>5.228</t>
  </si>
  <si>
    <t>5.527</t>
  </si>
  <si>
    <t>5.573</t>
  </si>
  <si>
    <t>5.583</t>
  </si>
  <si>
    <t>5.599</t>
  </si>
  <si>
    <t>5.530</t>
  </si>
  <si>
    <t>5.463</t>
  </si>
  <si>
    <t>3.620</t>
  </si>
  <si>
    <t>4.253</t>
  </si>
  <si>
    <t>4.960</t>
  </si>
  <si>
    <t>5.257</t>
  </si>
  <si>
    <t>5.509</t>
  </si>
  <si>
    <t>5.550</t>
  </si>
  <si>
    <t>5.554</t>
  </si>
  <si>
    <t>5.551</t>
  </si>
  <si>
    <t>5.534</t>
  </si>
  <si>
    <t>5.506</t>
  </si>
  <si>
    <t>5.482</t>
  </si>
  <si>
    <t>5.495</t>
  </si>
  <si>
    <t>4.220</t>
  </si>
  <si>
    <t>5.229</t>
  </si>
  <si>
    <t>5.478</t>
  </si>
  <si>
    <t>5.513</t>
  </si>
  <si>
    <t>5.541</t>
  </si>
  <si>
    <t>5.569</t>
  </si>
  <si>
    <t>5.485</t>
  </si>
  <si>
    <t>5.477</t>
  </si>
  <si>
    <t>5.450</t>
  </si>
  <si>
    <t>5.517</t>
  </si>
  <si>
    <t>**금융채 II(금융기관채)</t>
  </si>
  <si>
    <t>3.439</t>
  </si>
  <si>
    <t>4.176</t>
  </si>
  <si>
    <t>4.556</t>
  </si>
  <si>
    <t>5.273</t>
  </si>
  <si>
    <t>5.496</t>
  </si>
  <si>
    <t>5.512</t>
  </si>
  <si>
    <t>5.518</t>
  </si>
  <si>
    <t>5.520</t>
  </si>
  <si>
    <t>5.525</t>
  </si>
  <si>
    <t>5.535</t>
  </si>
  <si>
    <t>3.478</t>
  </si>
  <si>
    <t>4.127</t>
  </si>
  <si>
    <t>4.550</t>
  </si>
  <si>
    <t>5.158</t>
  </si>
  <si>
    <t>5.390</t>
  </si>
  <si>
    <t>5.487</t>
  </si>
  <si>
    <t>5.542</t>
  </si>
  <si>
    <t>5.546</t>
  </si>
  <si>
    <t>5.448</t>
  </si>
  <si>
    <t>4.109</t>
  </si>
  <si>
    <t>4.820</t>
  </si>
  <si>
    <t>5.132</t>
  </si>
  <si>
    <t>5.414</t>
  </si>
  <si>
    <t>5.460</t>
  </si>
  <si>
    <t>5.491</t>
  </si>
  <si>
    <t>5.494</t>
  </si>
  <si>
    <t>5.501</t>
  </si>
  <si>
    <t>3.477</t>
  </si>
  <si>
    <t>4.114</t>
  </si>
  <si>
    <t>5.157</t>
  </si>
  <si>
    <t>5.438</t>
  </si>
  <si>
    <t>5.468</t>
  </si>
  <si>
    <t>5.484</t>
  </si>
  <si>
    <t>5.490</t>
  </si>
  <si>
    <t>5.498</t>
  </si>
  <si>
    <t>5.507</t>
  </si>
  <si>
    <t>AA0</t>
  </si>
  <si>
    <t>3.468</t>
  </si>
  <si>
    <t>4.602</t>
  </si>
  <si>
    <t>4.923</t>
  </si>
  <si>
    <t>5.328</t>
  </si>
  <si>
    <t>5.537</t>
  </si>
  <si>
    <t>5.557</t>
  </si>
  <si>
    <t>5.611</t>
  </si>
  <si>
    <t>5.620</t>
  </si>
  <si>
    <t>5.636</t>
  </si>
  <si>
    <t>5.667</t>
  </si>
  <si>
    <t>3.495</t>
  </si>
  <si>
    <t>4.166</t>
  </si>
  <si>
    <t>4.587</t>
  </si>
  <si>
    <t>4.881</t>
  </si>
  <si>
    <t>5.230</t>
  </si>
  <si>
    <t>5.466</t>
  </si>
  <si>
    <t>5.556</t>
  </si>
  <si>
    <t>5.614</t>
  </si>
  <si>
    <t>5.635</t>
  </si>
  <si>
    <t>5.580</t>
  </si>
  <si>
    <t>3.523</t>
  </si>
  <si>
    <t>4.179</t>
  </si>
  <si>
    <t>4.581</t>
  </si>
  <si>
    <t>5.538</t>
  </si>
  <si>
    <t>5.592</t>
  </si>
  <si>
    <t>5.603</t>
  </si>
  <si>
    <t>5.619</t>
  </si>
  <si>
    <t>5.629</t>
  </si>
  <si>
    <t>5.681</t>
  </si>
  <si>
    <t>3.496</t>
  </si>
  <si>
    <t>4.171</t>
  </si>
  <si>
    <t>4.911</t>
  </si>
  <si>
    <t>5.532</t>
  </si>
  <si>
    <t>5.567</t>
  </si>
  <si>
    <t>5.606</t>
  </si>
  <si>
    <t>5.634</t>
  </si>
  <si>
    <t>5.679</t>
  </si>
  <si>
    <t>AA-</t>
  </si>
  <si>
    <t>3.506</t>
  </si>
  <si>
    <t>4.288</t>
  </si>
  <si>
    <t>4.675</t>
  </si>
  <si>
    <t>5.042</t>
  </si>
  <si>
    <t>5.699</t>
  </si>
  <si>
    <t>5.752</t>
  </si>
  <si>
    <t>5.783</t>
  </si>
  <si>
    <t>5.798</t>
  </si>
  <si>
    <t>5.801</t>
  </si>
  <si>
    <t>5.814</t>
  </si>
  <si>
    <t>5.844</t>
  </si>
  <si>
    <t>3.534</t>
  </si>
  <si>
    <t>4.661</t>
  </si>
  <si>
    <t>5.029</t>
  </si>
  <si>
    <t>5.372</t>
  </si>
  <si>
    <t>5.701</t>
  </si>
  <si>
    <t>5.772</t>
  </si>
  <si>
    <t>5.788</t>
  </si>
  <si>
    <t>5.805</t>
  </si>
  <si>
    <t>5.745</t>
  </si>
  <si>
    <t>5.016</t>
  </si>
  <si>
    <t>5.363</t>
  </si>
  <si>
    <t>5.671</t>
  </si>
  <si>
    <t>5.736</t>
  </si>
  <si>
    <t>5.770</t>
  </si>
  <si>
    <t>5.773</t>
  </si>
  <si>
    <t>5.780</t>
  </si>
  <si>
    <t>5.782</t>
  </si>
  <si>
    <t>5.905</t>
  </si>
  <si>
    <t>3.539</t>
  </si>
  <si>
    <t>4.236</t>
  </si>
  <si>
    <t>4.642</t>
  </si>
  <si>
    <t>5.387</t>
  </si>
  <si>
    <t>5.656</t>
  </si>
  <si>
    <t>5.709</t>
  </si>
  <si>
    <t>5.750</t>
  </si>
  <si>
    <t>5.809</t>
  </si>
  <si>
    <t>5.880</t>
  </si>
  <si>
    <t>3.909</t>
  </si>
  <si>
    <t>4.677</t>
  </si>
  <si>
    <t>5.105</t>
  </si>
  <si>
    <t>5.444</t>
  </si>
  <si>
    <t>5.935</t>
  </si>
  <si>
    <t>6.135</t>
  </si>
  <si>
    <t>6.147</t>
  </si>
  <si>
    <t>6.154</t>
  </si>
  <si>
    <t>6.160</t>
  </si>
  <si>
    <t>6.172</t>
  </si>
  <si>
    <t>6.232</t>
  </si>
  <si>
    <t>6.263</t>
  </si>
  <si>
    <t>3.946</t>
  </si>
  <si>
    <t>4.665</t>
  </si>
  <si>
    <t>5.143</t>
  </si>
  <si>
    <t>5.862</t>
  </si>
  <si>
    <t>6.074</t>
  </si>
  <si>
    <t>6.131</t>
  </si>
  <si>
    <t>6.138</t>
  </si>
  <si>
    <t>6.235</t>
  </si>
  <si>
    <t>6.188</t>
  </si>
  <si>
    <t>6.200</t>
  </si>
  <si>
    <t>4.644</t>
  </si>
  <si>
    <t>5.127</t>
  </si>
  <si>
    <t>5.434</t>
  </si>
  <si>
    <t>6.079</t>
  </si>
  <si>
    <t>6.104</t>
  </si>
  <si>
    <t>6.124</t>
  </si>
  <si>
    <t>6.127</t>
  </si>
  <si>
    <t>6.166</t>
  </si>
  <si>
    <t>6.247</t>
  </si>
  <si>
    <t>6.323</t>
  </si>
  <si>
    <t>3.947</t>
  </si>
  <si>
    <t>5.088</t>
  </si>
  <si>
    <t>5.458</t>
  </si>
  <si>
    <t>5.829</t>
  </si>
  <si>
    <t>6.042</t>
  </si>
  <si>
    <t>6.072</t>
  </si>
  <si>
    <t>6.092</t>
  </si>
  <si>
    <t>6.101</t>
  </si>
  <si>
    <t>6.168</t>
  </si>
  <si>
    <t>6.245</t>
  </si>
  <si>
    <t>6.278</t>
  </si>
  <si>
    <t>A0</t>
  </si>
  <si>
    <t>4.141</t>
  </si>
  <si>
    <t>4.896</t>
  </si>
  <si>
    <t>5.334</t>
  </si>
  <si>
    <t>5.669</t>
  </si>
  <si>
    <t>6.165</t>
  </si>
  <si>
    <t>6.442</t>
  </si>
  <si>
    <t>6.457</t>
  </si>
  <si>
    <t>6.479</t>
  </si>
  <si>
    <t>6.518</t>
  </si>
  <si>
    <t>6.583</t>
  </si>
  <si>
    <t>6.599</t>
  </si>
  <si>
    <t>6.617</t>
  </si>
  <si>
    <t>4.163</t>
  </si>
  <si>
    <t>5.371</t>
  </si>
  <si>
    <t>5.727</t>
  </si>
  <si>
    <t>6.062</t>
  </si>
  <si>
    <t>6.335</t>
  </si>
  <si>
    <t>6.423</t>
  </si>
  <si>
    <t>6.467</t>
  </si>
  <si>
    <t>6.526</t>
  </si>
  <si>
    <t>6.642</t>
  </si>
  <si>
    <t>6.557</t>
  </si>
  <si>
    <t>6.500</t>
  </si>
  <si>
    <t>4.208</t>
  </si>
  <si>
    <t>4.870</t>
  </si>
  <si>
    <t>5.336</t>
  </si>
  <si>
    <t>5.674</t>
  </si>
  <si>
    <t>6.032</t>
  </si>
  <si>
    <t>6.397</t>
  </si>
  <si>
    <t>6.417</t>
  </si>
  <si>
    <t>6.441</t>
  </si>
  <si>
    <t>6.471</t>
  </si>
  <si>
    <t>6.595</t>
  </si>
  <si>
    <t>6.624</t>
  </si>
  <si>
    <t>6.634</t>
  </si>
  <si>
    <t>4.857</t>
  </si>
  <si>
    <t>5.315</t>
  </si>
  <si>
    <t>5.685</t>
  </si>
  <si>
    <t>6.058</t>
  </si>
  <si>
    <t>6.349</t>
  </si>
  <si>
    <t>6.414</t>
  </si>
  <si>
    <t>6.450</t>
  </si>
  <si>
    <t>6.473</t>
  </si>
  <si>
    <t>6.542</t>
  </si>
  <si>
    <t>6.582</t>
  </si>
  <si>
    <t>6.587</t>
  </si>
  <si>
    <t>A-</t>
  </si>
  <si>
    <t>5.609</t>
  </si>
  <si>
    <t>6.025</t>
  </si>
  <si>
    <t>6.367</t>
  </si>
  <si>
    <t>6.834</t>
  </si>
  <si>
    <t>7.080</t>
  </si>
  <si>
    <t>7.092</t>
  </si>
  <si>
    <t>7.130</t>
  </si>
  <si>
    <t>7.185</t>
  </si>
  <si>
    <t>7.188</t>
  </si>
  <si>
    <t>7.199</t>
  </si>
  <si>
    <t>7.213</t>
  </si>
  <si>
    <t>5.565</t>
  </si>
  <si>
    <t>6.043</t>
  </si>
  <si>
    <t>6.359</t>
  </si>
  <si>
    <t>6.896</t>
  </si>
  <si>
    <t>7.061</t>
  </si>
  <si>
    <t>7.127</t>
  </si>
  <si>
    <t>7.209</t>
  </si>
  <si>
    <t>7.309</t>
  </si>
  <si>
    <t>7.224</t>
  </si>
  <si>
    <t>7.166</t>
  </si>
  <si>
    <t>4.790</t>
  </si>
  <si>
    <t>5.585</t>
  </si>
  <si>
    <t>6.038</t>
  </si>
  <si>
    <t>6.678</t>
  </si>
  <si>
    <t>7.013</t>
  </si>
  <si>
    <t>7.096</t>
  </si>
  <si>
    <t>7.126</t>
  </si>
  <si>
    <t>7.168</t>
  </si>
  <si>
    <t>7.195</t>
  </si>
  <si>
    <t>7.222</t>
  </si>
  <si>
    <t>7.234</t>
  </si>
  <si>
    <t>5.564</t>
  </si>
  <si>
    <t>6.008</t>
  </si>
  <si>
    <t>6.661</t>
  </si>
  <si>
    <t>6.930</t>
  </si>
  <si>
    <t>7.045</t>
  </si>
  <si>
    <t>7.117</t>
  </si>
  <si>
    <t>7.147</t>
  </si>
  <si>
    <t>7.174</t>
  </si>
  <si>
    <t>7.179</t>
  </si>
  <si>
    <t>7.182</t>
  </si>
  <si>
    <t>BBB</t>
  </si>
  <si>
    <t>6.037</t>
  </si>
  <si>
    <t>7.708</t>
  </si>
  <si>
    <t>8.183</t>
  </si>
  <si>
    <t>8.660</t>
  </si>
  <si>
    <t>9.124</t>
  </si>
  <si>
    <t>9.283</t>
  </si>
  <si>
    <t>9.319</t>
  </si>
  <si>
    <t>9.327</t>
  </si>
  <si>
    <t>9.493</t>
  </si>
  <si>
    <t>9.578</t>
  </si>
  <si>
    <t>9.743</t>
  </si>
  <si>
    <t>7.122</t>
  </si>
  <si>
    <t>7.719</t>
  </si>
  <si>
    <t>8.210</t>
  </si>
  <si>
    <t>8.559</t>
  </si>
  <si>
    <t>8.975</t>
  </si>
  <si>
    <t>9.268</t>
  </si>
  <si>
    <t>9.358</t>
  </si>
  <si>
    <t>9.446</t>
  </si>
  <si>
    <t>9.592</t>
  </si>
  <si>
    <t>9.737</t>
  </si>
  <si>
    <t>9.883</t>
  </si>
  <si>
    <t>6.085</t>
  </si>
  <si>
    <t>7.152</t>
  </si>
  <si>
    <t>7.726</t>
  </si>
  <si>
    <t>8.133</t>
  </si>
  <si>
    <t>8.470</t>
  </si>
  <si>
    <t>9.076</t>
  </si>
  <si>
    <t>9.318</t>
  </si>
  <si>
    <t>9.356</t>
  </si>
  <si>
    <t>9.369</t>
  </si>
  <si>
    <t>9.476</t>
  </si>
  <si>
    <t>9.545</t>
  </si>
  <si>
    <t>9.819</t>
  </si>
  <si>
    <t>6.069</t>
  </si>
  <si>
    <t>7.113</t>
  </si>
  <si>
    <t>7.688</t>
  </si>
  <si>
    <t>8.550</t>
  </si>
  <si>
    <t>9.046</t>
  </si>
  <si>
    <t>9.286</t>
  </si>
  <si>
    <t>9.347</t>
  </si>
  <si>
    <t>9.523</t>
  </si>
  <si>
    <t>9.564</t>
  </si>
  <si>
    <t>9.837</t>
  </si>
  <si>
    <t>회사채 I(공모사채)</t>
  </si>
  <si>
    <t>***보증</t>
  </si>
  <si>
    <t>특수은행,우량시중은행</t>
  </si>
  <si>
    <t>3.422</t>
  </si>
  <si>
    <t>3.997</t>
  </si>
  <si>
    <t>4.349</t>
  </si>
  <si>
    <t>5.085</t>
  </si>
  <si>
    <t>5.097</t>
  </si>
  <si>
    <t>5.121</t>
  </si>
  <si>
    <t>3.944</t>
  </si>
  <si>
    <t>4.379</t>
  </si>
  <si>
    <t>4.580</t>
  </si>
  <si>
    <t>5.142</t>
  </si>
  <si>
    <t>5.164</t>
  </si>
  <si>
    <t>5.156</t>
  </si>
  <si>
    <t>3.117</t>
  </si>
  <si>
    <t>4.004</t>
  </si>
  <si>
    <t>4.274</t>
  </si>
  <si>
    <t>4.559</t>
  </si>
  <si>
    <t>4.826</t>
  </si>
  <si>
    <t>4.795</t>
  </si>
  <si>
    <t>3.112</t>
  </si>
  <si>
    <t>3.657</t>
  </si>
  <si>
    <t>3.988</t>
  </si>
  <si>
    <t>4.543</t>
  </si>
  <si>
    <t>4.768</t>
  </si>
  <si>
    <t>4.786</t>
  </si>
  <si>
    <t>4.792</t>
  </si>
  <si>
    <t>시중은행</t>
  </si>
  <si>
    <t>3.536</t>
  </si>
  <si>
    <t>4.433</t>
  </si>
  <si>
    <t>5.027</t>
  </si>
  <si>
    <t>5.179</t>
  </si>
  <si>
    <t>5.232</t>
  </si>
  <si>
    <t>5.254</t>
  </si>
  <si>
    <t>3.528</t>
  </si>
  <si>
    <t>3.999</t>
  </si>
  <si>
    <t>4.640</t>
  </si>
  <si>
    <t>4.997</t>
  </si>
  <si>
    <t>5.351</t>
  </si>
  <si>
    <t>5.397</t>
  </si>
  <si>
    <t>3.759</t>
  </si>
  <si>
    <t>4.889</t>
  </si>
  <si>
    <t>4.914</t>
  </si>
  <si>
    <t>4.876</t>
  </si>
  <si>
    <t>3.167</t>
  </si>
  <si>
    <t>3.721</t>
  </si>
  <si>
    <t>4.076</t>
  </si>
  <si>
    <t>4.390</t>
  </si>
  <si>
    <t>4.875</t>
  </si>
  <si>
    <t>4.877</t>
  </si>
  <si>
    <t>우량지방은행</t>
  </si>
  <si>
    <t>3.745</t>
  </si>
  <si>
    <t>4.279</t>
  </si>
  <si>
    <t>4.636</t>
  </si>
  <si>
    <t>5.213</t>
  </si>
  <si>
    <t>5.365</t>
  </si>
  <si>
    <t>5.381</t>
  </si>
  <si>
    <t>5.440</t>
  </si>
  <si>
    <t>5.741</t>
  </si>
  <si>
    <t>3.680</t>
  </si>
  <si>
    <t>4.165</t>
  </si>
  <si>
    <t>4.824</t>
  </si>
  <si>
    <t>5.214</t>
  </si>
  <si>
    <t>5.425</t>
  </si>
  <si>
    <t>5.476</t>
  </si>
  <si>
    <t>5.536</t>
  </si>
  <si>
    <t>5.531</t>
  </si>
  <si>
    <t>3.293</t>
  </si>
  <si>
    <t>3.863</t>
  </si>
  <si>
    <t>4.217</t>
  </si>
  <si>
    <t>5.037</t>
  </si>
  <si>
    <t>5.076</t>
  </si>
  <si>
    <t>5.080</t>
  </si>
  <si>
    <t>5.049</t>
  </si>
  <si>
    <t>3.822</t>
  </si>
  <si>
    <t>5.004</t>
  </si>
  <si>
    <t>5.032</t>
  </si>
  <si>
    <t>5.039</t>
  </si>
  <si>
    <t>5.055</t>
  </si>
  <si>
    <t>기타금융기관</t>
  </si>
  <si>
    <t>4.112</t>
  </si>
  <si>
    <t>5.343</t>
  </si>
  <si>
    <t>5.649</t>
  </si>
  <si>
    <t>5.894</t>
  </si>
  <si>
    <t>5.977</t>
  </si>
  <si>
    <t>6.761</t>
  </si>
  <si>
    <t>4.143</t>
  </si>
  <si>
    <t>4.839</t>
  </si>
  <si>
    <t>5.913</t>
  </si>
  <si>
    <t>6.541</t>
  </si>
  <si>
    <t>7.241</t>
  </si>
  <si>
    <t>7.529</t>
  </si>
  <si>
    <t>7.776</t>
  </si>
  <si>
    <t>7.822</t>
  </si>
  <si>
    <t>3.457</t>
  </si>
  <si>
    <t>3.994</t>
  </si>
  <si>
    <t>4.412</t>
  </si>
  <si>
    <t>4.973</t>
  </si>
  <si>
    <t>5.222</t>
  </si>
  <si>
    <t>5.267</t>
  </si>
  <si>
    <t>5.250</t>
  </si>
  <si>
    <t>3.508</t>
  </si>
  <si>
    <t>3.955</t>
  </si>
  <si>
    <t>4.364</t>
  </si>
  <si>
    <t>4.928</t>
  </si>
  <si>
    <t>5.163</t>
  </si>
  <si>
    <t>5.224</t>
  </si>
  <si>
    <t>5.041</t>
  </si>
  <si>
    <t>3.444</t>
  </si>
  <si>
    <t>3.934</t>
  </si>
  <si>
    <t>4.570</t>
  </si>
  <si>
    <t>5.090</t>
  </si>
  <si>
    <t>5.112</t>
  </si>
  <si>
    <t>5.134</t>
  </si>
  <si>
    <t>5.136</t>
  </si>
  <si>
    <t>5.116</t>
  </si>
  <si>
    <t>4.971</t>
  </si>
  <si>
    <t>3.441</t>
  </si>
  <si>
    <t>4.573</t>
  </si>
  <si>
    <t>5.117</t>
  </si>
  <si>
    <t>5.128</t>
  </si>
  <si>
    <t>5.092</t>
  </si>
  <si>
    <t>3.455</t>
  </si>
  <si>
    <t>3.903</t>
  </si>
  <si>
    <t>4.311</t>
  </si>
  <si>
    <t>4.592</t>
  </si>
  <si>
    <t>5.107</t>
  </si>
  <si>
    <t>5.115</t>
  </si>
  <si>
    <t>5.118</t>
  </si>
  <si>
    <t>5.124</t>
  </si>
  <si>
    <t>5.056</t>
  </si>
  <si>
    <t>4.969</t>
  </si>
  <si>
    <t>3.515</t>
  </si>
  <si>
    <t>4.062</t>
  </si>
  <si>
    <t>4.404</t>
  </si>
  <si>
    <t>4.696</t>
  </si>
  <si>
    <t>5.208</t>
  </si>
  <si>
    <t>5.141</t>
  </si>
  <si>
    <t>5.125</t>
  </si>
  <si>
    <t>4.009</t>
  </si>
  <si>
    <t>4.432</t>
  </si>
  <si>
    <t>4.619</t>
  </si>
  <si>
    <t>4.927</t>
  </si>
  <si>
    <t>5.133</t>
  </si>
  <si>
    <t>5.182</t>
  </si>
  <si>
    <t>5.083</t>
  </si>
  <si>
    <t>3.516</t>
  </si>
  <si>
    <t>3.986</t>
  </si>
  <si>
    <t>4.381</t>
  </si>
  <si>
    <t>4.623</t>
  </si>
  <si>
    <t>4.926</t>
  </si>
  <si>
    <t>5.176</t>
  </si>
  <si>
    <t>5.184</t>
  </si>
  <si>
    <t>5.166</t>
  </si>
  <si>
    <t>5.144</t>
  </si>
  <si>
    <t>3.522</t>
  </si>
  <si>
    <t>4.373</t>
  </si>
  <si>
    <t>4.650</t>
  </si>
  <si>
    <t>4.909</t>
  </si>
  <si>
    <t>5.145</t>
  </si>
  <si>
    <t>5.191</t>
  </si>
  <si>
    <t>5.070</t>
  </si>
  <si>
    <t>5.246</t>
  </si>
  <si>
    <t>5.240</t>
  </si>
  <si>
    <t>3.560</t>
  </si>
  <si>
    <t>4.045</t>
  </si>
  <si>
    <t>4.654</t>
  </si>
  <si>
    <t>5.206</t>
  </si>
  <si>
    <t>5.236</t>
  </si>
  <si>
    <t>5.245</t>
  </si>
  <si>
    <t>5.241</t>
  </si>
  <si>
    <t>5.442</t>
  </si>
  <si>
    <t>3.565</t>
  </si>
  <si>
    <t>4.033</t>
  </si>
  <si>
    <t>4.664</t>
  </si>
  <si>
    <t>4.956</t>
  </si>
  <si>
    <t>5.227</t>
  </si>
  <si>
    <t>5.211</t>
  </si>
  <si>
    <t>5.198</t>
  </si>
  <si>
    <t>5.247</t>
  </si>
  <si>
    <t>5.504</t>
  </si>
  <si>
    <t>3.552</t>
  </si>
  <si>
    <t>4.400</t>
  </si>
  <si>
    <t>5.180</t>
  </si>
  <si>
    <t>5.192</t>
  </si>
  <si>
    <t>5.218</t>
  </si>
  <si>
    <t>3.564</t>
  </si>
  <si>
    <t>4.117</t>
  </si>
  <si>
    <t>4.747</t>
  </si>
  <si>
    <t>5.058</t>
  </si>
  <si>
    <t>5.225</t>
  </si>
  <si>
    <t>5.248</t>
  </si>
  <si>
    <t>5.282</t>
  </si>
  <si>
    <t>5.303</t>
  </si>
  <si>
    <t>5.391</t>
  </si>
  <si>
    <t>5.819</t>
  </si>
  <si>
    <t>3.589</t>
  </si>
  <si>
    <t>4.072</t>
  </si>
  <si>
    <t>4.489</t>
  </si>
  <si>
    <t>5.008</t>
  </si>
  <si>
    <t>5.235</t>
  </si>
  <si>
    <t>5.275</t>
  </si>
  <si>
    <t>5.305</t>
  </si>
  <si>
    <t>5.337</t>
  </si>
  <si>
    <t>5.406</t>
  </si>
  <si>
    <t>5.800</t>
  </si>
  <si>
    <t>5.244</t>
  </si>
  <si>
    <t>5.284</t>
  </si>
  <si>
    <t>5.271</t>
  </si>
  <si>
    <t>5.316</t>
  </si>
  <si>
    <t>5.455</t>
  </si>
  <si>
    <t>5.850</t>
  </si>
  <si>
    <t>4.029</t>
  </si>
  <si>
    <t>4.717</t>
  </si>
  <si>
    <t>4.985</t>
  </si>
  <si>
    <t>5.255</t>
  </si>
  <si>
    <t>5.281</t>
  </si>
  <si>
    <t>5.293</t>
  </si>
  <si>
    <t>5.341</t>
  </si>
  <si>
    <t>5.423</t>
  </si>
  <si>
    <t>5.799</t>
  </si>
  <si>
    <t>5.824</t>
  </si>
  <si>
    <t>6.268</t>
  </si>
  <si>
    <t>3.758</t>
  </si>
  <si>
    <t>4.861</t>
  </si>
  <si>
    <t>5.352</t>
  </si>
  <si>
    <t>5.399</t>
  </si>
  <si>
    <t>5.432</t>
  </si>
  <si>
    <t>5.497</t>
  </si>
  <si>
    <t>5.710</t>
  </si>
  <si>
    <t>5.806</t>
  </si>
  <si>
    <t>6.241</t>
  </si>
  <si>
    <t>3.782</t>
  </si>
  <si>
    <t>4.612</t>
  </si>
  <si>
    <t>5.345</t>
  </si>
  <si>
    <t>5.706</t>
  </si>
  <si>
    <t>5.888</t>
  </si>
  <si>
    <t>6.267</t>
  </si>
  <si>
    <t>4.189</t>
  </si>
  <si>
    <t>4.604</t>
  </si>
  <si>
    <t>4.855</t>
  </si>
  <si>
    <t>5.361</t>
  </si>
  <si>
    <t>5.377</t>
  </si>
  <si>
    <t>5.500</t>
  </si>
  <si>
    <t>5.720</t>
  </si>
  <si>
    <t>6.219</t>
  </si>
  <si>
    <t>3.892</t>
  </si>
  <si>
    <t>4.801</t>
  </si>
  <si>
    <t>5.388</t>
  </si>
  <si>
    <t>5.563</t>
  </si>
  <si>
    <t>5.707</t>
  </si>
  <si>
    <t>5.858</t>
  </si>
  <si>
    <t>6.156</t>
  </si>
  <si>
    <t>6.242</t>
  </si>
  <si>
    <t>6.713</t>
  </si>
  <si>
    <t>3.906</t>
  </si>
  <si>
    <t>4.831</t>
  </si>
  <si>
    <t>5.031</t>
  </si>
  <si>
    <t>5.330</t>
  </si>
  <si>
    <t>5.698</t>
  </si>
  <si>
    <t>6.118</t>
  </si>
  <si>
    <t>6.243</t>
  </si>
  <si>
    <t>6.699</t>
  </si>
  <si>
    <t>3.921</t>
  </si>
  <si>
    <t>4.372</t>
  </si>
  <si>
    <t>4.772</t>
  </si>
  <si>
    <t>5.010</t>
  </si>
  <si>
    <t>5.306</t>
  </si>
  <si>
    <t>5.559</t>
  </si>
  <si>
    <t>5.588</t>
  </si>
  <si>
    <t>5.737</t>
  </si>
  <si>
    <t>5.865</t>
  </si>
  <si>
    <t>6.358</t>
  </si>
  <si>
    <t>6.752</t>
  </si>
  <si>
    <t>5.023</t>
  </si>
  <si>
    <t>5.717</t>
  </si>
  <si>
    <t>5.872</t>
  </si>
  <si>
    <t>6.309</t>
  </si>
  <si>
    <t>6.686</t>
  </si>
  <si>
    <t>6.376</t>
  </si>
  <si>
    <t>6.797</t>
  </si>
  <si>
    <t>7.238</t>
  </si>
  <si>
    <t>4.146</t>
  </si>
  <si>
    <t>5.078</t>
  </si>
  <si>
    <t>5.289</t>
  </si>
  <si>
    <t>5.607</t>
  </si>
  <si>
    <t>5.830</t>
  </si>
  <si>
    <t>5.974</t>
  </si>
  <si>
    <t>6.119</t>
  </si>
  <si>
    <t>6.305</t>
  </si>
  <si>
    <t>6.652</t>
  </si>
  <si>
    <t>6.737</t>
  </si>
  <si>
    <t>7.173</t>
  </si>
  <si>
    <t>4.130</t>
  </si>
  <si>
    <t>4.597</t>
  </si>
  <si>
    <t>5.014</t>
  </si>
  <si>
    <t>5.266</t>
  </si>
  <si>
    <t>5.594</t>
  </si>
  <si>
    <t>5.924</t>
  </si>
  <si>
    <t>6.013</t>
  </si>
  <si>
    <t>6.187</t>
  </si>
  <si>
    <t>6.390</t>
  </si>
  <si>
    <t>6.901</t>
  </si>
  <si>
    <t>7.285</t>
  </si>
  <si>
    <t>4.132</t>
  </si>
  <si>
    <t>4.572</t>
  </si>
  <si>
    <t>5.298</t>
  </si>
  <si>
    <t>5.912</t>
  </si>
  <si>
    <t>5.987</t>
  </si>
  <si>
    <t>6.167</t>
  </si>
  <si>
    <t>6.394</t>
  </si>
  <si>
    <t>6.757</t>
  </si>
  <si>
    <t>6.863</t>
  </si>
  <si>
    <t>BBB+</t>
  </si>
  <si>
    <t>4.725</t>
  </si>
  <si>
    <t>6.299</t>
  </si>
  <si>
    <t>6.771</t>
  </si>
  <si>
    <t>7.453</t>
  </si>
  <si>
    <t>8.132</t>
  </si>
  <si>
    <t>8.428</t>
  </si>
  <si>
    <t>8.718</t>
  </si>
  <si>
    <t>8.775</t>
  </si>
  <si>
    <t>8.849</t>
  </si>
  <si>
    <t>8.846</t>
  </si>
  <si>
    <t>8.869</t>
  </si>
  <si>
    <t>5.539</t>
  </si>
  <si>
    <t>6.255</t>
  </si>
  <si>
    <t>6.653</t>
  </si>
  <si>
    <t>7.351</t>
  </si>
  <si>
    <t>8.101</t>
  </si>
  <si>
    <t>8.439</t>
  </si>
  <si>
    <t>8.696</t>
  </si>
  <si>
    <t>8.735</t>
  </si>
  <si>
    <t>8.812</t>
  </si>
  <si>
    <t>8.829</t>
  </si>
  <si>
    <t>8.882</t>
  </si>
  <si>
    <t>4.775</t>
  </si>
  <si>
    <t>5.540</t>
  </si>
  <si>
    <t>6.266</t>
  </si>
  <si>
    <t>6.709</t>
  </si>
  <si>
    <t>7.376</t>
  </si>
  <si>
    <t>8.137</t>
  </si>
  <si>
    <t>8.444</t>
  </si>
  <si>
    <t>8.739</t>
  </si>
  <si>
    <t>8.757</t>
  </si>
  <si>
    <t>8.821</t>
  </si>
  <si>
    <t>8.878</t>
  </si>
  <si>
    <t>8.909</t>
  </si>
  <si>
    <t>4.734</t>
  </si>
  <si>
    <t>6.252</t>
  </si>
  <si>
    <t>6.684</t>
  </si>
  <si>
    <t>7.341</t>
  </si>
  <si>
    <t>8.122</t>
  </si>
  <si>
    <t>8.410</t>
  </si>
  <si>
    <t>8.717</t>
  </si>
  <si>
    <t>8.723</t>
  </si>
  <si>
    <t>8.776</t>
  </si>
  <si>
    <t>8.792</t>
  </si>
  <si>
    <t>8.859</t>
  </si>
  <si>
    <t>BBB0</t>
  </si>
  <si>
    <t>6.098</t>
  </si>
  <si>
    <t>6.879</t>
  </si>
  <si>
    <t>7.451</t>
  </si>
  <si>
    <t>8.263</t>
  </si>
  <si>
    <t>9.082</t>
  </si>
  <si>
    <t>9.468</t>
  </si>
  <si>
    <t>9.765</t>
  </si>
  <si>
    <t>9.827</t>
  </si>
  <si>
    <t>9.899</t>
  </si>
  <si>
    <t>9.896</t>
  </si>
  <si>
    <t>9.980</t>
  </si>
  <si>
    <t>6.014</t>
  </si>
  <si>
    <t>6.813</t>
  </si>
  <si>
    <t>7.321</t>
  </si>
  <si>
    <t>8.157</t>
  </si>
  <si>
    <t>9.051</t>
  </si>
  <si>
    <t>9.469</t>
  </si>
  <si>
    <t>9.783</t>
  </si>
  <si>
    <t>9.862</t>
  </si>
  <si>
    <t>9.884</t>
  </si>
  <si>
    <t>10.002</t>
  </si>
  <si>
    <t>6.040</t>
  </si>
  <si>
    <t>6.846</t>
  </si>
  <si>
    <t>7.379</t>
  </si>
  <si>
    <t>8.186</t>
  </si>
  <si>
    <t>9.077</t>
  </si>
  <si>
    <t>9.474</t>
  </si>
  <si>
    <t>9.786</t>
  </si>
  <si>
    <t>9.792</t>
  </si>
  <si>
    <t>9.875</t>
  </si>
  <si>
    <t>9.933</t>
  </si>
  <si>
    <t>10.027</t>
  </si>
  <si>
    <t>6.832</t>
  </si>
  <si>
    <t>7.381</t>
  </si>
  <si>
    <t>8.151</t>
  </si>
  <si>
    <t>9.071</t>
  </si>
  <si>
    <t>9.443</t>
  </si>
  <si>
    <t>9.753</t>
  </si>
  <si>
    <t>9.757</t>
  </si>
  <si>
    <t>9.845</t>
  </si>
  <si>
    <t>9.868</t>
  </si>
  <si>
    <t>9.986</t>
  </si>
  <si>
    <t>BBB-</t>
  </si>
  <si>
    <t>5.765</t>
  </si>
  <si>
    <t>6.888</t>
  </si>
  <si>
    <t>7.804</t>
  </si>
  <si>
    <t>8.426</t>
  </si>
  <si>
    <t>9.368</t>
  </si>
  <si>
    <t>10.237</t>
  </si>
  <si>
    <t>10.703</t>
  </si>
  <si>
    <t>11.136</t>
  </si>
  <si>
    <t>11.255</t>
  </si>
  <si>
    <t>11.319</t>
  </si>
  <si>
    <t>11.316</t>
  </si>
  <si>
    <t>11.398</t>
  </si>
  <si>
    <t>6.816</t>
  </si>
  <si>
    <t>7.740</t>
  </si>
  <si>
    <t>8.321</t>
  </si>
  <si>
    <t>9.284</t>
  </si>
  <si>
    <t>10.216</t>
  </si>
  <si>
    <t>10.716</t>
  </si>
  <si>
    <t>11.112</t>
  </si>
  <si>
    <t>11.193</t>
  </si>
  <si>
    <t>11.282</t>
  </si>
  <si>
    <t>11.304</t>
  </si>
  <si>
    <t>11.442</t>
  </si>
  <si>
    <t>6.835</t>
  </si>
  <si>
    <t>7.781</t>
  </si>
  <si>
    <t>8.364</t>
  </si>
  <si>
    <t>9.296</t>
  </si>
  <si>
    <t>10.227</t>
  </si>
  <si>
    <t>10.691</t>
  </si>
  <si>
    <t>11.152</t>
  </si>
  <si>
    <t>11.221</t>
  </si>
  <si>
    <t>11.290</t>
  </si>
  <si>
    <t>11.347</t>
  </si>
  <si>
    <t>11.447</t>
  </si>
  <si>
    <t>5.794</t>
  </si>
  <si>
    <t>6.826</t>
  </si>
  <si>
    <t>7.766</t>
  </si>
  <si>
    <t>8.369</t>
  </si>
  <si>
    <t>9.269</t>
  </si>
  <si>
    <t>10.232</t>
  </si>
  <si>
    <t>10.670</t>
  </si>
  <si>
    <t>11.133</t>
  </si>
  <si>
    <t>11.196</t>
  </si>
  <si>
    <t>11.254</t>
  </si>
  <si>
    <t>11.274</t>
  </si>
  <si>
    <t>11.423</t>
  </si>
  <si>
    <t>회사채 II(사모사채)</t>
  </si>
  <si>
    <t>3.502</t>
  </si>
  <si>
    <t>4.097</t>
  </si>
  <si>
    <t>5.291</t>
  </si>
  <si>
    <t>5.301</t>
  </si>
  <si>
    <t>3.453</t>
  </si>
  <si>
    <t>4.032</t>
  </si>
  <si>
    <t>4.469</t>
  </si>
  <si>
    <t>4.983</t>
  </si>
  <si>
    <t>5.190</t>
  </si>
  <si>
    <t>5.251</t>
  </si>
  <si>
    <t>5.135</t>
  </si>
  <si>
    <t>4.479</t>
  </si>
  <si>
    <t>4.753</t>
  </si>
  <si>
    <t>5.370</t>
  </si>
  <si>
    <t>5.398</t>
  </si>
  <si>
    <t>5.409</t>
  </si>
  <si>
    <t>5.415</t>
  </si>
  <si>
    <t>5.436</t>
  </si>
  <si>
    <t>5.441</t>
  </si>
  <si>
    <t>4.003</t>
  </si>
  <si>
    <t>4.422</t>
  </si>
  <si>
    <t>4.695</t>
  </si>
  <si>
    <t>4.991</t>
  </si>
  <si>
    <t>5.268</t>
  </si>
  <si>
    <t>5.272</t>
  </si>
  <si>
    <t>5.286</t>
  </si>
  <si>
    <t>5.195</t>
  </si>
  <si>
    <t>3.646</t>
  </si>
  <si>
    <t>4.239</t>
  </si>
  <si>
    <t>4.593</t>
  </si>
  <si>
    <t>5.389</t>
  </si>
  <si>
    <t>5.412</t>
  </si>
  <si>
    <t>5.462</t>
  </si>
  <si>
    <t>5.817</t>
  </si>
  <si>
    <t>3.575</t>
  </si>
  <si>
    <t>4.815</t>
  </si>
  <si>
    <t>5.368</t>
  </si>
  <si>
    <t>5.418</t>
  </si>
  <si>
    <t>5.419</t>
  </si>
  <si>
    <t>5.420</t>
  </si>
  <si>
    <t>5.627</t>
  </si>
  <si>
    <t>3.724</t>
  </si>
  <si>
    <t>4.216</t>
  </si>
  <si>
    <t>5.205</t>
  </si>
  <si>
    <t>5.647</t>
  </si>
  <si>
    <t>5.946</t>
  </si>
  <si>
    <t>3.644</t>
  </si>
  <si>
    <t>4.159</t>
  </si>
  <si>
    <t>4.566</t>
  </si>
  <si>
    <t>5.373</t>
  </si>
  <si>
    <t>5.422</t>
  </si>
  <si>
    <t>5.433</t>
  </si>
  <si>
    <t>5.453</t>
  </si>
  <si>
    <t>5.663</t>
  </si>
  <si>
    <t>5.721</t>
  </si>
  <si>
    <t>5.810</t>
  </si>
  <si>
    <t>6.151</t>
  </si>
  <si>
    <t>6.274</t>
  </si>
  <si>
    <t>6.758</t>
  </si>
  <si>
    <t>4.491</t>
  </si>
  <si>
    <t>4.947</t>
  </si>
  <si>
    <t>5.459</t>
  </si>
  <si>
    <t>5.665</t>
  </si>
  <si>
    <t>5.803</t>
  </si>
  <si>
    <t>5.876</t>
  </si>
  <si>
    <t>6.083</t>
  </si>
  <si>
    <t>6.220</t>
  </si>
  <si>
    <t>6.671</t>
  </si>
  <si>
    <t>3.983</t>
  </si>
  <si>
    <t>5.103</t>
  </si>
  <si>
    <t>5.716</t>
  </si>
  <si>
    <t>5.787</t>
  </si>
  <si>
    <t>5.882</t>
  </si>
  <si>
    <t>6.773</t>
  </si>
  <si>
    <t>3.936</t>
  </si>
  <si>
    <t>4.419</t>
  </si>
  <si>
    <t>4.888</t>
  </si>
  <si>
    <t>5.147</t>
  </si>
  <si>
    <t>5.680</t>
  </si>
  <si>
    <t>5.779</t>
  </si>
  <si>
    <t>5.861</t>
  </si>
  <si>
    <t>6.088</t>
  </si>
  <si>
    <t>6.264</t>
  </si>
  <si>
    <t>6.656</t>
  </si>
  <si>
    <t>4.723</t>
  </si>
  <si>
    <t>5.101</t>
  </si>
  <si>
    <t>5.404</t>
  </si>
  <si>
    <t>5.728</t>
  </si>
  <si>
    <t>5.914</t>
  </si>
  <si>
    <t>5.943</t>
  </si>
  <si>
    <t>6.117</t>
  </si>
  <si>
    <t>6.616</t>
  </si>
  <si>
    <t>6.732</t>
  </si>
  <si>
    <t>7.253</t>
  </si>
  <si>
    <t>5.153</t>
  </si>
  <si>
    <t>5.350</t>
  </si>
  <si>
    <t>5.659</t>
  </si>
  <si>
    <t>5.889</t>
  </si>
  <si>
    <t>6.109</t>
  </si>
  <si>
    <t>6.561</t>
  </si>
  <si>
    <t>6.717</t>
  </si>
  <si>
    <t>7.202</t>
  </si>
  <si>
    <t>5.030</t>
  </si>
  <si>
    <t>5.287</t>
  </si>
  <si>
    <t>5.893</t>
  </si>
  <si>
    <t>6.111</t>
  </si>
  <si>
    <t>6.270</t>
  </si>
  <si>
    <t>6.829</t>
  </si>
  <si>
    <t>7.268</t>
  </si>
  <si>
    <t>5.332</t>
  </si>
  <si>
    <t>5.621</t>
  </si>
  <si>
    <t>5.957</t>
  </si>
  <si>
    <t>6.097</t>
  </si>
  <si>
    <t>6.303</t>
  </si>
  <si>
    <t>6.586</t>
  </si>
  <si>
    <t>6.782</t>
  </si>
  <si>
    <t>4.998</t>
  </si>
  <si>
    <t>5.703</t>
  </si>
  <si>
    <t>6.039</t>
  </si>
  <si>
    <t>6.314</t>
  </si>
  <si>
    <t>6.407</t>
  </si>
  <si>
    <t>6.625</t>
  </si>
  <si>
    <t>6.836</t>
  </si>
  <si>
    <t>7.271</t>
  </si>
  <si>
    <t>7.307</t>
  </si>
  <si>
    <t>7.808</t>
  </si>
  <si>
    <t>4.430</t>
  </si>
  <si>
    <t>6.021</t>
  </si>
  <si>
    <t>6.248</t>
  </si>
  <si>
    <t>6.425</t>
  </si>
  <si>
    <t>6.600</t>
  </si>
  <si>
    <t>6.768</t>
  </si>
  <si>
    <t>7.135</t>
  </si>
  <si>
    <t>7.261</t>
  </si>
  <si>
    <t>7.702</t>
  </si>
  <si>
    <t>4.351</t>
  </si>
  <si>
    <t>4.844</t>
  </si>
  <si>
    <t>5.553</t>
  </si>
  <si>
    <t>6.378</t>
  </si>
  <si>
    <t>6.571</t>
  </si>
  <si>
    <t>6.805</t>
  </si>
  <si>
    <t>7.382</t>
  </si>
  <si>
    <t>7.811</t>
  </si>
  <si>
    <t>4.377</t>
  </si>
  <si>
    <t>5.327</t>
  </si>
  <si>
    <t>5.633</t>
  </si>
  <si>
    <t>5.919</t>
  </si>
  <si>
    <t>6.293</t>
  </si>
  <si>
    <t>6.392</t>
  </si>
  <si>
    <t>6.559</t>
  </si>
  <si>
    <t>6.842</t>
  </si>
  <si>
    <t>7.206</t>
  </si>
  <si>
    <t>7.370</t>
  </si>
  <si>
    <t>7.742</t>
  </si>
  <si>
    <t>No.</t>
  </si>
  <si>
    <t>Name</t>
  </si>
  <si>
    <t>Ticker</t>
  </si>
  <si>
    <t>Country</t>
  </si>
  <si>
    <t>As of</t>
  </si>
  <si>
    <t>Total
Debt</t>
  </si>
  <si>
    <t>Net
Debt</t>
  </si>
  <si>
    <t>Market
Cap</t>
  </si>
  <si>
    <t>Preferred
Shares</t>
  </si>
  <si>
    <t>비지배지분</t>
  </si>
  <si>
    <t>Total
Equity</t>
  </si>
  <si>
    <t>S-1 Corporation</t>
  </si>
  <si>
    <t>012750 KS Equity</t>
  </si>
  <si>
    <t>SOUTH KOREA</t>
  </si>
  <si>
    <t>SECOM CO., LTD.</t>
  </si>
  <si>
    <t>9735 JP Equity</t>
  </si>
  <si>
    <t>JAPAN</t>
  </si>
  <si>
    <t>Sohgo Security Services Co.,Ltd.</t>
  </si>
  <si>
    <t>2331 JP Equity</t>
  </si>
  <si>
    <t>Taiwan Secom Co., Ltd.</t>
  </si>
  <si>
    <t>9917 TT Equity</t>
  </si>
  <si>
    <t>TAIWAN</t>
  </si>
  <si>
    <t>SHINSEGAE INFORMATION &amp; COMMUNICATION Inc.</t>
  </si>
  <si>
    <t>035510 KS Equity</t>
  </si>
  <si>
    <t>DOUZONE BIZON CO.,LTD</t>
  </si>
  <si>
    <t>012510 KS Equity</t>
  </si>
  <si>
    <t>1.1 Economist Intelligence Unit (EIU)</t>
    <phoneticPr fontId="27" type="noConversion"/>
  </si>
  <si>
    <t>South Korea</t>
  </si>
  <si>
    <t>Legends</t>
  </si>
  <si>
    <t>Actuals in Black</t>
  </si>
  <si>
    <t>Estimates in Blue</t>
  </si>
  <si>
    <t>Forecasts in light blue background</t>
  </si>
  <si>
    <t>Series</t>
  </si>
  <si>
    <t>Code</t>
  </si>
  <si>
    <t>Currency</t>
  </si>
  <si>
    <t>Units</t>
  </si>
  <si>
    <t>Source</t>
  </si>
  <si>
    <t>Definition</t>
  </si>
  <si>
    <t>Note</t>
  </si>
  <si>
    <t>Published</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</si>
  <si>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</si>
  <si>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</si>
  <si>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</si>
  <si>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</si>
  <si>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</si>
  <si>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</si>
  <si>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</si>
  <si>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</si>
  <si>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</si>
  <si>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</si>
  <si>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</si>
  <si>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</si>
  <si>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</si>
  <si>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</si>
  <si>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</si>
  <si>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</si>
  <si>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</si>
  <si>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</si>
  <si>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</si>
  <si>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</si>
  <si>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</si>
  <si>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</si>
  <si>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</si>
  <si>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</si>
  <si>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</si>
  <si>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</si>
  <si>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</si>
  <si>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</si>
  <si>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</si>
  <si>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</si>
  <si>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</si>
  <si>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</si>
  <si>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</si>
  <si>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</si>
  <si>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</si>
  <si>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</si>
  <si>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</si>
  <si>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</si>
  <si>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 HHs with wealth &gt;US$100k</t>
  </si>
  <si>
    <t>P100</t>
  </si>
  <si>
    <t/>
  </si>
  <si>
    <t>EIU estimates</t>
  </si>
  <si>
    <t>Percentage of households with net financial wealth of more than US$100,000.</t>
  </si>
  <si>
    <t>Zero (0.0) indicates a small or negligible number of households (&lt;0.5% of households) with wealth above this band.</t>
  </si>
  <si>
    <t>27-12-2022</t>
  </si>
  <si>
    <t>–</t>
  </si>
  <si>
    <t>% HHs with wealth &gt;US$1m</t>
  </si>
  <si>
    <t>P01M</t>
  </si>
  <si>
    <t>Percentage of households with net financial wealth of more than US$1,000,000.</t>
  </si>
  <si>
    <t>% HHs with wealth &gt;US$250k</t>
  </si>
  <si>
    <t>P250</t>
  </si>
  <si>
    <t>Percentage of households with net financial wealth of more than US$250,000.</t>
  </si>
  <si>
    <t>% HHs with wealth &gt;US$500k</t>
  </si>
  <si>
    <t>P500</t>
  </si>
  <si>
    <t>Percentage of households with net financial wealth of more than US$500,000.</t>
  </si>
  <si>
    <t>% of HHs earning &gt; US$1,000 p.a.</t>
  </si>
  <si>
    <t>P001</t>
  </si>
  <si>
    <t>EIU calculation</t>
  </si>
  <si>
    <t>Percentage of households with nominal disposable income of more than US$1,000 per annum</t>
  </si>
  <si>
    <t>Zero (0.0) indicates a small or negligible number of households earning above this band.</t>
  </si>
  <si>
    <t>% of HHs earning &gt; US$1,000 p.a. (constant prices)</t>
  </si>
  <si>
    <t>S100</t>
  </si>
  <si>
    <t>Percentage of households with disposable income of more than US$1,000 per annum at 2019 constant prices.</t>
  </si>
  <si>
    <t>% of HHs earning &gt; US$10,000 p.a.</t>
  </si>
  <si>
    <t>P010</t>
  </si>
  <si>
    <t>Percentage of households with nominal disposable income of more than US$10,000 per annum</t>
  </si>
  <si>
    <t>% of HHs earning &gt; US$10,000 p.a. (constant prices)</t>
  </si>
  <si>
    <t>S010</t>
  </si>
  <si>
    <t>Percentage of households with disposable income of more than US$10,000 per annum at 2019 constant prices.</t>
  </si>
  <si>
    <t>% of HHs earning &gt; US$15,000 p.a.</t>
  </si>
  <si>
    <t>P015</t>
  </si>
  <si>
    <t>Percentage of households with nominal disposable income of more than US$15,000</t>
  </si>
  <si>
    <t>% of HHs earning &gt; US$15,000 p.a. (constant prices)</t>
  </si>
  <si>
    <t>S015</t>
  </si>
  <si>
    <t>Percentage of households with disposable income of more than US$15,000 per annum at 2019 constant prices.</t>
  </si>
  <si>
    <t>% of HHs earning &gt; US$25,000 p.a.</t>
  </si>
  <si>
    <t>P025</t>
  </si>
  <si>
    <t>Percentage of households with nominal disposable income of more than US$25,000 per annum</t>
  </si>
  <si>
    <t>% of HHs earning &gt; US$25,000 p.a. (constant prices)</t>
  </si>
  <si>
    <t>S025</t>
  </si>
  <si>
    <t>Percentage of households with disposable income of more than US$25,000 per annum at 2019 constant prices.</t>
  </si>
  <si>
    <t>% of HHs earning &gt; US$3,000 p.a.</t>
  </si>
  <si>
    <t>P003</t>
  </si>
  <si>
    <t>Percentage of households with nominal disposable income of more than US$3,000 per annum</t>
  </si>
  <si>
    <t>% of HHs earning &gt; US$3,000 p.a. (constant prices)</t>
  </si>
  <si>
    <t>S003</t>
  </si>
  <si>
    <t>Percentage of households with disposable income of more than US$3,000 per annum at 2019 constant prices.</t>
  </si>
  <si>
    <t>% of HHs earning &gt; US$35,000 p.a.</t>
  </si>
  <si>
    <t>P035</t>
  </si>
  <si>
    <t>Percentage of households with nominal disposable income of more than US$35,000 per annum</t>
  </si>
  <si>
    <t>% of HHs earning &gt; US$35,000 p.a. (constant prices)</t>
  </si>
  <si>
    <t>S035</t>
  </si>
  <si>
    <t>Percentage of households with disposable income of more than US$35,000 per annum at 2019 constant prices.</t>
  </si>
  <si>
    <t>% of HHs earning &gt; US$5,000 p.a.</t>
  </si>
  <si>
    <t>P005</t>
  </si>
  <si>
    <t>Percentage of households with nominal disposable income of more than US$5,000 per annum</t>
  </si>
  <si>
    <t>% of HHs earning &gt; US$5,000 p.a. (constant prices)</t>
  </si>
  <si>
    <t>S005</t>
  </si>
  <si>
    <t>Percentage of households with disposable income of more than US$5,000 per annum at 2019 constant prices.</t>
  </si>
  <si>
    <t>% of HHs earning &gt; US$50,000 p.a.</t>
  </si>
  <si>
    <t>P050</t>
  </si>
  <si>
    <t>Percentage of households with nominal disposable income of more than US$50,000 per annum</t>
  </si>
  <si>
    <t>% of HHs earning &gt; US$50,000 p.a. (constant prices)</t>
  </si>
  <si>
    <t>S050</t>
  </si>
  <si>
    <t>Percentage of households with disposable income of more than US$50,000 per annum at 2019 constant prices.</t>
  </si>
  <si>
    <t>% of HHs earning &gt; US$75,000 p.a.</t>
  </si>
  <si>
    <t>P075</t>
  </si>
  <si>
    <t>Percentage of households with nominal disposable income of more than US$75,000 per annum</t>
  </si>
  <si>
    <t>% of HHs earning &gt; US$75,000 p.a. (constant prices)</t>
  </si>
  <si>
    <t>S075</t>
  </si>
  <si>
    <t>Percentage of households with disposable income of more than US$75,000 per annum at 2019 constant prices.</t>
  </si>
  <si>
    <t>% of population aged 0 -14</t>
  </si>
  <si>
    <t>YPOR</t>
  </si>
  <si>
    <t>UN Population Data</t>
  </si>
  <si>
    <t>Percentage of people in a country aged between 0 and 14 years</t>
  </si>
  <si>
    <t>% of population aged 0-4</t>
  </si>
  <si>
    <t>PP05</t>
  </si>
  <si>
    <t>Percentage of people in a country aged between 0 and 4 years</t>
  </si>
  <si>
    <t>% of population aged 10-14</t>
  </si>
  <si>
    <t>PP15</t>
  </si>
  <si>
    <t>Percentage of people in a country aged between 10 and 14 years</t>
  </si>
  <si>
    <t>% of population aged 100 and over</t>
  </si>
  <si>
    <t>PP01</t>
  </si>
  <si>
    <t>Percentage of people in a country aged 100 years and over</t>
  </si>
  <si>
    <t>% of population aged 15-19</t>
  </si>
  <si>
    <t>PP20</t>
  </si>
  <si>
    <t>Percentage of people in a country aged between 15 and 19 years</t>
  </si>
  <si>
    <t>% of population aged 15-64</t>
  </si>
  <si>
    <t>LPOR</t>
  </si>
  <si>
    <t>Percentage of people in a country aged between 15 and 64 years</t>
  </si>
  <si>
    <t>% of population aged 20-24</t>
  </si>
  <si>
    <t>PP25</t>
  </si>
  <si>
    <t>Percentage of people in a country aged between 20 and 24 years</t>
  </si>
  <si>
    <t>% of population aged 25-29</t>
  </si>
  <si>
    <t>PP30</t>
  </si>
  <si>
    <t>Percentage of people in a country aged between 25 and 29 years</t>
  </si>
  <si>
    <t>% of population aged 30-34</t>
  </si>
  <si>
    <t>PP35</t>
  </si>
  <si>
    <t>Percentage of people in a country aged between 30 and 34 years</t>
  </si>
  <si>
    <t>% of population aged 35-39</t>
  </si>
  <si>
    <t>PP40</t>
  </si>
  <si>
    <t>Percentage of people in a country aged between 35 and 39 years</t>
  </si>
  <si>
    <t>% of population aged 40-44</t>
  </si>
  <si>
    <t>PP45</t>
  </si>
  <si>
    <t>Percentage of people in a country aged between 40 and 44 years</t>
  </si>
  <si>
    <t>% of population aged 45-49</t>
  </si>
  <si>
    <t>PP50</t>
  </si>
  <si>
    <t>Percentage of people in a country aged between 45 and 49 years</t>
  </si>
  <si>
    <t>% of population aged 5-9</t>
  </si>
  <si>
    <t>PP10</t>
  </si>
  <si>
    <t>Percentage of people in a country aged between 5 and 9 years</t>
  </si>
  <si>
    <t>% of population aged 50-54</t>
  </si>
  <si>
    <t>PP55</t>
  </si>
  <si>
    <t>Percentage of people in a country aged between 50 and 54 years</t>
  </si>
  <si>
    <t>% of population aged 55-59</t>
  </si>
  <si>
    <t>PP60</t>
  </si>
  <si>
    <t>Percentage of people in a country aged between 55 and 59 years</t>
  </si>
  <si>
    <t>% of population aged 60-64</t>
  </si>
  <si>
    <t>PP65</t>
  </si>
  <si>
    <t>Percentage of people in a country aged between 60 and 64 years</t>
  </si>
  <si>
    <t>% of population aged 65 and over</t>
  </si>
  <si>
    <t>OPOR</t>
  </si>
  <si>
    <t>Percentage of people in a country aged 65 years and over</t>
  </si>
  <si>
    <t>% of population aged 65-69</t>
  </si>
  <si>
    <t>PP70</t>
  </si>
  <si>
    <t>Percentage of people in a country aged between 65 and 69 years</t>
  </si>
  <si>
    <t>% of population aged 70-74</t>
  </si>
  <si>
    <t>PP75</t>
  </si>
  <si>
    <t>Percentage of people in a country aged between 70 and 74 years</t>
  </si>
  <si>
    <t>% of population aged 75-79</t>
  </si>
  <si>
    <t>PP80</t>
  </si>
  <si>
    <t>Percentage of people in a country aged between 75 and 79 years</t>
  </si>
  <si>
    <t>% of population aged 80-84</t>
  </si>
  <si>
    <t>PP85</t>
  </si>
  <si>
    <t>Percentage of people in a country aged between 80 and 84 years</t>
  </si>
  <si>
    <t>% of population aged 85-89</t>
  </si>
  <si>
    <t>PP90</t>
  </si>
  <si>
    <t>Percentage of people in a country aged between 85 and 89 years</t>
  </si>
  <si>
    <t>% of population aged 90-94</t>
  </si>
  <si>
    <t>PP95</t>
  </si>
  <si>
    <t>Percentage of people in a country aged between 90 and 94 years</t>
  </si>
  <si>
    <t>% of population aged 95-99</t>
  </si>
  <si>
    <t>PP00</t>
  </si>
  <si>
    <t>Percentage of people in a country aged between 95 and 99 years</t>
  </si>
  <si>
    <t>% paved roads</t>
  </si>
  <si>
    <t>PPRD</t>
  </si>
  <si>
    <t>World Bank - World Development Indicators</t>
  </si>
  <si>
    <t>Roads surfaced with crushed stone (macadam) and hydrocarbon binder or bituminised agents, with concrete, or with cobblestones, as a percentage of all the countrys roads.</t>
  </si>
  <si>
    <t>Access of foreigners to local market (5=good)</t>
  </si>
  <si>
    <t>FLMR</t>
  </si>
  <si>
    <t>EIU Country Forecasts</t>
  </si>
  <si>
    <t>The EIUs access of foreigners rating scores countries between 1 and 5 on the access of foreigners to the local capital market, with 1 being "very poor" and 5 being "very good".</t>
  </si>
  <si>
    <t>Access to medium-term finance (5=good)</t>
  </si>
  <si>
    <t>MTRR</t>
  </si>
  <si>
    <t>The EIUs access to medium-term finance rating scores countries between 1 and 5 on the access of foreigners to the local capital market, with 1 being "very poor" and 5 being "very good".</t>
  </si>
  <si>
    <t>Accommodation and food services (% change pa)</t>
  </si>
  <si>
    <t>PRAF</t>
  </si>
  <si>
    <t xml:space="preserve">Derived from Bank of Korea </t>
  </si>
  <si>
    <t>Percentage change in real accommodation and food services value-added, over previous period.</t>
  </si>
  <si>
    <t>Accommodation and food services (% of GDP)</t>
  </si>
  <si>
    <t>RASS</t>
  </si>
  <si>
    <t>Real accommodation and food services value-added, as percentage of real GDP at factor cost . GDP at factor cost is GDP at market prices, less indirect taxes, plus subsidies.</t>
  </si>
  <si>
    <t>Accommodation and food services (LCU)</t>
  </si>
  <si>
    <t>XHRR</t>
  </si>
  <si>
    <t>LCU</t>
  </si>
  <si>
    <t>bn</t>
  </si>
  <si>
    <t xml:space="preserve">Bank of Korea </t>
  </si>
  <si>
    <t>Accommodation and food services value-added at constant 2010 prices.</t>
  </si>
  <si>
    <t>Activities related to real estate (% of GDP)</t>
  </si>
  <si>
    <t>ETSS</t>
  </si>
  <si>
    <t>Real activities related to real estate value-added, as percentage of real GDP at factor cost . GDP at factor cost is GDP at market prices, less indirect taxes, plus subsidies.</t>
  </si>
  <si>
    <t>Adult literacy rate (% of pop over 15)</t>
  </si>
  <si>
    <t>ADLR</t>
  </si>
  <si>
    <t>Percentage of people aged 15 and over who can, with understanding, read and write a short, simple statement about their everyday life.</t>
  </si>
  <si>
    <t>Agriculture (% change pa)</t>
  </si>
  <si>
    <t>DAGR</t>
  </si>
  <si>
    <t>Percentage change in real agricultural value-added, including livestock, forestry and fishing, over previous year.</t>
  </si>
  <si>
    <t>Agriculture (% of GDP)</t>
  </si>
  <si>
    <t>AGRP</t>
  </si>
  <si>
    <t>Agricultural value-added, including livestock, forestry and fishing, as percentage of real GDP at factor cost . GDP at factor cost is GDP at  market prices, less indirect taxes, plus subsidies.</t>
  </si>
  <si>
    <t>Agriculture (LCU)</t>
  </si>
  <si>
    <t>RAGR</t>
  </si>
  <si>
    <t>Agricultural value-added, including livestock, forestry and fishing, at constant 2010 prices.</t>
  </si>
  <si>
    <t>Data prior to 2000 is estimated based on growth rates derived from series with base year 2000.</t>
  </si>
  <si>
    <t>Air transport (freight) (tonne km per head)</t>
  </si>
  <si>
    <t>ATFC</t>
  </si>
  <si>
    <t>Derived from World Bank - World Development Indicators</t>
  </si>
  <si>
    <t>Sum of the metric tonnes of freight, express and diplomatic bags carried on each flight stage multiplied by the stage distance and divided by the total population.</t>
  </si>
  <si>
    <t>Air transport (freight) (tonne km)</t>
  </si>
  <si>
    <t>ATFK</t>
  </si>
  <si>
    <t>m</t>
  </si>
  <si>
    <t>Sum of the metric tonnes of freight, express and diplomatic bags carried on each flight stage multiplied by the stage distance.</t>
  </si>
  <si>
    <t>Air transport (passengers per 000 pop)</t>
  </si>
  <si>
    <t>ATPR</t>
  </si>
  <si>
    <t xml:space="preserve">Number of domestic and international aircraft passengers per 1,000 people. </t>
  </si>
  <si>
    <t>Air transport (passengers)</t>
  </si>
  <si>
    <t>ATPT</t>
  </si>
  <si>
    <t>'000</t>
  </si>
  <si>
    <t xml:space="preserve">Total number of domestic and international aircraft passengers. </t>
  </si>
  <si>
    <t>Average no per household</t>
  </si>
  <si>
    <t>NHOU</t>
  </si>
  <si>
    <t>Korean Statistical Information Service</t>
  </si>
  <si>
    <t>Average number of people in each household, based on total population divided by number of households</t>
  </si>
  <si>
    <t>Average nominal wage index (LCU, 2010=100)</t>
  </si>
  <si>
    <t>CAWI</t>
  </si>
  <si>
    <t>The average wage index in local currency rebased to 2010=100 by the EIU.</t>
  </si>
  <si>
    <t>Average real wage index (LCU, 2010=100)</t>
  </si>
  <si>
    <t>CAWR</t>
  </si>
  <si>
    <t>The average real wage index in local currency rebased to 2010=100 by the EIU.</t>
  </si>
  <si>
    <t>Average real wages (% change pa)</t>
  </si>
  <si>
    <t>DRWA</t>
  </si>
  <si>
    <t>Derived from Korean National Statistical Office</t>
  </si>
  <si>
    <t>Percentage change in hourly earnings (all industry) in local currency adjusted for inflation, over previous year.</t>
  </si>
  <si>
    <t>Average wages (monthly, US$)</t>
  </si>
  <si>
    <t>AVWG</t>
  </si>
  <si>
    <t>$</t>
  </si>
  <si>
    <t>KOSIS</t>
  </si>
  <si>
    <t>Average gross earnings per worker per month</t>
  </si>
  <si>
    <t>Bank deposits (US$)</t>
  </si>
  <si>
    <t>BP04</t>
  </si>
  <si>
    <t>OECD, 1990-2009; Financial Supervisory Service, 2010-present</t>
  </si>
  <si>
    <t>Customer deposits in the banking system (excludes deposits with other banks).</t>
  </si>
  <si>
    <t>Bank performance indicators are built "bottom-up" from banks' balance sheets and refer to bank' domestic and foreign transactions. They are not comparable to the financial balance sheet indicators which refer to the domestic economy only.</t>
  </si>
  <si>
    <t>Bank loans (US$)</t>
  </si>
  <si>
    <t>BP03</t>
  </si>
  <si>
    <t>Loans made by the banking system to customers and other non-financial institutions.</t>
  </si>
  <si>
    <t>Banking assets (US$)</t>
  </si>
  <si>
    <t>BP01</t>
  </si>
  <si>
    <t>Total assets of the banking system.  Assets includes cash and balance with the central bank, interbank deposits, loans, securities and other assets.</t>
  </si>
  <si>
    <t>Banks' capital and reserves (US$)</t>
  </si>
  <si>
    <t>BP02</t>
  </si>
  <si>
    <t>Capital and reserves of the banking system including shareholder equity.</t>
  </si>
  <si>
    <t>Big Mac: actual exchange rate (date of survey; LCU:US$)</t>
  </si>
  <si>
    <t>BMXR</t>
  </si>
  <si>
    <t>McDonalds; The Economist</t>
  </si>
  <si>
    <t>Actual exchange rate against the dollar at the date of the Big Mac survey.</t>
  </si>
  <si>
    <t>Big Mac: Implied PPP</t>
  </si>
  <si>
    <t>BMPP</t>
  </si>
  <si>
    <t>Implied purchasing-power parity. Local price of a Big Mac divided by the price in United States</t>
  </si>
  <si>
    <t>Big Mac: price (LCU)</t>
  </si>
  <si>
    <t>BMLC</t>
  </si>
  <si>
    <t>Big Mac price in local currency.</t>
  </si>
  <si>
    <t>Big Mac: price (US$)</t>
  </si>
  <si>
    <t>BMUS</t>
  </si>
  <si>
    <t>Big Mac price in dollars.</t>
  </si>
  <si>
    <t>Big Mac: Under(-)/over(+) valuation against the dollar</t>
  </si>
  <si>
    <t>BMUO</t>
  </si>
  <si>
    <t>Under(-)/over (+) valuation against the dollar in percentage terms.</t>
  </si>
  <si>
    <t>Bilateral M&amp;LT debt (US$)</t>
  </si>
  <si>
    <t>BILC</t>
  </si>
  <si>
    <t>World Bank, International Debt Statistics; World Bank Quarterly External Debt Statistics; Economist Intelligence Unit</t>
  </si>
  <si>
    <t xml:space="preserve">Official medium- and long-term debt owed to foreign governments, notably Paris Club members of official creditors, at end-period. </t>
  </si>
  <si>
    <t xml:space="preserve">On a balance-of-payments basis; includes both foreign- and local-currency-denominated debt held by non-residents. </t>
  </si>
  <si>
    <t>Birth rate (per 1,000 pop)</t>
  </si>
  <si>
    <t>BRTE</t>
  </si>
  <si>
    <t>Number of live births per year per 1,000 population estimated at mid-year</t>
  </si>
  <si>
    <t>BIS banks' liabilities 0-1 year (US$)</t>
  </si>
  <si>
    <t>BSD1</t>
  </si>
  <si>
    <t>BIS, The Maturity, Sectoral and Nationality Distribution of International Bank Lending.</t>
  </si>
  <si>
    <t>Liabilities of less than one year maturity to BIS-reporting banks vis-à-vis all sectors, at end-period.</t>
  </si>
  <si>
    <t>BIS banks' liabilities 1-2 years (US$)</t>
  </si>
  <si>
    <t>BSD2</t>
  </si>
  <si>
    <t>Liabilities of between one and two years maturity to BIS-reporting banks vis-à-vis all sectors, at end-period.</t>
  </si>
  <si>
    <t>BIS banks' liabilities over 2 years (US$)</t>
  </si>
  <si>
    <t>BSD3</t>
  </si>
  <si>
    <t>Liabilities of over two years maturity to BIS-reporting banks vis-à-vis all sectors, at end-period.</t>
  </si>
  <si>
    <t>BIS banks' total liabilities (US$)</t>
  </si>
  <si>
    <t>BSDT</t>
  </si>
  <si>
    <t>Total liabilities to BIS-reporting banks vis-à-vis all sectors, broken down by maturity at end-period.</t>
  </si>
  <si>
    <t>BIS banks' undisbursed credit commitments (US$)</t>
  </si>
  <si>
    <t>UCCB</t>
  </si>
  <si>
    <t>BIS, The Maturity, Sectoral and Nationality Distribution of International Bank Lending</t>
  </si>
  <si>
    <t>Undisbursed credit commitments and back-up facilities at BIS-reporting banks, at end-period.</t>
  </si>
  <si>
    <t>From Q4 2004, undisbursed credit commitments are reported on a voluntary basis. Many countries no longer publishing this data.</t>
  </si>
  <si>
    <t>Budget balance (% of GDP)</t>
  </si>
  <si>
    <t>PSBR</t>
  </si>
  <si>
    <t>Derived from Bank of Korea</t>
  </si>
  <si>
    <t>Central government receipts minus central government outlays, as a percentage of GDP.</t>
  </si>
  <si>
    <t>Budget balance (LCU)</t>
  </si>
  <si>
    <t>BBAL</t>
  </si>
  <si>
    <t>Central government receipts (including grants received and loan repayments) less general government outlays (including loans).</t>
  </si>
  <si>
    <t>Central government</t>
  </si>
  <si>
    <t>Budget balance (US$)</t>
  </si>
  <si>
    <t>BBAU</t>
  </si>
  <si>
    <t>Budget expenditure (% of GDP)</t>
  </si>
  <si>
    <t>BEXP</t>
  </si>
  <si>
    <t>Central government outlays (including loans), as a percentage of GDP.</t>
  </si>
  <si>
    <t>Budget expenditure (LCU)</t>
  </si>
  <si>
    <t>BEXL</t>
  </si>
  <si>
    <t>Central government outlays (including loans).</t>
  </si>
  <si>
    <t>Budget expenditure (US$)</t>
  </si>
  <si>
    <t>BEXU</t>
  </si>
  <si>
    <t>Budget revenue (% of GDP)</t>
  </si>
  <si>
    <t>BREP</t>
  </si>
  <si>
    <t>Central government receipts (including grants received and loan repayments), as a percentage of GDP.</t>
  </si>
  <si>
    <t>Budget revenue (LCU)</t>
  </si>
  <si>
    <t>BREL</t>
  </si>
  <si>
    <t>Central government receipts (including grants received and loan repayments).</t>
  </si>
  <si>
    <t>Budget revenue (US$)</t>
  </si>
  <si>
    <t>BREU</t>
  </si>
  <si>
    <t>Cable broadband subscriptions</t>
  </si>
  <si>
    <t>CMIN</t>
  </si>
  <si>
    <t>ITU</t>
  </si>
  <si>
    <t>Number of internet subscriptions using modems attached to cable television networks.</t>
  </si>
  <si>
    <t>Cable broadband subscriptions (% pa)</t>
  </si>
  <si>
    <t>CMIG</t>
  </si>
  <si>
    <t>Derived from ITU</t>
  </si>
  <si>
    <t>Percentage change in internet subscriptions using modems attached to cable television networks.</t>
  </si>
  <si>
    <t>Cable broadband subscriptions (per 100 people)</t>
  </si>
  <si>
    <t>CMIP</t>
  </si>
  <si>
    <t>Number of internet subscriptions using modems attached to cable television networks per 100 people.</t>
  </si>
  <si>
    <t>Cable broadband subscriptions (per 100 people, US=100)</t>
  </si>
  <si>
    <t>CMIU</t>
  </si>
  <si>
    <t>Number of internet subscriptions using modems attached to cable television networks per 100 people indexed to US=100 by the EIU.</t>
  </si>
  <si>
    <t>Cable broadbandsubscriptions (share of world total)</t>
  </si>
  <si>
    <t>CMIW</t>
  </si>
  <si>
    <t>Number of internet subscriptions using modems attached to cable television networks as a percentage of the world total.</t>
  </si>
  <si>
    <t>Calorie consumption (daily/pc)</t>
  </si>
  <si>
    <t>CACO</t>
  </si>
  <si>
    <t>Food and Agriculture Organisation of the United Nations</t>
  </si>
  <si>
    <t xml:space="preserve">Average calorie consumption per head. </t>
  </si>
  <si>
    <t>Cancers (age-standardised death rates per 100,000 pop)</t>
  </si>
  <si>
    <t>CANC</t>
  </si>
  <si>
    <t>OECD</t>
  </si>
  <si>
    <t>WHO age-standardised death rates per 100,000 people from cancer</t>
  </si>
  <si>
    <t>Capital account liberalisation (5=high)</t>
  </si>
  <si>
    <t>CALB</t>
  </si>
  <si>
    <t>The EIUs business environment rankings quantify the attractiveness of the business environment. The capital-account liberalisation rating scores countries between 1 and 5, with 1 being "tightly controlled capital flows" and 5 being "full liberalisation".</t>
  </si>
  <si>
    <t>Capital and reserves/assets - [Y]</t>
  </si>
  <si>
    <t>BP13</t>
  </si>
  <si>
    <t>Capital and reserves of the banking system as a percentage of the total assets of the banking system.</t>
  </si>
  <si>
    <t>Capital flight (US$)</t>
  </si>
  <si>
    <t>CAPF</t>
  </si>
  <si>
    <t>Derived from IMF, International Financial Statistics, World Bank, International Debt Statistics</t>
  </si>
  <si>
    <t xml:space="preserve">Current-account balance with the sign reversed plus the change in international reserves, minus the change in total external debt stock (not adjusted for the effects of cross-currency valuation changes), minus net direct investment. </t>
  </si>
  <si>
    <t>Represents the degree of over/under funding of the current account deficit. A negative number represents capital leaving the country.</t>
  </si>
  <si>
    <t>Central bank (assets): securities (excl equities; US$)</t>
  </si>
  <si>
    <t>A04A</t>
  </si>
  <si>
    <t xml:space="preserve"> OECD </t>
  </si>
  <si>
    <t>Securities (excl equities) assets of the central bank (monetary authorities). Consist of bills, bonds, certificates of deposit and similar instruments normally traded in the financial markets.</t>
  </si>
  <si>
    <t>Financial balance sheet series include the domestic economy only. Transactions conducted with non-residents are recorded in the Rest-of-World section. Not comparable with Bank Performance indicators which include foreign transactions.</t>
  </si>
  <si>
    <t>Central bank (assets): total assets (US$)</t>
  </si>
  <si>
    <t>A19A</t>
  </si>
  <si>
    <t>Total assets of the central bank (monetary authority). Equal to the sum of currency and deposits, securities, and loan assets.</t>
  </si>
  <si>
    <t>Central bank (assets): total loans (US$)</t>
  </si>
  <si>
    <t>A08A</t>
  </si>
  <si>
    <t>Total loans extended by the central bank (monetary authorities).</t>
  </si>
  <si>
    <t>Central bank (liabilities): currency (US$)</t>
  </si>
  <si>
    <t>A02L</t>
  </si>
  <si>
    <t>Currency liabilities of the central bank (monetary authority). Comprises notes and coins in circulation.</t>
  </si>
  <si>
    <t>Central bank (liabilities): currency and deposits (US$)</t>
  </si>
  <si>
    <t>A01L</t>
  </si>
  <si>
    <t>Currency and deposits liabilities of the central bank (monetary authority). Consist of financial assets used to make payments, including currency, transferable deposits and other deposits.</t>
  </si>
  <si>
    <t>Central bank (liabilities): deposits (US$)</t>
  </si>
  <si>
    <t>A03L</t>
  </si>
  <si>
    <t>Deposits liabilities of the central bank (monetary authority). Consist of both transferable deposits and non-transferable claims on the central bank or other depository institutions.</t>
  </si>
  <si>
    <t>Central bank (liabilities): equities (US$)</t>
  </si>
  <si>
    <t>A11L</t>
  </si>
  <si>
    <t>Equities liabilities of the central bank (monetary authority). Consist of claims to residual value of incorporated enterprises, after claims of all creditors, and include mutual fund holdings.</t>
  </si>
  <si>
    <t>Central bank (liabilities): securities (excl equities; US$)</t>
  </si>
  <si>
    <t>A04L</t>
  </si>
  <si>
    <t>Securities (excl equities) liabilities of the central bank. Consist of bills, bonds, certificates of deposit and similar instruments normally traded in the financial markets. Excludes Equities</t>
  </si>
  <si>
    <t>Central bank (liabilities): total liabilities (US$)</t>
  </si>
  <si>
    <t>A19L</t>
  </si>
  <si>
    <t>Total liabilities of the central bank (monetary authority). Equal to the sum of central bank assets of currency and deposits, securities, loans, and equities.</t>
  </si>
  <si>
    <t>Central bank (liabilities): total loans (US$)</t>
  </si>
  <si>
    <t>A08L</t>
  </si>
  <si>
    <t>Loans liabilities of the central bank (monetary authority).</t>
  </si>
  <si>
    <t>Central bank: net balance of other assets/liabilities] (US$)</t>
  </si>
  <si>
    <t>A21L</t>
  </si>
  <si>
    <t xml:space="preserve">Derived from  OECD </t>
  </si>
  <si>
    <t xml:space="preserve">Net balance of other assets/liabilities - liabilities of the central bank (monetary authority). </t>
  </si>
  <si>
    <t>CER Emissions: Nominal Price (LCU)</t>
  </si>
  <si>
    <t>PRXL</t>
  </si>
  <si>
    <t>Derived from ICE</t>
  </si>
  <si>
    <t>CER Emissions: ECX CER Futures (LCU)</t>
  </si>
  <si>
    <t>CER Emissions: Nominal spot price ($)</t>
  </si>
  <si>
    <t>PRXN</t>
  </si>
  <si>
    <t>ICE</t>
  </si>
  <si>
    <t>CER Emissions: ECX CER Futures ($)</t>
  </si>
  <si>
    <t>CER Emissions: Real Price (Constant 2005 LCU)</t>
  </si>
  <si>
    <t>PRXR</t>
  </si>
  <si>
    <t>CER Emissions: ECX CER Futures (Constant 2005 LCU)</t>
  </si>
  <si>
    <t>Change in $ value of stockmarket index (% pa)</t>
  </si>
  <si>
    <t>DSMI</t>
  </si>
  <si>
    <t>Derived from Korea Stock Exchange; IMF, International Financial Statistics</t>
  </si>
  <si>
    <t>Percentage change in local stockmarket index over previous year, adjusted by percentage change in exchange rate against US$.</t>
  </si>
  <si>
    <t>Change in international reserves</t>
  </si>
  <si>
    <t>DREV</t>
  </si>
  <si>
    <t>Derived from IMF, International Financial Statistics</t>
  </si>
  <si>
    <t>Change in the stock of foreign reserves plus gold (national valuation) at end-period.</t>
  </si>
  <si>
    <t>Circulatory diseases (age-standardised death rates per 100,000 pop)</t>
  </si>
  <si>
    <t>CIRC</t>
  </si>
  <si>
    <t>WHO age-standardised death rates per 100,000 people from circulatory diseases</t>
  </si>
  <si>
    <t>Clothing: Market demand (% real change pa)</t>
  </si>
  <si>
    <t>CLDX</t>
  </si>
  <si>
    <t>Total market demand for clothing except footwear.</t>
  </si>
  <si>
    <t>Excludes retail and wholesale mark-up. Includes wearing apparel constructed from fabrics, leather, fur and other materials, hat bodies and millinery.</t>
  </si>
  <si>
    <t>Clothing: Market demand (nominal US$)</t>
  </si>
  <si>
    <t>CLDN</t>
  </si>
  <si>
    <t>Clothing: Market demand (US$ at 2005 constant prices)</t>
  </si>
  <si>
    <t>CLDC</t>
  </si>
  <si>
    <t>CO2 emissions: Coal (% change y/y)</t>
  </si>
  <si>
    <t>C2CY</t>
  </si>
  <si>
    <t xml:space="preserve">The Economist Intelligence Unit, based on data from © OECD/IEA 2018 IEA statistics, [www.iea.org/statistics]; Licence:[www.iea.org/t&amp;c] </t>
  </si>
  <si>
    <t>Percentage change in CO2 emissions from coal combustion. Coal includes primary and secondary coal, peat and manufactured gases (excluding gas works gas).</t>
  </si>
  <si>
    <t>CO2 emissions: Coal (% of total)</t>
  </si>
  <si>
    <t>C2CP</t>
  </si>
  <si>
    <t>Percentage of total CO2 emissions from coal combustion. Coal includes primary and secondary coal, peat and manufactured gases (excluding gas works gas).</t>
  </si>
  <si>
    <t>CO2 emissions: Coal (% of world total)</t>
  </si>
  <si>
    <t>WCOC</t>
  </si>
  <si>
    <t>CO2 emissions from coal combustion as a percentage of world CO2 emissions from coal combustion.</t>
  </si>
  <si>
    <t>CO2 emissions: Coal (Mt of CO2)</t>
  </si>
  <si>
    <t>C2CO</t>
  </si>
  <si>
    <t>The Economist Intelligence Unit, based on data from © OECD/IEA 2018 IEA statistics, [www.iea.org/statistics]; Licence:[www.iea.org/t&amp;c]</t>
  </si>
  <si>
    <t>CO2 emissions from coal combustion. Coal includes primary and secondary coal, peat and manufactured gases (excluding gas works gas).</t>
  </si>
  <si>
    <t>CO2 emissions: Natural gas (% change y/y)</t>
  </si>
  <si>
    <t>C2NY</t>
  </si>
  <si>
    <t>Percentage change in CO2 emissions from natural gas combustion. Includes gas works gas.</t>
  </si>
  <si>
    <t>CO2 emissions: Natural gas (% of total)</t>
  </si>
  <si>
    <t>C2NP</t>
  </si>
  <si>
    <t>Percentage of total CO2 emissions from natural gas combustion. Includes gas works gas.</t>
  </si>
  <si>
    <t>CO2 emissions: Natural gas (% of world total)</t>
  </si>
  <si>
    <t>WCOG</t>
  </si>
  <si>
    <t>CO2 emissions from natural gas combustion as a percentage of world CO2 emissions from natural gas combustion.</t>
  </si>
  <si>
    <t>CO2 emissions: Natural gas (Mt of CO2)</t>
  </si>
  <si>
    <t>C2NG</t>
  </si>
  <si>
    <t>CO2 emissions from natural gas combustion. Includes gas works gas.</t>
  </si>
  <si>
    <t>CO2 emissions: Oil (% change y/y)</t>
  </si>
  <si>
    <t>C2OY</t>
  </si>
  <si>
    <t>Percentage change in CO2 emissions from oil combustion. Oil includes petroleum products and small amounts of crude oil for some countries.</t>
  </si>
  <si>
    <t>CO2 emissions: Oil (% of total)</t>
  </si>
  <si>
    <t>C2OP</t>
  </si>
  <si>
    <t>Percentage of total CO2 emissions from oil combustion. Oil includes petroleum products and small amounts of crude oil for some countries.</t>
  </si>
  <si>
    <t>CO2 emissions: Oil (% of world total)</t>
  </si>
  <si>
    <t>WCOO</t>
  </si>
  <si>
    <t>CO2 emissions from oil combustion as a percentage of world CO2 emissions from oil combustion.</t>
  </si>
  <si>
    <t>CO2 emissions: Oil (Mt of CO2)</t>
  </si>
  <si>
    <t>C2OL</t>
  </si>
  <si>
    <t>CO2 emissions from oil combustion. Oil includes petroleum products and small amounts of crude oil for some countries.</t>
  </si>
  <si>
    <t>CO2 emissions: Other (% change y/y)</t>
  </si>
  <si>
    <t>C2TY</t>
  </si>
  <si>
    <t>Percentage change in CO2 emissions from other sources of fuel combustion including industrial waste and non-renewable municipal waste.</t>
  </si>
  <si>
    <t>CO2 emissions: Other (% of total)</t>
  </si>
  <si>
    <t>C2TP</t>
  </si>
  <si>
    <t>Percentage of total CO2 emissions from other sources of fuel combustion including industrial waste and non-renewable municipal waste.</t>
  </si>
  <si>
    <t>CO2 emissions: Other (Mt of CO2)</t>
  </si>
  <si>
    <t>C2OT</t>
  </si>
  <si>
    <t>CO2 emissions from other sources of fuel combustion including industrial waste and non-renewable municipal waste.</t>
  </si>
  <si>
    <t>Coal (Australian): Index (2005=100)</t>
  </si>
  <si>
    <t>PRCI</t>
  </si>
  <si>
    <t>Derived from World Bank</t>
  </si>
  <si>
    <t>Coal: Australian real spot price (2005=100)</t>
  </si>
  <si>
    <t>Coal (Australian): Nominal Price (LCU)</t>
  </si>
  <si>
    <t>PRCL</t>
  </si>
  <si>
    <t>Coal: Australian nominal spot price (LCU/Metric.Ton)</t>
  </si>
  <si>
    <t>Coal (Australian): Nominal spot price (US$)</t>
  </si>
  <si>
    <t>PRCN</t>
  </si>
  <si>
    <t>World Bank</t>
  </si>
  <si>
    <t>Coal: Australian nominal spot price (US$/Metric.Ton)</t>
  </si>
  <si>
    <t>Coal (Australian): Real Price (Constant 2005 LCU)</t>
  </si>
  <si>
    <t>PRCR</t>
  </si>
  <si>
    <t>Coal: Australian real spot price (Constant 2005 LCU/Metric.Ton)</t>
  </si>
  <si>
    <t>Coal (South African): Index (2005=100)</t>
  </si>
  <si>
    <t>PRSI</t>
  </si>
  <si>
    <t>Coal: South African nominal spot price (2005=100)</t>
  </si>
  <si>
    <t>Coal (South African): Nominal Price (LCU)</t>
  </si>
  <si>
    <t>PRSL</t>
  </si>
  <si>
    <t>Coal: South African nominal spot price (LCU/Metric.Ton)</t>
  </si>
  <si>
    <t>Coal (South African): Nominal spot price ($)</t>
  </si>
  <si>
    <t>PRAN</t>
  </si>
  <si>
    <t>IMF, International Financial Statistics</t>
  </si>
  <si>
    <t>Coal: South African nominal spot price (US$/Metric.Ton)</t>
  </si>
  <si>
    <t>Coal (South African): Real Price (Constant 2005 LCU)</t>
  </si>
  <si>
    <t>PRSR</t>
  </si>
  <si>
    <t>Coal: South African nominal spot price (Constant 2005 LCU/Metric.Ton)</t>
  </si>
  <si>
    <t>Coal: Coal Production (ktoe)</t>
  </si>
  <si>
    <t>COPT</t>
  </si>
  <si>
    <t>Total coal production within national boundaries, including offshore production.</t>
  </si>
  <si>
    <t>Coal: Gross domestic energy consumption (% change y/y)</t>
  </si>
  <si>
    <t>COPY</t>
  </si>
  <si>
    <t>Percentage change in the gross domestic consumption of coal and peat: production plus imports minus exports minus international marine and aviation bunkers and stock changes.</t>
  </si>
  <si>
    <t>Coal: Gross domestic energy consumption (% of total)</t>
  </si>
  <si>
    <t>TOCT</t>
  </si>
  <si>
    <t>Percentage of gross domestic energy consumption provided by coal: production plus imports minus exports minus international marine and aviation bunkers and stock changes.</t>
  </si>
  <si>
    <t>Coal: Gross domestic energy consumption (% of world total)</t>
  </si>
  <si>
    <t>PWTC</t>
  </si>
  <si>
    <t>Gross domestic consumption of coal as a percentage of world coal consumption.</t>
  </si>
  <si>
    <t>Coal: Gross domestic energy consumption (ktoe)</t>
  </si>
  <si>
    <t>TOCO</t>
  </si>
  <si>
    <t>Gross domestic consumption of coal and peat: production plus imports minus exports minus international marine and aviation bunkers and stock changes.</t>
  </si>
  <si>
    <t>Coal: Net imports (% of total consumption)</t>
  </si>
  <si>
    <t>IPTR</t>
  </si>
  <si>
    <t>Percentage gross domestic consumption of coal covered by net imports of coal.</t>
  </si>
  <si>
    <t>Coal: Net imports (ktoe)</t>
  </si>
  <si>
    <t>COIM</t>
  </si>
  <si>
    <t>Net imports of coal.</t>
  </si>
  <si>
    <t>Coal: Total exports (ktoe)</t>
  </si>
  <si>
    <t>COTX</t>
  </si>
  <si>
    <t>Total exports of coal.</t>
  </si>
  <si>
    <t>Coal: Total imports (ktoe)</t>
  </si>
  <si>
    <t>COTM</t>
  </si>
  <si>
    <t>Total imports of coal.</t>
  </si>
  <si>
    <t>Coffee consumption (kg/pc)</t>
  </si>
  <si>
    <t>CFCO</t>
  </si>
  <si>
    <t>Total coffee consumption, kg per head.</t>
  </si>
  <si>
    <t>Combustible renewables and waste consumption (% change y/y)</t>
  </si>
  <si>
    <t>TOFY</t>
  </si>
  <si>
    <t>Percentage change in the gross domestic consumption of combustible renewables and waste: production plus imports minus exports minus international marine and aviation bunkers and stock changes.</t>
  </si>
  <si>
    <t>Combustible renewables and waste consumption (% of total)</t>
  </si>
  <si>
    <t>TOFT</t>
  </si>
  <si>
    <t>Percentage of gross domestic energy consumption provided by combustible renewable and waste energy: production plus imports minus exports minus international marine and aviation bunkers and stock changes.</t>
  </si>
  <si>
    <t>Combustible renewables and waste consumption (ktoe)</t>
  </si>
  <si>
    <t>TOCF</t>
  </si>
  <si>
    <t>Gross domestic consumption of combustible renewable and waste energy: production plus imports minus exports minus international marine and aviation bunkers and stock changes.</t>
  </si>
  <si>
    <t>Combustible renewables and waste: Gross domestic energy consumption (% of world total)</t>
  </si>
  <si>
    <t>PWTR</t>
  </si>
  <si>
    <t>Gross domestic consumption of solar, wind and other power as a percentage of world solar, wind and other power consumption.</t>
  </si>
  <si>
    <t>Commercial and Public Services: Energy consumption (% of total)</t>
  </si>
  <si>
    <t>TOCP</t>
  </si>
  <si>
    <t>Percentage of gross domestic energy consumed by commercial and public services.</t>
  </si>
  <si>
    <t>Commercial and public services: Energy consumption (ktoe)</t>
  </si>
  <si>
    <t>TOCM</t>
  </si>
  <si>
    <t>Total energy consumed by the commercial and public services sector.</t>
  </si>
  <si>
    <t>Commercial bank loans (US$)</t>
  </si>
  <si>
    <t>COBL</t>
  </si>
  <si>
    <t>OECD, Financial Statistics Monthly</t>
  </si>
  <si>
    <t>Loans, not publicly guaranteed, from private banks and other private financial institutions and other private finance (excluding international bonds).</t>
  </si>
  <si>
    <t>Commercial banks' foreign assets (US$)</t>
  </si>
  <si>
    <t>FRAS</t>
  </si>
  <si>
    <t>Foreign assets held by domestic commercial banks at end-period.</t>
  </si>
  <si>
    <t>Commercial banks' foreign liabilities (US$)</t>
  </si>
  <si>
    <t>FRLI</t>
  </si>
  <si>
    <t>Foreign liabilities of domestic commercial banks at end-period.</t>
  </si>
  <si>
    <t>Commercial banks' net foreign assets (US$)</t>
  </si>
  <si>
    <t>NFAS</t>
  </si>
  <si>
    <t>Foreign assets held by domestic commercial banks less their foreign liabilities at end-period.</t>
  </si>
  <si>
    <t>Commercial vehicle production (units)</t>
  </si>
  <si>
    <t>TCVP</t>
  </si>
  <si>
    <t>International Organization of Motor Vehicle Manufacturers/JD Power/LMC</t>
  </si>
  <si>
    <t>Commercial vehicle production</t>
  </si>
  <si>
    <t>Commercial vehicle registrations (units)</t>
  </si>
  <si>
    <t>TCVR</t>
  </si>
  <si>
    <t>Ministry of Trade, Industry and Energy (MOTIE), EIU estimates</t>
  </si>
  <si>
    <t>Volume of light and heavy commercial vehicle registrations.</t>
  </si>
  <si>
    <t>Computers, peripherals and other office machinery: Market demand (% pa)</t>
  </si>
  <si>
    <t>MDCP</t>
  </si>
  <si>
    <t>EIU calculation based on UNIDO data</t>
  </si>
  <si>
    <t>Percentage change in total demand for computers, peripherals and other office machinery in local currency.</t>
  </si>
  <si>
    <t>Computers, peripherals and other office machinery: Market demand (LCU)</t>
  </si>
  <si>
    <t>MDCL</t>
  </si>
  <si>
    <t>Total demand for computers, peripherals and other office machinery in local currency.</t>
  </si>
  <si>
    <t>Computers, peripherals and other office machinery: Market demand (US$)</t>
  </si>
  <si>
    <t>MDCD</t>
  </si>
  <si>
    <t>Total demand for computers, peripherals and other office machinery in US$.</t>
  </si>
  <si>
    <t>Construction (% change pa)</t>
  </si>
  <si>
    <t>PRCS</t>
  </si>
  <si>
    <t>Percentage change in real construction value-added, over previous period.</t>
  </si>
  <si>
    <t>Construction (% of GDP)</t>
  </si>
  <si>
    <t>RCIS</t>
  </si>
  <si>
    <t>Real construction value-added, as percentage of real GDP at factor cost . GDP at factor cost is GDP at market prices, less indirect taxes, plus subsidies.</t>
  </si>
  <si>
    <t>Construction (LCU)</t>
  </si>
  <si>
    <t>ROCR</t>
  </si>
  <si>
    <t>Construction value-added at constant 2010 prices.</t>
  </si>
  <si>
    <t>Consumer expenditure: Clothing &amp; footwear (US$)</t>
  </si>
  <si>
    <t>CLFE</t>
  </si>
  <si>
    <t>Derived from OECD</t>
  </si>
  <si>
    <t>Final consumption expenditure by households on clothing and footwear. (COICOP 03)</t>
  </si>
  <si>
    <t>Consumer expenditure: Food, beverages &amp; tobacco (US$)</t>
  </si>
  <si>
    <t>FBTE</t>
  </si>
  <si>
    <t>Final consumption expenditure by households on foodstuffs, alcoholic and non-alcoholic drinks and tobacco. (COICOP 01-02)</t>
  </si>
  <si>
    <t>Consumer expenditure: Health (US$)</t>
  </si>
  <si>
    <t>HEAE</t>
  </si>
  <si>
    <t>Final consumption expenditure by households on medical products and healthcare. (COICOP 06)</t>
  </si>
  <si>
    <t>Consumer expenditure: Hotels &amp; restaurants (US$)</t>
  </si>
  <si>
    <t>HREE</t>
  </si>
  <si>
    <t>Final consumption expenditure by households on hotels and restaurants. (COICOP 11)</t>
  </si>
  <si>
    <t>Consumer expenditure: Household goods &amp; services (US$)</t>
  </si>
  <si>
    <t>HHGE</t>
  </si>
  <si>
    <t>Final consumption expenditure by households on household goods (furnishings, appliances and tools) and services.  (COICOP 05)</t>
  </si>
  <si>
    <t>Consumer expenditure: Housing &amp; household fuels (US$)</t>
  </si>
  <si>
    <t>HHFE</t>
  </si>
  <si>
    <t>Final consumption expenditure by households on housing (actual and imputed rentals), utilities and fuels.  (COICOP 04)</t>
  </si>
  <si>
    <t>Consumer expenditure: Leisure &amp; education (US$)</t>
  </si>
  <si>
    <t>LEDE</t>
  </si>
  <si>
    <t>Final consumption expenditure by households on leisure (recreational durables including audio visual and computers, cultural services, holidays and books) and education.  (COICOP 09-10)</t>
  </si>
  <si>
    <t>Consumer expenditure: Other goods and services (US$)</t>
  </si>
  <si>
    <t>OTHE</t>
  </si>
  <si>
    <t>Final consumption expenditure by households on other goods and services including financial services and insurance. (COICOP 12)</t>
  </si>
  <si>
    <t>Consumer expenditure: Total (US$)</t>
  </si>
  <si>
    <t>TOTE</t>
  </si>
  <si>
    <t>Final consumption expenditure by households on individual consumption goods. (COICOP 01-12)</t>
  </si>
  <si>
    <t>Consumer expenditure: Transport &amp; communications (US$)</t>
  </si>
  <si>
    <t>TRCE</t>
  </si>
  <si>
    <t>Final consumption expenditure by households on transport and communications. (COICOP 07-08)</t>
  </si>
  <si>
    <t>Consumer price index (2010=100; av)</t>
  </si>
  <si>
    <t>CCPI</t>
  </si>
  <si>
    <t>The consumer price index rebased to 2010=100 by the EIU</t>
  </si>
  <si>
    <t>Consumer price index (av)</t>
  </si>
  <si>
    <t>LCPI</t>
  </si>
  <si>
    <t>National Statistics Office</t>
  </si>
  <si>
    <t>Consumer price index in local currency, period average (2020=100).</t>
  </si>
  <si>
    <t>Seasonally adjusted</t>
  </si>
  <si>
    <t>Consumer price index (end-period)</t>
  </si>
  <si>
    <t>LCPN</t>
  </si>
  <si>
    <t>Consumer price index (2020=100) in local currency, end-period.</t>
  </si>
  <si>
    <t>Non-seasonally adjusted</t>
  </si>
  <si>
    <t>v</t>
    <phoneticPr fontId="3" type="noConversion"/>
  </si>
  <si>
    <t>Consumer prices (% change pa; av)</t>
  </si>
  <si>
    <t>DCPI</t>
  </si>
  <si>
    <t>Derived from National Statistics Office</t>
  </si>
  <si>
    <t>Percentage change in consumer price index in local currency (period average), over previous year.</t>
  </si>
  <si>
    <t>Consumer prices (% change pa; end-period)</t>
  </si>
  <si>
    <t>DCPN</t>
  </si>
  <si>
    <t>Percentage change in consumer price index (end-period), over previous year.</t>
  </si>
  <si>
    <t>Corporate tax burden (5=low)</t>
  </si>
  <si>
    <t>CTER</t>
  </si>
  <si>
    <t>The EIUs business environment rankings quantify the attractiveness of the business environment. The corporate tax burden rating scores countries between 1 and 5, with 1 being "very high" and 5 being "very low".</t>
  </si>
  <si>
    <t>Coverage of mobile network (per 100 people)</t>
  </si>
  <si>
    <t>COVR</t>
  </si>
  <si>
    <t>Percentage of inhabitants that are within range of a mobile cellular signal, irrespective of whether or not they are subscribers.</t>
  </si>
  <si>
    <t>Crossborder liabilities of BIS-reporting banks (US$)</t>
  </si>
  <si>
    <t>CLBS</t>
  </si>
  <si>
    <t>Crossborder liabilities of BIS-reporting banks at end-period.</t>
  </si>
  <si>
    <t>Crude oil and NGL production (kb/d)</t>
  </si>
  <si>
    <t>OCPR</t>
  </si>
  <si>
    <t>Total crude oil and NGL production within national boundaries, including offshore production.</t>
  </si>
  <si>
    <t>Includes crude oil, natural gas liquids, additives and other hydrocarbons. Also includes supplies of additives, biofuels and other hydrocarbons derived from other energies, such as coal, natural gas or renewables.</t>
  </si>
  <si>
    <t>Crude oil and NGL: Exports (kb/d)</t>
  </si>
  <si>
    <t>OCEX</t>
  </si>
  <si>
    <t>Total exports of crude oil and NGL.</t>
  </si>
  <si>
    <t>Crude oil and NGL: Imports (kb/d)</t>
  </si>
  <si>
    <t>OCIM</t>
  </si>
  <si>
    <t>Total imports of crude oil and NGL.</t>
  </si>
  <si>
    <t>Crude oil and NGL: Net imports (kb/d)</t>
  </si>
  <si>
    <t>OCNI</t>
  </si>
  <si>
    <t>Net imports of crude oil and NGL.</t>
  </si>
  <si>
    <t>Crude oil: Net imports (% of total consumption)</t>
  </si>
  <si>
    <t>IPTL</t>
  </si>
  <si>
    <t>Percentage of observed crude oil refinery intake covered by net imports of crude oil.</t>
  </si>
  <si>
    <t>Crude refinery capacity (kb/d)</t>
  </si>
  <si>
    <t>ONRC</t>
  </si>
  <si>
    <t>Oil and Gas Journal</t>
  </si>
  <si>
    <t>Crude refinery capacity.</t>
  </si>
  <si>
    <t>Current account deposits (US$)</t>
  </si>
  <si>
    <t>MS01</t>
  </si>
  <si>
    <t>Current account deposits  (commonly refered to as sight or demand deposits).  Lines 24 and, where available line 44 and 44..g of the IFS, converted into dollars using the end-period exchange rate.</t>
  </si>
  <si>
    <t>Commercial banks and other banking institutions.</t>
  </si>
  <si>
    <t>Current transfers balance/GDP (%)</t>
  </si>
  <si>
    <t>TGDP</t>
  </si>
  <si>
    <t>Net secondary income flows as a percentage of gross domestic product.</t>
  </si>
  <si>
    <t>Current transfers: balance (US$)</t>
  </si>
  <si>
    <t>BNTR</t>
  </si>
  <si>
    <t>Secondary income credit less secondary income debit.</t>
  </si>
  <si>
    <t>Break in series, before 2005 IMF balance of payments Manual 5, after 2005 IMF Balance of Payments Manual 6.</t>
  </si>
  <si>
    <t>Current transfers: credit (US$)</t>
  </si>
  <si>
    <t>GNTR</t>
  </si>
  <si>
    <t>Secondary income credits, including workers remittances, and foreign aid grants.</t>
  </si>
  <si>
    <t>Current transfers: debit (US$)</t>
  </si>
  <si>
    <t>PNTR</t>
  </si>
  <si>
    <t>Secondary income debits, including general government transfers, workers remittances and aid abroad.</t>
  </si>
  <si>
    <t>Current-account balance (% of GDP)</t>
  </si>
  <si>
    <t>CARA</t>
  </si>
  <si>
    <t>Current-account balance as a percentage of GDP.</t>
  </si>
  <si>
    <t>Current-account balance (US$)</t>
  </si>
  <si>
    <t>BALC</t>
  </si>
  <si>
    <t>Trade balance, plus net services, plus net primary income, plus net secondary income.</t>
  </si>
  <si>
    <t>Current-account restrictions (5=low)</t>
  </si>
  <si>
    <t>CARS</t>
  </si>
  <si>
    <t>The EIUs business environment rankings quantify the attractiveness of the business environment. The current-account restrictions rating scores countries between 1 and 5, with 1 being "very restricted" and 5 being "full IMF Article VIII convertibility".</t>
  </si>
  <si>
    <t>Data, telecoms and power transmission cables: Market demand (% pa)</t>
  </si>
  <si>
    <t>MDDP</t>
  </si>
  <si>
    <t>Percentage change in total demand for data, telecoms and power transmission cables in local currency.</t>
  </si>
  <si>
    <t>Data, telecoms and power transmission cables: Market demand (LCU)</t>
  </si>
  <si>
    <t>MDDL</t>
  </si>
  <si>
    <t>Total demand for data, telecoms and power transmission cables in local currency.</t>
  </si>
  <si>
    <t>Data, telecoms and power transmission cables: Market demand (US$)</t>
  </si>
  <si>
    <t>MDDD</t>
  </si>
  <si>
    <t>Total demand for data, telecoms and power transmission cables in US$.</t>
  </si>
  <si>
    <t>Death rate (per 1,000 pop)</t>
  </si>
  <si>
    <t>DRTE</t>
  </si>
  <si>
    <t>Number of deaths per year per 1,000 population estimated at mid-year</t>
  </si>
  <si>
    <t>Debt interest payments (% of GDP)</t>
  </si>
  <si>
    <t>BINT</t>
  </si>
  <si>
    <t>Derived from OECD, Economic Outlook</t>
  </si>
  <si>
    <t>Interest payments on central and provincial, state and local government debt (both domestic currency denominated and foreign currency debt), as a percentage of GDP.</t>
  </si>
  <si>
    <t>Debt interest payments (LCU)</t>
  </si>
  <si>
    <t>DINT</t>
  </si>
  <si>
    <t>Net interest payments (interest payments on central and provincial, state and local government debt - both domestic currency denominated and foreign currency debt - minus revenues from fiscal reserves).</t>
  </si>
  <si>
    <t>Debt interest payments (US$)</t>
  </si>
  <si>
    <t>DIPD</t>
  </si>
  <si>
    <t xml:space="preserve"> </t>
  </si>
  <si>
    <t>Debt-service paid/GDP (%)</t>
  </si>
  <si>
    <t>TSPY</t>
  </si>
  <si>
    <t>Derived from IMF, International Financial Statistics;  World Bank, External Debt Statistics; World Bank, Quarterly External Debt Statistics</t>
  </si>
  <si>
    <t>Total external debt service paid as a percentage of nominal GDP.</t>
  </si>
  <si>
    <t>Debt-service ratio , paid (%)</t>
  </si>
  <si>
    <t>TSPX</t>
  </si>
  <si>
    <t>Derived from IMF, International Financial Statistics;  World Bank, International Debt Statistics; World Bank, Quarterly External Debt Statistics</t>
  </si>
  <si>
    <t>Total external debt service paid as a percentage of exports of goods, non-factor services, primary income and workers remittances.</t>
  </si>
  <si>
    <t>Debt-service ratio, due (%)</t>
  </si>
  <si>
    <t>TSPD</t>
  </si>
  <si>
    <t>Total external debt service due as a percentage of exports of goods, non-factor services, primary income and workers remittances.</t>
  </si>
  <si>
    <t>Defence spending (% of GDP)</t>
  </si>
  <si>
    <t>DEFE</t>
  </si>
  <si>
    <t>Defence spending (US$ per head)</t>
  </si>
  <si>
    <t>DEFH</t>
  </si>
  <si>
    <t>EIU; World Bank - World Development Indicators</t>
  </si>
  <si>
    <t>Degree of property rights protection (5=high)</t>
  </si>
  <si>
    <t>PRRT</t>
  </si>
  <si>
    <t>The EIUs business environment rankings quantify the attractiveness of the business environment. The degree of property rights protection rating scores countries between 1 and 5, with 1 being "very low" and 5 being "very high".</t>
  </si>
  <si>
    <t>Density of paved roads (km per m pop)</t>
  </si>
  <si>
    <t>DPRP</t>
  </si>
  <si>
    <t>Derived from World Bank - World Development Indicators; CIA World Factbook</t>
  </si>
  <si>
    <t xml:space="preserve">Density of roads surfaced with crushed stone (macadam) and hydrocarbon binder or bituminised agents, with concrete, or with cobblestones in relation to population of the country concerned. </t>
  </si>
  <si>
    <t>Density of paved roads (km per sq km land area)</t>
  </si>
  <si>
    <t>DPRK</t>
  </si>
  <si>
    <t xml:space="preserve">Density of roads surfaced with crushed stone (macadam) and hydrocarbon binder or bituminised agents, with concrete, or with cobblestones in relation to land area of the country concerned. </t>
  </si>
  <si>
    <t>Deposit interest rate (%)</t>
  </si>
  <si>
    <t>RAT2</t>
  </si>
  <si>
    <t>1-Year Deposit Rate, Maximum Set by Bank of Korea</t>
  </si>
  <si>
    <t>Deposits/GDP (%)</t>
  </si>
  <si>
    <t>BGDP</t>
  </si>
  <si>
    <t>Deposit liabilities of the financial sector (domestic financial institutions, including the central bank), as a percentage of GDP. Consists of both transferable deposits and non-transferable claims on the central bank or other depository institutions</t>
  </si>
  <si>
    <t>Doctors (per 1,000 pop)</t>
  </si>
  <si>
    <t>GPPT</t>
  </si>
  <si>
    <t>All registered physicians in the country. This need not necessarily refer to active physicians, or those active within the country itself</t>
  </si>
  <si>
    <t>Domestic credit growth (%)</t>
  </si>
  <si>
    <t>SODD</t>
  </si>
  <si>
    <t>Bank of Korea</t>
  </si>
  <si>
    <t xml:space="preserve">Percentage change in bank lending to public and private sectors, plus bank lending in domestic currency overseas.  </t>
  </si>
  <si>
    <t>Domestic credit provided by banking sector (% of GDP)</t>
  </si>
  <si>
    <t>DCLB</t>
  </si>
  <si>
    <t>IMF, International Financial Statistics; EIU</t>
  </si>
  <si>
    <t>Domestic credit provided by the banking sector includes all credit to various sectors on a gross basis, with the exception of credit to the central government, which is net.</t>
  </si>
  <si>
    <t>Domestic demand (% of GDP)</t>
  </si>
  <si>
    <t>PDDD</t>
  </si>
  <si>
    <t xml:space="preserve">Total domestic expenditure (including stockbuilding) at current market prices, as a percentage of GDP.  </t>
  </si>
  <si>
    <t>Domestic demand (% real change pa)</t>
  </si>
  <si>
    <t>DDMD</t>
  </si>
  <si>
    <t>Percentage change in real total domestic expenditure (including stockbuilding), over previous year.</t>
  </si>
  <si>
    <t>Drugs and Medicines: Market demand (% real change pa)</t>
  </si>
  <si>
    <t>DMDX</t>
  </si>
  <si>
    <t>Total market demand for drugs and medicines.</t>
  </si>
  <si>
    <t>Excludes retail and wholesale mark-up. Includes biological products, medicinal chemicals and botanical products, and pharmaceutical preparations for human or veterinary use.</t>
  </si>
  <si>
    <t>Drugs and Medicines: Market demand (nominal US$)</t>
  </si>
  <si>
    <t>DMDN</t>
  </si>
  <si>
    <t>Drugs and Medicines: Market demand (US$ at 2005 constant prices)</t>
  </si>
  <si>
    <t>DMDC</t>
  </si>
  <si>
    <t>DSL broadband subscriptions</t>
  </si>
  <si>
    <t>DSIN</t>
  </si>
  <si>
    <t>Number of internet subscriptions using Digital Subscriber Line (DSL) technology.</t>
  </si>
  <si>
    <t>DSL broadband subscriptions (% pa)</t>
  </si>
  <si>
    <t>DSIG</t>
  </si>
  <si>
    <t>Percentage change in internet subscriptions using Digital Subscriber Line (DSL) technology.</t>
  </si>
  <si>
    <t>DSL broadband subscriptions (per 100 people)</t>
  </si>
  <si>
    <t>DSIP</t>
  </si>
  <si>
    <t>Number of internet subscriptions using Digital Subscriber Line (DSL) technology per 100 people.</t>
  </si>
  <si>
    <t>DSL broadband subscriptions (per 100 people, US=100)</t>
  </si>
  <si>
    <t>DSIU</t>
  </si>
  <si>
    <t>Number of internet subscriptions using Digital Subscriber Line (DSL) technology per 100 people indexed to US=100 by the EIU.</t>
  </si>
  <si>
    <t>DSL broadband subscriptions (share of world total)</t>
  </si>
  <si>
    <t>DSIW</t>
  </si>
  <si>
    <t>Number of internet subscriptions using Digital Subscriber Line (DSL) technology as a percentage of the world total.</t>
  </si>
  <si>
    <t>Effective interest rate (%)</t>
  </si>
  <si>
    <t>EFIR</t>
  </si>
  <si>
    <t>Interest payments made on medium- and long-term debt in current year as a percentage of medium- and long-term external debt at the end of the previous year.</t>
  </si>
  <si>
    <t>Effective maturity (years)</t>
  </si>
  <si>
    <t>EFMT</t>
  </si>
  <si>
    <t>Total medium- and long-term debt in the previous year divided by medium- and long-term principal repayments paid for the current year expressed in years.</t>
  </si>
  <si>
    <t>Effectiveness of system in policy implementation (5=high)</t>
  </si>
  <si>
    <t>PIER</t>
  </si>
  <si>
    <t>The EIUs business environment rankings quantify the attractiveness of the business environment. The effectiveness of policy implementation and execution rating scores countries between 1 and 5, with 1 being "very low" and 5 being "very high".</t>
  </si>
  <si>
    <t>EIU availability of skilled labour rating (5=high)</t>
  </si>
  <si>
    <t>SLER</t>
  </si>
  <si>
    <t>The EIUs business environment rankings quantify the attractiveness of the business environment. The availability of skilled labour rating scores countries between 1 and 5, with 1 being "very poor" and 5 being "very good".</t>
  </si>
  <si>
    <t>EIU labour market rating (10=good)</t>
  </si>
  <si>
    <t>LMRT</t>
  </si>
  <si>
    <t>The EIUs labour market rating scores countries between 1 and 10 on a variety of measures including incidence of strikes and the availability of skilled labour, with 1 being low and 10 being high.</t>
  </si>
  <si>
    <t>EIU macroeconomic environment rating (10=high)</t>
  </si>
  <si>
    <t>MERT</t>
  </si>
  <si>
    <t>The EIUs business environment rankings quantify the attractiveness of the business environment. The macroeconomic environment rating scores countries between 1 and 10 on macroeconomic stability, with 1 being low and 10 being high.</t>
  </si>
  <si>
    <t>EIU market opportunities rating (10=high)</t>
  </si>
  <si>
    <t>MORT</t>
  </si>
  <si>
    <t>The EIUs market opportunities rating scores countries between 1 and 10 on market size, growth rates, income levels, trading profile and natural resource endowment, with 1 being low and 10 being high.</t>
  </si>
  <si>
    <t>EIU office space rating (5=high)</t>
  </si>
  <si>
    <t>OSER</t>
  </si>
  <si>
    <t>The EIUs business environment rankings quantify the attractiveness of the business environment. The office space rating scores countries between 1 and 5 on the level of office rents, with 1 being "very high" and 5 being "very low".</t>
  </si>
  <si>
    <t>EIU overall business environment rating (10=high)</t>
  </si>
  <si>
    <t>OBER</t>
  </si>
  <si>
    <t>The EIUs business environment rankings quantify the attractiveness of the business environment. The overall score is derived as an unweighted average of ten component category scores. The ratings run from 1 to 10, 1 being low and 10 being high.</t>
  </si>
  <si>
    <t>EIU ports rating (5=high)</t>
  </si>
  <si>
    <t>PTER</t>
  </si>
  <si>
    <t>The EIUs business environment rankings quantify the attractiveness of the business environment. The ports rating scores countries between 1 and 5 on the quality of the port infrastructure, with 1 being "very poor" and 5 being "very good".</t>
  </si>
  <si>
    <t>EIU quality of labour force rating (5=high)</t>
  </si>
  <si>
    <t>LFER</t>
  </si>
  <si>
    <t>The EIUs business environment rankings quantify the attractiveness of the business environment. The quality of labour force rating scores countries between 1 and 5, with 1 being "very low" and 5 being "very high".</t>
  </si>
  <si>
    <t>EIU rail rating (5=high)</t>
  </si>
  <si>
    <t>RAER</t>
  </si>
  <si>
    <t>The EIUs business environment rankings quantify the attractiveness of the business environment. The rail network rating scores countries between 1 and 5 on rail density, with 1 being "very low" and 5 being "very high".</t>
  </si>
  <si>
    <t>EIU retail and wholesale network rating (5=high)</t>
  </si>
  <si>
    <t>RWER</t>
  </si>
  <si>
    <t>The EIUs retail and wholesale network rating scores countries between 1 and 5 on the quality of the distribution network, with 1 being "very poor" and 5 being "very good".</t>
  </si>
  <si>
    <t>EIU road rating (5=high)</t>
  </si>
  <si>
    <t>RDER</t>
  </si>
  <si>
    <t>The EIUs business environment rankings quantify the attractiveness of the business environment. The road rating scores countries between 1 and 5 on road density, with 1 being "very low" and 5 being "very high".</t>
  </si>
  <si>
    <t>Electrical appliances and houseware: Market demand (% real change pa)</t>
  </si>
  <si>
    <t>ELDX</t>
  </si>
  <si>
    <t>Total market demand for electrical appliances and housewares such as electric space heaters, electric blankets, electrical bathroom and kitchen appliances.</t>
  </si>
  <si>
    <t>Excludes retail and wholesale mark-up.</t>
  </si>
  <si>
    <t>Electrical appliances and houseware: Market demand (nominal US$)</t>
  </si>
  <si>
    <t>ELDN</t>
  </si>
  <si>
    <t>Electrical appliances and houseware: Market demand (US$ at 2005 constant prices)</t>
  </si>
  <si>
    <t>ELDC</t>
  </si>
  <si>
    <t>Electricity (net imports): Gross domestic energy consumption (% of total)</t>
  </si>
  <si>
    <t>TOET</t>
  </si>
  <si>
    <t xml:space="preserve">Percentage of gross domestic energy consumption provided by primary electrcity supply (equal to net imports). </t>
  </si>
  <si>
    <t>Electricity (net imports): Total primary energy supply (ktoe)</t>
  </si>
  <si>
    <t>TOEK</t>
  </si>
  <si>
    <t>Total primary electrcity and heat supply: equal to net imports.</t>
  </si>
  <si>
    <t>Electricity capacity: Combustible Fuels (Mwe)</t>
  </si>
  <si>
    <t>ELMF</t>
  </si>
  <si>
    <t>Maximum active power that can be supplied, continuously, by combustible fuel power plants.</t>
  </si>
  <si>
    <t>Includes capacity derived from biomass and waste.</t>
  </si>
  <si>
    <t>Electricity capacity: Geothermal (Mwe)</t>
  </si>
  <si>
    <t>ELME</t>
  </si>
  <si>
    <t>Maximum active power that can be supplied, continuously, by geothermal power plants.</t>
  </si>
  <si>
    <t>Electricity capacity: Hydro (Mwe)</t>
  </si>
  <si>
    <t>ELMH</t>
  </si>
  <si>
    <t>Maximum active power that can be supplied, continuously, by hydroelectric power plants.</t>
  </si>
  <si>
    <t>Electricity capacity: Nuclear (Mwe)</t>
  </si>
  <si>
    <t>ELMN</t>
  </si>
  <si>
    <t>Maximum active power that can be supplied, continuously, by nuclear fission or nuclear fusion.</t>
  </si>
  <si>
    <t>Electricity capacity: Other non-hydro renewables (Mwe)</t>
  </si>
  <si>
    <t>ELMY</t>
  </si>
  <si>
    <t>Maximum active power that can be supplied, continuously, by power plants exploiting geothermal, wind, tidal movement, wave motion or ocean current for electricity generation.</t>
  </si>
  <si>
    <t>Electricity capacity: Solar (Mwe)</t>
  </si>
  <si>
    <t>ELMS</t>
  </si>
  <si>
    <t>Maximum active power that can be supplied, continuously, by solar thermal-electric power plants</t>
  </si>
  <si>
    <t>Electricity capacity: Tide/Wave/Ocean (Mwe)</t>
  </si>
  <si>
    <t>ELMZ</t>
  </si>
  <si>
    <t>Maximum active power that can be supplied, continuously, by plants exploiting tidal movement, wave motion or ocean current for electricity generation.</t>
  </si>
  <si>
    <t>Electricity capacity: Wind (Mwe)</t>
  </si>
  <si>
    <t>ELMW</t>
  </si>
  <si>
    <t>Maximum active power that can be supplied, continuously, by wind turbine power plants</t>
  </si>
  <si>
    <t>Electricity generation: Coal (GWh)</t>
  </si>
  <si>
    <t>ELGC</t>
  </si>
  <si>
    <t>Gross electricity generation by coal power plants.</t>
  </si>
  <si>
    <t>Electricity generation: Combustible Fuels (GWh)</t>
  </si>
  <si>
    <t>ELGF</t>
  </si>
  <si>
    <t>Gross electricity generation by coal, oil and natural gas power plants.</t>
  </si>
  <si>
    <t>Electricity generation: Geothermal (GWh)</t>
  </si>
  <si>
    <t>ELGE</t>
  </si>
  <si>
    <t>Gross electricity generation by geothermal power plants.</t>
  </si>
  <si>
    <t>Electricity generation: Hydro (GWh)</t>
  </si>
  <si>
    <t>ELGH</t>
  </si>
  <si>
    <t>Gross electricity generation by hydroelectric power plants.</t>
  </si>
  <si>
    <t>Electricity generation: Natural Gas (GWh)</t>
  </si>
  <si>
    <t>ELGG</t>
  </si>
  <si>
    <t>Gross electricity generation by natural gas power plants.</t>
  </si>
  <si>
    <t>Electricity generation: Nuclear (GWh)</t>
  </si>
  <si>
    <t>ELGN</t>
  </si>
  <si>
    <t>Gross electricity generation by nuclear fission or nuclear fusion.</t>
  </si>
  <si>
    <t>Electricity generation: Oil (GWh)</t>
  </si>
  <si>
    <t>ELGO</t>
  </si>
  <si>
    <t>Gross electricity generation by oil power plants.</t>
  </si>
  <si>
    <t>Electricity generation: Other (GWh)</t>
  </si>
  <si>
    <t>ELGA</t>
  </si>
  <si>
    <t>Gross electricity generation by combustible fuel power plants (fossil fuels, fuels derived from biomass and waste).</t>
  </si>
  <si>
    <t>Electricity generation: Other non-hydro renewables (GWh)</t>
  </si>
  <si>
    <t>ELGY</t>
  </si>
  <si>
    <t>Gross electricity generation by power plants exploiting geothermal, wind, tidal movement, wave motion or ocean current for electricity generation.</t>
  </si>
  <si>
    <t>Electricity generation: Solar (GWh)</t>
  </si>
  <si>
    <t>ELGS</t>
  </si>
  <si>
    <t>Gross electricity generation by solar thermal-electric power plants</t>
  </si>
  <si>
    <t>Electricity generation: Tide/Wave/Ocean (GWh)</t>
  </si>
  <si>
    <t>ELGZ</t>
  </si>
  <si>
    <t>Gross electricity generation by plants exploiting tidal movement, wave motion or ocean current for electricity generation.</t>
  </si>
  <si>
    <t>Electricity generation: Wind (GWh)</t>
  </si>
  <si>
    <t>ELGW</t>
  </si>
  <si>
    <t>Gross electricity generation by wind turbine power plants</t>
  </si>
  <si>
    <t>Electricity sector: Energy consumption (% of total)</t>
  </si>
  <si>
    <t>TOLP</t>
  </si>
  <si>
    <t>Percentage of gross domestic energy consumed by the electricity sector.</t>
  </si>
  <si>
    <t>Electricity: Energy consumption (ktoe)</t>
  </si>
  <si>
    <t>TOEL</t>
  </si>
  <si>
    <t>Total energy consumed by the electricity sector including combined heat and power plants.</t>
  </si>
  <si>
    <t>Electricity: Gross domestic energy consumption (% change y/y)</t>
  </si>
  <si>
    <t>ELPY</t>
  </si>
  <si>
    <t>Percentage change in gross domestic electricity consumption: gross production plus imports minus exports and distribution losses.</t>
  </si>
  <si>
    <t>Electricity: Net imports (% of total consumption)</t>
  </si>
  <si>
    <t>IPTE</t>
  </si>
  <si>
    <t>Percentage gross domestic consumption of electricity covered by net imports of electricity.</t>
  </si>
  <si>
    <t>Electricity: Net imports (GWh)</t>
  </si>
  <si>
    <t>ELNI</t>
  </si>
  <si>
    <t>Net imports of electricity.</t>
  </si>
  <si>
    <t>Electricity: Total exports (GWh)</t>
  </si>
  <si>
    <t>ELTE</t>
  </si>
  <si>
    <t>Total exports of electricity.</t>
  </si>
  <si>
    <t>Electricity: Total imports (GWh)</t>
  </si>
  <si>
    <t>ELTI</t>
  </si>
  <si>
    <t>Total imports of electricity.</t>
  </si>
  <si>
    <t>Employers' social security contributions rate (%)</t>
  </si>
  <si>
    <t>ESSP</t>
  </si>
  <si>
    <t>EIU, Economic Freedom Index</t>
  </si>
  <si>
    <t>Standard rate of employers social-security contributions.</t>
  </si>
  <si>
    <t>Employers’ social security contributions (5=low)</t>
  </si>
  <si>
    <t>ESSC</t>
  </si>
  <si>
    <t>The EIU's business environment rankings quantify the attractiveness of the business environment. The employe's social security contributions rating scores countries between 1 and 5, with 1 being "very high" and 5 being "very low".</t>
  </si>
  <si>
    <t>Employment</t>
  </si>
  <si>
    <t>EMPL</t>
  </si>
  <si>
    <t>Number of people officially in employment</t>
  </si>
  <si>
    <t>Employment growth (% pa)</t>
  </si>
  <si>
    <t>EMPG</t>
  </si>
  <si>
    <t>Growth in number of people officially in employment.</t>
  </si>
  <si>
    <t>Energy intensity: coal consumption (Ktoe per capita)</t>
  </si>
  <si>
    <t>CCPP</t>
  </si>
  <si>
    <t>Energy intensity: Coal consumption measured in tonnes of oil equivalent per head.</t>
  </si>
  <si>
    <t>Energy intensity: Coal consumption (toe per US$m 2005 GDP)</t>
  </si>
  <si>
    <t>CCGD</t>
  </si>
  <si>
    <t>Energy intensity: Coal consumption measured in tonnes of oil equivalent per million dollars of real GDP.</t>
  </si>
  <si>
    <t>Energy intensity: natural gas consumption (Ktoe per capita)</t>
  </si>
  <si>
    <t>GCPP</t>
  </si>
  <si>
    <t>Energy intensity: Natural gas consumption measured in tonnes of oil equivalent per head.</t>
  </si>
  <si>
    <t>Energy intensity: Natural gas consumption (toe per US$m 2005 GDP)</t>
  </si>
  <si>
    <t>GCGD</t>
  </si>
  <si>
    <t>Energy intensity: Natural gas consumption measured in tonnes of oil equivalent per million dollars of real GDP.</t>
  </si>
  <si>
    <t>Energy intensity: nuclear consumption (Ktoe per capita)</t>
  </si>
  <si>
    <t>NCPP</t>
  </si>
  <si>
    <t>Energy intensity: Nuclear power consumption measured in tonnes of oil equivalent per head.</t>
  </si>
  <si>
    <t>Energy intensity: Nuclear power consumption (toe per US$m 2005 GDP)</t>
  </si>
  <si>
    <t>NCGD</t>
  </si>
  <si>
    <t>Energy intensity: Nuclear power consumption measured in tonnes of oil equivalent per million dollars of real GDP.</t>
  </si>
  <si>
    <t>Energy intensity: petroleum consumption (Ktoe per capita)</t>
  </si>
  <si>
    <t>PCPP</t>
  </si>
  <si>
    <t>Energy intensity: Petroleum consumption measured in tonnes of oil equivalent per head.</t>
  </si>
  <si>
    <t>Energy intensity: Petroleum consumption (toe per US$m 2005 GDP)</t>
  </si>
  <si>
    <t>PCGD</t>
  </si>
  <si>
    <t>Energy intensity: Petroleum consumption measured in tonnes of oil equivalent per million dollars of real GDP.</t>
  </si>
  <si>
    <t>Energy intensity: total energy consumption (Ktoe per capita)</t>
  </si>
  <si>
    <t>TCPP</t>
  </si>
  <si>
    <t>Energy intensity: Total energy consumption measured in tonnes of oil equivalent per head.</t>
  </si>
  <si>
    <t>Energy intensity: Total energy consumption (toe per US$m 2005 GDP)</t>
  </si>
  <si>
    <t>TCGD</t>
  </si>
  <si>
    <t>Energy intensity: Total energy consumption measured in tonnes of oil equivalent per million dollars of real GDP.</t>
  </si>
  <si>
    <t>Energy: Market demand (% real change pa)</t>
  </si>
  <si>
    <t>ENDX</t>
  </si>
  <si>
    <t>Total market demand for crude petroleum, refined products, fuel oil, natural gas and electricity.</t>
  </si>
  <si>
    <t>Energy: Market demand (nominal US$)</t>
  </si>
  <si>
    <t>ENDN</t>
  </si>
  <si>
    <t>Energy: Market demand (US$ at 2005 constant prices)</t>
  </si>
  <si>
    <t>ENDC</t>
  </si>
  <si>
    <t>EUA Emissions: Index (2005=100)</t>
  </si>
  <si>
    <t>PRUI</t>
  </si>
  <si>
    <t>EUA Emissions: ECX EUA Futures (2005=100)</t>
  </si>
  <si>
    <t>EUA Emissions: Nominal Price (LCU)</t>
  </si>
  <si>
    <t>PRUL</t>
  </si>
  <si>
    <t>EUA Emissions: ECX EUA Futures (LCU)</t>
  </si>
  <si>
    <t>EUA Emissions: Nominal spot price ($)</t>
  </si>
  <si>
    <t>PRUN</t>
  </si>
  <si>
    <t>EUA Emissions: ECX EUA Futures ($)</t>
  </si>
  <si>
    <t>EUA Emissions: Real Price (Constant 2005 LCU)</t>
  </si>
  <si>
    <t>PRUR</t>
  </si>
  <si>
    <t>EUA Emissions: ECX EUA Futures (Constant 2005 LCU)</t>
  </si>
  <si>
    <t>Exchange rate LCU:$ (end-period)</t>
  </si>
  <si>
    <t>ENDR</t>
  </si>
  <si>
    <t>National currency per US$, end-period.</t>
  </si>
  <si>
    <t>Exchange rate LCU:US$ (av)</t>
  </si>
  <si>
    <t>XRPD</t>
  </si>
  <si>
    <t>National currency per US$, period average.</t>
  </si>
  <si>
    <t>Export 1 (% share)</t>
  </si>
  <si>
    <t>XPP1</t>
  </si>
  <si>
    <t>Korean National Statistics Office</t>
  </si>
  <si>
    <t>Machiner, as a percentage of total exports of goods on a free-on-board (fob) basis.</t>
  </si>
  <si>
    <t>Export 1 (US$)</t>
  </si>
  <si>
    <t>XPD1</t>
  </si>
  <si>
    <t>Largest single export type is Machiner.</t>
  </si>
  <si>
    <t>Export 2 (% share)</t>
  </si>
  <si>
    <t>XPP2</t>
  </si>
  <si>
    <t>Chemicals &amp; R, as a percentage of total exports of goods on a free-on-board (fob) basis.</t>
  </si>
  <si>
    <t>Export 2 (US$)</t>
  </si>
  <si>
    <t>XPD2</t>
  </si>
  <si>
    <t>Second largest single export type is Chemicals &amp; R.</t>
  </si>
  <si>
    <t>Export 3 (% share)</t>
  </si>
  <si>
    <t>XPP3</t>
  </si>
  <si>
    <t>Manufactured Goods, as a percentage of total exports of goods on a free-on-board (fob) basis.</t>
  </si>
  <si>
    <t>Export 3 (US$)</t>
  </si>
  <si>
    <t>XPD3</t>
  </si>
  <si>
    <t>Third largest single export type is Manufactured Goods.</t>
  </si>
  <si>
    <t>Export 4 (% share)</t>
  </si>
  <si>
    <t>XPP4</t>
  </si>
  <si>
    <t>Miscellaneou, as a percentage of total exports of goods on a free-on-board (fob) basis.</t>
  </si>
  <si>
    <t>Export 4 (US$)</t>
  </si>
  <si>
    <t>XPD4</t>
  </si>
  <si>
    <t>Fourth largest single export type is Miscellaneou.</t>
  </si>
  <si>
    <t>Export credits (US$)</t>
  </si>
  <si>
    <t>EXCR</t>
  </si>
  <si>
    <t>Stock of official export credits, suppliers credits and bank credits officially guaranteed or insured by an export credit agency.</t>
  </si>
  <si>
    <t>Export deflator (% change; av)</t>
  </si>
  <si>
    <t>DEXD</t>
  </si>
  <si>
    <t>Percentage change in export deflator index in local currency, period average (2010 = 100).</t>
  </si>
  <si>
    <t>Export deflator (2010=100; av)</t>
  </si>
  <si>
    <t>EXDF</t>
  </si>
  <si>
    <t>Export deflator index in local currency, period average (2010 = 100).</t>
  </si>
  <si>
    <t>Export market 1 (% share)</t>
  </si>
  <si>
    <t>XPM1</t>
  </si>
  <si>
    <t>Exports to China, as a percentage of total exports of goods, on a free-on-board (fob) basis.</t>
  </si>
  <si>
    <t>Export market 2 (% share)</t>
  </si>
  <si>
    <t>XPM2</t>
  </si>
  <si>
    <t>Exports to US, as a percentage of total exports of goods, on a free-on-board (fob) basis.</t>
  </si>
  <si>
    <t>Export market 3 (% share)</t>
  </si>
  <si>
    <t>XPM3</t>
  </si>
  <si>
    <t>Exports to Vietnam, as a percentage of total exports of goods, on a free-on-board (fob) basis.</t>
  </si>
  <si>
    <t>Export market 4 (% share)</t>
  </si>
  <si>
    <t>XPM4</t>
  </si>
  <si>
    <t>Exports to Hong Kong, as a percentage of total exports of goods, on a free-on-board (fob) basis.</t>
  </si>
  <si>
    <t>Export market growth (real, %)</t>
  </si>
  <si>
    <t>XMGR</t>
  </si>
  <si>
    <t>Growth in the real demand for merchandise goods, calculated as a weighted average of growth in import demand in the countrys top twenty export markets.</t>
  </si>
  <si>
    <t>Export prices  (US$, 2010=100)</t>
  </si>
  <si>
    <t>CIPX</t>
  </si>
  <si>
    <t>The export prices index rebased to 2010=100 by the EIU</t>
  </si>
  <si>
    <t>Export prices (% change pa; US$)</t>
  </si>
  <si>
    <t>DIPX</t>
  </si>
  <si>
    <t>Derived from National Statistics Office.</t>
  </si>
  <si>
    <t>Percentage growth over previous year in the US$ export price index of goods.  Index year 1990=100.</t>
  </si>
  <si>
    <t>Export volume of goods (2010=100)</t>
  </si>
  <si>
    <t>CXGR</t>
  </si>
  <si>
    <t>The export volume of goods index rebased to 2010=100 by the EIU</t>
  </si>
  <si>
    <t>Export volume of goods and services (% change pa)</t>
  </si>
  <si>
    <t>XGRO</t>
  </si>
  <si>
    <t>Derived from Organisation for Economic Cooperation and Development.</t>
  </si>
  <si>
    <t>Percentage growth over previous year in the volume of exports of goods.  Index year 1990=100.</t>
  </si>
  <si>
    <t>Exports of G&amp;S (% of GDP)</t>
  </si>
  <si>
    <t>PEXP</t>
  </si>
  <si>
    <t xml:space="preserve">Value of exports of goods and non-factor services expenditure at current market prices, as a percentage of GDP.  </t>
  </si>
  <si>
    <t>Exports of G&amp;S (% real change pa)</t>
  </si>
  <si>
    <t>DEXP</t>
  </si>
  <si>
    <t>Percentage change in real exports of goods and services, over previous year.</t>
  </si>
  <si>
    <t>Exports of G&amp;S/imports of G&amp;S (%)</t>
  </si>
  <si>
    <t>EXIM</t>
  </si>
  <si>
    <t>Exports of good and services as a percentage of imports of goods and services.</t>
  </si>
  <si>
    <t>Exports of goods/exports of G&amp;S (%)</t>
  </si>
  <si>
    <t>EGES</t>
  </si>
  <si>
    <t>Merchandise exports as a percentage of exports of goods and services.</t>
  </si>
  <si>
    <t>Expropriation risk (5=low)</t>
  </si>
  <si>
    <t>EPRO</t>
  </si>
  <si>
    <t>The EIUs business environment rankings quantify the attractiveness of the business environment. The risk of expropriation rating scores countries between 1 and 5, with 1 being "high" and 5 being "non-existent".</t>
  </si>
  <si>
    <t>External balance, contribution to real GDP growth (% points)</t>
  </si>
  <si>
    <t>CGEB</t>
  </si>
  <si>
    <t>Change in net exports, as a percentage of real GDP in the previous period.</t>
  </si>
  <si>
    <t>Fairness of tax system (5=good)</t>
  </si>
  <si>
    <t>TSER</t>
  </si>
  <si>
    <t>The EIUs business environment rankings quantify the attractiveness of the business environment. The fairness of tax system rating scores countries between 1 and 5, with 1 being "very low" and 5 being "very high".</t>
  </si>
  <si>
    <t>Female % of population</t>
  </si>
  <si>
    <t>FPOP</t>
  </si>
  <si>
    <t xml:space="preserve">Percentage of the total population which is female </t>
  </si>
  <si>
    <t>Fibre broadband subscriptions</t>
  </si>
  <si>
    <t>FBSB</t>
  </si>
  <si>
    <t>The number of Internet subscriptions using fibre to the home or fibre to the building with downstream speeds equal to, or greater than, 256 kbit/s. Fibre to the cabinet and fibre to the node are excluded.</t>
  </si>
  <si>
    <t>Fibre broadband subscriptions (% pa)</t>
  </si>
  <si>
    <t>FBBG</t>
  </si>
  <si>
    <t>Percentage change in fiber broadband internet subscriptions.</t>
  </si>
  <si>
    <t>Fibre broadband subscriptions (per 100 people)</t>
  </si>
  <si>
    <t>FBSP</t>
  </si>
  <si>
    <t>The number of Internet subscriptions using fibre to the home or fibre to the building with downstream speeds equal to, or greater than, 256 kbit/s. Fibre to the cabinet and fibre to the node are excluded (per 100 people)</t>
  </si>
  <si>
    <t>Fibre broadband subscriptions (per 100 people, US=100)</t>
  </si>
  <si>
    <t>FBSU</t>
  </si>
  <si>
    <t>Number of fiber broadband internet subscriptions per 100 people indexed to US=100 by the EIU.</t>
  </si>
  <si>
    <t>Fibre broadband subscriptions (share of world total)</t>
  </si>
  <si>
    <t>FBSW</t>
  </si>
  <si>
    <t>Total fiber broadband internet subscriptions as a percentage of the world total.</t>
  </si>
  <si>
    <t>Finance and insurance (% change pa)</t>
  </si>
  <si>
    <t>PRFI</t>
  </si>
  <si>
    <t>Percentage change in real finance and insurance value-added, over previous period.</t>
  </si>
  <si>
    <t>Finance and insurance (% of GDP)</t>
  </si>
  <si>
    <t>RFSS</t>
  </si>
  <si>
    <t>Real finance and insurance value-added, as percentage of real GDP at factor cost . GDP at factor cost is GDP at market prices, less indirect taxes, plus subsidies.</t>
  </si>
  <si>
    <t>Finance and insurance (LCU)</t>
  </si>
  <si>
    <t>FINR</t>
  </si>
  <si>
    <t>Finance and insurance value added at constant 2010 prices.</t>
  </si>
  <si>
    <t>Financial assets/GDP (%)</t>
  </si>
  <si>
    <t>FLDP</t>
  </si>
  <si>
    <t>Total financial assets of the whole domestic economy (institutional units resident in domestic economic territory), as a percentage of GDP.</t>
  </si>
  <si>
    <t>Financial market distortions (5=low)</t>
  </si>
  <si>
    <t>FMDR</t>
  </si>
  <si>
    <t>The EIUs business environment rankings quantify the attractiveness of the business environment. The degree of financial market distortions rating scores countries between 1 and 5, with 1 being "very high" and 5 being "very low".</t>
  </si>
  <si>
    <t>Financial regulatory system (5=high quality)</t>
  </si>
  <si>
    <t>FRRT</t>
  </si>
  <si>
    <t>The EIUs business environment rankings quantify the attractiveness of the business environment. The quality of the financial regulatory system rating scores countries between 1 and 5, with 1 being "very poor" and 5 being "very good".</t>
  </si>
  <si>
    <t>Financial sector (assets): currency (US$)</t>
  </si>
  <si>
    <t>B02A</t>
  </si>
  <si>
    <t>Currency liabilities of the financial sector (domestic financial institutions, including the central bank). Comprises notes and coins in circulation.</t>
  </si>
  <si>
    <t>Financial sector (assets): currency and deposits (US$)</t>
  </si>
  <si>
    <t>B01A</t>
  </si>
  <si>
    <t>Currency and deposits assets of the financial sector (domestic financial institutions, including the central bank). Consist of financial assets used to make payments, including currency, transferable deposits and other deposits.</t>
  </si>
  <si>
    <t>Financial sector (assets): deposits (US$)</t>
  </si>
  <si>
    <t>B03A</t>
  </si>
  <si>
    <t xml:space="preserve"> EIU Estimates </t>
  </si>
  <si>
    <t>Deposits liabilities of the financial sector (domestic financial institutions, including the central bank). Consist of both transferable deposits and non-transferable claims on the central bank or other depository institutions.</t>
  </si>
  <si>
    <t>Financial sector (assets): equities (US$)</t>
  </si>
  <si>
    <t>B11A</t>
  </si>
  <si>
    <t>Equities assets of the financial sector (domestic financial institutions, including the central bank). Consist of claims to residual value of incorporated enterprises, after claims of all creditors, and include mutual fund holdings.</t>
  </si>
  <si>
    <t>Financial sector (assets): long-term loans (US$)</t>
  </si>
  <si>
    <t>B10A</t>
  </si>
  <si>
    <t>Long-term loans assets of the financial sector (domestic financial institutions, including the central bank). Consist of loans that have an original maturity normally of more than one or two years.</t>
  </si>
  <si>
    <t>Financial sector (assets): net financial worth of financial sector (US$)</t>
  </si>
  <si>
    <t>B20A</t>
  </si>
  <si>
    <t>Net financial worth of financial sector assets of the financial sector (domestic financial institutions, including the central bank). Equal to total tinancial sector sssets minus total financial sector liabilities.</t>
  </si>
  <si>
    <t>Financial sector (assets): securities (excl equities; US$)</t>
  </si>
  <si>
    <t>B04A</t>
  </si>
  <si>
    <t>Securities (excl equities) assets of the financial sector (domestic financial institutions, including the central bank). Consist of bills, bonds, certificates of deposit and similar instruments normally traded in the financial markets.</t>
  </si>
  <si>
    <t>Financial sector (assets): short-term loans (US$)</t>
  </si>
  <si>
    <t>B09A</t>
  </si>
  <si>
    <t>Short-term loans assets of the financial sector (domestic financial institutions, including the central bank). Consist of loans that have an original maturity normally of one or two years or less.</t>
  </si>
  <si>
    <t>Financial sector (assets): total (US$)</t>
  </si>
  <si>
    <t>B19A</t>
  </si>
  <si>
    <t>Total assets of the financial sector (domestic financial institutions, including the central bank). Equals the sum of total liabilities of the domestic household, government and non-financial sectors.</t>
  </si>
  <si>
    <t>Financial sector (assets): total loans (US$)</t>
  </si>
  <si>
    <t>B08A</t>
  </si>
  <si>
    <t>Total loans extended by the financial sector (all domestic banks and financial institutions including the central bank) to domestic businesses, government and households.</t>
  </si>
  <si>
    <t>Financial sector (liabilities): currency (US$)</t>
  </si>
  <si>
    <t>B02L</t>
  </si>
  <si>
    <t>Financial sector (liabilities): current account deposits (US$)</t>
  </si>
  <si>
    <t>B22L</t>
  </si>
  <si>
    <t>Derived from IMF</t>
  </si>
  <si>
    <t>Financial sector (liabilities): deposits (US$)</t>
  </si>
  <si>
    <t>B03L</t>
  </si>
  <si>
    <t>Financial sector (liabilities): equities (US$)</t>
  </si>
  <si>
    <t>B11L</t>
  </si>
  <si>
    <t>Equities liabilities of the financial sector (domestic financial institutions, including the central bank). Consist of claims to residual value of incorporated enterprises, after claims of all creditors, and include mutual fund holdings.</t>
  </si>
  <si>
    <t>Financial sector (liabilities): securities (excl equities; US$)</t>
  </si>
  <si>
    <t>B04L</t>
  </si>
  <si>
    <t>Securities (excl equities) liabilities of the financial sector (domestic financial institutions, including the central bank). Consist of bills, bonds, certificates of deposit and similar instruments normally traded in the financial markets.</t>
  </si>
  <si>
    <t>Financial sector (liabilities): time and savings deposits (US$)</t>
  </si>
  <si>
    <t>B23L</t>
  </si>
  <si>
    <t>Time and savings deposits (accounts where cash is available after a notice period).</t>
  </si>
  <si>
    <t>Financial sector (liabilities): total (US$)</t>
  </si>
  <si>
    <t>B19L</t>
  </si>
  <si>
    <t>Total liabilities of the financial sector (domestic financial institutions, including the central bank). Comprise financial assets created when creditors lend funds directly to debtors. Equals the sum of total assets of the household, government and non-f</t>
  </si>
  <si>
    <t>Financial sector (liabilities): total loans (US$)</t>
  </si>
  <si>
    <t>B08L</t>
  </si>
  <si>
    <t xml:space="preserve">Loans liabilities of the financial sector (domestic financial institutions, including the central bank). </t>
  </si>
  <si>
    <t>Financial sector: currency and deposits (US$)</t>
  </si>
  <si>
    <t>B01L</t>
  </si>
  <si>
    <t>Currency and deposit liabilities of the financial sector (domestic financial institutions, including the central bank). Consist of financial assets used to make payments, including currency, transferable deposits and other deposits.</t>
  </si>
  <si>
    <t>Financial sector: net balance of other assets/liabilities (US$)</t>
  </si>
  <si>
    <t>B21L</t>
  </si>
  <si>
    <t xml:space="preserve">Net balance of other assets/liabilities - liabilities of the financial sector (domestic financial institutions, including the central bank). </t>
  </si>
  <si>
    <t>Financing rating (10=good)</t>
  </si>
  <si>
    <t>FNRT</t>
  </si>
  <si>
    <t>The EIUs financing rating scores countries between 1 and 10 on a variety of measures including the openness of the banking system and the extent of distortions in the financial markets, with 1 being low and 10 being high.</t>
  </si>
  <si>
    <t>Financing requirement (US$)</t>
  </si>
  <si>
    <t>FNRQ</t>
  </si>
  <si>
    <t>Derived from IMF, International Financial Statistics; World Bank, International Debt Statistics; EIU estimates</t>
  </si>
  <si>
    <t>Current-account balance plus principal due on public and private medium- and long-term debt and IMF debits.</t>
  </si>
  <si>
    <t>Fiscal system and new investment (5=high)</t>
  </si>
  <si>
    <t>FSER</t>
  </si>
  <si>
    <t>The EIUs fiscal system and new investment rating scores countries between 1 and 5 on the degree to which the fiscal system encourages new investment, with 1 being "very low" and 5 being "very high".</t>
  </si>
  <si>
    <t>Fish consumption (kg/pc)</t>
  </si>
  <si>
    <t>FHCO</t>
  </si>
  <si>
    <t>Total fish consumption, kg per head.</t>
  </si>
  <si>
    <t>Fixed broadband subscriptions</t>
  </si>
  <si>
    <t>BRSB</t>
  </si>
  <si>
    <t>Subscriber lines with a transmission speed greater than 128 Kbps. Includes primary rate interface (PRI) ISDN connections, xDSL connections, cable modem and cable telephony connections and high-speed fixed wireless connections.</t>
  </si>
  <si>
    <t>Fixed broadband subscriptions  (% pa)</t>
  </si>
  <si>
    <t>BRSG</t>
  </si>
  <si>
    <t>Percentage change in fixed access broadband internet subscriptions.</t>
  </si>
  <si>
    <t>Fixed broadband subscriptions  (per 100 people, US=100)</t>
  </si>
  <si>
    <t>BRSU</t>
  </si>
  <si>
    <t>Number of fixed access broadband internet subscriptions per 100 people indexed to US=100 by the EIU.</t>
  </si>
  <si>
    <t>Fixed broadband subscriptions  (share of world total)</t>
  </si>
  <si>
    <t>BRSW</t>
  </si>
  <si>
    <t>Total fixed access broadband internet subscriptions as a percentage of the world total.</t>
  </si>
  <si>
    <t>Fixed broadband subscriptions (per 100 people)</t>
  </si>
  <si>
    <t>BRSP</t>
  </si>
  <si>
    <t>Subscriber lines with a transmission speed greater than 128 Kbps per 100 people. Includes primary rate interface (PRI) ISDN connections, xDSL connections, cable modem and cable telephony connections and high-speed fixed wireless connections.</t>
  </si>
  <si>
    <t>Fixed investment deflator (% change; av)</t>
  </si>
  <si>
    <t>IDFD</t>
  </si>
  <si>
    <t>Percentage change in fixed investment deflator index in local currency, period average (2010 = 100).</t>
  </si>
  <si>
    <t>Fixed investment deflator (2010=100; av)</t>
  </si>
  <si>
    <t>IDFI</t>
  </si>
  <si>
    <t>Fixed investment deflator index in local currency, period average (2010 = 100).</t>
  </si>
  <si>
    <t>Fixed voice subscriptions</t>
  </si>
  <si>
    <t>TEML</t>
  </si>
  <si>
    <t>Total number of fixed telephone lines.</t>
  </si>
  <si>
    <t>Data have been revised owing to a change in source. Data 2008 onward includes VoIP subscriptions</t>
  </si>
  <si>
    <t>Fixed voice subscriptions (% pa)</t>
  </si>
  <si>
    <t>TEMP</t>
  </si>
  <si>
    <t>Percentage change in total number of fixed telephone lines.</t>
  </si>
  <si>
    <t xml:space="preserve">Data have been revised owing to a change in source. </t>
  </si>
  <si>
    <t>Fixed voice subscriptions (per 100 people)</t>
  </si>
  <si>
    <t>TMLP</t>
  </si>
  <si>
    <t>Number of fixed telephone lines per 100 people.</t>
  </si>
  <si>
    <t>Flow of export credits (US$)</t>
  </si>
  <si>
    <t>EXCN</t>
  </si>
  <si>
    <t>EIU estimate</t>
  </si>
  <si>
    <t>Net change in stock of official export credits, suppliers credits and bank credits officially guaranteed or insured by an export credit agency.</t>
  </si>
  <si>
    <t>Food, beverages &amp; tobacco (% of consumer expenditure)</t>
  </si>
  <si>
    <t>FPHS</t>
  </si>
  <si>
    <t xml:space="preserve">Consumer expenditure on food, beverages and tobacco, as a percentage of total consumer expenditure. </t>
  </si>
  <si>
    <t>Food, beverages &amp; tobacco: Market demand (% real change pa)</t>
  </si>
  <si>
    <t>FBDX</t>
  </si>
  <si>
    <t>Total market demand for meat, dairy, fish, fruit, vegetables, sugar, animal feed, animal and vegetable oils, processed food, alcoholic beverages , soft drinks and flavourings and tobacco products.</t>
  </si>
  <si>
    <t>Food, beverages &amp; tobacco: Market demand (nominal US$)</t>
  </si>
  <si>
    <t>FBDN</t>
  </si>
  <si>
    <t>Food, beverages &amp; tobacco: Market demand (US$ at 2005 constant prices)</t>
  </si>
  <si>
    <t>FBDC</t>
  </si>
  <si>
    <t>Footwear: Market demand (% real change pa)</t>
  </si>
  <si>
    <t>FWDX</t>
  </si>
  <si>
    <t>Total market demand for footwear.</t>
  </si>
  <si>
    <t>Excludes retail and wholesale mark-up. Includes leggings, gaiters and footwear from leather, fabrics and other materials except footwear made wholly of wood or almost entirely of vulcanized or moulded rubber or plastic.</t>
  </si>
  <si>
    <t>Footwear: Market demand (nominal US$)</t>
  </si>
  <si>
    <t>FWDN</t>
  </si>
  <si>
    <t>Footwear: Market demand (US$ at 2005 constant prices)</t>
  </si>
  <si>
    <t>FWDC</t>
  </si>
  <si>
    <t>Foreign trade and exchange regime rating (10=good)</t>
  </si>
  <si>
    <t>FTRT</t>
  </si>
  <si>
    <t>The EIUs foreign trade and exchange rating scores countries between 1 and 10 on a variety of measures including capital-account liberalisation and tariff levels, with 1 being low and 10 being high.</t>
  </si>
  <si>
    <t>Foreign-exchange reserves (US$)</t>
  </si>
  <si>
    <t>FRES</t>
  </si>
  <si>
    <t>Total reserves (excluding gold), including foreign exchange, reserve position with the IMF and SDRs at end-period.</t>
  </si>
  <si>
    <t>Freedom to compete (5=high)</t>
  </si>
  <si>
    <t>FCRT</t>
  </si>
  <si>
    <t>The EIUs business environment rankings quantify the attractiveness of the business environment. The freedom to compete rating scores countries between 1 and 5, with 1 being "very low" and 5 being "very high".</t>
  </si>
  <si>
    <t>Fruit consumption (kg/pc)</t>
  </si>
  <si>
    <t>FRCO</t>
  </si>
  <si>
    <t>Total fruit consumption, kg per head.</t>
  </si>
  <si>
    <t>Gasoil: Index (2005=100)</t>
  </si>
  <si>
    <t>PRLI</t>
  </si>
  <si>
    <t>Derived from Financial Times</t>
  </si>
  <si>
    <t>Gasoil: German Htg (2005 = 100)</t>
  </si>
  <si>
    <t>Gasoil: Nominal Price (LCU)</t>
  </si>
  <si>
    <t>PRLL</t>
  </si>
  <si>
    <t>Gasoil: German Htg (LCU per tonne)</t>
  </si>
  <si>
    <t>Gasoil: Nominal spot price ($)</t>
  </si>
  <si>
    <t>PRLN</t>
  </si>
  <si>
    <t>Financial Times</t>
  </si>
  <si>
    <t>Gasoil: German Htg ($ per tonne)</t>
  </si>
  <si>
    <t>Gasoil: Real Price (Constant 2005 LCU)</t>
  </si>
  <si>
    <t>PRLR</t>
  </si>
  <si>
    <t>Gasoil: German Htg (Constant 2005 LCU per tonne)</t>
  </si>
  <si>
    <t>Gasoline: Index (2005=100)</t>
  </si>
  <si>
    <t>PRGI</t>
  </si>
  <si>
    <t>Derived from US Department of Energy</t>
  </si>
  <si>
    <t xml:space="preserve">Gasoline: New York Harbor reformulated RBOB regular spot price (2005=100) </t>
  </si>
  <si>
    <t>Gasoline: Nominal Price (LCU)</t>
  </si>
  <si>
    <t>PRGL</t>
  </si>
  <si>
    <t xml:space="preserve">Gasoline: New York Harbor reformulated RBOB regular spot price (LCU per Gallon) </t>
  </si>
  <si>
    <t>Gasoline: Nominal spot price ($)</t>
  </si>
  <si>
    <t>PRGN</t>
  </si>
  <si>
    <t>US Department of Energy</t>
  </si>
  <si>
    <t xml:space="preserve">Gasoline: New York Harbor reformulated RBOB regular spot price (US$ per Gallon) </t>
  </si>
  <si>
    <t>Gasoline: Real Price (Constant 2005 LCU)</t>
  </si>
  <si>
    <t>PRGR</t>
  </si>
  <si>
    <t xml:space="preserve">Gasoline: New York Harbor reformulated RBOB regular spot price (Constant 2005 LCU per Gallon) </t>
  </si>
  <si>
    <t>GDP at factor cost (LCU)</t>
  </si>
  <si>
    <t>FGDP</t>
  </si>
  <si>
    <t>Real GDP at factor cost is equal to GDP at constant 2010 market prices, less indirect taxes and plus subsidies.</t>
  </si>
  <si>
    <t>Includes statistical discrepancy. Data prior to 2000 is estimated based on growth rates derived from series with base year 2000.</t>
  </si>
  <si>
    <t>GDP deflator (% change; av)</t>
  </si>
  <si>
    <t>GDFD</t>
  </si>
  <si>
    <t>Percentage change in GDP deflator index in local currency, period average (2010 = 100).</t>
  </si>
  <si>
    <t>GDP deflator (2010=100; av)</t>
  </si>
  <si>
    <t>GDFI</t>
  </si>
  <si>
    <t>GDP deflator index in local currency, period average (2010 = 100).</t>
  </si>
  <si>
    <t>GDP per head (US$ at PPP)</t>
  </si>
  <si>
    <t>YPCP</t>
  </si>
  <si>
    <t>PPP</t>
  </si>
  <si>
    <t>GDP at purchasing power parity (PPP), divided by population.</t>
  </si>
  <si>
    <t>GDP per head (US$)</t>
  </si>
  <si>
    <t>YPCA</t>
  </si>
  <si>
    <t>Derived from Korean National Statistical Office, Major Statistics of Korean Economy</t>
  </si>
  <si>
    <t>Nominal GDP divided by population.  Derived from National Statistical Office data and period-average exchange rate.</t>
  </si>
  <si>
    <t>Geothermal: Gross domestic energy consumption (% of total)</t>
  </si>
  <si>
    <t>TOTT</t>
  </si>
  <si>
    <t>Percentage of gross domestic energy consumption provided by geothermal power: production plus imports minus exports minus international marine and aviation bunkers and stock changes.</t>
  </si>
  <si>
    <t>Geothermal: Gross domestic energy consumption (% of world total)</t>
  </si>
  <si>
    <t>PWTE</t>
  </si>
  <si>
    <t>Gross domestic consumption of geothermal power as a percentage of world geothermal power consumption.</t>
  </si>
  <si>
    <t>Geothermal: Gross domestic energy consumption (ktoe)</t>
  </si>
  <si>
    <t>TOGE</t>
  </si>
  <si>
    <t>Gross domestic consumption of geothermal power: production plus imports minus exports minus international marine and aviation bunkers and stock changes.</t>
  </si>
  <si>
    <t>Gold, national valuation (US$)</t>
  </si>
  <si>
    <t>GOLD</t>
  </si>
  <si>
    <t>Level of gold reserves (national valuation) at end-period.</t>
  </si>
  <si>
    <t>Goods: exports (US$)</t>
  </si>
  <si>
    <t>EXPS</t>
  </si>
  <si>
    <t>Total exports of goods on a free-on-board (fob) basis.</t>
  </si>
  <si>
    <t>Goods: exports BOP (US$)</t>
  </si>
  <si>
    <t>MEXP</t>
  </si>
  <si>
    <t>Exports of goods, free-on-board (fob) basis.</t>
  </si>
  <si>
    <t>Goods: imports (US$)</t>
  </si>
  <si>
    <t>IMPS</t>
  </si>
  <si>
    <t>Total imports of goods on a cost, insurance and freight (cif) basis.</t>
  </si>
  <si>
    <t>Goods: imports BOP (US$)</t>
  </si>
  <si>
    <t>MIMP</t>
  </si>
  <si>
    <t>Imports of goods, free-on-board (fob) basis.</t>
  </si>
  <si>
    <t>Government (assets): currency and deposits (US$)</t>
  </si>
  <si>
    <t>E01A</t>
  </si>
  <si>
    <t>Currency and deposits assets of the government sector (public, non-financial institutions). Consist of financial assets used to make payments, including currency, transferable deposits and other deposits.</t>
  </si>
  <si>
    <t>Government (assets): equities (US$)</t>
  </si>
  <si>
    <t>E11A</t>
  </si>
  <si>
    <t>Equities assets of the government sector (public, non-financial institutions). Consist of claims to residual value of incorporated enterprises, after claims of all creditors, and include mutual fund holdings.</t>
  </si>
  <si>
    <t>Government (assets): loans (US$)</t>
  </si>
  <si>
    <t>E08A</t>
  </si>
  <si>
    <t>Total Loans extended by the government sector (public, non-financial institutions). Comprise financial assets created when creditors lend funds directly to debtors.</t>
  </si>
  <si>
    <t>Government (assets): net financial worth of government (US$)</t>
  </si>
  <si>
    <t>E20A</t>
  </si>
  <si>
    <t xml:space="preserve">Derived from  Derived from OECD </t>
  </si>
  <si>
    <t>Net financial worth of government assets of the government sector (public, non-financial institutions). Equal to Total Government Assets minus Total Government Liabilities.</t>
  </si>
  <si>
    <t>Government (assets): other (US$)</t>
  </si>
  <si>
    <t>E18A</t>
  </si>
  <si>
    <t xml:space="preserve">Other assets of the government sector (public, non-financial institutions). </t>
  </si>
  <si>
    <t>Government (assets): securities (excl equities; US$)</t>
  </si>
  <si>
    <t>E04A</t>
  </si>
  <si>
    <t>Securities (excl equities) assets of the government sector (public, non-financial institutions). Consist of bills, bonds, certificates of deposit and similar instruments normally traded in the financial markets.</t>
  </si>
  <si>
    <t>Government (assets): total (US$)</t>
  </si>
  <si>
    <t>E19A</t>
  </si>
  <si>
    <t xml:space="preserve"> Derived from OECD </t>
  </si>
  <si>
    <t>Total assets of the government sector (public, non-financial institutions). Equal to the sum of currency and deposits, securities, loans, equities and other government assets.</t>
  </si>
  <si>
    <t>Government (liabilities): currency and deposits (US$)</t>
  </si>
  <si>
    <t>E01L</t>
  </si>
  <si>
    <t>Currency and deposits liabilities of the government sector (public, non-financial institutions). Consist of financial assets used to make payments, including currency, transferable deposits and other deposits.</t>
  </si>
  <si>
    <t>Government (liabilities): equities (US$</t>
  </si>
  <si>
    <t>E11L</t>
  </si>
  <si>
    <t>Equities liabilities of the government sector (public, non-financial institutions). Consist of claims to residual value of incorporated enterprises, after claims of all creditors, and include mutual fund holdings.</t>
  </si>
  <si>
    <t>Government (liabilities): loans (US$)</t>
  </si>
  <si>
    <t>E08L</t>
  </si>
  <si>
    <t>Loans liabilities of the government sector (public, non-financial institutions) to the domestic financial sector. Comprise financial assets created when creditors lend funds directly to debtors.</t>
  </si>
  <si>
    <t>Government (liabilities): other (US$)</t>
  </si>
  <si>
    <t>E18L</t>
  </si>
  <si>
    <t xml:space="preserve">Other liabilities of the government sector (public, non-financial institutions). </t>
  </si>
  <si>
    <t>Government (liabilities): securities (excl equities; US$)</t>
  </si>
  <si>
    <t>E04L</t>
  </si>
  <si>
    <t>Securities (excl equities) liabilities of the government sector (public, non-financial institutions). Consist of bills, bonds, certificates of deposit and similar instruments normally traded in the financial markets.</t>
  </si>
  <si>
    <t>Government (liabilities): total (US$)</t>
  </si>
  <si>
    <t>E19L</t>
  </si>
  <si>
    <t xml:space="preserve">Total liabilities of the government sector (public, non-financial institutions). </t>
  </si>
  <si>
    <t>Government consumption (% of GDP)</t>
  </si>
  <si>
    <t>PGCE</t>
  </si>
  <si>
    <t xml:space="preserve">Government consumption expenditure at current market prices, as a percentage of GDP.  </t>
  </si>
  <si>
    <t>Government consumption (% real change pa)</t>
  </si>
  <si>
    <t>DGCE</t>
  </si>
  <si>
    <t>Percentage change in real government consumption, over previous year.</t>
  </si>
  <si>
    <t>Government consumption deflator (% change; av)</t>
  </si>
  <si>
    <t>GOVD</t>
  </si>
  <si>
    <t>Percentage change in government consumption deflator index in local currency, period average (2010 = 100).</t>
  </si>
  <si>
    <t>Government consumption deflator (2010=100; av)</t>
  </si>
  <si>
    <t>GOVI</t>
  </si>
  <si>
    <t>Government consumption deflator index in local currency, period average (2010 = 100).</t>
  </si>
  <si>
    <t>Government consumption, contribution to real GDP growth (% points)</t>
  </si>
  <si>
    <t>CGGC</t>
  </si>
  <si>
    <t>Change in government consumption, as a percentage of real GDP in the previous period.</t>
  </si>
  <si>
    <t>Government policy towards foreign investment (5=good)</t>
  </si>
  <si>
    <t>GPFI</t>
  </si>
  <si>
    <t>The EIUs business environment rankings quantify the attractiveness of the business environment. The government policy towards foreign investment rating scores countries between 1 and 5, with 1 being "very restrictive" and 5 being "very encouraging".</t>
  </si>
  <si>
    <t>Government stance towards business (5=open)</t>
  </si>
  <si>
    <t>GBER</t>
  </si>
  <si>
    <t>The EIUs government stance towards business rating scores countries between 1 and 5 on the likelihood that the current government will implement open, liberal, and pro-business policies, with 1 being "very low" and 5 being "very high".</t>
  </si>
  <si>
    <t>GPS navigation and other measuring equipment: Market demand (% pa)</t>
  </si>
  <si>
    <t>MDGP</t>
  </si>
  <si>
    <t>Percentage change in total demand for GPS navigation and other measuring equipment in local currency.</t>
  </si>
  <si>
    <t>GPS navigation and other measuring equipment: Market demand (LCU)</t>
  </si>
  <si>
    <t>MDGL</t>
  </si>
  <si>
    <t>Total demand for GPS navigation and other measuring equipment in local currency.</t>
  </si>
  <si>
    <t>GPS navigation and other measuring equipment: Market demand (US$)</t>
  </si>
  <si>
    <t>MDGD</t>
  </si>
  <si>
    <t>Total demand for GPS navigation and other measuring equipment in US$.</t>
  </si>
  <si>
    <t>Gross domestic electricity consumption (GWh)</t>
  </si>
  <si>
    <t>ELST</t>
  </si>
  <si>
    <t>Gross domestic electricity consumption: gross production plus imports minus exports and distribution losses.</t>
  </si>
  <si>
    <t>Gross domestic energy consumption (% of 1990 level)</t>
  </si>
  <si>
    <t>ECNN</t>
  </si>
  <si>
    <t>Gross domestic energy consumption as a percentage of the 1990 level: production plus imports minus exports minus international marine and aviation bunkers and stock changes.</t>
  </si>
  <si>
    <t>Gross domestic energy consumption (ktoe)</t>
  </si>
  <si>
    <t>TOEN</t>
  </si>
  <si>
    <t>Gross domestic energy consumption: production plus imports minus exports minus international marine and aviation bunkers and stock changes.</t>
  </si>
  <si>
    <t>Gross Electricity Generation (Gwh)</t>
  </si>
  <si>
    <t>ELGT</t>
  </si>
  <si>
    <t>Gross electricity generation. Includes the energy taken by power station auxiliaries and losses in transformers that are considered integral
parts of the station.</t>
  </si>
  <si>
    <t>Gross fixed investment (% of GDP)</t>
  </si>
  <si>
    <t>PFIN</t>
  </si>
  <si>
    <t xml:space="preserve">Gross fixed investment expenditure at current market prices, as a percentage of GDP.  </t>
  </si>
  <si>
    <t>Gross fixed investment (% real change pa)</t>
  </si>
  <si>
    <t>DFIN</t>
  </si>
  <si>
    <t>Percentage change in real gross fixed investment, over previous year.</t>
  </si>
  <si>
    <t>Gross fixed investment, contribution to real GDP growth (% points)</t>
  </si>
  <si>
    <t>CGFI</t>
  </si>
  <si>
    <t>Change in gross fixed investment, as a percentage of real GDP in the previous period.</t>
  </si>
  <si>
    <t>Gross income - [Y]</t>
  </si>
  <si>
    <t>BP07</t>
  </si>
  <si>
    <t>Net interest income plus non-interest income.</t>
  </si>
  <si>
    <t>Gross national savings rate (%)</t>
  </si>
  <si>
    <t>PSAV</t>
  </si>
  <si>
    <t>Aggregate national savings by the public and private sector as a percentage of nominal GDP. (National savings equals gross domestic investment plus the current-account balance.)</t>
  </si>
  <si>
    <t>Gross national savings/investment (%)</t>
  </si>
  <si>
    <t>SIRA</t>
  </si>
  <si>
    <t xml:space="preserve">Gross national savings as a percentage of gross domestic investment. Gross national savings equals gross domestic investment plus the current account balance.   </t>
  </si>
  <si>
    <t>Gross personal income (US$)</t>
  </si>
  <si>
    <t>GPIN</t>
  </si>
  <si>
    <t>OECD, Economic Outlook</t>
  </si>
  <si>
    <t>The total value of personal income before taxes and deductions.</t>
  </si>
  <si>
    <t>Growth in average wages (LCU; % pa)</t>
  </si>
  <si>
    <t>DAWA</t>
  </si>
  <si>
    <t>Korean National Statistical Office</t>
  </si>
  <si>
    <t>Percentage change in monthly earnings (all industries) in local currency, over previous year.</t>
  </si>
  <si>
    <t>Growth in average wages (US$; % pa)</t>
  </si>
  <si>
    <t>GDAV</t>
  </si>
  <si>
    <t>Derived from KOSIS</t>
  </si>
  <si>
    <t>Percentage change in hourly wages in US$, over previous period.</t>
  </si>
  <si>
    <t>Growth of overall productivity of labour (GDP at PPP, per worker, % pa)</t>
  </si>
  <si>
    <t>OPRG</t>
  </si>
  <si>
    <t xml:space="preserve">Growth of real gross domestic product (GDP), at 2005 constant prices, per person employed.  </t>
  </si>
  <si>
    <t>Growth of productivity of labour in manufacturing (% pa)</t>
  </si>
  <si>
    <t>PRMG</t>
  </si>
  <si>
    <t>International Labour Organisation, World Bank - World Development Indicators, EIU calculation</t>
  </si>
  <si>
    <t>Growth of real manufacturing value added (at constant 2010 prices ) per manufacturing worker</t>
  </si>
  <si>
    <t>Growth of real capital stock (%)</t>
  </si>
  <si>
    <t>GRCS</t>
  </si>
  <si>
    <t>Growth in the real stock of fixed assets (machinery &amp; equipment, buildings etc).</t>
  </si>
  <si>
    <t>Growth of real GDP per head (% pa)</t>
  </si>
  <si>
    <t>RYPC</t>
  </si>
  <si>
    <t>Derived from Bank of Korea; Korean National Statistical Office, Major Statistics of Korean Economy.</t>
  </si>
  <si>
    <t>Percentage change in real gross domestic product per head.</t>
  </si>
  <si>
    <t>Growth of real potential output (%)</t>
  </si>
  <si>
    <t>GRPO</t>
  </si>
  <si>
    <t>Potential output is the maximum level of output an economy can obtain without placing pressure on prices. Growth in potential output is estimated by a combination of growth in the labour force, the capital stock and total factor productivity (efficiency).</t>
  </si>
  <si>
    <t>Health and soundness of banking sector (5=good)</t>
  </si>
  <si>
    <t>BSER</t>
  </si>
  <si>
    <t>The EIUs business environment rankings quantify the attractiveness of the business environment. The openness of the banking system rating scores countries between 1 and 5, with 1 being "very low" and 5 being "very high".</t>
  </si>
  <si>
    <t>Health Services: Market demand (% real change pa)</t>
  </si>
  <si>
    <t>HEDX</t>
  </si>
  <si>
    <t>Total market demand for health services.</t>
  </si>
  <si>
    <t>Health Services: Market demand (nominal US$)</t>
  </si>
  <si>
    <t>HEDN</t>
  </si>
  <si>
    <t>Health Services: Market demand (US$ at 2005 constant prices)</t>
  </si>
  <si>
    <t>HEDC</t>
  </si>
  <si>
    <t>Healthcare spending (% of GDP)</t>
  </si>
  <si>
    <t>HSPR</t>
  </si>
  <si>
    <t>The sum of public and private health expenditure as a percentage of gross domestic product.</t>
  </si>
  <si>
    <t>Healthcare spending (LCU)</t>
  </si>
  <si>
    <t>HSPX</t>
  </si>
  <si>
    <t>Total public and private expenditure on health (LCU)</t>
  </si>
  <si>
    <t>Healthcare spending (US$ per head)</t>
  </si>
  <si>
    <t>HSPE</t>
  </si>
  <si>
    <t>Total public and private expenditure on health, per capita.</t>
  </si>
  <si>
    <t>Healthcare spending (US$)</t>
  </si>
  <si>
    <t>HSPQ</t>
  </si>
  <si>
    <t>Total public and private expenditure on health (USD)</t>
  </si>
  <si>
    <t>Heating Oil: Index (2005=100)</t>
  </si>
  <si>
    <t>PROI</t>
  </si>
  <si>
    <t xml:space="preserve">Heating oil: New York Harbor No. 2 spot price FOB (2005=100) </t>
  </si>
  <si>
    <t>Heating Oil: Nominal Price (LCU)</t>
  </si>
  <si>
    <t>PROL</t>
  </si>
  <si>
    <t xml:space="preserve">Heating oil: New York Harbor No. 2 spot price FOB (LCU per Gallon) </t>
  </si>
  <si>
    <t>Heating Oil: Nominal spot price ($)</t>
  </si>
  <si>
    <t>PRON</t>
  </si>
  <si>
    <t xml:space="preserve">Heating oil: New York Harbor No. 2 spot price FOB (US$ per Gallon) </t>
  </si>
  <si>
    <t>Heating Oil: Real Price (Constant 2005 LCU)</t>
  </si>
  <si>
    <t>PROR</t>
  </si>
  <si>
    <t xml:space="preserve">Heating oil: New York Harbor No. 2 spot price FOB (Constant 2005 LCU per Gallon) </t>
  </si>
  <si>
    <t>Higher education enrolment (%)</t>
  </si>
  <si>
    <t>TEEN</t>
  </si>
  <si>
    <t>UNESCO</t>
  </si>
  <si>
    <t xml:space="preserve">Ratio of enrolment in tertiary education to the population of the corresponding age. </t>
  </si>
  <si>
    <t>Hiring of foreign nationals (5=easy)</t>
  </si>
  <si>
    <t>FNER</t>
  </si>
  <si>
    <t>The EIUs business environment rankings quantify the attractiveness of the business environment. The hiring of foreign nationals rating scores countries between 1 and 5, with 1 being "almost impossible" and 5 being "very easy".</t>
  </si>
  <si>
    <t>Hospital beds (per 1,000 pop)</t>
  </si>
  <si>
    <t>HBPT</t>
  </si>
  <si>
    <t>OECD, EIU estimates</t>
  </si>
  <si>
    <t>Hospital beds, including inpatient beds available in public, private, general and specialised hospitals and rehabilitation centres, per 1,000 population</t>
  </si>
  <si>
    <t>Household (assets): currency (US$)</t>
  </si>
  <si>
    <t>D02A</t>
  </si>
  <si>
    <t>Currency assets of the household sector. Comprises notes and coins in circulation.</t>
  </si>
  <si>
    <t>Household (assets): currency and deposits (US$)</t>
  </si>
  <si>
    <t>D01A</t>
  </si>
  <si>
    <t>Currency and deposits assets of the household sector. Consist of financial assets used to make payments, including currency, transferable deposits and other deposits.</t>
  </si>
  <si>
    <t>Household (assets): deposits (US$)</t>
  </si>
  <si>
    <t>D03A</t>
  </si>
  <si>
    <t xml:space="preserve"> EIU estimates </t>
  </si>
  <si>
    <t>Deposits assets of the household sector. Consist of both transferable deposits and non-transferable claims on the central bank or other depository institutions.</t>
  </si>
  <si>
    <t>Household (assets): equities (excl mutual funds; US$)</t>
  </si>
  <si>
    <t>D12A</t>
  </si>
  <si>
    <t>Equities (excl mutual funds) assets of the household sector. Consist of claims to residual value of incorporated enterprises, after claims of all creditors, and exclude mutual fund holdings.</t>
  </si>
  <si>
    <t>Household (assets): equities (US$)</t>
  </si>
  <si>
    <t>D11A</t>
  </si>
  <si>
    <t>Equities assets of the household sector. Consist of claims to residual value of incorporated enterprises, after claims of all creditors, and include mutual fund holdings.</t>
  </si>
  <si>
    <t>Household (assets): financial derivatives (US$)</t>
  </si>
  <si>
    <t>D07A</t>
  </si>
  <si>
    <t>Financial derivatives assets of the household sector. Consist of financial instruments linked to specific other assets, and derive their value from the price of the underlying item.</t>
  </si>
  <si>
    <t>Household (assets): life insurance (US$)</t>
  </si>
  <si>
    <t>D16A</t>
  </si>
  <si>
    <t>Consist of reserves against outstanding risks and reserves for with-profit insurance that add to the value on maturity of with-profit endowments or similar policies. Classified as assets of the household sector.</t>
  </si>
  <si>
    <t>Household (assets): long-term securities (excl financial derivatives; US$)</t>
  </si>
  <si>
    <t>D06A</t>
  </si>
  <si>
    <t>Long-term (excl financial derivatives) assets of the household sector. Consists of securities other than shares with an original maturity of more than one or two years. Excludes financial derivatives.</t>
  </si>
  <si>
    <t>Household (assets): mutual funds (US$)</t>
  </si>
  <si>
    <t>D13A</t>
  </si>
  <si>
    <t>Mutual funds assets of the household sector. Consist of collective investment vehicles, using money from many investors to invest in stocks, bonds, short-term money market instruments, and/or other securities</t>
  </si>
  <si>
    <t>Household (assets): net financial worth of households (US$)</t>
  </si>
  <si>
    <t>D20A</t>
  </si>
  <si>
    <t>Net financial worth of households assets of the household sector. Equal to Total household Assets minus Total household Liabilities</t>
  </si>
  <si>
    <t>Household (assets): other (US$)</t>
  </si>
  <si>
    <t>D18A</t>
  </si>
  <si>
    <t xml:space="preserve">Other assets of the household sector. </t>
  </si>
  <si>
    <t>Household (assets): pension funds (US$)</t>
  </si>
  <si>
    <t>D17A</t>
  </si>
  <si>
    <t>Consist of the reserves of funds established by employers and/or employees to provide pensions for employees after retirement. Classified as assets of the household sector.</t>
  </si>
  <si>
    <t>Household (assets): securities (excl equities) (US$)</t>
  </si>
  <si>
    <t>D04A</t>
  </si>
  <si>
    <t>Securities (excl equities) assets of the household sector. Consist of bills, bonds, certificates of deposit and similar instruments normally traded in the financial markets.</t>
  </si>
  <si>
    <t>Household (assets): short-term securities (excl financial derivatives; US$)</t>
  </si>
  <si>
    <t>D05A</t>
  </si>
  <si>
    <t>Short-term (excl financial derivatives) assets of the household sector. Consists of securities other than shares that have an original maturity of one or two years or less. Excludes financial derivatives</t>
  </si>
  <si>
    <t>Household (assets): total (US$)</t>
  </si>
  <si>
    <t>D19A</t>
  </si>
  <si>
    <t>Total assets of the household sector; sum of currency and deposits, securities, equities, net equity of households and other.</t>
  </si>
  <si>
    <t>Household (liabilities): loans (US$)</t>
  </si>
  <si>
    <t>D08L</t>
  </si>
  <si>
    <t>Total loan liabilities of the household sector to the domestic financial sector.</t>
  </si>
  <si>
    <t>Household (liabilities): long-term loans (US$)</t>
  </si>
  <si>
    <t>D10L</t>
  </si>
  <si>
    <t>Long-term loan liabilities of the household sector to the domestic financial sector. Normally consist of loans with an original maturity of more than one year.</t>
  </si>
  <si>
    <t>Household (liabilities): short-term loans (US$)</t>
  </si>
  <si>
    <t>D09L</t>
  </si>
  <si>
    <t>Short-term loan liabilities of the household sector to the domestic financial sector. Normally consist of loans with an original maturity of one year or less.</t>
  </si>
  <si>
    <t>Household (liabilities): total liabilities (US$)</t>
  </si>
  <si>
    <t>D19L</t>
  </si>
  <si>
    <t>Total liabilities of the household sector.</t>
  </si>
  <si>
    <t>Household audio and video equipment: Market demand (% real change pa)</t>
  </si>
  <si>
    <t>AVDX</t>
  </si>
  <si>
    <t>Total market demand for household audio and video equipment.</t>
  </si>
  <si>
    <t>Household audio and video equipment: Market demand (nominal US$)</t>
  </si>
  <si>
    <t>AVDN</t>
  </si>
  <si>
    <t>Household audio and video equipment: Market demand (US$ at 2005 constant prices)</t>
  </si>
  <si>
    <t>AVDC</t>
  </si>
  <si>
    <t>Household furniture: Market demand (% real change pa)</t>
  </si>
  <si>
    <t>FNDX</t>
  </si>
  <si>
    <t>Total market demand for household furniture.</t>
  </si>
  <si>
    <t>Excludes retail and wholesale mark-up. Includes household, office, public building, professional and restaurant furniture and fixtures, dual purpose sleep furniture such as studio couches, sofa beds and chair beds; mattresses and bedsprings; and window and door screens and shades.</t>
  </si>
  <si>
    <t>Household furniture: Market demand (nominal US$)</t>
  </si>
  <si>
    <t>FNDN</t>
  </si>
  <si>
    <t>Household furniture: Market demand (US$ at 2005 constant prices)</t>
  </si>
  <si>
    <t>FNDC</t>
  </si>
  <si>
    <t>Household textile products: Market demand (% real change pa)</t>
  </si>
  <si>
    <t>TXDX</t>
  </si>
  <si>
    <t>Total market demand for household textile products excluding clothing.</t>
  </si>
  <si>
    <t>Household textile products: Market demand (nominal US$)</t>
  </si>
  <si>
    <t>TXDN</t>
  </si>
  <si>
    <t>Household textile products: Market demand (US$ at 2005 constant prices)</t>
  </si>
  <si>
    <t>TXDC</t>
  </si>
  <si>
    <t>Households</t>
  </si>
  <si>
    <t>HOUS</t>
  </si>
  <si>
    <t>Number of households in a country</t>
  </si>
  <si>
    <t>Hydro: Gross domestic energy consumption (% of total)</t>
  </si>
  <si>
    <t>TOHT</t>
  </si>
  <si>
    <t>Percentage of gross domestic energy consumption provided by hydro power: production plus imports minus exports minus international marine and aviation bunkers and stock changes.</t>
  </si>
  <si>
    <t>Hydro: Gross domestic energy consumption (% of world total)</t>
  </si>
  <si>
    <t>PWTH</t>
  </si>
  <si>
    <t>Gross domestic consumption of hydro power as a percentage of world hydro power consumption.</t>
  </si>
  <si>
    <t>Hydro: Gross domestic energy consumption (ktoe)</t>
  </si>
  <si>
    <t>TOHY</t>
  </si>
  <si>
    <t>Gross domestic consumption of hydro power: production plus imports minus exports minus international marine and aviation bunkers and stock changes.</t>
  </si>
  <si>
    <t>ICT sector: Market demand (% real change pa)</t>
  </si>
  <si>
    <t>ITDX</t>
  </si>
  <si>
    <t>Total market demand for telecoms and IT equipment.</t>
  </si>
  <si>
    <t>Excludes retail and wholesale mark-up. Includes computers, X-ray apparatus, electromedical and electrotherapeutic equipment, search and navigation equipment, measuring devices, electric lamps and fixtures, storage batteries and telecommunication equipment.</t>
  </si>
  <si>
    <t>ICT sector: Market demand (nominal US$)</t>
  </si>
  <si>
    <t>ITDN</t>
  </si>
  <si>
    <t>ICT sector: market demand (US$ at 2005 constant prices)</t>
  </si>
  <si>
    <t>ITDC</t>
  </si>
  <si>
    <t>IMF charges (US$)</t>
  </si>
  <si>
    <t>IIMC</t>
  </si>
  <si>
    <t>World Bank, International Debt Statistics; World Bank, Quarterly External Debt Statistics</t>
  </si>
  <si>
    <t>Charges on IMF credits and Special Drawing Rights (SDR) allocations.</t>
  </si>
  <si>
    <t>IMF credit (US$)</t>
  </si>
  <si>
    <t>IMFC</t>
  </si>
  <si>
    <t>IMF purchases and loan disbursements.</t>
  </si>
  <si>
    <t>IMF debits &amp; charges (US$)</t>
  </si>
  <si>
    <t>IMDC</t>
  </si>
  <si>
    <t>Repurchases and repayment of loans to the IMF, plus charges on loans.</t>
  </si>
  <si>
    <t>IMF debits (US$)</t>
  </si>
  <si>
    <t>IMFD</t>
  </si>
  <si>
    <t>Repurchases and repayments of loans including transactions within the General Resources Account and repayment of loans relating to any Structural Adjustment Facility (SAF), Enhanced Structural Adjustment Facility (ESAF) or Trust Fund Loan (TFL); year-end.</t>
  </si>
  <si>
    <t>IMF debt (US$)</t>
  </si>
  <si>
    <t>IMFL</t>
  </si>
  <si>
    <t>World Bank, International Debt Statistics. World Bank, Quarterly External Debt Statistics. Economist Intelligence Unit.</t>
  </si>
  <si>
    <t>Debt outstanding to the IMF comprising: transactions within the General Resources Account; loans relating to any Structural Adjustment Facility (SAF), Enhanced Structural Adjustment Facility (ESAF) or Trust Fund Loan (TFL); and, Special Drawing Rights (SD</t>
  </si>
  <si>
    <t>Impact of crime (5=low)</t>
  </si>
  <si>
    <t>ICER</t>
  </si>
  <si>
    <t>The EIUs impact of crime rating scores countries between 1 and 5 on whether violent crime is a problem for government and business, with 1 being "strongly yes" and 5 being "strongly no".</t>
  </si>
  <si>
    <t>Import 1 (% share)</t>
  </si>
  <si>
    <t>MPP1</t>
  </si>
  <si>
    <t>Machiner, as a percentage of total imports of goods on a cost, insurance and freight (cif) basis.</t>
  </si>
  <si>
    <t>Import 1 (US$)</t>
  </si>
  <si>
    <t>MPD1</t>
  </si>
  <si>
    <t>Largest single import type is Machiner.</t>
  </si>
  <si>
    <t>Import 2 (% share)</t>
  </si>
  <si>
    <t>MPP2</t>
  </si>
  <si>
    <t>Mineral Fuels, Lub, as a percentage of total imports of goods on a cost, insurance and freight (cif) basis.</t>
  </si>
  <si>
    <t>Import 2 (US$)</t>
  </si>
  <si>
    <t>MPD2</t>
  </si>
  <si>
    <t>Second largest single import type is Mineral Fuels, Lub.</t>
  </si>
  <si>
    <t>Import 3 (% share)</t>
  </si>
  <si>
    <t>MPP3</t>
  </si>
  <si>
    <t>mports: Chemi, as a percentage of total imports of goods on a cost, insurance and freight (cif) basis.</t>
  </si>
  <si>
    <t>Import 3 (US$)</t>
  </si>
  <si>
    <t>MPD3</t>
  </si>
  <si>
    <t>Third largest single import type is mports: Chemi.</t>
  </si>
  <si>
    <t>Import 4 (% share)</t>
  </si>
  <si>
    <t>MPP4</t>
  </si>
  <si>
    <t>ured Goods Classif, as a percentage of total imports of goods on a cost, insurance and freight (cif) basis.</t>
  </si>
  <si>
    <t>Import 4 (US$)</t>
  </si>
  <si>
    <t>MPD4</t>
  </si>
  <si>
    <t>Fourth largest single import type is ured Goods Classif.</t>
  </si>
  <si>
    <t>Import cover (months)</t>
  </si>
  <si>
    <t>MCOV</t>
  </si>
  <si>
    <t>Months</t>
  </si>
  <si>
    <t>Total international reserves divided by imports of goods and non-factor services expressed in months.</t>
  </si>
  <si>
    <t>Import deflator (% change; av)</t>
  </si>
  <si>
    <t>DIMD</t>
  </si>
  <si>
    <t>Percentage change in import deflator index in local currency, period average (2010 = 100).</t>
  </si>
  <si>
    <t>Import deflator (2010=100; av)</t>
  </si>
  <si>
    <t>IMDF</t>
  </si>
  <si>
    <t>Import deflator index in local currency, period average (2010 = 100).</t>
  </si>
  <si>
    <t>Import duties (% of total imports)</t>
  </si>
  <si>
    <t>IMDT</t>
  </si>
  <si>
    <t>Value of all levies collected on goods at the point of entry into the country as a percentage of total imports.</t>
  </si>
  <si>
    <t>Import market 1 (% share)</t>
  </si>
  <si>
    <t>MPM1</t>
  </si>
  <si>
    <t>Imports to China, as a percentage of total imports of goods, on a free-on-board (fob) basis.</t>
  </si>
  <si>
    <t>Import market 2 (% share)</t>
  </si>
  <si>
    <t>MPM2</t>
  </si>
  <si>
    <t>Imports to US, as a percentage of total imports of goods, on a free-on-board (fob) basis.</t>
  </si>
  <si>
    <t>Import market 3 (% share)</t>
  </si>
  <si>
    <t>MPM3</t>
  </si>
  <si>
    <t>Imports to Japan, as a percentage of total imports of goods, on a free-on-board (fob) basis.</t>
  </si>
  <si>
    <t>Import market 4 (% share)</t>
  </si>
  <si>
    <t>MPM4</t>
  </si>
  <si>
    <t>Imports to Australia, as a percentage of total imports of goods, on a free-on-board (fob) basis.</t>
  </si>
  <si>
    <t>Import prices  (US$, 2010=100)</t>
  </si>
  <si>
    <t>CIPM</t>
  </si>
  <si>
    <t>The import prices index rebased to 2010=100 by the EIU</t>
  </si>
  <si>
    <t>Import prices (% change pa; US$)</t>
  </si>
  <si>
    <t>DIPM</t>
  </si>
  <si>
    <t>Percentage growth over previous year in the US$ import price index of goods.  Index year 1990=100.</t>
  </si>
  <si>
    <t>Import volume of goods  (2010=100)</t>
  </si>
  <si>
    <t>CMGR</t>
  </si>
  <si>
    <t>The import volume of goods index rebased to 2010=100 by the EIU</t>
  </si>
  <si>
    <t>Import volume of goods and services (% change pa)</t>
  </si>
  <si>
    <t>MGRO</t>
  </si>
  <si>
    <t>Percentage growth over previous year in the volume of imports of goods.  Index year 1990=100.</t>
  </si>
  <si>
    <t>Imports of G&amp;S (% of GDP)</t>
  </si>
  <si>
    <t>PIMP</t>
  </si>
  <si>
    <t xml:space="preserve">Value of imports of goods and non-factor services expenditure at current market prices, as a percentage of GDP.  </t>
  </si>
  <si>
    <t>Imports of G&amp;S (% real change pa)</t>
  </si>
  <si>
    <t>DIMP</t>
  </si>
  <si>
    <t>Percentage change in real imports of goods and services, over previous year.</t>
  </si>
  <si>
    <t>Imports of goods/imports of G&amp;S (%)</t>
  </si>
  <si>
    <t>IGIS</t>
  </si>
  <si>
    <t>Merchandise imports as a percentage of imports of goods and services.</t>
  </si>
  <si>
    <t>Income balance/GDP (%)</t>
  </si>
  <si>
    <t>IGDP</t>
  </si>
  <si>
    <t>Net primary income flows as a percentage of gross domestic product.</t>
  </si>
  <si>
    <t>Income: balance (US$)</t>
  </si>
  <si>
    <t>BALI</t>
  </si>
  <si>
    <t>Primary income credit less income debt.</t>
  </si>
  <si>
    <t>Income: credit (US$)</t>
  </si>
  <si>
    <t>XIPD</t>
  </si>
  <si>
    <t>Repatriated earnings on overseas investments, including interest, profit and dividends, plus all forms of employee compensation.</t>
  </si>
  <si>
    <t>Income: debit (US$)</t>
  </si>
  <si>
    <t>MIPD</t>
  </si>
  <si>
    <t>Payments abroad in respect of foreign-owned investments in the domestic economy, including interest, profit and dividends, plus all forms of employee compensation.</t>
  </si>
  <si>
    <t>Increase in interest arrears (if any; US$)</t>
  </si>
  <si>
    <t>IARR</t>
  </si>
  <si>
    <t>Change in cumulative stock of unpaid interest charges due on long-term external debt at end-period.</t>
  </si>
  <si>
    <t>Increase in principal arrears (if any; US$)</t>
  </si>
  <si>
    <t>DPAR</t>
  </si>
  <si>
    <t>Change in cumulative stock of overdue principal repayments on long-term external debt at end-period.</t>
  </si>
  <si>
    <t>Industrial process control equipment: Market demand (% pa)</t>
  </si>
  <si>
    <t>MDIP</t>
  </si>
  <si>
    <t>Percentage change in total demand for industrial process control equipment in local currency.</t>
  </si>
  <si>
    <t>Industrial process control equipment: Market demand (LCU)</t>
  </si>
  <si>
    <t>MDIL</t>
  </si>
  <si>
    <t>Total demand for industrial process control equipment in local currency.</t>
  </si>
  <si>
    <t>Industrial process control equipment: Market demand (US$)</t>
  </si>
  <si>
    <t>MDID</t>
  </si>
  <si>
    <t>Total demand for industrial process control equipment in US$.</t>
  </si>
  <si>
    <t>Industrial production (% change pa)</t>
  </si>
  <si>
    <t>DIPI</t>
  </si>
  <si>
    <t>Derived from Korean National Statistics Office.</t>
  </si>
  <si>
    <t>Percentage change in index of industrial production, over previous year.</t>
  </si>
  <si>
    <t>Industrial production (2010=100; av)</t>
  </si>
  <si>
    <t>CIPI</t>
  </si>
  <si>
    <t>The industrial production index rebased to 2010=100 by the EIU</t>
  </si>
  <si>
    <t>Industrial relations (5=good)</t>
  </si>
  <si>
    <t>IRER</t>
  </si>
  <si>
    <t>The EIUs business environment rankings quantify the attractiveness of the business environment. The industrial relations rating scores countries between 1 and 5 on the incidence of strikes, with 1 being "very high" and 5 being "very low".</t>
  </si>
  <si>
    <t>Industry (% change pa)</t>
  </si>
  <si>
    <t>DIND</t>
  </si>
  <si>
    <t>Percentage change in real mining, quarrying, manufacturing, construction and utilities value-added, over previous year.</t>
  </si>
  <si>
    <t>Industry (% of GDP)</t>
  </si>
  <si>
    <t>INDP</t>
  </si>
  <si>
    <t>Mining, quarrying, manufacturing, construction and utilities value-added as percentage of real GDP at factor cost . GDP at factor cost is GDP at  market prices, less indirect taxes, plus subsidies.</t>
  </si>
  <si>
    <t>Industry (LCU)</t>
  </si>
  <si>
    <t>RIND</t>
  </si>
  <si>
    <t>Mining, quarrying, manufacturing, construction and utilities value-added at constant 2010 prices.</t>
  </si>
  <si>
    <t>Industry: Energy consumption (% of total)</t>
  </si>
  <si>
    <t>TOIP</t>
  </si>
  <si>
    <t>Percentage of gross domestic energy consumed by the industry sector.</t>
  </si>
  <si>
    <t>Industry: Energy consumption (ktoe)</t>
  </si>
  <si>
    <t>TOIN</t>
  </si>
  <si>
    <t>Total energy consumed by the industry sector.</t>
  </si>
  <si>
    <t>Infant mortality rate (per 1,000 live births)</t>
  </si>
  <si>
    <t>INMR</t>
  </si>
  <si>
    <t>US Bureau of Census</t>
  </si>
  <si>
    <t>Number of infants who die before reaching one year of age, per 1,000 live births in a given year.</t>
  </si>
  <si>
    <t>Infectious diseases (age-standardised death rates per 100,000 pop)</t>
  </si>
  <si>
    <t>INFD</t>
  </si>
  <si>
    <t>WHO age-standardised death rates per 100,000 people from infections and parasitic diseases</t>
  </si>
  <si>
    <t>Information and communication (% change pa)</t>
  </si>
  <si>
    <t>PRIC</t>
  </si>
  <si>
    <t>Percentage change in real information and communication value-added, over previous period.</t>
  </si>
  <si>
    <t>Information and communication (% of GDP)</t>
  </si>
  <si>
    <t>RISS</t>
  </si>
  <si>
    <t>Real information and communication value-added, as percentage of real GDP at factor cost . GDP at factor cost is GDP at market prices, less indirect taxes, plus subsidies.</t>
  </si>
  <si>
    <t>Information and communication (LCU)</t>
  </si>
  <si>
    <t>RICR</t>
  </si>
  <si>
    <t>Information and communication value-added at constant 2010 prices.</t>
  </si>
  <si>
    <t>Infrastructure rating (10=good)</t>
  </si>
  <si>
    <t>INRT</t>
  </si>
  <si>
    <t>The EIUs infrastructure rating scores countries between 1 and 10 on a variety of telecoms, transport, energy and office space measures, with 1 being low and 10 being high.</t>
  </si>
  <si>
    <t>Institutional effectiveness rating (10=high)</t>
  </si>
  <si>
    <t>IEER</t>
  </si>
  <si>
    <t>The EIUs business environment rankings quantify the attractiveness of the business environment. The institutional effectiveness rating scores countries between 1 and 10, with 1 being low and 10 being high.</t>
  </si>
  <si>
    <t>Intellectual property protection (5=high)</t>
  </si>
  <si>
    <t>IPRT</t>
  </si>
  <si>
    <t>The EIUs intellectual property rating scores countries between 1 and 5 on the protection of intellectual property, with 1 being "very poor" and 5 being "very good".</t>
  </si>
  <si>
    <t>Interest arrears (US$)</t>
  </si>
  <si>
    <t>ARRS</t>
  </si>
  <si>
    <t>World Bank, International Debt Statistics.  Economist Intelligence Unit.</t>
  </si>
  <si>
    <t xml:space="preserve">Cumulative stock of unpaid interest charges due on long-term external debt at end-period, </t>
  </si>
  <si>
    <t>Interest arrears owed to official creditors (US$)</t>
  </si>
  <si>
    <t>IARO</t>
  </si>
  <si>
    <t>Unpaid interest charges on long-term external debt at end-period owed to official creditors.</t>
  </si>
  <si>
    <t>Interest arrears owed to private creditors (US$)</t>
  </si>
  <si>
    <t>IARP</t>
  </si>
  <si>
    <t>Unpaid interest charges on long-term external debt at end-period owed to commercial creditors.</t>
  </si>
  <si>
    <t>Interest due/exports of G&amp;S (%)</t>
  </si>
  <si>
    <t>IDEG</t>
  </si>
  <si>
    <t>Total interest payments due on all external debt as a percentage of exports of goods, non-factor services, primary income and workers remittances.</t>
  </si>
  <si>
    <t>Interest on short-term debt (US$)</t>
  </si>
  <si>
    <t>ISTD</t>
  </si>
  <si>
    <t>Interest payments made on short-term debt.</t>
  </si>
  <si>
    <t>Interest paid/debt service paid</t>
  </si>
  <si>
    <t>INPS</t>
  </si>
  <si>
    <t>Total interest payments made on total external debt as a percentage of total debt service paid.</t>
  </si>
  <si>
    <t>Interest paid/exports of G&amp;S (%)</t>
  </si>
  <si>
    <t>INPX</t>
  </si>
  <si>
    <t>Total interest payments made on all external debt as a percentage of exports of goods, non-factor services, primary income and workers remittances.</t>
  </si>
  <si>
    <t>Interest paid/GDP (%)</t>
  </si>
  <si>
    <t>INPY</t>
  </si>
  <si>
    <t>Total interest payments made on total external debt as a percentage of nominal gross domestic product.</t>
  </si>
  <si>
    <t>Interest rate spread (lending minus deposit rate)</t>
  </si>
  <si>
    <t>IRSP</t>
  </si>
  <si>
    <t>IMF, EIU</t>
  </si>
  <si>
    <t xml:space="preserve">The difference between the rate charged by banks on loans to prime customers and the rate paid by commercial or similar banks for demand, time, or savings deposits. </t>
  </si>
  <si>
    <t>International bond issues (US$)</t>
  </si>
  <si>
    <t>INBO</t>
  </si>
  <si>
    <t>Gross public and private placements of Euro-bond issues (bond issues placed simultaneously on the markets of two or more countries), and foreign bond issues (bond issues in a single foreign market).</t>
  </si>
  <si>
    <t>International disputes and tensions (5=no threat)</t>
  </si>
  <si>
    <t>IDER</t>
  </si>
  <si>
    <t>The EIUs international disputes and tensions rating scores countries between 1 and 5 on the threat posed by international disputes to the economy and polity, with 1 being "very high" and 5 being "no threat".</t>
  </si>
  <si>
    <t>International reserves (US$)</t>
  </si>
  <si>
    <t>ILMA</t>
  </si>
  <si>
    <t>Stock of foreign reserves plus gold (national valuation), end-period.</t>
  </si>
  <si>
    <t>International reserves/total debt (%)</t>
  </si>
  <si>
    <t>IRTD</t>
  </si>
  <si>
    <t xml:space="preserve">Total international reserves as a percentage of total external debt stock. </t>
  </si>
  <si>
    <t>International tourism, arrivals</t>
  </si>
  <si>
    <t>TOAR</t>
  </si>
  <si>
    <t>World Bank - World Development Indicators, World Tourism Organisation</t>
  </si>
  <si>
    <t>Number of visitors who travel to a country other than that where they have their normal residence for a period not exceeding 12 months and whose main purpose in visiting is other than an activity remunerated from within the country visited.</t>
  </si>
  <si>
    <t>International tourism, departures</t>
  </si>
  <si>
    <t>TODE</t>
  </si>
  <si>
    <t>Number of departures that people make from their country of normal residence to any other country for any purpose other than a remunerated activity within the country visited.</t>
  </si>
  <si>
    <t>International tourism, expenditure (US$)</t>
  </si>
  <si>
    <t>TOEP</t>
  </si>
  <si>
    <t>Expenditures of international outbound visitors in other countries, including payments to foreign carriers for international transport.</t>
  </si>
  <si>
    <t>International tourism, receipts (US$)</t>
  </si>
  <si>
    <t>TORE</t>
  </si>
  <si>
    <t>Expenditures by international inbound visitors, including payments to national carriers for international transport.</t>
  </si>
  <si>
    <t>Internet users</t>
  </si>
  <si>
    <t>NETS</t>
  </si>
  <si>
    <t>Estimated internet users.</t>
  </si>
  <si>
    <t>Internet users (per 100 people)</t>
  </si>
  <si>
    <t>PNET</t>
  </si>
  <si>
    <t>Estimated Internet users per 100 people</t>
  </si>
  <si>
    <t>Investment protection schemes (5=good)</t>
  </si>
  <si>
    <t>IPRS</t>
  </si>
  <si>
    <t>The EIUs business environment rankings quantify the attractiveness of the business environment. The availability of investment protection schemes rating scores countries between 1 and 5, with 1 being "very poor" and 5 being "very good".</t>
  </si>
  <si>
    <t>Inward direct investment (US$)</t>
  </si>
  <si>
    <t>INDV</t>
  </si>
  <si>
    <t>Net flows of direct investment capital by non-residents into the country.</t>
  </si>
  <si>
    <t>Break in series, before 2005 IMF Balance of Payments Manual 5, after 2005 IMF Balance of Payments Manual 6.</t>
  </si>
  <si>
    <t>Inward FDI flow (% of fixed investment)</t>
  </si>
  <si>
    <t>INVI</t>
  </si>
  <si>
    <t>Net flows of direct investment capital by non-residents into the country, as a percentage of fixed investment.</t>
  </si>
  <si>
    <t>Inward FDI flow per head ($)</t>
  </si>
  <si>
    <t>INVC</t>
  </si>
  <si>
    <t>Net flows of direct investment capital by non-residents into the country divided by total population.</t>
  </si>
  <si>
    <t>Inward FDI flow/GDP (%)</t>
  </si>
  <si>
    <t>INVR</t>
  </si>
  <si>
    <t>Net flows of direct investment capital by non-residents into the country, as a percentage of GDP.</t>
  </si>
  <si>
    <t>Inward FDI stock (US$)</t>
  </si>
  <si>
    <t>INSU</t>
  </si>
  <si>
    <t>Stock of direct investment by non-residents into the country at current prices.</t>
  </si>
  <si>
    <t>Inward FDI stock per head (US$)</t>
  </si>
  <si>
    <t>INSC</t>
  </si>
  <si>
    <t>Stock of direct investment by non-residents into the country divided by total population.</t>
  </si>
  <si>
    <t>Inward FDI stock/GDP (%)</t>
  </si>
  <si>
    <t>INSR</t>
  </si>
  <si>
    <t>Stock of direct investment by non-residents into the country as a percentage of GDP.</t>
  </si>
  <si>
    <t>Inward portfolio investment (net of fc bonds; US$)</t>
  </si>
  <si>
    <t>IPIN</t>
  </si>
  <si>
    <t>Non-residents investment in the domestic economy in financial securities of any maturity, such as corporate securities, notes, money market instruments and financial derivatives (excluding foreign currency bonds).</t>
  </si>
  <si>
    <t>IT hardware spending (% of GDP)</t>
  </si>
  <si>
    <t>CHAG</t>
  </si>
  <si>
    <t>Derived from IDC</t>
  </si>
  <si>
    <t xml:space="preserve">IT spending on servers, clients systems (PCs, traditional workstations), storage devices (disk storage systems, tape automation) , peripherals (printers, handheld devices) and networking equipment (including LAN switches and hubs, network interface cards </t>
  </si>
  <si>
    <t>IT hardware spending (% pa)</t>
  </si>
  <si>
    <t>CHAP</t>
  </si>
  <si>
    <t>IT hardware spending (LCU)</t>
  </si>
  <si>
    <t>CHAL</t>
  </si>
  <si>
    <t>IT hardware spending (US$)</t>
  </si>
  <si>
    <t>CHAR</t>
  </si>
  <si>
    <t>IDC</t>
  </si>
  <si>
    <t>IT services spending (US$)</t>
  </si>
  <si>
    <t>ITSV</t>
  </si>
  <si>
    <t>IT spending on services provided by external companies for planning, building, supporting, and managing systems and processes.</t>
  </si>
  <si>
    <t>Labour costs per hour (US$)</t>
  </si>
  <si>
    <t>LCHD</t>
  </si>
  <si>
    <t>US Bureau of Labor Statistics</t>
  </si>
  <si>
    <t>Average cost of labour per hour (pay and non-pay costs).</t>
  </si>
  <si>
    <t xml:space="preserve">Includes pay for time worked, other direct pay (eg holiday pay), employer expenditure on legally required insurance programmes and other labour taxes. </t>
  </si>
  <si>
    <t>Labour force</t>
  </si>
  <si>
    <t>LABF</t>
  </si>
  <si>
    <t>National Statistical Office</t>
  </si>
  <si>
    <t>Economically active population.</t>
  </si>
  <si>
    <t>Labour productivity growth (%)</t>
  </si>
  <si>
    <t>LBPG</t>
  </si>
  <si>
    <t>Efficiency of labour measured in terms of output per worker (real GDP per person employed).</t>
  </si>
  <si>
    <t>LCDs and other audio-visual and telecoms components: Market demand (% pa)</t>
  </si>
  <si>
    <t>MDAP</t>
  </si>
  <si>
    <t>Percentage change in total demand for LCDs and other audio-visual and telecoms components in local currency.</t>
  </si>
  <si>
    <t>LCDs and other audio-visual and telecoms components: Market demand (US$)</t>
  </si>
  <si>
    <t>MDAD</t>
  </si>
  <si>
    <t>Total demand for LCDs and other audio-visual and telecoms components in US$.</t>
  </si>
  <si>
    <t>LCDs and other audio/visual/telecoms components: Market demand (LCU)</t>
  </si>
  <si>
    <t>MDAL</t>
  </si>
  <si>
    <t>Total demand for LCDs and other audio-visual and telecoms components in local currency.</t>
  </si>
  <si>
    <t>Lending interest rate (%)</t>
  </si>
  <si>
    <t>LRAT</t>
  </si>
  <si>
    <t>Minimum rate charged to enterprises by commercial banks on loans up to one year.</t>
  </si>
  <si>
    <t>Lending to public sector/total lending - [Y]</t>
  </si>
  <si>
    <t>BP14</t>
  </si>
  <si>
    <t>Lending to public sector as a percentage of total lending.</t>
  </si>
  <si>
    <t>Length of railway network (km)</t>
  </si>
  <si>
    <t>LRNW</t>
  </si>
  <si>
    <t>Total route length of the railway network in the country concerned.</t>
  </si>
  <si>
    <t>Level of corruption (5=low)</t>
  </si>
  <si>
    <t>CRER</t>
  </si>
  <si>
    <t>The EIUs corruption rating scores countries between 1 and 5 on the pervasiveness of corruption among public officials, with 1 being "very high" and 5 being "very low".</t>
  </si>
  <si>
    <t>Life expectancy, female (yrs)</t>
  </si>
  <si>
    <t>FEEX</t>
  </si>
  <si>
    <t>Number of years a newborn female infant would live if prevailing patterns of mortality at the time of its birth were to stay the same throughout its life.</t>
  </si>
  <si>
    <t>Life expectancy, male (yrs)</t>
  </si>
  <si>
    <t>MAEX</t>
  </si>
  <si>
    <t>Number of years a newborn male infant would live if prevailing patterns of mortality at the time of its birth were to stay the same throughout its life.</t>
  </si>
  <si>
    <t>Life expectancy, total (yrs)</t>
  </si>
  <si>
    <t>LEXP</t>
  </si>
  <si>
    <t>Number of years a newborn infant would live if prevailing patterns of mortality at the time of its birth were to stay the same throughout its life.</t>
  </si>
  <si>
    <t>Light commercial vehicle production (units)</t>
  </si>
  <si>
    <t>LCVP</t>
  </si>
  <si>
    <t>Light commercial vehicle production</t>
  </si>
  <si>
    <t>Loans/assets - [Y]</t>
  </si>
  <si>
    <t>BP15</t>
  </si>
  <si>
    <t>Derived from OECD, 1990-2009; Financial Supervisory Service, 2010-present</t>
  </si>
  <si>
    <t>This liquidity ratio indicates what percentage of the assets of the bank are tied up in loans. The higher this ratio the less liquid the banking system will be.</t>
  </si>
  <si>
    <t>Loans/deposits - [Y]</t>
  </si>
  <si>
    <t>BP16</t>
  </si>
  <si>
    <t>Loans to deposits is a measure of the "capacity utilisation" of the banking system.</t>
  </si>
  <si>
    <t>Lobbying by special interest groups (5=low)</t>
  </si>
  <si>
    <t>LSER</t>
  </si>
  <si>
    <t>The EIU's special interest groups rating scores countries between 1 and 5 on the distortions arising from special interest group' lobbying of government, with 1 being "very high" and 5 being "very low".</t>
  </si>
  <si>
    <t>Local stock market capitalization excluding investment funds - [Y]</t>
  </si>
  <si>
    <t>MS08</t>
  </si>
  <si>
    <t>Korea Financial Investment Association (1990-2001); Korea Stock Exchange (2002-present)</t>
  </si>
  <si>
    <t>Long-term bond yield (%)</t>
  </si>
  <si>
    <t>RAT4</t>
  </si>
  <si>
    <t xml:space="preserve">Organization for Economic Cooperation &amp; Development </t>
  </si>
  <si>
    <t xml:space="preserve">10 Year Government Bond (% per annum)  </t>
  </si>
  <si>
    <t>M &amp; LT debt inflows (US$)</t>
  </si>
  <si>
    <t>MLTD</t>
  </si>
  <si>
    <t>World Bank, International Debt Statistics; EIU</t>
  </si>
  <si>
    <t>Capital inflows generating medium- and long-term debt, consisting of commercial bank loans, official guaranteed loans and international bond issues.</t>
  </si>
  <si>
    <t>M&amp;LT debt interest payments (US$)</t>
  </si>
  <si>
    <t>IMLT</t>
  </si>
  <si>
    <t>Interest payments made on medium- and long-term debt.</t>
  </si>
  <si>
    <t>M&amp;LT debt owed to official creditors (US$)</t>
  </si>
  <si>
    <t>OFFC</t>
  </si>
  <si>
    <t>Medium- and long-term debt owed to official creditors at end-period.</t>
  </si>
  <si>
    <t>M&amp;LT debt owed to private creditors (US$)</t>
  </si>
  <si>
    <t>TPRC</t>
  </si>
  <si>
    <t xml:space="preserve">Public and private debt owed to commercial creditors. </t>
  </si>
  <si>
    <t>M&amp;LT foreign debt service (US$)</t>
  </si>
  <si>
    <t>FMLT</t>
  </si>
  <si>
    <t>Principal repayments made, plus interest payments made on all medium- and long-term debt, but excluding IMF debits and charges.</t>
  </si>
  <si>
    <t>M&amp;LT foreign debt service by official creditors (US$)</t>
  </si>
  <si>
    <t>GFDS</t>
  </si>
  <si>
    <t>Principal repayments made, plus interest payments made on all medium- and long-term debt, but excluding IMF debits and charges, by official creditors.</t>
  </si>
  <si>
    <t>M&amp;LT foreign debt service by private creditors (US$)</t>
  </si>
  <si>
    <t>PFDS</t>
  </si>
  <si>
    <t>Principal repayments made, plus interest payments made on all medium- and long-term debt, but excluding IMF debits and charges, by private creditors.</t>
  </si>
  <si>
    <t>M&amp;LT interest payments to official creditors (US$)</t>
  </si>
  <si>
    <t>OFIP</t>
  </si>
  <si>
    <t>Interest payments made on medium- and long-term debt to official creditors, excluding IMF charges.</t>
  </si>
  <si>
    <t>M&amp;LT interest payments to private creditors (US$)</t>
  </si>
  <si>
    <t>PRIP</t>
  </si>
  <si>
    <t>Interest payments made on medium- and long-term debt to private creditors, excluding IMF charges.</t>
  </si>
  <si>
    <t>M&amp;LT principal repayments (US$)</t>
  </si>
  <si>
    <t>PMLT</t>
  </si>
  <si>
    <t>Principal repayments made on medium- and long-term debt.</t>
  </si>
  <si>
    <t>M&amp;LT principal repayments to official creditors (US$)</t>
  </si>
  <si>
    <t>OFAM</t>
  </si>
  <si>
    <t>Principal repayments made on medium- and long-term debt owed to official creditors.</t>
  </si>
  <si>
    <t>M&amp;LT principal repayments to private creditors (US$)</t>
  </si>
  <si>
    <t>PRAM</t>
  </si>
  <si>
    <t>Principal repayments made on medium- and long-term debt owed to private creditors.</t>
  </si>
  <si>
    <t>M1 (% pa)</t>
  </si>
  <si>
    <t>DMN1</t>
  </si>
  <si>
    <t xml:space="preserve">Percentage change in total supply of notes and coins plus demand deposits at end-period, over previous year.  </t>
  </si>
  <si>
    <t>M1 Money supply (LCU)</t>
  </si>
  <si>
    <t>SMN1</t>
  </si>
  <si>
    <t xml:space="preserve">Total supply of notes and coins plus demand deposits, end-period. </t>
  </si>
  <si>
    <t>M1 Money supply (US$)</t>
  </si>
  <si>
    <t>SMU1</t>
  </si>
  <si>
    <t>Bank of Korea ; IMF, International Financial Statistics</t>
  </si>
  <si>
    <t>M2 (% pa)</t>
  </si>
  <si>
    <t>DMN2</t>
  </si>
  <si>
    <t xml:space="preserve">Percentage change in M1 plus quasi-money at end-period, over previous year.  </t>
  </si>
  <si>
    <t>M2/GDP (%)</t>
  </si>
  <si>
    <t>MGDP</t>
  </si>
  <si>
    <t>M1 plus quasi-money at period-end, as a percentage of GDP.</t>
  </si>
  <si>
    <t>Male % of population</t>
  </si>
  <si>
    <t>MPOP</t>
  </si>
  <si>
    <t xml:space="preserve">UN Population Data </t>
  </si>
  <si>
    <t xml:space="preserve">Percentage of the total population which is male </t>
  </si>
  <si>
    <t>Manufacturing  (% of GDP)</t>
  </si>
  <si>
    <t>RMIS</t>
  </si>
  <si>
    <t>Percentage change in other services value-added, over previous period.</t>
  </si>
  <si>
    <t>Manufacturing (% change pa)</t>
  </si>
  <si>
    <t>DMNF</t>
  </si>
  <si>
    <t>Percentage change in real manufacturing value-added, over previous year.</t>
  </si>
  <si>
    <t>Manufacturing (LCU)</t>
  </si>
  <si>
    <t>RMNF</t>
  </si>
  <si>
    <t>Manufacturing value-added at constant 2010 prices.</t>
  </si>
  <si>
    <t>Manufacturing labour costs per hour (US$)</t>
  </si>
  <si>
    <t>MCPH</t>
  </si>
  <si>
    <t>US Bureau of Labour Statistics (BLS), Economic Co-operation and Development (OECD), National Statistics Offices, International Labour Organisation (ILO)</t>
  </si>
  <si>
    <t>Average hourly compensation costs for all employees in manufacturing. Includes direct pay, bonuses, healthcare and other social benefits, and labour-related taxes and subsidies.</t>
  </si>
  <si>
    <t>Manufacturing unit labour costs (LCU-based; % change pa)</t>
  </si>
  <si>
    <t>MNLC</t>
  </si>
  <si>
    <t>International Labour Organisation, United Nations Industrial Development Organisation, US Dept of Labour, World Bank - World Development Indicators</t>
  </si>
  <si>
    <t>Percentage change in the labour cost of producing one unit of output in manufacturing over previous period, in local currency.</t>
  </si>
  <si>
    <t>Manufacturing unit labour costs (US$-based; % change pa)</t>
  </si>
  <si>
    <t>MDLC</t>
  </si>
  <si>
    <t>Percentage change in the labour cost of producing one unit of output in manufacturing over previous period, in US$.</t>
  </si>
  <si>
    <t>Mean years of schooling</t>
  </si>
  <si>
    <t>MYSC</t>
  </si>
  <si>
    <t>United Nations Development Programme</t>
  </si>
  <si>
    <t>Average number of years spent in school and higher education.</t>
  </si>
  <si>
    <t>Meat consumption (kg/pc)</t>
  </si>
  <si>
    <t>MTCO</t>
  </si>
  <si>
    <t>Total meat consumption, kg per head.</t>
  </si>
  <si>
    <t>Median household income (US$ at constant prices)</t>
  </si>
  <si>
    <t>RINC</t>
  </si>
  <si>
    <t>Median disposable income earned by households per annum at 2019 constant prices.</t>
  </si>
  <si>
    <t>Median household income (US$)</t>
  </si>
  <si>
    <t>MINC</t>
  </si>
  <si>
    <t>Median nominal disposable income earned by households per annum</t>
  </si>
  <si>
    <t>Medium and heavy vehicle production (units)</t>
  </si>
  <si>
    <t>HCVP</t>
  </si>
  <si>
    <t>Medium and heavy trucks production</t>
  </si>
  <si>
    <t>Milk consumption (litres/pc)</t>
  </si>
  <si>
    <t>MKCO</t>
  </si>
  <si>
    <t>Total milk consumption, litres per head.</t>
  </si>
  <si>
    <t>Minimum wage</t>
  </si>
  <si>
    <t>MWAG</t>
  </si>
  <si>
    <t>EIU Country Commerce</t>
  </si>
  <si>
    <t>Minimum hourly wage in US$</t>
  </si>
  <si>
    <t>Mining and quarrying (% change pa)</t>
  </si>
  <si>
    <t>PRMQ</t>
  </si>
  <si>
    <t>Percentage change in real mining and quarrying value-added, over previous period.</t>
  </si>
  <si>
    <t>Mining and quarrying (% of GDP)</t>
  </si>
  <si>
    <t>RQIS</t>
  </si>
  <si>
    <t>Real mining and quarrying value-added, as percentage of real GDP at factor cost . GDP at factor cost is GDP at market prices, less indirect taxes, plus subsidies.</t>
  </si>
  <si>
    <t>Mining and quarrying (LCU)</t>
  </si>
  <si>
    <t>XMQR</t>
  </si>
  <si>
    <t>Mining and quarrying value-added at constant 2010 prices.</t>
  </si>
  <si>
    <t>Mobile broadband subscriptions</t>
  </si>
  <si>
    <t>MBSB</t>
  </si>
  <si>
    <t>Active mobile-broadband subscriptions refers to the sum of standard mobile-broadband and dedicated mobile-broadband subscriptions to the public Internet</t>
  </si>
  <si>
    <t>Mobile broadband subscriptions (% pa)</t>
  </si>
  <si>
    <t>MBSG</t>
  </si>
  <si>
    <t>Percentage change in Mobile broadband subscriptions.</t>
  </si>
  <si>
    <t>Mobile broadband subscriptions (per 100 people)</t>
  </si>
  <si>
    <t>MBSP</t>
  </si>
  <si>
    <t>Active mobile-broadband subscriptions refers to the sum of standard mobile-broadband and dedicated mobile-broadband subscriptions to the public Internet (per 100 people)</t>
  </si>
  <si>
    <t>Mobile broadband subscriptions (per 100 people, US=100)</t>
  </si>
  <si>
    <t>MBSU</t>
  </si>
  <si>
    <t>Number of Mobile broadband subscriptions per 100 people indexed to US=100 by the EIU.</t>
  </si>
  <si>
    <t>Mobile broadband subscriptions (share of world total)</t>
  </si>
  <si>
    <t>MBSW</t>
  </si>
  <si>
    <t>Total Mobile broadband subscriptions as a percentage of the world total.</t>
  </si>
  <si>
    <t>Mobile phones and other communications equipment: Market demand (% pa)</t>
  </si>
  <si>
    <t>MDPP</t>
  </si>
  <si>
    <t>Percentage change in total demand for mobile phones and other communications equipment in local currency.</t>
  </si>
  <si>
    <t>Mobile phones and other communications equipment: Market demand (LCU)</t>
  </si>
  <si>
    <t>MDPL</t>
  </si>
  <si>
    <t>Total demand for mobile phones and other communications equipment in local currency.</t>
  </si>
  <si>
    <t>Mobile phones and other communications equipment: Market demand (US$)</t>
  </si>
  <si>
    <t>MDPD</t>
  </si>
  <si>
    <t>Total demand for mobile phones and other communications equipment in US$.</t>
  </si>
  <si>
    <t>Mobile voice subscriptions</t>
  </si>
  <si>
    <t>MOSB</t>
  </si>
  <si>
    <t>Total number of mobile-phone subscriptions</t>
  </si>
  <si>
    <t>Mobile voice subscriptions (% pa)</t>
  </si>
  <si>
    <t>MOSG</t>
  </si>
  <si>
    <t>Percentage change in total number of mobile phone subscriptions.</t>
  </si>
  <si>
    <t>Mobile voice subscriptions (per 100 people)</t>
  </si>
  <si>
    <t>MOSP</t>
  </si>
  <si>
    <t>Number of mobile-phone subscribers per 100 people.</t>
  </si>
  <si>
    <t>Mobile voice subscriptions (per 100 people, US=100)</t>
  </si>
  <si>
    <t>MOSU</t>
  </si>
  <si>
    <t>Number of mobile phone subscriptions per 100 people indexed to US=100 by the EIU.</t>
  </si>
  <si>
    <t>Mobile voice subscriptions (share of world total)</t>
  </si>
  <si>
    <t>MOSW</t>
  </si>
  <si>
    <t>Total number of mobile phone subscriptions as a percentage of the world total.</t>
  </si>
  <si>
    <t>Motor vehicles and parts: Market demand (% real change pa)</t>
  </si>
  <si>
    <t>AUDX</t>
  </si>
  <si>
    <t>Total market demand for motor vehicles, motor vehicle parts, motorcycles and bicycles.</t>
  </si>
  <si>
    <t>Excludes retail and wholesale mark-up. Includes passenger cars, commercial cars and buses, lorries, truck trailers, special purpose motor vehicles, caravans and motor vehicle parts and accessories.</t>
  </si>
  <si>
    <t>Motor vehicles and parts: Market demand (nominal US$)</t>
  </si>
  <si>
    <t>AUDN</t>
  </si>
  <si>
    <t>Motor vehicles and parts: Market demand (US$ at 2005 constant prices)</t>
  </si>
  <si>
    <t>AUDC</t>
  </si>
  <si>
    <t>Multilateral M&amp;LT debt (US$)</t>
  </si>
  <si>
    <t>MULC</t>
  </si>
  <si>
    <t>Official medium- and long-term debt owed to multilateral institutions, excluding the IMF, at end-period.</t>
  </si>
  <si>
    <t>Natural Gas (Europe): Index (2005=100)</t>
  </si>
  <si>
    <t>PRYI</t>
  </si>
  <si>
    <t xml:space="preserve">Natural gas: Nominal Europe spot price (2005=100) </t>
  </si>
  <si>
    <t>Natural Gas (Europe): Nominal Price (LCU)</t>
  </si>
  <si>
    <t>PRYL</t>
  </si>
  <si>
    <t xml:space="preserve">Natural gas: Nominal Europe spot price (LCU/Mil.BTU) </t>
  </si>
  <si>
    <t>Natural Gas (Europe): Nominal spot price ($)</t>
  </si>
  <si>
    <t>PRYN</t>
  </si>
  <si>
    <t xml:space="preserve">Natural gas: Nominal Europe spot price (US$/Mil.BTU) </t>
  </si>
  <si>
    <t>Natural Gas (Europe): Real Price (Constant 2005 LCU)</t>
  </si>
  <si>
    <t>PRYR</t>
  </si>
  <si>
    <t xml:space="preserve">Natural gas: Nominal Europe spot price (Constant 2005 LCU/Mil.BTU) </t>
  </si>
  <si>
    <t>Natural Gas (Henry Hub): Index (2005=100)</t>
  </si>
  <si>
    <t>PRHI</t>
  </si>
  <si>
    <t xml:space="preserve">Natural gas: Real Henry Hub spot price (2005=100) </t>
  </si>
  <si>
    <t>Natural Gas (Henry Hub): Nominal Price (LCU)</t>
  </si>
  <si>
    <t>PRHL</t>
  </si>
  <si>
    <t xml:space="preserve">Natural gas: Nominal Henry Hub spot price (LCU/Mil.BTU) </t>
  </si>
  <si>
    <t>Natural Gas (Henry Hub): Nominal spot price (US$)</t>
  </si>
  <si>
    <t>PRHN</t>
  </si>
  <si>
    <t xml:space="preserve">Natural gas: Nominal Henry Hub spot price (US$/Mil.BTU) </t>
  </si>
  <si>
    <t>Natural Gas (Henry Hub): Real Price (Constant 2005 LCU)</t>
  </si>
  <si>
    <t>PRHR</t>
  </si>
  <si>
    <t xml:space="preserve">Natural gas: Real Henry Hub spot price (Constant 2005 LCU/Mil.BTU) </t>
  </si>
  <si>
    <t>Natural Gas (Russia): Index (2005=100)</t>
  </si>
  <si>
    <t>PRII</t>
  </si>
  <si>
    <t xml:space="preserve">Natural gas: Nominal Russia spot price (2005=100) </t>
  </si>
  <si>
    <t>Natural Gas (Russia): Nominal Price (LCU)</t>
  </si>
  <si>
    <t>PRIL</t>
  </si>
  <si>
    <t xml:space="preserve">Natural gas: Nominal Russia spot price (LCU/Mil.BTU) </t>
  </si>
  <si>
    <t>Natural Gas (Russia): Nominal spot price ($)</t>
  </si>
  <si>
    <t>PRIN</t>
  </si>
  <si>
    <t xml:space="preserve">Natural gas: Nominal Russia spot price (US$/Mil.BTU) </t>
  </si>
  <si>
    <t>Natural Gas (Russia): Real Price (Constant 2005 LCU)</t>
  </si>
  <si>
    <t>PRIR</t>
  </si>
  <si>
    <t xml:space="preserve">Natural gas: Nominal Russia spot price (Constant 2005 LCU/Mil.BTU) </t>
  </si>
  <si>
    <t>Natural Gas Production (ktoe)</t>
  </si>
  <si>
    <t>NGPN</t>
  </si>
  <si>
    <t>Total dry marketable natural gas production within national boundaries, including offshore production. After purification and extraction of NGLs and sulphur. Excluding extraction losses and quantities reinjected, vented or flared. Includes quantities used</t>
  </si>
  <si>
    <t>Natural Gas: Gross domestic energy consumption (% change y/y)</t>
  </si>
  <si>
    <t>NGPY</t>
  </si>
  <si>
    <t>Percentage change in the gross domestic consumption of natural gas: production plus imports minus exports minus international marine and aviation bunkers and stock changes.</t>
  </si>
  <si>
    <t>Natural Gas: Gross domestic energy consumption (% of total)</t>
  </si>
  <si>
    <t>TOGT</t>
  </si>
  <si>
    <t>Percentage of gross domestic energy consumption provided by natural gas: production plus imports minus exports minus international marine and aviation bunkers and stock changes.</t>
  </si>
  <si>
    <t>Natural Gas: Gross domestic energy consumption (% of world total)</t>
  </si>
  <si>
    <t>PWTG</t>
  </si>
  <si>
    <t>Gross domestic consumption of natural gas as a percentage of world natural gas consumption.</t>
  </si>
  <si>
    <t>Natural Gas: Gross domestic energy consumption (ktoe)</t>
  </si>
  <si>
    <t>TONG</t>
  </si>
  <si>
    <t>Gross domestic consumption of natural gas: production plus imports minus exports minus international marine and aviation bunkers and stock changes.</t>
  </si>
  <si>
    <t>Natural gas: Net imports (% of total consumption)</t>
  </si>
  <si>
    <t>IPTN</t>
  </si>
  <si>
    <t>Percentage gross domestic consumption of natural gas covered by net imports of natural gas.</t>
  </si>
  <si>
    <t>Natural gas: Net imports (ktoe)</t>
  </si>
  <si>
    <t>NGNI</t>
  </si>
  <si>
    <t>Net imports of natural gas.</t>
  </si>
  <si>
    <t>Natural gas: Total exports (ktoe)</t>
  </si>
  <si>
    <t>NGEX</t>
  </si>
  <si>
    <t>Total exports of natural gas.</t>
  </si>
  <si>
    <t>Natural gas: Total imports (ktoe)</t>
  </si>
  <si>
    <t>NGIM</t>
  </si>
  <si>
    <t>Total imports of natural gas.</t>
  </si>
  <si>
    <t>Net debt (US$)</t>
  </si>
  <si>
    <t>NTDT</t>
  </si>
  <si>
    <t>Total external debt less total international reserves.</t>
  </si>
  <si>
    <t>Net debt/export of G&amp;S (%)</t>
  </si>
  <si>
    <t>NDEG</t>
  </si>
  <si>
    <t>Total external debt less total international reserves as a percentage of exports of goods, non-factor services, primary income and workers remittances.</t>
  </si>
  <si>
    <t>Net debt/GDP (%)</t>
  </si>
  <si>
    <t>NGDP</t>
  </si>
  <si>
    <t>Total external debt less total international reserves as a percentage of nominal gross domestic product.</t>
  </si>
  <si>
    <t>Net direct investment flows (US$)</t>
  </si>
  <si>
    <t>INVF</t>
  </si>
  <si>
    <t>Net flows of direct investment.</t>
  </si>
  <si>
    <t>Net income - [Y]</t>
  </si>
  <si>
    <t>BP09</t>
  </si>
  <si>
    <t>Gross income minus operating expenses.</t>
  </si>
  <si>
    <t>Net interest income (US$)</t>
  </si>
  <si>
    <t>BP05</t>
  </si>
  <si>
    <t>Interest income minus interest expenses. Interest income includes income on interest-bearing assets, fee income from lending, plus dividend income. Interest expenses generally include interest paid on liabilities and fee expenses from borrowing.</t>
  </si>
  <si>
    <t>Net interest margin (net interest incl assets; %)</t>
  </si>
  <si>
    <t>BP18</t>
  </si>
  <si>
    <t>Net interest income expressed as a percentage of assets. The higher this figure the cheaper the funding or the higher the margin the bank is commanding. Higher margins and profitability are desirable as long as the asset quality is being maintained.</t>
  </si>
  <si>
    <t>Net maximum electrical capacity (Mwe)</t>
  </si>
  <si>
    <t>ELMT</t>
  </si>
  <si>
    <t>Maximum active power that can be supplied, continuously, with all electricity-only and CHP plants running. Excludes power supplies for station auxiliaries and allows for transformer losses integral to the station. Excludes short-term overload capacity.</t>
  </si>
  <si>
    <t>Net portfolio investment flows (net of fc bond issues)</t>
  </si>
  <si>
    <t>INVP</t>
  </si>
  <si>
    <t>Inward portfolio investment (net of foreign currency bond issues) less outward portfolio investment.</t>
  </si>
  <si>
    <t>New dwellings completed</t>
  </si>
  <si>
    <t>NDCE</t>
  </si>
  <si>
    <t>Euromonitor</t>
  </si>
  <si>
    <t>Total number of new residential dwellings completed in the year concerned.</t>
  </si>
  <si>
    <t>New electric-vehicle registrations (% change, pa)</t>
  </si>
  <si>
    <t>NEVX</t>
  </si>
  <si>
    <t>International Energy Agency; EIU forecasts</t>
  </si>
  <si>
    <t>Percentage change Electric vehicles (EVs) covers battery EVs, plug-in hybrid EVs and fuel-cell EVs. Cars only.</t>
  </si>
  <si>
    <t>New electric-vehicle registrations (000 units)</t>
  </si>
  <si>
    <t>NEVR</t>
  </si>
  <si>
    <t>Electric vehicles (EVs) covers battery EVs, plug-in hybrid EVs and fuel-cell EVs. Cars only.</t>
  </si>
  <si>
    <t>New electric-vehicle registrations (as a percentage of new passenger-car registrations)</t>
  </si>
  <si>
    <t>NEVP</t>
  </si>
  <si>
    <t>International Energy Agency; EIU forecasts Korea Automobile Manufacturers' Association, Korea Automobile Importers &amp; Distributor' Association, EIU estimates</t>
  </si>
  <si>
    <t>Electric vehicles (EVs) covers battery EVs, plug-in hybrid EVs and fuel-cell Evs (cars only) as apercentage of new passenger car registration</t>
  </si>
  <si>
    <t>Nominal domestic demand (LCU)</t>
  </si>
  <si>
    <t>DMDL</t>
  </si>
  <si>
    <t>Total domestic expenditure (including stockbuilding) at current market prices.</t>
  </si>
  <si>
    <t>Nominal domestic demand (US$)</t>
  </si>
  <si>
    <t>DMDD</t>
  </si>
  <si>
    <t>Derived from Bank of Korea; IMF, International Financial Statistics</t>
  </si>
  <si>
    <t>Total domestic expenditure (including stockbuilding) at current market prices in US$ using period-average exchange rate.</t>
  </si>
  <si>
    <t>Nominal exports of G&amp;S (LCU)</t>
  </si>
  <si>
    <t>EXPL</t>
  </si>
  <si>
    <t xml:space="preserve">Value of exports of goods and non-factor services expenditure at current market prices.  </t>
  </si>
  <si>
    <t>Nominal exports of G&amp;S (US$)</t>
  </si>
  <si>
    <t>EXPD</t>
  </si>
  <si>
    <t>Value of exports of goods and non-factor services expenditure at current market prices in US$  using period-average exchange rate.</t>
  </si>
  <si>
    <t>Nominal GDP (LCU)</t>
  </si>
  <si>
    <t>GDPL</t>
  </si>
  <si>
    <t>Gross domestic product (GDP) at current market prices.</t>
  </si>
  <si>
    <t>Seasonally adjusted. Includes statistical discrepancy.</t>
  </si>
  <si>
    <t>Nominal GDP (PPP$)</t>
  </si>
  <si>
    <t>GDPP</t>
  </si>
  <si>
    <t>Derived from Bank of Korea; Organisation for Economic Cooporation and Development</t>
  </si>
  <si>
    <t xml:space="preserve">Gross domestic product (GDP) at purchasing power parity (PPP) in US$.  </t>
  </si>
  <si>
    <t>Nominal GDP (US$)</t>
  </si>
  <si>
    <t>GDPD</t>
  </si>
  <si>
    <t>Gross domestic product (GDP) at current market prices in US$.</t>
  </si>
  <si>
    <t>Nominal government consumption (LCU)</t>
  </si>
  <si>
    <t>GCEL</t>
  </si>
  <si>
    <t xml:space="preserve">Government consumption expenditure at current market prices.  </t>
  </si>
  <si>
    <t>Nominal government consumption (US$)</t>
  </si>
  <si>
    <t>GCED</t>
  </si>
  <si>
    <t>Government consumption expenditure at current market prices in US$ using period-average exchange rate.</t>
  </si>
  <si>
    <t>Nominal gross fixed investment (LCU)</t>
  </si>
  <si>
    <t>FINL</t>
  </si>
  <si>
    <t xml:space="preserve">Gross fixed investment expenditure at current market prices.  </t>
  </si>
  <si>
    <t>Nominal gross fixed investment (US$)</t>
  </si>
  <si>
    <t>FIND</t>
  </si>
  <si>
    <t>Gross fixed investment expenditure at current market prices in US$ using period-average exchange rate.</t>
  </si>
  <si>
    <t>Nominal imports of G&amp;S (LCU)</t>
  </si>
  <si>
    <t>IMPL</t>
  </si>
  <si>
    <t xml:space="preserve">Value of imports of goods and non-factor services expenditure at current market prices.  </t>
  </si>
  <si>
    <t>Nominal imports of G&amp;S (US$)</t>
  </si>
  <si>
    <t>IMPD</t>
  </si>
  <si>
    <t>Value of imports of goods and non-factor services expenditure at current market prices in US$  using period-average exchange rate.</t>
  </si>
  <si>
    <t>Nominal private consumption (LCU)</t>
  </si>
  <si>
    <t>CPRL</t>
  </si>
  <si>
    <t xml:space="preserve">Private consumption expenditure at current market prices.  </t>
  </si>
  <si>
    <t>Nominal private consumption (US$)</t>
  </si>
  <si>
    <t>PCRD</t>
  </si>
  <si>
    <t>Private consumption expenditure at current market prices in US$ using period-average exchange rate.</t>
  </si>
  <si>
    <t>Nominal stockbuilding (LCU)</t>
  </si>
  <si>
    <t>STKL</t>
  </si>
  <si>
    <t xml:space="preserve">Stockbuilding at current market prices.  </t>
  </si>
  <si>
    <t>Nominal stockbuilding (US$)</t>
  </si>
  <si>
    <t>STKD</t>
  </si>
  <si>
    <t>Stockbuilding at current market prices in US$  using period-average exchange rate.</t>
  </si>
  <si>
    <t>Non interest income (net) - [Y]</t>
  </si>
  <si>
    <t>BP06</t>
  </si>
  <si>
    <t>Other fees receivable and payable not related to lending or borrowing. Includes fees for foreign exchange transactions, payments services, securities transations and other special transactions.</t>
  </si>
  <si>
    <t>Non interest income (net)/total revenues - [Y]</t>
  </si>
  <si>
    <t>BP20</t>
  </si>
  <si>
    <t>Non interest income expressed as a percentage of revenue.  Indicates the relative importance of fees not related to lending (and borrowing).</t>
  </si>
  <si>
    <t>Non interest income/assets - [Y]</t>
  </si>
  <si>
    <t>BP23</t>
  </si>
  <si>
    <t>Non interest income (fees other than those received for lending activities or payable on borrowing activities) expressed as a percentage of assets.</t>
  </si>
  <si>
    <t>Non interest income/operating expenses - [Y]</t>
  </si>
  <si>
    <t>BP21</t>
  </si>
  <si>
    <t>Non interest income expressed as a percentage of operating expenses.</t>
  </si>
  <si>
    <t>Non-financial sector (assets): currency (US$)</t>
  </si>
  <si>
    <t>C02A</t>
  </si>
  <si>
    <t>Currency assets of the non-financial sector (non-financial corporations). Comprises notes and coins in circulation.</t>
  </si>
  <si>
    <t>Non-financial sector (assets): currency and deposits (US$)</t>
  </si>
  <si>
    <t>C01A</t>
  </si>
  <si>
    <t>Currency and deposits assets of the non-financial sector (non-financial corporations). Consist of financial assets used to make payments, including currency, transferable deposits and other deposits.</t>
  </si>
  <si>
    <t>Non-financial sector (assets): deposits (US$)</t>
  </si>
  <si>
    <t>C03A</t>
  </si>
  <si>
    <t>Deposits assets of the non-financial sector (non-financial corporations). Consist of both transferable deposits and non-transferable claims on the central bank or other depository institutions.</t>
  </si>
  <si>
    <t>Non-financial sector (assets): equities (excl mutual funds; US$)</t>
  </si>
  <si>
    <t>C12A</t>
  </si>
  <si>
    <t>Equities (excl mutual funds) assets of the non-financial sector (non-financial corporations). Consist of claims to residual value of incorporated enterprises, after claims of all creditors, and exclude mutual fund holdings.</t>
  </si>
  <si>
    <t>Non-financial sector (assets): equities (US$)</t>
  </si>
  <si>
    <t>C11A</t>
  </si>
  <si>
    <t>Equities assets of the non-financial sector (non-financial corporations). Consist of claims to residual value of incorporated enterprises, after claims of all creditors, and include mutual fund holdings.</t>
  </si>
  <si>
    <t>Non-financial sector (assets): financial derivatives (US$)</t>
  </si>
  <si>
    <t>C07A</t>
  </si>
  <si>
    <t>Financial derivatives assets of the non-financial sector (non-financial corporations). Consist of financial instruments linked to specific other assets, and derive their value from the price of the underlying item.</t>
  </si>
  <si>
    <t>Non-financial sector (assets): loans (US$)</t>
  </si>
  <si>
    <t>C08A</t>
  </si>
  <si>
    <t>Total Loans extended by the non-financial sector (non-financial corporations). Comprise financial assets created when creditors lend funds directly to debtors.</t>
  </si>
  <si>
    <t>Non-financial sector (assets): long-term securities (excl financial derivatives; US$)</t>
  </si>
  <si>
    <t>C06A</t>
  </si>
  <si>
    <t>Long-term (excl financial derivatives) assets of the non-financial sector (non-financial corporations). Consists of securities other than shares with an original maturity of more than one or two years. Excludes financial derivatives.</t>
  </si>
  <si>
    <t>Non-financial sector (assets): mutual funds (US$)</t>
  </si>
  <si>
    <t>C13A</t>
  </si>
  <si>
    <t>Mutual funds assets of the non-financial sector (non-financial corporations). Consist of collective investment vehicles, using money from many investors to invest in stocks, bonds, short-term money market instruments, and/or other securities</t>
  </si>
  <si>
    <t>Non-financial sector (assets): other (US$)</t>
  </si>
  <si>
    <t>C18A</t>
  </si>
  <si>
    <t xml:space="preserve">Other assets of the non-financial sector (non-financial corporations). </t>
  </si>
  <si>
    <t>Non-financial sector (assets): securities (excl equities; US$)</t>
  </si>
  <si>
    <t>C04A</t>
  </si>
  <si>
    <t>Securities (excl equities) assets of the non-financial sector (non-financial corporations). Consist of bills, bonds, certificates of deposit and similar instruments normally traded in the financial markets.</t>
  </si>
  <si>
    <t>Non-financial sector (assets): short-term securities (excl financial derivatives; US$)</t>
  </si>
  <si>
    <t>C05A</t>
  </si>
  <si>
    <t>Short-term (excl financial derivatives) assets of the non-financial sector (non-financial corporations). Consists of securities other than shares that have an original maturity of one or two years or less. Excludes financial derivatives</t>
  </si>
  <si>
    <t>Non-financial sector (assets): total (US$)</t>
  </si>
  <si>
    <t>C19A</t>
  </si>
  <si>
    <t>Total assets of the non-financial sector (non-financial corporations). Equal to the sum of Currency and Deposits, Securities, Loans, Equities, Trade Credit and advances and Other Non-Financial Assets.</t>
  </si>
  <si>
    <t>Non-financial sector (assets): trade credit and advances (US$)</t>
  </si>
  <si>
    <t>C14A</t>
  </si>
  <si>
    <t xml:space="preserve">Trade credit and advances assets of the non-financial sector (non-financial corporations). </t>
  </si>
  <si>
    <t>Non-financial sector (liabilities): equities (excl mutual funds; US$)</t>
  </si>
  <si>
    <t>C12L</t>
  </si>
  <si>
    <t>Equities (excl mutual funds) liabilities of the non-financial sector (non-financial corporations). Consist of claims to residual value of incorporated enterprises, after claims of all creditors, and exclude mutual fund holdings.</t>
  </si>
  <si>
    <t>Non-financial sector (liabilities): equities (US$)</t>
  </si>
  <si>
    <t>C11L</t>
  </si>
  <si>
    <t>Equities liabilities of the non-financial sector (non-financial corporations). Consist of claims to residual value of incorporated enterprises, after claims of all creditors, and include mutual fund holdings.</t>
  </si>
  <si>
    <t>Non-financial sector (liabilities): financial derivatives (US$)</t>
  </si>
  <si>
    <t>C07L</t>
  </si>
  <si>
    <t>Financial derivatives liabilities of the non-financial sector (non-financial corporations). Consist of financial instruments linked to specific other assets, and derive their value from the price of the underlying item.</t>
  </si>
  <si>
    <t>Non-financial sector (liabilities): loans (US$)</t>
  </si>
  <si>
    <t>C08L</t>
  </si>
  <si>
    <t>Loans liabilities of the non-financial sector (non-financial corporations) to the domestic financial sector. Comprise financial assets created when creditors lend funds directly to debtors.</t>
  </si>
  <si>
    <t>Non-financial sector (liabilities): long-term (excl financial derivatives; US$)</t>
  </si>
  <si>
    <t>C06L</t>
  </si>
  <si>
    <t>Long-term (excl financial derivatives) liabilities of the non-financial sector (non-financial corporations). Consists of securities other than shares with an original maturity of more than one or two years. Excludes financial derivatives.</t>
  </si>
  <si>
    <t>Non-financial sector (liabilities): long-term loans (US$)</t>
  </si>
  <si>
    <t>C10L</t>
  </si>
  <si>
    <t>Long-term loans liabilities of the non-financial sector (non-financial corporations). Consist of loans that have an original maturity normally of more than one or two years.</t>
  </si>
  <si>
    <t>Non-financial sector (liabilities): mutual funds (US$)</t>
  </si>
  <si>
    <t>C13L</t>
  </si>
  <si>
    <t>Mutual funds liabilities of the non-financial sector (non-financial corporations). Consist of collective investment vehicles, using money from many investors to invest in stocks, bonds, short-term money market instruments, and/or other securities</t>
  </si>
  <si>
    <t>Non-financial sector (liabilities): other (US$)</t>
  </si>
  <si>
    <t>C18L</t>
  </si>
  <si>
    <t xml:space="preserve">Other liabilities of the non-financial sector (non-financial corporations). </t>
  </si>
  <si>
    <t>Non-financial sector (liabilities): securities (excl equities; US$)</t>
  </si>
  <si>
    <t>C04L</t>
  </si>
  <si>
    <t>Securities (excl equities) liabilities of the non-financial sector (non-financial corporations). Consist of bills, bonds, certificates of deposit and similar instruments normally traded in the financial markets.</t>
  </si>
  <si>
    <t>Non-financial sector (liabilities): short-term (excl financial derivatives; US$)</t>
  </si>
  <si>
    <t>C05L</t>
  </si>
  <si>
    <t>Short-term (excl financial derivatives) liabilities of the non-financial sector (non-financial corporations). Consists of securities other than shares that have an original maturity of one or two years or less. Excludes financial derivatives</t>
  </si>
  <si>
    <t>Non-financial sector (liabilities): short-term loans (US$)</t>
  </si>
  <si>
    <t>C09L</t>
  </si>
  <si>
    <t>Short-term loans liabilities of the non-financial sector (non-financial corporations). Consist of loans that have an original maturity normally of one or two years or less.</t>
  </si>
  <si>
    <t>Non-financial sector (liabilities): total (US$)</t>
  </si>
  <si>
    <t>C19L</t>
  </si>
  <si>
    <t>Total liabilities of the non-financial sector (non-financial corporations). Equal to the sum of currency and deposits, securities, loans, equities and other non-financial liabilities.</t>
  </si>
  <si>
    <t>Nuclear: Gross domestic energy consumption (% change y/y)</t>
  </si>
  <si>
    <t>NUPY</t>
  </si>
  <si>
    <t>Percentage change in the gross domestic consumption of nuclear power: production plus imports minus exports minus international marine and aviation bunkers and stock changes.</t>
  </si>
  <si>
    <t>Nuclear: Gross domestic energy consumption (% of total)</t>
  </si>
  <si>
    <t>TONT</t>
  </si>
  <si>
    <t>Percentage of gross domestic energy consumption provided by nuclear power: production plus imports minus exports minus international marine and aviation bunkers and stock changes.</t>
  </si>
  <si>
    <t>Nuclear: Gross domestic energy consumption (% of world total)</t>
  </si>
  <si>
    <t>PWTN</t>
  </si>
  <si>
    <t>Gross domestic consumption of nuclear power as a percentage of world nuclear power consumption.</t>
  </si>
  <si>
    <t>Nuclear: Gross domestic energy consumption (ktoe)</t>
  </si>
  <si>
    <t>TONU</t>
  </si>
  <si>
    <t>Gross domestic consumption of nuclear power: production plus imports minus exports minus international marine and aviation bunkers and stock changes.</t>
  </si>
  <si>
    <t>Number of automated teller machines</t>
  </si>
  <si>
    <t>ATMS</t>
  </si>
  <si>
    <t xml:space="preserve">Number of automated teller machines </t>
  </si>
  <si>
    <t>Number of HHs earning &gt; US$1,000 p.a.</t>
  </si>
  <si>
    <t>N001</t>
  </si>
  <si>
    <t>Number of households with nominal disposable income of more than US$1,000 per annum</t>
  </si>
  <si>
    <t>Number of HHs earning &gt; US$1,000 p.a. (constant prices)</t>
  </si>
  <si>
    <t>R001</t>
  </si>
  <si>
    <t>Number of households with disposable income of more than US$1,000 per annum at 2019 constant prices.</t>
  </si>
  <si>
    <t>Number of HHs earning &gt; US$10,000 p.a.</t>
  </si>
  <si>
    <t>N010</t>
  </si>
  <si>
    <t>Number of households with nominal disposable income of more than US$10,000 per annum</t>
  </si>
  <si>
    <t>Number of HHs earning &gt; US$10,000 p.a. (constant prices)</t>
  </si>
  <si>
    <t>R010</t>
  </si>
  <si>
    <t>Number of households with disposable income of more than US$10,000 per annum at 2019 constant prices.</t>
  </si>
  <si>
    <t>Number of HHs earning &gt; US$15,000 p.a.</t>
  </si>
  <si>
    <t>N015</t>
  </si>
  <si>
    <t>Number of households with nominal disposable income of more than US$15,000 per annum</t>
  </si>
  <si>
    <t>Number of HHs earning &gt; US$15,000 p.a. (constant prices)</t>
  </si>
  <si>
    <t>R015</t>
  </si>
  <si>
    <t>Number of households with disposable income of more than US$15,000 per annum at 2019 constant prices.</t>
  </si>
  <si>
    <t>Number of HHs earning &gt; US$25,000 p.a.</t>
  </si>
  <si>
    <t>N025</t>
  </si>
  <si>
    <t>Number of households with nominal disposable income of more than US$25,000 per annum</t>
  </si>
  <si>
    <t>Number of HHs earning &gt; US$25,000 p.a. (constant prices)</t>
  </si>
  <si>
    <t>R025</t>
  </si>
  <si>
    <t>Number of households with disposable income of more than US$25,000 per annum at 2019 constant prices.</t>
  </si>
  <si>
    <t>Number of HHs earning &gt; US$3,000 p.a.</t>
  </si>
  <si>
    <t>N003</t>
  </si>
  <si>
    <t>Number of households with nominal disposable income of more than US$3,000 per annum</t>
  </si>
  <si>
    <t>Number of HHs earning &gt; US$3,000 p.a. (constant prices)</t>
  </si>
  <si>
    <t>R003</t>
  </si>
  <si>
    <t>Number of households with disposable income of more than US$3,000 per annum at 2019 constant prices.</t>
  </si>
  <si>
    <t>Number of HHs earning &gt; US$35,000 p.a.</t>
  </si>
  <si>
    <t>N035</t>
  </si>
  <si>
    <t>Number of households with nominal disposable income of more than US$35,000 per annum</t>
  </si>
  <si>
    <t>Number of HHs earning &gt; US$35,000 p.a. (constant prices)</t>
  </si>
  <si>
    <t>R035</t>
  </si>
  <si>
    <t>Number of households with disposable income of more than US$35,000 per annum at 2019 constant prices.</t>
  </si>
  <si>
    <t>Number of HHs earning &gt; US$5,000 p.a.</t>
  </si>
  <si>
    <t>N005</t>
  </si>
  <si>
    <t>Number of households with nominal disposable income of more than US$5,000 per annum</t>
  </si>
  <si>
    <t>Number of HHs earning &gt; US$5,000 p.a. (constant prices)</t>
  </si>
  <si>
    <t>R005</t>
  </si>
  <si>
    <t>Number of households with disposable income of more than US$5,000 per annum at 2019 constant prices.</t>
  </si>
  <si>
    <t>Number of HHs earning &gt; US$50,000 p.a.</t>
  </si>
  <si>
    <t>N050</t>
  </si>
  <si>
    <t>Number of households with nominal disposable income of more than US$50,000 per annum</t>
  </si>
  <si>
    <t>Number of HHs earning &gt; US$50,000 p.a. (constant prices)</t>
  </si>
  <si>
    <t>R050</t>
  </si>
  <si>
    <t>Number of households with disposable income of more than US$50,000 per annum at 2019 constant prices.</t>
  </si>
  <si>
    <t>Number of HHs earning &gt; US$75,000 p.a.</t>
  </si>
  <si>
    <t>N075</t>
  </si>
  <si>
    <t>Number of households with nominal disposable income of more than US$75,000 per annum</t>
  </si>
  <si>
    <t>Number of HHs earning &gt; US$75,000 p.a. (constant prices)</t>
  </si>
  <si>
    <t>R075</t>
  </si>
  <si>
    <t>Number of households with disposable income of more than US$75,000 per annum at 2019 constant prices.</t>
  </si>
  <si>
    <t>Number of HNWHs &gt;US$1m</t>
  </si>
  <si>
    <t>N01M</t>
  </si>
  <si>
    <t>Number of households with net financial wealth more than US$1,000,000.</t>
  </si>
  <si>
    <t>Number of mass affluent HHs&gt;US$100k</t>
  </si>
  <si>
    <t>N100</t>
  </si>
  <si>
    <t>Number of households with net financial wealth more than US$100,000.</t>
  </si>
  <si>
    <t>Number of mass affluent HHs&gt;US$250k</t>
  </si>
  <si>
    <t>N250</t>
  </si>
  <si>
    <t>Number of households with net financial wealth more than US$250,000.</t>
  </si>
  <si>
    <t>Number of mass affluent HHs&gt;US$500k</t>
  </si>
  <si>
    <t>N500</t>
  </si>
  <si>
    <t>Number of households with net financial wealth more than US$500,000.</t>
  </si>
  <si>
    <t>Officially guaranteed loans (US$)</t>
  </si>
  <si>
    <t>OFGL</t>
  </si>
  <si>
    <t>Public and publicly guaranteed loans, excluding international bonds,</t>
  </si>
  <si>
    <t>Oil (Brent): Index (2005=100)</t>
  </si>
  <si>
    <t>PRBI</t>
  </si>
  <si>
    <t xml:space="preserve">Petroleum: Real UK Brent spot price (2005=100) </t>
  </si>
  <si>
    <t>Oil (Brent): Nominal Price (LCU)</t>
  </si>
  <si>
    <t>PRBL</t>
  </si>
  <si>
    <t xml:space="preserve">Petroleum: Nominal UK Brent spot price (LCU/Barrel) </t>
  </si>
  <si>
    <t>Oil (Brent): Nominal spot price (US$)</t>
  </si>
  <si>
    <t>PRBN</t>
  </si>
  <si>
    <t xml:space="preserve">Petroleum: Nominal UK Brent spot price (US$/Barrel) </t>
  </si>
  <si>
    <t>Oil (Brent): Real Price (2005 LCU)</t>
  </si>
  <si>
    <t>PRBR</t>
  </si>
  <si>
    <t xml:space="preserve">Petroleum: Real UK Brent spot price (Constant 2005 LCU/Barrel) </t>
  </si>
  <si>
    <t>Oil (Dubai): Index (2005=100)</t>
  </si>
  <si>
    <t>PRDI</t>
  </si>
  <si>
    <t xml:space="preserve">Petroleum: Real Dubai spot price (2005=100) </t>
  </si>
  <si>
    <t>Oil (Dubai): Nominal Price (LCU)</t>
  </si>
  <si>
    <t>PRDL</t>
  </si>
  <si>
    <t xml:space="preserve">Petroleum: Nominal Dubai spot price (LCU/Barrel) </t>
  </si>
  <si>
    <t>Oil (Dubai): Nominal spot price (US$)</t>
  </si>
  <si>
    <t>PRDN</t>
  </si>
  <si>
    <t xml:space="preserve">Petroleum: Nominal Dubai spot price (US$/Barrel) </t>
  </si>
  <si>
    <t>Oil (Dubai): Real Price (Constant 2005 LCU)</t>
  </si>
  <si>
    <t>PRDR</t>
  </si>
  <si>
    <t xml:space="preserve">Petroleum: Real Dubai spot price (Constant 2005 LCU/Barrel) </t>
  </si>
  <si>
    <t>Oil (WTI): Index (2005=100)</t>
  </si>
  <si>
    <t>PRWI</t>
  </si>
  <si>
    <t xml:space="preserve">Petroleum: Nominal West Texas Intermediate spot price (2005=100) </t>
  </si>
  <si>
    <t>Oil (WTI): Nominal Price (LCU)</t>
  </si>
  <si>
    <t>PRWL</t>
  </si>
  <si>
    <t xml:space="preserve">Petroleum: Nominal West Texas Intermediate spot price (LCU/Barrel) </t>
  </si>
  <si>
    <t>Oil (WTI): Nominal spot price (US$)</t>
  </si>
  <si>
    <t>PRWN</t>
  </si>
  <si>
    <t xml:space="preserve">Petroleum: Nominal West Texas Intermediate spot price (US$/Barrel) </t>
  </si>
  <si>
    <t>Oil (WTI): Real Price (Constant 2005 LCUl)</t>
  </si>
  <si>
    <t>PRWR</t>
  </si>
  <si>
    <t xml:space="preserve">Petroleum: Nominal West Texas Intermediate spot price (Constant 2005 LCU/Barrel) </t>
  </si>
  <si>
    <t>Old age dependency ratio (%)</t>
  </si>
  <si>
    <t>OADR</t>
  </si>
  <si>
    <t>Ratio of those people older than 64 to those aged 15-64</t>
  </si>
  <si>
    <t>Online retail sales (LCU)</t>
  </si>
  <si>
    <t>RSOR</t>
  </si>
  <si>
    <t>Edge by Ascential – retailinsight.ascentialedge.com; EIU forecasts</t>
  </si>
  <si>
    <t>Measures sales or gross merchandise value (GMV) of goods sold through an online platform.</t>
  </si>
  <si>
    <t>Online retail sales (LCU; % change)</t>
  </si>
  <si>
    <t>RSOG</t>
  </si>
  <si>
    <t>Derived from Edge by Ascential; EIU forecasts</t>
  </si>
  <si>
    <t>Percentage change in sales or gross merchandise value (GMV) of goods sold through an online platform.</t>
  </si>
  <si>
    <t>Online retail sales (US$)</t>
  </si>
  <si>
    <t>RSOU</t>
  </si>
  <si>
    <t>Online retail sales real growth (% pa)</t>
  </si>
  <si>
    <t>RSRG</t>
  </si>
  <si>
    <t>Real percentage change in sales or gross merchandise value (GMV) of goods sold through an online platform.</t>
  </si>
  <si>
    <t>Operating expenses - [Y]</t>
  </si>
  <si>
    <t>BP08</t>
  </si>
  <si>
    <t>All expenses relating to the ordinary banking business other than those included in interest income and net non- interest income. Includes salaries and other employee benefits, staff costs, expenses for property and taxes other than income or corporate ta</t>
  </si>
  <si>
    <t>Operating expenses/assets - [Y]</t>
  </si>
  <si>
    <t>BP22</t>
  </si>
  <si>
    <t>Operating expenses expressed as a percentage of operating expenses.  A measure of the cost side of the banks performance relative to the assets invested.</t>
  </si>
  <si>
    <t>Other capital flows (net; US$)</t>
  </si>
  <si>
    <t>OTCF</t>
  </si>
  <si>
    <t>Balancing item. Includes net flows of short-term capital, counterpart to valuation changes, exceptional financing, net errors and omissions.</t>
  </si>
  <si>
    <t>Other industrial activities (% of GDP)</t>
  </si>
  <si>
    <t>ROIS</t>
  </si>
  <si>
    <t>Real other industrial activities value-added, as percentage of real GDP at factor cost . GDP at factor cost is GDP at market prices, less indirect taxes, plus subsidies.</t>
  </si>
  <si>
    <t>Other services (% change pa)</t>
  </si>
  <si>
    <t>OSEA</t>
  </si>
  <si>
    <t>Other services (% of GDP)</t>
  </si>
  <si>
    <t>ROSS</t>
  </si>
  <si>
    <t>Real other services value-added, as percentage of real GDP at factor cost . GDP at factor cost is GDP at market prices, less indirect taxes, plus subsidies.</t>
  </si>
  <si>
    <t>Other: Energy consumption (% of total)</t>
  </si>
  <si>
    <t>TOOP</t>
  </si>
  <si>
    <t>Percentage of gross domestic energy consumed by the all other sectors.</t>
  </si>
  <si>
    <t>Other: Energy consumption (ktoe)</t>
  </si>
  <si>
    <t>TOOT</t>
  </si>
  <si>
    <t>Total energy consumed by other sectors.</t>
  </si>
  <si>
    <t>Includes Agriculture/ Forestry, Fishing, Non-Specified Other sectors and Non energy use in Other</t>
  </si>
  <si>
    <t>Outward direct investment (US$)</t>
  </si>
  <si>
    <t>OUDV</t>
  </si>
  <si>
    <t>Net flows of direct investment capital by domestic residents out of the country.</t>
  </si>
  <si>
    <t>Outward FDI flow/GDP (%)</t>
  </si>
  <si>
    <t>OUDF</t>
  </si>
  <si>
    <t>Net flows of direct investment capital by domestic residents out of the country as a percentage of GDP.</t>
  </si>
  <si>
    <t>Outward FDI stock (US$)</t>
  </si>
  <si>
    <t>OUDS</t>
  </si>
  <si>
    <t>Stock of direct investment capital by domestic residents out of the country at current prices.</t>
  </si>
  <si>
    <t>Outward FDI stock/GDP (%)</t>
  </si>
  <si>
    <t>OUDC</t>
  </si>
  <si>
    <t>Stock of direct investment capital by domestic residents out of the country, as a percentage of GDP.</t>
  </si>
  <si>
    <t>Outward portfolio investment</t>
  </si>
  <si>
    <t>OPIN</t>
  </si>
  <si>
    <t>Residents investment in a foreign country in financial securities of any maturity, such as corporate securities, bonds, notes, money market instruments and financial derivatives.</t>
  </si>
  <si>
    <t>Overall productivity of labour (GDP at PPP, per worker, US$)</t>
  </si>
  <si>
    <t>OPRL</t>
  </si>
  <si>
    <t xml:space="preserve">Gross domestic product (GDP) at purchasing power parity (PPP) in US$ per person employed.  </t>
  </si>
  <si>
    <t>Overall unit labour costs (LCU-based; % change pa)</t>
  </si>
  <si>
    <t>ODLC</t>
  </si>
  <si>
    <t>Percentage change in the labour cost of producing one unit of output over previous period, in local currency.</t>
  </si>
  <si>
    <t>Overall unit labour costs (US$-based; % change pa)</t>
  </si>
  <si>
    <t>DULC</t>
  </si>
  <si>
    <t>Derived from US Bureau of Labor Statistics</t>
  </si>
  <si>
    <t xml:space="preserve">Percentage change in the labour cost of producing one unit of output over previous year, in US$. </t>
  </si>
  <si>
    <t>Overall unit labour costs level (index, US=100)</t>
  </si>
  <si>
    <t>OULC</t>
  </si>
  <si>
    <t>The labour cost of producing one unit of output indexed to US=100 by the EIU.</t>
  </si>
  <si>
    <t>Overhead ratio (operating exp/revenues) - [Y]</t>
  </si>
  <si>
    <t>BP19</t>
  </si>
  <si>
    <t>Operating expenses expressed as a percentage of revenue.</t>
  </si>
  <si>
    <t>Packaged software sales (% of GDP)</t>
  </si>
  <si>
    <t>PSOG</t>
  </si>
  <si>
    <t>IT spending on system infrastructure software, application development and deployment software and applications. Packaged software is programs or codesets of any type commercially available through sale, lease, rental, or as a service.</t>
  </si>
  <si>
    <t>Packaged software sales (% pa)</t>
  </si>
  <si>
    <t>PSOP</t>
  </si>
  <si>
    <t>Packaged software sales (LCU)</t>
  </si>
  <si>
    <t>PSOL</t>
  </si>
  <si>
    <t>Packaged software sales (US$)</t>
  </si>
  <si>
    <t>PSOF</t>
  </si>
  <si>
    <t>Passenger car production (units)</t>
  </si>
  <si>
    <t>CAPR</t>
  </si>
  <si>
    <t>International Organization of Motor Vehicle Manufacturers</t>
  </si>
  <si>
    <t>Production of passenger cars</t>
  </si>
  <si>
    <t>Passenger car registrations (units)</t>
  </si>
  <si>
    <t>NPCR</t>
  </si>
  <si>
    <t>Korea Automobile Manufacturers' Association, Korea Automobile Importers &amp; Distributor' Association, EIU estimates</t>
  </si>
  <si>
    <t xml:space="preserve">Volume of new passenger car registrations. </t>
  </si>
  <si>
    <t>This include imports</t>
  </si>
  <si>
    <t>Passenger cars (stock per 1,000 pop)</t>
  </si>
  <si>
    <t>CAOS</t>
  </si>
  <si>
    <t>International Organization of Motor Vehicle Manufacturers;World Bank - World Development Indicators;EIU estimates</t>
  </si>
  <si>
    <t>Total registered passenger cars in use per 1,000 people.</t>
  </si>
  <si>
    <t>Personal computers</t>
  </si>
  <si>
    <t>PCON</t>
  </si>
  <si>
    <t xml:space="preserve">Personal computers </t>
  </si>
  <si>
    <t>Personal computers (% pa)</t>
  </si>
  <si>
    <t>PCOP</t>
  </si>
  <si>
    <t>Percentage change in the estimated stock of self-contained computers designed to be used by a single individual.</t>
  </si>
  <si>
    <t>Personal computers (per 100 people, US=100)</t>
  </si>
  <si>
    <t>PCOU</t>
  </si>
  <si>
    <t>Estimated stock of self-contained computers designed to be used by a single individual indexed to US=100 by the EIU..</t>
  </si>
  <si>
    <t>Personal computers (share of world total)</t>
  </si>
  <si>
    <t>PCOW</t>
  </si>
  <si>
    <t>Estimated stock of self-contained computers designed to be used by a single individual.</t>
  </si>
  <si>
    <t>Personal computers (stock per 100 pop)</t>
  </si>
  <si>
    <t>PCOS</t>
  </si>
  <si>
    <t>Personal computers: gap to potential</t>
  </si>
  <si>
    <t>PTPG</t>
  </si>
  <si>
    <t>ITU; EIU calculation</t>
  </si>
  <si>
    <t>Estimated potential growth in the ownership of personal computers to reach full potential.</t>
  </si>
  <si>
    <t>Personal computers: potential growth (% pa)</t>
  </si>
  <si>
    <t>PTPP</t>
  </si>
  <si>
    <t>Percentage change in the estimated potential ownership of personal computers.</t>
  </si>
  <si>
    <t>Personal disposable income (LCU)</t>
  </si>
  <si>
    <t>DILC</t>
  </si>
  <si>
    <t>Derived from OECD; IMF, International Financial Statistics</t>
  </si>
  <si>
    <t>The total value of personal income after taxes and deductions.</t>
  </si>
  <si>
    <t>PDI includes adjustment to net equity plus the differential between nominal private consumption from OECD and NSO</t>
  </si>
  <si>
    <t>Personal disposable income (per head US$)</t>
  </si>
  <si>
    <t>PDIC</t>
  </si>
  <si>
    <t xml:space="preserve">The total value of personal income after taxes and deductions divided by total population. </t>
  </si>
  <si>
    <t>Personal disposable income (PPP US$)</t>
  </si>
  <si>
    <t>PPDI</t>
  </si>
  <si>
    <t>The total value of personal income after taxes and deductions at purchasing power parity (PPP) in US$.</t>
  </si>
  <si>
    <t>Personal disposable income (US$)</t>
  </si>
  <si>
    <t>PDIN</t>
  </si>
  <si>
    <t>The total value of personal income after taxes and deductions, in US$.</t>
  </si>
  <si>
    <t>Petrol consumption (tonnes)</t>
  </si>
  <si>
    <t>PETC</t>
  </si>
  <si>
    <t>Derived from International Energy Agency (IEA); Economist Intelligence Unit estimates and forecasts</t>
  </si>
  <si>
    <t xml:space="preserve">Consumption of motor gasoline for use in internal combustion engines such as motor vehicles, excluding aircraft. </t>
  </si>
  <si>
    <t>Petroleum products: Exports (kb/d)</t>
  </si>
  <si>
    <t>OPEX</t>
  </si>
  <si>
    <t>Total exports of petroleum products.</t>
  </si>
  <si>
    <t>Petroleum products: Gross domestic consumption (% change y/y)</t>
  </si>
  <si>
    <t>OPPY</t>
  </si>
  <si>
    <t>Percentage change in the gross domestic consumption of petroleum products: production plus imports minus exports minus international marine and aviation bunkers and stock changes.</t>
  </si>
  <si>
    <t>Petroleum products: Gross domestic consumption (% of total)</t>
  </si>
  <si>
    <t>TOPT</t>
  </si>
  <si>
    <t>Percentage of gross domestic energy consumption provided by petroleum products: production plus imports minus exports minus international marine and aviation bunkers and stock changes.</t>
  </si>
  <si>
    <t>Petroleum products: Gross domestic consumption (ktoe)</t>
  </si>
  <si>
    <t>TOPP</t>
  </si>
  <si>
    <t>Gross domestic consumption of petroleum products: production plus imports minus exports minus international marine and aviation bunkers and stock changes.</t>
  </si>
  <si>
    <t>Petroleum Products: Gross domestic energy consumption (% of world total)</t>
  </si>
  <si>
    <t>PWTP</t>
  </si>
  <si>
    <t>Gross domestic consumption of petroleum products as a percentage of world petroleum products consumption.</t>
  </si>
  <si>
    <t>Petroleum products: Imports (kb/d)</t>
  </si>
  <si>
    <t>OPIM</t>
  </si>
  <si>
    <t>Total imports of petroleum products.</t>
  </si>
  <si>
    <t>Petroleum products: Net imports (kb/d)</t>
  </si>
  <si>
    <t>OPNI</t>
  </si>
  <si>
    <t>Net imports of petroleum products.</t>
  </si>
  <si>
    <t>Pharmaceuticals sales (LCU)</t>
  </si>
  <si>
    <t>PHSC</t>
  </si>
  <si>
    <t>Espicom till 2007, OECD from 2008 onward</t>
  </si>
  <si>
    <t>Pharmaceuticals sales at consumer prices. Includes prescription only and OTC products (LCU)</t>
  </si>
  <si>
    <t>Pharmaceuticals sales (US$)</t>
  </si>
  <si>
    <t>PHSL</t>
  </si>
  <si>
    <t>Pharmaceuticals sales at consumer prices. Includes prescription only and OTC products.</t>
  </si>
  <si>
    <t>In US$ PPP terms</t>
  </si>
  <si>
    <t>Policy environment for foreign investment rating (10=good)</t>
  </si>
  <si>
    <t>FIRT</t>
  </si>
  <si>
    <t>The EIUs policy towards foreign investment rating scores countries between 1 and 10 on a variety of measures including government policy and the risk of expropriation, with 1 being low and 10 being high.</t>
  </si>
  <si>
    <t>Policy interest rate (%)</t>
  </si>
  <si>
    <t>RAT6</t>
  </si>
  <si>
    <t>Bank of Korea base rate</t>
  </si>
  <si>
    <t>Policy towards private enterprise rating (10=good)</t>
  </si>
  <si>
    <t>PPRT</t>
  </si>
  <si>
    <t>The EIUs policy towards private enterprise rating scores countries between 1 and 10 on a variety of measures including protection of property rights and government attitudes to competition, with 1 being low and 10 being high.</t>
  </si>
  <si>
    <t>Political environment rating (10=high)</t>
  </si>
  <si>
    <t>PERT</t>
  </si>
  <si>
    <t>The EIUs business environment rankings quantify the attractiveness of the business environment. The political environment rating scores countries between 1 and 10 on political stability and institutional effectiveness, with 1 being low and 10 being high.</t>
  </si>
  <si>
    <t>Political stability rating (10=high)</t>
  </si>
  <si>
    <t>PSER</t>
  </si>
  <si>
    <t>The EIUs business environment rankings quantify the attractiveness of the business environment. The political stability rating scores countries between 1 and 10, with 1 being low and 10 being high.</t>
  </si>
  <si>
    <t>Population</t>
  </si>
  <si>
    <t>POPN</t>
  </si>
  <si>
    <t>United Nations</t>
  </si>
  <si>
    <t>Population estimate</t>
  </si>
  <si>
    <t>Population (% change pa)</t>
  </si>
  <si>
    <t>DPOP</t>
  </si>
  <si>
    <t>Derived from United Nations</t>
  </si>
  <si>
    <t xml:space="preserve">Percentage change in population estimate over previous year. </t>
  </si>
  <si>
    <t>Population aged 0-14</t>
  </si>
  <si>
    <t>YPOP</t>
  </si>
  <si>
    <t xml:space="preserve">Number of people in a country aged between 0 and 14 years  </t>
  </si>
  <si>
    <t>Population aged 0-4</t>
  </si>
  <si>
    <t>PO05</t>
  </si>
  <si>
    <t>Number of people in a country aged between 0 and 4 years</t>
  </si>
  <si>
    <t>Population aged 10-14</t>
  </si>
  <si>
    <t>PO15</t>
  </si>
  <si>
    <t>Number of people in a country aged between 10 and 14 years</t>
  </si>
  <si>
    <t>Population aged 100+</t>
  </si>
  <si>
    <t>PO01</t>
  </si>
  <si>
    <t xml:space="preserve">Number of people in a country aged 100 years and over  </t>
  </si>
  <si>
    <t>Population aged 15-19</t>
  </si>
  <si>
    <t>PO20</t>
  </si>
  <si>
    <t>Number of people in a country aged between 15 and 19 years</t>
  </si>
  <si>
    <t>Population aged 15-64</t>
  </si>
  <si>
    <t>LPOP</t>
  </si>
  <si>
    <t xml:space="preserve">Number of people in a country aged between 15 and 64 years  </t>
  </si>
  <si>
    <t>Population aged 20-24</t>
  </si>
  <si>
    <t>PO25</t>
  </si>
  <si>
    <t>Number of people in a country aged between 20 and 24 years</t>
  </si>
  <si>
    <t>Population aged 25-29</t>
  </si>
  <si>
    <t>PO30</t>
  </si>
  <si>
    <t>Number of people in a country aged between 25 and 29 years</t>
  </si>
  <si>
    <t>Population aged 30-34</t>
  </si>
  <si>
    <t>PO35</t>
  </si>
  <si>
    <t>Number of people in a country aged between 30 and 34 years</t>
  </si>
  <si>
    <t>Population aged 35-39</t>
  </si>
  <si>
    <t>PO40</t>
  </si>
  <si>
    <t>Number of people in a country aged between 35 and 39 years</t>
  </si>
  <si>
    <t>Population aged 40-44</t>
  </si>
  <si>
    <t>PO45</t>
  </si>
  <si>
    <t>Number of people in a country aged between 40 and 44 years</t>
  </si>
  <si>
    <t>Population aged 45-49</t>
  </si>
  <si>
    <t>PO50</t>
  </si>
  <si>
    <t>Number of people in a country aged between 45 and 49 years</t>
  </si>
  <si>
    <t>Population aged 5-9</t>
  </si>
  <si>
    <t>PO10</t>
  </si>
  <si>
    <t>Number of people in a country aged between 5 and 9 years</t>
  </si>
  <si>
    <t>Population aged 50-54</t>
  </si>
  <si>
    <t>PO55</t>
  </si>
  <si>
    <t>Number of people in a country aged between 50 and 54 years</t>
  </si>
  <si>
    <t>Population aged 55-59</t>
  </si>
  <si>
    <t>PO60</t>
  </si>
  <si>
    <t>Number of people in a country aged between 55 and 59 years</t>
  </si>
  <si>
    <t>Population aged 60-64</t>
  </si>
  <si>
    <t>PO65</t>
  </si>
  <si>
    <t>Number of people in a country aged between 60 and 64 years</t>
  </si>
  <si>
    <t>Population aged 65+</t>
  </si>
  <si>
    <t>OPOP</t>
  </si>
  <si>
    <t xml:space="preserve">Number of people in a country aged 65 years and over  </t>
  </si>
  <si>
    <t>Population aged 65-69</t>
  </si>
  <si>
    <t>PO70</t>
  </si>
  <si>
    <t>Number of people in a country aged between 65 and 69 years</t>
  </si>
  <si>
    <t>Population aged 70-74</t>
  </si>
  <si>
    <t>PO75</t>
  </si>
  <si>
    <t>Number of people in a country aged between 70 and 74 years</t>
  </si>
  <si>
    <t>Population aged 75-79</t>
  </si>
  <si>
    <t>PO80</t>
  </si>
  <si>
    <t>Number of people in a country aged between 75 and 79 years</t>
  </si>
  <si>
    <t>Population aged 80-84</t>
  </si>
  <si>
    <t>PO85</t>
  </si>
  <si>
    <t>Number of people in a country aged between 80 and 84 years</t>
  </si>
  <si>
    <t>Population aged 85-89</t>
  </si>
  <si>
    <t>PO90</t>
  </si>
  <si>
    <t>Number of people in a country aged between 85 and 89 years</t>
  </si>
  <si>
    <t>Population aged 90-94</t>
  </si>
  <si>
    <t>PO95</t>
  </si>
  <si>
    <t>Number of people in a country aged between 90 and 94 years</t>
  </si>
  <si>
    <t>Population aged 95-99</t>
  </si>
  <si>
    <t>PO00</t>
  </si>
  <si>
    <t>Number of people in a country aged between 95 and 99 years</t>
  </si>
  <si>
    <t>Potential personal computers</t>
  </si>
  <si>
    <t>PTPD</t>
  </si>
  <si>
    <t>Estimated potential ownership of personal computers.</t>
  </si>
  <si>
    <t>Price controls (5=few)</t>
  </si>
  <si>
    <t>PRER</t>
  </si>
  <si>
    <t>The EIUs business environment rankings quantify the attractiveness of the business environment. The price controls rating scores countries between 1 and 5 on the extent of price controls, with 1 being "extensive" and 5 being "very few or none".</t>
  </si>
  <si>
    <t>Primary balance (% of GDP)</t>
  </si>
  <si>
    <t>PBAX</t>
  </si>
  <si>
    <t>Derived from Bank of Korea; OECD, Economic Outlook</t>
  </si>
  <si>
    <t>General government receipts (including grants received and loan repayments) less non-interest expenditures, as a percentage of GDP.</t>
  </si>
  <si>
    <t>Primary balance (LCU)</t>
  </si>
  <si>
    <t>PBAL</t>
  </si>
  <si>
    <t>General government receipts (including grants received and loan repayments) less non-interest expenditures.</t>
  </si>
  <si>
    <t>Primary balance (US$)</t>
  </si>
  <si>
    <t>PBAU</t>
  </si>
  <si>
    <t>Primary school enrolment ratio (%)</t>
  </si>
  <si>
    <t>PSEN</t>
  </si>
  <si>
    <t>WDI</t>
  </si>
  <si>
    <t>Gross ratio of enrolment in primary education to the population of the corresponding school age.</t>
  </si>
  <si>
    <t>Principal arrears (US$)</t>
  </si>
  <si>
    <t>PARR</t>
  </si>
  <si>
    <t>Cumulative stock of overdue principal repayments on long-term external debt at end-period.</t>
  </si>
  <si>
    <t>Principal arrears owed to official creditors (US$)</t>
  </si>
  <si>
    <t>PARO</t>
  </si>
  <si>
    <t xml:space="preserve">Overdue principal repayments on long-term external debt at end-period owed to official creditors. </t>
  </si>
  <si>
    <t>Principal arrears owed to private creditors (US$)</t>
  </si>
  <si>
    <t>PARP</t>
  </si>
  <si>
    <t>Overdue principal repayments on long-term external debt at end-period owed to commercial creditors.</t>
  </si>
  <si>
    <t>Principal repayments due (US$)</t>
  </si>
  <si>
    <t>PRPD</t>
  </si>
  <si>
    <t>Principal repayments owed on medium- and long-term debt and IMF debits.</t>
  </si>
  <si>
    <t>Private consumption (% of GDP)</t>
  </si>
  <si>
    <t>PPCR</t>
  </si>
  <si>
    <t xml:space="preserve">Private consumption expenditure at current market prices, as a percentage of GDP.  </t>
  </si>
  <si>
    <t>Private consumption (real % change pa)</t>
  </si>
  <si>
    <t>DCPR</t>
  </si>
  <si>
    <t>Percentage change in real private consumption, over previous year.</t>
  </si>
  <si>
    <t>Private consumption deflator (% change; av)</t>
  </si>
  <si>
    <t>CDFD</t>
  </si>
  <si>
    <t>Percentage change in private consumption deflator index in local currency, period average (2010 = 100).</t>
  </si>
  <si>
    <t>Private consumption deflator (2010=100; av)</t>
  </si>
  <si>
    <t>CDFI</t>
  </si>
  <si>
    <t>Private consumption deflator index in local currency, period average (2010 = 100).</t>
  </si>
  <si>
    <t>Private consumption per head (US$)</t>
  </si>
  <si>
    <t>PCPC</t>
  </si>
  <si>
    <t>Derived from IMF, International Financial Statistics; Korean National Statistical Office, Major Statistics of Korean Economy</t>
  </si>
  <si>
    <t>Private consumption expenditure divided by population.  Derived National Statistical Office data and period-average exchange rate.</t>
  </si>
  <si>
    <t>Private consumption, contribution to real GDP growth (% points)</t>
  </si>
  <si>
    <t>CGPR</t>
  </si>
  <si>
    <t>Change in private consumption, as a percentage of real GDP in the previous period.</t>
  </si>
  <si>
    <t>Private medium &amp; long-term debt (US$)</t>
  </si>
  <si>
    <t>PFDT</t>
  </si>
  <si>
    <t>Disbursed external debt owed by the private sector with no public guarantee, having an original or extended maturity of more than one year, at end-period.</t>
  </si>
  <si>
    <t>Private sector credit/GDP (%)</t>
  </si>
  <si>
    <t>PGDP</t>
  </si>
  <si>
    <t>Total loans to the corporate and household sectors, as a percentage of GDP.</t>
  </si>
  <si>
    <t>Producer price index (2010=100; av)</t>
  </si>
  <si>
    <t>CPPI</t>
  </si>
  <si>
    <t>The producer price index rebased to 2010=100 by the EIU</t>
  </si>
  <si>
    <t>Producer price index (av)</t>
  </si>
  <si>
    <t>LPPI</t>
  </si>
  <si>
    <t>Producer price index in local currency, period average (2015 =100).</t>
  </si>
  <si>
    <t>Producer prices (% change pa; av)</t>
  </si>
  <si>
    <t>DPPI</t>
  </si>
  <si>
    <t>Percentage change in producer price index in local currency, period average (2015 =100).</t>
  </si>
  <si>
    <t>Productivity of capital (ICOR;%)</t>
  </si>
  <si>
    <t>PCAP</t>
  </si>
  <si>
    <t>Growth rate of real GDP divided by share of fixed investment in GDP.</t>
  </si>
  <si>
    <t>Productivity of labour in manufacturing (value added per worker, US$)</t>
  </si>
  <si>
    <t>PRMF</t>
  </si>
  <si>
    <t>International Labour Organisation, World Bank, EIU Estimates</t>
  </si>
  <si>
    <t>Manufacturing value added (at current market exchange rates) per worker in manufacturing.</t>
  </si>
  <si>
    <t>Profit before tax - [Y]</t>
  </si>
  <si>
    <t>BP11</t>
  </si>
  <si>
    <t xml:space="preserve">Net income before provisions minus Net provisions. Net income before provisions is Net interest income plus non-interest income minus operating expenses. </t>
  </si>
  <si>
    <t>Promotion of competition (5=high)</t>
  </si>
  <si>
    <t>PCRT</t>
  </si>
  <si>
    <t>The EIUs promotion of competition rating scores countries between 1 and 5 on government policy to promote competition, with 1 being "very poor" and 5 being "very good".</t>
  </si>
  <si>
    <t>Protein consumption (daily/pc)</t>
  </si>
  <si>
    <t>PRCO</t>
  </si>
  <si>
    <t>Average protein consumption per head.</t>
  </si>
  <si>
    <t>Provisions (net) - [Y]</t>
  </si>
  <si>
    <t>BP10</t>
  </si>
  <si>
    <t>Charges for value adjustments in respect of loans, credits and securities, book gains from such adjustments, losses on loans and transfers to and from reserves for possible losses on such assets. Note: depending on the source, this series may include only</t>
  </si>
  <si>
    <t>Provisions/assets - [Y]</t>
  </si>
  <si>
    <t>BP24</t>
  </si>
  <si>
    <t>Net provisions expressed as a percentage of assets.</t>
  </si>
  <si>
    <t>Provisions/total loans - [Y]</t>
  </si>
  <si>
    <t>BP12</t>
  </si>
  <si>
    <t>Provisions/total loans indicates how much of the total portfolio has been provided for but not charged off. Given a similar charge-off policy the higher the ratio the poorer the quality of the loan portfolio will be.</t>
  </si>
  <si>
    <t>Public administration services (%  change pa)</t>
  </si>
  <si>
    <t>PRPA</t>
  </si>
  <si>
    <t>Percentage change in public administration services value-added, over previous period.</t>
  </si>
  <si>
    <t>Public administration services (% of GDP)</t>
  </si>
  <si>
    <t>RPSS</t>
  </si>
  <si>
    <t>Real public administration services value-added, as percentage of real GDP at factor cost . GDP at factor cost is GDP at market prices, less indirect taxes, plus subsidies.</t>
  </si>
  <si>
    <t>Public administration services (LCU)</t>
  </si>
  <si>
    <t>PASR</t>
  </si>
  <si>
    <t>Public administration services value added at constant 2010 prices.</t>
  </si>
  <si>
    <t>Public debt  (% of GDP)</t>
  </si>
  <si>
    <t>PUDP</t>
  </si>
  <si>
    <t>EIU calculation derived from OECD, Economic Outlook data</t>
  </si>
  <si>
    <t>General government debt, as a percentage of GDP</t>
  </si>
  <si>
    <t>Public debt (LCU)</t>
  </si>
  <si>
    <t>PUDL</t>
  </si>
  <si>
    <t>General government debt.</t>
  </si>
  <si>
    <t>General government</t>
  </si>
  <si>
    <t>Public debt (US$)</t>
  </si>
  <si>
    <t>PUDU</t>
  </si>
  <si>
    <t>Public medium &amp; long-term debt (US$)</t>
  </si>
  <si>
    <t>GFDT</t>
  </si>
  <si>
    <t>Disbursed external debt owed by the public sector or with a public guarantee,</t>
  </si>
  <si>
    <t>Quality of bureaucracy (5=high)</t>
  </si>
  <si>
    <t>QBER</t>
  </si>
  <si>
    <t>The EIUs business environment rankings quantify the attractiveness of the business environment. The quality of bureaucracy rating scores countries between 1 and 5, with 1 being "very low" and 5 being "very high".</t>
  </si>
  <si>
    <t>Railroad density (km per m pop)</t>
  </si>
  <si>
    <t>RRDP</t>
  </si>
  <si>
    <t>EIU, CIA Factbook</t>
  </si>
  <si>
    <t xml:space="preserve">Density of the railway network in relation to the population of the country concerned. </t>
  </si>
  <si>
    <t>Railroad density (km per sq km of land area)</t>
  </si>
  <si>
    <t>RRDD</t>
  </si>
  <si>
    <t xml:space="preserve">Density of the railway network in relation to the land area of the country concerned. </t>
  </si>
  <si>
    <t>Real domestic demand (LCU)</t>
  </si>
  <si>
    <t>RDMD</t>
  </si>
  <si>
    <t>Total domestic expenditure (including stockbuilding) at constant 2015 market prices.</t>
  </si>
  <si>
    <t>Real domestic demand (US$ at 2010 prices)</t>
  </si>
  <si>
    <t>CDMD</t>
  </si>
  <si>
    <t>Total domestic expenditure (including stockbuilding) at constant market prices, rebased to 2010 constant prices and translated into US$ using the LCU:$ exchange rate in 2010.</t>
  </si>
  <si>
    <t>Data revised due to base year change from 2005 to 2010</t>
  </si>
  <si>
    <t>Real effective exchange rate (index; 2010=100)</t>
  </si>
  <si>
    <t>XRRE</t>
  </si>
  <si>
    <t>Trade-weighted basket of currencies converted to an index (2010=100) and adjusted for relative price movements.</t>
  </si>
  <si>
    <t>Real estate (% change pa)</t>
  </si>
  <si>
    <t>PRRE</t>
  </si>
  <si>
    <t>Percentage change in real activities related to real estate value-added, over previous period.</t>
  </si>
  <si>
    <t>Real estate (LCU)</t>
  </si>
  <si>
    <t>RESR</t>
  </si>
  <si>
    <t>Activities related to real estate value-added at constant 2010 prices.</t>
  </si>
  <si>
    <t>Real exports of G&amp;S (LCU)</t>
  </si>
  <si>
    <t>REXP</t>
  </si>
  <si>
    <t>Exports of goods and services at constant 2015 market prices.</t>
  </si>
  <si>
    <t>Real exports of G&amp;S (US$ at 2010 prices)</t>
  </si>
  <si>
    <t>CEXP</t>
  </si>
  <si>
    <t>Exports of goods and services at constant market prices, rebased to 2010 constant prices and translated into US$ using the LCU:$ exchange rate in 2010.</t>
  </si>
  <si>
    <t>Real GDP (% change pa)</t>
    <phoneticPr fontId="3" type="noConversion"/>
  </si>
  <si>
    <t>DGDP</t>
  </si>
  <si>
    <t>Percentage change in real GDP, over previous year.</t>
  </si>
  <si>
    <t>Includes statistical discrepancy.</t>
  </si>
  <si>
    <t>Real GDP (LCU)</t>
  </si>
  <si>
    <t>RGDP</t>
  </si>
  <si>
    <t>Gross domestic product (GDP) at constant 2015 market prices.</t>
  </si>
  <si>
    <t>Seasonally adjusted; Includes statistical discrepancy.</t>
  </si>
  <si>
    <t>Real GDP (PPP US$ at 2010 prices)</t>
  </si>
  <si>
    <t>AGDP</t>
  </si>
  <si>
    <t>Gross domestic product (GDP) at constant market prices, rebased to 2010 constant prices and translated into US$ using the LCU:$ PPP exchange rate in 2010.</t>
  </si>
  <si>
    <t>Real GDP (US$ at 2010 prices)</t>
  </si>
  <si>
    <t>CGDP</t>
  </si>
  <si>
    <t>Gross domestic product (GDP) at constant market prices, rebased to 2010 constant prices and translated into US$ using the LCU:$ exchange rate in 2010.</t>
  </si>
  <si>
    <t>Includes statistical discrepancy. Data revised due to base year change from 2005 to 2010</t>
  </si>
  <si>
    <t>Real GDP (US$ at 2010 prices) per head</t>
  </si>
  <si>
    <t>YPCC</t>
  </si>
  <si>
    <t xml:space="preserve">Real GDP (US$ at 2010 prices) divided by population. </t>
  </si>
  <si>
    <t>0</t>
  </si>
  <si>
    <t>Real government consumption (LCU)</t>
  </si>
  <si>
    <t>RGCE</t>
  </si>
  <si>
    <t>Government consumption expenditure at constant 2015 market prices.</t>
  </si>
  <si>
    <t>Real government consumption (US$ at 2010 prices)</t>
  </si>
  <si>
    <t>CGCE</t>
  </si>
  <si>
    <t>Government consumption expenditure at constant market prices, rebased to 2010 constant prices and translated into US$ using the LCU:$ exchange rate in 2010.</t>
  </si>
  <si>
    <t>Real gross fixed investment (LCU)</t>
  </si>
  <si>
    <t>RFIN</t>
  </si>
  <si>
    <t>Gross fixed investment at constant 2015 market prices.</t>
  </si>
  <si>
    <t>Real gross fixed investment (US$ at 2010 prices)</t>
  </si>
  <si>
    <t>CFIN</t>
  </si>
  <si>
    <t>Gross investment (fixed plus stockbuilding) at constant market prices, rebased to 2010 constant prices and translated into US$ using the LCU:$ exchange rate in 2010.</t>
  </si>
  <si>
    <t>Real imports of G&amp;S (LCU)</t>
  </si>
  <si>
    <t>RIMP</t>
  </si>
  <si>
    <t>Imports of goods and services at constant 2015 market prices.</t>
  </si>
  <si>
    <t>Real imports of G&amp;S (US$ at 2010 prices)</t>
  </si>
  <si>
    <t>CIMP</t>
  </si>
  <si>
    <t>Imports of goods and services at constant market prices, rebased to 2010 constant prices and translated into US$ using the LCU:$ exchange rate in 2010.</t>
  </si>
  <si>
    <t>Real personal disposable income (% change pa)</t>
  </si>
  <si>
    <t>RPDI</t>
  </si>
  <si>
    <t>Real growth rate of total personal income after taxes and deductions.</t>
  </si>
  <si>
    <t>Real personal disposable income (PPP US$ at 2005 prices)</t>
  </si>
  <si>
    <t>APDI</t>
  </si>
  <si>
    <t>The total value of personal income after taxes and deductions at constant market prices, rebased to 2005 constant prices and translated into US$ using the LCU:$ PPP exchange rate in 2005.</t>
  </si>
  <si>
    <t>Real personal disposable income (US$ at 2010 prices)</t>
  </si>
  <si>
    <t>CPDI</t>
  </si>
  <si>
    <t>The total value of personal disposable income at constant market prices, rebased to 2010 constant prices and translated into US$ using the LCU:$ exchange rate in 2010.</t>
  </si>
  <si>
    <t>Real private consumption (LCU)</t>
  </si>
  <si>
    <t>RCPR</t>
  </si>
  <si>
    <t>Private consumption expenditure at constant 2015 market prices.</t>
  </si>
  <si>
    <t>Real private consumption (US$ at 2010 prices)</t>
  </si>
  <si>
    <t>CCPR</t>
  </si>
  <si>
    <t>Private consumption expenditure at constant market prices, rebased to 2010 constant prices and translated into US$ using the LCU:$ exchange rate in 2010.</t>
  </si>
  <si>
    <t>Real stockbuilding (LCU)</t>
  </si>
  <si>
    <t>RSTK</t>
  </si>
  <si>
    <t>Stockbuilding at constant 2015 market prices.</t>
  </si>
  <si>
    <t>Rebasing residual (US$ at 2010 prices)</t>
  </si>
  <si>
    <t>CRES</t>
  </si>
  <si>
    <t xml:space="preserve">The difference between the sum of all rebased (US$ 2010 constant price) GDP components, and rebased GDP. </t>
  </si>
  <si>
    <t>Without this residual the sum of all the rebased GDP components would not grow at the same pace as the original GDP data because rebasing alters the relative importance of individual GDP components.</t>
  </si>
  <si>
    <t>Residential :Energy consumption (% of total)</t>
  </si>
  <si>
    <t>TORP</t>
  </si>
  <si>
    <t>Percentage of gross domestic energy consumed by the residential sector.</t>
  </si>
  <si>
    <t>Residential: Energy consumption (ktoe)</t>
  </si>
  <si>
    <t>TORS</t>
  </si>
  <si>
    <t>Total energy consumed by the residential sector.</t>
  </si>
  <si>
    <t>Respiratory diseases (age-standardised death rates per 100,000 pop)</t>
  </si>
  <si>
    <t>RESP</t>
  </si>
  <si>
    <t>WHO age-standardised death rates per 100,000 people from respiratory diseases</t>
  </si>
  <si>
    <t>Rest of world (assets): currency and deposits (US$)</t>
  </si>
  <si>
    <t>F01A</t>
  </si>
  <si>
    <t>Currency and deposits assets of the rest-of-world (non-resident institutional units with economic links with resident units). Consist of financial assets used to make payments, including currency, transferable deposits and other deposits.</t>
  </si>
  <si>
    <t>Rest-of-world series represent transactions conducted with non-residents (foreign transactions).</t>
  </si>
  <si>
    <t>Rest of world (assets): equities (US$)</t>
  </si>
  <si>
    <t>F11A</t>
  </si>
  <si>
    <t>Equities assets of the rest-of-world (non-resident institutional units with economic links with resident units). Consist of claims to residual value of incorporated enterprises, after claims of all creditors, and include mutual fund holdings.</t>
  </si>
  <si>
    <t>Rest of world (assets): loans (US$)</t>
  </si>
  <si>
    <t>F08A</t>
  </si>
  <si>
    <t>Loans assets of the rest-of-world (non-resident institutional units with economic links with resident units). Comprise financial assets created when creditors lend funds directly to debtors.</t>
  </si>
  <si>
    <t>Rest of world (assets): other (US$)</t>
  </si>
  <si>
    <t>F18A</t>
  </si>
  <si>
    <t xml:space="preserve">Other assets of the rest-of-world (non-resident institutional units with economic links with resident units). </t>
  </si>
  <si>
    <t>Rest of world (assets): securities (excl equities; US$)</t>
  </si>
  <si>
    <t>F04A</t>
  </si>
  <si>
    <t>Securities (excl equities) assets of the rest-of-world (non-resident institutional units with economic links with resident units). Consist of bills, bonds, certificates of deposit and similar instruments normally traded in the financial markets.</t>
  </si>
  <si>
    <t>Rest of world (assets): total financial assets (US$)</t>
  </si>
  <si>
    <t>F19A</t>
  </si>
  <si>
    <t xml:space="preserve">Total financial assets of the rest-of-world (non-resident institutional units with economic links with resident units). </t>
  </si>
  <si>
    <t>Rest of world (liabilities): currency and deposits (US$)</t>
  </si>
  <si>
    <t>F01L</t>
  </si>
  <si>
    <t>Currency and deposits liabilities of the rest-of-world (non-resident institutional units with economic links with resident units). Consist of financial assets used to make payments, including currency, transferable deposits and other deposits.</t>
  </si>
  <si>
    <t>Rest of world (liabilities): equities (US$)</t>
  </si>
  <si>
    <t>F11L</t>
  </si>
  <si>
    <t>Equities liabilities of the rest-of-world (non-resident institutional units with economic links with resident units). Consist of claims to residual value of incorporated enterprises, after claims of all creditors, and include mutual fund holdings.</t>
  </si>
  <si>
    <t>Rest of world (liabilities): loans (US$)</t>
  </si>
  <si>
    <t>F08L</t>
  </si>
  <si>
    <t>Loans liabilities of the rest-of-world (non-resident institutional units with economic links with resident units). Comprise financial assets created when creditors lend funds directly to debtors.</t>
  </si>
  <si>
    <t>Rest of world (liabilities): other (US$)</t>
  </si>
  <si>
    <t>F18L</t>
  </si>
  <si>
    <t xml:space="preserve">Other liabilities of the rest-of-world (non-resident institutional units with economic links with resident units). </t>
  </si>
  <si>
    <t>Rest of world (liabilities): securities (excl equities; US$)</t>
  </si>
  <si>
    <t>F04L</t>
  </si>
  <si>
    <t>Securities (excl equities) liabilities of the rest-of-world (non-resident institutional units with economic links with resident units). Consist of bills, bonds, certificates of deposit and similar instruments normally traded in the financial markets.</t>
  </si>
  <si>
    <t>Rest of world (liabilities): total financial liabilities (US$)</t>
  </si>
  <si>
    <t>F19L</t>
  </si>
  <si>
    <t xml:space="preserve">Total financial  liabilities of the rest-of-world (non-resident institutional units with economic links with resident units). </t>
  </si>
  <si>
    <t>Restrictiveness of labour laws (5=low)</t>
  </si>
  <si>
    <t>LLER</t>
  </si>
  <si>
    <t>The EIUs restrictiveness of labour laws rating scores countries between 1 and 5 on the degree of restrictiveness on hiring and firing, with 1 being "very high" and 5 being "very low".</t>
  </si>
  <si>
    <t>Retail sales (at 2005 US$ prices)</t>
  </si>
  <si>
    <t>RSCC</t>
  </si>
  <si>
    <t>Derived from Edge by Ascential</t>
  </si>
  <si>
    <t>Value of all sales transacted through retail outlets at 2005 US$.</t>
  </si>
  <si>
    <t>Retail sales (LCU)</t>
  </si>
  <si>
    <t>RSLC</t>
  </si>
  <si>
    <t>Total annual sales of retail enterprises, excluding cash &amp; carry (includes VAT).</t>
  </si>
  <si>
    <t>Retail sales (US$)</t>
  </si>
  <si>
    <t>RSLS</t>
  </si>
  <si>
    <t>Retail sales growth (% pa)</t>
  </si>
  <si>
    <t>RSLG</t>
  </si>
  <si>
    <t>Real percentage change in annual sales volume of retail enterprises, excluding cash &amp; carry (includes VAT).</t>
  </si>
  <si>
    <t>Retail sales: food (US$)</t>
  </si>
  <si>
    <t>RSFR</t>
  </si>
  <si>
    <t>Total annual sales of retail outlets predominantly selling food (more than 50% of sales), excluding all cash &amp; carry, delivered wholesale and foodservice (includes VAT).</t>
  </si>
  <si>
    <t>Retail sales: non-food (US$)</t>
  </si>
  <si>
    <t>RSNF</t>
  </si>
  <si>
    <t>Total annual sales of retail outlets predominantly selling goods other than food (more than 50% of sales).  Includes VAT.</t>
  </si>
  <si>
    <t>Return on assets - [Y]</t>
  </si>
  <si>
    <t>BP17</t>
  </si>
  <si>
    <t>Net profit divided by assets. The ratio is a measure of the efficiency and operational performance of banks as it looks at the returns generated from the assets financed by the banking system.</t>
  </si>
  <si>
    <t>Risk of armed conflict (5=low)</t>
  </si>
  <si>
    <t>ACER</t>
  </si>
  <si>
    <t>The EIUs business environment rankings quantify the attractiveness of the business environment. The risk of armed conflict rating scores countries between 1 and 5, with 1 being "very high" and 5 being "very low".</t>
  </si>
  <si>
    <t>Risk of social unrest (5=low)</t>
  </si>
  <si>
    <t>SUER</t>
  </si>
  <si>
    <t>The EIUs business environment rankings quantify the attractiveness of the business environment. The risk of social unrest rating scores countries between 1 and 5, with 1 being "very high" and 5 being "very low".</t>
  </si>
  <si>
    <t>Secondary school enrolment ratio (%)</t>
  </si>
  <si>
    <t>SSEN</t>
  </si>
  <si>
    <t xml:space="preserve">Gross ratio of enrolment in primary education to the population of the corresponding school age. </t>
  </si>
  <si>
    <t>Services (% change pa)</t>
  </si>
  <si>
    <t>DSER</t>
  </si>
  <si>
    <t>Percentage change in real services sector value-added, over previous year.</t>
  </si>
  <si>
    <t>Services (% of GDP)</t>
  </si>
  <si>
    <t>SERP</t>
  </si>
  <si>
    <t>Services sector value-added at constant prices as a percentage of real GDP at factor cost.  GDP at factor cost is GDP at  market prices, less indirect taxes, plus subsidies.</t>
  </si>
  <si>
    <t>Services (LCU)</t>
  </si>
  <si>
    <t>RSER</t>
  </si>
  <si>
    <t>Services sector value-added at constant 2010 prices.</t>
  </si>
  <si>
    <t>services balance/GDP (%)</t>
  </si>
  <si>
    <t>SGDP</t>
  </si>
  <si>
    <t>Net trade in services as a percentage of gross domestic product.</t>
  </si>
  <si>
    <t>Services: balance (US$)</t>
  </si>
  <si>
    <t>BALS</t>
  </si>
  <si>
    <t>Services credit less services debit.</t>
  </si>
  <si>
    <t>Services: credit (US$)</t>
  </si>
  <si>
    <t>XSER</t>
  </si>
  <si>
    <t>Payments received for services rendered to overseas residents and companies.</t>
  </si>
  <si>
    <t>Services: debit (US$)</t>
  </si>
  <si>
    <t>MSER</t>
  </si>
  <si>
    <t>Payments made for overseas services rendered to domestic residents and companies.</t>
  </si>
  <si>
    <t>Setting up new businesses (5=low regulation)</t>
  </si>
  <si>
    <t>NBRT</t>
  </si>
  <si>
    <t>The EIUs setting up new businesses rating scores countries between 1 and 5 on levels of regulation involved in setting up new private businesses, with 1 being "very high" and 5 being "very low".</t>
  </si>
  <si>
    <t>Share of world GDP, at market exchange rates (%)</t>
  </si>
  <si>
    <t>WGDP</t>
  </si>
  <si>
    <t>Percentage share of world GDP at current market prices in US$.</t>
  </si>
  <si>
    <t>Share of world GDP, at PPP  (%)</t>
  </si>
  <si>
    <t>WPPP</t>
  </si>
  <si>
    <t>Percentage share of world GDP at purchasing power parity (PPP) in US$.</t>
  </si>
  <si>
    <t>Share of world goods exports (%)</t>
  </si>
  <si>
    <t>WEXP</t>
  </si>
  <si>
    <t xml:space="preserve">Total exports of goods on a free-on-board (fob) basis as a percentage of world goods exports. </t>
  </si>
  <si>
    <t>Share of world population (%)</t>
  </si>
  <si>
    <t>WPOP</t>
  </si>
  <si>
    <t>Total population as a percentage of world population</t>
  </si>
  <si>
    <t>Short term debt (US$)</t>
  </si>
  <si>
    <t>TSTD</t>
  </si>
  <si>
    <t>Disbursed external debt owed by all sectors, having an original maturity up to one year, including capitalised interest arrears, at end-period.</t>
  </si>
  <si>
    <t>Short term interest rate (%; average)</t>
  </si>
  <si>
    <t>RAT3</t>
  </si>
  <si>
    <t>Call Money Rate, Overnight Intermediated Transactions (%; average)</t>
  </si>
  <si>
    <t>Short term interest rate (%; end-period)</t>
  </si>
  <si>
    <t>RAT5</t>
  </si>
  <si>
    <t>Call Money Rate, Overnight Intermediated Transactions (%; end-period)</t>
  </si>
  <si>
    <t>Short-term debt (interest only; US$)</t>
  </si>
  <si>
    <t>SINT</t>
  </si>
  <si>
    <t>Interest payments made on short-term debt only.</t>
  </si>
  <si>
    <t>Soaps and cleaners: Market demand (% real change pa)</t>
  </si>
  <si>
    <t>SCDX</t>
  </si>
  <si>
    <t>Total market demand for soap and cleaning preparations, perfumes, cosmetics and other toilet preparations.</t>
  </si>
  <si>
    <t>Excludes retail and wholesale mark-up. Includes soap, synthetic detergents, shampoos and shaving products; cleansers, washing and scouring powders and similar cleaning preparations, perfumes, cosmetics, hair dressings and toothpate.</t>
  </si>
  <si>
    <t>Soaps and cleaners: Market demand (nominal US$)</t>
  </si>
  <si>
    <t>SCDN</t>
  </si>
  <si>
    <t>Soaps and cleaners: Market demand (US$ at 2005 constant prices)</t>
  </si>
  <si>
    <t>SCDC</t>
  </si>
  <si>
    <t>Solar/wind/other: Gross domestic energy consumption (% of total)</t>
  </si>
  <si>
    <t>TOST</t>
  </si>
  <si>
    <t>Percentage of gross domestic energy consumption provided by solar, wind and other alternative sources of power: production plus imports minus exports minus international marine and aviation bunkers and stock changes.</t>
  </si>
  <si>
    <t>Solar/wind/other: Gross domestic energy consumption (% of world total)</t>
  </si>
  <si>
    <t>PWTZ</t>
  </si>
  <si>
    <t>Gross domestic consumption of combustible renewables and waste as a percentage of world combustible renewables and waste consumption.</t>
  </si>
  <si>
    <t>Solar/wind/other: Gross domestic energy consumption (ktoe)</t>
  </si>
  <si>
    <t>TOSO</t>
  </si>
  <si>
    <t>Gross domestic consumption of solar, wind and other alternative sources of power: production plus imports minus exports minus international marine and aviation bunkers and stock changes.</t>
  </si>
  <si>
    <t>Spending on services (% of GDP)</t>
  </si>
  <si>
    <t>ITRG</t>
  </si>
  <si>
    <t>Spending on services (% pa)</t>
  </si>
  <si>
    <t>ITRP</t>
  </si>
  <si>
    <t>Percentage change in IT spending on services provided by external companies for planning, building, supporting, and managing systems and processes in local currency.</t>
  </si>
  <si>
    <t>Spending on services (LCU)</t>
  </si>
  <si>
    <t>ITRL</t>
  </si>
  <si>
    <t>State ownership/control (5=low)</t>
  </si>
  <si>
    <t>SOER</t>
  </si>
  <si>
    <t>The EIUs state ownership rating scores countries between 1 and 5 on the degree to which state ownership and control distorts the business environment, with 1 being "very high" and 5 being "very low".</t>
  </si>
  <si>
    <t>Stock market capitalisation (% of GDP)</t>
  </si>
  <si>
    <t>STMP</t>
  </si>
  <si>
    <t xml:space="preserve">Market capitalisation as a percentage of GDP </t>
  </si>
  <si>
    <t>Stock market capitalisation (US$)</t>
  </si>
  <si>
    <t>STMC</t>
  </si>
  <si>
    <t>Stockmarket capitalisation is obtained by multiplying the share price by the number of shares outstanding</t>
  </si>
  <si>
    <t>Stock of domestic credit (LCU)</t>
  </si>
  <si>
    <t>SODC</t>
  </si>
  <si>
    <t xml:space="preserve">Bank lending to public and private sectors, plus bank lending in domestic currency overseas.  </t>
  </si>
  <si>
    <t>Stock of domestic credit (US$)</t>
  </si>
  <si>
    <t>SDCU</t>
  </si>
  <si>
    <t>Stock of money M2 (LCU)</t>
  </si>
  <si>
    <t>SMN2</t>
  </si>
  <si>
    <t>M1 plus quasi-money at end-period.</t>
  </si>
  <si>
    <t>Stock of money M2 (US$)</t>
  </si>
  <si>
    <t>SMU2</t>
  </si>
  <si>
    <t>Stock of quasi money (LCU)</t>
  </si>
  <si>
    <t>SMNQ</t>
  </si>
  <si>
    <t xml:space="preserve">Assets with properties resembling that of M1 money (eg savings deposits, time deposits, certificates of deposit).  </t>
  </si>
  <si>
    <t>Stock of quasi money (US$)</t>
  </si>
  <si>
    <t>SMUQ</t>
  </si>
  <si>
    <t>Derived from Bank of Korea ; IMF, International Financial Statistics</t>
  </si>
  <si>
    <t>Stockbuilding (% of GDP)</t>
  </si>
  <si>
    <t>PSTK</t>
  </si>
  <si>
    <t xml:space="preserve">Stockbuilding at current market prices, as a percentage of GDP.  </t>
  </si>
  <si>
    <t>Stockbuilding, contribution to real GDP growth (% points)</t>
  </si>
  <si>
    <t>DSTK</t>
  </si>
  <si>
    <t>Change in real stockbuilding, as a percentage of real GDP in the previous year.</t>
  </si>
  <si>
    <t>Stockmarket index</t>
  </si>
  <si>
    <t>SMIN</t>
  </si>
  <si>
    <t xml:space="preserve">Korea Stock Exchange </t>
  </si>
  <si>
    <t>Composite stock market index (KOPSI) (4/12/1980=100) in local currency.</t>
  </si>
  <si>
    <t>Tariff and non-tariff barriers (5=low)</t>
  </si>
  <si>
    <t>TNTB</t>
  </si>
  <si>
    <t>The EIUs business environment rankings quantify the attractiveness of the business environment. The tariff and non-tariff barriers rating scores countries between 1 and 5, with 1 being "very high" and 5 being "very low".</t>
  </si>
  <si>
    <t>Tax regime rating (10=good)</t>
  </si>
  <si>
    <t>TRRT</t>
  </si>
  <si>
    <t>The EIUs tax regime rating scores countries between 1 and 10 on a variety of measures including corporate and personal income tax rates, with 1 being low and 10 being high.</t>
  </si>
  <si>
    <t>Tea consumption (kg/pc)</t>
  </si>
  <si>
    <t>TECO</t>
  </si>
  <si>
    <t>Total tea consumption, kg per head.</t>
  </si>
  <si>
    <t>Telecoms investment: Mobile (% of GDP)</t>
  </si>
  <si>
    <t>TTMG</t>
  </si>
  <si>
    <t>Investment on equipment for mobile communication networks as a percentage of GDP.</t>
  </si>
  <si>
    <t>Telecoms investment: Mobile (% of total fixed investment)</t>
  </si>
  <si>
    <t>TTMI</t>
  </si>
  <si>
    <t>Investment on equipment for mobile communication networks as a percentage of total fixed investment.</t>
  </si>
  <si>
    <t>Telecoms investment: Total (% of GDP)</t>
  </si>
  <si>
    <t>TTIG</t>
  </si>
  <si>
    <t>Derived from ITU; OECD</t>
  </si>
  <si>
    <t>Investment in fixed, mobile and other telecoms services as a percentage of GDP.</t>
  </si>
  <si>
    <t>Telecoms investment: Total (% of total fixed investment)</t>
  </si>
  <si>
    <t>TTII</t>
  </si>
  <si>
    <t>Investment in fixed, mobile and other telecoms services as a percentage of total fixed investment.</t>
  </si>
  <si>
    <t>Telecoms revenue: Total fixed line (% pa)</t>
  </si>
  <si>
    <t>TRFP</t>
  </si>
  <si>
    <t>Percentage change in total revenue from fixed line telecoms services in local currency.</t>
  </si>
  <si>
    <t>Telecoms revenue: Total fixed line (LCU)</t>
  </si>
  <si>
    <t>TRFL</t>
  </si>
  <si>
    <t>Total revenue from fixed line telecoms services</t>
  </si>
  <si>
    <t>Telecoms revenue: Total fixed line (US$)</t>
  </si>
  <si>
    <t>TRFD</t>
  </si>
  <si>
    <t>Telecoms revenue: Total mobile  (% pa)</t>
  </si>
  <si>
    <t>TRMP</t>
  </si>
  <si>
    <t>Percentage change in total revenue from mobile telecoms services in local currency.</t>
  </si>
  <si>
    <t>Telecoms revenue: Total mobile  (LCU)</t>
  </si>
  <si>
    <t>TRML</t>
  </si>
  <si>
    <t>Total revenue from mobile telecoms services</t>
  </si>
  <si>
    <t>Telecoms revenue: Total mobile  (US$)</t>
  </si>
  <si>
    <t>TRMD</t>
  </si>
  <si>
    <t>Television sets (stock per 1,000 pop)</t>
  </si>
  <si>
    <t>TVOS</t>
  </si>
  <si>
    <t>World Bank - World Development Indicators, UNESCO</t>
  </si>
  <si>
    <t>Estimated number of television sets in use per 1,000 people.</t>
  </si>
  <si>
    <t>Terms of trade (1990=100)</t>
  </si>
  <si>
    <t>NBTT</t>
  </si>
  <si>
    <t>Ratio of the export price index to the import price index (1990=100).</t>
  </si>
  <si>
    <t>Terrorism threat (5=no threat)</t>
  </si>
  <si>
    <t>TRER</t>
  </si>
  <si>
    <t>The EIUs terrorism threat rating scores countries between 1 and 5 on the terrorist threat to government and business, with 1 being "very high" and 5 being "no threat".</t>
  </si>
  <si>
    <t>Time and savings deposits (US$)</t>
  </si>
  <si>
    <t>MS02</t>
  </si>
  <si>
    <t>Time and savings deposits (accounts where cash is available after a notice period).  Lines 25 and 45 of the IFS and, where available, post office and postal savings deposits (45..I and 45..h). Converted into dollars using the end-period exhange rate.</t>
  </si>
  <si>
    <t>Top corporate tax rate (%)</t>
  </si>
  <si>
    <t>TCRP</t>
  </si>
  <si>
    <t>Economist Intelligence Unit; Local sources</t>
  </si>
  <si>
    <t>Top rate of corporate tax.</t>
  </si>
  <si>
    <t>Top marginal income tax (5=low)</t>
  </si>
  <si>
    <t>ITER</t>
  </si>
  <si>
    <t>The EIUs business environment rankings quantify the attractiveness of the business environment. The top marginal income tax rating scores countries between 1 and 5, with 1 being "very high" and 5 being "very low".</t>
  </si>
  <si>
    <t>Top marginal rate of income tax (%)</t>
  </si>
  <si>
    <t>ITEP</t>
  </si>
  <si>
    <t>Top marginal rate of income tax.</t>
  </si>
  <si>
    <t>Total CO2 emissions from fuel combustion (% of 1990 level)</t>
  </si>
  <si>
    <t>EMCC</t>
  </si>
  <si>
    <t>Total CO2 emissions from fuel combustion as a percentage of the 1990 level.</t>
  </si>
  <si>
    <t>Total CO2 emissions from fuel combustion (% of world total)</t>
  </si>
  <si>
    <t>WCOH</t>
  </si>
  <si>
    <t>Total CO2 emissions as a percentage of total world CO2 emissions.</t>
  </si>
  <si>
    <t>Total CO2 emissions from fuel combustion (kg per US$ 2005 GDP)</t>
  </si>
  <si>
    <t>EMGD</t>
  </si>
  <si>
    <t>Total CO2 emissions from fuel combustion measured in kilogrammes per unit of constant 2005-price US$ GDP.</t>
  </si>
  <si>
    <t>Total CO2 emissions from fuel combustion (Mt of CO2)</t>
  </si>
  <si>
    <t>C2EM</t>
  </si>
  <si>
    <t>Total CO2 emissions from fuel combustion.</t>
  </si>
  <si>
    <t>Total CO2 emissions from fuel combustion (tonnes per head)</t>
  </si>
  <si>
    <t>EMPC</t>
  </si>
  <si>
    <t>Total CO2 emissions from fuel combustion measured in tonnes per unit of constant 2005-price US$ GDP.</t>
  </si>
  <si>
    <t>Total debt per head (US$)</t>
  </si>
  <si>
    <t>DTPH</t>
  </si>
  <si>
    <t>Total external debt divided by population.</t>
  </si>
  <si>
    <t>Total debt/exports of G&amp;S (%)</t>
  </si>
  <si>
    <t>TDPX</t>
  </si>
  <si>
    <t>Total external debt stock as a percentage of exports of goods, non-factor services, primary income, and workers remittances.</t>
  </si>
  <si>
    <t>Total debt/GDP (%)</t>
  </si>
  <si>
    <t>TDPY</t>
  </si>
  <si>
    <t>Total external debt at end-period as a percentage of nominal GDP.</t>
  </si>
  <si>
    <t>Total domestic economy (assets): currency and deposits (US$)</t>
  </si>
  <si>
    <t>G01A</t>
  </si>
  <si>
    <t>Currency and deposits assets of the whole domestic economy (institutional units resident in domestic economic territory). Consist of financial assets used to make payments, including currency, transferable deposits and other deposits.</t>
  </si>
  <si>
    <t>Total domestic economy (assets): equities (US$)</t>
  </si>
  <si>
    <t>G11A</t>
  </si>
  <si>
    <t>Equities assets of the whole domestic economy (institutional units resident in domestic economic territory). Consist of claims to residual value of incorporated enterprises, after claims of all creditors, and include mutual fund holdings.</t>
  </si>
  <si>
    <t>Total domestic economy (assets): loans (US$)</t>
  </si>
  <si>
    <t>G08A</t>
  </si>
  <si>
    <t>Loans assets of the whole domestic economy (institutional units resident in domestic economic territory).</t>
  </si>
  <si>
    <t>Total domestic economy (assets): other (US$)</t>
  </si>
  <si>
    <t>G18A</t>
  </si>
  <si>
    <t xml:space="preserve">Other assets of the whole domestic economy (institutional units resident in domestic economic territory). </t>
  </si>
  <si>
    <t>Total domestic economy (assets): securities (excl equities; US$)</t>
  </si>
  <si>
    <t>G04A</t>
  </si>
  <si>
    <t>Securities (excl equities) assets of the whole domestic economy (institutional units resident in domestic economic territory). Consist of bills, bonds, certificates of deposit and similar instruments normally traded in the financial markets.</t>
  </si>
  <si>
    <t>Total domestic economy (assets): total financial assets (US$)</t>
  </si>
  <si>
    <t>G19A</t>
  </si>
  <si>
    <t>Total financial assets of the whole domestic economy (institutional units resident in domestic economic territory). Equal to sum of household, financial, non-financial and government sector assets.</t>
  </si>
  <si>
    <t>Total domestic economy (liabilities): currency and deposits (US$)</t>
  </si>
  <si>
    <t>G01L</t>
  </si>
  <si>
    <t>Currency and deposits liabilities of the whole domestic economy (institutional units resident in domestic economic territory). Consist of financial assets used to make payments, including currency, transferable deposits and other deposits.</t>
  </si>
  <si>
    <t>Total domestic economy (liabilities): equities (US$)</t>
  </si>
  <si>
    <t>G11L</t>
  </si>
  <si>
    <t>Equities liabilities of the whole domestic economy (institutional units resident in domestic economic territory). Consist of claims to residual value of incorporated enterprises, after claims of all creditors, and include mutual fund holdings.</t>
  </si>
  <si>
    <t>Total domestic economy (liabilities): loans (US$)</t>
  </si>
  <si>
    <t>G08L</t>
  </si>
  <si>
    <t>Loans liabilities of the whole domestic economy (institutional units resident in domestic economic territory). Comprise financial assets created when creditors lend funds directly to debtors.</t>
  </si>
  <si>
    <t>Total domestic economy (liabilities): other (US$)</t>
  </si>
  <si>
    <t>G18L</t>
  </si>
  <si>
    <t xml:space="preserve">Other liabilities of the whole domestic economy (institutional units resident in domestic economic territory). </t>
  </si>
  <si>
    <t>Total domestic economy (liabilities): securities (excl equities; US$)</t>
  </si>
  <si>
    <t>G04L</t>
  </si>
  <si>
    <t>Securities (excl equities) liabilities of the whole domestic economy (institutional units resident in domestic economic territory). Consist of bills, bonds, certificates of deposit and similar instruments normally traded in the financial markets.</t>
  </si>
  <si>
    <t>Total domestic economy (liabilities): total financial liabilities (US$)</t>
  </si>
  <si>
    <t>G19L</t>
  </si>
  <si>
    <t>Total financial  liabilities of the whole domestic economy (institutional units resident in domestic economic territory). Equal to sum of household, financial, non-financial and government sector liabilities</t>
  </si>
  <si>
    <t>Total factor productivity growth (%)</t>
  </si>
  <si>
    <t>FAPG</t>
  </si>
  <si>
    <t>Total factor productivity (TFP or multifactor productivity) is the part of economic output growth not accounted for by the growth in inputs (labour and capital).</t>
  </si>
  <si>
    <t>TFP growth cannot be measured directly. It is calculated by dividing GDP growth by employment growth and estimated growth in the capital stock.</t>
  </si>
  <si>
    <t>Total foreign debt (US$)</t>
  </si>
  <si>
    <t>TDBT</t>
  </si>
  <si>
    <t>Total external debt stock, comprising public and publicly guaranteed long-term debt, private non-guaranteed debt, use of IMF credit and Special Drawing Right (SDR) allocations and short-term debt, at end-period.</t>
  </si>
  <si>
    <t>Total foreign debt service, due (US$)</t>
  </si>
  <si>
    <t>TDUE</t>
  </si>
  <si>
    <t>Principal repayments due on medium- and long-term debt and IMF debt, plus interest payments due on all external debt.</t>
  </si>
  <si>
    <t>Total foreign debt service, paid (US$)</t>
  </si>
  <si>
    <t>TFDS</t>
  </si>
  <si>
    <t>Principal repayments made on medium- and long-term debt, IMF debits and interest payments made on all external debt</t>
  </si>
  <si>
    <t>Total gross domestic energy consumption (% of world total)</t>
  </si>
  <si>
    <t>PWTT</t>
  </si>
  <si>
    <t>Gross domestic energy consumption as a percentage of world energy consumption.</t>
  </si>
  <si>
    <t>Total gross investment (% of GDP)</t>
  </si>
  <si>
    <t>TGIV</t>
  </si>
  <si>
    <t xml:space="preserve">Gross fixed investment expenditure and stockbuilding at current market prices, as a percentage of GDP. </t>
  </si>
  <si>
    <t>Total housing stock (dwellings per 1,000 pop)</t>
  </si>
  <si>
    <t>HSTP</t>
  </si>
  <si>
    <t>Derived from Euromonitor</t>
  </si>
  <si>
    <t xml:space="preserve">Total number of residential dwellings per 1,000 people. </t>
  </si>
  <si>
    <t>Total housing stock (dwellings)</t>
  </si>
  <si>
    <t>HSTE</t>
  </si>
  <si>
    <t xml:space="preserve">Total number of residential dwellings. </t>
  </si>
  <si>
    <t>Total income of HHs earning &gt; US$1,000 p.a.</t>
  </si>
  <si>
    <t>Y001</t>
  </si>
  <si>
    <t>Total disposable income of households with nominal disposable income of more than US$1,000 per annum</t>
  </si>
  <si>
    <t>Total income of HHs earning &gt; US$1,000 p.a. (constant prices)</t>
  </si>
  <si>
    <t>T100</t>
  </si>
  <si>
    <t>Aggregate disposable income of households with disposable income of more than US$1,000 per annum at 2019 constant prices.</t>
  </si>
  <si>
    <t>Total income of HHs earning &gt; US$10,000 p.a.</t>
  </si>
  <si>
    <t>Y010</t>
  </si>
  <si>
    <t>Total disposable income of households with nominal disposable income of more than US$10,000 per annum</t>
  </si>
  <si>
    <t>Total income of HHs earning &gt; US$10,000 p.a. (constant prices)</t>
  </si>
  <si>
    <t>T010</t>
  </si>
  <si>
    <t>Aggregate disposable income of households with disposable income of more than US$10,000 per annum at 2019 constant prices.</t>
  </si>
  <si>
    <t>Total income of HHs earning &gt; US$15,000 p.a.</t>
  </si>
  <si>
    <t>Y015</t>
  </si>
  <si>
    <t>Total disposable income of households with nominal disposable income of more than US$15,000 per annum</t>
  </si>
  <si>
    <t>Total income of HHs earning &gt; US$15,000 p.a. (constant prices)</t>
  </si>
  <si>
    <t>T015</t>
  </si>
  <si>
    <t>Aggregate disposable income of households with disposable income of more than US$15,000 per annum at 2019 constant prices.</t>
  </si>
  <si>
    <t>Total income of HHs earning &gt; US$25,000 p.a</t>
  </si>
  <si>
    <t>Y025</t>
  </si>
  <si>
    <t>Total disposable income of households with nominal disposable income of more than US$25,000 per annum</t>
  </si>
  <si>
    <t>Total income of HHs earning &gt; US$25,000 p.a (constant prices)</t>
  </si>
  <si>
    <t>T025</t>
  </si>
  <si>
    <t>Aggregate disposable income of households with disposable income of more than US$25,000 per annum at 2019 constant prices.</t>
  </si>
  <si>
    <t>Total income of HHs earning &gt; US$3,000 p.a.</t>
  </si>
  <si>
    <t>Y003</t>
  </si>
  <si>
    <t>Total disposable income of households with nominal disposable income of more than US$3,000 per annum</t>
  </si>
  <si>
    <t>Total income of HHs earning &gt; US$3,000 p.a. (constant prices)</t>
  </si>
  <si>
    <t>T003</t>
  </si>
  <si>
    <t>Aggregate disposable income of households with disposable income of more than US$3,000 per annum at 2019 constant prices.</t>
  </si>
  <si>
    <t>Total income of HHs earning &gt; US$35,000 p.a.</t>
  </si>
  <si>
    <t>Y035</t>
  </si>
  <si>
    <t>Total disposable income of households with nominal disposable income of more than US$35,000 per annum</t>
  </si>
  <si>
    <t>Total income of HHs earning &gt; US$35,000 p.a. (constant prices)</t>
  </si>
  <si>
    <t>T035</t>
  </si>
  <si>
    <t>Aggregate disposable income of households with disposable income of more than US$35,000 per annum at 2019 constant prices.</t>
  </si>
  <si>
    <t>Total income of HHs earning &gt; US$5,000 p.a.</t>
  </si>
  <si>
    <t>Y005</t>
  </si>
  <si>
    <t>Total disposable income of households with nominal disposable income of more than US$5,000 per annum</t>
  </si>
  <si>
    <t>Total income of HHs earning &gt; US$5,000 p.a. (constant prices)</t>
  </si>
  <si>
    <t>T005</t>
  </si>
  <si>
    <t>Aggregate disposable income of households with disposable income of more than US$5,000 per annum at 2019 constant prices.</t>
  </si>
  <si>
    <t>Total income of HHs earning &gt; US$50,000 p.a.</t>
  </si>
  <si>
    <t>Y050</t>
  </si>
  <si>
    <t>Total disposable income of households with nominal disposable income of more than US$50,000 per annum</t>
  </si>
  <si>
    <t>Total income of HHs earning &gt; US$50,000 p.a. (constant prices)</t>
  </si>
  <si>
    <t>T050</t>
  </si>
  <si>
    <t>Aggregate disposable income of households with disposable income of more than US$50,000 per annum at 2019 constant prices.</t>
  </si>
  <si>
    <t>Total income of HHs earning &gt; US$75,000 p.a.</t>
  </si>
  <si>
    <t>Y075</t>
  </si>
  <si>
    <t>Total disposable income of households with nominal disposable income of more than US$75,000 per annum</t>
  </si>
  <si>
    <t>Total income of HHs earning &gt; US$75,000 p.a. (constant prices)</t>
  </si>
  <si>
    <t>T075</t>
  </si>
  <si>
    <t>Aggregate disposable income of households with disposable income of more than US$75,000 per annum at 2019 constant prices.</t>
  </si>
  <si>
    <t>Total interest payments, due (US$)</t>
  </si>
  <si>
    <t>IDUE</t>
  </si>
  <si>
    <t>Total interest payments due on all external debt.</t>
  </si>
  <si>
    <t>Total interest payments, paid (US$)</t>
  </si>
  <si>
    <t>TINT</t>
  </si>
  <si>
    <t>Total interest payments made on total external debt.</t>
  </si>
  <si>
    <t>Total IT spending (% of fixed investment)</t>
  </si>
  <si>
    <t>ITSI</t>
  </si>
  <si>
    <t>Total IT spending on packaged software, hardware and IT services as a percentage of fixed investment.</t>
  </si>
  <si>
    <t>Total IT spending (% of GDP)</t>
  </si>
  <si>
    <t>ITSD</t>
  </si>
  <si>
    <t>Total IT spending on packaged software, hardware and IT services as a percentage of GDP.</t>
  </si>
  <si>
    <t>Total IT spending (% pa)</t>
  </si>
  <si>
    <t>ITSG</t>
  </si>
  <si>
    <t>Total IT spending on packaged software, hardware and IT services (% change year-on-year).</t>
  </si>
  <si>
    <t>Total IT spending (LCU)</t>
  </si>
  <si>
    <t>ITSL</t>
  </si>
  <si>
    <t>Total IT spending on packaged software, hardware and IT services.</t>
  </si>
  <si>
    <t>Total IT spending (US$)</t>
  </si>
  <si>
    <t>ITSP</t>
  </si>
  <si>
    <t>Total lending by banking and nonbanking financial sector (US$)</t>
  </si>
  <si>
    <t>MS12</t>
  </si>
  <si>
    <t>Lending by commercial banks and nonbank financial institutions to the private sector, and central and local government.</t>
  </si>
  <si>
    <t>Total lending per head (US$)</t>
  </si>
  <si>
    <t>MP11</t>
  </si>
  <si>
    <t>Total lending per head</t>
  </si>
  <si>
    <t>Total lending to the private sector (US$)</t>
  </si>
  <si>
    <t>MS13</t>
  </si>
  <si>
    <t>Lending by commercial banks and nonbank financial institutions to the private sector.</t>
  </si>
  <si>
    <t>Total lending/GDP (%)</t>
  </si>
  <si>
    <t>MP15</t>
  </si>
  <si>
    <t>Total lending as a percentage of GDP</t>
  </si>
  <si>
    <t>Total length of paved roads (km)</t>
  </si>
  <si>
    <t>TLPR</t>
  </si>
  <si>
    <t>Total length in kilometres of roads surfaced with crushed stone (macadam) and hydrocarbon binder or bituminised agents, with concrete, or with cobblestones.</t>
  </si>
  <si>
    <t>Total length of roads (km)</t>
  </si>
  <si>
    <t>TLRK</t>
  </si>
  <si>
    <t>World Bank, World Development Indicators</t>
  </si>
  <si>
    <t xml:space="preserve">Total length in kilometres of paved and unpaved roads in the country concerned </t>
  </si>
  <si>
    <t>Total M&amp;LT debt (US$)</t>
  </si>
  <si>
    <t>TMLT</t>
  </si>
  <si>
    <t>Total debt having a maturity of more than one year owed to both official and commercial creditors at end-period.</t>
  </si>
  <si>
    <t>Total number of reactors</t>
  </si>
  <si>
    <t>NUNR</t>
  </si>
  <si>
    <t>International Atomic Energy Agency, Annual Report</t>
  </si>
  <si>
    <t>Total number of operable nuclear reactors.</t>
  </si>
  <si>
    <t>Total principal repayments, due (US$)</t>
  </si>
  <si>
    <t>PDUE</t>
  </si>
  <si>
    <t>Total principal repayments due on medium- and long-term debt and IMF debt.</t>
  </si>
  <si>
    <t>Total principal repayments, paid (US$)</t>
  </si>
  <si>
    <t>PRPP</t>
  </si>
  <si>
    <t>Principal repayments made on medium- and long-term debt and IMF debits.</t>
  </si>
  <si>
    <t>Total public spending on education (% of GDP)</t>
  </si>
  <si>
    <t>PEDS</t>
  </si>
  <si>
    <t xml:space="preserve">UNESCO </t>
  </si>
  <si>
    <t>Percentage of GDP accounted for by public spending on public education plus subsidies to the private education system.</t>
  </si>
  <si>
    <t>Total technology sector: Market demand (% pa)</t>
  </si>
  <si>
    <t>MDTP</t>
  </si>
  <si>
    <t>Percentage change in total demand for technology equipment in local currency.</t>
  </si>
  <si>
    <t>Total technology sector: Market demand (LCU)</t>
  </si>
  <si>
    <t>MDTL</t>
  </si>
  <si>
    <t>Total demand for data, telecoms and power transmission cables in LCU.</t>
  </si>
  <si>
    <t>Total technology sector: Market demand (US$)</t>
  </si>
  <si>
    <t>MDTD</t>
  </si>
  <si>
    <t>Total demand for technology equipment in US$.</t>
  </si>
  <si>
    <t>Trade balance (US$)</t>
  </si>
  <si>
    <t>BALM</t>
  </si>
  <si>
    <t>Exports of goods (fob) less imports of goods (fob).</t>
  </si>
  <si>
    <t>Trade balance/GDP (%)</t>
  </si>
  <si>
    <t>TDRA</t>
  </si>
  <si>
    <t>Merchandise trade balance as a percentage of GDP.</t>
  </si>
  <si>
    <t>Transfer of power rating (5=good)</t>
  </si>
  <si>
    <t>TPER</t>
  </si>
  <si>
    <t>The EIUs transfer of power rating scores countries between 1 and 5 on the constitutional mechanisms for the orderly transfer of power, with 1 being "not clear, not accepted and not established" and 5 being "very clear, accepted and established".</t>
  </si>
  <si>
    <t>Transparency and fairness of legal system (5=high)</t>
  </si>
  <si>
    <t>ROFL</t>
  </si>
  <si>
    <t>The EIUs government stance towards business rating scores countries between 1 and 5 on the transparency and fairness of legal system, with 1 being "very low/unfair" and 5 being "very high/fair".</t>
  </si>
  <si>
    <t>Transport: Energy consumption (% of total)</t>
  </si>
  <si>
    <t>TOTP</t>
  </si>
  <si>
    <t>Percentage of gross domestic energy consumed by the transport sector.</t>
  </si>
  <si>
    <t>Transport: Energy consumption (ktoe)</t>
  </si>
  <si>
    <t>TOTR</t>
  </si>
  <si>
    <t xml:space="preserve">Total energy consumed by the transport sector. </t>
  </si>
  <si>
    <t>Transportation and storage (% change pa)</t>
  </si>
  <si>
    <t>PRTS</t>
  </si>
  <si>
    <t>Percentage change in real transportation and storage value-added, over previous period.</t>
  </si>
  <si>
    <t>Transportation and storage (% of GDP)</t>
  </si>
  <si>
    <t>RTSS</t>
  </si>
  <si>
    <t>Real transportation and storage value-added, as percentage of real GDP at factor cost . GDP at factor cost is GDP at market prices, less indirect taxes, plus subsidies.</t>
  </si>
  <si>
    <t>Transportation and storage (LCU)</t>
  </si>
  <si>
    <t>XTSR</t>
  </si>
  <si>
    <t>Transportation and storage value-added at constant 2010 prices.</t>
  </si>
  <si>
    <t>TVs, cameras and other consumer electronics: Market demand (% pa)</t>
  </si>
  <si>
    <t>MDVP</t>
  </si>
  <si>
    <t>Percentage change in total demand for televisions, CD/DVD players, digital cameras and other consumer electronics in local currency.</t>
  </si>
  <si>
    <t>TVs, cameras and other consumer electronics: Market demand (LCU)</t>
  </si>
  <si>
    <t>MDVL</t>
  </si>
  <si>
    <t>Total demand for televisions, CD/DVD players, digital cameras and other consumer electronics in local currency.</t>
  </si>
  <si>
    <t>TVs, cameras and other consumer electronics: Market demand (US$)</t>
  </si>
  <si>
    <t>MDVD</t>
  </si>
  <si>
    <t>Total demand for televisions, CD/DVD players, digital cameras and other consumer electronics in US$.</t>
  </si>
  <si>
    <t>UK Base Electricity: Index (2005=100)</t>
  </si>
  <si>
    <t>PRKI</t>
  </si>
  <si>
    <t xml:space="preserve">Electricity: UK base electricity futures price (2005=100) </t>
  </si>
  <si>
    <t>UK Base Electricity: Nominal Price (LCU)</t>
  </si>
  <si>
    <t>PRKL</t>
  </si>
  <si>
    <t xml:space="preserve">Electricity: UK base electricity futures price (LCU) </t>
  </si>
  <si>
    <t>UK Base Electricity: Nominal spot price ($)</t>
  </si>
  <si>
    <t>PRKN</t>
  </si>
  <si>
    <t xml:space="preserve">Electricity: UK base electricity futures price (US$) </t>
  </si>
  <si>
    <t>UK Base Electricity: Real Price (Constant 2005 LCU)</t>
  </si>
  <si>
    <t>PRKR</t>
  </si>
  <si>
    <t xml:space="preserve">Electricity: UK base electricity futures price (Constant 2005 LCU) </t>
  </si>
  <si>
    <t>Unemployment</t>
  </si>
  <si>
    <t>UNEA</t>
  </si>
  <si>
    <t>Number of people officially unemployed.</t>
  </si>
  <si>
    <t>Unemployment rate (%)</t>
  </si>
  <si>
    <t>UNEM</t>
  </si>
  <si>
    <t>Recorded official unemployment as a percentage of total labour force.</t>
  </si>
  <si>
    <t>Unit labour cost index (US$, 2010=100)</t>
  </si>
  <si>
    <t>CULC</t>
  </si>
  <si>
    <t>The unit labour cost index in US$ rebased to 2010=100 by the EIU.</t>
  </si>
  <si>
    <t>Urban population</t>
  </si>
  <si>
    <t>UPOP</t>
  </si>
  <si>
    <t>World Bank - World Development Indicators; EIU Estimates</t>
  </si>
  <si>
    <t>Mid-year population of areas defined as urban in each country and reported to the United Nations.</t>
  </si>
  <si>
    <t>Urban population (% of total pop)</t>
  </si>
  <si>
    <t>UPOR</t>
  </si>
  <si>
    <t>Mid-year population of areas defined as urban in each country as a percentage of the total population.</t>
  </si>
  <si>
    <t>Utilities (% change pa)</t>
  </si>
  <si>
    <t>PRUT</t>
  </si>
  <si>
    <t>Percentage change in real utilities value-added, over previous period.</t>
  </si>
  <si>
    <t>Utilities (% of GDP)</t>
  </si>
  <si>
    <t>RUIS</t>
  </si>
  <si>
    <t>Real utilities value-added, as percentage of real GDP at factor cost . GDP at factor cost is GDP at market prices, less indirect taxes, plus subsidies.</t>
  </si>
  <si>
    <t>Utilities (LCU)</t>
  </si>
  <si>
    <t>EGWR</t>
  </si>
  <si>
    <t>Utilities value-added at constant 2010 prices.</t>
  </si>
  <si>
    <t>Value-added tax (5=low)</t>
  </si>
  <si>
    <t>VATR</t>
  </si>
  <si>
    <t>The EIUs business environment rankings quantify the attractiveness of the business environment. The value-added tax rating scores countries between 1 and 5, with 1 being "very high" and 5 being "very low".</t>
  </si>
  <si>
    <t>VAT rate (%)</t>
  </si>
  <si>
    <t>VATP</t>
  </si>
  <si>
    <t>Standard rate of value-added tax at national/federal level.</t>
  </si>
  <si>
    <t>Vegetable consumption (kg/pc)</t>
  </si>
  <si>
    <t>VGCO</t>
  </si>
  <si>
    <t>Total vegetable consumption, kg per head.</t>
  </si>
  <si>
    <t>Wage regulation (5=low)</t>
  </si>
  <si>
    <t>WRER</t>
  </si>
  <si>
    <t>The EIUs business environment rankings quantify the attractiveness of the business environment. The extent of wage regulation rating scores countries between 1 and 5, with 1 being "very high" and 5 being "very low".</t>
  </si>
  <si>
    <t>Wealth held by HNWHs &gt;US$1m</t>
  </si>
  <si>
    <t>W01M</t>
  </si>
  <si>
    <t>Aggregate financial wealth of households with net financial wealth of more than US$1,000,000.</t>
  </si>
  <si>
    <t>Wealth held by mass affluent HHs &gt;US$250k</t>
  </si>
  <si>
    <t>W250</t>
  </si>
  <si>
    <t>Aggregate financial wealth of households with net financial wealth of more than US$250,000.</t>
  </si>
  <si>
    <t>Wealth held by mass affluent HHs &gt;US$500k</t>
  </si>
  <si>
    <t>W500</t>
  </si>
  <si>
    <t>Aggregate financial wealth of households with net financial wealth of more than US$500,000.</t>
  </si>
  <si>
    <t>Wealth held by mass affluent HHs&gt;US$100k</t>
  </si>
  <si>
    <t>W100</t>
  </si>
  <si>
    <t>Aggregate financial wealth of households with net financial wealth of more than US$100,000.</t>
  </si>
  <si>
    <t>Wholesale and retail trade (% change pa)</t>
  </si>
  <si>
    <t>PRWT</t>
  </si>
  <si>
    <t>Percentage change in real wholesale and retail trade value-added, over previous period.</t>
  </si>
  <si>
    <t>Wholesale and retail trade (% of GDP)</t>
  </si>
  <si>
    <t>RWSS</t>
  </si>
  <si>
    <t>Real wholesale and retail trade value-added, as percentage of real GDP at factor cost . GDP at factor cost is GDP at market prices, less indirect taxes, plus subsidies.</t>
  </si>
  <si>
    <t>Wholesale and retail trade (LCU)</t>
  </si>
  <si>
    <t>TRAR</t>
  </si>
  <si>
    <t>Wholesale and retail trade value-added at constant 2010 prices.</t>
  </si>
  <si>
    <t>Workers' remittances (US$)</t>
  </si>
  <si>
    <t>WORM</t>
  </si>
  <si>
    <t>World Bank, International Debt Statistics</t>
  </si>
  <si>
    <t>Repatriated earnings by overseas workers.</t>
  </si>
  <si>
    <t>Working age population</t>
  </si>
  <si>
    <t>WAGP</t>
  </si>
  <si>
    <t>Number of people of working age</t>
  </si>
  <si>
    <t>Working age population (% of total population)</t>
  </si>
  <si>
    <t>WAGR</t>
  </si>
  <si>
    <t>Number of people of working age as a percentage of the total population</t>
  </si>
  <si>
    <t>Working age population growth (% pa)</t>
  </si>
  <si>
    <t>WAGG</t>
  </si>
  <si>
    <t>Growth in number of people aged between 15 and 64 years.</t>
  </si>
  <si>
    <t>Young age dependency ratio (%)</t>
  </si>
  <si>
    <t>YADR</t>
  </si>
  <si>
    <t>Ratio of those people younger than 15 to those aged 15-64</t>
  </si>
  <si>
    <t>1. Revenue 가정 분류에 따라 보고서 44페이지 상 CMS 매출을 CMS Subscriber 및 Installation 매출로 구분하여 제공해주시길 요청드립니다.</t>
  </si>
  <si>
    <t>2. CMS Subscriber 매출에 대해 재계산 검토 및 추정 로직의 합리성을 확인하기 위해 아래의 자료 제공 부탁드립니다.</t>
  </si>
  <si>
    <t>과거 및 추정기간 동안 각 고객군 별(SMB, Corporate, Bank, School, Residential) 계약 수(기초, 신규, 해지, 기말 구분), ARPU, RMR, 매출전환율 추이</t>
    <phoneticPr fontId="3" type="noConversion"/>
  </si>
  <si>
    <t>Non-Channel Subscribers</t>
  </si>
  <si>
    <t>EA</t>
  </si>
  <si>
    <t>&gt;&gt; 판매영업 사원 증분 반영</t>
    <phoneticPr fontId="3" type="noConversion"/>
  </si>
  <si>
    <t>CPI</t>
    <phoneticPr fontId="3" type="noConversion"/>
  </si>
  <si>
    <t>Non-Channel Prices</t>
  </si>
  <si>
    <t>신규ARPU</t>
  </si>
  <si>
    <t>월</t>
  </si>
  <si>
    <t>&gt;&gt; CPI 절반반영</t>
    <phoneticPr fontId="3" type="noConversion"/>
  </si>
  <si>
    <t>&gt;&gt; channel 과 상이한절반반영 사유 질의</t>
    <phoneticPr fontId="3" type="noConversion"/>
  </si>
  <si>
    <t>해지ARPU</t>
  </si>
  <si>
    <t>&gt;&gt; channel과 달리 음(-)의 성장률 반영 사유 질의</t>
    <phoneticPr fontId="3" type="noConversion"/>
  </si>
  <si>
    <t>Channel Subscribers</t>
  </si>
  <si>
    <t>Channel Prices</t>
  </si>
  <si>
    <t>&gt;&gt; CPI 100% 반영</t>
    <phoneticPr fontId="3" type="noConversion"/>
  </si>
  <si>
    <t>RMR</t>
    <phoneticPr fontId="3" type="noConversion"/>
  </si>
  <si>
    <t>&gt;&gt; 재계산 파악불가 질의</t>
    <phoneticPr fontId="3" type="noConversion"/>
  </si>
  <si>
    <t xml:space="preserve"> Non-Channel Annualized RMR</t>
    <phoneticPr fontId="3" type="noConversion"/>
  </si>
  <si>
    <t xml:space="preserve"> Channel Annualized RMR</t>
    <phoneticPr fontId="3" type="noConversion"/>
  </si>
  <si>
    <t>전환율</t>
    <phoneticPr fontId="3" type="noConversion"/>
  </si>
  <si>
    <t>&gt;&gt; 3.75개년 평균치 사용</t>
    <phoneticPr fontId="3" type="noConversion"/>
  </si>
  <si>
    <t>KPMG 재계산</t>
    <phoneticPr fontId="3" type="noConversion"/>
  </si>
  <si>
    <t>1. Subscriber Revenue</t>
  </si>
  <si>
    <t>회사제시 연도별 증분 Revenue</t>
  </si>
  <si>
    <t xml:space="preserve">회사제시 증분 매출 - 재계산 증분 매출 </t>
  </si>
  <si>
    <t>증분 Revenue 재계산</t>
    <phoneticPr fontId="3" type="noConversion"/>
  </si>
  <si>
    <t>NC</t>
    <phoneticPr fontId="3" type="noConversion"/>
  </si>
  <si>
    <t>신규 고객 Revenue</t>
    <phoneticPr fontId="3" type="noConversion"/>
  </si>
  <si>
    <t>해지 고객 Revenue</t>
    <phoneticPr fontId="3" type="noConversion"/>
  </si>
  <si>
    <t>C</t>
    <phoneticPr fontId="3" type="noConversion"/>
  </si>
  <si>
    <t>3. CMS Subscriber 해지 ARPU의 경우 Low ARPU 고객 이탈을 감안하여 (-) 0.2%의 성장률 가정하신걸로 확인되는데, 과거 추이상 해지 고객의 평균 ARPU를 확인할 수 있는 Back-up data 제공 부탁드립니다.</t>
  </si>
  <si>
    <t xml:space="preserve"> 해지 ARPU의 경우, 서비스 감소에 따른 인하 Offer 후에 해지되는 경우가 대부분이기 때문에 ARPU 성장률을 (-)로 적용하였으며, 22년 3Q의 경우 은행(ATM) 동산보안 주소지 이전으로 인한 해약 (14천건(ARPU 2천원))으로 인한 일시적인 영향으로 ARPU가 크게 감소하였습니다.</t>
    <phoneticPr fontId="3" type="noConversion"/>
  </si>
  <si>
    <t>5. CMS installation 매출에 대해 재계산 검토 및 추정 로직의 합리성을 확인하기 위해 아래의 자료 제공 부탁드립니다.</t>
  </si>
  <si>
    <t xml:space="preserve"> - 과거 및 추정기간 동안 각 고객군 별 신규 고객 수 및 Cost Data(SMB, Corporate, Bank, School, Residential) installation cost</t>
  </si>
  <si>
    <t>신규 Subscriber</t>
  </si>
  <si>
    <t>Average Installation Price</t>
  </si>
  <si>
    <t>1. FM 매출에 대해 재계산 검토 및 추정 로직의 합리성을 확인하기 위해 아래의 자료 제공 부탁드립니다.</t>
  </si>
  <si>
    <t>과거 및 추정기간 동안 Site 수, Site 당 직원 수, Site 당 마진율, 고객군별 평균 단가 추이</t>
    <phoneticPr fontId="3" type="noConversion"/>
  </si>
  <si>
    <t>1.75년</t>
    <phoneticPr fontId="3" type="noConversion"/>
  </si>
  <si>
    <t>&lt;&lt;FM sites 수 추정엔 무리 없는 것으로 판단함(하기 Source 근거 추정)</t>
    <phoneticPr fontId="3" type="noConversion"/>
  </si>
  <si>
    <t>FM Average Revenue</t>
  </si>
  <si>
    <t>&lt;&lt; 과거 3개년 평균 수준 적용</t>
    <phoneticPr fontId="3" type="noConversion"/>
  </si>
  <si>
    <t>EIU</t>
    <phoneticPr fontId="3" type="noConversion"/>
  </si>
  <si>
    <t>&lt;&lt; EIU 명목임금 상숭률 적용</t>
    <phoneticPr fontId="3" type="noConversion"/>
  </si>
  <si>
    <t>&lt;&lt; 과거 3.75개년 평균 수준 적용 '22년 실적치와도 크게 다르지 않아 수용 가능하다고 판단함.</t>
    <phoneticPr fontId="3" type="noConversion"/>
  </si>
  <si>
    <t>1. ISAC / ES</t>
  </si>
  <si>
    <t>1) Service Revenue</t>
  </si>
  <si>
    <t>Affiliate Clients</t>
  </si>
  <si>
    <t>2) OA Revenue</t>
  </si>
  <si>
    <t>2. Manned Monitoring</t>
  </si>
  <si>
    <t>Manned Monitoring Customers</t>
  </si>
  <si>
    <t>Manned Monitoring Price</t>
  </si>
  <si>
    <t>Manned Monitoring Employee</t>
  </si>
  <si>
    <t>사업계획에 따른 30명씩 점진상승</t>
    <phoneticPr fontId="3" type="noConversion"/>
  </si>
  <si>
    <t>% Total Employee</t>
  </si>
  <si>
    <t>Manned Monitoring Customers / Employee</t>
  </si>
  <si>
    <t>GDP 성장률</t>
    <phoneticPr fontId="3" type="noConversion"/>
  </si>
  <si>
    <t>Manned Monitoring Price / Customer</t>
  </si>
  <si>
    <t>Customers / Employee</t>
  </si>
  <si>
    <t>직원수 증가 - 사업계획고려</t>
    <phoneticPr fontId="3" type="noConversion"/>
  </si>
  <si>
    <t>직원당 컨설팅수 - GDP 성장률 고려</t>
    <phoneticPr fontId="3" type="noConversion"/>
  </si>
  <si>
    <t>4. Solution / SI</t>
  </si>
  <si>
    <t>1) Distributorship Revenue</t>
  </si>
  <si>
    <t># of Vendors</t>
  </si>
  <si>
    <t>Revenue / Vendor</t>
  </si>
  <si>
    <t>Profitability Improvement</t>
  </si>
  <si>
    <t>2) Tech Support / SI Revenue</t>
  </si>
  <si>
    <t>22년 이후도 모두 20년 수준으로 수정</t>
  </si>
  <si>
    <t>5. Cloud</t>
  </si>
  <si>
    <t>Cloud Security Revenue</t>
  </si>
  <si>
    <t>클라우드 시장 성장률(IDC)</t>
    <phoneticPr fontId="3" type="noConversion"/>
  </si>
  <si>
    <t>http://www.datanet.co.kr/news/articleView.html?idxno=132613</t>
  </si>
  <si>
    <t>1) Cloud Captive</t>
  </si>
  <si>
    <t>Cloud Service Customer</t>
  </si>
  <si>
    <t>Cloud Service Average Price</t>
  </si>
  <si>
    <t>2) Cloud non-captive</t>
  </si>
  <si>
    <t>Cloud Solution Customer</t>
  </si>
  <si>
    <t># of Addressable Customers (Source: MOIS)</t>
  </si>
  <si>
    <t>Company M/S</t>
  </si>
  <si>
    <t>Cloud Solution Average Price</t>
  </si>
  <si>
    <t>3) Remote Monitoring</t>
  </si>
  <si>
    <t>6. Mobile Security</t>
  </si>
  <si>
    <t>T Guard Revenue</t>
  </si>
  <si>
    <t>T Guard Paid Users</t>
    <phoneticPr fontId="3" type="noConversion"/>
  </si>
  <si>
    <t>Beginning User</t>
  </si>
  <si>
    <t>Net New User</t>
  </si>
  <si>
    <t>Ending User</t>
  </si>
  <si>
    <t>T Guard Paid Users (Accumulated)</t>
    <phoneticPr fontId="3" type="noConversion"/>
  </si>
  <si>
    <t>T Guard MAU</t>
  </si>
  <si>
    <t>SKT Android Devices</t>
  </si>
  <si>
    <t>T Guard Penetration Rate</t>
    <phoneticPr fontId="3" type="noConversion"/>
  </si>
  <si>
    <t>Proportion of Paid Users</t>
    <phoneticPr fontId="3" type="noConversion"/>
  </si>
  <si>
    <t>T Guard ARPU</t>
  </si>
  <si>
    <t>1. 홈케어 Subscriber 매출에 대해 재계산 검토 및 추정 로직의 합리성을 확인하기 위해 아래의 자료 제공 부탁드립니다.</t>
  </si>
  <si>
    <t xml:space="preserve"> - 과거 및 추정기간 동안 연도별 매출, 계약 수(연도별 기초, 신규, 해지, 기말 계약 수, 가능하다면 기존 Homecare, 도어가드, 이너가드 각각에 대해서 구분 요청), ARPU, 연도별 추정 전체 가구 수 Data, 사업계획상 연도별 Penetration Rate</t>
  </si>
  <si>
    <t>3Q</t>
  </si>
  <si>
    <t>HomeCare Subscriber Revenue</t>
  </si>
  <si>
    <t>HomeCare Subscribers</t>
  </si>
  <si>
    <t>가구 수</t>
  </si>
  <si>
    <t>침투율</t>
  </si>
  <si>
    <t>해지율</t>
  </si>
  <si>
    <t>HomeCare Prices</t>
  </si>
  <si>
    <t xml:space="preserve">2. 홈케어 Platform 매출에 대해 재계산 검토 및 추정 로직의 합리성을 확인하기 위해 아래의 자료 제공 부탁드립니다. </t>
  </si>
  <si>
    <t>과거 및 추정기간 동안 연도별 매출, 연도별, 구독자 수 대비 Platform 유저 수 비율, 연도별 Platform 이용자 수, 연도별 ARPU</t>
    <phoneticPr fontId="3" type="noConversion"/>
  </si>
  <si>
    <t>1-2) HomeCare Platform Revenue</t>
  </si>
  <si>
    <t>Platform Revenue</t>
  </si>
  <si>
    <t>Number of Users</t>
  </si>
  <si>
    <t>Platform Price / User</t>
  </si>
  <si>
    <t>HomeCare Platform Revenue</t>
  </si>
  <si>
    <t>HomeCare 기초 구독자수</t>
  </si>
  <si>
    <t>Penetration Rate</t>
  </si>
  <si>
    <t>사용자 수</t>
  </si>
  <si>
    <t>HomeCare 신규ARPU</t>
  </si>
  <si>
    <t>Price rate</t>
  </si>
  <si>
    <t>평균 단가</t>
  </si>
  <si>
    <t>1. 주차장 운영 매출에 대해 재계산 검토 및 추정 로직의 합리성을 확인하기 위해 아래의 자료 제공 부탁드립니다.</t>
  </si>
  <si>
    <t xml:space="preserve"> - 과거 및 추정기간 동안 연도별 매출, 계약 수(연도별 기초, 신규, 해지, 기말 계약 수), 연도별 ARPU, 연도별 영업사원 수, 영업사원 당 신규 계약 수</t>
  </si>
  <si>
    <t>3-1) Parking - Operation Revenue</t>
    <phoneticPr fontId="13" type="noConversion"/>
  </si>
  <si>
    <t>Parking Subscribers</t>
  </si>
  <si>
    <t>갱신</t>
  </si>
  <si>
    <t># of New Accounts / Sales Representative</t>
  </si>
  <si>
    <t># of Sales Representatives</t>
  </si>
  <si>
    <t>재개약율</t>
  </si>
  <si>
    <t>Parking Prices</t>
  </si>
  <si>
    <t>갱신ARPU</t>
  </si>
  <si>
    <t>2. 주차장 리스 매출에 대해 재계산 검토 및 추정 로직의 합리성을 확인하기 위해 아래의 자료 제공 부탁드립니다.</t>
  </si>
  <si>
    <t>과거 및 추정기간 동안 연도별 매출, Site 수, Site 당 매출</t>
    <phoneticPr fontId="3" type="noConversion"/>
  </si>
  <si>
    <t>3-2) Parking - Lease Revenue</t>
  </si>
  <si>
    <t>Lease Revenue / Site</t>
  </si>
  <si>
    <t>Parking - Lease Revenue</t>
  </si>
  <si>
    <t>1. 클린케어 Subscriber 매출에 대해 재계산 검토 및 추정 로직의 합리성을 확인하기 위해 아래의 자료 제공 부탁드립니다.</t>
  </si>
  <si>
    <t xml:space="preserve"> - 과거 및 추정기간 동안 연도별 매출, 계약 수(연도별 기초, 신규, 해지, 기말 계약 수), 연도별 영업사원수, 영업사원당 신규 계약건수, 과거 및 추정기간 동안 연도별 ARPU</t>
  </si>
  <si>
    <t>2-1) CleanCare Subscriber Revenue</t>
  </si>
  <si>
    <t>CleanCare Subscriber Revenue</t>
  </si>
  <si>
    <t>CleanCare Subscribers</t>
  </si>
  <si>
    <t>CMS Sales Representatives</t>
  </si>
  <si>
    <t xml:space="preserve">2. 클린케어 서비스 매출에 대해 재계산 검토 및 추정 로직의 합리성을 확인하기 위해 아래의 자료 제공 부탁드립니다. </t>
  </si>
  <si>
    <t xml:space="preserve"> 과거 및 추정기간 동안 연도별 매출, 연도별 구독자 수, 연도별 ARPU</t>
    <phoneticPr fontId="3" type="noConversion"/>
  </si>
  <si>
    <t>2-1) CleanCare Service Revenue</t>
  </si>
  <si>
    <t>Average Price</t>
  </si>
  <si>
    <t>CleanCare Service Revenue</t>
  </si>
  <si>
    <t xml:space="preserve">4. Future store 매출에 대해 재계산 검토 및 추정 로직의 합리성을 확인하기 위해 아래의 자료 제공 부탁드립니다. </t>
  </si>
  <si>
    <t xml:space="preserve"> 과거 및 추정기간 동안 연도별 매출, 연도별 ARPU, 연도별 추정고객군별 Data, 사업계획상 연도별 Penetration Rate, 사업계획상 연도별 해지율</t>
    <phoneticPr fontId="3" type="noConversion"/>
  </si>
  <si>
    <t>Future Stores Revenue</t>
  </si>
  <si>
    <t>Future Store Subscribers</t>
  </si>
  <si>
    <t># TAM</t>
  </si>
  <si>
    <t>% FS</t>
  </si>
  <si>
    <t>Future Stores ARPU</t>
  </si>
  <si>
    <t>1. 과거 및 향후 추정기간 동안의 연도별 Labor Cost, 연도별 매출 부문별 인원 수(인당 매출 및 Site Coverage 자료 포함) 및 인당 인건비 제공 요청드립니다. (COGS/SG&amp;A 구분)</t>
  </si>
  <si>
    <t>&lt;&lt; 인당 매출 및 인당 Site Coverage 점차 증가 수용가능? 질의</t>
    <phoneticPr fontId="3" type="noConversion"/>
  </si>
  <si>
    <t>&lt;&lt;EIU 수치 준용</t>
    <phoneticPr fontId="3" type="noConversion"/>
  </si>
  <si>
    <t>1) CMS SG&amp;A</t>
    <phoneticPr fontId="13" type="noConversion"/>
  </si>
  <si>
    <t>&gt;&gt; Ref CMS Revenue</t>
    <phoneticPr fontId="3" type="noConversion"/>
  </si>
  <si>
    <t>2) FM COGS</t>
    <phoneticPr fontId="13" type="noConversion"/>
  </si>
  <si>
    <t># of FM Employee</t>
  </si>
  <si>
    <t>FM Employee Average Labor Cost</t>
  </si>
  <si>
    <t>2) FM SG&amp;A</t>
  </si>
  <si>
    <t># of FM Sales Representatives</t>
  </si>
  <si>
    <t>유지가정</t>
    <phoneticPr fontId="3" type="noConversion"/>
  </si>
  <si>
    <t>FM Sales Rep. Average Labor Cost</t>
  </si>
  <si>
    <t>2. Commission Costs 추정 세부 내역 제공 요청드립니다.</t>
  </si>
  <si>
    <t>1) CMS SG&amp;A</t>
  </si>
  <si>
    <t>Sales Commission</t>
  </si>
  <si>
    <t>Commission rate</t>
  </si>
  <si>
    <t>대상 매출액_Non Channel</t>
  </si>
  <si>
    <t>Q</t>
    <phoneticPr fontId="3" type="noConversion"/>
  </si>
  <si>
    <t>ARPU</t>
  </si>
  <si>
    <t>해지율 고려</t>
    <phoneticPr fontId="3" type="noConversion"/>
  </si>
  <si>
    <t>2018 신규</t>
  </si>
  <si>
    <t>#18와 상이한 사유?</t>
    <phoneticPr fontId="3" type="noConversion"/>
  </si>
  <si>
    <t>2019 신규</t>
  </si>
  <si>
    <t>2020 신규</t>
  </si>
  <si>
    <t>2021 신규</t>
  </si>
  <si>
    <t>2022 신규</t>
  </si>
  <si>
    <t>2023 신규</t>
  </si>
  <si>
    <t>2024 신규</t>
  </si>
  <si>
    <t>2025 신규</t>
  </si>
  <si>
    <t>2026 신규</t>
  </si>
  <si>
    <t>2027 신규</t>
  </si>
  <si>
    <t>대상 매출액_Channel</t>
  </si>
  <si>
    <t>Q</t>
  </si>
  <si>
    <t>3. Other COST 세부 내역 제공 요청 드립니다.</t>
  </si>
  <si>
    <t>1-2) CMS 기타원가</t>
  </si>
  <si>
    <t>Transportation O/M Expense</t>
    <phoneticPr fontId="3" type="noConversion"/>
  </si>
  <si>
    <t>Transporation Vehicles</t>
  </si>
  <si>
    <t>대당 출동인원</t>
  </si>
  <si>
    <t>Cost / Vehicle</t>
  </si>
  <si>
    <t>CPI 성장률</t>
    <phoneticPr fontId="3" type="noConversion"/>
  </si>
  <si>
    <t>2) FM COGS 기타</t>
    <phoneticPr fontId="13" type="noConversion"/>
  </si>
  <si>
    <t>1) CMS SG&amp;A 기타</t>
    <phoneticPr fontId="13" type="noConversion"/>
  </si>
  <si>
    <t>CPI상승률</t>
    <phoneticPr fontId="3" type="noConversion"/>
  </si>
  <si>
    <t>GDP성장률</t>
    <phoneticPr fontId="3" type="noConversion"/>
  </si>
  <si>
    <t>명목 GDP 성장률</t>
    <phoneticPr fontId="3" type="noConversion"/>
  </si>
  <si>
    <t>누적 NC Subscriber 증가율</t>
    <phoneticPr fontId="3" type="noConversion"/>
  </si>
  <si>
    <t>매출성장률</t>
    <phoneticPr fontId="3" type="noConversion"/>
  </si>
  <si>
    <t>ISAC / ES COGS</t>
  </si>
  <si>
    <t>0.5% 개선</t>
    <phoneticPr fontId="3" type="noConversion"/>
  </si>
  <si>
    <t>최근 급증원자재 반영 ok</t>
    <phoneticPr fontId="3" type="noConversion"/>
  </si>
  <si>
    <t>회사의 사업계획</t>
    <phoneticPr fontId="3" type="noConversion"/>
  </si>
  <si>
    <t>EIU 명목임금 상승률</t>
    <phoneticPr fontId="3" type="noConversion"/>
  </si>
  <si>
    <t>Manned Monitoring COGS</t>
  </si>
  <si>
    <t>Solution / SI COGS</t>
  </si>
  <si>
    <t>Distributorship Vendor Fee</t>
  </si>
  <si>
    <t>% Margin(Distributorship revenue)</t>
  </si>
  <si>
    <t>Other Material Cost</t>
  </si>
  <si>
    <t>% Revenue(Solution / SI revenue)</t>
  </si>
  <si>
    <t>&lt;m</t>
  </si>
  <si>
    <t>5.1. Cloud</t>
  </si>
  <si>
    <t>Cloud COGS</t>
  </si>
  <si>
    <t># of Customer</t>
  </si>
  <si>
    <t>Customer/employee</t>
  </si>
  <si>
    <t>직원당 고객수 증가</t>
    <phoneticPr fontId="3" type="noConversion"/>
  </si>
  <si>
    <t>5.2. Remote Monitoring</t>
  </si>
  <si>
    <t>Remote Monitoring COGS</t>
  </si>
  <si>
    <t>&lt;&lt; Source ?</t>
    <phoneticPr fontId="3" type="noConversion"/>
  </si>
  <si>
    <t>revenue / employee</t>
  </si>
  <si>
    <t>명목임금상승률</t>
    <phoneticPr fontId="3" type="noConversion"/>
  </si>
  <si>
    <t>Mobile Security COGS</t>
  </si>
  <si>
    <t>% Mobile Security Revenue</t>
  </si>
  <si>
    <t>End user / employee</t>
  </si>
  <si>
    <t>PPI</t>
    <phoneticPr fontId="3" type="noConversion"/>
  </si>
  <si>
    <t>1. ISAC / ES</t>
    <phoneticPr fontId="3" type="noConversion"/>
  </si>
  <si>
    <t>ISAC / ES SG&amp;A</t>
  </si>
  <si>
    <t>client / employee</t>
  </si>
  <si>
    <t>Average Labor Cost</t>
    <phoneticPr fontId="3" type="noConversion"/>
  </si>
  <si>
    <t>Manned Monitoring SG&amp;A</t>
  </si>
  <si>
    <t>Consulting SG&amp;A</t>
  </si>
  <si>
    <t>4. Solution / SI</t>
    <phoneticPr fontId="3" type="noConversion"/>
  </si>
  <si>
    <t>GDP 성장률 적용</t>
    <phoneticPr fontId="3" type="noConversion"/>
  </si>
  <si>
    <t>Cloud SG&amp;A</t>
  </si>
  <si>
    <t>Remote Monitoring SG&amp;A</t>
  </si>
  <si>
    <t>1. 매출 Category별 재료비 추정 세부 내역, 사업계획상 추정기간 동안의 연도별 재료비율 및 과거 매출 대비 재료비율 추이 제공 요청드립니다.</t>
  </si>
  <si>
    <t>2. Material/Construction Cost 추정 세부내역 관련 세부 자료 요청드립니다. 과거 기간 및 추정기간 연도별 계약금액, 리스매출액, 재료비율 자료 요청드립니다.</t>
  </si>
  <si>
    <t>Parking COGS</t>
    <phoneticPr fontId="13" type="noConversion"/>
  </si>
  <si>
    <t>Material Cost (Operation)</t>
  </si>
  <si>
    <t>% Revenue(신규 계약금액 및 리스매출)</t>
  </si>
  <si>
    <t>신규계약금액 및 리스 매출</t>
    <phoneticPr fontId="3" type="noConversion"/>
  </si>
  <si>
    <t>3. 과거 및 향후 추정기간 동안의 연도별 Labor Cost, 매출 부문별 인원 수(인당 매출 및 Site Coverage 자료 포함) 및 인당 인건비 세부 자료 요청 드립니다. (COGS/SG&amp;A 구분)</t>
  </si>
  <si>
    <t>Parking COGS</t>
  </si>
  <si>
    <t>Monitoring Employee Labor Cost</t>
  </si>
  <si>
    <t># of Monitoring Employee</t>
  </si>
  <si>
    <t>Ending subscribers</t>
  </si>
  <si>
    <t>Labor Cost / Monitoring Employee</t>
  </si>
  <si>
    <t>Future Store COGS</t>
    <phoneticPr fontId="13" type="noConversion"/>
  </si>
  <si>
    <t>Tech support cost</t>
  </si>
  <si>
    <t>% CMS tech support cost / subscriber revenue</t>
  </si>
  <si>
    <t>HomeCare SG&amp;A</t>
    <phoneticPr fontId="13" type="noConversion"/>
  </si>
  <si>
    <t>Strategy, Operation Employee</t>
  </si>
  <si>
    <t>CleanCare SG&amp;A</t>
    <phoneticPr fontId="3" type="noConversion"/>
  </si>
  <si>
    <t>CleanCare Operating Employee</t>
  </si>
  <si>
    <t xml:space="preserve">   Clean Care ending subscriber</t>
  </si>
  <si>
    <t>Parking SG&amp;A</t>
    <phoneticPr fontId="3" type="noConversion"/>
  </si>
  <si>
    <t>Sales Representative Labor Cost</t>
  </si>
  <si>
    <t>Labor Cost / Sales Rep</t>
  </si>
  <si>
    <t>Engineering / Other Labor Cost</t>
  </si>
  <si>
    <t># of Employees</t>
  </si>
  <si>
    <t>4. 세부 Category별 Commission 금액 추정 내역 및 Commission율 관련 세부 자료 요청드립니다.</t>
  </si>
  <si>
    <t>HomeCare COGS</t>
    <phoneticPr fontId="3" type="noConversion"/>
  </si>
  <si>
    <t>New Accounts</t>
  </si>
  <si>
    <t>Average Commission</t>
  </si>
  <si>
    <t>CleanCare COGS</t>
    <phoneticPr fontId="3" type="noConversion"/>
  </si>
  <si>
    <t>Commission to Subcontractor</t>
  </si>
  <si>
    <t>% Revenue</t>
    <phoneticPr fontId="3" type="noConversion"/>
  </si>
  <si>
    <t>HomeCare SG&amp;A</t>
    <phoneticPr fontId="3" type="noConversion"/>
  </si>
  <si>
    <t>Distribution Network Commission</t>
  </si>
  <si>
    <t>Parking SG&amp;A</t>
    <phoneticPr fontId="13" type="noConversion"/>
  </si>
  <si>
    <t>Future Store SG&amp;A</t>
    <phoneticPr fontId="3" type="noConversion"/>
  </si>
  <si>
    <t>Future Stores Sales Commission</t>
  </si>
  <si>
    <t>대상 매출액</t>
  </si>
  <si>
    <t>5. Rental expense 추정 세부 자료 요청드립니다. 과거 기간 및추정기간 Parking opeation 매출액 및 임차료 비율 자료, 사용권자산 리스 상각비 상각 스케쥴, 계산내역 요청드립니다.</t>
  </si>
  <si>
    <t>Parking Lease(Rental expense)</t>
    <phoneticPr fontId="3" type="noConversion"/>
  </si>
  <si>
    <t>Lease payment(*1)</t>
    <phoneticPr fontId="3" type="noConversion"/>
  </si>
  <si>
    <t>% of revenue</t>
  </si>
  <si>
    <t>기존 사용권자산 상각비(*2)</t>
    <phoneticPr fontId="3" type="noConversion"/>
  </si>
  <si>
    <t>refered file name: 리스부채 상각스케쥴 수정_v2(종료 후 임차료 계산)</t>
  </si>
  <si>
    <t>Rental(Lease) Expense(*1-*2)</t>
    <phoneticPr fontId="3" type="noConversion"/>
  </si>
  <si>
    <t>2022.4Q</t>
    <phoneticPr fontId="3" type="noConversion"/>
  </si>
  <si>
    <t>차량</t>
  </si>
  <si>
    <t>사무실</t>
  </si>
  <si>
    <t>사무기기</t>
  </si>
  <si>
    <t>합계</t>
    <phoneticPr fontId="3" type="noConversion"/>
  </si>
  <si>
    <t>Physical Security CAPEX</t>
  </si>
  <si>
    <t>CMS CAPEX</t>
  </si>
  <si>
    <t>Existing Account CAPEX</t>
  </si>
  <si>
    <t>New Account CAPEX</t>
  </si>
  <si>
    <t>FM CAPEX</t>
  </si>
  <si>
    <t>Safety &amp; Care</t>
    <phoneticPr fontId="3" type="noConversion"/>
  </si>
  <si>
    <t>HomeCare CAPEX</t>
  </si>
  <si>
    <t>Future Store CAPEX</t>
  </si>
  <si>
    <t>Growth Capex</t>
  </si>
  <si>
    <t>Intangible Assets</t>
  </si>
  <si>
    <t>Other Capex</t>
  </si>
  <si>
    <t>Miscellaneous</t>
    <phoneticPr fontId="3" type="noConversion"/>
  </si>
  <si>
    <t>1-1) CMS CAPEX</t>
  </si>
  <si>
    <t>% Existing Account Revenue</t>
  </si>
  <si>
    <t>Total Annualized RMR(연환산)</t>
  </si>
  <si>
    <t>% New Account 계약금액</t>
  </si>
  <si>
    <t>1-2) FM CAPEX</t>
  </si>
  <si>
    <t>1-1) HomeCare CAPEX</t>
  </si>
  <si>
    <t>% Existing Account</t>
  </si>
  <si>
    <t>New Account 계약금액</t>
  </si>
  <si>
    <t>매출액</t>
  </si>
  <si>
    <t>% Gross Add</t>
  </si>
  <si>
    <t>Investment in Intangible Assets</t>
  </si>
  <si>
    <t>D&amp;A_기존자산</t>
  </si>
  <si>
    <t>유형자산상각비</t>
    <phoneticPr fontId="13" type="noConversion"/>
  </si>
  <si>
    <t>건물</t>
    <phoneticPr fontId="13" type="noConversion"/>
  </si>
  <si>
    <t>기계장치</t>
  </si>
  <si>
    <t>관제장치</t>
  </si>
  <si>
    <t>차량운반구</t>
  </si>
  <si>
    <t>공기구비품</t>
  </si>
  <si>
    <t>공기구비품_국고보조금</t>
  </si>
  <si>
    <t>임차자산개량권</t>
  </si>
  <si>
    <t>임차자산개량권_복구충당</t>
  </si>
  <si>
    <t>CMS이연공사비</t>
  </si>
  <si>
    <t>CIP</t>
    <phoneticPr fontId="13" type="noConversion"/>
  </si>
  <si>
    <t>사용권자산</t>
    <phoneticPr fontId="13" type="noConversion"/>
  </si>
  <si>
    <t>차량운반구_캡스텍</t>
    <phoneticPr fontId="13" type="noConversion"/>
  </si>
  <si>
    <t>공기구비품_캡스텍</t>
    <phoneticPr fontId="13" type="noConversion"/>
  </si>
  <si>
    <t>임차자산개량권_캡스텍</t>
    <phoneticPr fontId="13" type="noConversion"/>
  </si>
  <si>
    <t>CIP_캡스텍</t>
    <phoneticPr fontId="13" type="noConversion"/>
  </si>
  <si>
    <t>사용권자산_캡스텍</t>
    <phoneticPr fontId="13" type="noConversion"/>
  </si>
  <si>
    <t>무형자산상각비</t>
    <phoneticPr fontId="13" type="noConversion"/>
  </si>
  <si>
    <t>소프트웨어</t>
  </si>
  <si>
    <t>소프트웨어_고정자산 CIP</t>
  </si>
  <si>
    <t>소프트웨어_캡스텍</t>
    <phoneticPr fontId="13" type="noConversion"/>
  </si>
  <si>
    <t>개발비</t>
  </si>
  <si>
    <t>개발비_고정자산 CIP(인포섹)</t>
  </si>
  <si>
    <t>특허권</t>
    <phoneticPr fontId="13" type="noConversion"/>
  </si>
  <si>
    <t>D&amp;A_신규자산</t>
    <phoneticPr fontId="3" type="noConversion"/>
  </si>
  <si>
    <t>Physical Security</t>
    <phoneticPr fontId="3" type="noConversion"/>
  </si>
  <si>
    <t>Life Care Services</t>
    <phoneticPr fontId="3" type="noConversion"/>
  </si>
  <si>
    <t>Other</t>
    <phoneticPr fontId="3" type="noConversion"/>
  </si>
  <si>
    <t>매출채권+계약자산</t>
  </si>
  <si>
    <t>매출채권(순액)</t>
  </si>
  <si>
    <t>회전율</t>
  </si>
  <si>
    <t>회전기일</t>
  </si>
  <si>
    <t>미수금</t>
  </si>
  <si>
    <t>미수금(순액)</t>
  </si>
  <si>
    <t>선급금</t>
  </si>
  <si>
    <t>선급비용</t>
  </si>
  <si>
    <t>재고자산(순액)</t>
  </si>
  <si>
    <t>매입채무</t>
  </si>
  <si>
    <t>미지급금</t>
  </si>
  <si>
    <t>미지급비용</t>
  </si>
  <si>
    <t>예수보증금</t>
  </si>
  <si>
    <t>계약부채</t>
  </si>
  <si>
    <t>DS Revenue</t>
    <phoneticPr fontId="3" type="noConversion"/>
  </si>
  <si>
    <t>추정 중단</t>
    <phoneticPr fontId="13" type="noConversion"/>
  </si>
  <si>
    <t>3. SI, DS ,SMB</t>
    <phoneticPr fontId="13" type="noConversion"/>
  </si>
  <si>
    <t>명목임금상승률 적용</t>
  </si>
  <si>
    <t>Logic 파악 불가 질의</t>
    <phoneticPr fontId="3" type="noConversion"/>
  </si>
  <si>
    <t>고정비성 항목 파악을 위해 세부 계정 자료요청</t>
    <phoneticPr fontId="3" type="noConversion"/>
  </si>
  <si>
    <t>DS</t>
    <phoneticPr fontId="13" type="noConversion"/>
  </si>
  <si>
    <t>추정 중단 사유 질의</t>
    <phoneticPr fontId="3" type="noConversion"/>
  </si>
  <si>
    <t>인원 불변</t>
    <phoneticPr fontId="3" type="noConversion"/>
  </si>
  <si>
    <t>인원 불변에도 불구 하고 매출 증가 달성 가능할 지 질의</t>
    <phoneticPr fontId="3" type="noConversion"/>
  </si>
  <si>
    <t>고정비성 항목으로 인한 매출증가에 따른 비율 개선 &gt;&gt; '26년 이후 0% ? &gt;&gt; 비합리적 질의</t>
    <phoneticPr fontId="3" type="noConversion"/>
  </si>
  <si>
    <t>22년 수치 적용</t>
    <phoneticPr fontId="3" type="noConversion"/>
  </si>
  <si>
    <t>Homecare</t>
    <phoneticPr fontId="13" type="noConversion"/>
  </si>
  <si>
    <t>Parking</t>
    <phoneticPr fontId="13" type="noConversion"/>
  </si>
  <si>
    <t>Homecare</t>
  </si>
  <si>
    <t>Other SG&amp;A</t>
    <phoneticPr fontId="13" type="noConversion"/>
  </si>
  <si>
    <t>&lt;&lt; 별도 산정 항목, '22년 이후 CPI 상승률 적용</t>
    <phoneticPr fontId="13" type="noConversion"/>
  </si>
  <si>
    <t>1. Homecare</t>
    <phoneticPr fontId="3" type="noConversion"/>
  </si>
  <si>
    <t>Homecare Revenue</t>
    <phoneticPr fontId="3" type="noConversion"/>
  </si>
  <si>
    <t>&lt;&lt; 재계산 불가능, 높은 성장률 Memo에 언급</t>
    <phoneticPr fontId="13" type="noConversion"/>
  </si>
  <si>
    <t>Subscriber Revenue</t>
    <phoneticPr fontId="13" type="noConversion"/>
  </si>
  <si>
    <t>고객 수</t>
    <phoneticPr fontId="13" type="noConversion"/>
  </si>
  <si>
    <t>전체 가구 수</t>
    <phoneticPr fontId="13" type="noConversion"/>
  </si>
  <si>
    <t>침투율</t>
    <phoneticPr fontId="13" type="noConversion"/>
  </si>
  <si>
    <t>월별 ARPU</t>
    <phoneticPr fontId="13" type="noConversion"/>
  </si>
  <si>
    <t>Platform Revenue</t>
    <phoneticPr fontId="13" type="noConversion"/>
  </si>
  <si>
    <t># of Users</t>
    <phoneticPr fontId="13" type="noConversion"/>
  </si>
  <si>
    <t>% of Homecare 기초 고객 수</t>
    <phoneticPr fontId="13" type="noConversion"/>
  </si>
  <si>
    <t>Price per User</t>
    <phoneticPr fontId="13" type="noConversion"/>
  </si>
  <si>
    <t>월별 아닌 연도별 ARPU</t>
    <phoneticPr fontId="13" type="noConversion"/>
  </si>
  <si>
    <t>Homecare Opex</t>
    <phoneticPr fontId="3" type="noConversion"/>
  </si>
  <si>
    <t>Homecare COGS</t>
    <phoneticPr fontId="3" type="noConversion"/>
  </si>
  <si>
    <t>Commission</t>
    <phoneticPr fontId="13" type="noConversion"/>
  </si>
  <si>
    <t>New Subscribers</t>
    <phoneticPr fontId="13" type="noConversion"/>
  </si>
  <si>
    <t>Average Commission</t>
    <phoneticPr fontId="13" type="noConversion"/>
  </si>
  <si>
    <t>Homecare SG&amp;A</t>
    <phoneticPr fontId="3" type="noConversion"/>
  </si>
  <si>
    <t>Strategy &amp; Operation</t>
    <phoneticPr fontId="13" type="noConversion"/>
  </si>
  <si>
    <t>인당 고객 수 증가율</t>
    <phoneticPr fontId="13" type="noConversion"/>
  </si>
  <si>
    <t>2. Parking</t>
    <phoneticPr fontId="13" type="noConversion"/>
  </si>
  <si>
    <t>Parking Revenue</t>
    <phoneticPr fontId="3" type="noConversion"/>
  </si>
  <si>
    <t>Operation Revenue</t>
    <phoneticPr fontId="13" type="noConversion"/>
  </si>
  <si>
    <t>기초</t>
    <phoneticPr fontId="13" type="noConversion"/>
  </si>
  <si>
    <t>인당 신규계약</t>
    <phoneticPr fontId="13" type="noConversion"/>
  </si>
  <si>
    <t>&lt;&lt; 재계산 불가</t>
    <phoneticPr fontId="13" type="noConversion"/>
  </si>
  <si>
    <t>영업사원 수</t>
    <phoneticPr fontId="13" type="noConversion"/>
  </si>
  <si>
    <t>갱신</t>
    <phoneticPr fontId="13" type="noConversion"/>
  </si>
  <si>
    <t>기말</t>
    <phoneticPr fontId="13" type="noConversion"/>
  </si>
  <si>
    <t>Lease Revenue</t>
    <phoneticPr fontId="13" type="noConversion"/>
  </si>
  <si>
    <t>Site 수</t>
    <phoneticPr fontId="13" type="noConversion"/>
  </si>
  <si>
    <t>&lt;&lt; check, COVID 회복 가정</t>
    <phoneticPr fontId="13" type="noConversion"/>
  </si>
  <si>
    <t>사이트당 수익</t>
    <phoneticPr fontId="13" type="noConversion"/>
  </si>
  <si>
    <t>Parking OPEX</t>
    <phoneticPr fontId="3" type="noConversion"/>
  </si>
  <si>
    <t>Parking COGS</t>
    <phoneticPr fontId="3" type="noConversion"/>
  </si>
  <si>
    <t>신규, 리스 매출</t>
    <phoneticPr fontId="13" type="noConversion"/>
  </si>
  <si>
    <t>관리직원 수</t>
    <phoneticPr fontId="13" type="noConversion"/>
  </si>
  <si>
    <t>Revenue Sharing</t>
    <phoneticPr fontId="13" type="noConversion"/>
  </si>
  <si>
    <t>% of Operation Sales</t>
    <phoneticPr fontId="13" type="noConversion"/>
  </si>
  <si>
    <t>영업사원 인건비</t>
    <phoneticPr fontId="13" type="noConversion"/>
  </si>
  <si>
    <t>기술직원 인건비</t>
    <phoneticPr fontId="13" type="noConversion"/>
  </si>
  <si>
    <t>기술직원 수</t>
    <phoneticPr fontId="13" type="noConversion"/>
  </si>
  <si>
    <t>Safety &amp; care</t>
  </si>
  <si>
    <t>과거 3.75개년 평균 적용</t>
    <phoneticPr fontId="3" type="noConversion"/>
  </si>
  <si>
    <t>기초 계약수</t>
    <phoneticPr fontId="3" type="noConversion"/>
  </si>
  <si>
    <t>신규 계약수</t>
    <phoneticPr fontId="3" type="noConversion"/>
  </si>
  <si>
    <t>해지 계약수</t>
    <phoneticPr fontId="3" type="noConversion"/>
  </si>
  <si>
    <t>구독자수 급증 효과 &lt;&lt; 구독자수 검증이 먼저(침투율)</t>
    <phoneticPr fontId="3" type="noConversion"/>
  </si>
  <si>
    <t>CPI 상승률 반영 '23년 제외</t>
    <phoneticPr fontId="13" type="noConversion"/>
  </si>
  <si>
    <t>HomeCare Installation Commission</t>
    <phoneticPr fontId="3" type="noConversion"/>
  </si>
  <si>
    <t>23년 수치 고정인 사유 질의 &lt;&lt; 오류로 보임</t>
    <phoneticPr fontId="3" type="noConversion"/>
  </si>
  <si>
    <t>Distribution Network Commission</t>
    <phoneticPr fontId="3" type="noConversion"/>
  </si>
  <si>
    <t>&lt;&lt; 인당 고객 수 증가 사유 질의</t>
    <phoneticPr fontId="13" type="noConversion"/>
  </si>
  <si>
    <t>인당 고객 수 급증</t>
    <phoneticPr fontId="13" type="noConversion"/>
  </si>
  <si>
    <t>% Revenue</t>
    <phoneticPr fontId="13" type="noConversion"/>
  </si>
  <si>
    <t>21년 수준 유지</t>
    <phoneticPr fontId="13" type="noConversion"/>
  </si>
  <si>
    <t>재계약율 33% 적용</t>
  </si>
  <si>
    <t>5년전 계약</t>
    <phoneticPr fontId="13" type="noConversion"/>
  </si>
  <si>
    <t>5년전 가격</t>
    <phoneticPr fontId="3" type="noConversion"/>
  </si>
  <si>
    <t>20-'22 3Q 평균치 CPI 반영</t>
    <phoneticPr fontId="13" type="noConversion"/>
  </si>
  <si>
    <t>20-'22 3Q 평균치 CPI 반영 &lt;&lt; 전기에는 '21 실적치 에 CPI 했음 가정 변경 사유 질의</t>
    <phoneticPr fontId="13" type="noConversion"/>
  </si>
  <si>
    <t>Material Cost (Operation)</t>
    <phoneticPr fontId="3" type="noConversion"/>
  </si>
  <si>
    <t>Material / Construction Cost</t>
    <phoneticPr fontId="3" type="noConversion"/>
  </si>
  <si>
    <t>% of Operation 매출</t>
  </si>
  <si>
    <t>% of 신규, 리스매출</t>
  </si>
  <si>
    <t>추정 방식의 변경 및 , 평균치 적용 사유 질의(전기는 '21년 실적치)</t>
    <phoneticPr fontId="13" type="noConversion"/>
  </si>
  <si>
    <t>21-'22 평균치</t>
  </si>
  <si>
    <t>21-'22 평균치</t>
    <phoneticPr fontId="13" type="noConversion"/>
  </si>
  <si>
    <t>% of revenue</t>
    <phoneticPr fontId="13" type="noConversion"/>
  </si>
  <si>
    <t>GDP 성장률</t>
  </si>
  <si>
    <t>명목임금성장률</t>
  </si>
  <si>
    <t>명목임금성장률</t>
    <phoneticPr fontId="3" type="noConversion"/>
  </si>
  <si>
    <t>&lt;&lt; REF #24</t>
    <phoneticPr fontId="3" type="noConversion"/>
  </si>
  <si>
    <t>GDP 성장률 적용</t>
  </si>
  <si>
    <t>회사 정책</t>
    <phoneticPr fontId="13" type="noConversion"/>
  </si>
  <si>
    <t>Revenue Sharing (Operation)</t>
    <phoneticPr fontId="3" type="noConversion"/>
  </si>
  <si>
    <t>site coverage에 GDP 성장률 반영</t>
    <phoneticPr fontId="13" type="noConversion"/>
  </si>
  <si>
    <t>20-'22.3Q 평균율 적용</t>
    <phoneticPr fontId="13" type="noConversion"/>
  </si>
  <si>
    <t>3. CleanCare</t>
    <phoneticPr fontId="13" type="noConversion"/>
  </si>
  <si>
    <t>CleanCare Revenue</t>
    <phoneticPr fontId="3" type="noConversion"/>
  </si>
  <si>
    <t>CleanCare Service</t>
    <phoneticPr fontId="13" type="noConversion"/>
  </si>
  <si>
    <t>왜 CMS 반영했는지 질의</t>
    <phoneticPr fontId="13" type="noConversion"/>
  </si>
  <si>
    <t>CMS Sales Representatives</t>
    <phoneticPr fontId="13" type="noConversion"/>
  </si>
  <si>
    <t># of New Accounts / Sales Representative</t>
    <phoneticPr fontId="13" type="noConversion"/>
  </si>
  <si>
    <t>성숙사업인 CMS(Non channel)수준</t>
  </si>
  <si>
    <t>과거 평균 ARPU 반영?</t>
    <phoneticPr fontId="13" type="noConversion"/>
  </si>
  <si>
    <t>CleanCare Prices</t>
    <phoneticPr fontId="3" type="noConversion"/>
  </si>
  <si>
    <t>사업계획 + CPI</t>
    <phoneticPr fontId="13" type="noConversion"/>
  </si>
  <si>
    <t>그냥 연 환산 수치임 '22년은 '22.4Q만 발생</t>
    <phoneticPr fontId="13" type="noConversion"/>
  </si>
  <si>
    <t>CleanCare OPEX</t>
    <phoneticPr fontId="13" type="noConversion"/>
  </si>
  <si>
    <t>CleanCare COGS</t>
    <phoneticPr fontId="13" type="noConversion"/>
  </si>
  <si>
    <t>CleanCare SG&amp;A</t>
    <phoneticPr fontId="13" type="noConversion"/>
  </si>
  <si>
    <t>산정근거 ?</t>
    <phoneticPr fontId="13" type="noConversion"/>
  </si>
  <si>
    <t>산정근거 질의</t>
    <phoneticPr fontId="13" type="noConversion"/>
  </si>
  <si>
    <t>직원 수</t>
    <phoneticPr fontId="13" type="noConversion"/>
  </si>
  <si>
    <t>명목임금 상승률</t>
    <phoneticPr fontId="13" type="noConversion"/>
  </si>
  <si>
    <t>인당 Site Coverage GDP 성장률 적용</t>
    <phoneticPr fontId="13" type="noConversion"/>
  </si>
  <si>
    <t>4. Future Store</t>
    <phoneticPr fontId="13" type="noConversion"/>
  </si>
  <si>
    <t>Future Store Revenue</t>
    <phoneticPr fontId="3" type="noConversion"/>
  </si>
  <si>
    <t>산정근거?</t>
  </si>
  <si>
    <t>산정근거?</t>
    <phoneticPr fontId="3" type="noConversion"/>
  </si>
  <si>
    <t>해지율 감소사유 질의</t>
    <phoneticPr fontId="13" type="noConversion"/>
  </si>
  <si>
    <t xml:space="preserve"> 공격적 추정 사유 질의</t>
    <phoneticPr fontId="13" type="noConversion"/>
  </si>
  <si>
    <t>공격적임 &lt;&lt; 사업계획 합리성 질의</t>
    <phoneticPr fontId="13" type="noConversion"/>
  </si>
  <si>
    <t>Future Store OPEX</t>
    <phoneticPr fontId="13" type="noConversion"/>
  </si>
  <si>
    <t>Future Store SG&amp;A</t>
    <phoneticPr fontId="13" type="noConversion"/>
  </si>
  <si>
    <t>해지율</t>
    <phoneticPr fontId="3" type="noConversion"/>
  </si>
  <si>
    <t>해지율 고려</t>
    <phoneticPr fontId="13" type="noConversion"/>
  </si>
  <si>
    <t>해지율 변경시 커미션률도 변동가능</t>
    <phoneticPr fontId="13" type="noConversion"/>
  </si>
  <si>
    <t>대상 매출</t>
    <phoneticPr fontId="13" type="noConversion"/>
  </si>
  <si>
    <t>산정 근거 ? 질의</t>
    <phoneticPr fontId="13" type="noConversion"/>
  </si>
  <si>
    <t>% CMS tech support cost / subscriber revenue</t>
    <phoneticPr fontId="3" type="noConversion"/>
  </si>
  <si>
    <t>Parking Lease(Rental expense)</t>
  </si>
  <si>
    <t>기존 사용권 자산 상각비</t>
    <phoneticPr fontId="13" type="noConversion"/>
  </si>
  <si>
    <t>운용리스처럼 고려</t>
    <phoneticPr fontId="13" type="noConversion"/>
  </si>
  <si>
    <t>22.3Q 비율 유지</t>
    <phoneticPr fontId="13" type="noConversion"/>
  </si>
  <si>
    <t>1. Group SG&amp;A</t>
    <phoneticPr fontId="3" type="noConversion"/>
  </si>
  <si>
    <t>Group SG&amp;A</t>
    <phoneticPr fontId="13" type="noConversion"/>
  </si>
  <si>
    <t>Advertisement Expense</t>
  </si>
  <si>
    <t>Other Shared Expenses</t>
  </si>
  <si>
    <t>Sales</t>
    <phoneticPr fontId="13" type="noConversion"/>
  </si>
  <si>
    <t>2. 내부거래</t>
    <phoneticPr fontId="13" type="noConversion"/>
  </si>
  <si>
    <t>내부거래 제외 전</t>
    <phoneticPr fontId="13" type="noConversion"/>
  </si>
  <si>
    <t>D&amp;A</t>
    <phoneticPr fontId="13" type="noConversion"/>
  </si>
  <si>
    <t>내부거래 금액</t>
    <phoneticPr fontId="13" type="noConversion"/>
  </si>
  <si>
    <t>내부거래 비율</t>
    <phoneticPr fontId="13" type="noConversion"/>
  </si>
  <si>
    <t>Group expense others</t>
    <phoneticPr fontId="27" type="noConversion"/>
  </si>
  <si>
    <t>내부거래 조정</t>
  </si>
  <si>
    <t>SG&amp;A_Group SG&amp;A</t>
  </si>
  <si>
    <t>Other Rental Expenses</t>
  </si>
  <si>
    <t>Brand Fees</t>
  </si>
  <si>
    <t>Other Operation Expenses</t>
  </si>
  <si>
    <t>group expense, others</t>
    <phoneticPr fontId="3" type="noConversion"/>
  </si>
  <si>
    <t>PPI 성장률 적용</t>
    <phoneticPr fontId="3" type="noConversion"/>
  </si>
  <si>
    <t>매출액 0.2%</t>
    <phoneticPr fontId="3" type="noConversion"/>
  </si>
  <si>
    <t>재계산액</t>
    <phoneticPr fontId="3" type="noConversion"/>
  </si>
  <si>
    <t>다소 상이하나 금액적으로 중요하지 않아 Pass</t>
    <phoneticPr fontId="3" type="noConversion"/>
  </si>
  <si>
    <t>명목임금상승률(인원수 불변)</t>
    <phoneticPr fontId="3" type="noConversion"/>
  </si>
  <si>
    <t>Other Rental Expenses</t>
    <phoneticPr fontId="3" type="noConversion"/>
  </si>
  <si>
    <t>세부 근거 확인</t>
    <phoneticPr fontId="3" type="noConversion"/>
  </si>
  <si>
    <t>&lt;&lt;파악불가</t>
    <phoneticPr fontId="3" type="noConversion"/>
  </si>
  <si>
    <t>Revenue</t>
    <phoneticPr fontId="3" type="noConversion"/>
  </si>
  <si>
    <t>COGS</t>
    <phoneticPr fontId="3" type="noConversion"/>
  </si>
  <si>
    <t>S&amp;A</t>
    <phoneticPr fontId="3" type="noConversion"/>
  </si>
  <si>
    <t>COGS %</t>
    <phoneticPr fontId="3" type="noConversion"/>
  </si>
  <si>
    <t>EBIT</t>
    <phoneticPr fontId="3" type="noConversion"/>
  </si>
  <si>
    <t>EBIT %</t>
    <phoneticPr fontId="3" type="noConversion"/>
  </si>
  <si>
    <t>GP %</t>
    <phoneticPr fontId="3" type="noConversion"/>
  </si>
  <si>
    <t>GP</t>
    <phoneticPr fontId="3" type="noConversion"/>
  </si>
  <si>
    <t>22년 마진율 고정 가정</t>
    <phoneticPr fontId="13" type="noConversion"/>
  </si>
  <si>
    <t># of New Accounts / Sales Representative</t>
    <phoneticPr fontId="3" type="noConversion"/>
  </si>
  <si>
    <t># TAM</t>
    <phoneticPr fontId="3" type="noConversion"/>
  </si>
  <si>
    <t>Others</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</si>
</sst>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3">
    <numFmt numFmtId="41" formatCode="_-* #,##0_-;\-* #,##0_-;_-* &quot;-&quot;_-;_-@_-"/>
    <numFmt numFmtId="44" formatCode="_-&quot;₩&quot;* #,##0.00_-;\-&quot;₩&quot;* #,##0.00_-;_-&quot;₩&quot;* &quot;-&quot;??_-;_-@_-"/>
    <numFmt numFmtId="43" formatCode="_-* #,##0.00_-;\-* #,##0.00_-;_-* &quot;-&quot;??_-;_-@_-"/>
    <numFmt numFmtId="176" formatCode="_(* #,##0_);_(* \(#,##0\);_(* &quot;-&quot;_);_(@_)"/>
    <numFmt numFmtId="177" formatCode="_(* #,##0.00_);_(* \(#,##0.00\);_(* &quot;-&quot;??_);_(@_)"/>
    <numFmt numFmtId="178" formatCode="0.0%"/>
    <numFmt numFmtId="179" formatCode="#,##0;[Red]\(#,##0\);\-"/>
    <numFmt numFmtId="180" formatCode="#,##0.0;[Red]\(#,##0.0\);\-"/>
    <numFmt numFmtId="181" formatCode="#,##0.000"/>
    <numFmt numFmtId="182" formatCode="_-[$€-2]\ * #,##0.00_-;\-[$€-2]\ * #,##0.00_-;_-[$€-2]\ * &quot;-&quot;??_-"/>
    <numFmt numFmtId="183" formatCode="_(* #,##0_);_(* \(#,##0\);_(* &quot;-&quot;_);@_)"/>
    <numFmt numFmtId="184" formatCode="#,##0\ ;\(#,##0\);\-"/>
    <numFmt numFmtId="185" formatCode="#,##0_ ;[Red]\-#,##0\ "/>
    <numFmt numFmtId="186" formatCode="#,##0_);[Red]\(#,##0\);\-\ "/>
    <numFmt numFmtId="187" formatCode="#,##0,,&quot;백만&quot;"/>
    <numFmt numFmtId="188" formatCode="#,##0_);\(#,##0\);#,##0_);@_)"/>
    <numFmt numFmtId="189" formatCode="0&quot;E&quot;"/>
    <numFmt numFmtId="190" formatCode="_(* #,##0.0_);_(* \(#,##0.0\);_(* &quot;-&quot;?_);_(@_)"/>
    <numFmt numFmtId="191" formatCode="_(* #,##0_);_(* \(#,##0\);_(* &quot;-&quot;?_);_(@_)"/>
    <numFmt numFmtId="192" formatCode="0.0%_);\(0.0%\);&quot;-  &quot;_);@_)"/>
    <numFmt numFmtId="193" formatCode="#,##0_);[Red]\(#,##0\);\-"/>
    <numFmt numFmtId="194" formatCode="#,##0.00;[Red]\(#,##0.00\);\-"/>
    <numFmt numFmtId="195" formatCode="_-* #,##0.0_-;\-* #,##0.0_-;_-* &quot;-&quot;_-;_-@_-"/>
    <numFmt numFmtId="196" formatCode="#,##0.000_);[Red]\(#,##0.000\)"/>
    <numFmt numFmtId="197" formatCode="#,##0.0000;[Red]\(#,##0.0000\);\-"/>
    <numFmt numFmtId="198" formatCode="#,##0.000;[Red]\(#,##0.000\);\-"/>
    <numFmt numFmtId="199" formatCode="0.000%"/>
    <numFmt numFmtId="200" formatCode="#,##0.0_);[Red]\(#,##0.0\)"/>
    <numFmt numFmtId="201" formatCode="_-* #,##0.0_-;\-* #,##0.0_-;_-* &quot;-&quot;?_-;_-@_-"/>
    <numFmt numFmtId="202" formatCode="#,##0.0000_);[Red]\(#,##0.0000\)"/>
    <numFmt numFmtId="203" formatCode="#,###;\(#,###\);\-"/>
    <numFmt numFmtId="204" formatCode="General&quot;M&quot;"/>
    <numFmt numFmtId="205" formatCode="#,##0.00000000;[Red]\(#,##0.00000000\);\-"/>
  </numFmts>
  <fonts count="93">
    <font>
      <sz val="11"/>
      <color theme="1"/>
      <name val="맑은 고딕"/>
      <family val="2"/>
      <charset val="129"/>
      <scheme val="minor"/>
    </font>
    <font>
      <sz val="10"/>
      <color theme="1"/>
      <name val="맑은 고딕"/>
      <family val="2"/>
      <charset val="129"/>
    </font>
    <font>
      <sz val="11"/>
      <color theme="1"/>
      <name val="맑은 고딕"/>
      <family val="2"/>
      <charset val="129"/>
      <scheme val="minor"/>
    </font>
    <font>
      <sz val="8"/>
      <name val="맑은 고딕"/>
      <family val="2"/>
      <charset val="129"/>
      <scheme val="minor"/>
    </font>
    <font>
      <sz val="9"/>
      <color theme="1"/>
      <name val="맑은 고딕"/>
      <family val="3"/>
      <charset val="129"/>
      <scheme val="major"/>
    </font>
    <font>
      <sz val="8"/>
      <name val="맑은 고딕"/>
      <family val="3"/>
      <charset val="129"/>
    </font>
    <font>
      <sz val="10"/>
      <name val="Arial"/>
      <family val="2"/>
    </font>
    <font>
      <sz val="8"/>
      <name val="맑은 고딕"/>
      <family val="3"/>
      <charset val="129"/>
      <scheme val="minor"/>
    </font>
    <font>
      <b/>
      <sz val="9"/>
      <color indexed="8"/>
      <name val="맑은 고딕"/>
      <family val="3"/>
      <charset val="129"/>
      <scheme val="minor"/>
    </font>
    <font>
      <sz val="9"/>
      <color theme="1"/>
      <name val="맑은 고딕"/>
      <family val="3"/>
      <charset val="129"/>
      <scheme val="minor"/>
    </font>
    <font>
      <sz val="9"/>
      <color rgb="FF000000"/>
      <name val="맑은 고딕"/>
      <family val="3"/>
      <charset val="129"/>
      <scheme val="major"/>
    </font>
    <font>
      <b/>
      <sz val="9"/>
      <color theme="1"/>
      <name val="맑은 고딕"/>
      <family val="3"/>
      <charset val="129"/>
      <scheme val="major"/>
    </font>
    <font>
      <b/>
      <sz val="10"/>
      <color theme="1"/>
      <name val="맑은 고딕"/>
      <family val="3"/>
      <charset val="129"/>
    </font>
    <font>
      <sz val="8"/>
      <name val="맑은 고딕"/>
      <family val="2"/>
      <charset val="129"/>
    </font>
    <font>
      <sz val="10"/>
      <color theme="1"/>
      <name val="맑은 고딕"/>
      <family val="3"/>
      <charset val="129"/>
    </font>
    <font>
      <b/>
      <sz val="10"/>
      <color theme="1"/>
      <name val="맑은 고딕"/>
      <family val="3"/>
      <charset val="129"/>
      <scheme val="minor"/>
    </font>
    <font>
      <b/>
      <sz val="10"/>
      <color theme="0"/>
      <name val="맑은 고딕"/>
      <family val="3"/>
      <charset val="129"/>
      <scheme val="minor"/>
    </font>
    <font>
      <sz val="10"/>
      <color theme="1"/>
      <name val="맑은 고딕"/>
      <family val="3"/>
      <charset val="129"/>
      <scheme val="minor"/>
    </font>
    <font>
      <b/>
      <sz val="11"/>
      <color theme="1"/>
      <name val="맑은 고딕"/>
      <family val="3"/>
      <charset val="129"/>
      <scheme val="minor"/>
    </font>
    <font>
      <b/>
      <sz val="11"/>
      <color indexed="8"/>
      <name val="맑은 고딕"/>
      <family val="3"/>
      <charset val="129"/>
      <scheme val="minor"/>
    </font>
    <font>
      <sz val="10"/>
      <color indexed="16"/>
      <name val="맑은 고딕"/>
      <family val="2"/>
      <scheme val="minor"/>
    </font>
    <font>
      <sz val="11"/>
      <color theme="1"/>
      <name val="Credit Suisse Type Light"/>
      <family val="2"/>
    </font>
    <font>
      <sz val="11"/>
      <color theme="1"/>
      <name val="맑은 고딕"/>
      <family val="2"/>
      <scheme val="minor"/>
    </font>
    <font>
      <sz val="11"/>
      <color theme="1"/>
      <name val="맑은 고딕"/>
      <family val="2"/>
      <charset val="129"/>
    </font>
    <font>
      <sz val="10"/>
      <color theme="1"/>
      <name val="맑은 고딕"/>
      <family val="2"/>
      <charset val="129"/>
    </font>
    <font>
      <b/>
      <sz val="10"/>
      <color theme="0"/>
      <name val="맑은 고딕"/>
      <family val="3"/>
      <charset val="129"/>
    </font>
    <font>
      <sz val="9"/>
      <color theme="1"/>
      <name val="맑은 고딕"/>
      <family val="2"/>
      <scheme val="minor"/>
    </font>
    <font>
      <sz val="8"/>
      <name val="돋움"/>
      <family val="3"/>
      <charset val="129"/>
    </font>
    <font>
      <b/>
      <sz val="9"/>
      <name val="맑은 고딕"/>
      <family val="3"/>
      <charset val="129"/>
      <scheme val="minor"/>
    </font>
    <font>
      <sz val="9"/>
      <name val="맑은 고딕"/>
      <family val="3"/>
      <charset val="129"/>
      <scheme val="minor"/>
    </font>
    <font>
      <sz val="9"/>
      <color theme="1"/>
      <name val="맑은 고딕"/>
      <family val="3"/>
      <charset val="129"/>
    </font>
    <font>
      <sz val="9"/>
      <color rgb="FF000000"/>
      <name val="굴림"/>
      <family val="3"/>
      <charset val="129"/>
    </font>
    <font>
      <b/>
      <sz val="13"/>
      <name val="맑은 고딕"/>
      <family val="3"/>
      <charset val="129"/>
      <scheme val="minor"/>
    </font>
    <font>
      <sz val="10"/>
      <name val="맑은 고딕"/>
      <family val="3"/>
      <charset val="129"/>
      <scheme val="minor"/>
    </font>
    <font>
      <b/>
      <sz val="10"/>
      <name val="맑은 고딕"/>
      <family val="3"/>
      <charset val="129"/>
      <scheme val="minor"/>
    </font>
    <font>
      <sz val="10"/>
      <color indexed="16"/>
      <name val="Arial"/>
      <family val="2"/>
    </font>
    <font>
      <b/>
      <sz val="16"/>
      <color theme="4"/>
      <name val="Arial"/>
      <family val="2"/>
    </font>
    <font>
      <b/>
      <sz val="12"/>
      <color theme="0" tint="-0.499984740745262"/>
      <name val="Arial"/>
      <family val="2"/>
    </font>
    <font>
      <sz val="10"/>
      <color rgb="FF008000"/>
      <name val="Arial"/>
      <family val="2"/>
    </font>
    <font>
      <sz val="10"/>
      <color theme="1"/>
      <name val="Arial"/>
      <family val="2"/>
    </font>
    <font>
      <b/>
      <u val="singleAccounting"/>
      <sz val="10"/>
      <color theme="1"/>
      <name val="Arial"/>
      <family val="2"/>
    </font>
    <font>
      <u val="singleAccounting"/>
      <sz val="10"/>
      <color theme="1"/>
      <name val="Arial"/>
      <family val="2"/>
    </font>
    <font>
      <b/>
      <sz val="10"/>
      <name val="Arial"/>
      <family val="2"/>
    </font>
    <font>
      <b/>
      <sz val="10"/>
      <color theme="0"/>
      <name val="Arial"/>
      <family val="2"/>
    </font>
    <font>
      <b/>
      <sz val="10"/>
      <color theme="1"/>
      <name val="Arial"/>
      <family val="2"/>
    </font>
    <font>
      <b/>
      <sz val="10"/>
      <color indexed="16"/>
      <name val="Arial"/>
      <family val="2"/>
    </font>
    <font>
      <sz val="10"/>
      <color rgb="FF0000FF"/>
      <name val="Arial"/>
      <family val="2"/>
    </font>
    <font>
      <b/>
      <sz val="10"/>
      <color rgb="FFFF0000"/>
      <name val="Arial"/>
      <family val="2"/>
    </font>
    <font>
      <sz val="11"/>
      <color theme="1"/>
      <name val="맑은 고딕"/>
      <family val="3"/>
      <charset val="129"/>
      <scheme val="minor"/>
    </font>
    <font>
      <b/>
      <i/>
      <sz val="12"/>
      <color theme="1"/>
      <name val="맑은 고딕"/>
      <family val="3"/>
      <charset val="129"/>
      <scheme val="minor"/>
    </font>
    <font>
      <sz val="8"/>
      <color theme="1"/>
      <name val="Verdana"/>
      <family val="2"/>
    </font>
    <font>
      <b/>
      <sz val="16"/>
      <color rgb="FF969696"/>
      <name val="Tahoma"/>
      <family val="2"/>
      <charset val="1"/>
    </font>
    <font>
      <sz val="8"/>
      <name val="Verdana"/>
      <family val="2"/>
      <charset val="1"/>
    </font>
    <font>
      <b/>
      <sz val="8"/>
      <name val="Verdana"/>
      <family val="2"/>
      <charset val="1"/>
    </font>
    <font>
      <sz val="8"/>
      <color rgb="FF121212"/>
      <name val="Verdana"/>
      <family val="2"/>
      <charset val="1"/>
    </font>
    <font>
      <sz val="8"/>
      <color rgb="FF00588D"/>
      <name val="Verdana"/>
      <family val="2"/>
      <charset val="1"/>
    </font>
    <font>
      <b/>
      <sz val="8"/>
      <color rgb="FF121212"/>
      <name val="Verdana"/>
      <family val="2"/>
    </font>
    <font>
      <b/>
      <sz val="8"/>
      <color theme="1"/>
      <name val="Verdana"/>
      <family val="2"/>
    </font>
    <font>
      <sz val="8"/>
      <color rgb="FF00588D"/>
      <name val="Verdana"/>
      <family val="2"/>
    </font>
    <font>
      <sz val="8"/>
      <color rgb="FF121212"/>
      <name val="Verdana"/>
      <family val="2"/>
    </font>
    <font>
      <sz val="10"/>
      <color rgb="FFFF0000"/>
      <name val="맑은 고딕"/>
      <family val="2"/>
      <charset val="129"/>
    </font>
    <font>
      <sz val="11"/>
      <color theme="1"/>
      <name val="맑은 고딕"/>
      <family val="3"/>
      <charset val="129"/>
    </font>
    <font>
      <b/>
      <sz val="11"/>
      <color theme="1"/>
      <name val="맑은 고딕"/>
      <family val="3"/>
      <charset val="129"/>
    </font>
    <font>
      <sz val="10"/>
      <color rgb="FF00B0F0"/>
      <name val="맑은 고딕"/>
      <family val="2"/>
      <charset val="129"/>
    </font>
    <font>
      <b/>
      <sz val="9"/>
      <color theme="1"/>
      <name val="맑은 고딕"/>
      <family val="3"/>
      <charset val="129"/>
    </font>
    <font>
      <sz val="9"/>
      <color theme="7"/>
      <name val="맑은 고딕"/>
      <family val="3"/>
      <charset val="129"/>
    </font>
    <font>
      <i/>
      <sz val="10"/>
      <name val="맑은 고딕"/>
      <family val="3"/>
      <charset val="129"/>
      <scheme val="minor"/>
    </font>
    <font>
      <sz val="9"/>
      <color indexed="8"/>
      <name val="맑은 고딕"/>
      <family val="3"/>
      <charset val="129"/>
      <scheme val="minor"/>
    </font>
    <font>
      <b/>
      <sz val="9"/>
      <color indexed="9"/>
      <name val="맑은 고딕"/>
      <family val="3"/>
      <charset val="129"/>
      <scheme val="minor"/>
    </font>
    <font>
      <sz val="9"/>
      <color rgb="FF000000"/>
      <name val="맑은 고딕"/>
      <family val="3"/>
      <charset val="129"/>
      <scheme val="minor"/>
    </font>
    <font>
      <sz val="11"/>
      <name val="돋움"/>
      <family val="3"/>
      <charset val="129"/>
    </font>
    <font>
      <sz val="13"/>
      <name val="맑은 고딕"/>
      <family val="3"/>
      <charset val="129"/>
      <scheme val="minor"/>
    </font>
    <font>
      <b/>
      <sz val="9"/>
      <color theme="1"/>
      <name val="맑은 고딕"/>
      <family val="3"/>
      <charset val="129"/>
      <scheme val="minor"/>
    </font>
    <font>
      <b/>
      <sz val="9"/>
      <color theme="0"/>
      <name val="맑은 고딕"/>
      <family val="3"/>
      <charset val="129"/>
      <scheme val="major"/>
    </font>
    <font>
      <sz val="9"/>
      <color theme="1"/>
      <name val="맑은 고딕"/>
      <family val="2"/>
      <charset val="129"/>
      <scheme val="major"/>
    </font>
    <font>
      <i/>
      <sz val="9"/>
      <color theme="1"/>
      <name val="맑은 고딕"/>
      <family val="3"/>
      <charset val="129"/>
      <scheme val="major"/>
    </font>
    <font>
      <b/>
      <sz val="9"/>
      <name val="맑은 고딕"/>
      <family val="3"/>
      <charset val="129"/>
      <scheme val="major"/>
    </font>
    <font>
      <b/>
      <i/>
      <sz val="9"/>
      <name val="맑은 고딕"/>
      <family val="3"/>
      <charset val="129"/>
      <scheme val="major"/>
    </font>
    <font>
      <b/>
      <i/>
      <sz val="9"/>
      <color theme="1"/>
      <name val="맑은 고딕"/>
      <family val="3"/>
      <charset val="129"/>
      <scheme val="major"/>
    </font>
    <font>
      <b/>
      <i/>
      <sz val="9"/>
      <color rgb="FF0070C0"/>
      <name val="맑은 고딕"/>
      <family val="3"/>
      <charset val="129"/>
      <scheme val="major"/>
    </font>
    <font>
      <i/>
      <sz val="9"/>
      <color rgb="FF0070C0"/>
      <name val="맑은 고딕"/>
      <family val="3"/>
      <charset val="129"/>
      <scheme val="major"/>
    </font>
    <font>
      <sz val="9"/>
      <name val="맑은 고딕"/>
      <family val="3"/>
      <charset val="129"/>
      <scheme val="major"/>
    </font>
    <font>
      <sz val="9"/>
      <color rgb="FF0070C0"/>
      <name val="맑은 고딕"/>
      <family val="3"/>
      <charset val="129"/>
      <scheme val="major"/>
    </font>
    <font>
      <i/>
      <sz val="9"/>
      <name val="맑은 고딕"/>
      <family val="3"/>
      <charset val="129"/>
      <scheme val="major"/>
    </font>
    <font>
      <sz val="8"/>
      <color theme="1"/>
      <name val="Times New Roman"/>
      <family val="1"/>
    </font>
    <font>
      <sz val="10"/>
      <color rgb="FF867D61"/>
      <name val="Arial"/>
      <family val="2"/>
    </font>
    <font>
      <b/>
      <sz val="10"/>
      <color rgb="FF958B6C"/>
      <name val="Arial"/>
      <family val="2"/>
    </font>
    <font>
      <sz val="9"/>
      <color theme="1"/>
      <name val="Times New Roman"/>
      <family val="1"/>
    </font>
    <font>
      <b/>
      <sz val="10"/>
      <color rgb="FF000000"/>
      <name val="Arial"/>
      <family val="2"/>
    </font>
    <font>
      <i/>
      <sz val="10"/>
      <color rgb="FF000000"/>
      <name val="Arial"/>
      <family val="2"/>
    </font>
    <font>
      <sz val="10"/>
      <color theme="1"/>
      <name val="Times New Roman"/>
      <family val="1"/>
    </font>
    <font>
      <sz val="10"/>
      <color theme="0"/>
      <name val="Arial"/>
      <family val="2"/>
    </font>
    <font>
      <sz val="10"/>
      <color theme="0"/>
      <name val="맑은 고딕"/>
      <family val="2"/>
      <charset val="129"/>
    </font>
  </fonts>
  <fills count="30">
    <fill>
      <patternFill patternType="none"/>
    </fill>
    <fill>
      <patternFill patternType="gray125"/>
    </fill>
    <fill>
      <patternFill patternType="solid">
        <fgColor rgb="FF2C5F9B"/>
        <bgColor indexed="64"/>
      </patternFill>
    </fill>
    <fill>
      <patternFill patternType="solid">
        <fgColor theme="8" tint="0.79998168889431442"/>
        <bgColor indexed="64"/>
      </patternFill>
    </fill>
    <fill>
      <patternFill patternType="solid">
        <fgColor rgb="FF00338D"/>
        <bgColor indexed="64"/>
      </patternFill>
    </fill>
    <fill>
      <patternFill patternType="solid">
        <fgColor rgb="FFFFFF00"/>
        <bgColor indexed="64"/>
      </patternFill>
    </fill>
    <fill>
      <patternFill patternType="solid">
        <fgColor rgb="FF002060"/>
        <bgColor indexed="64"/>
      </patternFill>
    </fill>
    <fill>
      <patternFill patternType="solid">
        <fgColor rgb="FFFFFFFF"/>
        <bgColor rgb="FFFFFFCC"/>
      </patternFill>
    </fill>
    <fill>
      <patternFill patternType="solid">
        <fgColor rgb="FFC8D2D8"/>
        <bgColor rgb="FFC0C0C0"/>
      </patternFill>
    </fill>
    <fill>
      <patternFill patternType="solid">
        <fgColor rgb="FFE9EDF0"/>
        <bgColor rgb="FFD9E8F2"/>
      </patternFill>
    </fill>
    <fill>
      <patternFill patternType="solid">
        <fgColor rgb="FFD9E8F2"/>
      </patternFill>
    </fill>
    <fill>
      <patternFill patternType="solid">
        <fgColor theme="3" tint="-0.49998474074526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C000"/>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indexed="49"/>
        <bgColor indexed="64"/>
      </patternFill>
    </fill>
    <fill>
      <patternFill patternType="solid">
        <fgColor indexed="9"/>
        <bgColor indexed="64"/>
      </patternFill>
    </fill>
    <fill>
      <patternFill patternType="solid">
        <fgColor rgb="FFD9E8F2"/>
        <bgColor rgb="FFCCFFFF"/>
      </patternFill>
    </fill>
    <fill>
      <patternFill patternType="solid">
        <fgColor rgb="FF005EB8"/>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lightUp"/>
    </fill>
    <fill>
      <patternFill patternType="lightUp">
        <bgColor theme="9" tint="0.79998168889431442"/>
      </patternFill>
    </fill>
    <fill>
      <patternFill patternType="solid">
        <fgColor rgb="FFFF0000"/>
        <bgColor indexed="64"/>
      </patternFill>
    </fill>
    <fill>
      <patternFill patternType="solid">
        <fgColor indexed="65"/>
        <bgColor indexed="64"/>
      </patternFill>
    </fill>
    <fill>
      <patternFill patternType="solid">
        <fgColor rgb="FFEDECE8"/>
        <bgColor indexed="64"/>
      </patternFill>
    </fill>
  </fills>
  <borders count="71">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indexed="64"/>
      </bottom>
      <diagonal/>
    </border>
    <border>
      <left/>
      <right style="thin">
        <color theme="0"/>
      </right>
      <top/>
      <bottom style="thin">
        <color indexed="64"/>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medium">
        <color auto="1"/>
      </bottom>
      <diagonal/>
    </border>
    <border>
      <left/>
      <right/>
      <top/>
      <bottom style="thin">
        <color auto="1"/>
      </bottom>
      <diagonal/>
    </border>
    <border>
      <left/>
      <right/>
      <top style="thin">
        <color indexed="64"/>
      </top>
      <bottom/>
      <diagonal/>
    </border>
    <border>
      <left/>
      <right/>
      <top style="thin">
        <color indexed="64"/>
      </top>
      <bottom style="thin">
        <color indexed="64"/>
      </bottom>
      <diagonal/>
    </border>
    <border>
      <left/>
      <right/>
      <top/>
      <bottom style="medium">
        <color auto="1"/>
      </bottom>
      <diagonal/>
    </border>
    <border>
      <left/>
      <right style="thin">
        <color indexed="64"/>
      </right>
      <top style="thin">
        <color indexed="64"/>
      </top>
      <bottom/>
      <diagonal/>
    </border>
    <border>
      <left/>
      <right style="thin">
        <color indexed="64"/>
      </right>
      <top/>
      <bottom style="thin">
        <color indexed="64"/>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8"/>
      </left>
      <right style="thin">
        <color indexed="8"/>
      </right>
      <top style="thin">
        <color indexed="8"/>
      </top>
      <bottom style="thin">
        <color indexed="8"/>
      </bottom>
      <diagonal/>
    </border>
    <border>
      <left style="dotted">
        <color auto="1"/>
      </left>
      <right style="dotted">
        <color auto="1"/>
      </right>
      <top style="dotted">
        <color auto="1"/>
      </top>
      <bottom style="dotted">
        <color auto="1"/>
      </bottom>
      <diagonal/>
    </border>
    <border>
      <left style="thin">
        <color rgb="FF0070C0"/>
      </left>
      <right/>
      <top style="thin">
        <color rgb="FF0070C0"/>
      </top>
      <bottom/>
      <diagonal/>
    </border>
    <border>
      <left/>
      <right/>
      <top style="thin">
        <color rgb="FF0070C0"/>
      </top>
      <bottom/>
      <diagonal/>
    </border>
    <border>
      <left/>
      <right style="thin">
        <color rgb="FF0070C0"/>
      </right>
      <top style="thin">
        <color rgb="FF0070C0"/>
      </top>
      <bottom/>
      <diagonal/>
    </border>
    <border>
      <left style="thin">
        <color rgb="FF0070C0"/>
      </left>
      <right/>
      <top/>
      <bottom/>
      <diagonal/>
    </border>
    <border>
      <left/>
      <right style="thin">
        <color rgb="FF0070C0"/>
      </right>
      <top/>
      <bottom/>
      <diagonal/>
    </border>
    <border>
      <left style="thin">
        <color rgb="FF0070C0"/>
      </left>
      <right/>
      <top/>
      <bottom style="thin">
        <color rgb="FF0070C0"/>
      </bottom>
      <diagonal/>
    </border>
    <border>
      <left/>
      <right/>
      <top/>
      <bottom style="thin">
        <color rgb="FF0070C0"/>
      </bottom>
      <diagonal/>
    </border>
    <border>
      <left/>
      <right style="thin">
        <color rgb="FF0070C0"/>
      </right>
      <top/>
      <bottom style="thin">
        <color rgb="FF0070C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style="thin">
        <color rgb="FF0070C0"/>
      </left>
      <right/>
      <top/>
      <bottom style="medium">
        <color rgb="FF0070C0"/>
      </bottom>
      <diagonal/>
    </border>
    <border>
      <left/>
      <right/>
      <top/>
      <bottom style="medium">
        <color rgb="FF0070C0"/>
      </bottom>
      <diagonal/>
    </border>
    <border>
      <left/>
      <right style="thin">
        <color rgb="FF0070C0"/>
      </right>
      <top/>
      <bottom style="medium">
        <color rgb="FF0070C0"/>
      </bottom>
      <diagonal/>
    </border>
    <border>
      <left style="thin">
        <color rgb="FF0070C0"/>
      </left>
      <right/>
      <top style="hair">
        <color rgb="FF0070C0"/>
      </top>
      <bottom/>
      <diagonal/>
    </border>
    <border>
      <left/>
      <right/>
      <top style="hair">
        <color rgb="FF0070C0"/>
      </top>
      <bottom/>
      <diagonal/>
    </border>
    <border>
      <left/>
      <right style="thin">
        <color rgb="FF0070C0"/>
      </right>
      <top style="hair">
        <color rgb="FF0070C0"/>
      </top>
      <bottom/>
      <diagonal/>
    </border>
    <border>
      <left style="thin">
        <color rgb="FF0070C0"/>
      </left>
      <right/>
      <top/>
      <bottom style="hair">
        <color rgb="FF0070C0"/>
      </bottom>
      <diagonal/>
    </border>
    <border>
      <left/>
      <right/>
      <top/>
      <bottom style="hair">
        <color rgb="FF0070C0"/>
      </bottom>
      <diagonal/>
    </border>
    <border>
      <left/>
      <right style="thin">
        <color rgb="FF0070C0"/>
      </right>
      <top/>
      <bottom style="hair">
        <color rgb="FF0070C0"/>
      </bottom>
      <diagonal/>
    </border>
    <border>
      <left/>
      <right/>
      <top/>
      <bottom style="medium">
        <color rgb="FF958B6C"/>
      </bottom>
      <diagonal/>
    </border>
    <border>
      <left/>
      <right/>
      <top/>
      <bottom style="medium">
        <color rgb="FF867D61"/>
      </bottom>
      <diagonal/>
    </border>
    <border>
      <left style="thin">
        <color rgb="FF0070C0"/>
      </left>
      <right/>
      <top style="thin">
        <color rgb="FF0070C0"/>
      </top>
      <bottom style="hair">
        <color rgb="FF0070C0"/>
      </bottom>
      <diagonal/>
    </border>
    <border>
      <left/>
      <right/>
      <top style="thin">
        <color rgb="FF0070C0"/>
      </top>
      <bottom style="hair">
        <color rgb="FF0070C0"/>
      </bottom>
      <diagonal/>
    </border>
    <border>
      <left/>
      <right style="thin">
        <color rgb="FF0070C0"/>
      </right>
      <top style="thin">
        <color rgb="FF0070C0"/>
      </top>
      <bottom style="hair">
        <color rgb="FF0070C0"/>
      </bottom>
      <diagonal/>
    </border>
    <border>
      <left style="thin">
        <color rgb="FF0070C0"/>
      </left>
      <right/>
      <top style="hair">
        <color rgb="FF0070C0"/>
      </top>
      <bottom style="hair">
        <color rgb="FF0070C0"/>
      </bottom>
      <diagonal/>
    </border>
    <border>
      <left/>
      <right/>
      <top style="hair">
        <color rgb="FF0070C0"/>
      </top>
      <bottom style="hair">
        <color rgb="FF0070C0"/>
      </bottom>
      <diagonal/>
    </border>
    <border>
      <left/>
      <right style="thin">
        <color rgb="FF0070C0"/>
      </right>
      <top style="hair">
        <color rgb="FF0070C0"/>
      </top>
      <bottom style="hair">
        <color rgb="FF0070C0"/>
      </bottom>
      <diagonal/>
    </border>
    <border>
      <left style="thin">
        <color rgb="FF0070C0"/>
      </left>
      <right/>
      <top style="thin">
        <color rgb="FF0070C0"/>
      </top>
      <bottom style="medium">
        <color rgb="FF0070C0"/>
      </bottom>
      <diagonal/>
    </border>
    <border>
      <left/>
      <right/>
      <top style="thin">
        <color rgb="FF0070C0"/>
      </top>
      <bottom style="medium">
        <color rgb="FF0070C0"/>
      </bottom>
      <diagonal/>
    </border>
    <border>
      <left/>
      <right style="thin">
        <color rgb="FF0070C0"/>
      </right>
      <top style="thin">
        <color rgb="FF0070C0"/>
      </top>
      <bottom style="medium">
        <color rgb="FF0070C0"/>
      </bottom>
      <diagonal/>
    </border>
  </borders>
  <cellStyleXfs count="22">
    <xf numFmtId="0" fontId="0" fillId="0" borderId="0">
      <alignment vertical="center"/>
    </xf>
    <xf numFmtId="41" fontId="2" fillId="0" borderId="0" applyFont="0" applyFill="0" applyBorder="0" applyAlignment="0" applyProtection="0">
      <alignment vertical="center"/>
    </xf>
    <xf numFmtId="9" fontId="2" fillId="0" borderId="0" applyFont="0" applyFill="0" applyBorder="0" applyAlignment="0" applyProtection="0">
      <alignment vertical="center"/>
    </xf>
    <xf numFmtId="0" fontId="2" fillId="0" borderId="0">
      <alignment vertical="center"/>
    </xf>
    <xf numFmtId="0" fontId="6" fillId="0" borderId="0"/>
    <xf numFmtId="41" fontId="2" fillId="0" borderId="0" applyFont="0" applyFill="0" applyBorder="0" applyAlignment="0" applyProtection="0">
      <alignment vertical="center"/>
    </xf>
    <xf numFmtId="9" fontId="2" fillId="0" borderId="0" applyFont="0" applyFill="0" applyBorder="0" applyAlignment="0" applyProtection="0">
      <alignment vertical="center"/>
    </xf>
    <xf numFmtId="0" fontId="20" fillId="0" borderId="0"/>
    <xf numFmtId="176" fontId="20" fillId="0" borderId="0" applyFont="0" applyFill="0" applyBorder="0" applyAlignment="0" applyProtection="0"/>
    <xf numFmtId="9" fontId="21" fillId="0" borderId="0" applyFont="0" applyFill="0" applyBorder="0" applyAlignment="0" applyProtection="0"/>
    <xf numFmtId="0" fontId="22" fillId="0" borderId="0"/>
    <xf numFmtId="0" fontId="23" fillId="0" borderId="0">
      <alignment vertical="center"/>
    </xf>
    <xf numFmtId="41" fontId="23" fillId="0" borderId="0" applyFont="0" applyFill="0" applyBorder="0" applyAlignment="0" applyProtection="0">
      <alignment vertical="center"/>
    </xf>
    <xf numFmtId="0" fontId="24" fillId="0" borderId="0">
      <alignment vertical="center"/>
    </xf>
    <xf numFmtId="9" fontId="24" fillId="0" borderId="0" applyFont="0" applyFill="0" applyBorder="0" applyAlignment="0" applyProtection="0">
      <alignment vertical="center"/>
    </xf>
    <xf numFmtId="41" fontId="24" fillId="0" borderId="0" applyFont="0" applyFill="0" applyBorder="0" applyAlignment="0" applyProtection="0">
      <alignment vertical="center"/>
    </xf>
    <xf numFmtId="22" fontId="6" fillId="0" borderId="0"/>
    <xf numFmtId="9" fontId="1" fillId="0" borderId="0" applyFont="0" applyFill="0" applyBorder="0" applyAlignment="0" applyProtection="0">
      <alignment vertical="center"/>
    </xf>
    <xf numFmtId="182" fontId="2" fillId="0" borderId="0">
      <alignment vertical="center"/>
      <protection locked="0"/>
    </xf>
    <xf numFmtId="0" fontId="26" fillId="0" borderId="0"/>
    <xf numFmtId="183" fontId="20" fillId="0" borderId="0"/>
    <xf numFmtId="0" fontId="70" fillId="0" borderId="0">
      <alignment vertical="center"/>
    </xf>
  </cellStyleXfs>
  <cellXfs count="1078">
    <xf numFmtId="0" fontId="0" fillId="0" borderId="0" xfId="0">
      <alignment vertical="center"/>
    </xf>
    <xf numFmtId="0" fontId="8" fillId="0" borderId="8" xfId="0" applyFont="1" applyBorder="1" applyAlignment="1">
      <alignment horizontal="center" vertical="center" wrapText="1"/>
    </xf>
    <xf numFmtId="0" fontId="9" fillId="0" borderId="8" xfId="0" applyFont="1" applyBorder="1" applyAlignment="1">
      <alignment horizontal="left" vertical="center" wrapText="1"/>
    </xf>
    <xf numFmtId="0" fontId="9" fillId="0" borderId="0" xfId="0" applyFont="1">
      <alignment vertical="center"/>
    </xf>
    <xf numFmtId="0" fontId="15" fillId="0" borderId="0" xfId="0" applyFont="1">
      <alignment vertical="center"/>
    </xf>
    <xf numFmtId="0" fontId="18" fillId="0" borderId="0" xfId="0" applyFont="1">
      <alignment vertical="center"/>
    </xf>
    <xf numFmtId="182" fontId="11" fillId="0" borderId="0" xfId="18" applyFont="1">
      <alignment vertical="center"/>
      <protection locked="0"/>
    </xf>
    <xf numFmtId="0" fontId="4" fillId="0" borderId="0" xfId="0" applyFont="1" applyAlignment="1"/>
    <xf numFmtId="183" fontId="11" fillId="0" borderId="0" xfId="19" applyNumberFormat="1" applyFont="1"/>
    <xf numFmtId="0" fontId="11" fillId="0" borderId="0" xfId="19" applyFont="1"/>
    <xf numFmtId="0" fontId="4" fillId="0" borderId="0" xfId="19" applyFont="1"/>
    <xf numFmtId="0" fontId="11" fillId="0" borderId="20" xfId="0" applyFont="1" applyBorder="1" applyAlignment="1">
      <alignment horizontal="center" vertical="center"/>
    </xf>
    <xf numFmtId="0" fontId="11" fillId="0" borderId="9" xfId="0" applyFont="1" applyBorder="1" applyAlignment="1">
      <alignment horizontal="center" vertical="center"/>
    </xf>
    <xf numFmtId="0" fontId="11" fillId="0" borderId="8" xfId="0" applyFont="1" applyBorder="1" applyAlignment="1">
      <alignment horizontal="center" vertical="center"/>
    </xf>
    <xf numFmtId="0" fontId="11" fillId="0" borderId="8" xfId="19" applyFont="1" applyBorder="1" applyAlignment="1">
      <alignment horizontal="center"/>
    </xf>
    <xf numFmtId="0" fontId="4" fillId="0" borderId="0" xfId="19" applyFont="1" applyAlignment="1">
      <alignment horizontal="center"/>
    </xf>
    <xf numFmtId="0" fontId="10" fillId="0" borderId="20" xfId="0" applyFont="1" applyBorder="1" applyAlignment="1"/>
    <xf numFmtId="0" fontId="10" fillId="0" borderId="9" xfId="0" applyFont="1" applyBorder="1" applyAlignment="1"/>
    <xf numFmtId="0" fontId="10" fillId="0" borderId="8" xfId="0" applyFont="1" applyBorder="1" applyAlignment="1"/>
    <xf numFmtId="0" fontId="10" fillId="0" borderId="8" xfId="0" applyFont="1" applyBorder="1" applyAlignment="1">
      <alignment wrapText="1"/>
    </xf>
    <xf numFmtId="0" fontId="4" fillId="0" borderId="8" xfId="19" applyFont="1" applyBorder="1"/>
    <xf numFmtId="0" fontId="4" fillId="0" borderId="8" xfId="19" applyFont="1" applyBorder="1" applyAlignment="1">
      <alignment horizontal="center"/>
    </xf>
    <xf numFmtId="0" fontId="28" fillId="0" borderId="0" xfId="11" applyFont="1" applyAlignment="1">
      <alignment horizontal="centerContinuous" vertical="center"/>
    </xf>
    <xf numFmtId="0" fontId="9" fillId="0" borderId="0" xfId="11" applyFont="1">
      <alignment vertical="center"/>
    </xf>
    <xf numFmtId="0" fontId="29" fillId="0" borderId="0" xfId="11" applyFont="1" applyAlignment="1">
      <alignment horizontal="centerContinuous" vertical="center"/>
    </xf>
    <xf numFmtId="0" fontId="29" fillId="0" borderId="0" xfId="11" applyFont="1">
      <alignment vertical="center"/>
    </xf>
    <xf numFmtId="0" fontId="29" fillId="0" borderId="0" xfId="11" applyFont="1" applyAlignment="1">
      <alignment horizontal="right" vertical="center"/>
    </xf>
    <xf numFmtId="0" fontId="29" fillId="13" borderId="20" xfId="11" applyFont="1" applyFill="1" applyBorder="1" applyAlignment="1">
      <alignment horizontal="centerContinuous" vertical="center"/>
    </xf>
    <xf numFmtId="0" fontId="29" fillId="13" borderId="14" xfId="11" applyFont="1" applyFill="1" applyBorder="1" applyAlignment="1">
      <alignment horizontal="centerContinuous" vertical="center"/>
    </xf>
    <xf numFmtId="0" fontId="29" fillId="13" borderId="9" xfId="11" applyFont="1" applyFill="1" applyBorder="1" applyAlignment="1">
      <alignment horizontal="centerContinuous" vertical="center"/>
    </xf>
    <xf numFmtId="0" fontId="29" fillId="13" borderId="8" xfId="11" applyFont="1" applyFill="1" applyBorder="1" applyAlignment="1">
      <alignment horizontal="center" vertical="center"/>
    </xf>
    <xf numFmtId="0" fontId="29" fillId="13" borderId="8" xfId="11" applyFont="1" applyFill="1" applyBorder="1" applyAlignment="1">
      <alignment horizontal="centerContinuous" vertical="center"/>
    </xf>
    <xf numFmtId="184" fontId="29" fillId="0" borderId="20" xfId="11" applyNumberFormat="1" applyFont="1" applyBorder="1">
      <alignment vertical="center"/>
    </xf>
    <xf numFmtId="184" fontId="29" fillId="0" borderId="14" xfId="11" applyNumberFormat="1" applyFont="1" applyBorder="1">
      <alignment vertical="center"/>
    </xf>
    <xf numFmtId="184" fontId="29" fillId="0" borderId="9" xfId="11" applyNumberFormat="1" applyFont="1" applyBorder="1">
      <alignment vertical="center"/>
    </xf>
    <xf numFmtId="184" fontId="29" fillId="0" borderId="8" xfId="11" applyNumberFormat="1" applyFont="1" applyBorder="1">
      <alignment vertical="center"/>
    </xf>
    <xf numFmtId="184" fontId="29" fillId="0" borderId="8" xfId="11" applyNumberFormat="1" applyFont="1" applyBorder="1" applyAlignment="1">
      <alignment horizontal="right" vertical="center" shrinkToFit="1"/>
    </xf>
    <xf numFmtId="184" fontId="29" fillId="0" borderId="14" xfId="11" applyNumberFormat="1" applyFont="1" applyBorder="1" applyAlignment="1">
      <alignment horizontal="center" vertical="center"/>
    </xf>
    <xf numFmtId="41" fontId="9" fillId="0" borderId="0" xfId="12" applyFont="1">
      <alignment vertical="center"/>
    </xf>
    <xf numFmtId="184" fontId="9" fillId="0" borderId="0" xfId="11" applyNumberFormat="1" applyFont="1">
      <alignment vertical="center"/>
    </xf>
    <xf numFmtId="0" fontId="9" fillId="0" borderId="12" xfId="11" applyFont="1" applyBorder="1">
      <alignment vertical="center"/>
    </xf>
    <xf numFmtId="0" fontId="30" fillId="0" borderId="0" xfId="11" applyFont="1">
      <alignment vertical="center"/>
    </xf>
    <xf numFmtId="184" fontId="29" fillId="0" borderId="0" xfId="11" applyNumberFormat="1" applyFont="1">
      <alignment vertical="center"/>
    </xf>
    <xf numFmtId="41" fontId="29" fillId="0" borderId="0" xfId="12" applyFont="1">
      <alignment vertical="center"/>
    </xf>
    <xf numFmtId="41" fontId="29" fillId="0" borderId="0" xfId="11" applyNumberFormat="1" applyFont="1">
      <alignment vertical="center"/>
    </xf>
    <xf numFmtId="41" fontId="31" fillId="0" borderId="0" xfId="12" applyFont="1" applyBorder="1" applyAlignment="1">
      <alignment horizontal="right" vertical="top" wrapText="1"/>
    </xf>
    <xf numFmtId="41" fontId="30" fillId="0" borderId="0" xfId="12" applyFont="1">
      <alignment vertical="center"/>
    </xf>
    <xf numFmtId="41" fontId="30" fillId="0" borderId="0" xfId="11" applyNumberFormat="1" applyFont="1">
      <alignment vertical="center"/>
    </xf>
    <xf numFmtId="41" fontId="31" fillId="0" borderId="0" xfId="12" applyFont="1" applyBorder="1">
      <alignment vertical="center"/>
    </xf>
    <xf numFmtId="184" fontId="29" fillId="0" borderId="14" xfId="11" applyNumberFormat="1" applyFont="1" applyBorder="1" applyAlignment="1">
      <alignment horizontal="right" vertical="center"/>
    </xf>
    <xf numFmtId="184" fontId="29" fillId="0" borderId="8" xfId="11" applyNumberFormat="1" applyFont="1" applyBorder="1" applyAlignment="1">
      <alignment vertical="center" shrinkToFit="1"/>
    </xf>
    <xf numFmtId="184" fontId="29" fillId="0" borderId="0" xfId="11" applyNumberFormat="1" applyFont="1" applyAlignment="1">
      <alignment horizontal="right" vertical="center" shrinkToFit="1"/>
    </xf>
    <xf numFmtId="184" fontId="29" fillId="0" borderId="0" xfId="11" applyNumberFormat="1" applyFont="1" applyAlignment="1">
      <alignment vertical="center" shrinkToFit="1"/>
    </xf>
    <xf numFmtId="185" fontId="29" fillId="0" borderId="0" xfId="11" applyNumberFormat="1" applyFont="1">
      <alignment vertical="center"/>
    </xf>
    <xf numFmtId="0" fontId="30" fillId="0" borderId="12" xfId="11" applyFont="1" applyBorder="1">
      <alignment vertical="center"/>
    </xf>
    <xf numFmtId="41" fontId="30" fillId="0" borderId="12" xfId="12" applyFont="1" applyBorder="1">
      <alignment vertical="center"/>
    </xf>
    <xf numFmtId="0" fontId="28" fillId="13" borderId="9" xfId="11" applyFont="1" applyFill="1" applyBorder="1" applyAlignment="1">
      <alignment horizontal="center" vertical="center"/>
    </xf>
    <xf numFmtId="0" fontId="28" fillId="13" borderId="8" xfId="11" applyFont="1" applyFill="1" applyBorder="1" applyAlignment="1">
      <alignment horizontal="center" vertical="center"/>
    </xf>
    <xf numFmtId="184" fontId="29" fillId="0" borderId="8" xfId="11" applyNumberFormat="1" applyFont="1" applyBorder="1" applyAlignment="1">
      <alignment horizontal="right" vertical="center"/>
    </xf>
    <xf numFmtId="184" fontId="30" fillId="0" borderId="0" xfId="11" applyNumberFormat="1" applyFont="1">
      <alignment vertical="center"/>
    </xf>
    <xf numFmtId="184" fontId="29" fillId="0" borderId="8" xfId="5" applyNumberFormat="1" applyFont="1" applyFill="1" applyBorder="1" applyAlignment="1">
      <alignment horizontal="right" vertical="center" shrinkToFit="1"/>
    </xf>
    <xf numFmtId="184" fontId="29" fillId="0" borderId="9" xfId="11" applyNumberFormat="1" applyFont="1" applyBorder="1" applyAlignment="1">
      <alignment horizontal="right" vertical="center"/>
    </xf>
    <xf numFmtId="184" fontId="29" fillId="0" borderId="8" xfId="5" applyNumberFormat="1" applyFont="1" applyBorder="1" applyAlignment="1">
      <alignment horizontal="right" vertical="center" shrinkToFit="1"/>
    </xf>
    <xf numFmtId="184" fontId="29" fillId="0" borderId="20" xfId="11" applyNumberFormat="1" applyFont="1" applyBorder="1" applyAlignment="1">
      <alignment horizontal="left" vertical="center"/>
    </xf>
    <xf numFmtId="184" fontId="29" fillId="0" borderId="14" xfId="11" applyNumberFormat="1" applyFont="1" applyBorder="1" applyAlignment="1">
      <alignment horizontal="left" vertical="center"/>
    </xf>
    <xf numFmtId="184" fontId="29" fillId="0" borderId="9" xfId="11" applyNumberFormat="1" applyFont="1" applyBorder="1" applyAlignment="1">
      <alignment horizontal="left" vertical="center"/>
    </xf>
    <xf numFmtId="184" fontId="29" fillId="14" borderId="8" xfId="5" applyNumberFormat="1" applyFont="1" applyFill="1" applyBorder="1" applyAlignment="1">
      <alignment horizontal="right" vertical="center" shrinkToFit="1"/>
    </xf>
    <xf numFmtId="41" fontId="30" fillId="0" borderId="0" xfId="12" applyFont="1" applyBorder="1">
      <alignment vertical="center"/>
    </xf>
    <xf numFmtId="0" fontId="9" fillId="0" borderId="0" xfId="11" applyFont="1" applyAlignment="1">
      <alignment horizontal="right" vertical="center"/>
    </xf>
    <xf numFmtId="0" fontId="9" fillId="0" borderId="8" xfId="11" applyFont="1" applyBorder="1">
      <alignment vertical="center"/>
    </xf>
    <xf numFmtId="179" fontId="9" fillId="0" borderId="8" xfId="12" applyNumberFormat="1" applyFont="1" applyBorder="1">
      <alignment vertical="center"/>
    </xf>
    <xf numFmtId="179" fontId="9" fillId="0" borderId="8" xfId="12" applyNumberFormat="1" applyFont="1" applyFill="1" applyBorder="1">
      <alignment vertical="center"/>
    </xf>
    <xf numFmtId="41" fontId="9" fillId="0" borderId="0" xfId="11" applyNumberFormat="1" applyFont="1">
      <alignment vertical="center"/>
    </xf>
    <xf numFmtId="186" fontId="29" fillId="0" borderId="9" xfId="12" applyNumberFormat="1" applyFont="1" applyFill="1" applyBorder="1" applyAlignment="1">
      <alignment horizontal="right" vertical="center"/>
    </xf>
    <xf numFmtId="184" fontId="29" fillId="0" borderId="0" xfId="11" applyNumberFormat="1" applyFont="1" applyAlignment="1">
      <alignment horizontal="left" vertical="center"/>
    </xf>
    <xf numFmtId="0" fontId="32" fillId="15" borderId="0" xfId="10" applyFont="1" applyFill="1" applyAlignment="1">
      <alignment horizontal="centerContinuous" vertical="center"/>
    </xf>
    <xf numFmtId="0" fontId="22" fillId="15" borderId="0" xfId="10" applyFill="1"/>
    <xf numFmtId="0" fontId="33" fillId="15" borderId="0" xfId="10" applyFont="1" applyFill="1" applyAlignment="1">
      <alignment horizontal="centerContinuous" vertical="center"/>
    </xf>
    <xf numFmtId="0" fontId="33" fillId="15" borderId="0" xfId="10" applyFont="1" applyFill="1" applyAlignment="1">
      <alignment vertical="center"/>
    </xf>
    <xf numFmtId="0" fontId="33" fillId="15" borderId="0" xfId="10" applyFont="1" applyFill="1" applyAlignment="1">
      <alignment horizontal="right" vertical="center"/>
    </xf>
    <xf numFmtId="0" fontId="33" fillId="13" borderId="20" xfId="10" applyFont="1" applyFill="1" applyBorder="1" applyAlignment="1">
      <alignment horizontal="centerContinuous" vertical="center"/>
    </xf>
    <xf numFmtId="0" fontId="33" fillId="13" borderId="14" xfId="10" applyFont="1" applyFill="1" applyBorder="1" applyAlignment="1">
      <alignment horizontal="centerContinuous" vertical="center"/>
    </xf>
    <xf numFmtId="0" fontId="33" fillId="13" borderId="9" xfId="10" applyFont="1" applyFill="1" applyBorder="1" applyAlignment="1">
      <alignment horizontal="centerContinuous" vertical="center"/>
    </xf>
    <xf numFmtId="0" fontId="33" fillId="13" borderId="8" xfId="10" applyFont="1" applyFill="1" applyBorder="1" applyAlignment="1">
      <alignment horizontal="center" vertical="center"/>
    </xf>
    <xf numFmtId="0" fontId="33" fillId="13" borderId="8" xfId="10" applyFont="1" applyFill="1" applyBorder="1" applyAlignment="1">
      <alignment horizontal="centerContinuous" vertical="center"/>
    </xf>
    <xf numFmtId="184" fontId="33" fillId="15" borderId="20" xfId="10" applyNumberFormat="1" applyFont="1" applyFill="1" applyBorder="1" applyAlignment="1">
      <alignment vertical="center"/>
    </xf>
    <xf numFmtId="184" fontId="33" fillId="15" borderId="14" xfId="10" applyNumberFormat="1" applyFont="1" applyFill="1" applyBorder="1" applyAlignment="1">
      <alignment vertical="center"/>
    </xf>
    <xf numFmtId="184" fontId="33" fillId="15" borderId="9" xfId="10" applyNumberFormat="1" applyFont="1" applyFill="1" applyBorder="1" applyAlignment="1">
      <alignment vertical="center"/>
    </xf>
    <xf numFmtId="184" fontId="33" fillId="15" borderId="8" xfId="10" applyNumberFormat="1" applyFont="1" applyFill="1" applyBorder="1" applyAlignment="1">
      <alignment vertical="center"/>
    </xf>
    <xf numFmtId="184" fontId="33" fillId="15" borderId="8" xfId="10" applyNumberFormat="1" applyFont="1" applyFill="1" applyBorder="1" applyAlignment="1">
      <alignment horizontal="right" vertical="center" shrinkToFit="1"/>
    </xf>
    <xf numFmtId="184" fontId="33" fillId="15" borderId="14" xfId="10" applyNumberFormat="1" applyFont="1" applyFill="1" applyBorder="1" applyAlignment="1">
      <alignment horizontal="center" vertical="center"/>
    </xf>
    <xf numFmtId="187" fontId="33" fillId="15" borderId="0" xfId="10" applyNumberFormat="1" applyFont="1" applyFill="1" applyAlignment="1">
      <alignment vertical="center" shrinkToFit="1"/>
    </xf>
    <xf numFmtId="184" fontId="33" fillId="15" borderId="0" xfId="10" applyNumberFormat="1" applyFont="1" applyFill="1" applyAlignment="1">
      <alignment vertical="center"/>
    </xf>
    <xf numFmtId="184" fontId="33" fillId="15" borderId="8" xfId="10" applyNumberFormat="1" applyFont="1" applyFill="1" applyBorder="1" applyAlignment="1">
      <alignment vertical="center" shrinkToFit="1"/>
    </xf>
    <xf numFmtId="184" fontId="33" fillId="15" borderId="14" xfId="10" applyNumberFormat="1" applyFont="1" applyFill="1" applyBorder="1" applyAlignment="1">
      <alignment horizontal="right" vertical="center"/>
    </xf>
    <xf numFmtId="38" fontId="33" fillId="15" borderId="0" xfId="10" applyNumberFormat="1" applyFont="1" applyFill="1" applyAlignment="1">
      <alignment vertical="center"/>
    </xf>
    <xf numFmtId="184" fontId="34" fillId="15" borderId="20" xfId="10" applyNumberFormat="1" applyFont="1" applyFill="1" applyBorder="1" applyAlignment="1">
      <alignment vertical="center"/>
    </xf>
    <xf numFmtId="184" fontId="34" fillId="15" borderId="14" xfId="10" applyNumberFormat="1" applyFont="1" applyFill="1" applyBorder="1" applyAlignment="1">
      <alignment vertical="center"/>
    </xf>
    <xf numFmtId="184" fontId="34" fillId="15" borderId="9" xfId="10" applyNumberFormat="1" applyFont="1" applyFill="1" applyBorder="1" applyAlignment="1">
      <alignment vertical="center"/>
    </xf>
    <xf numFmtId="184" fontId="34" fillId="15" borderId="8" xfId="10" applyNumberFormat="1" applyFont="1" applyFill="1" applyBorder="1" applyAlignment="1">
      <alignment vertical="center"/>
    </xf>
    <xf numFmtId="184" fontId="34" fillId="15" borderId="8" xfId="10" applyNumberFormat="1" applyFont="1" applyFill="1" applyBorder="1" applyAlignment="1">
      <alignment horizontal="right" vertical="center" shrinkToFit="1"/>
    </xf>
    <xf numFmtId="184" fontId="33" fillId="15" borderId="8" xfId="10" applyNumberFormat="1" applyFont="1" applyFill="1" applyBorder="1" applyAlignment="1">
      <alignment horizontal="center" vertical="center"/>
    </xf>
    <xf numFmtId="184" fontId="34" fillId="15" borderId="8" xfId="10" applyNumberFormat="1" applyFont="1" applyFill="1" applyBorder="1" applyAlignment="1">
      <alignment vertical="center" shrinkToFit="1"/>
    </xf>
    <xf numFmtId="183" fontId="35" fillId="0" borderId="0" xfId="20" applyFont="1"/>
    <xf numFmtId="183" fontId="36" fillId="0" borderId="0" xfId="20" applyFont="1"/>
    <xf numFmtId="183" fontId="20" fillId="0" borderId="0" xfId="20"/>
    <xf numFmtId="188" fontId="35" fillId="0" borderId="0" xfId="20" applyNumberFormat="1" applyFont="1"/>
    <xf numFmtId="183" fontId="37" fillId="0" borderId="0" xfId="20" applyFont="1"/>
    <xf numFmtId="183" fontId="38" fillId="0" borderId="0" xfId="20" applyFont="1" applyAlignment="1">
      <alignment vertical="center"/>
    </xf>
    <xf numFmtId="183" fontId="39" fillId="0" borderId="0" xfId="20" applyFont="1" applyAlignment="1">
      <alignment vertical="center"/>
    </xf>
    <xf numFmtId="183" fontId="39" fillId="0" borderId="0" xfId="20" applyFont="1" applyAlignment="1">
      <alignment horizontal="center" vertical="center"/>
    </xf>
    <xf numFmtId="183" fontId="40" fillId="0" borderId="0" xfId="20" applyFont="1" applyAlignment="1">
      <alignment horizontal="centerContinuous" vertical="center"/>
    </xf>
    <xf numFmtId="183" fontId="41" fillId="0" borderId="0" xfId="20" applyFont="1" applyAlignment="1">
      <alignment horizontal="centerContinuous" vertical="center"/>
    </xf>
    <xf numFmtId="183" fontId="6" fillId="0" borderId="0" xfId="20" applyFont="1" applyAlignment="1">
      <alignment vertical="center"/>
    </xf>
    <xf numFmtId="183" fontId="42" fillId="0" borderId="0" xfId="20" applyFont="1" applyAlignment="1">
      <alignment horizontal="center" vertical="center"/>
    </xf>
    <xf numFmtId="183" fontId="42" fillId="0" borderId="0" xfId="20" applyFont="1" applyAlignment="1">
      <alignment vertical="center"/>
    </xf>
    <xf numFmtId="189" fontId="42" fillId="0" borderId="0" xfId="20" applyNumberFormat="1" applyFont="1" applyAlignment="1">
      <alignment vertical="center"/>
    </xf>
    <xf numFmtId="183" fontId="43" fillId="6" borderId="0" xfId="20" applyFont="1" applyFill="1" applyAlignment="1">
      <alignment vertical="center"/>
    </xf>
    <xf numFmtId="183" fontId="39" fillId="6" borderId="0" xfId="20" applyFont="1" applyFill="1" applyAlignment="1">
      <alignment vertical="center"/>
    </xf>
    <xf numFmtId="183" fontId="39" fillId="6" borderId="0" xfId="20" applyFont="1" applyFill="1" applyAlignment="1">
      <alignment horizontal="center" vertical="center"/>
    </xf>
    <xf numFmtId="177" fontId="39" fillId="0" borderId="0" xfId="20" applyNumberFormat="1" applyFont="1" applyAlignment="1">
      <alignment vertical="center"/>
    </xf>
    <xf numFmtId="183" fontId="44" fillId="16" borderId="0" xfId="20" applyFont="1" applyFill="1" applyAlignment="1">
      <alignment vertical="center"/>
    </xf>
    <xf numFmtId="183" fontId="44" fillId="16" borderId="0" xfId="20" applyFont="1" applyFill="1" applyAlignment="1">
      <alignment horizontal="center" vertical="center"/>
    </xf>
    <xf numFmtId="190" fontId="44" fillId="16" borderId="0" xfId="20" applyNumberFormat="1" applyFont="1" applyFill="1" applyAlignment="1">
      <alignment vertical="center"/>
    </xf>
    <xf numFmtId="183" fontId="45" fillId="0" borderId="0" xfId="20" applyFont="1"/>
    <xf numFmtId="183" fontId="35" fillId="0" borderId="0" xfId="20" applyFont="1" applyAlignment="1">
      <alignment horizontal="center"/>
    </xf>
    <xf numFmtId="191" fontId="35" fillId="0" borderId="0" xfId="20" applyNumberFormat="1" applyFont="1"/>
    <xf numFmtId="192" fontId="35" fillId="0" borderId="0" xfId="20" applyNumberFormat="1" applyFont="1"/>
    <xf numFmtId="183" fontId="35" fillId="0" borderId="13" xfId="20" applyFont="1" applyBorder="1"/>
    <xf numFmtId="183" fontId="35" fillId="0" borderId="13" xfId="20" applyFont="1" applyBorder="1" applyAlignment="1">
      <alignment horizontal="center"/>
    </xf>
    <xf numFmtId="191" fontId="6" fillId="0" borderId="13" xfId="20" applyNumberFormat="1" applyFont="1" applyBorder="1"/>
    <xf numFmtId="178" fontId="35" fillId="0" borderId="13" xfId="9" applyNumberFormat="1" applyFont="1" applyBorder="1"/>
    <xf numFmtId="191" fontId="38" fillId="0" borderId="13" xfId="20" applyNumberFormat="1" applyFont="1" applyBorder="1"/>
    <xf numFmtId="9" fontId="35" fillId="0" borderId="12" xfId="9" applyFont="1" applyBorder="1"/>
    <xf numFmtId="178" fontId="35" fillId="0" borderId="0" xfId="9" applyNumberFormat="1" applyFont="1" applyBorder="1"/>
    <xf numFmtId="9" fontId="35" fillId="0" borderId="12" xfId="9" applyFont="1" applyBorder="1" applyAlignment="1">
      <alignment horizontal="center"/>
    </xf>
    <xf numFmtId="191" fontId="38" fillId="0" borderId="12" xfId="20" applyNumberFormat="1" applyFont="1" applyBorder="1"/>
    <xf numFmtId="191" fontId="38" fillId="0" borderId="0" xfId="20" applyNumberFormat="1" applyFont="1"/>
    <xf numFmtId="43" fontId="35" fillId="0" borderId="0" xfId="20" applyNumberFormat="1" applyFont="1"/>
    <xf numFmtId="183" fontId="35" fillId="0" borderId="12" xfId="20" applyFont="1" applyBorder="1"/>
    <xf numFmtId="183" fontId="35" fillId="0" borderId="12" xfId="20" applyFont="1" applyBorder="1" applyAlignment="1">
      <alignment horizontal="center"/>
    </xf>
    <xf numFmtId="192" fontId="35" fillId="0" borderId="12" xfId="20" applyNumberFormat="1" applyFont="1" applyBorder="1"/>
    <xf numFmtId="183" fontId="6" fillId="0" borderId="13" xfId="20" applyFont="1" applyBorder="1"/>
    <xf numFmtId="183" fontId="6" fillId="0" borderId="13" xfId="20" applyFont="1" applyBorder="1" applyAlignment="1">
      <alignment horizontal="center"/>
    </xf>
    <xf numFmtId="183" fontId="35" fillId="0" borderId="14" xfId="20" applyFont="1" applyBorder="1"/>
    <xf numFmtId="191" fontId="6" fillId="0" borderId="14" xfId="20" applyNumberFormat="1" applyFont="1" applyBorder="1"/>
    <xf numFmtId="9" fontId="35" fillId="0" borderId="13" xfId="9" applyFont="1" applyBorder="1"/>
    <xf numFmtId="190" fontId="38" fillId="0" borderId="13" xfId="20" applyNumberFormat="1" applyFont="1" applyBorder="1"/>
    <xf numFmtId="176" fontId="35" fillId="0" borderId="13" xfId="8" applyFont="1" applyBorder="1"/>
    <xf numFmtId="9" fontId="35" fillId="0" borderId="0" xfId="9" applyFont="1" applyBorder="1"/>
    <xf numFmtId="9" fontId="45" fillId="0" borderId="13" xfId="9" applyFont="1" applyBorder="1"/>
    <xf numFmtId="191" fontId="6" fillId="0" borderId="13" xfId="9" applyNumberFormat="1" applyFont="1" applyBorder="1"/>
    <xf numFmtId="191" fontId="6" fillId="0" borderId="0" xfId="20" applyNumberFormat="1" applyFont="1"/>
    <xf numFmtId="191" fontId="6" fillId="0" borderId="0" xfId="9" applyNumberFormat="1" applyFont="1" applyBorder="1"/>
    <xf numFmtId="190" fontId="6" fillId="0" borderId="13" xfId="20" applyNumberFormat="1" applyFont="1" applyBorder="1"/>
    <xf numFmtId="183" fontId="45" fillId="0" borderId="13" xfId="20" applyFont="1" applyBorder="1"/>
    <xf numFmtId="191" fontId="35" fillId="0" borderId="13" xfId="20" applyNumberFormat="1" applyFont="1" applyBorder="1"/>
    <xf numFmtId="190" fontId="6" fillId="0" borderId="0" xfId="20" applyNumberFormat="1" applyFont="1"/>
    <xf numFmtId="178" fontId="35" fillId="0" borderId="0" xfId="9" applyNumberFormat="1" applyFont="1"/>
    <xf numFmtId="44" fontId="35" fillId="0" borderId="0" xfId="20" applyNumberFormat="1" applyFont="1"/>
    <xf numFmtId="191" fontId="6" fillId="0" borderId="0" xfId="9" applyNumberFormat="1" applyFont="1" applyFill="1" applyBorder="1"/>
    <xf numFmtId="183" fontId="45" fillId="0" borderId="12" xfId="20" applyFont="1" applyBorder="1"/>
    <xf numFmtId="178" fontId="44" fillId="16" borderId="0" xfId="9" applyNumberFormat="1" applyFont="1" applyFill="1" applyBorder="1" applyAlignment="1">
      <alignment vertical="center"/>
    </xf>
    <xf numFmtId="191" fontId="46" fillId="0" borderId="0" xfId="20" applyNumberFormat="1" applyFont="1"/>
    <xf numFmtId="191" fontId="46" fillId="5" borderId="0" xfId="20" applyNumberFormat="1" applyFont="1" applyFill="1"/>
    <xf numFmtId="191" fontId="20" fillId="0" borderId="0" xfId="20" applyNumberFormat="1"/>
    <xf numFmtId="192" fontId="35" fillId="0" borderId="13" xfId="20" applyNumberFormat="1" applyFont="1" applyBorder="1"/>
    <xf numFmtId="190" fontId="35" fillId="0" borderId="0" xfId="20" applyNumberFormat="1" applyFont="1"/>
    <xf numFmtId="183" fontId="47" fillId="0" borderId="0" xfId="20" applyFont="1"/>
    <xf numFmtId="191" fontId="6" fillId="0" borderId="12" xfId="20" applyNumberFormat="1" applyFont="1" applyBorder="1"/>
    <xf numFmtId="0" fontId="18" fillId="17" borderId="22" xfId="0" applyFont="1" applyFill="1" applyBorder="1">
      <alignment vertical="center"/>
    </xf>
    <xf numFmtId="41" fontId="18" fillId="17" borderId="22" xfId="1" applyFont="1" applyFill="1" applyBorder="1" applyAlignment="1">
      <alignment horizontal="center" vertical="center"/>
    </xf>
    <xf numFmtId="0" fontId="0" fillId="0" borderId="25" xfId="0" applyBorder="1">
      <alignment vertical="center"/>
    </xf>
    <xf numFmtId="0" fontId="0" fillId="0" borderId="26" xfId="0" applyBorder="1">
      <alignment vertical="center"/>
    </xf>
    <xf numFmtId="41" fontId="0" fillId="0" borderId="27" xfId="1" applyFont="1" applyBorder="1">
      <alignment vertical="center"/>
    </xf>
    <xf numFmtId="0" fontId="0" fillId="0" borderId="29" xfId="0" applyBorder="1">
      <alignment vertical="center"/>
    </xf>
    <xf numFmtId="0" fontId="0" fillId="0" borderId="10" xfId="0" applyBorder="1">
      <alignment vertical="center"/>
    </xf>
    <xf numFmtId="41" fontId="0" fillId="0" borderId="30" xfId="1" applyFont="1" applyBorder="1">
      <alignment vertical="center"/>
    </xf>
    <xf numFmtId="0" fontId="0" fillId="0" borderId="32" xfId="0" applyBorder="1">
      <alignment vertical="center"/>
    </xf>
    <xf numFmtId="0" fontId="0" fillId="0" borderId="11" xfId="0" applyBorder="1">
      <alignment vertical="center"/>
    </xf>
    <xf numFmtId="41" fontId="0" fillId="0" borderId="33" xfId="1" applyFont="1" applyBorder="1">
      <alignment vertical="center"/>
    </xf>
    <xf numFmtId="41" fontId="48" fillId="0" borderId="30" xfId="1" applyFont="1" applyBorder="1">
      <alignment vertical="center"/>
    </xf>
    <xf numFmtId="41" fontId="48" fillId="0" borderId="33" xfId="1" applyFont="1" applyBorder="1">
      <alignment vertical="center"/>
    </xf>
    <xf numFmtId="41" fontId="0" fillId="0" borderId="37" xfId="1" applyFont="1" applyBorder="1">
      <alignment vertical="center"/>
    </xf>
    <xf numFmtId="41" fontId="0" fillId="0" borderId="0" xfId="1" applyFont="1">
      <alignment vertical="center"/>
    </xf>
    <xf numFmtId="179" fontId="14" fillId="12" borderId="13" xfId="0" applyNumberFormat="1" applyFont="1" applyFill="1" applyBorder="1" applyAlignment="1">
      <alignment horizontal="center" vertical="center"/>
    </xf>
    <xf numFmtId="179" fontId="14" fillId="12" borderId="12" xfId="0" applyNumberFormat="1" applyFont="1" applyFill="1" applyBorder="1" applyAlignment="1">
      <alignment horizontal="center" vertical="center"/>
    </xf>
    <xf numFmtId="3" fontId="18" fillId="0" borderId="0" xfId="0" applyNumberFormat="1" applyFont="1">
      <alignment vertical="center"/>
    </xf>
    <xf numFmtId="10" fontId="18" fillId="0" borderId="0" xfId="2" applyNumberFormat="1" applyFont="1">
      <alignment vertical="center"/>
    </xf>
    <xf numFmtId="3" fontId="0" fillId="0" borderId="0" xfId="0" applyNumberFormat="1">
      <alignment vertical="center"/>
    </xf>
    <xf numFmtId="10" fontId="0" fillId="0" borderId="0" xfId="2" applyNumberFormat="1" applyFont="1">
      <alignment vertical="center"/>
    </xf>
    <xf numFmtId="4" fontId="0" fillId="0" borderId="0" xfId="0" applyNumberFormat="1">
      <alignment vertical="center"/>
    </xf>
    <xf numFmtId="181" fontId="0" fillId="0" borderId="0" xfId="0" applyNumberFormat="1">
      <alignment vertical="center"/>
    </xf>
    <xf numFmtId="0" fontId="6" fillId="18" borderId="38" xfId="4" applyFill="1" applyBorder="1" applyAlignment="1">
      <alignment horizontal="center" vertical="center" wrapText="1"/>
    </xf>
    <xf numFmtId="0" fontId="6" fillId="0" borderId="0" xfId="4"/>
    <xf numFmtId="0" fontId="6" fillId="19" borderId="38" xfId="4" applyFill="1" applyBorder="1" applyAlignment="1">
      <alignment horizontal="center" vertical="center"/>
    </xf>
    <xf numFmtId="0" fontId="6" fillId="5" borderId="38" xfId="4" applyFill="1" applyBorder="1" applyAlignment="1">
      <alignment horizontal="center" vertical="center"/>
    </xf>
    <xf numFmtId="179" fontId="12" fillId="0" borderId="15" xfId="0" applyNumberFormat="1" applyFont="1" applyBorder="1" applyAlignment="1">
      <alignment vertical="center" wrapText="1"/>
    </xf>
    <xf numFmtId="179" fontId="12" fillId="0" borderId="15" xfId="0" applyNumberFormat="1" applyFont="1" applyBorder="1" applyAlignment="1">
      <alignment horizontal="center" vertical="center" wrapText="1"/>
    </xf>
    <xf numFmtId="179" fontId="0" fillId="0" borderId="0" xfId="0" applyNumberFormat="1" applyAlignment="1">
      <alignment horizontal="left" vertical="center"/>
    </xf>
    <xf numFmtId="179" fontId="0" fillId="0" borderId="0" xfId="0" applyNumberFormat="1">
      <alignment vertical="center"/>
    </xf>
    <xf numFmtId="14" fontId="0" fillId="0" borderId="0" xfId="0" applyNumberFormat="1">
      <alignment vertical="center"/>
    </xf>
    <xf numFmtId="193" fontId="0" fillId="0" borderId="0" xfId="0" applyNumberFormat="1">
      <alignment vertical="center"/>
    </xf>
    <xf numFmtId="0" fontId="49" fillId="0" borderId="0" xfId="10" applyFont="1" applyAlignment="1">
      <alignment vertical="top"/>
    </xf>
    <xf numFmtId="0" fontId="50" fillId="15" borderId="0" xfId="10" applyFont="1" applyFill="1"/>
    <xf numFmtId="0" fontId="22" fillId="7" borderId="0" xfId="10" applyFill="1"/>
    <xf numFmtId="0" fontId="22" fillId="0" borderId="0" xfId="10"/>
    <xf numFmtId="0" fontId="51" fillId="7" borderId="0" xfId="10" applyFont="1" applyFill="1" applyAlignment="1">
      <alignment horizontal="left"/>
    </xf>
    <xf numFmtId="0" fontId="52" fillId="7" borderId="0" xfId="10" applyFont="1" applyFill="1" applyAlignment="1">
      <alignment horizontal="left"/>
    </xf>
    <xf numFmtId="0" fontId="53" fillId="7" borderId="0" xfId="10" applyFont="1" applyFill="1"/>
    <xf numFmtId="0" fontId="54" fillId="7" borderId="0" xfId="10" applyFont="1" applyFill="1"/>
    <xf numFmtId="0" fontId="55" fillId="7" borderId="0" xfId="10" applyFont="1" applyFill="1"/>
    <xf numFmtId="0" fontId="54" fillId="20" borderId="0" xfId="10" applyFont="1" applyFill="1"/>
    <xf numFmtId="0" fontId="56" fillId="8" borderId="0" xfId="10" applyFont="1" applyFill="1" applyAlignment="1">
      <alignment horizontal="left"/>
    </xf>
    <xf numFmtId="0" fontId="56" fillId="8" borderId="0" xfId="10" applyFont="1" applyFill="1"/>
    <xf numFmtId="0" fontId="57" fillId="7" borderId="0" xfId="10" applyFont="1" applyFill="1" applyAlignment="1">
      <alignment horizontal="left" vertical="top" wrapText="1"/>
    </xf>
    <xf numFmtId="0" fontId="50" fillId="7" borderId="0" xfId="10" applyFont="1" applyFill="1" applyAlignment="1">
      <alignment horizontal="left" vertical="top" wrapText="1"/>
    </xf>
    <xf numFmtId="0" fontId="58" fillId="7" borderId="0" xfId="10" applyFont="1" applyFill="1" applyAlignment="1">
      <alignment horizontal="right"/>
    </xf>
    <xf numFmtId="0" fontId="59" fillId="10" borderId="0" xfId="10" applyFont="1" applyFill="1" applyAlignment="1">
      <alignment horizontal="right"/>
    </xf>
    <xf numFmtId="0" fontId="59" fillId="7" borderId="0" xfId="10" applyFont="1" applyFill="1" applyAlignment="1">
      <alignment horizontal="right"/>
    </xf>
    <xf numFmtId="0" fontId="57" fillId="9" borderId="0" xfId="10" applyFont="1" applyFill="1" applyAlignment="1">
      <alignment horizontal="left" vertical="top" wrapText="1"/>
    </xf>
    <xf numFmtId="0" fontId="50" fillId="9" borderId="0" xfId="10" applyFont="1" applyFill="1" applyAlignment="1">
      <alignment horizontal="left" vertical="top" wrapText="1"/>
    </xf>
    <xf numFmtId="0" fontId="58" fillId="9" borderId="0" xfId="10" applyFont="1" applyFill="1" applyAlignment="1">
      <alignment horizontal="right"/>
    </xf>
    <xf numFmtId="0" fontId="59" fillId="9" borderId="0" xfId="10" applyFont="1" applyFill="1" applyAlignment="1">
      <alignment horizontal="right"/>
    </xf>
    <xf numFmtId="179" fontId="14" fillId="0" borderId="0" xfId="11" applyNumberFormat="1" applyFont="1">
      <alignment vertical="center"/>
    </xf>
    <xf numFmtId="179" fontId="14" fillId="12" borderId="13" xfId="11" applyNumberFormat="1" applyFont="1" applyFill="1" applyBorder="1">
      <alignment vertical="center"/>
    </xf>
    <xf numFmtId="179" fontId="14" fillId="12" borderId="13" xfId="11" applyNumberFormat="1" applyFont="1" applyFill="1" applyBorder="1" applyAlignment="1">
      <alignment horizontal="center" vertical="center"/>
    </xf>
    <xf numFmtId="179" fontId="14" fillId="12" borderId="12" xfId="11" applyNumberFormat="1" applyFont="1" applyFill="1" applyBorder="1">
      <alignment vertical="center"/>
    </xf>
    <xf numFmtId="179" fontId="14" fillId="12" borderId="12" xfId="11" applyNumberFormat="1" applyFont="1" applyFill="1" applyBorder="1" applyAlignment="1">
      <alignment horizontal="center" vertical="center"/>
    </xf>
    <xf numFmtId="179" fontId="23" fillId="0" borderId="0" xfId="11" applyNumberFormat="1">
      <alignment vertical="center"/>
    </xf>
    <xf numFmtId="179" fontId="23" fillId="0" borderId="0" xfId="11" applyNumberFormat="1" applyAlignment="1">
      <alignment horizontal="center" vertical="center"/>
    </xf>
    <xf numFmtId="179" fontId="25" fillId="11" borderId="0" xfId="11" applyNumberFormat="1" applyFont="1" applyFill="1">
      <alignment vertical="center"/>
    </xf>
    <xf numFmtId="179" fontId="25" fillId="11" borderId="0" xfId="11" applyNumberFormat="1" applyFont="1" applyFill="1" applyAlignment="1">
      <alignment horizontal="center" vertical="center"/>
    </xf>
    <xf numFmtId="179" fontId="23" fillId="0" borderId="0" xfId="11" applyNumberFormat="1" applyAlignment="1">
      <alignment horizontal="left" vertical="center" indent="1"/>
    </xf>
    <xf numFmtId="179" fontId="23" fillId="0" borderId="0" xfId="11" applyNumberFormat="1" applyAlignment="1">
      <alignment horizontal="left" vertical="center" indent="2"/>
    </xf>
    <xf numFmtId="179" fontId="12" fillId="0" borderId="0" xfId="11" applyNumberFormat="1" applyFont="1">
      <alignment vertical="center"/>
    </xf>
    <xf numFmtId="179" fontId="12" fillId="0" borderId="0" xfId="11" applyNumberFormat="1" applyFont="1" applyAlignment="1">
      <alignment horizontal="center" vertical="center"/>
    </xf>
    <xf numFmtId="179" fontId="23" fillId="0" borderId="12" xfId="11" applyNumberFormat="1" applyBorder="1">
      <alignment vertical="center"/>
    </xf>
    <xf numFmtId="179" fontId="23" fillId="0" borderId="12" xfId="11" applyNumberFormat="1" applyBorder="1" applyAlignment="1">
      <alignment horizontal="center" vertical="center"/>
    </xf>
    <xf numFmtId="178" fontId="0" fillId="0" borderId="0" xfId="6" applyNumberFormat="1" applyFont="1">
      <alignment vertical="center"/>
    </xf>
    <xf numFmtId="179" fontId="12" fillId="0" borderId="0" xfId="11" applyNumberFormat="1" applyFont="1" applyAlignment="1">
      <alignment horizontal="left" vertical="center"/>
    </xf>
    <xf numFmtId="178" fontId="0" fillId="0" borderId="12" xfId="6" applyNumberFormat="1" applyFont="1" applyBorder="1">
      <alignment vertical="center"/>
    </xf>
    <xf numFmtId="179" fontId="23" fillId="0" borderId="12" xfId="11" applyNumberFormat="1" applyBorder="1" applyAlignment="1">
      <alignment horizontal="left" vertical="center" indent="1"/>
    </xf>
    <xf numFmtId="179" fontId="60" fillId="0" borderId="0" xfId="11" quotePrefix="1" applyNumberFormat="1" applyFont="1">
      <alignment vertical="center"/>
    </xf>
    <xf numFmtId="179" fontId="23" fillId="0" borderId="12" xfId="11" applyNumberFormat="1" applyBorder="1" applyAlignment="1">
      <alignment horizontal="left" vertical="center" indent="2"/>
    </xf>
    <xf numFmtId="179" fontId="23" fillId="0" borderId="0" xfId="11" applyNumberFormat="1" applyAlignment="1">
      <alignment horizontal="left" vertical="center" indent="3"/>
    </xf>
    <xf numFmtId="179" fontId="23" fillId="0" borderId="0" xfId="11" applyNumberFormat="1" applyAlignment="1">
      <alignment horizontal="left" vertical="center" indent="4"/>
    </xf>
    <xf numFmtId="179" fontId="23" fillId="0" borderId="0" xfId="11" applyNumberFormat="1" applyAlignment="1">
      <alignment horizontal="left" vertical="center" indent="5"/>
    </xf>
    <xf numFmtId="178" fontId="1" fillId="0" borderId="0" xfId="9" applyNumberFormat="1" applyFont="1" applyAlignment="1">
      <alignment vertical="center"/>
    </xf>
    <xf numFmtId="179" fontId="23" fillId="0" borderId="12" xfId="11" applyNumberFormat="1" applyBorder="1" applyAlignment="1">
      <alignment horizontal="left" vertical="center" indent="3"/>
    </xf>
    <xf numFmtId="9" fontId="0" fillId="0" borderId="12" xfId="6" applyFont="1" applyBorder="1">
      <alignment vertical="center"/>
    </xf>
    <xf numFmtId="179" fontId="60" fillId="0" borderId="0" xfId="11" applyNumberFormat="1" applyFont="1">
      <alignment vertical="center"/>
    </xf>
    <xf numFmtId="9" fontId="0" fillId="0" borderId="0" xfId="6" applyFont="1">
      <alignment vertical="center"/>
    </xf>
    <xf numFmtId="10" fontId="0" fillId="0" borderId="0" xfId="6" applyNumberFormat="1" applyFont="1">
      <alignment vertical="center"/>
    </xf>
    <xf numFmtId="179" fontId="62" fillId="0" borderId="0" xfId="11" applyNumberFormat="1" applyFont="1">
      <alignment vertical="center"/>
    </xf>
    <xf numFmtId="179" fontId="61" fillId="0" borderId="0" xfId="11" applyNumberFormat="1" applyFont="1">
      <alignment vertical="center"/>
    </xf>
    <xf numFmtId="179" fontId="61" fillId="0" borderId="13" xfId="11" applyNumberFormat="1" applyFont="1" applyBorder="1">
      <alignment vertical="center"/>
    </xf>
    <xf numFmtId="179" fontId="61" fillId="0" borderId="13" xfId="11" applyNumberFormat="1" applyFont="1" applyBorder="1" applyAlignment="1">
      <alignment horizontal="center" vertical="center"/>
    </xf>
    <xf numFmtId="179" fontId="61" fillId="0" borderId="12" xfId="11" applyNumberFormat="1" applyFont="1" applyBorder="1">
      <alignment vertical="center"/>
    </xf>
    <xf numFmtId="179" fontId="61" fillId="0" borderId="12" xfId="11" applyNumberFormat="1" applyFont="1" applyBorder="1" applyAlignment="1">
      <alignment horizontal="center" vertical="center"/>
    </xf>
    <xf numFmtId="179" fontId="61" fillId="0" borderId="0" xfId="11" applyNumberFormat="1" applyFont="1" applyAlignment="1">
      <alignment horizontal="center" vertical="center"/>
    </xf>
    <xf numFmtId="179" fontId="62" fillId="0" borderId="0" xfId="11" applyNumberFormat="1" applyFont="1" applyAlignment="1">
      <alignment horizontal="left" vertical="center"/>
    </xf>
    <xf numFmtId="178" fontId="48" fillId="0" borderId="12" xfId="6" applyNumberFormat="1" applyFont="1" applyFill="1" applyBorder="1">
      <alignment vertical="center"/>
    </xf>
    <xf numFmtId="179" fontId="62" fillId="0" borderId="0" xfId="11" applyNumberFormat="1" applyFont="1" applyAlignment="1">
      <alignment horizontal="center" vertical="center"/>
    </xf>
    <xf numFmtId="179" fontId="62" fillId="0" borderId="16" xfId="11" applyNumberFormat="1" applyFont="1" applyBorder="1">
      <alignment vertical="center"/>
    </xf>
    <xf numFmtId="179" fontId="61" fillId="0" borderId="0" xfId="11" applyNumberFormat="1" applyFont="1" applyAlignment="1">
      <alignment horizontal="left" vertical="center" indent="1"/>
    </xf>
    <xf numFmtId="179" fontId="61" fillId="0" borderId="10" xfId="11" applyNumberFormat="1" applyFont="1" applyBorder="1">
      <alignment vertical="center"/>
    </xf>
    <xf numFmtId="179" fontId="61" fillId="0" borderId="12" xfId="11" applyNumberFormat="1" applyFont="1" applyBorder="1" applyAlignment="1">
      <alignment horizontal="left" vertical="center" indent="1"/>
    </xf>
    <xf numFmtId="179" fontId="61" fillId="0" borderId="17" xfId="11" applyNumberFormat="1" applyFont="1" applyBorder="1">
      <alignment vertical="center"/>
    </xf>
    <xf numFmtId="179" fontId="61" fillId="0" borderId="0" xfId="11" applyNumberFormat="1" applyFont="1" applyAlignment="1">
      <alignment horizontal="left" vertical="center" indent="2"/>
    </xf>
    <xf numFmtId="179" fontId="61" fillId="0" borderId="12" xfId="11" applyNumberFormat="1" applyFont="1" applyBorder="1" applyAlignment="1">
      <alignment horizontal="left" vertical="center" indent="2"/>
    </xf>
    <xf numFmtId="178" fontId="48" fillId="0" borderId="12" xfId="9" applyNumberFormat="1" applyFont="1" applyFill="1" applyBorder="1" applyAlignment="1">
      <alignment vertical="center"/>
    </xf>
    <xf numFmtId="178" fontId="61" fillId="0" borderId="17" xfId="9" applyNumberFormat="1" applyFont="1" applyFill="1" applyBorder="1" applyAlignment="1">
      <alignment vertical="center"/>
    </xf>
    <xf numFmtId="179" fontId="61" fillId="0" borderId="0" xfId="11" applyNumberFormat="1" applyFont="1" applyAlignment="1">
      <alignment horizontal="left" vertical="center" indent="3"/>
    </xf>
    <xf numFmtId="179" fontId="61" fillId="0" borderId="0" xfId="11" applyNumberFormat="1" applyFont="1" applyAlignment="1">
      <alignment horizontal="left" vertical="center" indent="4"/>
    </xf>
    <xf numFmtId="179" fontId="61" fillId="0" borderId="0" xfId="11" applyNumberFormat="1" applyFont="1" applyAlignment="1">
      <alignment horizontal="left" vertical="center" indent="5"/>
    </xf>
    <xf numFmtId="179" fontId="61" fillId="0" borderId="0" xfId="11" applyNumberFormat="1" applyFont="1" applyAlignment="1">
      <alignment horizontal="left" vertical="center" indent="6"/>
    </xf>
    <xf numFmtId="178" fontId="48" fillId="0" borderId="0" xfId="6" applyNumberFormat="1" applyFont="1" applyFill="1">
      <alignment vertical="center"/>
    </xf>
    <xf numFmtId="178" fontId="48" fillId="0" borderId="10" xfId="6" applyNumberFormat="1" applyFont="1" applyFill="1" applyBorder="1">
      <alignment vertical="center"/>
    </xf>
    <xf numFmtId="194" fontId="61" fillId="0" borderId="0" xfId="11" applyNumberFormat="1" applyFont="1">
      <alignment vertical="center"/>
    </xf>
    <xf numFmtId="194" fontId="61" fillId="0" borderId="10" xfId="11" applyNumberFormat="1" applyFont="1" applyBorder="1">
      <alignment vertical="center"/>
    </xf>
    <xf numFmtId="179" fontId="61" fillId="0" borderId="12" xfId="11" applyNumberFormat="1" applyFont="1" applyBorder="1" applyAlignment="1">
      <alignment horizontal="left" vertical="center" indent="4"/>
    </xf>
    <xf numFmtId="178" fontId="61" fillId="0" borderId="39" xfId="9" applyNumberFormat="1" applyFont="1" applyFill="1" applyBorder="1" applyAlignment="1">
      <alignment vertical="center"/>
    </xf>
    <xf numFmtId="178" fontId="61" fillId="0" borderId="10" xfId="9" applyNumberFormat="1" applyFont="1" applyFill="1" applyBorder="1" applyAlignment="1">
      <alignment vertical="center"/>
    </xf>
    <xf numFmtId="178" fontId="61" fillId="0" borderId="0" xfId="9" applyNumberFormat="1" applyFont="1" applyFill="1" applyAlignment="1">
      <alignment vertical="center"/>
    </xf>
    <xf numFmtId="180" fontId="61" fillId="0" borderId="0" xfId="11" applyNumberFormat="1" applyFont="1">
      <alignment vertical="center"/>
    </xf>
    <xf numFmtId="180" fontId="61" fillId="0" borderId="10" xfId="11" applyNumberFormat="1" applyFont="1" applyBorder="1">
      <alignment vertical="center"/>
    </xf>
    <xf numFmtId="179" fontId="61" fillId="0" borderId="12" xfId="11" applyNumberFormat="1" applyFont="1" applyBorder="1" applyAlignment="1">
      <alignment horizontal="left" vertical="center" indent="3"/>
    </xf>
    <xf numFmtId="178" fontId="61" fillId="0" borderId="12" xfId="9" applyNumberFormat="1" applyFont="1" applyFill="1" applyBorder="1" applyAlignment="1">
      <alignment vertical="center"/>
    </xf>
    <xf numFmtId="9" fontId="48" fillId="0" borderId="12" xfId="6" applyFont="1" applyFill="1" applyBorder="1">
      <alignment vertical="center"/>
    </xf>
    <xf numFmtId="178" fontId="48" fillId="0" borderId="0" xfId="6" applyNumberFormat="1" applyFont="1" applyFill="1" applyBorder="1">
      <alignment vertical="center"/>
    </xf>
    <xf numFmtId="9" fontId="48" fillId="0" borderId="17" xfId="6" applyFont="1" applyFill="1" applyBorder="1">
      <alignment vertical="center"/>
    </xf>
    <xf numFmtId="0" fontId="61" fillId="0" borderId="0" xfId="11" applyFont="1">
      <alignment vertical="center"/>
    </xf>
    <xf numFmtId="9" fontId="48" fillId="0" borderId="0" xfId="6" applyFont="1" applyFill="1">
      <alignment vertical="center"/>
    </xf>
    <xf numFmtId="179" fontId="61" fillId="0" borderId="14" xfId="11" applyNumberFormat="1" applyFont="1" applyBorder="1">
      <alignment vertical="center"/>
    </xf>
    <xf numFmtId="179" fontId="61" fillId="0" borderId="14" xfId="11" applyNumberFormat="1" applyFont="1" applyBorder="1" applyAlignment="1">
      <alignment horizontal="center" vertical="center"/>
    </xf>
    <xf numFmtId="10" fontId="48" fillId="0" borderId="0" xfId="6" applyNumberFormat="1" applyFont="1" applyFill="1">
      <alignment vertical="center"/>
    </xf>
    <xf numFmtId="0" fontId="48" fillId="0" borderId="0" xfId="0" applyFont="1">
      <alignment vertical="center"/>
    </xf>
    <xf numFmtId="179" fontId="61" fillId="0" borderId="0" xfId="11" quotePrefix="1" applyNumberFormat="1" applyFont="1">
      <alignment vertical="center"/>
    </xf>
    <xf numFmtId="178" fontId="61" fillId="0" borderId="12" xfId="6" applyNumberFormat="1" applyFont="1" applyFill="1" applyBorder="1">
      <alignment vertical="center"/>
    </xf>
    <xf numFmtId="178" fontId="61" fillId="0" borderId="0" xfId="6" applyNumberFormat="1" applyFont="1" applyFill="1">
      <alignment vertical="center"/>
    </xf>
    <xf numFmtId="178" fontId="61" fillId="0" borderId="0" xfId="6" applyNumberFormat="1" applyFont="1" applyFill="1" applyBorder="1">
      <alignment vertical="center"/>
    </xf>
    <xf numFmtId="9" fontId="0" fillId="0" borderId="0" xfId="6" applyFont="1" applyAlignment="1">
      <alignment horizontal="center" vertical="center"/>
    </xf>
    <xf numFmtId="178" fontId="0" fillId="0" borderId="0" xfId="6" applyNumberFormat="1" applyFont="1" applyFill="1">
      <alignment vertical="center"/>
    </xf>
    <xf numFmtId="178" fontId="1" fillId="0" borderId="12" xfId="6" applyNumberFormat="1" applyFont="1" applyFill="1" applyBorder="1">
      <alignment vertical="center"/>
    </xf>
    <xf numFmtId="179" fontId="12" fillId="0" borderId="16" xfId="11" applyNumberFormat="1" applyFont="1" applyBorder="1">
      <alignment vertical="center"/>
    </xf>
    <xf numFmtId="178" fontId="1" fillId="0" borderId="17" xfId="9" applyNumberFormat="1" applyFont="1" applyFill="1" applyBorder="1" applyAlignment="1">
      <alignment vertical="center"/>
    </xf>
    <xf numFmtId="178" fontId="1" fillId="0" borderId="12" xfId="9" applyNumberFormat="1" applyFont="1" applyFill="1" applyBorder="1" applyAlignment="1">
      <alignment vertical="center"/>
    </xf>
    <xf numFmtId="195" fontId="14" fillId="0" borderId="0" xfId="15" applyNumberFormat="1" applyFont="1" applyFill="1">
      <alignment vertical="center"/>
    </xf>
    <xf numFmtId="178" fontId="14" fillId="0" borderId="0" xfId="6" applyNumberFormat="1" applyFont="1" applyFill="1">
      <alignment vertical="center"/>
    </xf>
    <xf numFmtId="178" fontId="14" fillId="0" borderId="17" xfId="9" applyNumberFormat="1" applyFont="1" applyFill="1" applyBorder="1" applyAlignment="1">
      <alignment vertical="center"/>
    </xf>
    <xf numFmtId="178" fontId="14" fillId="0" borderId="12" xfId="9" applyNumberFormat="1" applyFont="1" applyFill="1" applyBorder="1" applyAlignment="1">
      <alignment vertical="center"/>
    </xf>
    <xf numFmtId="178" fontId="14" fillId="0" borderId="12" xfId="6" applyNumberFormat="1" applyFont="1" applyFill="1" applyBorder="1">
      <alignment vertical="center"/>
    </xf>
    <xf numFmtId="179" fontId="61" fillId="0" borderId="16" xfId="11" applyNumberFormat="1" applyFont="1" applyBorder="1">
      <alignment vertical="center"/>
    </xf>
    <xf numFmtId="178" fontId="14" fillId="0" borderId="10" xfId="9" applyNumberFormat="1" applyFont="1" applyFill="1" applyBorder="1" applyAlignment="1">
      <alignment vertical="center"/>
    </xf>
    <xf numFmtId="180" fontId="14" fillId="0" borderId="0" xfId="11" applyNumberFormat="1" applyFont="1">
      <alignment vertical="center"/>
    </xf>
    <xf numFmtId="178" fontId="14" fillId="0" borderId="0" xfId="9" applyNumberFormat="1" applyFont="1" applyFill="1" applyAlignment="1">
      <alignment vertical="center"/>
    </xf>
    <xf numFmtId="178" fontId="48" fillId="0" borderId="17" xfId="6" applyNumberFormat="1" applyFont="1" applyFill="1" applyBorder="1">
      <alignment vertical="center"/>
    </xf>
    <xf numFmtId="176" fontId="48" fillId="0" borderId="0" xfId="8" applyFont="1" applyFill="1" applyAlignment="1">
      <alignment vertical="center"/>
    </xf>
    <xf numFmtId="178" fontId="48" fillId="0" borderId="10" xfId="9" applyNumberFormat="1" applyFont="1" applyFill="1" applyBorder="1" applyAlignment="1">
      <alignment vertical="center"/>
    </xf>
    <xf numFmtId="179" fontId="23" fillId="0" borderId="16" xfId="11" applyNumberFormat="1" applyBorder="1">
      <alignment vertical="center"/>
    </xf>
    <xf numFmtId="179" fontId="23" fillId="0" borderId="10" xfId="11" applyNumberFormat="1" applyBorder="1">
      <alignment vertical="center"/>
    </xf>
    <xf numFmtId="179" fontId="1" fillId="0" borderId="0" xfId="11" applyNumberFormat="1" applyFont="1">
      <alignment vertical="center"/>
    </xf>
    <xf numFmtId="180" fontId="23" fillId="0" borderId="0" xfId="11" applyNumberFormat="1">
      <alignment vertical="center"/>
    </xf>
    <xf numFmtId="180" fontId="23" fillId="0" borderId="10" xfId="11" applyNumberFormat="1" applyBorder="1">
      <alignment vertical="center"/>
    </xf>
    <xf numFmtId="178" fontId="1" fillId="0" borderId="0" xfId="6" applyNumberFormat="1" applyFont="1" applyFill="1">
      <alignment vertical="center"/>
    </xf>
    <xf numFmtId="178" fontId="2" fillId="0" borderId="0" xfId="6" applyNumberFormat="1" applyFont="1" applyFill="1">
      <alignment vertical="center"/>
    </xf>
    <xf numFmtId="178" fontId="2" fillId="0" borderId="10" xfId="6" applyNumberFormat="1" applyFont="1" applyFill="1" applyBorder="1">
      <alignment vertical="center"/>
    </xf>
    <xf numFmtId="180" fontId="1" fillId="0" borderId="0" xfId="11" applyNumberFormat="1" applyFont="1">
      <alignment vertical="center"/>
    </xf>
    <xf numFmtId="179" fontId="23" fillId="0" borderId="17" xfId="11" applyNumberFormat="1" applyBorder="1">
      <alignment vertical="center"/>
    </xf>
    <xf numFmtId="9" fontId="2" fillId="0" borderId="12" xfId="6" applyFont="1" applyFill="1" applyBorder="1">
      <alignment vertical="center"/>
    </xf>
    <xf numFmtId="178" fontId="2" fillId="0" borderId="12" xfId="6" applyNumberFormat="1" applyFont="1" applyFill="1" applyBorder="1">
      <alignment vertical="center"/>
    </xf>
    <xf numFmtId="178" fontId="23" fillId="0" borderId="10" xfId="11" applyNumberFormat="1" applyBorder="1">
      <alignment vertical="center"/>
    </xf>
    <xf numFmtId="178" fontId="23" fillId="0" borderId="0" xfId="11" applyNumberFormat="1">
      <alignment vertical="center"/>
    </xf>
    <xf numFmtId="10" fontId="23" fillId="0" borderId="12" xfId="11" applyNumberFormat="1" applyBorder="1">
      <alignment vertical="center"/>
    </xf>
    <xf numFmtId="0" fontId="0" fillId="0" borderId="0" xfId="0" applyAlignment="1">
      <alignment horizontal="left" vertical="center" indent="1"/>
    </xf>
    <xf numFmtId="41" fontId="0" fillId="0" borderId="0" xfId="0" applyNumberFormat="1">
      <alignment vertical="center"/>
    </xf>
    <xf numFmtId="41" fontId="18" fillId="0" borderId="18" xfId="0" applyNumberFormat="1" applyFont="1" applyBorder="1">
      <alignment vertical="center"/>
    </xf>
    <xf numFmtId="0" fontId="18" fillId="0" borderId="18" xfId="0" applyFont="1" applyBorder="1" applyAlignment="1">
      <alignment horizontal="left" vertical="center"/>
    </xf>
    <xf numFmtId="0" fontId="0" fillId="0" borderId="0" xfId="0" applyAlignment="1">
      <alignment horizontal="left" vertical="center"/>
    </xf>
    <xf numFmtId="179" fontId="62" fillId="0" borderId="13" xfId="11" applyNumberFormat="1" applyFont="1" applyBorder="1">
      <alignment vertical="center"/>
    </xf>
    <xf numFmtId="0" fontId="61" fillId="0" borderId="12" xfId="0" applyFont="1" applyBorder="1" applyAlignment="1"/>
    <xf numFmtId="179" fontId="62" fillId="0" borderId="10" xfId="11" applyNumberFormat="1" applyFont="1" applyBorder="1">
      <alignment vertical="center"/>
    </xf>
    <xf numFmtId="179" fontId="62" fillId="0" borderId="12" xfId="11" applyNumberFormat="1" applyFont="1" applyBorder="1">
      <alignment vertical="center"/>
    </xf>
    <xf numFmtId="179" fontId="62" fillId="0" borderId="17" xfId="11" applyNumberFormat="1" applyFont="1" applyBorder="1">
      <alignment vertical="center"/>
    </xf>
    <xf numFmtId="9" fontId="48" fillId="0" borderId="0" xfId="8" applyNumberFormat="1" applyFont="1" applyFill="1" applyAlignment="1">
      <alignment vertical="center"/>
    </xf>
    <xf numFmtId="178" fontId="61" fillId="0" borderId="0" xfId="11" applyNumberFormat="1" applyFont="1">
      <alignment vertical="center"/>
    </xf>
    <xf numFmtId="176" fontId="61" fillId="0" borderId="0" xfId="8" applyFont="1" applyFill="1" applyAlignment="1">
      <alignment vertical="center"/>
    </xf>
    <xf numFmtId="41" fontId="61" fillId="0" borderId="0" xfId="1" applyFont="1" applyFill="1">
      <alignment vertical="center"/>
    </xf>
    <xf numFmtId="178" fontId="63" fillId="0" borderId="0" xfId="6" applyNumberFormat="1" applyFont="1">
      <alignment vertical="center"/>
    </xf>
    <xf numFmtId="193" fontId="23" fillId="0" borderId="0" xfId="11" applyNumberFormat="1">
      <alignment vertical="center"/>
    </xf>
    <xf numFmtId="193" fontId="18" fillId="0" borderId="0" xfId="0" applyNumberFormat="1" applyFont="1">
      <alignment vertical="center"/>
    </xf>
    <xf numFmtId="193" fontId="62" fillId="0" borderId="0" xfId="11" applyNumberFormat="1" applyFont="1">
      <alignment vertical="center"/>
    </xf>
    <xf numFmtId="0" fontId="18" fillId="0" borderId="18" xfId="0" applyFont="1" applyBorder="1">
      <alignment vertical="center"/>
    </xf>
    <xf numFmtId="193" fontId="18" fillId="0" borderId="18" xfId="0" applyNumberFormat="1" applyFont="1" applyBorder="1">
      <alignment vertical="center"/>
    </xf>
    <xf numFmtId="179" fontId="61" fillId="12" borderId="0" xfId="11" applyNumberFormat="1" applyFont="1" applyFill="1" applyAlignment="1"/>
    <xf numFmtId="179" fontId="61" fillId="12" borderId="0" xfId="11" applyNumberFormat="1" applyFont="1" applyFill="1">
      <alignment vertical="center"/>
    </xf>
    <xf numFmtId="180" fontId="61" fillId="12" borderId="0" xfId="11" applyNumberFormat="1" applyFont="1" applyFill="1">
      <alignment vertical="center"/>
    </xf>
    <xf numFmtId="180" fontId="23" fillId="0" borderId="8" xfId="11" applyNumberFormat="1" applyBorder="1">
      <alignment vertical="center"/>
    </xf>
    <xf numFmtId="179" fontId="30" fillId="0" borderId="0" xfId="11" applyNumberFormat="1" applyFont="1">
      <alignment vertical="center"/>
    </xf>
    <xf numFmtId="176" fontId="30" fillId="0" borderId="0" xfId="8" applyFont="1" applyAlignment="1">
      <alignment vertical="center"/>
    </xf>
    <xf numFmtId="179" fontId="30" fillId="0" borderId="0" xfId="11" applyNumberFormat="1" applyFont="1" applyAlignment="1">
      <alignment horizontal="left" vertical="center" indent="1"/>
    </xf>
    <xf numFmtId="179" fontId="64" fillId="0" borderId="0" xfId="11" applyNumberFormat="1" applyFont="1">
      <alignment vertical="center"/>
    </xf>
    <xf numFmtId="9" fontId="30" fillId="0" borderId="0" xfId="11" applyNumberFormat="1" applyFont="1">
      <alignment vertical="center"/>
    </xf>
    <xf numFmtId="0" fontId="17" fillId="0" borderId="0" xfId="0" applyFont="1">
      <alignment vertical="center"/>
    </xf>
    <xf numFmtId="179" fontId="17" fillId="0" borderId="0" xfId="11" applyNumberFormat="1" applyFont="1">
      <alignment vertical="center"/>
    </xf>
    <xf numFmtId="179" fontId="15" fillId="0" borderId="0" xfId="11" applyNumberFormat="1" applyFont="1">
      <alignment vertical="center"/>
    </xf>
    <xf numFmtId="179" fontId="17" fillId="12" borderId="13" xfId="11" applyNumberFormat="1" applyFont="1" applyFill="1" applyBorder="1">
      <alignment vertical="center"/>
    </xf>
    <xf numFmtId="179" fontId="17" fillId="12" borderId="13" xfId="11" applyNumberFormat="1" applyFont="1" applyFill="1" applyBorder="1" applyAlignment="1">
      <alignment horizontal="center" vertical="center"/>
    </xf>
    <xf numFmtId="179" fontId="17" fillId="12" borderId="12" xfId="11" applyNumberFormat="1" applyFont="1" applyFill="1" applyBorder="1">
      <alignment vertical="center"/>
    </xf>
    <xf numFmtId="179" fontId="17" fillId="12" borderId="12" xfId="11" applyNumberFormat="1" applyFont="1" applyFill="1" applyBorder="1" applyAlignment="1">
      <alignment horizontal="center" vertical="center"/>
    </xf>
    <xf numFmtId="179" fontId="17" fillId="0" borderId="0" xfId="11" applyNumberFormat="1" applyFont="1" applyAlignment="1">
      <alignment horizontal="left" vertical="center" indent="1"/>
    </xf>
    <xf numFmtId="179" fontId="17" fillId="0" borderId="13" xfId="11" applyNumberFormat="1" applyFont="1" applyBorder="1" applyAlignment="1">
      <alignment horizontal="left" vertical="center" indent="1"/>
    </xf>
    <xf numFmtId="179" fontId="17" fillId="0" borderId="13" xfId="11" applyNumberFormat="1" applyFont="1" applyBorder="1">
      <alignment vertical="center"/>
    </xf>
    <xf numFmtId="179" fontId="15" fillId="0" borderId="12" xfId="11" applyNumberFormat="1" applyFont="1" applyBorder="1" applyAlignment="1">
      <alignment horizontal="left" vertical="center" indent="1"/>
    </xf>
    <xf numFmtId="179" fontId="15" fillId="0" borderId="12" xfId="11" applyNumberFormat="1" applyFont="1" applyBorder="1">
      <alignment vertical="center"/>
    </xf>
    <xf numFmtId="197" fontId="17" fillId="0" borderId="13" xfId="11" applyNumberFormat="1" applyFont="1" applyBorder="1">
      <alignment vertical="center"/>
    </xf>
    <xf numFmtId="197" fontId="17" fillId="0" borderId="0" xfId="11" applyNumberFormat="1" applyFont="1">
      <alignment vertical="center"/>
    </xf>
    <xf numFmtId="179" fontId="17" fillId="0" borderId="16" xfId="11" applyNumberFormat="1" applyFont="1" applyBorder="1">
      <alignment vertical="center"/>
    </xf>
    <xf numFmtId="0" fontId="33" fillId="0" borderId="0" xfId="0" applyFont="1">
      <alignment vertical="center"/>
    </xf>
    <xf numFmtId="0" fontId="34" fillId="0" borderId="0" xfId="0" applyFont="1">
      <alignment vertical="center"/>
    </xf>
    <xf numFmtId="179" fontId="33" fillId="0" borderId="0" xfId="11" applyNumberFormat="1" applyFont="1">
      <alignment vertical="center"/>
    </xf>
    <xf numFmtId="179" fontId="34" fillId="0" borderId="0" xfId="11" applyNumberFormat="1" applyFont="1">
      <alignment vertical="center"/>
    </xf>
    <xf numFmtId="179" fontId="33" fillId="12" borderId="13" xfId="11" applyNumberFormat="1" applyFont="1" applyFill="1" applyBorder="1">
      <alignment vertical="center"/>
    </xf>
    <xf numFmtId="179" fontId="33" fillId="12" borderId="13" xfId="11" applyNumberFormat="1" applyFont="1" applyFill="1" applyBorder="1" applyAlignment="1">
      <alignment horizontal="center" vertical="center"/>
    </xf>
    <xf numFmtId="179" fontId="33" fillId="12" borderId="12" xfId="11" applyNumberFormat="1" applyFont="1" applyFill="1" applyBorder="1">
      <alignment vertical="center"/>
    </xf>
    <xf numFmtId="179" fontId="33" fillId="12" borderId="12" xfId="11" applyNumberFormat="1" applyFont="1" applyFill="1" applyBorder="1" applyAlignment="1">
      <alignment horizontal="center" vertical="center"/>
    </xf>
    <xf numFmtId="179" fontId="33" fillId="0" borderId="0" xfId="11" applyNumberFormat="1" applyFont="1" applyAlignment="1">
      <alignment horizontal="left" vertical="center" indent="1"/>
    </xf>
    <xf numFmtId="179" fontId="33" fillId="0" borderId="0" xfId="11" applyNumberFormat="1" applyFont="1" applyAlignment="1">
      <alignment horizontal="left" vertical="center" indent="2"/>
    </xf>
    <xf numFmtId="179" fontId="33" fillId="0" borderId="13" xfId="11" applyNumberFormat="1" applyFont="1" applyBorder="1" applyAlignment="1">
      <alignment horizontal="left" vertical="center" indent="1"/>
    </xf>
    <xf numFmtId="179" fontId="33" fillId="0" borderId="13" xfId="11" applyNumberFormat="1" applyFont="1" applyBorder="1">
      <alignment vertical="center"/>
    </xf>
    <xf numFmtId="179" fontId="34" fillId="0" borderId="12" xfId="11" applyNumberFormat="1" applyFont="1" applyBorder="1" applyAlignment="1">
      <alignment horizontal="left" vertical="center" indent="1"/>
    </xf>
    <xf numFmtId="179" fontId="34" fillId="0" borderId="12" xfId="11" applyNumberFormat="1" applyFont="1" applyBorder="1">
      <alignment vertical="center"/>
    </xf>
    <xf numFmtId="178" fontId="33" fillId="0" borderId="0" xfId="11" applyNumberFormat="1" applyFont="1">
      <alignment vertical="center"/>
    </xf>
    <xf numFmtId="196" fontId="33" fillId="0" borderId="0" xfId="11" applyNumberFormat="1" applyFont="1">
      <alignment vertical="center"/>
    </xf>
    <xf numFmtId="197" fontId="33" fillId="0" borderId="13" xfId="11" applyNumberFormat="1" applyFont="1" applyBorder="1">
      <alignment vertical="center"/>
    </xf>
    <xf numFmtId="197" fontId="33" fillId="15" borderId="13" xfId="11" applyNumberFormat="1" applyFont="1" applyFill="1" applyBorder="1">
      <alignment vertical="center"/>
    </xf>
    <xf numFmtId="197" fontId="33" fillId="0" borderId="0" xfId="11" applyNumberFormat="1" applyFont="1">
      <alignment vertical="center"/>
    </xf>
    <xf numFmtId="199" fontId="33" fillId="0" borderId="0" xfId="11" applyNumberFormat="1" applyFont="1">
      <alignment vertical="center"/>
    </xf>
    <xf numFmtId="10" fontId="33" fillId="0" borderId="0" xfId="11" applyNumberFormat="1" applyFont="1">
      <alignment vertical="center"/>
    </xf>
    <xf numFmtId="179" fontId="33" fillId="0" borderId="16" xfId="11" applyNumberFormat="1" applyFont="1" applyBorder="1">
      <alignment vertical="center"/>
    </xf>
    <xf numFmtId="179" fontId="34" fillId="0" borderId="17" xfId="11" applyNumberFormat="1" applyFont="1" applyBorder="1">
      <alignment vertical="center"/>
    </xf>
    <xf numFmtId="9" fontId="33" fillId="0" borderId="0" xfId="11" applyNumberFormat="1" applyFont="1">
      <alignment vertical="center"/>
    </xf>
    <xf numFmtId="41" fontId="33" fillId="0" borderId="0" xfId="1" applyFont="1">
      <alignment vertical="center"/>
    </xf>
    <xf numFmtId="178" fontId="66" fillId="0" borderId="0" xfId="6" applyNumberFormat="1" applyFont="1">
      <alignment vertical="center"/>
    </xf>
    <xf numFmtId="178" fontId="33" fillId="0" borderId="0" xfId="0" applyNumberFormat="1" applyFont="1">
      <alignment vertical="center"/>
    </xf>
    <xf numFmtId="40" fontId="33" fillId="0" borderId="0" xfId="11" applyNumberFormat="1" applyFont="1">
      <alignment vertical="center"/>
    </xf>
    <xf numFmtId="194" fontId="33" fillId="0" borderId="0" xfId="11" applyNumberFormat="1" applyFont="1">
      <alignment vertical="center"/>
    </xf>
    <xf numFmtId="179" fontId="15" fillId="15" borderId="0" xfId="11" applyNumberFormat="1" applyFont="1" applyFill="1">
      <alignment vertical="center"/>
    </xf>
    <xf numFmtId="180" fontId="33" fillId="0" borderId="0" xfId="11" applyNumberFormat="1" applyFont="1">
      <alignment vertical="center"/>
    </xf>
    <xf numFmtId="179" fontId="15" fillId="0" borderId="18" xfId="11" applyNumberFormat="1" applyFont="1" applyBorder="1">
      <alignment vertical="center"/>
    </xf>
    <xf numFmtId="178" fontId="33" fillId="0" borderId="0" xfId="6" applyNumberFormat="1" applyFont="1">
      <alignment vertical="center"/>
    </xf>
    <xf numFmtId="179" fontId="33" fillId="0" borderId="0" xfId="11" applyNumberFormat="1" applyFont="1" applyAlignment="1">
      <alignment horizontal="left" vertical="center" indent="3"/>
    </xf>
    <xf numFmtId="178" fontId="33" fillId="0" borderId="0" xfId="6" applyNumberFormat="1" applyFont="1" applyBorder="1">
      <alignment vertical="center"/>
    </xf>
    <xf numFmtId="179" fontId="17" fillId="0" borderId="10" xfId="11" applyNumberFormat="1" applyFont="1" applyBorder="1">
      <alignment vertical="center"/>
    </xf>
    <xf numFmtId="178" fontId="17" fillId="15" borderId="0" xfId="6" applyNumberFormat="1" applyFont="1" applyFill="1">
      <alignment vertical="center"/>
    </xf>
    <xf numFmtId="178" fontId="17" fillId="0" borderId="0" xfId="6" applyNumberFormat="1" applyFont="1">
      <alignment vertical="center"/>
    </xf>
    <xf numFmtId="179" fontId="17" fillId="0" borderId="12" xfId="11" applyNumberFormat="1" applyFont="1" applyBorder="1">
      <alignment vertical="center"/>
    </xf>
    <xf numFmtId="179" fontId="17" fillId="0" borderId="12" xfId="11" applyNumberFormat="1" applyFont="1" applyBorder="1" applyAlignment="1">
      <alignment horizontal="left" vertical="center" indent="1"/>
    </xf>
    <xf numFmtId="179" fontId="17" fillId="0" borderId="17" xfId="11" applyNumberFormat="1" applyFont="1" applyBorder="1">
      <alignment vertical="center"/>
    </xf>
    <xf numFmtId="197" fontId="17" fillId="0" borderId="12" xfId="11" applyNumberFormat="1" applyFont="1" applyBorder="1">
      <alignment vertical="center"/>
    </xf>
    <xf numFmtId="179" fontId="15" fillId="0" borderId="19" xfId="11" applyNumberFormat="1" applyFont="1" applyBorder="1">
      <alignment vertical="center"/>
    </xf>
    <xf numFmtId="197" fontId="15" fillId="0" borderId="18" xfId="11" applyNumberFormat="1" applyFont="1" applyBorder="1">
      <alignment vertical="center"/>
    </xf>
    <xf numFmtId="178" fontId="17" fillId="0" borderId="0" xfId="6" applyNumberFormat="1" applyFont="1" applyFill="1">
      <alignment vertical="center"/>
    </xf>
    <xf numFmtId="0" fontId="19" fillId="0" borderId="0" xfId="0" applyFont="1" applyAlignment="1">
      <alignment horizontal="centerContinuous" vertical="center"/>
    </xf>
    <xf numFmtId="14" fontId="67" fillId="0" borderId="0" xfId="0" quotePrefix="1" applyNumberFormat="1" applyFont="1" applyAlignment="1">
      <alignment horizontal="centerContinuous" vertical="center"/>
    </xf>
    <xf numFmtId="0" fontId="67" fillId="0" borderId="0" xfId="0" quotePrefix="1" applyFont="1" applyAlignment="1">
      <alignment horizontal="center" vertical="center"/>
    </xf>
    <xf numFmtId="0" fontId="67" fillId="0" borderId="0" xfId="0" applyFont="1" applyAlignment="1">
      <alignment horizontal="center" vertical="center"/>
    </xf>
    <xf numFmtId="0" fontId="67" fillId="0" borderId="0" xfId="0" applyFont="1" applyAlignment="1">
      <alignment horizontal="left" vertical="center"/>
    </xf>
    <xf numFmtId="0" fontId="67" fillId="0" borderId="0" xfId="0" applyFont="1">
      <alignment vertical="center"/>
    </xf>
    <xf numFmtId="0" fontId="67" fillId="0" borderId="0" xfId="0" quotePrefix="1" applyFont="1" applyAlignment="1">
      <alignment horizontal="left" vertical="center"/>
    </xf>
    <xf numFmtId="0" fontId="68" fillId="2" borderId="1" xfId="0" applyFont="1" applyFill="1" applyBorder="1">
      <alignment vertical="center"/>
    </xf>
    <xf numFmtId="0" fontId="68" fillId="2" borderId="2" xfId="0" applyFont="1" applyFill="1" applyBorder="1">
      <alignment vertical="center"/>
    </xf>
    <xf numFmtId="0" fontId="68" fillId="2" borderId="3" xfId="0" applyFont="1" applyFill="1" applyBorder="1">
      <alignment vertical="center"/>
    </xf>
    <xf numFmtId="0" fontId="68" fillId="2" borderId="4" xfId="0" applyFont="1" applyFill="1" applyBorder="1">
      <alignment vertical="center"/>
    </xf>
    <xf numFmtId="0" fontId="68" fillId="2" borderId="5" xfId="0" applyFont="1" applyFill="1" applyBorder="1">
      <alignment vertical="center"/>
    </xf>
    <xf numFmtId="0" fontId="68" fillId="2" borderId="6" xfId="0" applyFont="1" applyFill="1" applyBorder="1">
      <alignment vertical="center"/>
    </xf>
    <xf numFmtId="0" fontId="68" fillId="2" borderId="7" xfId="0" applyFont="1" applyFill="1" applyBorder="1">
      <alignment vertical="center"/>
    </xf>
    <xf numFmtId="0" fontId="68" fillId="2" borderId="1" xfId="0" applyFont="1" applyFill="1" applyBorder="1" applyAlignment="1">
      <alignment horizontal="center" vertical="center"/>
    </xf>
    <xf numFmtId="0" fontId="67" fillId="0" borderId="8" xfId="0" applyFont="1" applyBorder="1" applyAlignment="1">
      <alignment horizontal="left" vertical="center" wrapText="1"/>
    </xf>
    <xf numFmtId="0" fontId="67" fillId="0" borderId="8" xfId="0" quotePrefix="1" applyFont="1" applyBorder="1" applyAlignment="1">
      <alignment horizontal="left" vertical="center" wrapText="1"/>
    </xf>
    <xf numFmtId="0" fontId="8" fillId="0" borderId="8" xfId="3" applyFont="1" applyBorder="1" applyAlignment="1">
      <alignment horizontal="center" vertical="center" wrapText="1"/>
    </xf>
    <xf numFmtId="0" fontId="29" fillId="0" borderId="8" xfId="4" applyFont="1" applyBorder="1" applyAlignment="1">
      <alignment vertical="center" wrapText="1"/>
    </xf>
    <xf numFmtId="0" fontId="29" fillId="0" borderId="8" xfId="3" applyFont="1" applyBorder="1" applyAlignment="1">
      <alignment vertical="center" wrapText="1"/>
    </xf>
    <xf numFmtId="0" fontId="9" fillId="0" borderId="0" xfId="3" applyFont="1">
      <alignment vertical="center"/>
    </xf>
    <xf numFmtId="0" fontId="9" fillId="0" borderId="8" xfId="3" applyFont="1" applyBorder="1">
      <alignment vertical="center"/>
    </xf>
    <xf numFmtId="0" fontId="29" fillId="0" borderId="8" xfId="0" applyFont="1" applyBorder="1" applyAlignment="1">
      <alignment horizontal="left" vertical="center" wrapText="1"/>
    </xf>
    <xf numFmtId="0" fontId="29" fillId="0" borderId="8" xfId="0" quotePrefix="1" applyFont="1" applyBorder="1" applyAlignment="1">
      <alignment horizontal="left" vertical="center" wrapText="1"/>
    </xf>
    <xf numFmtId="0" fontId="9" fillId="0" borderId="0" xfId="0" quotePrefix="1" applyFont="1" applyAlignment="1">
      <alignment vertical="center" wrapText="1"/>
    </xf>
    <xf numFmtId="41" fontId="9" fillId="0" borderId="0" xfId="1" applyFont="1">
      <alignment vertical="center"/>
    </xf>
    <xf numFmtId="43" fontId="9" fillId="0" borderId="0" xfId="0" applyNumberFormat="1" applyFont="1">
      <alignment vertical="center"/>
    </xf>
    <xf numFmtId="0" fontId="9" fillId="0" borderId="0" xfId="0" applyFont="1" applyAlignment="1">
      <alignment vertical="center" wrapText="1"/>
    </xf>
    <xf numFmtId="178" fontId="9" fillId="0" borderId="0" xfId="2" applyNumberFormat="1" applyFont="1">
      <alignment vertical="center"/>
    </xf>
    <xf numFmtId="0" fontId="69" fillId="0" borderId="8" xfId="0" applyFont="1" applyBorder="1" applyAlignment="1">
      <alignment horizontal="left" vertical="center" wrapText="1"/>
    </xf>
    <xf numFmtId="0" fontId="67" fillId="0" borderId="0" xfId="0" applyFont="1" applyAlignment="1">
      <alignment horizontal="left" vertical="center" wrapText="1"/>
    </xf>
    <xf numFmtId="179" fontId="65" fillId="0" borderId="0" xfId="11" applyNumberFormat="1" applyFont="1">
      <alignment vertical="center"/>
    </xf>
    <xf numFmtId="0" fontId="17" fillId="15" borderId="0" xfId="0" applyFont="1" applyFill="1">
      <alignment vertical="center"/>
    </xf>
    <xf numFmtId="179" fontId="17" fillId="15" borderId="0" xfId="11" applyNumberFormat="1" applyFont="1" applyFill="1">
      <alignment vertical="center"/>
    </xf>
    <xf numFmtId="179" fontId="17" fillId="15" borderId="13" xfId="11" applyNumberFormat="1" applyFont="1" applyFill="1" applyBorder="1">
      <alignment vertical="center"/>
    </xf>
    <xf numFmtId="179" fontId="17" fillId="15" borderId="13" xfId="11" applyNumberFormat="1" applyFont="1" applyFill="1" applyBorder="1" applyAlignment="1">
      <alignment horizontal="center" vertical="center"/>
    </xf>
    <xf numFmtId="179" fontId="17" fillId="15" borderId="12" xfId="11" applyNumberFormat="1" applyFont="1" applyFill="1" applyBorder="1">
      <alignment vertical="center"/>
    </xf>
    <xf numFmtId="179" fontId="17" fillId="15" borderId="12" xfId="11" applyNumberFormat="1" applyFont="1" applyFill="1" applyBorder="1" applyAlignment="1">
      <alignment horizontal="center" vertical="center"/>
    </xf>
    <xf numFmtId="179" fontId="15" fillId="15" borderId="18" xfId="11" applyNumberFormat="1" applyFont="1" applyFill="1" applyBorder="1">
      <alignment vertical="center"/>
    </xf>
    <xf numFmtId="179" fontId="15" fillId="15" borderId="19" xfId="11" applyNumberFormat="1" applyFont="1" applyFill="1" applyBorder="1">
      <alignment vertical="center"/>
    </xf>
    <xf numFmtId="9" fontId="17" fillId="15" borderId="0" xfId="11" applyNumberFormat="1" applyFont="1" applyFill="1">
      <alignment vertical="center"/>
    </xf>
    <xf numFmtId="179" fontId="17" fillId="15" borderId="13" xfId="11" applyNumberFormat="1" applyFont="1" applyFill="1" applyBorder="1" applyAlignment="1">
      <alignment horizontal="left" vertical="center" indent="1"/>
    </xf>
    <xf numFmtId="179" fontId="17" fillId="15" borderId="16" xfId="11" applyNumberFormat="1" applyFont="1" applyFill="1" applyBorder="1">
      <alignment vertical="center"/>
    </xf>
    <xf numFmtId="179" fontId="17" fillId="15" borderId="0" xfId="11" applyNumberFormat="1" applyFont="1" applyFill="1" applyAlignment="1">
      <alignment horizontal="left" vertical="center" indent="1"/>
    </xf>
    <xf numFmtId="179" fontId="17" fillId="15" borderId="10" xfId="11" applyNumberFormat="1" applyFont="1" applyFill="1" applyBorder="1">
      <alignment vertical="center"/>
    </xf>
    <xf numFmtId="179" fontId="15" fillId="15" borderId="12" xfId="11" applyNumberFormat="1" applyFont="1" applyFill="1" applyBorder="1" applyAlignment="1">
      <alignment horizontal="left" vertical="center" indent="1"/>
    </xf>
    <xf numFmtId="179" fontId="15" fillId="15" borderId="12" xfId="11" applyNumberFormat="1" applyFont="1" applyFill="1" applyBorder="1">
      <alignment vertical="center"/>
    </xf>
    <xf numFmtId="179" fontId="15" fillId="15" borderId="17" xfId="11" applyNumberFormat="1" applyFont="1" applyFill="1" applyBorder="1">
      <alignment vertical="center"/>
    </xf>
    <xf numFmtId="180" fontId="17" fillId="15" borderId="0" xfId="11" applyNumberFormat="1" applyFont="1" applyFill="1">
      <alignment vertical="center"/>
    </xf>
    <xf numFmtId="40" fontId="17" fillId="15" borderId="0" xfId="11" applyNumberFormat="1" applyFont="1" applyFill="1">
      <alignment vertical="center"/>
    </xf>
    <xf numFmtId="197" fontId="17" fillId="15" borderId="0" xfId="11" applyNumberFormat="1" applyFont="1" applyFill="1">
      <alignment vertical="center"/>
    </xf>
    <xf numFmtId="197" fontId="17" fillId="15" borderId="16" xfId="11" applyNumberFormat="1" applyFont="1" applyFill="1" applyBorder="1">
      <alignment vertical="center"/>
    </xf>
    <xf numFmtId="179" fontId="17" fillId="15" borderId="0" xfId="11" applyNumberFormat="1" applyFont="1" applyFill="1" applyAlignment="1">
      <alignment horizontal="left" vertical="center" indent="2"/>
    </xf>
    <xf numFmtId="197" fontId="17" fillId="15" borderId="10" xfId="11" applyNumberFormat="1" applyFont="1" applyFill="1" applyBorder="1">
      <alignment vertical="center"/>
    </xf>
    <xf numFmtId="179" fontId="17" fillId="15" borderId="12" xfId="11" applyNumberFormat="1" applyFont="1" applyFill="1" applyBorder="1" applyAlignment="1">
      <alignment horizontal="left" vertical="center" indent="1"/>
    </xf>
    <xf numFmtId="180" fontId="17" fillId="15" borderId="10" xfId="11" applyNumberFormat="1" applyFont="1" applyFill="1" applyBorder="1">
      <alignment vertical="center"/>
    </xf>
    <xf numFmtId="178" fontId="17" fillId="15" borderId="0" xfId="6" applyNumberFormat="1" applyFont="1" applyFill="1" applyBorder="1">
      <alignment vertical="center"/>
    </xf>
    <xf numFmtId="178" fontId="17" fillId="15" borderId="0" xfId="11" applyNumberFormat="1" applyFont="1" applyFill="1">
      <alignment vertical="center"/>
    </xf>
    <xf numFmtId="41" fontId="17" fillId="15" borderId="0" xfId="1" applyFont="1" applyFill="1">
      <alignment vertical="center"/>
    </xf>
    <xf numFmtId="201" fontId="17" fillId="15" borderId="0" xfId="1" applyNumberFormat="1" applyFont="1" applyFill="1">
      <alignment vertical="center"/>
    </xf>
    <xf numFmtId="201" fontId="17" fillId="15" borderId="16" xfId="1" applyNumberFormat="1" applyFont="1" applyFill="1" applyBorder="1">
      <alignment vertical="center"/>
    </xf>
    <xf numFmtId="201" fontId="17" fillId="15" borderId="10" xfId="1" applyNumberFormat="1" applyFont="1" applyFill="1" applyBorder="1">
      <alignment vertical="center"/>
    </xf>
    <xf numFmtId="201" fontId="17" fillId="15" borderId="12" xfId="1" applyNumberFormat="1" applyFont="1" applyFill="1" applyBorder="1">
      <alignment vertical="center"/>
    </xf>
    <xf numFmtId="201" fontId="17" fillId="15" borderId="17" xfId="1" applyNumberFormat="1" applyFont="1" applyFill="1" applyBorder="1">
      <alignment vertical="center"/>
    </xf>
    <xf numFmtId="179" fontId="17" fillId="15" borderId="0" xfId="11" applyNumberFormat="1" applyFont="1" applyFill="1" applyAlignment="1">
      <alignment horizontal="center" vertical="center"/>
    </xf>
    <xf numFmtId="0" fontId="15" fillId="15" borderId="0" xfId="0" applyFont="1" applyFill="1">
      <alignment vertical="center"/>
    </xf>
    <xf numFmtId="198" fontId="17" fillId="15" borderId="0" xfId="11" applyNumberFormat="1" applyFont="1" applyFill="1">
      <alignment vertical="center"/>
    </xf>
    <xf numFmtId="176" fontId="17" fillId="15" borderId="0" xfId="8" applyFont="1" applyFill="1" applyAlignment="1">
      <alignment vertical="center"/>
    </xf>
    <xf numFmtId="178" fontId="17" fillId="15" borderId="0" xfId="8" applyNumberFormat="1" applyFont="1" applyFill="1" applyAlignment="1">
      <alignment vertical="center"/>
    </xf>
    <xf numFmtId="0" fontId="14" fillId="15" borderId="0" xfId="0" applyFont="1" applyFill="1">
      <alignment vertical="center"/>
    </xf>
    <xf numFmtId="179" fontId="14" fillId="15" borderId="0" xfId="11" applyNumberFormat="1" applyFont="1" applyFill="1">
      <alignment vertical="center"/>
    </xf>
    <xf numFmtId="179" fontId="14" fillId="15" borderId="13" xfId="11" applyNumberFormat="1" applyFont="1" applyFill="1" applyBorder="1">
      <alignment vertical="center"/>
    </xf>
    <xf numFmtId="179" fontId="14" fillId="15" borderId="13" xfId="11" applyNumberFormat="1" applyFont="1" applyFill="1" applyBorder="1" applyAlignment="1">
      <alignment horizontal="center" vertical="center"/>
    </xf>
    <xf numFmtId="179" fontId="14" fillId="15" borderId="12" xfId="11" applyNumberFormat="1" applyFont="1" applyFill="1" applyBorder="1">
      <alignment vertical="center"/>
    </xf>
    <xf numFmtId="179" fontId="14" fillId="15" borderId="12" xfId="11" applyNumberFormat="1" applyFont="1" applyFill="1" applyBorder="1" applyAlignment="1">
      <alignment horizontal="center" vertical="center"/>
    </xf>
    <xf numFmtId="179" fontId="12" fillId="15" borderId="0" xfId="11" applyNumberFormat="1" applyFont="1" applyFill="1">
      <alignment vertical="center"/>
    </xf>
    <xf numFmtId="179" fontId="14" fillId="15" borderId="0" xfId="11" applyNumberFormat="1" applyFont="1" applyFill="1" applyAlignment="1">
      <alignment horizontal="left" vertical="center" indent="1"/>
    </xf>
    <xf numFmtId="180" fontId="14" fillId="15" borderId="0" xfId="11" applyNumberFormat="1" applyFont="1" applyFill="1">
      <alignment vertical="center"/>
    </xf>
    <xf numFmtId="176" fontId="14" fillId="15" borderId="0" xfId="8" applyFont="1" applyFill="1" applyAlignment="1">
      <alignment vertical="center"/>
    </xf>
    <xf numFmtId="9" fontId="14" fillId="15" borderId="0" xfId="11" applyNumberFormat="1" applyFont="1" applyFill="1">
      <alignment vertical="center"/>
    </xf>
    <xf numFmtId="178" fontId="14" fillId="15" borderId="0" xfId="11" applyNumberFormat="1" applyFont="1" applyFill="1">
      <alignment vertical="center"/>
    </xf>
    <xf numFmtId="196" fontId="14" fillId="15" borderId="0" xfId="11" applyNumberFormat="1" applyFont="1" applyFill="1">
      <alignment vertical="center"/>
    </xf>
    <xf numFmtId="200" fontId="14" fillId="15" borderId="0" xfId="11" applyNumberFormat="1" applyFont="1" applyFill="1">
      <alignment vertical="center"/>
    </xf>
    <xf numFmtId="198" fontId="14" fillId="15" borderId="0" xfId="11" applyNumberFormat="1" applyFont="1" applyFill="1">
      <alignment vertical="center"/>
    </xf>
    <xf numFmtId="178" fontId="14" fillId="15" borderId="0" xfId="6" applyNumberFormat="1" applyFont="1" applyFill="1">
      <alignment vertical="center"/>
    </xf>
    <xf numFmtId="197" fontId="14" fillId="15" borderId="0" xfId="11" applyNumberFormat="1" applyFont="1" applyFill="1">
      <alignment vertical="center"/>
    </xf>
    <xf numFmtId="179" fontId="12" fillId="15" borderId="14" xfId="11" applyNumberFormat="1" applyFont="1" applyFill="1" applyBorder="1">
      <alignment vertical="center"/>
    </xf>
    <xf numFmtId="202" fontId="14" fillId="15" borderId="0" xfId="11" applyNumberFormat="1" applyFont="1" applyFill="1">
      <alignment vertical="center"/>
    </xf>
    <xf numFmtId="0" fontId="12" fillId="15" borderId="0" xfId="0" applyFont="1" applyFill="1">
      <alignment vertical="center"/>
    </xf>
    <xf numFmtId="41" fontId="15" fillId="15" borderId="0" xfId="1" applyFont="1" applyFill="1">
      <alignment vertical="center"/>
    </xf>
    <xf numFmtId="41" fontId="17" fillId="15" borderId="0" xfId="1" applyFont="1" applyFill="1" applyAlignment="1">
      <alignment vertical="center"/>
    </xf>
    <xf numFmtId="0" fontId="17" fillId="15" borderId="0" xfId="0" applyFont="1" applyFill="1" applyAlignment="1">
      <alignment horizontal="left" vertical="center"/>
    </xf>
    <xf numFmtId="179" fontId="17" fillId="15" borderId="13" xfId="11" applyNumberFormat="1" applyFont="1" applyFill="1" applyBorder="1" applyAlignment="1">
      <alignment horizontal="left" vertical="center"/>
    </xf>
    <xf numFmtId="179" fontId="17" fillId="15" borderId="12" xfId="11" applyNumberFormat="1" applyFont="1" applyFill="1" applyBorder="1" applyAlignment="1">
      <alignment horizontal="left" vertical="center"/>
    </xf>
    <xf numFmtId="179" fontId="17" fillId="15" borderId="0" xfId="11" applyNumberFormat="1" applyFont="1" applyFill="1" applyAlignment="1">
      <alignment horizontal="left" vertical="center"/>
    </xf>
    <xf numFmtId="0" fontId="17" fillId="15" borderId="0" xfId="0" applyFont="1" applyFill="1" applyAlignment="1">
      <alignment horizontal="left"/>
    </xf>
    <xf numFmtId="179" fontId="15" fillId="15" borderId="14" xfId="11" applyNumberFormat="1" applyFont="1" applyFill="1" applyBorder="1">
      <alignment vertical="center"/>
    </xf>
    <xf numFmtId="10" fontId="17" fillId="15" borderId="0" xfId="8" applyNumberFormat="1" applyFont="1" applyFill="1" applyAlignment="1">
      <alignment vertical="center"/>
    </xf>
    <xf numFmtId="41" fontId="33" fillId="0" borderId="0" xfId="0" applyNumberFormat="1" applyFont="1">
      <alignment vertical="center"/>
    </xf>
    <xf numFmtId="41" fontId="14" fillId="15" borderId="0" xfId="1" applyFont="1" applyFill="1">
      <alignment vertical="center"/>
    </xf>
    <xf numFmtId="179" fontId="17" fillId="15" borderId="0" xfId="0" applyNumberFormat="1" applyFont="1" applyFill="1">
      <alignment vertical="center"/>
    </xf>
    <xf numFmtId="179" fontId="48" fillId="0" borderId="0" xfId="0" applyNumberFormat="1" applyFont="1">
      <alignment vertical="center"/>
    </xf>
    <xf numFmtId="0" fontId="32" fillId="0" borderId="0" xfId="0" applyFont="1" applyAlignment="1">
      <alignment horizontal="centerContinuous" vertical="center"/>
    </xf>
    <xf numFmtId="0" fontId="71" fillId="0" borderId="0" xfId="0" applyFont="1">
      <alignment vertical="center"/>
    </xf>
    <xf numFmtId="0" fontId="33" fillId="0" borderId="0" xfId="0" applyFont="1" applyAlignment="1">
      <alignment horizontal="right" vertical="center"/>
    </xf>
    <xf numFmtId="0" fontId="33" fillId="13" borderId="20" xfId="0" applyFont="1" applyFill="1" applyBorder="1" applyAlignment="1">
      <alignment horizontal="centerContinuous" vertical="center"/>
    </xf>
    <xf numFmtId="0" fontId="33" fillId="13" borderId="14" xfId="0" applyFont="1" applyFill="1" applyBorder="1" applyAlignment="1">
      <alignment horizontal="centerContinuous" vertical="center"/>
    </xf>
    <xf numFmtId="0" fontId="33" fillId="13" borderId="9" xfId="0" applyFont="1" applyFill="1" applyBorder="1" applyAlignment="1">
      <alignment horizontal="centerContinuous" vertical="center"/>
    </xf>
    <xf numFmtId="0" fontId="33" fillId="0" borderId="0" xfId="0" applyFont="1" applyAlignment="1">
      <alignment horizontal="centerContinuous" vertical="center"/>
    </xf>
    <xf numFmtId="0" fontId="33" fillId="0" borderId="0" xfId="0" applyFont="1" applyAlignment="1">
      <alignment horizontal="center" vertical="center"/>
    </xf>
    <xf numFmtId="184" fontId="33" fillId="0" borderId="20" xfId="0" applyNumberFormat="1" applyFont="1" applyBorder="1">
      <alignment vertical="center"/>
    </xf>
    <xf numFmtId="184" fontId="33" fillId="0" borderId="14" xfId="0" applyNumberFormat="1" applyFont="1" applyBorder="1">
      <alignment vertical="center"/>
    </xf>
    <xf numFmtId="184" fontId="33" fillId="0" borderId="9" xfId="0" applyNumberFormat="1" applyFont="1" applyBorder="1">
      <alignment vertical="center"/>
    </xf>
    <xf numFmtId="184" fontId="33" fillId="0" borderId="8" xfId="0" applyNumberFormat="1" applyFont="1" applyBorder="1" applyAlignment="1">
      <alignment horizontal="right" vertical="center" shrinkToFit="1"/>
    </xf>
    <xf numFmtId="184" fontId="33" fillId="0" borderId="0" xfId="0" applyNumberFormat="1" applyFont="1" applyAlignment="1">
      <alignment horizontal="right" vertical="center" shrinkToFit="1"/>
    </xf>
    <xf numFmtId="184" fontId="33" fillId="0" borderId="0" xfId="0" applyNumberFormat="1" applyFont="1">
      <alignment vertical="center"/>
    </xf>
    <xf numFmtId="184" fontId="33" fillId="0" borderId="14" xfId="0" applyNumberFormat="1" applyFont="1" applyBorder="1" applyAlignment="1">
      <alignment horizontal="center" vertical="center"/>
    </xf>
    <xf numFmtId="184" fontId="33" fillId="0" borderId="0" xfId="0" applyNumberFormat="1" applyFont="1" applyAlignment="1">
      <alignment horizontal="center" vertical="center"/>
    </xf>
    <xf numFmtId="184" fontId="33" fillId="0" borderId="8" xfId="0" applyNumberFormat="1" applyFont="1" applyBorder="1">
      <alignment vertical="center"/>
    </xf>
    <xf numFmtId="187" fontId="33" fillId="0" borderId="0" xfId="0" applyNumberFormat="1" applyFont="1" applyAlignment="1">
      <alignment vertical="center" shrinkToFit="1"/>
    </xf>
    <xf numFmtId="184" fontId="33" fillId="0" borderId="0" xfId="0" applyNumberFormat="1" applyFont="1" applyAlignment="1">
      <alignment vertical="center" shrinkToFit="1"/>
    </xf>
    <xf numFmtId="184" fontId="33" fillId="0" borderId="8" xfId="0" applyNumberFormat="1" applyFont="1" applyBorder="1" applyAlignment="1">
      <alignment vertical="center" shrinkToFit="1"/>
    </xf>
    <xf numFmtId="184" fontId="33" fillId="0" borderId="14" xfId="0" applyNumberFormat="1" applyFont="1" applyBorder="1" applyAlignment="1">
      <alignment horizontal="right" vertical="center"/>
    </xf>
    <xf numFmtId="184" fontId="33" fillId="0" borderId="0" xfId="0" applyNumberFormat="1" applyFont="1" applyAlignment="1">
      <alignment horizontal="right" vertical="center"/>
    </xf>
    <xf numFmtId="0" fontId="72" fillId="0" borderId="8" xfId="0" applyFont="1" applyBorder="1" applyAlignment="1">
      <alignment horizontal="center" vertical="center" wrapText="1"/>
    </xf>
    <xf numFmtId="9" fontId="9" fillId="0" borderId="0" xfId="2" applyFont="1" applyFill="1">
      <alignment vertical="center"/>
    </xf>
    <xf numFmtId="0" fontId="73" fillId="6" borderId="0" xfId="0" applyFont="1" applyFill="1">
      <alignment vertical="center"/>
    </xf>
    <xf numFmtId="0" fontId="73" fillId="6" borderId="0" xfId="0" applyFont="1" applyFill="1" applyAlignment="1">
      <alignment horizontal="center" vertical="center"/>
    </xf>
    <xf numFmtId="0" fontId="74" fillId="6" borderId="0" xfId="0" applyFont="1" applyFill="1">
      <alignment vertical="center"/>
    </xf>
    <xf numFmtId="0" fontId="75" fillId="6" borderId="0" xfId="0" applyFont="1" applyFill="1">
      <alignment vertical="center"/>
    </xf>
    <xf numFmtId="14" fontId="76" fillId="3" borderId="0" xfId="0" applyNumberFormat="1" applyFont="1" applyFill="1" applyAlignment="1">
      <alignment horizontal="center" vertical="center"/>
    </xf>
    <xf numFmtId="203" fontId="76" fillId="3" borderId="0" xfId="0" applyNumberFormat="1" applyFont="1" applyFill="1" applyAlignment="1">
      <alignment horizontal="center" vertical="center"/>
    </xf>
    <xf numFmtId="14" fontId="77" fillId="3" borderId="0" xfId="0" applyNumberFormat="1" applyFont="1" applyFill="1" applyAlignment="1">
      <alignment horizontal="center" vertical="center"/>
    </xf>
    <xf numFmtId="0" fontId="11" fillId="0" borderId="0" xfId="0" applyFont="1">
      <alignment vertical="center"/>
    </xf>
    <xf numFmtId="0" fontId="74" fillId="0" borderId="0" xfId="0" applyFont="1">
      <alignment vertical="center"/>
    </xf>
    <xf numFmtId="0" fontId="75" fillId="0" borderId="0" xfId="0" applyFont="1">
      <alignment vertical="center"/>
    </xf>
    <xf numFmtId="0" fontId="73" fillId="21" borderId="40" xfId="0" applyFont="1" applyFill="1" applyBorder="1">
      <alignment vertical="center"/>
    </xf>
    <xf numFmtId="0" fontId="73" fillId="21" borderId="41" xfId="0" applyFont="1" applyFill="1" applyBorder="1">
      <alignment vertical="center"/>
    </xf>
    <xf numFmtId="204" fontId="73" fillId="21" borderId="41" xfId="0" applyNumberFormat="1" applyFont="1" applyFill="1" applyBorder="1" applyAlignment="1">
      <alignment horizontal="center" vertical="center"/>
    </xf>
    <xf numFmtId="204" fontId="73" fillId="21" borderId="42" xfId="0" applyNumberFormat="1" applyFont="1" applyFill="1" applyBorder="1" applyAlignment="1">
      <alignment horizontal="center" vertical="center"/>
    </xf>
    <xf numFmtId="0" fontId="74" fillId="0" borderId="0" xfId="0" applyFont="1" applyAlignment="1">
      <alignment horizontal="center" vertical="center"/>
    </xf>
    <xf numFmtId="0" fontId="73" fillId="21" borderId="43" xfId="0" applyFont="1" applyFill="1" applyBorder="1">
      <alignment vertical="center"/>
    </xf>
    <xf numFmtId="0" fontId="73" fillId="21" borderId="0" xfId="0" applyFont="1" applyFill="1">
      <alignment vertical="center"/>
    </xf>
    <xf numFmtId="0" fontId="73" fillId="21" borderId="0" xfId="0" applyFont="1" applyFill="1" applyAlignment="1">
      <alignment horizontal="center" vertical="center"/>
    </xf>
    <xf numFmtId="0" fontId="73" fillId="21" borderId="44" xfId="0" applyFont="1" applyFill="1" applyBorder="1" applyAlignment="1">
      <alignment horizontal="center" vertical="center"/>
    </xf>
    <xf numFmtId="14" fontId="75" fillId="0" borderId="0" xfId="0" applyNumberFormat="1" applyFont="1">
      <alignment vertical="center"/>
    </xf>
    <xf numFmtId="14" fontId="74" fillId="0" borderId="0" xfId="0" applyNumberFormat="1" applyFont="1">
      <alignment vertical="center"/>
    </xf>
    <xf numFmtId="0" fontId="73" fillId="21" borderId="45" xfId="0" applyFont="1" applyFill="1" applyBorder="1">
      <alignment vertical="center"/>
    </xf>
    <xf numFmtId="0" fontId="73" fillId="21" borderId="46" xfId="0" applyFont="1" applyFill="1" applyBorder="1">
      <alignment vertical="center"/>
    </xf>
    <xf numFmtId="14" fontId="73" fillId="21" borderId="46" xfId="0" applyNumberFormat="1" applyFont="1" applyFill="1" applyBorder="1" applyAlignment="1">
      <alignment horizontal="center" vertical="center"/>
    </xf>
    <xf numFmtId="14" fontId="73" fillId="21" borderId="47" xfId="0" applyNumberFormat="1" applyFont="1" applyFill="1" applyBorder="1" applyAlignment="1">
      <alignment horizontal="center" vertical="center"/>
    </xf>
    <xf numFmtId="179" fontId="74" fillId="0" borderId="0" xfId="0" applyNumberFormat="1" applyFont="1">
      <alignment vertical="center"/>
    </xf>
    <xf numFmtId="0" fontId="11" fillId="3" borderId="48" xfId="0" applyFont="1" applyFill="1" applyBorder="1">
      <alignment vertical="center"/>
    </xf>
    <xf numFmtId="0" fontId="11" fillId="3" borderId="49" xfId="0" applyFont="1" applyFill="1" applyBorder="1">
      <alignment vertical="center"/>
    </xf>
    <xf numFmtId="179" fontId="11" fillId="3" borderId="49" xfId="0" applyNumberFormat="1" applyFont="1" applyFill="1" applyBorder="1">
      <alignment vertical="center"/>
    </xf>
    <xf numFmtId="179" fontId="11" fillId="3" borderId="50" xfId="0" applyNumberFormat="1" applyFont="1" applyFill="1" applyBorder="1">
      <alignment vertical="center"/>
    </xf>
    <xf numFmtId="179" fontId="11" fillId="0" borderId="0" xfId="0" applyNumberFormat="1" applyFont="1">
      <alignment vertical="center"/>
    </xf>
    <xf numFmtId="0" fontId="78" fillId="0" borderId="0" xfId="0" applyFont="1">
      <alignment vertical="center"/>
    </xf>
    <xf numFmtId="0" fontId="4" fillId="0" borderId="43" xfId="0" applyFont="1" applyBorder="1">
      <alignment vertical="center"/>
    </xf>
    <xf numFmtId="0" fontId="4" fillId="0" borderId="0" xfId="0" applyFont="1">
      <alignment vertical="center"/>
    </xf>
    <xf numFmtId="179" fontId="4" fillId="0" borderId="0" xfId="0" applyNumberFormat="1" applyFont="1">
      <alignment vertical="center"/>
    </xf>
    <xf numFmtId="179" fontId="4" fillId="0" borderId="44" xfId="0" applyNumberFormat="1" applyFont="1" applyBorder="1">
      <alignment vertical="center"/>
    </xf>
    <xf numFmtId="0" fontId="76" fillId="3" borderId="48" xfId="0" applyFont="1" applyFill="1" applyBorder="1">
      <alignment vertical="center"/>
    </xf>
    <xf numFmtId="0" fontId="76" fillId="3" borderId="49" xfId="0" applyFont="1" applyFill="1" applyBorder="1">
      <alignment vertical="center"/>
    </xf>
    <xf numFmtId="179" fontId="76" fillId="3" borderId="49" xfId="17" applyNumberFormat="1" applyFont="1" applyFill="1" applyBorder="1" applyAlignment="1">
      <alignment vertical="center"/>
    </xf>
    <xf numFmtId="179" fontId="76" fillId="3" borderId="50" xfId="17" applyNumberFormat="1" applyFont="1" applyFill="1" applyBorder="1" applyAlignment="1">
      <alignment vertical="center"/>
    </xf>
    <xf numFmtId="0" fontId="11" fillId="22" borderId="48" xfId="0" applyFont="1" applyFill="1" applyBorder="1">
      <alignment vertical="center"/>
    </xf>
    <xf numFmtId="0" fontId="11" fillId="22" borderId="49" xfId="0" applyFont="1" applyFill="1" applyBorder="1">
      <alignment vertical="center"/>
    </xf>
    <xf numFmtId="179" fontId="11" fillId="22" borderId="49" xfId="0" applyNumberFormat="1" applyFont="1" applyFill="1" applyBorder="1">
      <alignment vertical="center"/>
    </xf>
    <xf numFmtId="179" fontId="11" fillId="22" borderId="50" xfId="0" applyNumberFormat="1" applyFont="1" applyFill="1" applyBorder="1">
      <alignment vertical="center"/>
    </xf>
    <xf numFmtId="0" fontId="79" fillId="22" borderId="48" xfId="0" applyFont="1" applyFill="1" applyBorder="1">
      <alignment vertical="center"/>
    </xf>
    <xf numFmtId="0" fontId="79" fillId="22" borderId="49" xfId="0" applyFont="1" applyFill="1" applyBorder="1">
      <alignment vertical="center"/>
    </xf>
    <xf numFmtId="178" fontId="79" fillId="22" borderId="49" xfId="17" applyNumberFormat="1" applyFont="1" applyFill="1" applyBorder="1">
      <alignment vertical="center"/>
    </xf>
    <xf numFmtId="178" fontId="79" fillId="22" borderId="50" xfId="17" applyNumberFormat="1" applyFont="1" applyFill="1" applyBorder="1">
      <alignment vertical="center"/>
    </xf>
    <xf numFmtId="0" fontId="80" fillId="0" borderId="43" xfId="0" applyFont="1" applyBorder="1">
      <alignment vertical="center"/>
    </xf>
    <xf numFmtId="0" fontId="79" fillId="0" borderId="0" xfId="0" applyFont="1">
      <alignment vertical="center"/>
    </xf>
    <xf numFmtId="178" fontId="80" fillId="0" borderId="0" xfId="17" applyNumberFormat="1" applyFont="1">
      <alignment vertical="center"/>
    </xf>
    <xf numFmtId="178" fontId="80" fillId="0" borderId="44" xfId="17" applyNumberFormat="1" applyFont="1" applyBorder="1">
      <alignment vertical="center"/>
    </xf>
    <xf numFmtId="0" fontId="81" fillId="0" borderId="51" xfId="0" applyFont="1" applyBorder="1">
      <alignment vertical="center"/>
    </xf>
    <xf numFmtId="0" fontId="76" fillId="0" borderId="52" xfId="0" applyFont="1" applyBorder="1">
      <alignment vertical="center"/>
    </xf>
    <xf numFmtId="179" fontId="81" fillId="0" borderId="52" xfId="17" applyNumberFormat="1" applyFont="1" applyBorder="1" applyAlignment="1">
      <alignment vertical="center"/>
    </xf>
    <xf numFmtId="179" fontId="81" fillId="0" borderId="53" xfId="17" applyNumberFormat="1" applyFont="1" applyBorder="1" applyAlignment="1">
      <alignment vertical="center"/>
    </xf>
    <xf numFmtId="0" fontId="77" fillId="0" borderId="0" xfId="0" applyFont="1">
      <alignment vertical="center"/>
    </xf>
    <xf numFmtId="0" fontId="76" fillId="0" borderId="0" xfId="0" applyFont="1">
      <alignment vertical="center"/>
    </xf>
    <xf numFmtId="0" fontId="81" fillId="0" borderId="0" xfId="0" applyFont="1">
      <alignment vertical="center"/>
    </xf>
    <xf numFmtId="179" fontId="81" fillId="0" borderId="0" xfId="17" applyNumberFormat="1" applyFont="1" applyBorder="1" applyAlignment="1">
      <alignment vertical="center"/>
    </xf>
    <xf numFmtId="0" fontId="11" fillId="0" borderId="48" xfId="0" applyFont="1" applyBorder="1">
      <alignment vertical="center"/>
    </xf>
    <xf numFmtId="0" fontId="74" fillId="0" borderId="49" xfId="0" applyFont="1" applyBorder="1">
      <alignment vertical="center"/>
    </xf>
    <xf numFmtId="179" fontId="74" fillId="0" borderId="49" xfId="0" applyNumberFormat="1" applyFont="1" applyBorder="1">
      <alignment vertical="center"/>
    </xf>
    <xf numFmtId="179" fontId="74" fillId="0" borderId="50" xfId="0" applyNumberFormat="1" applyFont="1" applyBorder="1">
      <alignment vertical="center"/>
    </xf>
    <xf numFmtId="179" fontId="74" fillId="0" borderId="44" xfId="0" applyNumberFormat="1" applyFont="1" applyBorder="1">
      <alignment vertical="center"/>
    </xf>
    <xf numFmtId="0" fontId="74" fillId="0" borderId="51" xfId="0" applyFont="1" applyBorder="1">
      <alignment vertical="center"/>
    </xf>
    <xf numFmtId="0" fontId="74" fillId="0" borderId="52" xfId="0" applyFont="1" applyBorder="1">
      <alignment vertical="center"/>
    </xf>
    <xf numFmtId="179" fontId="74" fillId="0" borderId="52" xfId="0" applyNumberFormat="1" applyFont="1" applyBorder="1">
      <alignment vertical="center"/>
    </xf>
    <xf numFmtId="179" fontId="74" fillId="0" borderId="53" xfId="0" applyNumberFormat="1" applyFont="1" applyBorder="1">
      <alignment vertical="center"/>
    </xf>
    <xf numFmtId="0" fontId="73" fillId="21" borderId="46" xfId="0" applyFont="1" applyFill="1" applyBorder="1" applyAlignment="1">
      <alignment horizontal="center" vertical="center"/>
    </xf>
    <xf numFmtId="0" fontId="76" fillId="22" borderId="45" xfId="0" applyFont="1" applyFill="1" applyBorder="1">
      <alignment vertical="center"/>
    </xf>
    <xf numFmtId="0" fontId="73" fillId="22" borderId="46" xfId="0" applyFont="1" applyFill="1" applyBorder="1">
      <alignment vertical="center"/>
    </xf>
    <xf numFmtId="179" fontId="76" fillId="22" borderId="46" xfId="0" applyNumberFormat="1" applyFont="1" applyFill="1" applyBorder="1" applyAlignment="1">
      <alignment horizontal="right" vertical="center"/>
    </xf>
    <xf numFmtId="179" fontId="76" fillId="22" borderId="47" xfId="0" applyNumberFormat="1" applyFont="1" applyFill="1" applyBorder="1" applyAlignment="1">
      <alignment horizontal="right" vertical="center"/>
    </xf>
    <xf numFmtId="14" fontId="78" fillId="0" borderId="0" xfId="0" applyNumberFormat="1" applyFont="1">
      <alignment vertical="center"/>
    </xf>
    <xf numFmtId="14" fontId="11" fillId="0" borderId="0" xfId="0" applyNumberFormat="1" applyFont="1">
      <alignment vertical="center"/>
    </xf>
    <xf numFmtId="9" fontId="82" fillId="0" borderId="0" xfId="0" applyNumberFormat="1" applyFont="1" applyAlignment="1">
      <alignment horizontal="center" vertical="center"/>
    </xf>
    <xf numFmtId="180" fontId="82" fillId="0" borderId="0" xfId="0" applyNumberFormat="1" applyFont="1">
      <alignment vertical="center"/>
    </xf>
    <xf numFmtId="180" fontId="82" fillId="0" borderId="44" xfId="0" applyNumberFormat="1" applyFont="1" applyBorder="1">
      <alignment vertical="center"/>
    </xf>
    <xf numFmtId="178" fontId="80" fillId="0" borderId="0" xfId="17" applyNumberFormat="1" applyFont="1" applyBorder="1">
      <alignment vertical="center"/>
    </xf>
    <xf numFmtId="0" fontId="76" fillId="3" borderId="49" xfId="0" applyFont="1" applyFill="1" applyBorder="1" applyAlignment="1">
      <alignment horizontal="center" vertical="center"/>
    </xf>
    <xf numFmtId="179" fontId="76" fillId="3" borderId="49" xfId="0" applyNumberFormat="1" applyFont="1" applyFill="1" applyBorder="1" applyAlignment="1">
      <alignment horizontal="right" vertical="center"/>
    </xf>
    <xf numFmtId="179" fontId="76" fillId="3" borderId="50" xfId="0" applyNumberFormat="1" applyFont="1" applyFill="1" applyBorder="1" applyAlignment="1">
      <alignment horizontal="right" vertical="center"/>
    </xf>
    <xf numFmtId="14" fontId="83" fillId="0" borderId="0" xfId="0" applyNumberFormat="1" applyFont="1">
      <alignment vertical="center"/>
    </xf>
    <xf numFmtId="14" fontId="81" fillId="0" borderId="0" xfId="0" applyNumberFormat="1" applyFont="1">
      <alignment vertical="center"/>
    </xf>
    <xf numFmtId="9" fontId="11" fillId="0" borderId="49" xfId="0" applyNumberFormat="1" applyFont="1" applyBorder="1" applyAlignment="1">
      <alignment horizontal="center" vertical="center"/>
    </xf>
    <xf numFmtId="179" fontId="11" fillId="0" borderId="49" xfId="0" applyNumberFormat="1" applyFont="1" applyBorder="1">
      <alignment vertical="center"/>
    </xf>
    <xf numFmtId="179" fontId="11" fillId="0" borderId="50" xfId="0" applyNumberFormat="1" applyFont="1" applyBorder="1">
      <alignment vertical="center"/>
    </xf>
    <xf numFmtId="0" fontId="11" fillId="0" borderId="0" xfId="0" applyFont="1" applyAlignment="1">
      <alignment horizontal="center" vertical="center"/>
    </xf>
    <xf numFmtId="0" fontId="11" fillId="0" borderId="43" xfId="0" applyFont="1" applyBorder="1">
      <alignment vertical="center"/>
    </xf>
    <xf numFmtId="9" fontId="11" fillId="0" borderId="0" xfId="0" applyNumberFormat="1" applyFont="1" applyAlignment="1">
      <alignment horizontal="center" vertical="center"/>
    </xf>
    <xf numFmtId="179" fontId="11" fillId="0" borderId="44" xfId="0" applyNumberFormat="1" applyFont="1" applyBorder="1">
      <alignment vertical="center"/>
    </xf>
    <xf numFmtId="0" fontId="74" fillId="0" borderId="43" xfId="0" applyFont="1" applyBorder="1" applyAlignment="1">
      <alignment horizontal="left" vertical="center" indent="1"/>
    </xf>
    <xf numFmtId="9" fontId="74" fillId="0" borderId="0" xfId="0" applyNumberFormat="1" applyFont="1" applyAlignment="1">
      <alignment horizontal="center" vertical="center"/>
    </xf>
    <xf numFmtId="0" fontId="11" fillId="0" borderId="43" xfId="0" applyFont="1" applyBorder="1" applyAlignment="1">
      <alignment horizontal="left" vertical="center" indent="1"/>
    </xf>
    <xf numFmtId="0" fontId="11" fillId="0" borderId="54" xfId="0" applyFont="1" applyBorder="1">
      <alignment vertical="center"/>
    </xf>
    <xf numFmtId="9" fontId="11" fillId="0" borderId="55" xfId="0" applyNumberFormat="1" applyFont="1" applyBorder="1" applyAlignment="1">
      <alignment horizontal="center" vertical="center"/>
    </xf>
    <xf numFmtId="179" fontId="11" fillId="0" borderId="55" xfId="0" applyNumberFormat="1" applyFont="1" applyBorder="1">
      <alignment vertical="center"/>
    </xf>
    <xf numFmtId="179" fontId="11" fillId="0" borderId="56" xfId="0" applyNumberFormat="1" applyFont="1" applyBorder="1">
      <alignment vertical="center"/>
    </xf>
    <xf numFmtId="197" fontId="74" fillId="0" borderId="0" xfId="0" applyNumberFormat="1" applyFont="1">
      <alignment vertical="center"/>
    </xf>
    <xf numFmtId="197" fontId="74" fillId="0" borderId="44" xfId="0" applyNumberFormat="1" applyFont="1" applyBorder="1">
      <alignment vertical="center"/>
    </xf>
    <xf numFmtId="0" fontId="74" fillId="0" borderId="43" xfId="0" applyFont="1" applyBorder="1">
      <alignment vertical="center"/>
    </xf>
    <xf numFmtId="198" fontId="74" fillId="0" borderId="0" xfId="0" applyNumberFormat="1" applyFont="1">
      <alignment vertical="center"/>
    </xf>
    <xf numFmtId="198" fontId="74" fillId="0" borderId="44" xfId="0" applyNumberFormat="1" applyFont="1" applyBorder="1">
      <alignment vertical="center"/>
    </xf>
    <xf numFmtId="0" fontId="76" fillId="22" borderId="49" xfId="0" applyFont="1" applyFill="1" applyBorder="1" applyAlignment="1">
      <alignment horizontal="center" vertical="center"/>
    </xf>
    <xf numFmtId="0" fontId="78" fillId="23" borderId="48" xfId="0" applyFont="1" applyFill="1" applyBorder="1">
      <alignment vertical="center"/>
    </xf>
    <xf numFmtId="0" fontId="77" fillId="23" borderId="49" xfId="0" applyFont="1" applyFill="1" applyBorder="1" applyAlignment="1">
      <alignment horizontal="center" vertical="center"/>
    </xf>
    <xf numFmtId="0" fontId="78" fillId="23" borderId="49" xfId="0" applyFont="1" applyFill="1" applyBorder="1">
      <alignment vertical="center"/>
    </xf>
    <xf numFmtId="178" fontId="78" fillId="23" borderId="49" xfId="17" applyNumberFormat="1" applyFont="1" applyFill="1" applyBorder="1">
      <alignment vertical="center"/>
    </xf>
    <xf numFmtId="178" fontId="78" fillId="23" borderId="50" xfId="17" applyNumberFormat="1" applyFont="1" applyFill="1" applyBorder="1">
      <alignment vertical="center"/>
    </xf>
    <xf numFmtId="0" fontId="11" fillId="24" borderId="48" xfId="0" applyFont="1" applyFill="1" applyBorder="1">
      <alignment vertical="center"/>
    </xf>
    <xf numFmtId="0" fontId="76" fillId="24" borderId="49" xfId="0" applyFont="1" applyFill="1" applyBorder="1" applyAlignment="1">
      <alignment horizontal="center" vertical="center"/>
    </xf>
    <xf numFmtId="0" fontId="11" fillId="24" borderId="49" xfId="0" applyFont="1" applyFill="1" applyBorder="1">
      <alignment vertical="center"/>
    </xf>
    <xf numFmtId="179" fontId="11" fillId="24" borderId="49" xfId="0" applyNumberFormat="1" applyFont="1" applyFill="1" applyBorder="1">
      <alignment vertical="center"/>
    </xf>
    <xf numFmtId="179" fontId="11" fillId="24" borderId="50" xfId="0" applyNumberFormat="1" applyFont="1" applyFill="1" applyBorder="1">
      <alignment vertical="center"/>
    </xf>
    <xf numFmtId="178" fontId="80" fillId="0" borderId="43" xfId="17" applyNumberFormat="1" applyFont="1" applyBorder="1">
      <alignment vertical="center"/>
    </xf>
    <xf numFmtId="178" fontId="80" fillId="0" borderId="0" xfId="17" applyNumberFormat="1" applyFont="1" applyBorder="1" applyAlignment="1">
      <alignment horizontal="center" vertical="center"/>
    </xf>
    <xf numFmtId="180" fontId="80" fillId="5" borderId="0" xfId="17" applyNumberFormat="1" applyFont="1" applyFill="1" applyBorder="1">
      <alignment vertical="center"/>
    </xf>
    <xf numFmtId="180" fontId="80" fillId="5" borderId="44" xfId="17" applyNumberFormat="1" applyFont="1" applyFill="1" applyBorder="1">
      <alignment vertical="center"/>
    </xf>
    <xf numFmtId="180" fontId="74" fillId="0" borderId="43" xfId="0" applyNumberFormat="1" applyFont="1" applyBorder="1">
      <alignment vertical="center"/>
    </xf>
    <xf numFmtId="180" fontId="74" fillId="0" borderId="0" xfId="0" applyNumberFormat="1" applyFont="1" applyAlignment="1">
      <alignment horizontal="center" vertical="center"/>
    </xf>
    <xf numFmtId="180" fontId="74" fillId="0" borderId="0" xfId="0" applyNumberFormat="1" applyFont="1">
      <alignment vertical="center"/>
    </xf>
    <xf numFmtId="180" fontId="74" fillId="0" borderId="44" xfId="0" applyNumberFormat="1" applyFont="1" applyBorder="1">
      <alignment vertical="center"/>
    </xf>
    <xf numFmtId="180" fontId="75" fillId="0" borderId="0" xfId="0" applyNumberFormat="1" applyFont="1">
      <alignment vertical="center"/>
    </xf>
    <xf numFmtId="9" fontId="81" fillId="0" borderId="0" xfId="0" applyNumberFormat="1" applyFont="1" applyAlignment="1">
      <alignment horizontal="center" vertical="center"/>
    </xf>
    <xf numFmtId="9" fontId="80" fillId="0" borderId="0" xfId="0" applyNumberFormat="1" applyFont="1" applyAlignment="1">
      <alignment horizontal="center" vertical="center"/>
    </xf>
    <xf numFmtId="9" fontId="4" fillId="0" borderId="0" xfId="0" applyNumberFormat="1" applyFont="1" applyAlignment="1">
      <alignment horizontal="center" vertical="center"/>
    </xf>
    <xf numFmtId="0" fontId="4" fillId="0" borderId="0" xfId="0" applyFont="1" applyAlignment="1">
      <alignment horizontal="center" vertical="center"/>
    </xf>
    <xf numFmtId="0" fontId="4" fillId="0" borderId="45" xfId="0" applyFont="1" applyBorder="1">
      <alignment vertical="center"/>
    </xf>
    <xf numFmtId="9" fontId="4" fillId="0" borderId="46" xfId="0" applyNumberFormat="1" applyFont="1" applyBorder="1" applyAlignment="1">
      <alignment horizontal="center" vertical="center"/>
    </xf>
    <xf numFmtId="179" fontId="4" fillId="0" borderId="46" xfId="0" applyNumberFormat="1" applyFont="1" applyBorder="1">
      <alignment vertical="center"/>
    </xf>
    <xf numFmtId="179" fontId="4" fillId="0" borderId="47" xfId="0" applyNumberFormat="1" applyFont="1" applyBorder="1">
      <alignment vertical="center"/>
    </xf>
    <xf numFmtId="0" fontId="11" fillId="3" borderId="45" xfId="0" applyFont="1" applyFill="1" applyBorder="1">
      <alignment vertical="center"/>
    </xf>
    <xf numFmtId="0" fontId="76" fillId="3" borderId="46" xfId="0" applyFont="1" applyFill="1" applyBorder="1" applyAlignment="1">
      <alignment horizontal="center" vertical="center"/>
    </xf>
    <xf numFmtId="0" fontId="11" fillId="3" borderId="46" xfId="0" applyFont="1" applyFill="1" applyBorder="1">
      <alignment vertical="center"/>
    </xf>
    <xf numFmtId="179" fontId="11" fillId="3" borderId="46" xfId="0" applyNumberFormat="1" applyFont="1" applyFill="1" applyBorder="1">
      <alignment vertical="center"/>
    </xf>
    <xf numFmtId="179" fontId="11" fillId="3" borderId="47" xfId="0" applyNumberFormat="1" applyFont="1" applyFill="1" applyBorder="1">
      <alignment vertical="center"/>
    </xf>
    <xf numFmtId="0" fontId="80" fillId="0" borderId="51" xfId="0" applyFont="1" applyBorder="1">
      <alignment vertical="center"/>
    </xf>
    <xf numFmtId="9" fontId="81" fillId="0" borderId="52" xfId="0" quotePrefix="1" applyNumberFormat="1" applyFont="1" applyBorder="1" applyAlignment="1">
      <alignment horizontal="center" vertical="center"/>
    </xf>
    <xf numFmtId="9" fontId="82" fillId="0" borderId="52" xfId="0" applyNumberFormat="1" applyFont="1" applyBorder="1" applyAlignment="1">
      <alignment horizontal="center" vertical="center"/>
    </xf>
    <xf numFmtId="180" fontId="82" fillId="0" borderId="52" xfId="0" applyNumberFormat="1" applyFont="1" applyBorder="1">
      <alignment vertical="center"/>
    </xf>
    <xf numFmtId="180" fontId="82" fillId="0" borderId="53" xfId="0" applyNumberFormat="1" applyFont="1" applyBorder="1">
      <alignment vertical="center"/>
    </xf>
    <xf numFmtId="178" fontId="80" fillId="0" borderId="52" xfId="17" applyNumberFormat="1" applyFont="1" applyFill="1" applyBorder="1">
      <alignment vertical="center"/>
    </xf>
    <xf numFmtId="178" fontId="80" fillId="0" borderId="52" xfId="17" applyNumberFormat="1" applyFont="1" applyBorder="1">
      <alignment vertical="center"/>
    </xf>
    <xf numFmtId="178" fontId="80" fillId="0" borderId="53" xfId="17" applyNumberFormat="1" applyFont="1" applyBorder="1">
      <alignment vertical="center"/>
    </xf>
    <xf numFmtId="0" fontId="76" fillId="22" borderId="48" xfId="0" applyFont="1" applyFill="1" applyBorder="1">
      <alignment vertical="center"/>
    </xf>
    <xf numFmtId="179" fontId="76" fillId="22" borderId="49" xfId="0" applyNumberFormat="1" applyFont="1" applyFill="1" applyBorder="1" applyAlignment="1">
      <alignment horizontal="right" vertical="center"/>
    </xf>
    <xf numFmtId="179" fontId="76" fillId="22" borderId="50" xfId="0" applyNumberFormat="1" applyFont="1" applyFill="1" applyBorder="1" applyAlignment="1">
      <alignment horizontal="right" vertical="center"/>
    </xf>
    <xf numFmtId="0" fontId="11" fillId="0" borderId="40" xfId="0" applyFont="1" applyBorder="1">
      <alignment vertical="center"/>
    </xf>
    <xf numFmtId="9" fontId="11" fillId="0" borderId="41" xfId="0" applyNumberFormat="1" applyFont="1" applyBorder="1" applyAlignment="1">
      <alignment horizontal="center" vertical="center"/>
    </xf>
    <xf numFmtId="179" fontId="11" fillId="0" borderId="41" xfId="0" applyNumberFormat="1" applyFont="1" applyBorder="1">
      <alignment vertical="center"/>
    </xf>
    <xf numFmtId="179" fontId="11" fillId="0" borderId="42" xfId="0" applyNumberFormat="1" applyFont="1" applyBorder="1">
      <alignment vertical="center"/>
    </xf>
    <xf numFmtId="0" fontId="11" fillId="0" borderId="45" xfId="0" applyFont="1" applyBorder="1">
      <alignment vertical="center"/>
    </xf>
    <xf numFmtId="9" fontId="11" fillId="0" borderId="46" xfId="0" applyNumberFormat="1" applyFont="1" applyBorder="1" applyAlignment="1">
      <alignment horizontal="center" vertical="center"/>
    </xf>
    <xf numFmtId="179" fontId="11" fillId="0" borderId="46" xfId="0" applyNumberFormat="1" applyFont="1" applyBorder="1">
      <alignment vertical="center"/>
    </xf>
    <xf numFmtId="179" fontId="11" fillId="0" borderId="47" xfId="0" applyNumberFormat="1" applyFont="1" applyBorder="1">
      <alignment vertical="center"/>
    </xf>
    <xf numFmtId="9" fontId="4" fillId="0" borderId="0" xfId="0" quotePrefix="1" applyNumberFormat="1" applyFont="1" applyAlignment="1">
      <alignment horizontal="center" vertical="center"/>
    </xf>
    <xf numFmtId="178" fontId="75" fillId="0" borderId="0" xfId="17" applyNumberFormat="1" applyFont="1" applyBorder="1">
      <alignment vertical="center"/>
    </xf>
    <xf numFmtId="9" fontId="74" fillId="0" borderId="52" xfId="0" applyNumberFormat="1" applyFont="1" applyBorder="1" applyAlignment="1">
      <alignment horizontal="center" vertical="center"/>
    </xf>
    <xf numFmtId="0" fontId="79" fillId="24" borderId="48" xfId="0" applyFont="1" applyFill="1" applyBorder="1">
      <alignment vertical="center"/>
    </xf>
    <xf numFmtId="0" fontId="79" fillId="24" borderId="49" xfId="0" applyFont="1" applyFill="1" applyBorder="1" applyAlignment="1">
      <alignment horizontal="center" vertical="center"/>
    </xf>
    <xf numFmtId="0" fontId="79" fillId="24" borderId="49" xfId="0" applyFont="1" applyFill="1" applyBorder="1">
      <alignment vertical="center"/>
    </xf>
    <xf numFmtId="179" fontId="79" fillId="26" borderId="49" xfId="0" applyNumberFormat="1" applyFont="1" applyFill="1" applyBorder="1">
      <alignment vertical="center"/>
    </xf>
    <xf numFmtId="178" fontId="79" fillId="24" borderId="49" xfId="17" applyNumberFormat="1" applyFont="1" applyFill="1" applyBorder="1">
      <alignment vertical="center"/>
    </xf>
    <xf numFmtId="178" fontId="79" fillId="26" borderId="50" xfId="17" applyNumberFormat="1" applyFont="1" applyFill="1" applyBorder="1">
      <alignment vertical="center"/>
    </xf>
    <xf numFmtId="178" fontId="79" fillId="26" borderId="49" xfId="17" applyNumberFormat="1" applyFont="1" applyFill="1" applyBorder="1">
      <alignment vertical="center"/>
    </xf>
    <xf numFmtId="178" fontId="79" fillId="24" borderId="50" xfId="17" applyNumberFormat="1" applyFont="1" applyFill="1" applyBorder="1">
      <alignment vertical="center"/>
    </xf>
    <xf numFmtId="179" fontId="80" fillId="25" borderId="0" xfId="0" applyNumberFormat="1" applyFont="1" applyFill="1">
      <alignment vertical="center"/>
    </xf>
    <xf numFmtId="178" fontId="80" fillId="25" borderId="44" xfId="17" applyNumberFormat="1" applyFont="1" applyFill="1" applyBorder="1">
      <alignment vertical="center"/>
    </xf>
    <xf numFmtId="178" fontId="80" fillId="25" borderId="0" xfId="17" applyNumberFormat="1" applyFont="1" applyFill="1" applyBorder="1">
      <alignment vertical="center"/>
    </xf>
    <xf numFmtId="179" fontId="33" fillId="27" borderId="0" xfId="11" applyNumberFormat="1" applyFont="1" applyFill="1">
      <alignment vertical="center"/>
    </xf>
    <xf numFmtId="0" fontId="33" fillId="4" borderId="0" xfId="0" applyFont="1" applyFill="1">
      <alignment vertical="center"/>
    </xf>
    <xf numFmtId="178" fontId="66" fillId="4" borderId="0" xfId="6" applyNumberFormat="1" applyFont="1" applyFill="1">
      <alignment vertical="center"/>
    </xf>
    <xf numFmtId="0" fontId="16" fillId="4" borderId="0" xfId="0" applyFont="1" applyFill="1">
      <alignment vertical="center"/>
    </xf>
    <xf numFmtId="0" fontId="11" fillId="0" borderId="12" xfId="0" applyFont="1" applyBorder="1">
      <alignment vertical="center"/>
    </xf>
    <xf numFmtId="0" fontId="11" fillId="0" borderId="14" xfId="0" applyFont="1" applyBorder="1" applyAlignment="1">
      <alignment horizontal="left" vertical="center"/>
    </xf>
    <xf numFmtId="0" fontId="4" fillId="0" borderId="0" xfId="0" applyFont="1" applyAlignment="1">
      <alignment horizontal="left" vertical="center" indent="1"/>
    </xf>
    <xf numFmtId="0" fontId="4" fillId="0" borderId="12" xfId="0" applyFont="1" applyBorder="1" applyAlignment="1">
      <alignment horizontal="left" vertical="center" indent="1"/>
    </xf>
    <xf numFmtId="0" fontId="11" fillId="0" borderId="14" xfId="0" applyFont="1" applyBorder="1">
      <alignment vertical="center"/>
    </xf>
    <xf numFmtId="0" fontId="4" fillId="0" borderId="12" xfId="0" applyFont="1" applyBorder="1">
      <alignment vertical="center"/>
    </xf>
    <xf numFmtId="179" fontId="4" fillId="0" borderId="12" xfId="0" applyNumberFormat="1" applyFont="1" applyBorder="1">
      <alignment vertical="center"/>
    </xf>
    <xf numFmtId="179" fontId="11" fillId="0" borderId="12" xfId="0" applyNumberFormat="1" applyFont="1" applyBorder="1">
      <alignment vertical="center"/>
    </xf>
    <xf numFmtId="179" fontId="11" fillId="0" borderId="14" xfId="0" applyNumberFormat="1" applyFont="1" applyBorder="1">
      <alignment vertical="center"/>
    </xf>
    <xf numFmtId="41" fontId="33" fillId="27" borderId="0" xfId="1" applyFont="1" applyFill="1">
      <alignment vertical="center"/>
    </xf>
    <xf numFmtId="9" fontId="4" fillId="0" borderId="41" xfId="0" quotePrefix="1" applyNumberFormat="1" applyFont="1" applyBorder="1" applyAlignment="1">
      <alignment horizontal="center" vertical="center"/>
    </xf>
    <xf numFmtId="178" fontId="75" fillId="0" borderId="44" xfId="17" applyNumberFormat="1" applyFont="1" applyFill="1" applyBorder="1">
      <alignment vertical="center"/>
    </xf>
    <xf numFmtId="178" fontId="75" fillId="0" borderId="0" xfId="17" applyNumberFormat="1" applyFont="1" applyFill="1" applyBorder="1">
      <alignment vertical="center"/>
    </xf>
    <xf numFmtId="198" fontId="74" fillId="27" borderId="0" xfId="0" applyNumberFormat="1" applyFont="1" applyFill="1">
      <alignment vertical="center"/>
    </xf>
    <xf numFmtId="40" fontId="33" fillId="27" borderId="0" xfId="11" applyNumberFormat="1" applyFont="1" applyFill="1">
      <alignment vertical="center"/>
    </xf>
    <xf numFmtId="178" fontId="80" fillId="0" borderId="0" xfId="17" applyNumberFormat="1" applyFont="1" applyFill="1" applyBorder="1">
      <alignment vertical="center"/>
    </xf>
    <xf numFmtId="178" fontId="80" fillId="0" borderId="44" xfId="17" applyNumberFormat="1" applyFont="1" applyFill="1" applyBorder="1">
      <alignment vertical="center"/>
    </xf>
    <xf numFmtId="176" fontId="14" fillId="5" borderId="0" xfId="8" applyFont="1" applyFill="1" applyAlignment="1">
      <alignment vertical="center"/>
    </xf>
    <xf numFmtId="10" fontId="14" fillId="15" borderId="0" xfId="11" applyNumberFormat="1" applyFont="1" applyFill="1">
      <alignment vertical="center"/>
    </xf>
    <xf numFmtId="179" fontId="14" fillId="27" borderId="0" xfId="11" applyNumberFormat="1" applyFont="1" applyFill="1">
      <alignment vertical="center"/>
    </xf>
    <xf numFmtId="0" fontId="75" fillId="27" borderId="0" xfId="0" applyFont="1" applyFill="1">
      <alignment vertical="center"/>
    </xf>
    <xf numFmtId="176" fontId="14" fillId="0" borderId="0" xfId="8" applyFont="1" applyFill="1" applyAlignment="1">
      <alignment vertical="center"/>
    </xf>
    <xf numFmtId="179" fontId="14" fillId="15" borderId="0" xfId="11" applyNumberFormat="1" applyFont="1" applyFill="1" applyAlignment="1">
      <alignment horizontal="center" vertical="center"/>
    </xf>
    <xf numFmtId="180" fontId="74" fillId="0" borderId="45" xfId="0" applyNumberFormat="1" applyFont="1" applyBorder="1">
      <alignment vertical="center"/>
    </xf>
    <xf numFmtId="180" fontId="74" fillId="0" borderId="46" xfId="0" applyNumberFormat="1" applyFont="1" applyBorder="1" applyAlignment="1">
      <alignment horizontal="center" vertical="center"/>
    </xf>
    <xf numFmtId="180" fontId="74" fillId="0" borderId="46" xfId="0" applyNumberFormat="1" applyFont="1" applyBorder="1">
      <alignment vertical="center"/>
    </xf>
    <xf numFmtId="180" fontId="74" fillId="0" borderId="47" xfId="0" applyNumberFormat="1" applyFont="1" applyBorder="1">
      <alignment vertical="center"/>
    </xf>
    <xf numFmtId="10" fontId="14" fillId="27" borderId="0" xfId="11" applyNumberFormat="1" applyFont="1" applyFill="1">
      <alignment vertical="center"/>
    </xf>
    <xf numFmtId="179" fontId="74" fillId="5" borderId="0" xfId="0" applyNumberFormat="1" applyFont="1" applyFill="1">
      <alignment vertical="center"/>
    </xf>
    <xf numFmtId="179" fontId="74" fillId="5" borderId="44" xfId="0" applyNumberFormat="1" applyFont="1" applyFill="1" applyBorder="1">
      <alignment vertical="center"/>
    </xf>
    <xf numFmtId="179" fontId="11" fillId="5" borderId="0" xfId="0" applyNumberFormat="1" applyFont="1" applyFill="1">
      <alignment vertical="center"/>
    </xf>
    <xf numFmtId="179" fontId="11" fillId="5" borderId="44" xfId="0" applyNumberFormat="1" applyFont="1" applyFill="1" applyBorder="1">
      <alignment vertical="center"/>
    </xf>
    <xf numFmtId="179" fontId="4" fillId="5" borderId="0" xfId="0" applyNumberFormat="1" applyFont="1" applyFill="1">
      <alignment vertical="center"/>
    </xf>
    <xf numFmtId="179" fontId="4" fillId="5" borderId="44" xfId="0" applyNumberFormat="1" applyFont="1" applyFill="1" applyBorder="1">
      <alignment vertical="center"/>
    </xf>
    <xf numFmtId="179" fontId="4" fillId="5" borderId="46" xfId="0" applyNumberFormat="1" applyFont="1" applyFill="1" applyBorder="1">
      <alignment vertical="center"/>
    </xf>
    <xf numFmtId="179" fontId="4" fillId="5" borderId="47" xfId="0" applyNumberFormat="1" applyFont="1" applyFill="1" applyBorder="1">
      <alignment vertical="center"/>
    </xf>
    <xf numFmtId="0" fontId="75" fillId="5" borderId="0" xfId="0" applyFont="1" applyFill="1">
      <alignment vertical="center"/>
    </xf>
    <xf numFmtId="10" fontId="14" fillId="15" borderId="0" xfId="0" applyNumberFormat="1" applyFont="1" applyFill="1">
      <alignment vertical="center"/>
    </xf>
    <xf numFmtId="9" fontId="81" fillId="27" borderId="0" xfId="0" applyNumberFormat="1" applyFont="1" applyFill="1" applyAlignment="1">
      <alignment horizontal="center" vertical="center"/>
    </xf>
    <xf numFmtId="0" fontId="74" fillId="27" borderId="0" xfId="0" applyFont="1" applyFill="1">
      <alignment vertical="center"/>
    </xf>
    <xf numFmtId="178" fontId="79" fillId="22" borderId="48" xfId="17" applyNumberFormat="1" applyFont="1" applyFill="1" applyBorder="1">
      <alignment vertical="center"/>
    </xf>
    <xf numFmtId="178" fontId="80" fillId="5" borderId="0" xfId="17" applyNumberFormat="1" applyFont="1" applyFill="1">
      <alignment vertical="center"/>
    </xf>
    <xf numFmtId="178" fontId="80" fillId="5" borderId="44" xfId="17" applyNumberFormat="1" applyFont="1" applyFill="1" applyBorder="1">
      <alignment vertical="center"/>
    </xf>
    <xf numFmtId="0" fontId="78" fillId="5" borderId="0" xfId="0" applyFont="1" applyFill="1">
      <alignment vertical="center"/>
    </xf>
    <xf numFmtId="0" fontId="11" fillId="5" borderId="0" xfId="0" applyFont="1" applyFill="1">
      <alignment vertical="center"/>
    </xf>
    <xf numFmtId="9" fontId="4" fillId="0" borderId="41" xfId="0" applyNumberFormat="1" applyFont="1" applyBorder="1" applyAlignment="1">
      <alignment horizontal="center" vertical="center"/>
    </xf>
    <xf numFmtId="179" fontId="11" fillId="28" borderId="42" xfId="0" applyNumberFormat="1" applyFont="1" applyFill="1" applyBorder="1">
      <alignment vertical="center"/>
    </xf>
    <xf numFmtId="179" fontId="11" fillId="28" borderId="41" xfId="0" applyNumberFormat="1" applyFont="1" applyFill="1" applyBorder="1">
      <alignment vertical="center"/>
    </xf>
    <xf numFmtId="180" fontId="82" fillId="28" borderId="44" xfId="0" applyNumberFormat="1" applyFont="1" applyFill="1" applyBorder="1">
      <alignment vertical="center"/>
    </xf>
    <xf numFmtId="180" fontId="82" fillId="28" borderId="0" xfId="0" applyNumberFormat="1" applyFont="1" applyFill="1">
      <alignment vertical="center"/>
    </xf>
    <xf numFmtId="0" fontId="74" fillId="0" borderId="54" xfId="0" applyFont="1" applyBorder="1">
      <alignment vertical="center"/>
    </xf>
    <xf numFmtId="9" fontId="74" fillId="0" borderId="55" xfId="0" applyNumberFormat="1" applyFont="1" applyBorder="1" applyAlignment="1">
      <alignment horizontal="center" vertical="center"/>
    </xf>
    <xf numFmtId="179" fontId="74" fillId="0" borderId="55" xfId="0" applyNumberFormat="1" applyFont="1" applyBorder="1">
      <alignment vertical="center"/>
    </xf>
    <xf numFmtId="179" fontId="74" fillId="28" borderId="56" xfId="0" applyNumberFormat="1" applyFont="1" applyFill="1" applyBorder="1">
      <alignment vertical="center"/>
    </xf>
    <xf numFmtId="179" fontId="74" fillId="28" borderId="55" xfId="0" applyNumberFormat="1" applyFont="1" applyFill="1" applyBorder="1">
      <alignment vertical="center"/>
    </xf>
    <xf numFmtId="179" fontId="74" fillId="0" borderId="56" xfId="0" applyNumberFormat="1" applyFont="1" applyBorder="1">
      <alignment vertical="center"/>
    </xf>
    <xf numFmtId="9" fontId="81" fillId="0" borderId="0" xfId="0" quotePrefix="1" applyNumberFormat="1" applyFont="1" applyAlignment="1">
      <alignment horizontal="center" vertical="center"/>
    </xf>
    <xf numFmtId="180" fontId="74" fillId="28" borderId="44" xfId="0" applyNumberFormat="1" applyFont="1" applyFill="1" applyBorder="1">
      <alignment vertical="center"/>
    </xf>
    <xf numFmtId="180" fontId="74" fillId="28" borderId="0" xfId="0" applyNumberFormat="1" applyFont="1" applyFill="1">
      <alignment vertical="center"/>
    </xf>
    <xf numFmtId="179" fontId="74" fillId="28" borderId="44" xfId="0" applyNumberFormat="1" applyFont="1" applyFill="1" applyBorder="1">
      <alignment vertical="center"/>
    </xf>
    <xf numFmtId="179" fontId="74" fillId="28" borderId="0" xfId="0" applyNumberFormat="1" applyFont="1" applyFill="1">
      <alignment vertical="center"/>
    </xf>
    <xf numFmtId="9" fontId="81" fillId="0" borderId="41" xfId="0" applyNumberFormat="1" applyFont="1" applyBorder="1" applyAlignment="1">
      <alignment horizontal="center" vertical="center"/>
    </xf>
    <xf numFmtId="180" fontId="4" fillId="0" borderId="0" xfId="0" applyNumberFormat="1" applyFont="1">
      <alignment vertical="center"/>
    </xf>
    <xf numFmtId="180" fontId="4" fillId="0" borderId="44" xfId="0" applyNumberFormat="1" applyFont="1" applyBorder="1">
      <alignment vertical="center"/>
    </xf>
    <xf numFmtId="179" fontId="81" fillId="0" borderId="0" xfId="17" applyNumberFormat="1" applyFont="1" applyBorder="1">
      <alignment vertical="center"/>
    </xf>
    <xf numFmtId="179" fontId="81" fillId="28" borderId="44" xfId="0" applyNumberFormat="1" applyFont="1" applyFill="1" applyBorder="1">
      <alignment vertical="center"/>
    </xf>
    <xf numFmtId="179" fontId="81" fillId="28" borderId="0" xfId="0" applyNumberFormat="1" applyFont="1" applyFill="1">
      <alignment vertical="center"/>
    </xf>
    <xf numFmtId="179" fontId="81" fillId="0" borderId="0" xfId="0" applyNumberFormat="1" applyFont="1">
      <alignment vertical="center"/>
    </xf>
    <xf numFmtId="179" fontId="81" fillId="0" borderId="44" xfId="17" applyNumberFormat="1" applyFont="1" applyBorder="1">
      <alignment vertical="center"/>
    </xf>
    <xf numFmtId="179" fontId="11" fillId="28" borderId="47" xfId="0" applyNumberFormat="1" applyFont="1" applyFill="1" applyBorder="1">
      <alignment vertical="center"/>
    </xf>
    <xf numFmtId="179" fontId="11" fillId="28" borderId="46" xfId="0" applyNumberFormat="1" applyFont="1" applyFill="1" applyBorder="1">
      <alignment vertical="center"/>
    </xf>
    <xf numFmtId="194" fontId="4" fillId="0" borderId="0" xfId="0" applyNumberFormat="1" applyFont="1">
      <alignment vertical="center"/>
    </xf>
    <xf numFmtId="194" fontId="4" fillId="28" borderId="44" xfId="0" applyNumberFormat="1" applyFont="1" applyFill="1" applyBorder="1">
      <alignment vertical="center"/>
    </xf>
    <xf numFmtId="194" fontId="4" fillId="28" borderId="0" xfId="0" applyNumberFormat="1" applyFont="1" applyFill="1">
      <alignment vertical="center"/>
    </xf>
    <xf numFmtId="194" fontId="4" fillId="0" borderId="44" xfId="0" applyNumberFormat="1" applyFont="1" applyBorder="1">
      <alignment vertical="center"/>
    </xf>
    <xf numFmtId="0" fontId="74" fillId="28" borderId="44" xfId="0" applyFont="1" applyFill="1" applyBorder="1">
      <alignment vertical="center"/>
    </xf>
    <xf numFmtId="0" fontId="74" fillId="28" borderId="0" xfId="0" applyFont="1" applyFill="1">
      <alignment vertical="center"/>
    </xf>
    <xf numFmtId="9" fontId="74" fillId="0" borderId="0" xfId="0" quotePrefix="1" applyNumberFormat="1" applyFont="1" applyAlignment="1">
      <alignment horizontal="center" vertical="center"/>
    </xf>
    <xf numFmtId="0" fontId="75" fillId="28" borderId="44" xfId="17" applyNumberFormat="1" applyFont="1" applyFill="1" applyBorder="1">
      <alignment vertical="center"/>
    </xf>
    <xf numFmtId="0" fontId="75" fillId="28" borderId="0" xfId="17" applyNumberFormat="1" applyFont="1" applyFill="1" applyBorder="1">
      <alignment vertical="center"/>
    </xf>
    <xf numFmtId="180" fontId="74" fillId="5" borderId="0" xfId="0" applyNumberFormat="1" applyFont="1" applyFill="1">
      <alignment vertical="center"/>
    </xf>
    <xf numFmtId="180" fontId="74" fillId="5" borderId="44" xfId="0" applyNumberFormat="1" applyFont="1" applyFill="1" applyBorder="1">
      <alignment vertical="center"/>
    </xf>
    <xf numFmtId="0" fontId="74" fillId="5" borderId="0" xfId="0" applyFont="1" applyFill="1">
      <alignment vertical="center"/>
    </xf>
    <xf numFmtId="9" fontId="80" fillId="0" borderId="0" xfId="0" quotePrefix="1" applyNumberFormat="1" applyFont="1" applyAlignment="1">
      <alignment horizontal="center" vertical="center"/>
    </xf>
    <xf numFmtId="178" fontId="80" fillId="28" borderId="44" xfId="17" applyNumberFormat="1" applyFont="1" applyFill="1" applyBorder="1">
      <alignment vertical="center"/>
    </xf>
    <xf numFmtId="178" fontId="80" fillId="28" borderId="0" xfId="17" applyNumberFormat="1" applyFont="1" applyFill="1" applyBorder="1">
      <alignment vertical="center"/>
    </xf>
    <xf numFmtId="0" fontId="81" fillId="0" borderId="43" xfId="0" applyFont="1" applyBorder="1">
      <alignment vertical="center"/>
    </xf>
    <xf numFmtId="180" fontId="81" fillId="0" borderId="0" xfId="0" applyNumberFormat="1" applyFont="1">
      <alignment vertical="center"/>
    </xf>
    <xf numFmtId="180" fontId="81" fillId="0" borderId="44" xfId="0" applyNumberFormat="1" applyFont="1" applyBorder="1">
      <alignment vertical="center"/>
    </xf>
    <xf numFmtId="180" fontId="81" fillId="0" borderId="0" xfId="17" applyNumberFormat="1" applyFont="1" applyBorder="1">
      <alignment vertical="center"/>
    </xf>
    <xf numFmtId="180" fontId="81" fillId="0" borderId="44" xfId="17" applyNumberFormat="1" applyFont="1" applyBorder="1">
      <alignment vertical="center"/>
    </xf>
    <xf numFmtId="180" fontId="80" fillId="0" borderId="0" xfId="0" applyNumberFormat="1" applyFont="1">
      <alignment vertical="center"/>
    </xf>
    <xf numFmtId="180" fontId="80" fillId="0" borderId="44" xfId="0" applyNumberFormat="1" applyFont="1" applyBorder="1">
      <alignment vertical="center"/>
    </xf>
    <xf numFmtId="0" fontId="75" fillId="0" borderId="0" xfId="0" applyFont="1" applyAlignment="1">
      <alignment horizontal="center" vertical="center"/>
    </xf>
    <xf numFmtId="178" fontId="81" fillId="0" borderId="0" xfId="17" applyNumberFormat="1" applyFont="1" applyBorder="1">
      <alignment vertical="center"/>
    </xf>
    <xf numFmtId="0" fontId="80" fillId="0" borderId="40" xfId="0" applyFont="1" applyBorder="1">
      <alignment vertical="center"/>
    </xf>
    <xf numFmtId="9" fontId="80" fillId="0" borderId="41" xfId="0" applyNumberFormat="1" applyFont="1" applyBorder="1" applyAlignment="1">
      <alignment horizontal="center" vertical="center"/>
    </xf>
    <xf numFmtId="178" fontId="80" fillId="0" borderId="41" xfId="17" applyNumberFormat="1" applyFont="1" applyBorder="1">
      <alignment vertical="center"/>
    </xf>
    <xf numFmtId="178" fontId="80" fillId="28" borderId="42" xfId="17" applyNumberFormat="1" applyFont="1" applyFill="1" applyBorder="1">
      <alignment vertical="center"/>
    </xf>
    <xf numFmtId="178" fontId="80" fillId="28" borderId="41" xfId="17" applyNumberFormat="1" applyFont="1" applyFill="1" applyBorder="1">
      <alignment vertical="center"/>
    </xf>
    <xf numFmtId="178" fontId="80" fillId="0" borderId="42" xfId="17" applyNumberFormat="1" applyFont="1" applyBorder="1">
      <alignment vertical="center"/>
    </xf>
    <xf numFmtId="0" fontId="80" fillId="0" borderId="48" xfId="0" applyFont="1" applyBorder="1">
      <alignment vertical="center"/>
    </xf>
    <xf numFmtId="9" fontId="82" fillId="0" borderId="49" xfId="0" applyNumberFormat="1" applyFont="1" applyBorder="1" applyAlignment="1">
      <alignment horizontal="center" vertical="center"/>
    </xf>
    <xf numFmtId="180" fontId="82" fillId="0" borderId="49" xfId="0" applyNumberFormat="1" applyFont="1" applyBorder="1">
      <alignment vertical="center"/>
    </xf>
    <xf numFmtId="178" fontId="80" fillId="0" borderId="49" xfId="17" applyNumberFormat="1" applyFont="1" applyBorder="1">
      <alignment vertical="center"/>
    </xf>
    <xf numFmtId="178" fontId="80" fillId="0" borderId="50" xfId="17" applyNumberFormat="1" applyFont="1" applyBorder="1">
      <alignment vertical="center"/>
    </xf>
    <xf numFmtId="180" fontId="80" fillId="0" borderId="0" xfId="17" applyNumberFormat="1" applyFont="1" applyBorder="1">
      <alignment vertical="center"/>
    </xf>
    <xf numFmtId="0" fontId="80" fillId="0" borderId="43" xfId="0" applyFont="1" applyBorder="1" applyAlignment="1">
      <alignment horizontal="left" vertical="center" indent="1"/>
    </xf>
    <xf numFmtId="0" fontId="11" fillId="16" borderId="48" xfId="0" applyFont="1" applyFill="1" applyBorder="1">
      <alignment vertical="center"/>
    </xf>
    <xf numFmtId="0" fontId="76" fillId="16" borderId="49" xfId="0" applyFont="1" applyFill="1" applyBorder="1" applyAlignment="1">
      <alignment horizontal="center" vertical="center"/>
    </xf>
    <xf numFmtId="0" fontId="11" fillId="16" borderId="49" xfId="0" applyFont="1" applyFill="1" applyBorder="1">
      <alignment vertical="center"/>
    </xf>
    <xf numFmtId="179" fontId="11" fillId="16" borderId="49" xfId="0" applyNumberFormat="1" applyFont="1" applyFill="1" applyBorder="1">
      <alignment vertical="center"/>
    </xf>
    <xf numFmtId="179" fontId="11" fillId="16" borderId="50" xfId="0" applyNumberFormat="1" applyFont="1" applyFill="1" applyBorder="1">
      <alignment vertical="center"/>
    </xf>
    <xf numFmtId="178" fontId="80" fillId="5" borderId="0" xfId="17" applyNumberFormat="1" applyFont="1" applyFill="1" applyBorder="1">
      <alignment vertical="center"/>
    </xf>
    <xf numFmtId="14" fontId="77" fillId="5" borderId="0" xfId="0" applyNumberFormat="1" applyFont="1" applyFill="1">
      <alignment vertical="center"/>
    </xf>
    <xf numFmtId="179" fontId="11" fillId="25" borderId="41" xfId="0" applyNumberFormat="1" applyFont="1" applyFill="1" applyBorder="1">
      <alignment vertical="center"/>
    </xf>
    <xf numFmtId="179" fontId="11" fillId="25" borderId="42" xfId="0" applyNumberFormat="1" applyFont="1" applyFill="1" applyBorder="1">
      <alignment vertical="center"/>
    </xf>
    <xf numFmtId="180" fontId="82" fillId="25" borderId="0" xfId="0" applyNumberFormat="1" applyFont="1" applyFill="1">
      <alignment vertical="center"/>
    </xf>
    <xf numFmtId="180" fontId="82" fillId="25" borderId="44" xfId="0" applyNumberFormat="1" applyFont="1" applyFill="1" applyBorder="1">
      <alignment vertical="center"/>
    </xf>
    <xf numFmtId="0" fontId="81" fillId="0" borderId="54" xfId="0" applyFont="1" applyBorder="1">
      <alignment vertical="center"/>
    </xf>
    <xf numFmtId="9" fontId="82" fillId="0" borderId="55" xfId="0" applyNumberFormat="1" applyFont="1" applyBorder="1" applyAlignment="1">
      <alignment horizontal="center" vertical="center"/>
    </xf>
    <xf numFmtId="180" fontId="82" fillId="25" borderId="55" xfId="0" applyNumberFormat="1" applyFont="1" applyFill="1" applyBorder="1">
      <alignment vertical="center"/>
    </xf>
    <xf numFmtId="178" fontId="80" fillId="25" borderId="55" xfId="17" applyNumberFormat="1" applyFont="1" applyFill="1" applyBorder="1">
      <alignment vertical="center"/>
    </xf>
    <xf numFmtId="180" fontId="82" fillId="25" borderId="56" xfId="0" applyNumberFormat="1" applyFont="1" applyFill="1" applyBorder="1">
      <alignment vertical="center"/>
    </xf>
    <xf numFmtId="179" fontId="4" fillId="0" borderId="55" xfId="0" applyNumberFormat="1" applyFont="1" applyBorder="1">
      <alignment vertical="center"/>
    </xf>
    <xf numFmtId="179" fontId="4" fillId="0" borderId="56" xfId="0" applyNumberFormat="1" applyFont="1" applyBorder="1">
      <alignment vertical="center"/>
    </xf>
    <xf numFmtId="0" fontId="81" fillId="0" borderId="57" xfId="0" applyFont="1" applyBorder="1">
      <alignment vertical="center"/>
    </xf>
    <xf numFmtId="9" fontId="82" fillId="0" borderId="58" xfId="0" applyNumberFormat="1" applyFont="1" applyBorder="1" applyAlignment="1">
      <alignment horizontal="center" vertical="center"/>
    </xf>
    <xf numFmtId="180" fontId="82" fillId="25" borderId="58" xfId="0" applyNumberFormat="1" applyFont="1" applyFill="1" applyBorder="1">
      <alignment vertical="center"/>
    </xf>
    <xf numFmtId="178" fontId="80" fillId="25" borderId="58" xfId="17" applyNumberFormat="1" applyFont="1" applyFill="1" applyBorder="1">
      <alignment vertical="center"/>
    </xf>
    <xf numFmtId="180" fontId="82" fillId="25" borderId="59" xfId="0" applyNumberFormat="1" applyFont="1" applyFill="1" applyBorder="1">
      <alignment vertical="center"/>
    </xf>
    <xf numFmtId="179" fontId="4" fillId="0" borderId="58" xfId="0" applyNumberFormat="1" applyFont="1" applyBorder="1">
      <alignment vertical="center"/>
    </xf>
    <xf numFmtId="179" fontId="4" fillId="0" borderId="59" xfId="0" applyNumberFormat="1" applyFont="1" applyBorder="1">
      <alignment vertical="center"/>
    </xf>
    <xf numFmtId="180" fontId="81" fillId="25" borderId="0" xfId="0" applyNumberFormat="1" applyFont="1" applyFill="1">
      <alignment vertical="center"/>
    </xf>
    <xf numFmtId="178" fontId="81" fillId="25" borderId="0" xfId="17" applyNumberFormat="1" applyFont="1" applyFill="1" applyBorder="1">
      <alignment vertical="center"/>
    </xf>
    <xf numFmtId="180" fontId="81" fillId="25" borderId="44" xfId="0" applyNumberFormat="1" applyFont="1" applyFill="1" applyBorder="1">
      <alignment vertical="center"/>
    </xf>
    <xf numFmtId="180" fontId="80" fillId="25" borderId="0" xfId="0" applyNumberFormat="1" applyFont="1" applyFill="1">
      <alignment vertical="center"/>
    </xf>
    <xf numFmtId="180" fontId="80" fillId="25" borderId="44" xfId="0" applyNumberFormat="1" applyFont="1" applyFill="1" applyBorder="1">
      <alignment vertical="center"/>
    </xf>
    <xf numFmtId="179" fontId="11" fillId="25" borderId="0" xfId="0" applyNumberFormat="1" applyFont="1" applyFill="1">
      <alignment vertical="center"/>
    </xf>
    <xf numFmtId="179" fontId="11" fillId="25" borderId="44" xfId="0" applyNumberFormat="1" applyFont="1" applyFill="1" applyBorder="1">
      <alignment vertical="center"/>
    </xf>
    <xf numFmtId="0" fontId="84" fillId="0" borderId="0" xfId="0" applyFont="1" applyAlignment="1">
      <alignment vertical="center" wrapText="1"/>
    </xf>
    <xf numFmtId="0" fontId="85" fillId="0" borderId="0" xfId="0" applyFont="1" applyAlignment="1">
      <alignment horizontal="left" vertical="center" wrapText="1" indent="1"/>
    </xf>
    <xf numFmtId="0" fontId="85" fillId="0" borderId="0" xfId="0" applyFont="1" applyAlignment="1">
      <alignment vertical="center" wrapText="1"/>
    </xf>
    <xf numFmtId="0" fontId="85" fillId="0" borderId="0" xfId="0" applyFont="1" applyAlignment="1">
      <alignment horizontal="right" vertical="center" wrapText="1"/>
    </xf>
    <xf numFmtId="0" fontId="86" fillId="0" borderId="60" xfId="0" applyFont="1" applyBorder="1" applyAlignment="1">
      <alignment vertical="center" wrapText="1"/>
    </xf>
    <xf numFmtId="0" fontId="86" fillId="0" borderId="60" xfId="0" applyFont="1" applyBorder="1" applyAlignment="1">
      <alignment horizontal="left" vertical="center" wrapText="1" indent="1"/>
    </xf>
    <xf numFmtId="0" fontId="86" fillId="0" borderId="60" xfId="0" applyFont="1" applyBorder="1" applyAlignment="1">
      <alignment horizontal="right" vertical="center" wrapText="1"/>
    </xf>
    <xf numFmtId="0" fontId="44" fillId="0" borderId="0" xfId="0" applyFont="1" applyAlignment="1">
      <alignment vertical="center" wrapText="1"/>
    </xf>
    <xf numFmtId="0" fontId="87" fillId="0" borderId="0" xfId="0" applyFont="1" applyAlignment="1">
      <alignment vertical="center" wrapText="1"/>
    </xf>
    <xf numFmtId="0" fontId="44" fillId="0" borderId="0" xfId="0" applyFont="1" applyAlignment="1">
      <alignment horizontal="left" vertical="center" wrapText="1" indent="1"/>
    </xf>
    <xf numFmtId="3" fontId="44" fillId="0" borderId="0" xfId="0" applyNumberFormat="1" applyFont="1" applyAlignment="1">
      <alignment horizontal="right" vertical="center" wrapText="1"/>
    </xf>
    <xf numFmtId="3" fontId="44" fillId="0" borderId="0" xfId="0" applyNumberFormat="1" applyFont="1" applyAlignment="1">
      <alignment vertical="center" wrapText="1"/>
    </xf>
    <xf numFmtId="0" fontId="39" fillId="0" borderId="0" xfId="0" applyFont="1" applyAlignment="1">
      <alignment horizontal="left" vertical="center" wrapText="1" indent="1"/>
    </xf>
    <xf numFmtId="3" fontId="39" fillId="0" borderId="0" xfId="0" applyNumberFormat="1" applyFont="1" applyAlignment="1">
      <alignment horizontal="right" vertical="center" wrapText="1"/>
    </xf>
    <xf numFmtId="0" fontId="39" fillId="0" borderId="0" xfId="0" applyFont="1" applyAlignment="1">
      <alignment horizontal="right" vertical="center" wrapText="1"/>
    </xf>
    <xf numFmtId="0" fontId="12" fillId="0" borderId="61" xfId="0" applyFont="1" applyBorder="1" applyAlignment="1">
      <alignment horizontal="left" vertical="center" wrapText="1" indent="1"/>
    </xf>
    <xf numFmtId="3" fontId="44" fillId="0" borderId="61" xfId="0" applyNumberFormat="1" applyFont="1" applyBorder="1" applyAlignment="1">
      <alignment horizontal="right" vertical="center" wrapText="1"/>
    </xf>
    <xf numFmtId="0" fontId="88" fillId="29" borderId="0" xfId="0" applyFont="1" applyFill="1" applyAlignment="1">
      <alignment vertical="center" wrapText="1"/>
    </xf>
    <xf numFmtId="3" fontId="88" fillId="29" borderId="0" xfId="0" applyNumberFormat="1" applyFont="1" applyFill="1" applyAlignment="1">
      <alignment horizontal="right" vertical="center" wrapText="1"/>
    </xf>
    <xf numFmtId="3" fontId="88" fillId="29" borderId="0" xfId="0" applyNumberFormat="1" applyFont="1" applyFill="1" applyAlignment="1">
      <alignment vertical="center" wrapText="1"/>
    </xf>
    <xf numFmtId="0" fontId="89" fillId="29" borderId="61" xfId="0" applyFont="1" applyFill="1" applyBorder="1" applyAlignment="1">
      <alignment vertical="center" wrapText="1"/>
    </xf>
    <xf numFmtId="0" fontId="87" fillId="29" borderId="61" xfId="0" applyFont="1" applyFill="1" applyBorder="1" applyAlignment="1">
      <alignment vertical="center" wrapText="1"/>
    </xf>
    <xf numFmtId="10" fontId="89" fillId="29" borderId="61" xfId="0" applyNumberFormat="1" applyFont="1" applyFill="1" applyBorder="1" applyAlignment="1">
      <alignment horizontal="right" vertical="center" wrapText="1"/>
    </xf>
    <xf numFmtId="0" fontId="85" fillId="0" borderId="0" xfId="0" applyFont="1" applyAlignment="1">
      <alignment horizontal="left" vertical="center" wrapText="1" indent="2"/>
    </xf>
    <xf numFmtId="0" fontId="86" fillId="0" borderId="60" xfId="0" applyFont="1" applyBorder="1" applyAlignment="1">
      <alignment horizontal="left" vertical="center" wrapText="1" indent="2"/>
    </xf>
    <xf numFmtId="3" fontId="44" fillId="0" borderId="0" xfId="0" applyNumberFormat="1" applyFont="1" applyAlignment="1">
      <alignment horizontal="left" vertical="center" wrapText="1" indent="1"/>
    </xf>
    <xf numFmtId="0" fontId="39" fillId="0" borderId="0" xfId="0" applyFont="1" applyAlignment="1">
      <alignment vertical="center" wrapText="1"/>
    </xf>
    <xf numFmtId="3" fontId="39" fillId="0" borderId="0" xfId="0" applyNumberFormat="1" applyFont="1" applyAlignment="1">
      <alignment horizontal="left" vertical="center" wrapText="1" indent="1"/>
    </xf>
    <xf numFmtId="0" fontId="39" fillId="0" borderId="61" xfId="0" applyFont="1" applyBorder="1" applyAlignment="1">
      <alignment vertical="center" wrapText="1"/>
    </xf>
    <xf numFmtId="0" fontId="39" fillId="0" borderId="61" xfId="0" applyFont="1" applyBorder="1" applyAlignment="1">
      <alignment horizontal="right" vertical="center" wrapText="1"/>
    </xf>
    <xf numFmtId="3" fontId="39" fillId="0" borderId="61" xfId="0" applyNumberFormat="1" applyFont="1" applyBorder="1" applyAlignment="1">
      <alignment horizontal="right" vertical="center" wrapText="1"/>
    </xf>
    <xf numFmtId="0" fontId="89" fillId="29" borderId="0" xfId="0" applyFont="1" applyFill="1" applyAlignment="1">
      <alignment vertical="center" wrapText="1"/>
    </xf>
    <xf numFmtId="10" fontId="89" fillId="29" borderId="0" xfId="0" applyNumberFormat="1" applyFont="1" applyFill="1" applyAlignment="1">
      <alignment horizontal="right" vertical="center" wrapText="1"/>
    </xf>
    <xf numFmtId="9" fontId="81" fillId="27" borderId="0" xfId="0" quotePrefix="1" applyNumberFormat="1" applyFont="1" applyFill="1" applyAlignment="1">
      <alignment horizontal="center" vertical="center"/>
    </xf>
    <xf numFmtId="9" fontId="81" fillId="5" borderId="0" xfId="0" applyNumberFormat="1" applyFont="1" applyFill="1" applyAlignment="1">
      <alignment horizontal="center" vertical="center"/>
    </xf>
    <xf numFmtId="179" fontId="11" fillId="5" borderId="46" xfId="0" applyNumberFormat="1" applyFont="1" applyFill="1" applyBorder="1">
      <alignment vertical="center"/>
    </xf>
    <xf numFmtId="179" fontId="11" fillId="5" borderId="47" xfId="0" applyNumberFormat="1" applyFont="1" applyFill="1" applyBorder="1">
      <alignment vertical="center"/>
    </xf>
    <xf numFmtId="9" fontId="74" fillId="5" borderId="0" xfId="0" quotePrefix="1" applyNumberFormat="1" applyFont="1" applyFill="1" applyAlignment="1">
      <alignment horizontal="center" vertical="center"/>
    </xf>
    <xf numFmtId="179" fontId="23" fillId="5" borderId="0" xfId="11" applyNumberFormat="1" applyFill="1">
      <alignment vertical="center"/>
    </xf>
    <xf numFmtId="9" fontId="81" fillId="5" borderId="0" xfId="0" quotePrefix="1" applyNumberFormat="1" applyFont="1" applyFill="1" applyAlignment="1">
      <alignment horizontal="center" vertical="center"/>
    </xf>
    <xf numFmtId="180" fontId="61" fillId="5" borderId="0" xfId="11" applyNumberFormat="1" applyFont="1" applyFill="1">
      <alignment vertical="center"/>
    </xf>
    <xf numFmtId="179" fontId="61" fillId="5" borderId="10" xfId="11" applyNumberFormat="1" applyFont="1" applyFill="1" applyBorder="1">
      <alignment vertical="center"/>
    </xf>
    <xf numFmtId="179" fontId="61" fillId="5" borderId="0" xfId="11" applyNumberFormat="1" applyFont="1" applyFill="1">
      <alignment vertical="center"/>
    </xf>
    <xf numFmtId="180" fontId="14" fillId="5" borderId="0" xfId="11" applyNumberFormat="1" applyFont="1" applyFill="1">
      <alignment vertical="center"/>
    </xf>
    <xf numFmtId="9" fontId="81" fillId="5" borderId="0" xfId="0" applyNumberFormat="1" applyFont="1" applyFill="1" applyAlignment="1">
      <alignment horizontal="left" vertical="center"/>
    </xf>
    <xf numFmtId="0" fontId="74" fillId="0" borderId="0" xfId="0" applyFont="1" applyAlignment="1">
      <alignment horizontal="left" vertical="center"/>
    </xf>
    <xf numFmtId="0" fontId="75" fillId="5" borderId="0" xfId="0" quotePrefix="1" applyFont="1" applyFill="1">
      <alignment vertical="center"/>
    </xf>
    <xf numFmtId="179" fontId="74" fillId="27" borderId="0" xfId="0" applyNumberFormat="1" applyFont="1" applyFill="1">
      <alignment vertical="center"/>
    </xf>
    <xf numFmtId="179" fontId="74" fillId="27" borderId="44" xfId="0" applyNumberFormat="1" applyFont="1" applyFill="1" applyBorder="1">
      <alignment vertical="center"/>
    </xf>
    <xf numFmtId="178" fontId="80" fillId="27" borderId="0" xfId="17" applyNumberFormat="1" applyFont="1" applyFill="1" applyBorder="1">
      <alignment vertical="center"/>
    </xf>
    <xf numFmtId="178" fontId="80" fillId="27" borderId="44" xfId="17" applyNumberFormat="1" applyFont="1" applyFill="1" applyBorder="1">
      <alignment vertical="center"/>
    </xf>
    <xf numFmtId="180" fontId="74" fillId="27" borderId="0" xfId="0" applyNumberFormat="1" applyFont="1" applyFill="1">
      <alignment vertical="center"/>
    </xf>
    <xf numFmtId="180" fontId="74" fillId="27" borderId="44" xfId="0" applyNumberFormat="1" applyFont="1" applyFill="1" applyBorder="1">
      <alignment vertical="center"/>
    </xf>
    <xf numFmtId="180" fontId="80" fillId="27" borderId="0" xfId="17" applyNumberFormat="1" applyFont="1" applyFill="1" applyBorder="1">
      <alignment vertical="center"/>
    </xf>
    <xf numFmtId="180" fontId="82" fillId="27" borderId="44" xfId="0" applyNumberFormat="1" applyFont="1" applyFill="1" applyBorder="1">
      <alignment vertical="center"/>
    </xf>
    <xf numFmtId="180" fontId="82" fillId="27" borderId="0" xfId="0" applyNumberFormat="1" applyFont="1" applyFill="1">
      <alignment vertical="center"/>
    </xf>
    <xf numFmtId="180" fontId="80" fillId="27" borderId="44" xfId="17" applyNumberFormat="1" applyFont="1" applyFill="1" applyBorder="1">
      <alignment vertical="center"/>
    </xf>
    <xf numFmtId="179" fontId="11" fillId="27" borderId="49" xfId="0" applyNumberFormat="1" applyFont="1" applyFill="1" applyBorder="1">
      <alignment vertical="center"/>
    </xf>
    <xf numFmtId="179" fontId="11" fillId="27" borderId="50" xfId="0" applyNumberFormat="1" applyFont="1" applyFill="1" applyBorder="1">
      <alignment vertical="center"/>
    </xf>
    <xf numFmtId="9" fontId="74" fillId="27" borderId="0" xfId="0" applyNumberFormat="1" applyFont="1" applyFill="1" applyAlignment="1">
      <alignment horizontal="center" vertical="center"/>
    </xf>
    <xf numFmtId="9" fontId="82" fillId="27" borderId="0" xfId="0" applyNumberFormat="1" applyFont="1" applyFill="1" applyAlignment="1">
      <alignment horizontal="center" vertical="center"/>
    </xf>
    <xf numFmtId="0" fontId="11" fillId="27" borderId="49" xfId="0" applyFont="1" applyFill="1" applyBorder="1">
      <alignment vertical="center"/>
    </xf>
    <xf numFmtId="9" fontId="74" fillId="27" borderId="52" xfId="0" applyNumberFormat="1" applyFont="1" applyFill="1" applyBorder="1" applyAlignment="1">
      <alignment horizontal="center" vertical="center"/>
    </xf>
    <xf numFmtId="179" fontId="74" fillId="27" borderId="52" xfId="0" applyNumberFormat="1" applyFont="1" applyFill="1" applyBorder="1">
      <alignment vertical="center"/>
    </xf>
    <xf numFmtId="179" fontId="74" fillId="27" borderId="53" xfId="0" applyNumberFormat="1" applyFont="1" applyFill="1" applyBorder="1">
      <alignment vertical="center"/>
    </xf>
    <xf numFmtId="179" fontId="61" fillId="27" borderId="0" xfId="11" applyNumberFormat="1" applyFont="1" applyFill="1">
      <alignment vertical="center"/>
    </xf>
    <xf numFmtId="179" fontId="61" fillId="27" borderId="10" xfId="11" applyNumberFormat="1" applyFont="1" applyFill="1" applyBorder="1">
      <alignment vertical="center"/>
    </xf>
    <xf numFmtId="9" fontId="4" fillId="27" borderId="41" xfId="0" applyNumberFormat="1" applyFont="1" applyFill="1" applyBorder="1" applyAlignment="1">
      <alignment horizontal="center" vertical="center"/>
    </xf>
    <xf numFmtId="0" fontId="78" fillId="27" borderId="0" xfId="0" applyFont="1" applyFill="1">
      <alignment vertical="center"/>
    </xf>
    <xf numFmtId="0" fontId="90" fillId="0" borderId="0" xfId="0" applyFont="1" applyAlignment="1">
      <alignment vertical="center" wrapText="1"/>
    </xf>
    <xf numFmtId="9" fontId="4" fillId="3" borderId="49" xfId="0" applyNumberFormat="1" applyFont="1" applyFill="1" applyBorder="1" applyAlignment="1">
      <alignment horizontal="center" vertical="center"/>
    </xf>
    <xf numFmtId="9" fontId="11" fillId="3" borderId="49" xfId="0" applyNumberFormat="1" applyFont="1" applyFill="1" applyBorder="1" applyAlignment="1">
      <alignment horizontal="center" vertical="center"/>
    </xf>
    <xf numFmtId="0" fontId="80" fillId="0" borderId="62" xfId="0" applyFont="1" applyBorder="1">
      <alignment vertical="center"/>
    </xf>
    <xf numFmtId="9" fontId="82" fillId="0" borderId="63" xfId="0" applyNumberFormat="1" applyFont="1" applyBorder="1" applyAlignment="1">
      <alignment horizontal="center" vertical="center"/>
    </xf>
    <xf numFmtId="180" fontId="82" fillId="0" borderId="63" xfId="0" applyNumberFormat="1" applyFont="1" applyBorder="1">
      <alignment vertical="center"/>
    </xf>
    <xf numFmtId="178" fontId="80" fillId="0" borderId="63" xfId="17" applyNumberFormat="1" applyFont="1" applyBorder="1">
      <alignment vertical="center"/>
    </xf>
    <xf numFmtId="180" fontId="82" fillId="28" borderId="64" xfId="0" applyNumberFormat="1" applyFont="1" applyFill="1" applyBorder="1">
      <alignment vertical="center"/>
    </xf>
    <xf numFmtId="180" fontId="82" fillId="28" borderId="63" xfId="0" applyNumberFormat="1" applyFont="1" applyFill="1" applyBorder="1">
      <alignment vertical="center"/>
    </xf>
    <xf numFmtId="178" fontId="80" fillId="0" borderId="64" xfId="17" applyNumberFormat="1" applyFont="1" applyBorder="1">
      <alignment vertical="center"/>
    </xf>
    <xf numFmtId="179" fontId="4" fillId="0" borderId="43" xfId="0" applyNumberFormat="1" applyFont="1" applyBorder="1" applyAlignment="1">
      <alignment horizontal="left" vertical="center" indent="1"/>
    </xf>
    <xf numFmtId="179" fontId="4" fillId="0" borderId="43" xfId="0" applyNumberFormat="1" applyFont="1" applyBorder="1" applyAlignment="1">
      <alignment horizontal="left" vertical="center" indent="2"/>
    </xf>
    <xf numFmtId="179" fontId="4" fillId="0" borderId="43" xfId="0" applyNumberFormat="1" applyFont="1" applyBorder="1" applyAlignment="1">
      <alignment horizontal="left" vertical="center" indent="3"/>
    </xf>
    <xf numFmtId="178" fontId="80" fillId="28" borderId="64" xfId="17" applyNumberFormat="1" applyFont="1" applyFill="1" applyBorder="1">
      <alignment vertical="center"/>
    </xf>
    <xf numFmtId="178" fontId="80" fillId="28" borderId="63" xfId="17" applyNumberFormat="1" applyFont="1" applyFill="1" applyBorder="1">
      <alignment vertical="center"/>
    </xf>
    <xf numFmtId="9" fontId="76" fillId="0" borderId="0" xfId="0" applyNumberFormat="1" applyFont="1" applyAlignment="1">
      <alignment horizontal="center" vertical="center"/>
    </xf>
    <xf numFmtId="180" fontId="11" fillId="0" borderId="0" xfId="0" applyNumberFormat="1" applyFont="1">
      <alignment vertical="center"/>
    </xf>
    <xf numFmtId="180" fontId="11" fillId="28" borderId="44" xfId="0" applyNumberFormat="1" applyFont="1" applyFill="1" applyBorder="1">
      <alignment vertical="center"/>
    </xf>
    <xf numFmtId="180" fontId="11" fillId="28" borderId="0" xfId="0" applyNumberFormat="1" applyFont="1" applyFill="1">
      <alignment vertical="center"/>
    </xf>
    <xf numFmtId="180" fontId="11" fillId="0" borderId="44" xfId="0" applyNumberFormat="1" applyFont="1" applyBorder="1">
      <alignment vertical="center"/>
    </xf>
    <xf numFmtId="179" fontId="4" fillId="28" borderId="44" xfId="0" applyNumberFormat="1" applyFont="1" applyFill="1" applyBorder="1">
      <alignment vertical="center"/>
    </xf>
    <xf numFmtId="179" fontId="4" fillId="28" borderId="0" xfId="0" applyNumberFormat="1" applyFont="1" applyFill="1">
      <alignment vertical="center"/>
    </xf>
    <xf numFmtId="180" fontId="4" fillId="28" borderId="44" xfId="0" applyNumberFormat="1" applyFont="1" applyFill="1" applyBorder="1">
      <alignment vertical="center"/>
    </xf>
    <xf numFmtId="180" fontId="4" fillId="28" borderId="0" xfId="0" applyNumberFormat="1" applyFont="1" applyFill="1">
      <alignment vertical="center"/>
    </xf>
    <xf numFmtId="0" fontId="82" fillId="0" borderId="43" xfId="0" applyFont="1" applyBorder="1">
      <alignment vertical="center"/>
    </xf>
    <xf numFmtId="179" fontId="82" fillId="0" borderId="0" xfId="0" applyNumberFormat="1" applyFont="1">
      <alignment vertical="center"/>
    </xf>
    <xf numFmtId="179" fontId="82" fillId="0" borderId="44" xfId="0" applyNumberFormat="1" applyFont="1" applyBorder="1">
      <alignment vertical="center"/>
    </xf>
    <xf numFmtId="180" fontId="82" fillId="0" borderId="64" xfId="0" applyNumberFormat="1" applyFont="1" applyBorder="1">
      <alignment vertical="center"/>
    </xf>
    <xf numFmtId="178" fontId="75" fillId="28" borderId="44" xfId="17" applyNumberFormat="1" applyFont="1" applyFill="1" applyBorder="1">
      <alignment vertical="center"/>
    </xf>
    <xf numFmtId="178" fontId="75" fillId="28" borderId="0" xfId="17" applyNumberFormat="1" applyFont="1" applyFill="1" applyBorder="1">
      <alignment vertical="center"/>
    </xf>
    <xf numFmtId="178" fontId="75" fillId="0" borderId="44" xfId="17" applyNumberFormat="1" applyFont="1" applyBorder="1">
      <alignment vertical="center"/>
    </xf>
    <xf numFmtId="10" fontId="80" fillId="0" borderId="0" xfId="17" applyNumberFormat="1" applyFont="1" applyBorder="1">
      <alignment vertical="center"/>
    </xf>
    <xf numFmtId="10" fontId="80" fillId="0" borderId="44" xfId="17" applyNumberFormat="1" applyFont="1" applyBorder="1">
      <alignment vertical="center"/>
    </xf>
    <xf numFmtId="179" fontId="23" fillId="27" borderId="0" xfId="11" applyNumberFormat="1" applyFill="1">
      <alignment vertical="center"/>
    </xf>
    <xf numFmtId="179" fontId="23" fillId="27" borderId="10" xfId="11" applyNumberFormat="1" applyFill="1" applyBorder="1">
      <alignment vertical="center"/>
    </xf>
    <xf numFmtId="0" fontId="76" fillId="3" borderId="49" xfId="0" applyFont="1" applyFill="1" applyBorder="1" applyAlignment="1">
      <alignment horizontal="left" vertical="center"/>
    </xf>
    <xf numFmtId="9" fontId="81" fillId="0" borderId="0" xfId="0" applyNumberFormat="1" applyFont="1" applyAlignment="1">
      <alignment horizontal="left" vertical="center"/>
    </xf>
    <xf numFmtId="9" fontId="0" fillId="0" borderId="0" xfId="2" applyFont="1">
      <alignment vertical="center"/>
    </xf>
    <xf numFmtId="9" fontId="81" fillId="0" borderId="0" xfId="0" quotePrefix="1" applyNumberFormat="1" applyFont="1" applyAlignment="1">
      <alignment horizontal="left" vertical="center"/>
    </xf>
    <xf numFmtId="205" fontId="33" fillId="0" borderId="0" xfId="11" applyNumberFormat="1" applyFont="1">
      <alignment vertical="center"/>
    </xf>
    <xf numFmtId="9" fontId="81" fillId="5" borderId="0" xfId="0" quotePrefix="1" applyNumberFormat="1" applyFont="1" applyFill="1" applyAlignment="1">
      <alignment horizontal="left" vertical="center"/>
    </xf>
    <xf numFmtId="178" fontId="80" fillId="0" borderId="0" xfId="17" applyNumberFormat="1" applyFont="1" applyFill="1">
      <alignment vertical="center"/>
    </xf>
    <xf numFmtId="179" fontId="11" fillId="0" borderId="43" xfId="0" applyNumberFormat="1" applyFont="1" applyBorder="1" applyAlignment="1">
      <alignment horizontal="left" vertical="center"/>
    </xf>
    <xf numFmtId="179" fontId="11" fillId="28" borderId="44" xfId="0" applyNumberFormat="1" applyFont="1" applyFill="1" applyBorder="1">
      <alignment vertical="center"/>
    </xf>
    <xf numFmtId="179" fontId="11" fillId="28" borderId="0" xfId="0" applyNumberFormat="1" applyFont="1" applyFill="1">
      <alignment vertical="center"/>
    </xf>
    <xf numFmtId="179" fontId="82" fillId="0" borderId="43" xfId="0" applyNumberFormat="1" applyFont="1" applyBorder="1" applyAlignment="1">
      <alignment horizontal="left" vertical="center" indent="2"/>
    </xf>
    <xf numFmtId="0" fontId="4" fillId="0" borderId="43" xfId="0" applyFont="1" applyBorder="1" applyAlignment="1">
      <alignment horizontal="left" vertical="center" indent="1"/>
    </xf>
    <xf numFmtId="197" fontId="4" fillId="0" borderId="0" xfId="0" applyNumberFormat="1" applyFont="1">
      <alignment vertical="center"/>
    </xf>
    <xf numFmtId="197" fontId="4" fillId="28" borderId="44" xfId="0" applyNumberFormat="1" applyFont="1" applyFill="1" applyBorder="1">
      <alignment vertical="center"/>
    </xf>
    <xf numFmtId="197" fontId="4" fillId="28" borderId="0" xfId="0" applyNumberFormat="1" applyFont="1" applyFill="1">
      <alignment vertical="center"/>
    </xf>
    <xf numFmtId="197" fontId="4" fillId="0" borderId="44" xfId="0" applyNumberFormat="1" applyFont="1" applyBorder="1">
      <alignment vertical="center"/>
    </xf>
    <xf numFmtId="197" fontId="74" fillId="5" borderId="44" xfId="0" applyNumberFormat="1" applyFont="1" applyFill="1" applyBorder="1">
      <alignment vertical="center"/>
    </xf>
    <xf numFmtId="197" fontId="74" fillId="5" borderId="0" xfId="0" applyNumberFormat="1" applyFont="1" applyFill="1">
      <alignment vertical="center"/>
    </xf>
    <xf numFmtId="9" fontId="82" fillId="0" borderId="41" xfId="0" applyNumberFormat="1" applyFont="1" applyBorder="1" applyAlignment="1">
      <alignment horizontal="center" vertical="center"/>
    </xf>
    <xf numFmtId="180" fontId="82" fillId="0" borderId="41" xfId="0" applyNumberFormat="1" applyFont="1" applyBorder="1">
      <alignment vertical="center"/>
    </xf>
    <xf numFmtId="180" fontId="82" fillId="0" borderId="42" xfId="0" applyNumberFormat="1" applyFont="1" applyBorder="1">
      <alignment vertical="center"/>
    </xf>
    <xf numFmtId="9" fontId="76" fillId="0" borderId="49" xfId="0" applyNumberFormat="1" applyFont="1" applyBorder="1" applyAlignment="1">
      <alignment horizontal="center" vertical="center"/>
    </xf>
    <xf numFmtId="0" fontId="11" fillId="0" borderId="65" xfId="0" applyFont="1" applyBorder="1" applyAlignment="1">
      <alignment horizontal="left" vertical="center" indent="1"/>
    </xf>
    <xf numFmtId="9" fontId="76" fillId="0" borderId="66" xfId="0" applyNumberFormat="1" applyFont="1" applyBorder="1" applyAlignment="1">
      <alignment horizontal="center" vertical="center"/>
    </xf>
    <xf numFmtId="9" fontId="11" fillId="0" borderId="66" xfId="0" applyNumberFormat="1" applyFont="1" applyBorder="1" applyAlignment="1">
      <alignment horizontal="center" vertical="center"/>
    </xf>
    <xf numFmtId="179" fontId="11" fillId="0" borderId="66" xfId="0" applyNumberFormat="1" applyFont="1" applyBorder="1">
      <alignment vertical="center"/>
    </xf>
    <xf numFmtId="179" fontId="11" fillId="0" borderId="67" xfId="0" applyNumberFormat="1" applyFont="1" applyBorder="1">
      <alignment vertical="center"/>
    </xf>
    <xf numFmtId="0" fontId="74" fillId="0" borderId="43" xfId="0" applyFont="1" applyBorder="1" applyAlignment="1">
      <alignment horizontal="left" vertical="center" indent="2"/>
    </xf>
    <xf numFmtId="180" fontId="11" fillId="0" borderId="49" xfId="0" applyNumberFormat="1" applyFont="1" applyBorder="1">
      <alignment vertical="center"/>
    </xf>
    <xf numFmtId="180" fontId="11" fillId="0" borderId="50" xfId="0" applyNumberFormat="1" applyFont="1" applyBorder="1">
      <alignment vertical="center"/>
    </xf>
    <xf numFmtId="178" fontId="78" fillId="0" borderId="49" xfId="17" applyNumberFormat="1" applyFont="1" applyBorder="1">
      <alignment vertical="center"/>
    </xf>
    <xf numFmtId="178" fontId="78" fillId="0" borderId="50" xfId="17" applyNumberFormat="1" applyFont="1" applyBorder="1">
      <alignment vertical="center"/>
    </xf>
    <xf numFmtId="180" fontId="75" fillId="0" borderId="44" xfId="0" applyNumberFormat="1" applyFont="1" applyBorder="1">
      <alignment vertical="center"/>
    </xf>
    <xf numFmtId="0" fontId="11" fillId="0" borderId="62" xfId="0" applyFont="1" applyBorder="1">
      <alignment vertical="center"/>
    </xf>
    <xf numFmtId="0" fontId="76" fillId="0" borderId="63" xfId="0" applyFont="1" applyBorder="1" applyAlignment="1">
      <alignment horizontal="center" vertical="center"/>
    </xf>
    <xf numFmtId="0" fontId="11" fillId="0" borderId="63" xfId="0" applyFont="1" applyBorder="1">
      <alignment vertical="center"/>
    </xf>
    <xf numFmtId="179" fontId="11" fillId="0" borderId="63" xfId="0" applyNumberFormat="1" applyFont="1" applyBorder="1">
      <alignment vertical="center"/>
    </xf>
    <xf numFmtId="179" fontId="11" fillId="0" borderId="64" xfId="0" applyNumberFormat="1" applyFont="1" applyBorder="1">
      <alignment vertical="center"/>
    </xf>
    <xf numFmtId="0" fontId="11" fillId="0" borderId="65" xfId="0" applyFont="1" applyBorder="1">
      <alignment vertical="center"/>
    </xf>
    <xf numFmtId="0" fontId="76" fillId="0" borderId="66" xfId="0" applyFont="1" applyBorder="1" applyAlignment="1">
      <alignment horizontal="center" vertical="center"/>
    </xf>
    <xf numFmtId="0" fontId="11" fillId="0" borderId="66" xfId="0" applyFont="1" applyBorder="1">
      <alignment vertical="center"/>
    </xf>
    <xf numFmtId="9" fontId="80" fillId="0" borderId="0" xfId="17" applyFont="1" applyBorder="1">
      <alignment vertical="center"/>
    </xf>
    <xf numFmtId="9" fontId="80" fillId="0" borderId="44" xfId="17" applyFont="1" applyBorder="1">
      <alignment vertical="center"/>
    </xf>
    <xf numFmtId="41" fontId="48" fillId="0" borderId="0" xfId="1" applyFont="1">
      <alignment vertical="center"/>
    </xf>
    <xf numFmtId="179" fontId="11" fillId="5" borderId="49" xfId="0" applyNumberFormat="1" applyFont="1" applyFill="1" applyBorder="1">
      <alignment vertical="center"/>
    </xf>
    <xf numFmtId="179" fontId="11" fillId="5" borderId="50" xfId="0" applyNumberFormat="1" applyFont="1" applyFill="1" applyBorder="1">
      <alignment vertical="center"/>
    </xf>
    <xf numFmtId="43" fontId="17" fillId="15" borderId="0" xfId="0" applyNumberFormat="1" applyFont="1" applyFill="1">
      <alignment vertical="center"/>
    </xf>
    <xf numFmtId="10" fontId="17" fillId="15" borderId="0" xfId="11" applyNumberFormat="1" applyFont="1" applyFill="1">
      <alignment vertical="center"/>
    </xf>
    <xf numFmtId="179" fontId="4" fillId="5" borderId="43" xfId="0" applyNumberFormat="1" applyFont="1" applyFill="1" applyBorder="1" applyAlignment="1">
      <alignment horizontal="left" vertical="center" indent="2"/>
    </xf>
    <xf numFmtId="9" fontId="74" fillId="5" borderId="0" xfId="0" applyNumberFormat="1" applyFont="1" applyFill="1" applyAlignment="1">
      <alignment horizontal="center" vertical="center"/>
    </xf>
    <xf numFmtId="197" fontId="78" fillId="0" borderId="0" xfId="0" applyNumberFormat="1" applyFont="1">
      <alignment vertical="center"/>
    </xf>
    <xf numFmtId="197" fontId="11" fillId="0" borderId="0" xfId="0" applyNumberFormat="1" applyFont="1">
      <alignment vertical="center"/>
    </xf>
    <xf numFmtId="178" fontId="80" fillId="5" borderId="63" xfId="17" applyNumberFormat="1" applyFont="1" applyFill="1" applyBorder="1">
      <alignment vertical="center"/>
    </xf>
    <xf numFmtId="9" fontId="11" fillId="5" borderId="0" xfId="0" applyNumberFormat="1" applyFont="1" applyFill="1" applyAlignment="1">
      <alignment horizontal="center" vertical="center"/>
    </xf>
    <xf numFmtId="9" fontId="81" fillId="0" borderId="0" xfId="0" applyNumberFormat="1" applyFont="1" applyFill="1" applyAlignment="1">
      <alignment horizontal="center" vertical="center"/>
    </xf>
    <xf numFmtId="179" fontId="81" fillId="0" borderId="43" xfId="0" applyNumberFormat="1" applyFont="1" applyBorder="1">
      <alignment vertical="center"/>
    </xf>
    <xf numFmtId="179" fontId="81" fillId="0" borderId="43" xfId="0" applyNumberFormat="1" applyFont="1" applyBorder="1" applyAlignment="1">
      <alignment horizontal="left" vertical="center" indent="1"/>
    </xf>
    <xf numFmtId="179" fontId="80" fillId="0" borderId="68" xfId="0" applyNumberFormat="1" applyFont="1" applyBorder="1" applyAlignment="1">
      <alignment horizontal="left" vertical="center" indent="1"/>
    </xf>
    <xf numFmtId="9" fontId="80" fillId="0" borderId="69" xfId="0" applyNumberFormat="1" applyFont="1" applyBorder="1" applyAlignment="1">
      <alignment horizontal="center" vertical="center"/>
    </xf>
    <xf numFmtId="179" fontId="80" fillId="0" borderId="69" xfId="0" applyNumberFormat="1" applyFont="1" applyBorder="1">
      <alignment vertical="center"/>
    </xf>
    <xf numFmtId="179" fontId="80" fillId="28" borderId="70" xfId="0" applyNumberFormat="1" applyFont="1" applyFill="1" applyBorder="1">
      <alignment vertical="center"/>
    </xf>
    <xf numFmtId="179" fontId="80" fillId="28" borderId="69" xfId="0" applyNumberFormat="1" applyFont="1" applyFill="1" applyBorder="1">
      <alignment vertical="center"/>
    </xf>
    <xf numFmtId="179" fontId="80" fillId="0" borderId="70" xfId="0" applyNumberFormat="1" applyFont="1" applyBorder="1">
      <alignment vertical="center"/>
    </xf>
    <xf numFmtId="179" fontId="76" fillId="0" borderId="48" xfId="0" applyNumberFormat="1" applyFont="1" applyBorder="1">
      <alignment vertical="center"/>
    </xf>
    <xf numFmtId="179" fontId="11" fillId="28" borderId="50" xfId="0" applyNumberFormat="1" applyFont="1" applyFill="1" applyBorder="1">
      <alignment vertical="center"/>
    </xf>
    <xf numFmtId="179" fontId="11" fillId="28" borderId="49" xfId="0" applyNumberFormat="1" applyFont="1" applyFill="1" applyBorder="1">
      <alignment vertical="center"/>
    </xf>
    <xf numFmtId="179" fontId="79" fillId="0" borderId="48" xfId="0" applyNumberFormat="1" applyFont="1" applyBorder="1">
      <alignment vertical="center"/>
    </xf>
    <xf numFmtId="9" fontId="79" fillId="0" borderId="49" xfId="0" applyNumberFormat="1" applyFont="1" applyBorder="1" applyAlignment="1">
      <alignment horizontal="center" vertical="center"/>
    </xf>
    <xf numFmtId="179" fontId="79" fillId="0" borderId="49" xfId="0" applyNumberFormat="1" applyFont="1" applyBorder="1">
      <alignment vertical="center"/>
    </xf>
    <xf numFmtId="179" fontId="79" fillId="28" borderId="50" xfId="0" applyNumberFormat="1" applyFont="1" applyFill="1" applyBorder="1">
      <alignment vertical="center"/>
    </xf>
    <xf numFmtId="179" fontId="79" fillId="28" borderId="49" xfId="0" applyNumberFormat="1" applyFont="1" applyFill="1" applyBorder="1">
      <alignment vertical="center"/>
    </xf>
    <xf numFmtId="179" fontId="79" fillId="0" borderId="50" xfId="0" applyNumberFormat="1" applyFont="1" applyBorder="1">
      <alignment vertical="center"/>
    </xf>
    <xf numFmtId="179" fontId="80" fillId="0" borderId="43" xfId="0" applyNumberFormat="1" applyFont="1" applyBorder="1">
      <alignment vertical="center"/>
    </xf>
    <xf numFmtId="9" fontId="79" fillId="0" borderId="0" xfId="0" applyNumberFormat="1" applyFont="1" applyAlignment="1">
      <alignment horizontal="center" vertical="center"/>
    </xf>
    <xf numFmtId="0" fontId="14" fillId="0" borderId="0" xfId="0" applyFont="1" applyAlignment="1">
      <alignment horizontal="left" vertical="center" wrapText="1" indent="1"/>
    </xf>
    <xf numFmtId="0" fontId="14" fillId="0" borderId="61" xfId="0" applyFont="1" applyBorder="1" applyAlignment="1">
      <alignment horizontal="left" vertical="center" wrapText="1" indent="1"/>
    </xf>
    <xf numFmtId="0" fontId="88" fillId="29" borderId="61" xfId="0" applyFont="1" applyFill="1" applyBorder="1" applyAlignment="1">
      <alignment vertical="center" wrapText="1"/>
    </xf>
    <xf numFmtId="3" fontId="88" fillId="29" borderId="61" xfId="0" applyNumberFormat="1" applyFont="1" applyFill="1" applyBorder="1" applyAlignment="1">
      <alignment horizontal="right" vertical="center" wrapText="1"/>
    </xf>
    <xf numFmtId="10" fontId="0" fillId="0" borderId="0" xfId="0" applyNumberFormat="1">
      <alignment vertical="center"/>
    </xf>
    <xf numFmtId="0" fontId="91" fillId="4" borderId="0" xfId="0" applyFont="1" applyFill="1" applyAlignment="1">
      <alignment horizontal="right" vertical="center" wrapText="1"/>
    </xf>
    <xf numFmtId="3" fontId="91" fillId="4" borderId="0" xfId="0" applyNumberFormat="1" applyFont="1" applyFill="1" applyAlignment="1">
      <alignment horizontal="right" vertical="center" wrapText="1"/>
    </xf>
    <xf numFmtId="0" fontId="92" fillId="4" borderId="0" xfId="0" applyFont="1" applyFill="1" applyAlignment="1">
      <alignment horizontal="left" vertical="center" wrapText="1" indent="1"/>
    </xf>
    <xf numFmtId="3" fontId="44" fillId="0" borderId="0" xfId="0" applyNumberFormat="1" applyFont="1" applyFill="1" applyBorder="1" applyAlignment="1">
      <alignment horizontal="right" vertical="center" wrapText="1"/>
    </xf>
    <xf numFmtId="10" fontId="39" fillId="0" borderId="0" xfId="0" applyNumberFormat="1" applyFont="1" applyAlignment="1">
      <alignment horizontal="right" vertical="center" wrapText="1"/>
    </xf>
    <xf numFmtId="0" fontId="12" fillId="0" borderId="0" xfId="0" applyFont="1" applyFill="1" applyBorder="1" applyAlignment="1">
      <alignment horizontal="left" vertical="center" wrapText="1" indent="1"/>
    </xf>
    <xf numFmtId="180" fontId="33" fillId="0" borderId="0" xfId="0" applyNumberFormat="1" applyFont="1">
      <alignment vertical="center"/>
    </xf>
    <xf numFmtId="0" fontId="68" fillId="2" borderId="1" xfId="0" applyFont="1" applyFill="1" applyBorder="1" applyAlignment="1">
      <alignment horizontal="center" vertical="center"/>
    </xf>
    <xf numFmtId="0" fontId="9" fillId="0" borderId="8" xfId="11" applyFont="1" applyBorder="1" applyAlignment="1">
      <alignment vertical="center"/>
    </xf>
    <xf numFmtId="0" fontId="28" fillId="13" borderId="20" xfId="11" applyFont="1" applyFill="1" applyBorder="1" applyAlignment="1">
      <alignment horizontal="center" vertical="center"/>
    </xf>
    <xf numFmtId="0" fontId="28" fillId="13" borderId="14" xfId="11" applyFont="1" applyFill="1" applyBorder="1" applyAlignment="1">
      <alignment horizontal="center" vertical="center"/>
    </xf>
    <xf numFmtId="0" fontId="28" fillId="13" borderId="9" xfId="11" applyFont="1" applyFill="1" applyBorder="1" applyAlignment="1">
      <alignment horizontal="center" vertical="center"/>
    </xf>
    <xf numFmtId="0" fontId="9" fillId="0" borderId="21" xfId="11" applyFont="1" applyBorder="1" applyAlignment="1">
      <alignment vertical="center"/>
    </xf>
    <xf numFmtId="184" fontId="29" fillId="0" borderId="20" xfId="11" applyNumberFormat="1" applyFont="1" applyBorder="1" applyAlignment="1">
      <alignment horizontal="left" vertical="center"/>
    </xf>
    <xf numFmtId="184" fontId="29" fillId="0" borderId="14" xfId="11" applyNumberFormat="1" applyFont="1" applyBorder="1" applyAlignment="1">
      <alignment horizontal="left" vertical="center"/>
    </xf>
    <xf numFmtId="184" fontId="29" fillId="0" borderId="9" xfId="11" applyNumberFormat="1" applyFont="1" applyBorder="1" applyAlignment="1">
      <alignment horizontal="left" vertical="center"/>
    </xf>
    <xf numFmtId="0" fontId="33" fillId="13" borderId="20" xfId="0" applyFont="1" applyFill="1" applyBorder="1" applyAlignment="1">
      <alignment horizontal="center" vertical="center"/>
    </xf>
    <xf numFmtId="0" fontId="33" fillId="13" borderId="9" xfId="0" applyFont="1" applyFill="1" applyBorder="1" applyAlignment="1">
      <alignment horizontal="center" vertical="center"/>
    </xf>
    <xf numFmtId="0" fontId="33" fillId="5" borderId="20" xfId="0" applyFont="1" applyFill="1" applyBorder="1" applyAlignment="1">
      <alignment horizontal="center" vertical="center"/>
    </xf>
    <xf numFmtId="0" fontId="33" fillId="5" borderId="9" xfId="0" applyFont="1" applyFill="1" applyBorder="1" applyAlignment="1">
      <alignment horizontal="center" vertical="center"/>
    </xf>
    <xf numFmtId="0" fontId="32" fillId="0" borderId="0" xfId="0" applyFont="1" applyAlignment="1">
      <alignment horizontal="center" vertical="center"/>
    </xf>
    <xf numFmtId="0" fontId="18" fillId="17" borderId="23" xfId="0" applyFont="1" applyFill="1" applyBorder="1" applyAlignment="1">
      <alignment horizontal="center" vertical="center"/>
    </xf>
    <xf numFmtId="0" fontId="18" fillId="17" borderId="19" xfId="0" applyFont="1" applyFill="1" applyBorder="1" applyAlignment="1">
      <alignment horizontal="center" vertical="center"/>
    </xf>
    <xf numFmtId="0" fontId="0" fillId="0" borderId="24" xfId="0" applyBorder="1" applyAlignment="1">
      <alignment horizontal="center" vertical="center"/>
    </xf>
    <xf numFmtId="0" fontId="0" fillId="0" borderId="28" xfId="0" applyBorder="1" applyAlignment="1">
      <alignment horizontal="center" vertical="center"/>
    </xf>
    <xf numFmtId="0" fontId="0" fillId="0" borderId="31"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6" fillId="19" borderId="38" xfId="4" applyFill="1" applyBorder="1" applyAlignment="1">
      <alignment horizontal="center" vertical="center"/>
    </xf>
    <xf numFmtId="178" fontId="17" fillId="0" borderId="0" xfId="2" applyNumberFormat="1" applyFont="1">
      <alignment vertical="center"/>
    </xf>
  </cellXfs>
  <cellStyles count="22">
    <cellStyle name="blp_datetime" xfId="16" xr:uid="{88037347-14CE-4412-AC57-D2FAAC9B59E0}"/>
    <cellStyle name="백분율" xfId="2" builtinId="5"/>
    <cellStyle name="백분율 2" xfId="6" xr:uid="{B062E0CA-481B-4FCB-B069-08C7F8D79B84}"/>
    <cellStyle name="백분율 2 2" xfId="9" xr:uid="{8D43FF80-C54F-4175-A28B-F28F7EF833B8}"/>
    <cellStyle name="백분율 3" xfId="14" xr:uid="{23453B00-9CFA-43AD-80BC-2E7280BC4FE9}"/>
    <cellStyle name="백분율 3 2" xfId="17" xr:uid="{E3EA2E81-79D5-4C1A-9812-9AD34C9633B2}"/>
    <cellStyle name="쉼표 [0]" xfId="1" builtinId="6"/>
    <cellStyle name="쉼표 [0] 12" xfId="5" xr:uid="{EDDBE370-5377-49AE-8DB5-F089C8C42417}"/>
    <cellStyle name="쉼표 [0] 2" xfId="12" xr:uid="{E5CA6AFF-B2F1-403A-926F-42F0BFAA7517}"/>
    <cellStyle name="쉼표 [0] 3" xfId="15" xr:uid="{6DE281F9-7996-4B49-B19A-F9A726637451}"/>
    <cellStyle name="쉼표 [0] 4" xfId="8" xr:uid="{F0BA5D50-E9D3-46EB-AB8E-49779FEB1B35}"/>
    <cellStyle name="표준" xfId="0" builtinId="0"/>
    <cellStyle name="표준 10" xfId="4" xr:uid="{E6EECB36-8BF3-46E4-9917-EC48F8CF09B7}"/>
    <cellStyle name="표준 19" xfId="18" xr:uid="{3AE69AA8-2B63-4D8D-82C9-FCEAED897E19}"/>
    <cellStyle name="표준 2" xfId="11" xr:uid="{2C351B0D-0A06-4843-B36D-D2E609A5FF02}"/>
    <cellStyle name="표준 2 2" xfId="3" xr:uid="{47DBBFBD-50D2-4617-A8EE-D04CA2923F77}"/>
    <cellStyle name="표준 2 2 2" xfId="21" xr:uid="{08C19F32-90CB-4085-9737-94D39A3D5A08}"/>
    <cellStyle name="표준 3" xfId="13" xr:uid="{7B4A1F7F-0E11-4B9A-AB79-1E725A7D673B}"/>
    <cellStyle name="표준 3 2 2" xfId="10" xr:uid="{E11AC19F-1087-4217-9446-F8275DA8DE86}"/>
    <cellStyle name="표준 4" xfId="7" xr:uid="{6E59F33E-BF65-48FF-B565-A5F25C8E0E26}"/>
    <cellStyle name="표준 5" xfId="20" xr:uid="{70C14000-0D8D-438E-8A3D-89918F621CA4}"/>
    <cellStyle name="표준 6" xfId="19" xr:uid="{9DAC7045-4C5A-4563-8A42-699FEB7DE9E8}"/>
  </cellStyles>
  <dxfs count="10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0033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styles" Target="styles.xml"/><Relationship Id="rId21" Type="http://schemas.openxmlformats.org/officeDocument/2006/relationships/worksheet" Target="worksheets/sheet21.xml"/><Relationship Id="rId42" Type="http://schemas.openxmlformats.org/officeDocument/2006/relationships/externalLink" Target="externalLinks/externalLink3.xml"/><Relationship Id="rId47" Type="http://schemas.openxmlformats.org/officeDocument/2006/relationships/externalLink" Target="externalLinks/externalLink8.xml"/><Relationship Id="rId63" Type="http://schemas.openxmlformats.org/officeDocument/2006/relationships/externalLink" Target="externalLinks/externalLink24.xml"/><Relationship Id="rId68" Type="http://schemas.openxmlformats.org/officeDocument/2006/relationships/externalLink" Target="externalLinks/externalLink29.xml"/><Relationship Id="rId84" Type="http://schemas.openxmlformats.org/officeDocument/2006/relationships/externalLink" Target="externalLinks/externalLink45.xml"/><Relationship Id="rId89" Type="http://schemas.openxmlformats.org/officeDocument/2006/relationships/externalLink" Target="externalLinks/externalLink50.xml"/><Relationship Id="rId112" Type="http://schemas.openxmlformats.org/officeDocument/2006/relationships/externalLink" Target="externalLinks/externalLink73.xml"/><Relationship Id="rId16" Type="http://schemas.openxmlformats.org/officeDocument/2006/relationships/worksheet" Target="worksheets/sheet16.xml"/><Relationship Id="rId107" Type="http://schemas.openxmlformats.org/officeDocument/2006/relationships/externalLink" Target="externalLinks/externalLink68.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externalLink" Target="externalLinks/externalLink14.xml"/><Relationship Id="rId58" Type="http://schemas.openxmlformats.org/officeDocument/2006/relationships/externalLink" Target="externalLinks/externalLink19.xml"/><Relationship Id="rId74" Type="http://schemas.openxmlformats.org/officeDocument/2006/relationships/externalLink" Target="externalLinks/externalLink35.xml"/><Relationship Id="rId79" Type="http://schemas.openxmlformats.org/officeDocument/2006/relationships/externalLink" Target="externalLinks/externalLink40.xml"/><Relationship Id="rId102" Type="http://schemas.openxmlformats.org/officeDocument/2006/relationships/externalLink" Target="externalLinks/externalLink63.xml"/><Relationship Id="rId5" Type="http://schemas.openxmlformats.org/officeDocument/2006/relationships/worksheet" Target="worksheets/sheet5.xml"/><Relationship Id="rId90" Type="http://schemas.openxmlformats.org/officeDocument/2006/relationships/externalLink" Target="externalLinks/externalLink51.xml"/><Relationship Id="rId95" Type="http://schemas.openxmlformats.org/officeDocument/2006/relationships/externalLink" Target="externalLinks/externalLink56.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externalLink" Target="externalLinks/externalLink4.xml"/><Relationship Id="rId48" Type="http://schemas.openxmlformats.org/officeDocument/2006/relationships/externalLink" Target="externalLinks/externalLink9.xml"/><Relationship Id="rId64" Type="http://schemas.openxmlformats.org/officeDocument/2006/relationships/externalLink" Target="externalLinks/externalLink25.xml"/><Relationship Id="rId69" Type="http://schemas.openxmlformats.org/officeDocument/2006/relationships/externalLink" Target="externalLinks/externalLink30.xml"/><Relationship Id="rId113" Type="http://schemas.openxmlformats.org/officeDocument/2006/relationships/externalLink" Target="externalLinks/externalLink74.xml"/><Relationship Id="rId118" Type="http://schemas.openxmlformats.org/officeDocument/2006/relationships/sharedStrings" Target="sharedStrings.xml"/><Relationship Id="rId80" Type="http://schemas.openxmlformats.org/officeDocument/2006/relationships/externalLink" Target="externalLinks/externalLink41.xml"/><Relationship Id="rId85" Type="http://schemas.openxmlformats.org/officeDocument/2006/relationships/externalLink" Target="externalLinks/externalLink46.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externalLink" Target="externalLinks/externalLink20.xml"/><Relationship Id="rId103" Type="http://schemas.openxmlformats.org/officeDocument/2006/relationships/externalLink" Target="externalLinks/externalLink64.xml"/><Relationship Id="rId108" Type="http://schemas.openxmlformats.org/officeDocument/2006/relationships/externalLink" Target="externalLinks/externalLink69.xml"/><Relationship Id="rId54" Type="http://schemas.openxmlformats.org/officeDocument/2006/relationships/externalLink" Target="externalLinks/externalLink15.xml"/><Relationship Id="rId70" Type="http://schemas.openxmlformats.org/officeDocument/2006/relationships/externalLink" Target="externalLinks/externalLink31.xml"/><Relationship Id="rId75" Type="http://schemas.openxmlformats.org/officeDocument/2006/relationships/externalLink" Target="externalLinks/externalLink36.xml"/><Relationship Id="rId91" Type="http://schemas.openxmlformats.org/officeDocument/2006/relationships/externalLink" Target="externalLinks/externalLink52.xml"/><Relationship Id="rId96" Type="http://schemas.openxmlformats.org/officeDocument/2006/relationships/externalLink" Target="externalLinks/externalLink57.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externalLink" Target="externalLinks/externalLink10.xml"/><Relationship Id="rId114" Type="http://schemas.openxmlformats.org/officeDocument/2006/relationships/externalLink" Target="externalLinks/externalLink75.xml"/><Relationship Id="rId119"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5.xml"/><Relationship Id="rId52" Type="http://schemas.openxmlformats.org/officeDocument/2006/relationships/externalLink" Target="externalLinks/externalLink13.xml"/><Relationship Id="rId60" Type="http://schemas.openxmlformats.org/officeDocument/2006/relationships/externalLink" Target="externalLinks/externalLink21.xml"/><Relationship Id="rId65" Type="http://schemas.openxmlformats.org/officeDocument/2006/relationships/externalLink" Target="externalLinks/externalLink26.xml"/><Relationship Id="rId73" Type="http://schemas.openxmlformats.org/officeDocument/2006/relationships/externalLink" Target="externalLinks/externalLink34.xml"/><Relationship Id="rId78" Type="http://schemas.openxmlformats.org/officeDocument/2006/relationships/externalLink" Target="externalLinks/externalLink39.xml"/><Relationship Id="rId81" Type="http://schemas.openxmlformats.org/officeDocument/2006/relationships/externalLink" Target="externalLinks/externalLink42.xml"/><Relationship Id="rId86" Type="http://schemas.openxmlformats.org/officeDocument/2006/relationships/externalLink" Target="externalLinks/externalLink47.xml"/><Relationship Id="rId94" Type="http://schemas.openxmlformats.org/officeDocument/2006/relationships/externalLink" Target="externalLinks/externalLink55.xml"/><Relationship Id="rId99" Type="http://schemas.openxmlformats.org/officeDocument/2006/relationships/externalLink" Target="externalLinks/externalLink60.xml"/><Relationship Id="rId101" Type="http://schemas.openxmlformats.org/officeDocument/2006/relationships/externalLink" Target="externalLinks/externalLink6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externalLink" Target="externalLinks/externalLink70.xml"/><Relationship Id="rId34" Type="http://schemas.openxmlformats.org/officeDocument/2006/relationships/worksheet" Target="worksheets/sheet34.xml"/><Relationship Id="rId50" Type="http://schemas.openxmlformats.org/officeDocument/2006/relationships/externalLink" Target="externalLinks/externalLink11.xml"/><Relationship Id="rId55" Type="http://schemas.openxmlformats.org/officeDocument/2006/relationships/externalLink" Target="externalLinks/externalLink16.xml"/><Relationship Id="rId76" Type="http://schemas.openxmlformats.org/officeDocument/2006/relationships/externalLink" Target="externalLinks/externalLink37.xml"/><Relationship Id="rId97" Type="http://schemas.openxmlformats.org/officeDocument/2006/relationships/externalLink" Target="externalLinks/externalLink58.xml"/><Relationship Id="rId104" Type="http://schemas.openxmlformats.org/officeDocument/2006/relationships/externalLink" Target="externalLinks/externalLink65.xml"/><Relationship Id="rId7" Type="http://schemas.openxmlformats.org/officeDocument/2006/relationships/worksheet" Target="worksheets/sheet7.xml"/><Relationship Id="rId71" Type="http://schemas.openxmlformats.org/officeDocument/2006/relationships/externalLink" Target="externalLinks/externalLink32.xml"/><Relationship Id="rId92" Type="http://schemas.openxmlformats.org/officeDocument/2006/relationships/externalLink" Target="externalLinks/externalLink5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externalLink" Target="externalLinks/externalLink1.xml"/><Relationship Id="rId45" Type="http://schemas.openxmlformats.org/officeDocument/2006/relationships/externalLink" Target="externalLinks/externalLink6.xml"/><Relationship Id="rId66" Type="http://schemas.openxmlformats.org/officeDocument/2006/relationships/externalLink" Target="externalLinks/externalLink27.xml"/><Relationship Id="rId87" Type="http://schemas.openxmlformats.org/officeDocument/2006/relationships/externalLink" Target="externalLinks/externalLink48.xml"/><Relationship Id="rId110" Type="http://schemas.openxmlformats.org/officeDocument/2006/relationships/externalLink" Target="externalLinks/externalLink71.xml"/><Relationship Id="rId115" Type="http://schemas.openxmlformats.org/officeDocument/2006/relationships/externalLink" Target="externalLinks/externalLink76.xml"/><Relationship Id="rId61" Type="http://schemas.openxmlformats.org/officeDocument/2006/relationships/externalLink" Target="externalLinks/externalLink22.xml"/><Relationship Id="rId82" Type="http://schemas.openxmlformats.org/officeDocument/2006/relationships/externalLink" Target="externalLinks/externalLink4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externalLink" Target="externalLinks/externalLink17.xml"/><Relationship Id="rId77" Type="http://schemas.openxmlformats.org/officeDocument/2006/relationships/externalLink" Target="externalLinks/externalLink38.xml"/><Relationship Id="rId100" Type="http://schemas.openxmlformats.org/officeDocument/2006/relationships/externalLink" Target="externalLinks/externalLink61.xml"/><Relationship Id="rId105" Type="http://schemas.openxmlformats.org/officeDocument/2006/relationships/externalLink" Target="externalLinks/externalLink66.xml"/><Relationship Id="rId8" Type="http://schemas.openxmlformats.org/officeDocument/2006/relationships/worksheet" Target="worksheets/sheet8.xml"/><Relationship Id="rId51" Type="http://schemas.openxmlformats.org/officeDocument/2006/relationships/externalLink" Target="externalLinks/externalLink12.xml"/><Relationship Id="rId72" Type="http://schemas.openxmlformats.org/officeDocument/2006/relationships/externalLink" Target="externalLinks/externalLink33.xml"/><Relationship Id="rId93" Type="http://schemas.openxmlformats.org/officeDocument/2006/relationships/externalLink" Target="externalLinks/externalLink54.xml"/><Relationship Id="rId98" Type="http://schemas.openxmlformats.org/officeDocument/2006/relationships/externalLink" Target="externalLinks/externalLink5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externalLink" Target="externalLinks/externalLink7.xml"/><Relationship Id="rId67" Type="http://schemas.openxmlformats.org/officeDocument/2006/relationships/externalLink" Target="externalLinks/externalLink28.xml"/><Relationship Id="rId11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externalLink" Target="externalLinks/externalLink2.xml"/><Relationship Id="rId62" Type="http://schemas.openxmlformats.org/officeDocument/2006/relationships/externalLink" Target="externalLinks/externalLink23.xml"/><Relationship Id="rId83" Type="http://schemas.openxmlformats.org/officeDocument/2006/relationships/externalLink" Target="externalLinks/externalLink44.xml"/><Relationship Id="rId88" Type="http://schemas.openxmlformats.org/officeDocument/2006/relationships/externalLink" Target="externalLinks/externalLink49.xml"/><Relationship Id="rId111" Type="http://schemas.openxmlformats.org/officeDocument/2006/relationships/externalLink" Target="externalLinks/externalLink7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externalLink" Target="externalLinks/externalLink18.xml"/><Relationship Id="rId106" Type="http://schemas.openxmlformats.org/officeDocument/2006/relationships/externalLink" Target="externalLinks/externalLink67.xml"/></Relationships>
</file>

<file path=xl/ctrlProps/ctrlProp1.xml><?xml version="1.0" encoding="utf-8"?>
<formControlPr xmlns="http://schemas.microsoft.com/office/spreadsheetml/2009/9/main" objectType="Drop" dropLines="3" dropStyle="combo" dx="22" fmlaLink="#REF!" fmlaRange="$D$44:$D$46" noThreeD="1" sel="0" val="0"/>
</file>

<file path=xl/ctrlProps/ctrlProp2.xml><?xml version="1.0" encoding="utf-8"?>
<formControlPr xmlns="http://schemas.microsoft.com/office/spreadsheetml/2009/9/main" objectType="Drop" dropLines="2" dropStyle="combo" dx="22" fmlaLink="#REF!" fmlaRange="#REF!" noThreeD="1" sel="0" val="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66675</xdr:colOff>
          <xdr:row>2</xdr:row>
          <xdr:rowOff>0</xdr:rowOff>
        </xdr:from>
        <xdr:to>
          <xdr:col>9</xdr:col>
          <xdr:colOff>66675</xdr:colOff>
          <xdr:row>2</xdr:row>
          <xdr:rowOff>133350</xdr:rowOff>
        </xdr:to>
        <xdr:sp macro="" textlink="">
          <xdr:nvSpPr>
            <xdr:cNvPr id="15361" name="Drop Down 1" hidden="1">
              <a:extLst>
                <a:ext uri="{63B3BB69-23CF-44E3-9099-C40C66FF867C}">
                  <a14:compatExt spid="_x0000_s15361"/>
                </a:ext>
                <a:ext uri="{FF2B5EF4-FFF2-40B4-BE49-F238E27FC236}">
                  <a16:creationId xmlns:a16="http://schemas.microsoft.com/office/drawing/2014/main" id="{00000000-0008-0000-1200-000001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66675</xdr:colOff>
          <xdr:row>2</xdr:row>
          <xdr:rowOff>0</xdr:rowOff>
        </xdr:from>
        <xdr:to>
          <xdr:col>9</xdr:col>
          <xdr:colOff>66675</xdr:colOff>
          <xdr:row>2</xdr:row>
          <xdr:rowOff>123825</xdr:rowOff>
        </xdr:to>
        <xdr:sp macro="" textlink="">
          <xdr:nvSpPr>
            <xdr:cNvPr id="15362" name="Drop Down 2" hidden="1">
              <a:extLst>
                <a:ext uri="{63B3BB69-23CF-44E3-9099-C40C66FF867C}">
                  <a14:compatExt spid="_x0000_s15362"/>
                </a:ext>
                <a:ext uri="{FF2B5EF4-FFF2-40B4-BE49-F238E27FC236}">
                  <a16:creationId xmlns:a16="http://schemas.microsoft.com/office/drawing/2014/main" id="{00000000-0008-0000-12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575578</xdr:colOff>
      <xdr:row>1</xdr:row>
      <xdr:rowOff>45720</xdr:rowOff>
    </xdr:from>
    <xdr:to>
      <xdr:col>10</xdr:col>
      <xdr:colOff>192960</xdr:colOff>
      <xdr:row>26</xdr:row>
      <xdr:rowOff>63587</xdr:rowOff>
    </xdr:to>
    <xdr:pic>
      <xdr:nvPicPr>
        <xdr:cNvPr id="2" name="그림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a:stretch>
          <a:fillRect/>
        </a:stretch>
      </xdr:blipFill>
      <xdr:spPr>
        <a:xfrm>
          <a:off x="575578" y="266700"/>
          <a:ext cx="6322982" cy="55423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22</xdr:row>
      <xdr:rowOff>0</xdr:rowOff>
    </xdr:from>
    <xdr:to>
      <xdr:col>12</xdr:col>
      <xdr:colOff>425657</xdr:colOff>
      <xdr:row>57</xdr:row>
      <xdr:rowOff>35298</xdr:rowOff>
    </xdr:to>
    <xdr:pic>
      <xdr:nvPicPr>
        <xdr:cNvPr id="2" name="그림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a:stretch>
          <a:fillRect/>
        </a:stretch>
      </xdr:blipFill>
      <xdr:spPr>
        <a:xfrm>
          <a:off x="672353" y="5127812"/>
          <a:ext cx="9166245" cy="693812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24</xdr:col>
      <xdr:colOff>277585</xdr:colOff>
      <xdr:row>63</xdr:row>
      <xdr:rowOff>111579</xdr:rowOff>
    </xdr:from>
    <xdr:to>
      <xdr:col>32</xdr:col>
      <xdr:colOff>143691</xdr:colOff>
      <xdr:row>68</xdr:row>
      <xdr:rowOff>170681</xdr:rowOff>
    </xdr:to>
    <xdr:pic>
      <xdr:nvPicPr>
        <xdr:cNvPr id="2" name="그림 1">
          <a:extLst>
            <a:ext uri="{FF2B5EF4-FFF2-40B4-BE49-F238E27FC236}">
              <a16:creationId xmlns:a16="http://schemas.microsoft.com/office/drawing/2014/main" id="{00000000-0008-0000-1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18085" y="12970329"/>
          <a:ext cx="5689963" cy="1079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155120</xdr:colOff>
      <xdr:row>79</xdr:row>
      <xdr:rowOff>2720</xdr:rowOff>
    </xdr:from>
    <xdr:ext cx="5687786" cy="1203960"/>
    <xdr:pic>
      <xdr:nvPicPr>
        <xdr:cNvPr id="3" name="그림 2">
          <a:extLst>
            <a:ext uri="{FF2B5EF4-FFF2-40B4-BE49-F238E27FC236}">
              <a16:creationId xmlns:a16="http://schemas.microsoft.com/office/drawing/2014/main" id="{00000000-0008-0000-1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95620" y="16127184"/>
          <a:ext cx="5687786" cy="12039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566057</xdr:colOff>
      <xdr:row>54</xdr:row>
      <xdr:rowOff>54428</xdr:rowOff>
    </xdr:from>
    <xdr:to>
      <xdr:col>14</xdr:col>
      <xdr:colOff>504657</xdr:colOff>
      <xdr:row>97</xdr:row>
      <xdr:rowOff>121285</xdr:rowOff>
    </xdr:to>
    <xdr:pic>
      <xdr:nvPicPr>
        <xdr:cNvPr id="3" name="그림 2">
          <a:extLst>
            <a:ext uri="{FF2B5EF4-FFF2-40B4-BE49-F238E27FC236}">
              <a16:creationId xmlns:a16="http://schemas.microsoft.com/office/drawing/2014/main" id="{00000000-0008-0000-1C00-000003000000}"/>
            </a:ext>
          </a:extLst>
        </xdr:cNvPr>
        <xdr:cNvPicPr>
          <a:picLocks noChangeAspect="1"/>
        </xdr:cNvPicPr>
      </xdr:nvPicPr>
      <xdr:blipFill>
        <a:blip xmlns:r="http://schemas.openxmlformats.org/officeDocument/2006/relationships" r:embed="rId1"/>
        <a:stretch>
          <a:fillRect/>
        </a:stretch>
      </xdr:blipFill>
      <xdr:spPr>
        <a:xfrm>
          <a:off x="566057" y="11745685"/>
          <a:ext cx="12228571" cy="94285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323330</xdr:colOff>
      <xdr:row>36</xdr:row>
      <xdr:rowOff>51194</xdr:rowOff>
    </xdr:to>
    <xdr:pic>
      <xdr:nvPicPr>
        <xdr:cNvPr id="2" name="그림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a:stretch>
          <a:fillRect/>
        </a:stretch>
      </xdr:blipFill>
      <xdr:spPr>
        <a:xfrm>
          <a:off x="0" y="0"/>
          <a:ext cx="13063970" cy="80064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510989</xdr:colOff>
      <xdr:row>55</xdr:row>
      <xdr:rowOff>26894</xdr:rowOff>
    </xdr:from>
    <xdr:to>
      <xdr:col>10</xdr:col>
      <xdr:colOff>358837</xdr:colOff>
      <xdr:row>84</xdr:row>
      <xdr:rowOff>161364</xdr:rowOff>
    </xdr:to>
    <xdr:pic>
      <xdr:nvPicPr>
        <xdr:cNvPr id="2" name="그림 1">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a:stretch>
          <a:fillRect/>
        </a:stretch>
      </xdr:blipFill>
      <xdr:spPr>
        <a:xfrm>
          <a:off x="1183342" y="11698941"/>
          <a:ext cx="7848848" cy="58539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ur\commun\Users\MIZRAHI\Documents\Travail\ABENEX\Bison\Last\Documents%20and%20Settings\dmizrahi\Local%20Settings\Temporary%20Internet%20Files\OLK34\Documents%20and%20Settings\ut06kc\Desktop\Format%20Calyon.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VR20FP\Files.Dallas.TX\Documents%20and%20Settings\adam.stern\My%20Documents\Outlook%20Attachments%20Cache\Outlook%20Attachments%20Cache\Outlook%20Attachments%20Cache\Outlook%20Attachments%20Cache\Matt_Darrah_comps%20v8-10-07%20v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0.46.49.50\&#51116;&#47924;&#44592;&#54925;&#54016;\&#48149;&#51652;&#44397;\2001&#45380;\CP\&#50724;&#54536;&#48288;&#51060;&#49828;\(&#51452;)&#50724;&#54536;&#48288;&#51060;&#4982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0.46.49.50\&#51116;&#47924;&#44592;&#54925;&#54016;\kbs\2000&#45380;%20&#51473;&#44036;&#44048;&#49324;\&#49340;&#54868;95.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DOKUME~1\KMartin\LOKALE~1\Temp\EUROPE\exchange%20rate%20char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U:\LIBRARY\INDUST\DELMONTE\9802_IPO\MODELS\IPO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in.li.team\LI\Users\sburns\AppData\Local\Microsoft\Windows\Temporary%20Internet%20Files\Content.Outlook\ZH345MXJ\APR\Financial\Tax%20Returns\EDGE11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49900;&#54805;&#49440;\c\&#54805;&#49440;\&#44221;&#47532;&#48372;&#44256;\04&#45380;\0401&#48516;&#44592;&#44208;&#49328;\My%20Documents\&#49436;&#44305;AFT(&#51452;)\&#51648;&#48516;&#48277;-&#50864;&#49457;.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L:\Appraisals\Quality%20Stores\JosephBeth\season.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L:\Appraisals\Quality%20Stores\JosephBeth\invseasn.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L:\Documents%20and%20Settings\bill\Local%20Settings\Temporary%20Internet%20Files\OLK102\windows\TEMP\Athlete's%20Foot%20final%2009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46.49.50\&#51116;&#47924;&#44592;&#54925;&#54016;\My%20Documents\&#51221;&#44284;&#51109;&#45784;&#51656;&#47928;&#51077;&#45768;&#4579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L:\Appraisals\Quality%20Stores\JosephBeth\invcomp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PARIC01-smb.intranet.barcapint.com\group0005$\group\0005\PARYibdActProNNovn\3.%20XLS\1.%20Models\1.%20Operating%20Model\Copy%20of%20NEPAL%20-%20Operating%20Model_v205%20vCP.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alantra2018\AlantraUS\ICB_Investment%20Banking\Client%20Files\Consumer%20&amp;%20Leisure\Rug%20Doctor\b_Sellside%20Project%20Stat%20(June-09)\Model\Rug%20Doctor_5YearModel_7.15.09.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ARIC01-smb.intranet.barcapint.com\group0005$\group\0005\PARYibdActProNNovn\2.%20PPT\9.%20IM\5.%20Backups\Project%20Nepal%20-%20IM%20Backups%20-%20V7.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officechicgrp1\GroupDirs1\Documents%20and%20Settings\jdorwe01\Desktop\Financial%20Exhibits_v10_Proforma_02%2026%2009_MGMT%20Color.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arrischicgrp1\groupdirs1\111B-Data\ICB_Investment%20Banking\Client%20Files\Food%20&amp;%20Agribusiness\Diversified\United%20Food%20Group\Sell-Side%2011-08\CIM\Exhibits\Charts%20For%20CIM_Company%20Section_v3.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harrischicgrp1\groupdirs1\ICB_Investment%20Banking\Client%20Files\Food%20&amp;%20Agribusiness\Priority%20Clients\Ingredients\Red%20Arrow%20Products%20-%20Ingredients\9-10-07%20-%20Pitch\Model\Smoke%20Model%20v3.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E:\BHC\Shared\Sami%20Elbadramany\Tomahawk%20Training\Pfizer%20&amp;%20Wyeth%20Merger%20Model%20MASTERa.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harrischicgrp1\groupdirs1\Documents%20and%20Settings\apatto01\Desktop\2008%20Project%20Twist%20-%20Sellside%20Engagement\Model\Revenue%20Model%20back-up.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harrischicgrp1.harrisbank.bmogc.net\groupdirs1\ICB_Investment%20Banking\Client%20Files\Business%20Services\Education\Turning%20Technologies\2008%20Project%20Twist%20-%20Sellside%20Engagement\CIM\Objects\CIM%20Exhibit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ankserver\Everyone\suep2\Susan%20Peters\16011510sincePetesdeparture\ACQ397S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iblns005\rhinocs\Models\Bal%20Sheet,%20P&amp;L%20v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0.46.49.50\&#51116;&#47924;&#44288;&#47532;&#49892;\&#51312;&#51333;&#50689;3\&#44048;&#49324;&#48372;&#44256;&#49436;\97%20Draft\KET\&#49340;&#54868;95.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nmasuno-my.sharepoint.com/DB-Consult-MUA%20AKTUELL/AAKQUISE/2003/Abraham/Valuation/Valuation%20Abraham%20031105.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L:\Documents%20and%20Settings\bill\Local%20Settings\Temporary%20Internet%20Files\OLK102\WINDOWS\TEMP\JosephBeth\invcomp1.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Startup" Target="POWER7.XLA"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Q:\Fraib\Securities\CMAD\IT-Software\Centre%20of%20Companies%20A-K\AC%20Service\presentation\Charts\Facts%20&amp;%20Figures%20ACS.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UKLONDC01\Data\CASES\Meeraraj%20Ltd\Phase%20III\Client%20Folder\CB%20DR%202010-%202011%20May%20Actuals.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192.168.25.218\Clinics\Users\rchopra\AppData\Local\Microsoft\Windows\Temporary%20Internet%20Files\Content.Outlook\BJT9ARXK\CBV%20NUMBERS.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L:\Documents%20and%20Settings\bill\Local%20Settings\Temporary%20Internet%20Files\OLK102\Appraisals\Quality%20Stores\JosephBeth\invcomp1.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10.46.48.7\&#51116;&#47924;&#44592;&#54925;&#54016;\Documents%20and%20Settings\MBraswell\Local%20Settings\Temporary%20Internet%20Files\OLK15\240%25%20Dealer%20Amort%20Schedule%20Apr-0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chiyoung\Audit%20&amp;%20tax\&#45224;&#50689;&#51204;&#44396;\WF200\TMP\~TMP5043.$$$\&#44228;&#51221;&#44284;&#47785;.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fa\D\ramu\AURANGABAD%20FEB'07%20SPIRAL%20BINDING\CSR&amp;CARJAN%2007%20DEEPAK\sale%20reg%20JAN,07%20(BALU).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Bankserver\Everyone\windows\TEMP\FY99\Month%20end%20close\P7\financial%20template.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E:\Clients\CORPORATE%20FINANCE\New%20Business\Cinelease\Diligence\Hertz%20Responses\To%20Send\~Old\Cinelease%20Financial%20Update_July%202011_9.6.2011.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E:\TELECOM\MODELS\PUBLISHED_MODELS\COL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L:\Documents%20and%20Settings\bill\Local%20Settings\Temporary%20Internet%20Files\OLK102\WINDOWS\TEMP\JosephBeth\invseas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cgladrey.rsm.net\Documents%20and%20Settings\wmaracich\Local%20Settings\Temporary%20Internet%20Files\Content.Outlook\BCO2UC44\Users\Jason\AppData\Local\Temp\notesA25451\Dusa%20Global%20Borrowings%20Dec0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TKR_TRI-SYSTEM\VOLDATA\HE_NET\CVC_NJ.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L:\Documents%20and%20Settings\bill\Local%20Settings\Temporary%20Internet%20Files\OLK102\Appraisals\Quality%20Stores\JosephBeth\invseasn.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Y:\Alantra%20France\4.%20Mandates\Oceasoft%20-%20Ocean\4.%20Valuation\20191108%20-%20Ocean%20-%20Backup%20v29.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N1FS01\CF%20France\Alantra%20France\4.%20Mandates\Korian%20-%20Carole\4.%20Valuation%20&amp;%20Business%20Plan\1.%20LBO\1.%20LBO%20Pr&#233;liminaire\20171212%20-%20Projet%20Carole%20-%20LBO%20Model%20v1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Archivos%20de%20programa\Microsoft%20Office\Office\XL8GALRY.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N1FS01\CF%20France\Alantra%20France\4.%20Mandates\SABC%20-%20Penja\3.%20Valuation\20191113%20-%20SABC%20-%20Backup%20v2.xlsx"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OWNER2012\Clients\Users\MikeF\AppData\Local\Capital%20IQ\Office%20Plug-in\Templates\Plug-In%20Tools\Capital%20IQ%20Identifier%20Convertor.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D:\11.%20Alantra\12.%20Project%20Sunlight\09.%20Trading%20Comps\Trading%20Comps%20-%20PET%20Films.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ALANTRA2018\AlantraUS\01.%20Active%20Projects\RSA%20Engineered%20Products\Valuation\RSA%20Engineered%20Products%20-%20Public%20Comparables.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G:\Administration\Goetz%20Partners\Templates\Valuation\Trading%20Comps\20140516%20-%20Project%20-%20TradingComps%20Factset.xlt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L:\Documents%20and%20Settings\bill\Local%20Settings\Temporary%20Internet%20Files\OLK102\Appraisals\Quality%20Stores\JosephBeth\season.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alantra2018\AlantraUS\DOCUME~1\user\LOCALS~1\Temp\Temporary%20Directory%202%20for%2063816~~DASHBOARDWORKBOOKS.ZIP\Dashboard,%20Standard,%20Green%20and%20Tan.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https://d.docs.live.net/var/mobile/Containers/Bundle/Application/51DC6954-45DB-454C-B425-2F90F0D3FD4A/Excel.app/L:/FINANCE/03%20Close/BOD%20Reports/4-11-03%20MTG/Board%20of%20Dir%20Shell%204-11-03%20(4-1-03).xls" TargetMode="External"/></Relationships>
</file>

<file path=xl/externalLinks/_rels/externalLink58.xml.rels><?xml version="1.0" encoding="UTF-8" standalone="yes"?>
<Relationships xmlns="http://schemas.openxmlformats.org/package/2006/relationships"><Relationship Id="rId1" Type="http://schemas.microsoft.com/office/2006/relationships/xlExternalLinkPath/xlStartup" Target="1999/12Dec99/USER/TFCHUNG/COMM/OS/TH/TH9709.XLS" TargetMode="External"/></Relationships>
</file>

<file path=xl/externalLinks/_rels/externalLink59.xml.rels><?xml version="1.0" encoding="UTF-8" standalone="yes"?>
<Relationships xmlns="http://schemas.openxmlformats.org/package/2006/relationships"><Relationship Id="rId1" Type="http://schemas.microsoft.com/office/2006/relationships/xlExternalLinkPath/xlStartup" Target="1999/12Dec99/USER/TFCHUNG/COMM/OS/TH/TH980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kmstrade.hyosung.com/mail/hs8610114.nsf/DocID/80B16BDFA5DEFE9F49256E2A00085A14/$FILE/_i26oag4drss8r1o8hm3t13fv426ve0a0hoqn13dt326urka9ef1m76_/My%20Documents/&#54620;&#54868;&#54252;&#47532;&#47560;/&#54252;&#47532;&#47560;00&#44592;&#47568;.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nmasuno-my.sharepoint.com/Documents%20and%20Settings/rsebaratnam/My%20Documents/_Longhorn/Paris/European%20TS%20Report%20Working%20Group%20-%20Excel%20template.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https://nmasuno-my.sharepoint.com/DOCUME~1/tkane/LOCALS~1/Temp/notes6317D2/May%202005%20Monthly%20pack%20(millions).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10.46.49.50\&#44221;&#50689;&#44592;&#54925;&#54016;\Users\a0111012\AppData\Local\Microsoft\Windows\Temporary%20Internet%20Files\Content.Outlook\2HTNGMMP\2016%20&#44208;&#49328;%20&#54788;&#44552;&#55120;&#47492;&#54364;_20170108.xlsx"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A:\DOCUME~1\HagedJ\LOCALS~1\Temp\December%20Balance%20Sheet%20Fcst.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E:\accounting\COA%20(ojn%20copy).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10.46.49.50\&#51116;&#47924;&#44592;&#54925;&#54016;\CgkimBox\KCG\XLS\&#44208;&#49328;(1999)\JJang\KETDATA\XLS\&#49340;&#54868;95.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10.46.49.50\&#51116;&#47924;&#44592;&#54925;&#54016;\My%20Documents\SOURCE\hoijang\0203\&#51068;&#51068;&#48372;&#44256;\2001&#45380;&#49892;&#51201;TOTAL.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10.46.49.50\&#51116;&#47924;&#44592;&#54925;&#54016;\My%20Documents\2002&#45380;%20&#44592;&#47568;&#44048;&#49324;\&#53588;&#47112;&#49436;&#48708;&#49828;%202002&#45380;%20&#44592;&#47568;&#44048;&#49324;\2002&#45380;%20&#44592;&#47568;&#44048;&#49324;\&#45824;&#49457;&#49828;&#54008;%202002&#45380;%20&#44592;&#47568;&#44048;&#49324;\kbs\2000&#45380;%20&#51473;&#44036;&#44048;&#49324;\&#49340;&#54868;95.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10.46.49.50\&#51116;&#47924;&#44592;&#54925;&#54016;\&#52572;&#50980;&#49885;\&#48708;&#51592;&#50868;&#50689;&#54016;\Center%20&#44288;&#47144;\&#47215;&#45936;&#45815;&#52980;\20112&#45380;%20&#44288;&#47144;%20&#51088;&#47308;\&#52968;&#53469;%202012&#45380;%20&#51116;&#47924;&#44228;&#54925;_&#47215;&#45936;&#45815;&#52980;(111226).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h:\My%20Documents\&#53804;&#51088;\C2s-2pjt\&#54532;&#47196;&#44536;&#47016;-&#51201;&#50857;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51076;&#49457;&#50756;\&#50896;&#44032;2\111\MSOFFICE\HEXCEL\&#47700;&#47540;&#47536;&#52236;\consolidated.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B:\&#50872;&#49328;&#44277;&#49688;.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50864;&#49457;&#48124;\2000&#50672;&#49688;\&#51088;&#47308;1\Data\99&#50672;&#49688;&#50896;\&#49900;&#46301;\C\WINDOWS\TEMP\&#49888;&#51076;&#52264;&#51109;.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JJJ90\&#51116;&#51221;&#48512;\Windows\&#48148;&#53461;%20&#54868;&#47732;\&#51116;&#51221;&#48512;\&#51060;&#51088;&#48516;&#49437;\&#51648;&#44553;&#51060;&#51088;\98&#45380;&#44036;&#48516;&#44592;.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A:\&#48512;&#51652;&#51116;&#44256;\&#51116;&#44256;&#52628;&#51060;.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51340;&#53468;&#44600;\C\My%20Documents\jj%20data\&#51076;&#45800;&#54801;\00&#45380;&#45800;&#54801;\&#44592;&#45733;&#50672;~1.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51204;&#44592;/Valuation%20model_Shield_2110_vSent_0301_KPMG&#44160;&#51613;.xlsb"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C:\Users\mkim114\Desktop\&#50629;&#47924;\&#48184;&#49828;\SK&#49828;&#53272;&#50612;\SK&#49780;&#45908;&#49828;\&#51204;&#44592;\Valuation%20model_Shield_2110_vSent_0301_KPMG&#44160;&#51613;.xlsb"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NYJ\JMN\PLAN\97PLAN\0924\&#51228;&#54408;&#4832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Temp\A03\LIST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 Calyon"/>
      <sheetName val="#REF"/>
      <sheetName val="Sheet1"/>
      <sheetName val="Analyse frais CB et CRT-ANCV"/>
      <sheetName val="Listes"/>
    </sheetNames>
    <sheetDataSet>
      <sheetData sheetId="0" refreshError="1"/>
      <sheetData sheetId="1" refreshError="1"/>
      <sheetData sheetId="2" refreshError="1"/>
      <sheetData sheetId="3" refreshError="1"/>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General Assumptions"/>
      <sheetName val="WACC-Support"/>
      <sheetName val="WACC"/>
      <sheetName val="Ratings Sheet"/>
      <sheetName val="Internal Debt Ratings"/>
      <sheetName val="Stock Averages"/>
      <sheetName val="Moving Average"/>
      <sheetName val="1"/>
      <sheetName val="2"/>
      <sheetName val="3"/>
      <sheetName val="4"/>
      <sheetName val="5"/>
      <sheetName val="6"/>
      <sheetName val="7"/>
      <sheetName val="8"/>
      <sheetName val="Valuation Summary"/>
      <sheetName val="Projections"/>
      <sheetName val="Financials"/>
      <sheetName val="9"/>
      <sheetName val="10"/>
      <sheetName val="11"/>
      <sheetName val="12"/>
      <sheetName val="13"/>
      <sheetName val="14"/>
      <sheetName val="15"/>
      <sheetName val="16"/>
      <sheetName val="17"/>
      <sheetName val="18"/>
      <sheetName val="19"/>
      <sheetName val="20"/>
      <sheetName val="Ind. Par, Comp. Ana., Mrkt Comp"/>
      <sheetName val="IC format"/>
      <sheetName val="Transactions"/>
      <sheetName val="Company Descriptions"/>
      <sheetName val="__APW_ACTIVE_FIELD_RESTORE__"/>
    </sheetNames>
    <sheetDataSet>
      <sheetData sheetId="0"/>
      <sheetData sheetId="1"/>
      <sheetData sheetId="2"/>
      <sheetData sheetId="3"/>
      <sheetData sheetId="4"/>
      <sheetData sheetId="5"/>
      <sheetData sheetId="6"/>
      <sheetData sheetId="7"/>
      <sheetData sheetId="8" refreshError="1">
        <row r="7">
          <cell r="D7" t="str">
            <v>12/2006</v>
          </cell>
          <cell r="E7" t="str">
            <v>12/2005</v>
          </cell>
          <cell r="F7" t="str">
            <v>12/2004</v>
          </cell>
          <cell r="G7" t="str">
            <v>12/2003</v>
          </cell>
          <cell r="H7" t="str">
            <v>12/2002</v>
          </cell>
        </row>
        <row r="8">
          <cell r="D8">
            <v>534442</v>
          </cell>
          <cell r="E8">
            <v>459739</v>
          </cell>
          <cell r="F8">
            <v>307100</v>
          </cell>
          <cell r="G8">
            <v>176136</v>
          </cell>
          <cell r="H8">
            <v>155675</v>
          </cell>
        </row>
        <row r="9">
          <cell r="D9">
            <v>355378</v>
          </cell>
          <cell r="E9">
            <v>309162</v>
          </cell>
          <cell r="F9">
            <v>186926</v>
          </cell>
          <cell r="G9">
            <v>78586</v>
          </cell>
          <cell r="H9">
            <v>69451</v>
          </cell>
        </row>
        <row r="11">
          <cell r="D11">
            <v>74799</v>
          </cell>
          <cell r="E11">
            <v>53089</v>
          </cell>
          <cell r="F11">
            <v>45865</v>
          </cell>
          <cell r="G11">
            <v>38331</v>
          </cell>
          <cell r="H11">
            <v>34747</v>
          </cell>
        </row>
        <row r="12">
          <cell r="D12">
            <v>15748</v>
          </cell>
          <cell r="E12">
            <v>12916</v>
          </cell>
          <cell r="F12">
            <v>6271</v>
          </cell>
          <cell r="G12">
            <v>1210</v>
          </cell>
          <cell r="H12">
            <v>3710</v>
          </cell>
        </row>
        <row r="17">
          <cell r="D17">
            <v>46686</v>
          </cell>
          <cell r="E17">
            <v>49415</v>
          </cell>
          <cell r="F17">
            <v>37514</v>
          </cell>
          <cell r="G17">
            <v>32338</v>
          </cell>
          <cell r="H17">
            <v>25976</v>
          </cell>
        </row>
        <row r="19">
          <cell r="D19">
            <v>59056</v>
          </cell>
          <cell r="E19">
            <v>49903</v>
          </cell>
          <cell r="F19">
            <v>37316</v>
          </cell>
          <cell r="G19">
            <v>27144</v>
          </cell>
          <cell r="H19">
            <v>25810</v>
          </cell>
        </row>
        <row r="25">
          <cell r="D25">
            <v>12073</v>
          </cell>
          <cell r="E25">
            <v>14227</v>
          </cell>
          <cell r="F25">
            <v>10169</v>
          </cell>
          <cell r="G25">
            <v>11573</v>
          </cell>
          <cell r="H25">
            <v>-42555</v>
          </cell>
        </row>
        <row r="29">
          <cell r="D29">
            <v>18627</v>
          </cell>
          <cell r="E29">
            <v>22272</v>
          </cell>
          <cell r="F29">
            <v>20368</v>
          </cell>
          <cell r="G29">
            <v>19555</v>
          </cell>
          <cell r="H29">
            <v>58513</v>
          </cell>
        </row>
        <row r="32">
          <cell r="D32">
            <v>24726</v>
          </cell>
          <cell r="E32">
            <v>45365</v>
          </cell>
        </row>
        <row r="33">
          <cell r="D33">
            <v>21339</v>
          </cell>
          <cell r="E33">
            <v>9046</v>
          </cell>
        </row>
        <row r="34">
          <cell r="D34">
            <v>39334</v>
          </cell>
          <cell r="E34">
            <v>31234</v>
          </cell>
        </row>
        <row r="35">
          <cell r="D35">
            <v>269983</v>
          </cell>
          <cell r="E35">
            <v>243897</v>
          </cell>
        </row>
        <row r="36">
          <cell r="D36">
            <v>718083</v>
          </cell>
          <cell r="E36">
            <v>643401</v>
          </cell>
        </row>
        <row r="38">
          <cell r="D38">
            <v>57536</v>
          </cell>
          <cell r="E38">
            <v>34760</v>
          </cell>
        </row>
        <row r="39">
          <cell r="D39">
            <v>7883</v>
          </cell>
          <cell r="E39">
            <v>3850</v>
          </cell>
        </row>
        <row r="41">
          <cell r="D41">
            <v>196849</v>
          </cell>
          <cell r="E41">
            <v>142726</v>
          </cell>
        </row>
        <row r="42">
          <cell r="D42">
            <v>192381</v>
          </cell>
          <cell r="E42">
            <v>206628</v>
          </cell>
        </row>
        <row r="44">
          <cell r="D44">
            <v>396718</v>
          </cell>
          <cell r="E44">
            <v>349354</v>
          </cell>
        </row>
        <row r="45">
          <cell r="D45">
            <v>0</v>
          </cell>
          <cell r="E45">
            <v>0</v>
          </cell>
        </row>
        <row r="46">
          <cell r="D46">
            <v>321365</v>
          </cell>
          <cell r="E46">
            <v>294047</v>
          </cell>
        </row>
        <row r="49">
          <cell r="D49">
            <v>45867</v>
          </cell>
          <cell r="E49">
            <v>43905</v>
          </cell>
        </row>
        <row r="51">
          <cell r="D51">
            <v>28028</v>
          </cell>
          <cell r="E51">
            <v>26033</v>
          </cell>
        </row>
      </sheetData>
      <sheetData sheetId="9" refreshError="1">
        <row r="7">
          <cell r="D7" t="str">
            <v>01/2007</v>
          </cell>
          <cell r="E7" t="str">
            <v>01/2006</v>
          </cell>
          <cell r="F7" t="str">
            <v>01/2005</v>
          </cell>
          <cell r="G7" t="str">
            <v>02/2004</v>
          </cell>
          <cell r="H7" t="str">
            <v>01/2003</v>
          </cell>
        </row>
        <row r="8">
          <cell r="D8">
            <v>293803</v>
          </cell>
          <cell r="E8">
            <v>291984</v>
          </cell>
          <cell r="F8">
            <v>281865</v>
          </cell>
          <cell r="G8">
            <v>299044</v>
          </cell>
          <cell r="H8">
            <v>308625</v>
          </cell>
        </row>
        <row r="9">
          <cell r="D9">
            <v>28128</v>
          </cell>
          <cell r="E9">
            <v>35129</v>
          </cell>
          <cell r="F9">
            <v>36899</v>
          </cell>
          <cell r="G9">
            <v>40070</v>
          </cell>
          <cell r="H9">
            <v>40618</v>
          </cell>
        </row>
        <row r="11">
          <cell r="D11">
            <v>221446</v>
          </cell>
          <cell r="E11">
            <v>222094</v>
          </cell>
          <cell r="F11">
            <v>219381</v>
          </cell>
          <cell r="G11">
            <v>227251</v>
          </cell>
          <cell r="H11">
            <v>228456</v>
          </cell>
        </row>
        <row r="12">
          <cell r="D12">
            <v>2229</v>
          </cell>
          <cell r="E12">
            <v>1680</v>
          </cell>
          <cell r="F12">
            <v>2180</v>
          </cell>
          <cell r="G12">
            <v>2949</v>
          </cell>
          <cell r="H12">
            <v>3578</v>
          </cell>
        </row>
        <row r="17">
          <cell r="D17">
            <v>28903</v>
          </cell>
          <cell r="E17">
            <v>15224</v>
          </cell>
          <cell r="F17">
            <v>908.00000000000102</v>
          </cell>
          <cell r="G17">
            <v>17489</v>
          </cell>
          <cell r="H17">
            <v>21615</v>
          </cell>
        </row>
        <row r="19">
          <cell r="D19">
            <v>16922</v>
          </cell>
          <cell r="E19">
            <v>19952</v>
          </cell>
          <cell r="F19">
            <v>16377</v>
          </cell>
          <cell r="G19">
            <v>16806</v>
          </cell>
          <cell r="H19">
            <v>20056</v>
          </cell>
        </row>
        <row r="25">
          <cell r="D25">
            <v>9107</v>
          </cell>
          <cell r="E25">
            <v>4388</v>
          </cell>
          <cell r="F25">
            <v>-2189</v>
          </cell>
          <cell r="G25">
            <v>3183</v>
          </cell>
          <cell r="H25">
            <v>4212</v>
          </cell>
        </row>
        <row r="29">
          <cell r="D29">
            <v>16327</v>
          </cell>
          <cell r="E29">
            <v>6389</v>
          </cell>
          <cell r="F29">
            <v>-14762</v>
          </cell>
          <cell r="G29">
            <v>5842</v>
          </cell>
          <cell r="H29">
            <v>7783</v>
          </cell>
        </row>
        <row r="32">
          <cell r="D32">
            <v>26294</v>
          </cell>
          <cell r="E32">
            <v>34269</v>
          </cell>
        </row>
        <row r="33">
          <cell r="D33">
            <v>7797</v>
          </cell>
          <cell r="E33">
            <v>8233</v>
          </cell>
        </row>
        <row r="34">
          <cell r="D34">
            <v>9067</v>
          </cell>
          <cell r="E34">
            <v>9271</v>
          </cell>
        </row>
        <row r="35">
          <cell r="D35">
            <v>55071</v>
          </cell>
          <cell r="E35">
            <v>69629</v>
          </cell>
        </row>
        <row r="36">
          <cell r="D36">
            <v>90327</v>
          </cell>
          <cell r="E36">
            <v>123661</v>
          </cell>
        </row>
        <row r="38">
          <cell r="D38">
            <v>3317</v>
          </cell>
          <cell r="E38">
            <v>9068</v>
          </cell>
        </row>
        <row r="39">
          <cell r="D39">
            <v>8333</v>
          </cell>
          <cell r="E39">
            <v>8333</v>
          </cell>
        </row>
        <row r="41">
          <cell r="D41">
            <v>49407</v>
          </cell>
          <cell r="E41">
            <v>58264</v>
          </cell>
        </row>
        <row r="42">
          <cell r="D42">
            <v>7747</v>
          </cell>
          <cell r="E42">
            <v>15747</v>
          </cell>
        </row>
        <row r="44">
          <cell r="D44">
            <v>80011</v>
          </cell>
          <cell r="E44">
            <v>97551</v>
          </cell>
        </row>
        <row r="45">
          <cell r="D45">
            <v>0</v>
          </cell>
          <cell r="E45">
            <v>0</v>
          </cell>
        </row>
        <row r="46">
          <cell r="D46">
            <v>10316</v>
          </cell>
          <cell r="E46">
            <v>26110</v>
          </cell>
        </row>
        <row r="49">
          <cell r="D49">
            <v>2760</v>
          </cell>
          <cell r="E49">
            <v>20235</v>
          </cell>
        </row>
        <row r="51">
          <cell r="D51">
            <v>6375.71</v>
          </cell>
          <cell r="E51">
            <v>7881.06</v>
          </cell>
        </row>
      </sheetData>
      <sheetData sheetId="10" refreshError="1">
        <row r="7">
          <cell r="D7" t="str">
            <v>03/2007</v>
          </cell>
          <cell r="E7" t="str">
            <v>03/2006</v>
          </cell>
          <cell r="F7" t="str">
            <v>03/2005</v>
          </cell>
          <cell r="G7" t="str">
            <v>03/2004</v>
          </cell>
          <cell r="H7" t="str">
            <v>03/2003</v>
          </cell>
        </row>
        <row r="8">
          <cell r="D8">
            <v>555298</v>
          </cell>
          <cell r="E8">
            <v>543485</v>
          </cell>
          <cell r="F8">
            <v>538604</v>
          </cell>
          <cell r="G8">
            <v>531088</v>
          </cell>
          <cell r="H8">
            <v>535179</v>
          </cell>
        </row>
        <row r="9">
          <cell r="D9">
            <v>375137</v>
          </cell>
          <cell r="E9">
            <v>370647</v>
          </cell>
          <cell r="F9">
            <v>367974</v>
          </cell>
          <cell r="G9">
            <v>365709</v>
          </cell>
          <cell r="H9">
            <v>366539</v>
          </cell>
        </row>
        <row r="11">
          <cell r="D11">
            <v>12837</v>
          </cell>
          <cell r="E11">
            <v>12517</v>
          </cell>
          <cell r="F11">
            <v>9694</v>
          </cell>
          <cell r="G11">
            <v>9460</v>
          </cell>
          <cell r="H11">
            <v>9568</v>
          </cell>
        </row>
        <row r="12">
          <cell r="D12">
            <v>55014</v>
          </cell>
          <cell r="E12">
            <v>60099</v>
          </cell>
          <cell r="F12">
            <v>77743</v>
          </cell>
          <cell r="G12">
            <v>82091</v>
          </cell>
          <cell r="H12">
            <v>58167</v>
          </cell>
        </row>
        <row r="17">
          <cell r="D17">
            <v>57247</v>
          </cell>
          <cell r="E17">
            <v>19632</v>
          </cell>
          <cell r="F17">
            <v>32252</v>
          </cell>
          <cell r="G17">
            <v>47112</v>
          </cell>
          <cell r="H17">
            <v>55348</v>
          </cell>
        </row>
        <row r="19">
          <cell r="D19">
            <v>88750</v>
          </cell>
          <cell r="E19">
            <v>89674</v>
          </cell>
          <cell r="F19">
            <v>90862</v>
          </cell>
          <cell r="G19">
            <v>88001</v>
          </cell>
          <cell r="H19">
            <v>82964</v>
          </cell>
        </row>
        <row r="25">
          <cell r="D25">
            <v>2080</v>
          </cell>
          <cell r="E25">
            <v>-15885</v>
          </cell>
          <cell r="F25">
            <v>-10166</v>
          </cell>
          <cell r="G25">
            <v>-3648</v>
          </cell>
          <cell r="H25">
            <v>381</v>
          </cell>
        </row>
        <row r="29">
          <cell r="D29">
            <v>153</v>
          </cell>
          <cell r="E29">
            <v>-24582</v>
          </cell>
          <cell r="F29">
            <v>-35325</v>
          </cell>
          <cell r="G29">
            <v>-31331</v>
          </cell>
          <cell r="H29">
            <v>-3200</v>
          </cell>
        </row>
        <row r="32">
          <cell r="D32">
            <v>39030</v>
          </cell>
          <cell r="E32">
            <v>62008</v>
          </cell>
        </row>
        <row r="33">
          <cell r="D33">
            <v>6755</v>
          </cell>
          <cell r="E33">
            <v>5935</v>
          </cell>
        </row>
        <row r="34">
          <cell r="D34">
            <v>14575</v>
          </cell>
          <cell r="E34">
            <v>11458</v>
          </cell>
        </row>
        <row r="35">
          <cell r="D35">
            <v>67734</v>
          </cell>
          <cell r="E35">
            <v>88187</v>
          </cell>
        </row>
        <row r="36">
          <cell r="D36">
            <v>883843</v>
          </cell>
          <cell r="E36">
            <v>922466</v>
          </cell>
        </row>
        <row r="38">
          <cell r="D38">
            <v>21592</v>
          </cell>
          <cell r="E38">
            <v>17828</v>
          </cell>
        </row>
        <row r="39">
          <cell r="D39">
            <v>5527</v>
          </cell>
          <cell r="E39">
            <v>11151</v>
          </cell>
        </row>
        <row r="41">
          <cell r="D41">
            <v>81344</v>
          </cell>
          <cell r="E41">
            <v>80714</v>
          </cell>
        </row>
        <row r="42">
          <cell r="D42">
            <v>651768</v>
          </cell>
          <cell r="E42">
            <v>653102</v>
          </cell>
        </row>
        <row r="44">
          <cell r="D44">
            <v>783117</v>
          </cell>
          <cell r="E44">
            <v>783800</v>
          </cell>
        </row>
        <row r="45">
          <cell r="D45">
            <v>0</v>
          </cell>
          <cell r="E45">
            <v>0</v>
          </cell>
        </row>
        <row r="46">
          <cell r="D46">
            <v>100726</v>
          </cell>
          <cell r="E46">
            <v>138666</v>
          </cell>
        </row>
        <row r="49">
          <cell r="D49">
            <v>72768</v>
          </cell>
          <cell r="E49">
            <v>61373</v>
          </cell>
        </row>
        <row r="51">
          <cell r="D51">
            <v>52430.51</v>
          </cell>
          <cell r="E51">
            <v>45311.66</v>
          </cell>
        </row>
      </sheetData>
      <sheetData sheetId="11" refreshError="1">
        <row r="7">
          <cell r="D7" t="str">
            <v>06/2006</v>
          </cell>
          <cell r="E7" t="str">
            <v>06/2005</v>
          </cell>
          <cell r="F7" t="str">
            <v>06/2004</v>
          </cell>
          <cell r="G7" t="str">
            <v>06/2003</v>
          </cell>
          <cell r="H7" t="str">
            <v>06/2002</v>
          </cell>
        </row>
        <row r="8">
          <cell r="D8">
            <v>68222000</v>
          </cell>
          <cell r="E8">
            <v>56741000</v>
          </cell>
          <cell r="F8">
            <v>51407000</v>
          </cell>
          <cell r="G8">
            <v>43373000</v>
          </cell>
          <cell r="H8">
            <v>40169000</v>
          </cell>
        </row>
        <row r="9">
          <cell r="D9">
            <v>33125000</v>
          </cell>
          <cell r="E9">
            <v>27872000</v>
          </cell>
          <cell r="F9">
            <v>25143000</v>
          </cell>
          <cell r="G9">
            <v>21760000</v>
          </cell>
          <cell r="H9">
            <v>20481000</v>
          </cell>
        </row>
        <row r="11">
          <cell r="D11">
            <v>21848000</v>
          </cell>
          <cell r="E11">
            <v>18400000</v>
          </cell>
          <cell r="F11">
            <v>16882000</v>
          </cell>
          <cell r="G11">
            <v>13009000</v>
          </cell>
          <cell r="H11">
            <v>12052000</v>
          </cell>
        </row>
        <row r="12">
          <cell r="D12">
            <v>1119000</v>
          </cell>
          <cell r="E12">
            <v>834000</v>
          </cell>
          <cell r="F12">
            <v>629000</v>
          </cell>
          <cell r="G12">
            <v>561000</v>
          </cell>
          <cell r="H12">
            <v>603000</v>
          </cell>
        </row>
        <row r="17">
          <cell r="D17">
            <v>13532000</v>
          </cell>
          <cell r="E17">
            <v>10815000</v>
          </cell>
          <cell r="F17">
            <v>9534000</v>
          </cell>
          <cell r="G17">
            <v>8846000</v>
          </cell>
          <cell r="H17">
            <v>8013000</v>
          </cell>
        </row>
        <row r="19">
          <cell r="D19">
            <v>3214000</v>
          </cell>
          <cell r="E19">
            <v>2082000</v>
          </cell>
          <cell r="F19">
            <v>1898000</v>
          </cell>
          <cell r="G19">
            <v>1703000</v>
          </cell>
          <cell r="H19">
            <v>1693000</v>
          </cell>
        </row>
        <row r="25">
          <cell r="D25">
            <v>3729000</v>
          </cell>
          <cell r="E25">
            <v>3058000</v>
          </cell>
          <cell r="F25">
            <v>2749000</v>
          </cell>
          <cell r="G25">
            <v>2344000</v>
          </cell>
          <cell r="H25">
            <v>2031000</v>
          </cell>
        </row>
        <row r="29">
          <cell r="D29">
            <v>8684000</v>
          </cell>
          <cell r="E29">
            <v>6923000</v>
          </cell>
          <cell r="F29">
            <v>6156000</v>
          </cell>
          <cell r="G29">
            <v>5186000</v>
          </cell>
          <cell r="H29">
            <v>4352000</v>
          </cell>
        </row>
        <row r="32">
          <cell r="D32">
            <v>6693000</v>
          </cell>
          <cell r="E32">
            <v>6389000</v>
          </cell>
        </row>
        <row r="33">
          <cell r="D33">
            <v>5725000</v>
          </cell>
          <cell r="E33">
            <v>4185000</v>
          </cell>
        </row>
        <row r="34">
          <cell r="D34">
            <v>6291000</v>
          </cell>
          <cell r="E34">
            <v>5006000</v>
          </cell>
        </row>
        <row r="35">
          <cell r="D35">
            <v>24329000</v>
          </cell>
          <cell r="E35">
            <v>20329000</v>
          </cell>
        </row>
        <row r="36">
          <cell r="D36">
            <v>135695000</v>
          </cell>
          <cell r="E36">
            <v>61527000</v>
          </cell>
        </row>
        <row r="38">
          <cell r="D38">
            <v>4910000</v>
          </cell>
          <cell r="E38">
            <v>3802000</v>
          </cell>
        </row>
        <row r="39">
          <cell r="D39">
            <v>2128000</v>
          </cell>
          <cell r="E39">
            <v>11441000</v>
          </cell>
        </row>
        <row r="41">
          <cell r="D41">
            <v>19985000</v>
          </cell>
          <cell r="E41">
            <v>25039000</v>
          </cell>
        </row>
        <row r="42">
          <cell r="D42">
            <v>35976000</v>
          </cell>
          <cell r="E42">
            <v>12887000</v>
          </cell>
        </row>
        <row r="44">
          <cell r="D44">
            <v>72787000</v>
          </cell>
          <cell r="E44">
            <v>43052000</v>
          </cell>
        </row>
        <row r="45">
          <cell r="D45">
            <v>1451000</v>
          </cell>
          <cell r="E45">
            <v>1483000</v>
          </cell>
        </row>
        <row r="46">
          <cell r="D46">
            <v>62908000</v>
          </cell>
          <cell r="E46">
            <v>18475000</v>
          </cell>
        </row>
        <row r="49">
          <cell r="D49">
            <v>2667000</v>
          </cell>
          <cell r="E49">
            <v>2181000</v>
          </cell>
        </row>
        <row r="51">
          <cell r="D51">
            <v>3285900</v>
          </cell>
          <cell r="E51">
            <v>2737100</v>
          </cell>
        </row>
      </sheetData>
      <sheetData sheetId="12" refreshError="1">
        <row r="7">
          <cell r="D7" t="str">
            <v>12/2006</v>
          </cell>
          <cell r="E7" t="str">
            <v>12/2005</v>
          </cell>
          <cell r="F7" t="str">
            <v>12/2004</v>
          </cell>
          <cell r="G7" t="str">
            <v>12/2003</v>
          </cell>
          <cell r="H7" t="str">
            <v>12/2002</v>
          </cell>
        </row>
        <row r="8">
          <cell r="D8">
            <v>12237700</v>
          </cell>
          <cell r="E8">
            <v>11396900</v>
          </cell>
          <cell r="F8">
            <v>10584200</v>
          </cell>
          <cell r="G8">
            <v>9903400</v>
          </cell>
          <cell r="H8">
            <v>9294300</v>
          </cell>
        </row>
        <row r="9">
          <cell r="D9">
            <v>5536100</v>
          </cell>
          <cell r="E9">
            <v>5191900</v>
          </cell>
          <cell r="F9">
            <v>4747200</v>
          </cell>
          <cell r="G9">
            <v>4456100</v>
          </cell>
          <cell r="H9">
            <v>4224200</v>
          </cell>
        </row>
        <row r="11">
          <cell r="D11">
            <v>4355200</v>
          </cell>
          <cell r="E11">
            <v>3954800</v>
          </cell>
          <cell r="F11">
            <v>3624600</v>
          </cell>
          <cell r="G11">
            <v>3296300</v>
          </cell>
          <cell r="H11">
            <v>3034000</v>
          </cell>
        </row>
        <row r="12">
          <cell r="D12">
            <v>166600</v>
          </cell>
          <cell r="E12">
            <v>142500</v>
          </cell>
          <cell r="F12">
            <v>123700</v>
          </cell>
          <cell r="G12">
            <v>128100</v>
          </cell>
          <cell r="H12">
            <v>150800</v>
          </cell>
        </row>
        <row r="17">
          <cell r="D17">
            <v>2321500</v>
          </cell>
          <cell r="E17">
            <v>2302300</v>
          </cell>
          <cell r="F17">
            <v>2194200</v>
          </cell>
          <cell r="G17">
            <v>2229300</v>
          </cell>
          <cell r="H17">
            <v>2021100</v>
          </cell>
        </row>
        <row r="19">
          <cell r="D19">
            <v>328700</v>
          </cell>
          <cell r="E19">
            <v>329300</v>
          </cell>
          <cell r="F19">
            <v>327800</v>
          </cell>
          <cell r="G19">
            <v>327800</v>
          </cell>
          <cell r="H19">
            <v>309000</v>
          </cell>
        </row>
        <row r="25">
          <cell r="D25">
            <v>648400</v>
          </cell>
          <cell r="E25">
            <v>727600</v>
          </cell>
          <cell r="F25">
            <v>675300</v>
          </cell>
          <cell r="G25">
            <v>620600</v>
          </cell>
          <cell r="H25">
            <v>582000</v>
          </cell>
        </row>
        <row r="29">
          <cell r="D29">
            <v>1353400</v>
          </cell>
          <cell r="E29">
            <v>1351400</v>
          </cell>
          <cell r="F29">
            <v>1327100</v>
          </cell>
          <cell r="G29">
            <v>1421300</v>
          </cell>
          <cell r="H29">
            <v>1288300</v>
          </cell>
        </row>
        <row r="32">
          <cell r="D32">
            <v>489500</v>
          </cell>
          <cell r="E32">
            <v>340700</v>
          </cell>
        </row>
        <row r="33">
          <cell r="D33">
            <v>1523200</v>
          </cell>
          <cell r="E33">
            <v>1309400</v>
          </cell>
        </row>
        <row r="34">
          <cell r="D34">
            <v>1008400</v>
          </cell>
          <cell r="E34">
            <v>855800</v>
          </cell>
        </row>
        <row r="35">
          <cell r="D35">
            <v>3301000</v>
          </cell>
          <cell r="E35">
            <v>2757100</v>
          </cell>
        </row>
        <row r="36">
          <cell r="D36">
            <v>9138000</v>
          </cell>
          <cell r="E36">
            <v>8507100</v>
          </cell>
        </row>
        <row r="38">
          <cell r="D38">
            <v>1039700</v>
          </cell>
          <cell r="E38">
            <v>876100</v>
          </cell>
        </row>
        <row r="39">
          <cell r="D39">
            <v>950800</v>
          </cell>
          <cell r="E39">
            <v>528200</v>
          </cell>
        </row>
        <row r="41">
          <cell r="D41">
            <v>3469100</v>
          </cell>
          <cell r="E41">
            <v>2743000</v>
          </cell>
        </row>
        <row r="42">
          <cell r="D42">
            <v>2720400</v>
          </cell>
          <cell r="E42">
            <v>2918000</v>
          </cell>
        </row>
        <row r="44">
          <cell r="D44">
            <v>7727100</v>
          </cell>
          <cell r="E44">
            <v>7157000</v>
          </cell>
        </row>
        <row r="45">
          <cell r="D45">
            <v>222700</v>
          </cell>
          <cell r="E45">
            <v>253700</v>
          </cell>
        </row>
        <row r="46">
          <cell r="D46">
            <v>1410900</v>
          </cell>
          <cell r="E46">
            <v>1350100</v>
          </cell>
        </row>
        <row r="49">
          <cell r="D49">
            <v>476400</v>
          </cell>
          <cell r="E49">
            <v>389200</v>
          </cell>
        </row>
        <row r="51">
          <cell r="D51">
            <v>550500</v>
          </cell>
          <cell r="E51">
            <v>556500</v>
          </cell>
        </row>
      </sheetData>
      <sheetData sheetId="13" refreshError="1">
        <row r="12">
          <cell r="C12">
            <v>0</v>
          </cell>
        </row>
      </sheetData>
      <sheetData sheetId="14" refreshError="1">
        <row r="12">
          <cell r="C12">
            <v>0</v>
          </cell>
        </row>
      </sheetData>
      <sheetData sheetId="15" refreshError="1">
        <row r="12">
          <cell r="C12">
            <v>0</v>
          </cell>
        </row>
      </sheetData>
      <sheetData sheetId="16"/>
      <sheetData sheetId="17"/>
      <sheetData sheetId="18"/>
      <sheetData sheetId="19" refreshError="1">
        <row r="12">
          <cell r="C12">
            <v>0</v>
          </cell>
        </row>
      </sheetData>
      <sheetData sheetId="20" refreshError="1">
        <row r="12">
          <cell r="C12">
            <v>0</v>
          </cell>
        </row>
      </sheetData>
      <sheetData sheetId="21" refreshError="1">
        <row r="12">
          <cell r="C12">
            <v>0</v>
          </cell>
        </row>
      </sheetData>
      <sheetData sheetId="22" refreshError="1">
        <row r="12">
          <cell r="C12">
            <v>0</v>
          </cell>
        </row>
      </sheetData>
      <sheetData sheetId="23" refreshError="1">
        <row r="12">
          <cell r="C12">
            <v>0</v>
          </cell>
        </row>
      </sheetData>
      <sheetData sheetId="24" refreshError="1">
        <row r="12">
          <cell r="C12">
            <v>0</v>
          </cell>
        </row>
      </sheetData>
      <sheetData sheetId="25" refreshError="1">
        <row r="12">
          <cell r="C12">
            <v>0</v>
          </cell>
        </row>
      </sheetData>
      <sheetData sheetId="26" refreshError="1">
        <row r="12">
          <cell r="C12">
            <v>0</v>
          </cell>
        </row>
      </sheetData>
      <sheetData sheetId="27" refreshError="1">
        <row r="12">
          <cell r="C12">
            <v>0</v>
          </cell>
        </row>
      </sheetData>
      <sheetData sheetId="28" refreshError="1">
        <row r="12">
          <cell r="C12">
            <v>0</v>
          </cell>
        </row>
      </sheetData>
      <sheetData sheetId="29" refreshError="1">
        <row r="12">
          <cell r="C12">
            <v>0</v>
          </cell>
        </row>
      </sheetData>
      <sheetData sheetId="30" refreshError="1">
        <row r="12">
          <cell r="C12">
            <v>0</v>
          </cell>
        </row>
      </sheetData>
      <sheetData sheetId="31"/>
      <sheetData sheetId="32"/>
      <sheetData sheetId="33"/>
      <sheetData sheetId="34" refreshError="1">
        <row r="5">
          <cell r="A5" t="str">
            <v>Coinstar, Inc. (Coinstar) is a multi-national company offering a range of</v>
          </cell>
          <cell r="B5" t="str">
            <v>CPI Corp. is engaged in selling and manufacturing professional portrait</v>
          </cell>
          <cell r="C5" t="str">
            <v>Coinmach Service Corp. (CSC) is a provider of outsourced laundry equipment</v>
          </cell>
          <cell r="D5" t="str">
            <v>The Procter &amp; Gamble Company (P&amp;G) is focused on providing branded</v>
          </cell>
          <cell r="E5" t="str">
            <v>Colgate-Palmolive Company (Colgate) is a consumer products company. The</v>
          </cell>
        </row>
        <row r="6">
          <cell r="A6" t="str">
            <v>solutions for retailers' storefronts consisting of self-service coin</v>
          </cell>
          <cell r="B6" t="str">
            <v>photography of babies, children, adults and family groups, and offers</v>
          </cell>
          <cell r="C6" t="str">
            <v>services for multi-family housing properties in North America. The</v>
          </cell>
          <cell r="D6" t="str">
            <v>consumer goods products. The Company is organized into three global</v>
          </cell>
          <cell r="E6" t="str">
            <v>Company manages its business in two product segments: Oral, Personal and</v>
          </cell>
        </row>
        <row r="7">
          <cell r="A7" t="str">
            <v>counting; entertainment services, such as skill-crane machines, bulk</v>
          </cell>
          <cell r="B7" t="str">
            <v>other related products and services. As of February 3, 2007, CPI operated</v>
          </cell>
          <cell r="C7" t="str">
            <v>Company's core business (route business) involves leasing laundry rooms</v>
          </cell>
          <cell r="D7" t="str">
            <v>business units: Beauty and Health; Household Care, and Gillette GBU. Its</v>
          </cell>
          <cell r="E7" t="str">
            <v>Home Care, and Pet Nutrition. Colgate's Oral Care products include</v>
          </cell>
        </row>
        <row r="8">
          <cell r="A8" t="str">
            <v>vending machines and kiddie rides, and e-payment services, such as</v>
          </cell>
          <cell r="B8" t="str">
            <v>1,041 studios throughout the United States, Canada and Puerto Rico</v>
          </cell>
          <cell r="C8" t="str">
            <v>from building owners and property management companies, installing and</v>
          </cell>
          <cell r="D8" t="str">
            <v>products are sold in over 180 countries around the world primarily through</v>
          </cell>
          <cell r="E8" t="str">
            <v>toothpaste, toothbrushes, mouth rinses, dental floss and pharmaceutical</v>
          </cell>
        </row>
        <row r="9">
          <cell r="A9" t="str">
            <v>pre-paid wireless products, stored value cards, payroll cards, pre-paid</v>
          </cell>
          <cell r="B9" t="str">
            <v>principally under license agreements with Sears, Roebuck and Co. (Sears).</v>
          </cell>
          <cell r="C9" t="str">
            <v>servicing laundry equipment, and collecting revenues generated from</v>
          </cell>
          <cell r="D9" t="str">
            <v>mass merchandisers, grocery stores, membership club stores and drug</v>
          </cell>
          <cell r="E9" t="str">
            <v>products for dentists and other oral health professionals. Other products</v>
          </cell>
        </row>
        <row r="10">
          <cell r="A10" t="str">
            <v>debit cards and money transfer services. It also offers a range of</v>
          </cell>
          <cell r="B10" t="str">
            <v>Studios are located in all 50 states, Canada and Puerto Rico. Operations</v>
          </cell>
          <cell r="C10" t="str">
            <v>laundry machines. During the fiscal year ended March 31, 2007 (fiscal</v>
          </cell>
          <cell r="D10" t="str">
            <v>stores. The Company owns or has licenses under patents and registered</v>
          </cell>
          <cell r="E10" t="str">
            <v>in this segment include Colgate Max Fresh, Colgate Sensitive Plus</v>
          </cell>
        </row>
        <row r="11">
          <cell r="A11" t="str">
            <v>point-of-sale terminals, standalone e-payment kiosks and</v>
          </cell>
          <cell r="B11" t="str">
            <v>in the United States and Puerto Rico are conducted through the Company's</v>
          </cell>
          <cell r="C11" t="str">
            <v>2007), CSC's route business represented approximately 89% of the Company's</v>
          </cell>
          <cell r="D11" t="str">
            <v>trademarks, which are used in connection with its activity in all</v>
          </cell>
          <cell r="E11" t="str">
            <v>Whitening and Colgate Time Control toothpastes, Colgate 360Â° manual</v>
          </cell>
        </row>
        <row r="12">
          <cell r="A12" t="str">
            <v>e-payment-enabled, coin-counting machines in drugstores, universities,</v>
          </cell>
          <cell r="B12" t="str">
            <v>subsidiaries, Consumer Programs Incorporated and CPI Images, LLC, and a</v>
          </cell>
          <cell r="C12" t="str">
            <v>total revenue. The existing customer base for the route business comprises</v>
          </cell>
          <cell r="D12" t="str">
            <v>businesses. Some of these patents or licenses cover product formulation</v>
          </cell>
          <cell r="E12" t="str">
            <v>toothbrushes, Colgate Smiles line of manual toothbrushes for kids and Plax</v>
          </cell>
        </row>
        <row r="13">
          <cell r="A13" t="str">
            <v>shopping malls, supermarkets and convenience stores in the United States,</v>
          </cell>
          <cell r="B13" t="str">
            <v>partnership, Texas Portraits, L.P. (owned by Consumer Programs</v>
          </cell>
          <cell r="C13" t="str">
            <v>owners of rental apartment buildings, property management companies,</v>
          </cell>
          <cell r="D13" t="str">
            <v>and processes used to manufacture its products. P&amp;G created new categories</v>
          </cell>
          <cell r="E13" t="str">
            <v>Overnight mouth rinse. The Personal Care market includes shower gels,</v>
          </cell>
        </row>
        <row r="14">
          <cell r="A14" t="str">
            <v>the United Kingdom and other countries. Coinstar owns and operates more</v>
          </cell>
          <cell r="B14" t="str">
            <v>Incorporated and another subsidiary, Consumer Programs Partner, Inc.),</v>
          </cell>
          <cell r="C14" t="str">
            <v>condominiums and cooperatives, universities and other multi-family housing</v>
          </cell>
          <cell r="D14" t="str">
            <v>with new brands, such as Febreze, Swiffer, Kandoo, Prilosec OTC and</v>
          </cell>
          <cell r="E14" t="str">
            <v>shampoos, conditioners, and deodorants and antiperspirants, as well as</v>
          </cell>
        </row>
        <row r="15">
          <cell r="A15" t="str">
            <v>than 13,500 coin-counting machines in the United States, Canada, Puerto</v>
          </cell>
          <cell r="B15" t="str">
            <v>pursuant to a license agreement with Sears. In Canada, the Company</v>
          </cell>
          <cell r="C15" t="str">
            <v>properties. On April 3, 2006, CSC completed the acquisition of American</v>
          </cell>
          <cell r="D15" t="str">
            <v>ThermaCare. In September 2006, the Company's Sure brand (an antiperspirant</v>
          </cell>
          <cell r="E15" t="str">
            <v>liquid hand soaps. Colgate, through its Hill's Pet Nutrition segment, is a</v>
          </cell>
        </row>
        <row r="16">
          <cell r="A16" t="str">
            <v>Rico and the United Kingdom. On May 31, 2006, Coinstar acquired Travelex</v>
          </cell>
          <cell r="B16" t="str">
            <v xml:space="preserve">operates 112 Sears Portrait Studios through its subsidiary, CPI Corp. </v>
          </cell>
          <cell r="C16" t="str">
            <v>Sales, Inc. During fiscal 2007, the Company completed other acquisitions</v>
          </cell>
          <cell r="D16" t="str">
            <v>and deodorant brand) was acquired by Innovative Brands, LLC. In January</v>
          </cell>
          <cell r="E16" t="str">
            <v>producer of specialty pet nutrition products for dogs and cats with</v>
          </cell>
        </row>
        <row r="17">
          <cell r="A17" t="str">
            <v>Money Transfer Limited (renamed Coinstar Money Transfer (CMT)), a company</v>
          </cell>
          <cell r="C17" t="str">
            <v>included in the route and rental businesses.</v>
          </cell>
          <cell r="D17" t="str">
            <v>2007, P&amp;G acquired HDS Cosmetics Lab Inc., which manufactures and markets</v>
          </cell>
          <cell r="E17" t="str">
            <v>products marketed in over 90 countries around the world. On May 1, 2006,</v>
          </cell>
        </row>
        <row r="18">
          <cell r="A18" t="str">
            <v>that is in the business of offering money transfer services.</v>
          </cell>
          <cell r="D18" t="str">
            <v>Doctor's Dermatologic Formula (DDF) skin care.</v>
          </cell>
          <cell r="E18" t="str">
            <v>the Company acquired an 84% interest in Tom's of Maine, Inc.</v>
          </cell>
        </row>
      </sheetData>
      <sheetData sheetId="3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요약"/>
      <sheetName val="Sheet1"/>
      <sheetName val="참고"/>
      <sheetName val="판관비"/>
      <sheetName val="제시용"/>
      <sheetName val="영업"/>
      <sheetName val="전망"/>
      <sheetName val="매출"/>
      <sheetName val="차입금"/>
      <sheetName val="보유현금"/>
      <sheetName val="3.일반사상"/>
      <sheetName val="월별손익"/>
      <sheetName val="적용환율"/>
      <sheetName val="전체지분도"/>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정시산표"/>
      <sheetName val="경영비율 "/>
      <sheetName val="2월특별상여"/>
      <sheetName val="9월상여"/>
      <sheetName val="1급갑"/>
      <sheetName val="조정명세서"/>
      <sheetName val="3.일반사상"/>
      <sheetName val="발생집계"/>
      <sheetName val="목표관리모델(누적)"/>
      <sheetName val="정산표"/>
      <sheetName val="분개장·원장"/>
      <sheetName val="현지법인 대손설정"/>
      <sheetName val="완성차 미수금"/>
      <sheetName val="Assumption"/>
      <sheetName val="보험금"/>
      <sheetName val="1월"/>
      <sheetName val="투자자산"/>
      <sheetName val="대손상각"/>
      <sheetName val="외상매출금"/>
      <sheetName val="받을어음"/>
      <sheetName val="재무제표"/>
      <sheetName val="총괄표"/>
      <sheetName val="제조원가"/>
      <sheetName val="재고자산명세"/>
      <sheetName val="관계주식"/>
      <sheetName val="이자율"/>
      <sheetName val="재공품(3)"/>
      <sheetName val="표준원가표(2)"/>
      <sheetName val="ls"/>
      <sheetName val="주관사업"/>
      <sheetName val="본사재고"/>
      <sheetName val="제품구분"/>
      <sheetName val="용역원가명세서"/>
      <sheetName val="현금흐름표"/>
      <sheetName val="수입"/>
      <sheetName val="추가예산"/>
      <sheetName val="해당월"/>
      <sheetName val="재공품"/>
      <sheetName val="기타"/>
      <sheetName val="공정가치"/>
      <sheetName val="산업은행 경영지표"/>
      <sheetName val="일위대가(계측기설치)"/>
      <sheetName val="#2 BSPL"/>
      <sheetName val="기안"/>
      <sheetName val="data"/>
      <sheetName val="작업일보"/>
      <sheetName val="주식적수"/>
      <sheetName val="F-1,2"/>
      <sheetName val="담당자"/>
      <sheetName val="감가상각(원본)"/>
      <sheetName val="96수표어음"/>
      <sheetName val="요약"/>
      <sheetName val="일반(본사)"/>
      <sheetName val="일반(의성)"/>
      <sheetName val="미수금(공동공사비)"/>
      <sheetName val="회사정보"/>
      <sheetName val="외화금융(97-03)"/>
      <sheetName val="평가제외"/>
      <sheetName val="수선비"/>
      <sheetName val="조흥은행"/>
      <sheetName val="확인서"/>
      <sheetName val="건설가"/>
      <sheetName val="치약_v011223"/>
      <sheetName val="퇴직충당금(3.31)(국문)"/>
      <sheetName val="대차"/>
      <sheetName val="대차대조"/>
      <sheetName val="품종별월계"/>
      <sheetName val="마감분석"/>
      <sheetName val="업체별재고금액"/>
      <sheetName val="판매금액기본계획"/>
      <sheetName val="판매금액실적"/>
      <sheetName val="판매금액실행계획"/>
      <sheetName val="판매수량기본계획"/>
      <sheetName val="판매수량실적"/>
      <sheetName val="판매수량실행계획"/>
      <sheetName val="품셈TABLE"/>
      <sheetName val="부산9503"/>
      <sheetName val="COVER-P"/>
      <sheetName val="민감도"/>
      <sheetName val="현금흐름"/>
      <sheetName val="97년"/>
      <sheetName val="현장"/>
      <sheetName val="9706"/>
      <sheetName val="Sheet1"/>
      <sheetName val="시작"/>
      <sheetName val="품질현황-보류"/>
      <sheetName val="주요비율-낙관"/>
      <sheetName val="Ⅰ-1"/>
      <sheetName val="대차,손익"/>
      <sheetName val="손익계산서(管理)"/>
      <sheetName val="대차대조표"/>
      <sheetName val="삼화95"/>
      <sheetName val="구동"/>
      <sheetName val="경비공통"/>
      <sheetName val="손익계산서"/>
      <sheetName val="이익잉여금처분계산서"/>
      <sheetName val="sap`04.7.14"/>
      <sheetName val="성적표96"/>
      <sheetName val="경찰공현금흐름표"/>
      <sheetName val="27"/>
      <sheetName val="분석적검토"/>
      <sheetName val="공제회계"/>
      <sheetName val="score sheet"/>
      <sheetName val="00법인세검토"/>
      <sheetName val="공제사업score sheet"/>
      <sheetName val="법인세비용 계산"/>
      <sheetName val="정관 및 회계규정"/>
      <sheetName val="주석"/>
      <sheetName val="AR"/>
      <sheetName val="총괄분석적검토"/>
      <sheetName val="Sheet2"/>
      <sheetName val="주요ISSUE 사항"/>
      <sheetName val="무형자산"/>
      <sheetName val="부서자료"/>
      <sheetName val="미지급법인세"/>
      <sheetName val="일시적차이의증감내역"/>
      <sheetName val="예상평균과세소득"/>
      <sheetName val="2006 과표및세액조정계산서"/>
      <sheetName val="소득금액조정합계표"/>
      <sheetName val="과목별소득금액조정"/>
      <sheetName val="자본금과적립금(을)"/>
      <sheetName val="퇴직충당금"/>
      <sheetName val="퇴직보험예치금"/>
      <sheetName val="Sheet3"/>
      <sheetName val="Sheet4"/>
      <sheetName val="Sheet5"/>
      <sheetName val="적심사표"/>
      <sheetName val="월할경비"/>
      <sheetName val="부서별공수"/>
      <sheetName val="투입공수"/>
      <sheetName val="생산"/>
      <sheetName val="자재재고"/>
      <sheetName val="재공재고"/>
      <sheetName val="보빈규격"/>
      <sheetName val="출입자명단"/>
      <sheetName val="보증금(전신전화가입권)"/>
      <sheetName val="보정후BS"/>
      <sheetName val="코드"/>
      <sheetName val="지점장"/>
      <sheetName val="사원명부"/>
      <sheetName val="10.31"/>
      <sheetName val="LIST"/>
      <sheetName val="계정과목"/>
      <sheetName val="환율시트"/>
      <sheetName val="회사전체"/>
      <sheetName val="공동"/>
      <sheetName val="단독"/>
      <sheetName val="Total"/>
      <sheetName val="건설중인"/>
      <sheetName val="WorksheetSettings"/>
      <sheetName val="Details"/>
      <sheetName val="업무분장 "/>
      <sheetName val="99퇴직"/>
      <sheetName val="갑지(추정)"/>
      <sheetName val="경영혁신본부"/>
      <sheetName val="IDONG"/>
      <sheetName val="감가상각"/>
      <sheetName val="총물량"/>
      <sheetName val="YTD Sales(0411)"/>
      <sheetName val="3.판관비명세서"/>
      <sheetName val="WPL"/>
      <sheetName val="기본자료"/>
      <sheetName val="법인구분"/>
      <sheetName val="기초코드"/>
      <sheetName val="Sheet11"/>
      <sheetName val="세부pl"/>
      <sheetName val="현금"/>
      <sheetName val="수익성분석"/>
      <sheetName val="제조원가명세서"/>
      <sheetName val="외상매출금현황-수정분 A2"/>
      <sheetName val="PAN"/>
      <sheetName val="보정전BS(세분류)"/>
      <sheetName val="입력자료"/>
      <sheetName val="매출.물동명세"/>
      <sheetName val="Code"/>
      <sheetName val="Menu_Link"/>
      <sheetName val="basic_info"/>
      <sheetName val="원가율"/>
      <sheetName val="TSCLFEB"/>
      <sheetName val="계수원본(99.2.28)"/>
      <sheetName val="차액보증"/>
      <sheetName val="공통비배부기준"/>
      <sheetName val="취합표"/>
      <sheetName val="물량산출"/>
      <sheetName val="자료"/>
      <sheetName val="주요기준"/>
      <sheetName val="내역"/>
      <sheetName val="설계"/>
      <sheetName val="비용"/>
      <sheetName val="관A준공"/>
      <sheetName val="대전"/>
      <sheetName val="Net PL(세분류)"/>
      <sheetName val="지역개발"/>
      <sheetName val="Voucher"/>
      <sheetName val="213"/>
      <sheetName val="5사남"/>
      <sheetName val="공통비(전체)"/>
      <sheetName val="산출기준(파견전산실)"/>
      <sheetName val="99매출현"/>
      <sheetName val="95년간접비"/>
      <sheetName val="서식시트"/>
      <sheetName val="제조부문배부"/>
      <sheetName val="99선급비용"/>
      <sheetName val="받을어음할인및 융통어음"/>
      <sheetName val="부도어음"/>
      <sheetName val="score_sheet"/>
      <sheetName val="공제사업score_sheet"/>
      <sheetName val="법인세비용_계산"/>
      <sheetName val="정관_및_회계규정"/>
      <sheetName val="주요ISSUE_사항"/>
      <sheetName val="완성차_미수금"/>
      <sheetName val="2006_과표및세액조정계산서"/>
      <sheetName val="외상매출금현황-수정분_A2"/>
      <sheetName val="계수원본(99_2_28)"/>
      <sheetName val="YTD_Sales(0411)"/>
      <sheetName val="10_31"/>
      <sheetName val="매출_물동명세"/>
      <sheetName val="원천세납부"/>
      <sheetName val="Cash Flow"/>
      <sheetName val="①매출"/>
      <sheetName val="은행"/>
      <sheetName val="XREF"/>
      <sheetName val="운반장소등록"/>
      <sheetName val="목표"/>
      <sheetName val="차수"/>
      <sheetName val="6_3"/>
      <sheetName val="9-1차이내역"/>
      <sheetName val="아파트 기성내역서"/>
      <sheetName val="B"/>
      <sheetName val="ke24(0404)"/>
      <sheetName val="KE24(0403)"/>
      <sheetName val="계정code"/>
      <sheetName val="담보평가"/>
      <sheetName val="정보"/>
      <sheetName val="11.17-11.23"/>
      <sheetName val="11.24-11.30"/>
      <sheetName val="기타현황"/>
      <sheetName val="MH_생산"/>
      <sheetName val="Menu"/>
      <sheetName val="CashFlow(중간집계)"/>
      <sheetName val="LoanList"/>
      <sheetName val="2.상각보정명세"/>
      <sheetName val="외상매입금_Detail"/>
      <sheetName val="일위대가"/>
      <sheetName val="요약BS"/>
      <sheetName val="2.대외공문"/>
      <sheetName val="1공장 재공품생산현황"/>
      <sheetName val="건축공사"/>
      <sheetName val="가정"/>
      <sheetName val="현장관리비"/>
      <sheetName val="리츠"/>
      <sheetName val="주주명부&lt;끝&gt;"/>
      <sheetName val="cfanal"/>
      <sheetName val="profit"/>
      <sheetName val="부산"/>
      <sheetName val="하수급견적대비"/>
      <sheetName val="장할생활 (2)"/>
      <sheetName val="증감분석 및 연결조정"/>
      <sheetName val="RC"/>
      <sheetName val="S&amp;R"/>
      <sheetName val="손익"/>
      <sheetName val="비교원가제출.고"/>
      <sheetName val="공사개요"/>
      <sheetName val="개인법인구분"/>
      <sheetName val="금액집계(리포트)"/>
      <sheetName val="입고단가기준"/>
      <sheetName val="의뢰건 (2)"/>
      <sheetName val="유통망계획"/>
      <sheetName val="실행내역서(DCU)"/>
      <sheetName val="경남"/>
      <sheetName val="경북"/>
      <sheetName val="중부"/>
      <sheetName val="5.소재"/>
      <sheetName val="손익(10월)"/>
      <sheetName val="월별손익"/>
      <sheetName val="토목"/>
      <sheetName val="적현로"/>
      <sheetName val="공사기성"/>
      <sheetName val="3-31"/>
      <sheetName val="매출채권 및 담보비율 변동"/>
      <sheetName val="미지급비용2"/>
      <sheetName val="미지급비용"/>
      <sheetName val="현금흐름Ⅰ"/>
      <sheetName val="공통"/>
      <sheetName val="쌍용자료"/>
      <sheetName val="대우자료"/>
      <sheetName val="만기"/>
      <sheetName val="달성율"/>
      <sheetName val="2공구산출내역"/>
      <sheetName val="설계내역서"/>
      <sheetName val="해창정"/>
      <sheetName val="1월실적 (2)"/>
      <sheetName val="크라운"/>
      <sheetName val="인원자료"/>
      <sheetName val="화섬 MDP"/>
      <sheetName val="시산표"/>
      <sheetName val="수h"/>
      <sheetName val="영업소실적"/>
      <sheetName val="금융"/>
      <sheetName val="리스"/>
      <sheetName val="보험"/>
      <sheetName val="其他应收款明细及帐龄分析(表5)"/>
      <sheetName val="급여지급"/>
      <sheetName val="조견표"/>
      <sheetName val="입력항목"/>
      <sheetName val="INFORM"/>
      <sheetName val="25.보증금(임차보증금외)"/>
      <sheetName val="국산화"/>
      <sheetName val="지성학원"/>
      <sheetName val="ILBAN"/>
      <sheetName val="IJABUNRI"/>
      <sheetName val="TB"/>
      <sheetName val="WELDING"/>
      <sheetName val="보조부문비배부"/>
      <sheetName val="계정"/>
      <sheetName val="관계사"/>
      <sheetName val="통화코드"/>
      <sheetName val="투자자산처분손익"/>
      <sheetName val="24.보증금(전신전화가입권)"/>
      <sheetName val="경비예산"/>
      <sheetName val="생산성(2차)"/>
      <sheetName val="요약(1차)"/>
      <sheetName val="경기남부"/>
      <sheetName val="이익잉여금"/>
      <sheetName val="정의"/>
      <sheetName val="E_B_L"/>
      <sheetName val="기초자료"/>
      <sheetName val="테이블"/>
      <sheetName val="J"/>
      <sheetName val="각주"/>
      <sheetName val="노임이"/>
      <sheetName val="Sheet6"/>
      <sheetName val="퇴직급여충당금12.31"/>
      <sheetName val="TCA"/>
      <sheetName val="미오"/>
      <sheetName val="자본금"/>
      <sheetName val="재고"/>
      <sheetName val="퇴충"/>
      <sheetName val="사업자등록증"/>
      <sheetName val="범한여행"/>
      <sheetName val="대차대조표12.01"/>
      <sheetName val="해외법인"/>
      <sheetName val="합계잔액시산표"/>
      <sheetName val="월별"/>
      <sheetName val="Summary"/>
      <sheetName val="업종코드"/>
      <sheetName val="본공사"/>
      <sheetName val="양식3"/>
      <sheetName val="기초"/>
      <sheetName val="추가(완)"/>
      <sheetName val="8월배정예산"/>
      <sheetName val="3"/>
      <sheetName val="수리결과"/>
      <sheetName val="명세서"/>
      <sheetName val="인별호봉표"/>
      <sheetName val="각종data"/>
      <sheetName val="항목"/>
      <sheetName val="4-1. 매출원가 손익계획 집계표"/>
      <sheetName val="유림골조"/>
      <sheetName val="연체대출"/>
      <sheetName val="00'미수"/>
      <sheetName val="적용환율"/>
      <sheetName val="3250-41"/>
      <sheetName val="Reference"/>
      <sheetName val="T6-6(7)"/>
      <sheetName val="수율"/>
      <sheetName val="1.MDF1공장"/>
      <sheetName val="Dólar Observado"/>
      <sheetName val="입고12"/>
      <sheetName val="출고12"/>
      <sheetName val="대비"/>
      <sheetName val="Rate"/>
      <sheetName val="작업불가"/>
      <sheetName val="CAUDIT"/>
      <sheetName val="입력.판매"/>
      <sheetName val="입력.인원"/>
      <sheetName val="듀레이션"/>
      <sheetName val="3-4현"/>
      <sheetName val="3-3현"/>
      <sheetName val="수불표"/>
      <sheetName val="4.2유효폭의 계산"/>
      <sheetName val="FRDS9805"/>
      <sheetName val="대구은행"/>
      <sheetName val="기준봉급표"/>
      <sheetName val="직급별인적"/>
      <sheetName val="A1"/>
      <sheetName val="외상매입금점별현황"/>
      <sheetName val="0"/>
      <sheetName val="기초작업"/>
      <sheetName val="상세"/>
      <sheetName val="근태현황"/>
      <sheetName val="1"/>
      <sheetName val="2"/>
      <sheetName val="4"/>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8"/>
      <sheetName val="29"/>
      <sheetName val="30"/>
      <sheetName val="31"/>
      <sheetName val="32"/>
      <sheetName val="비용 배부후"/>
      <sheetName val="Farmtrac(Long)"/>
      <sheetName val="Table"/>
      <sheetName val="공수"/>
      <sheetName val="Class-Char"/>
      <sheetName val="부재료입고집계"/>
      <sheetName val="0701"/>
      <sheetName val="RECIMAKE"/>
      <sheetName val="LEASE4"/>
      <sheetName val="지급보증금74"/>
      <sheetName val="분개종합(01)"/>
      <sheetName val="투자자본상계"/>
      <sheetName val="全社経費"/>
      <sheetName val="実績集計"/>
      <sheetName val="実績連絡"/>
      <sheetName val="Customer"/>
      <sheetName val="버스업체(57개사)"/>
      <sheetName val="우리종금예상재무제표"/>
      <sheetName val="대차정산"/>
      <sheetName val="별첨1(임금)"/>
      <sheetName val="주주명부-가나다"/>
      <sheetName val="위험보험료표"/>
      <sheetName val="본부별매출"/>
      <sheetName val="총괄"/>
      <sheetName val="작성요령"/>
      <sheetName val="XXXXXX"/>
      <sheetName val="목차본문"/>
      <sheetName val="확정BS"/>
      <sheetName val="확정IS"/>
      <sheetName val="결손금(안)"/>
      <sheetName val="부속명세서"/>
      <sheetName val="매출액(명) "/>
      <sheetName val="매출원가(명)"/>
      <sheetName val="경영표지"/>
      <sheetName val="영업사항"/>
      <sheetName val="대주주"/>
      <sheetName val="118.세금과공과"/>
      <sheetName val="절감항목"/>
      <sheetName val="회사제시"/>
      <sheetName val="선급비용"/>
      <sheetName val="YOEMAGUM"/>
      <sheetName val="BOJUNGGM"/>
      <sheetName val="건설가계정"/>
      <sheetName val="5월"/>
      <sheetName val="도급비정산"/>
      <sheetName val="별제권_정리담보권1"/>
      <sheetName val="POS (2)"/>
      <sheetName val="뒤차축소"/>
      <sheetName val="05.1Q"/>
      <sheetName val="상표권"/>
      <sheetName val="기간"/>
      <sheetName val="법인정보"/>
      <sheetName val="Config"/>
      <sheetName val="연장수당"/>
      <sheetName val="누계매출"/>
      <sheetName val="고객지원무상출하"/>
      <sheetName val="연구소예외출고"/>
      <sheetName val="권리분석"/>
      <sheetName val="Scoresheet"/>
      <sheetName val="지급이자와할인료(직매각)"/>
      <sheetName val="페이지전경"/>
      <sheetName val="1페이지보고"/>
      <sheetName val="아울렛 농산벤더"/>
      <sheetName val="을-ATYPE"/>
      <sheetName val="주차별리스트"/>
      <sheetName val="가격비"/>
      <sheetName val="단기차입금(200006)"/>
      <sheetName val="Reference (변경)"/>
      <sheetName val="급여명세서"/>
      <sheetName val="급여등록"/>
      <sheetName val="unit 4"/>
      <sheetName val="단가"/>
      <sheetName val="부정형평가"/>
      <sheetName val="재공품평가"/>
      <sheetName val="99판매"/>
      <sheetName val="데이터유효성목록"/>
      <sheetName val="불량"/>
      <sheetName val="보고서"/>
      <sheetName val="노임단가"/>
      <sheetName val="원자재상수"/>
      <sheetName val="원자재운송비"/>
      <sheetName val="BOM"/>
      <sheetName val="대환취급"/>
      <sheetName val="산출내역서집계표"/>
      <sheetName val="물가지수!"/>
      <sheetName val="공사별5"/>
      <sheetName val="생산기본계획"/>
      <sheetName val="생산실적"/>
      <sheetName val="생산실행계획"/>
      <sheetName val="98"/>
      <sheetName val="일위대가(가설)"/>
      <sheetName val="계정별실적"/>
      <sheetName val="10월판관"/>
      <sheetName val="마산방향"/>
      <sheetName val="진주방향"/>
      <sheetName val="내역서 (2)"/>
      <sheetName val="홍원식"/>
      <sheetName val="controll"/>
      <sheetName val="WACC"/>
      <sheetName val="물류창고제품별집계"/>
      <sheetName val="계획"/>
      <sheetName val="교각1"/>
      <sheetName val="편입토지조서"/>
      <sheetName val="Tiburon"/>
      <sheetName val="PL"/>
      <sheetName val="재무누계"/>
      <sheetName val="TDTKP"/>
      <sheetName val="DK-KH"/>
      <sheetName val="T6-6(2)"/>
      <sheetName val="comm"/>
      <sheetName val="Template"/>
      <sheetName val="기초해지2"/>
      <sheetName val="기초해지"/>
      <sheetName val="control sheet"/>
      <sheetName val="R&amp;D"/>
      <sheetName val="부서코드"/>
      <sheetName val="CT 재공품생산현황"/>
      <sheetName val="RES"/>
      <sheetName val="BACKDATA"/>
      <sheetName val="(실사조정)총괄"/>
      <sheetName val="부서CODE"/>
      <sheetName val="호봉CODE"/>
      <sheetName val="MON"/>
      <sheetName val="INCOME STATEMENT"/>
      <sheetName val="YTD"/>
      <sheetName val="인력(정규직)"/>
      <sheetName val="K-1"/>
      <sheetName val="부서현황"/>
      <sheetName val="합계"/>
      <sheetName val="gyun"/>
      <sheetName val="관계회사거래내역및 채권채무잔액 99"/>
      <sheetName val="매입수불자재"/>
      <sheetName val="수액원료"/>
      <sheetName val="COBS"/>
      <sheetName val="조회서통제표"/>
      <sheetName val="SALE"/>
      <sheetName val="입력"/>
      <sheetName val="건설중인자산"/>
      <sheetName val="Team 종합"/>
      <sheetName val="비품"/>
      <sheetName val="자산별귀속부서"/>
      <sheetName val="인건비예산(정규직)"/>
      <sheetName val="인건비예산(용역)"/>
      <sheetName val="공통사항"/>
      <sheetName val="部署コード"/>
      <sheetName val="당월손익계산서★"/>
      <sheetName val="회수율"/>
      <sheetName val="#REF"/>
      <sheetName val="Asset98-CAK"/>
      <sheetName val="Asset9809CAK"/>
      <sheetName val="BM_NEW2"/>
      <sheetName val="2.Critical Component Estimation"/>
      <sheetName val="score_sheet1"/>
      <sheetName val="공제사업score_sheet1"/>
      <sheetName val="법인세비용_계산1"/>
      <sheetName val="정관_및_회계규정1"/>
      <sheetName val="주요ISSUE_사항1"/>
      <sheetName val="2006_과표및세액조정계산서1"/>
      <sheetName val="완성차_미수금1"/>
      <sheetName val="YTD_Sales(0411)1"/>
      <sheetName val="계수원본(99_2_28)1"/>
      <sheetName val="10_311"/>
      <sheetName val="외상매출금현황-수정분_A21"/>
      <sheetName val="매출_물동명세1"/>
      <sheetName val="Cash_Flow"/>
      <sheetName val="Net_PL(세분류)"/>
      <sheetName val="3_판관비명세서"/>
      <sheetName val="업무분장_"/>
      <sheetName val="1공장_재공품생산현황"/>
      <sheetName val="아파트_기성내역서"/>
      <sheetName val="받을어음할인및_융통어음"/>
      <sheetName val="2_대외공문"/>
      <sheetName val="장할생활_(2)"/>
      <sheetName val="증감분석_및_연결조정"/>
      <sheetName val="11_17-11_23"/>
      <sheetName val="11_24-11_30"/>
      <sheetName val="2_상각보정명세"/>
      <sheetName val="매출채권_및_담보비율_변동"/>
      <sheetName val="1월실적_(2)"/>
      <sheetName val="화섬_MDP"/>
      <sheetName val="비교원가제출_고"/>
      <sheetName val="퇴직급여충당금12_31"/>
      <sheetName val="Reference(15년)"/>
      <sheetName val="경영계획 수립 참고자료 ▶▶▶"/>
      <sheetName val="수립지침"/>
      <sheetName val="계정설명"/>
      <sheetName val="전략단위설명"/>
      <sheetName val="사업부서 작성자료 ▶▶▶"/>
      <sheetName val="15년 손익 (GS신규Vision) 요약-연간비교장"/>
      <sheetName val="15년 손익 (GS신규Vision) 요약-(간접비 포함)"/>
      <sheetName val="15년 손익-GS신규Vision"/>
      <sheetName val="매출 계획"/>
      <sheetName val="매출계획 산출근거"/>
      <sheetName val="재료비(율) 계획"/>
      <sheetName val="재료비(율) 산출근거"/>
      <sheetName val="인원인건비&amp;간접비 계획"/>
      <sheetName val="투자계획"/>
      <sheetName val="투자계획(상세)"/>
      <sheetName val="감가상각비 계산"/>
      <sheetName val="마케팅비용계획"/>
      <sheetName val="비용계획"/>
      <sheetName val="간접비 계획"/>
      <sheetName val="Reference (기존)"/>
      <sheetName val="2014년 손익"/>
      <sheetName val="15년 손익 (GDR Rental사업) 요약-연간비교장"/>
      <sheetName val="15년 손익 (GDR Rent사업) 요약-(간접비 포함)"/>
      <sheetName val="15년 손익-GDR Rental사업"/>
      <sheetName val="매출&amp;재료비&amp;비용&amp;투자 산출근거"/>
      <sheetName val="배부표"/>
      <sheetName val="상품입력"/>
      <sheetName val="미수수익"/>
      <sheetName val="이자수익PT"/>
      <sheetName val="현금 및 예치금Lead"/>
      <sheetName val="보정"/>
      <sheetName val="현금및예치금 명세서"/>
      <sheetName val="2009BS_감사전"/>
      <sheetName val="scosht"/>
      <sheetName val="2009PL_감사전"/>
      <sheetName val="Sheet7"/>
      <sheetName val="점수"/>
      <sheetName val="building"/>
      <sheetName val="건축원가"/>
      <sheetName val="Dólar_Observado"/>
      <sheetName val="의뢰건_(2)"/>
      <sheetName val="5_소재"/>
      <sheetName val="대차대조표12_01"/>
      <sheetName val="4_2유효폭의_계산"/>
      <sheetName val="4-1__매출원가_손익계획_집계표"/>
      <sheetName val="25_보증금(임차보증금외)"/>
      <sheetName val="24_보증금(전신전화가입권)"/>
      <sheetName val="Reference_(변경)"/>
      <sheetName val="경영계획_수립_참고자료_▶▶▶"/>
      <sheetName val="사업부서_작성자료_▶▶▶"/>
      <sheetName val="15년_손익_(GS신규Vision)_요약-연간비교장"/>
      <sheetName val="15년_손익_(GS신규Vision)_요약-(간접비_포함)"/>
      <sheetName val="15년_손익-GS신규Vision"/>
      <sheetName val="매출_계획"/>
      <sheetName val="매출계획_산출근거"/>
      <sheetName val="재료비(율)_계획"/>
      <sheetName val="재료비(율)_산출근거"/>
      <sheetName val="인원인건비&amp;간접비_계획"/>
      <sheetName val="감가상각비_계산"/>
      <sheetName val="간접비_계획"/>
      <sheetName val="Reference_(기존)"/>
      <sheetName val="2014년_손익"/>
      <sheetName val="15년_손익_(GDR_Rental사업)_요약-연간비교장"/>
      <sheetName val="15년_손익_(GDR_Rent사업)_요약-(간접비_포함)"/>
      <sheetName val="15년_손익-GDR_Rental사업"/>
      <sheetName val="매출&amp;재료비&amp;비용&amp;투자_산출근거"/>
      <sheetName val="1_MDF1공장"/>
      <sheetName val="CT_재공품생산현황"/>
      <sheetName val="비용_배부후"/>
      <sheetName val="인원계획-미화"/>
      <sheetName val="108.수선비"/>
      <sheetName val="General Inputs"/>
      <sheetName val="CGC Inputs"/>
      <sheetName val="송전기본"/>
      <sheetName val="유가증권미수"/>
      <sheetName val="VB "/>
      <sheetName val="보증어음분류"/>
      <sheetName val="사모사채분류"/>
      <sheetName val="SA"/>
      <sheetName val="중장기 외화자금 보정명세(PBC)"/>
      <sheetName val="Macro1"/>
      <sheetName val="마스터"/>
      <sheetName val="국민연금"/>
      <sheetName val="검산금액"/>
      <sheetName val="선수보증금"/>
      <sheetName val="연체일수"/>
      <sheetName val="잔가합계"/>
      <sheetName val="중도해지진행업체"/>
      <sheetName val="00.08계정"/>
      <sheetName val="매출(총액)"/>
      <sheetName val="판관비"/>
      <sheetName val="에뛰드 내부관리가"/>
      <sheetName val="Packaging cost Back Data"/>
      <sheetName val="13.보증금(전신전화가입권)"/>
      <sheetName val="均等割DB"/>
      <sheetName val="보조재료비"/>
      <sheetName val="재료비"/>
      <sheetName val="2005원가집계표(합계)"/>
      <sheetName val="원가집계표(월별)"/>
      <sheetName val="RV미수수익보정"/>
      <sheetName val="불균등-거치외(미수)"/>
      <sheetName val="불균등-TOP(선수)"/>
      <sheetName val="Lead"/>
      <sheetName val="생산직"/>
      <sheetName val="부서별"/>
      <sheetName val="부서실적"/>
      <sheetName val="TUL30"/>
      <sheetName val="ST"/>
      <sheetName val="T48a"/>
      <sheetName val="상불"/>
      <sheetName val="score_sheet2"/>
      <sheetName val="공제사업score_sheet2"/>
      <sheetName val="법인세비용_계산2"/>
      <sheetName val="정관_및_회계규정2"/>
      <sheetName val="주요ISSUE_사항2"/>
      <sheetName val="2006_과표및세액조정계산서2"/>
      <sheetName val="10_312"/>
      <sheetName val="완성차_미수금2"/>
      <sheetName val="매출_물동명세2"/>
      <sheetName val="외상매출금현황-수정분_A22"/>
      <sheetName val="YTD_Sales(0411)2"/>
      <sheetName val="계수원본(99_2_28)2"/>
      <sheetName val="Cash_Flow1"/>
      <sheetName val="Net_PL(세분류)1"/>
      <sheetName val="받을어음할인및_융통어음1"/>
      <sheetName val="3_판관비명세서1"/>
      <sheetName val="아파트_기성내역서1"/>
      <sheetName val="업무분장_1"/>
      <sheetName val="2_대외공문1"/>
      <sheetName val="장할생활_(2)1"/>
      <sheetName val="증감분석_및_연결조정1"/>
      <sheetName val="1공장_재공품생산현황1"/>
      <sheetName val="11_17-11_231"/>
      <sheetName val="11_24-11_301"/>
      <sheetName val="2_상각보정명세1"/>
      <sheetName val="매출채권_및_담보비율_변동1"/>
      <sheetName val="Dólar_Observado1"/>
      <sheetName val="비교원가제출_고1"/>
      <sheetName val="의뢰건_(2)1"/>
      <sheetName val="5_소재1"/>
      <sheetName val="1월실적_(2)1"/>
      <sheetName val="대차대조표12_011"/>
      <sheetName val="4_2유효폭의_계산1"/>
      <sheetName val="4-1__매출원가_손익계획_집계표1"/>
      <sheetName val="퇴직급여충당금12_311"/>
      <sheetName val="25_보증금(임차보증금외)1"/>
      <sheetName val="24_보증금(전신전화가입권)1"/>
      <sheetName val="1_MDF1공장1"/>
      <sheetName val="화섬_MDP1"/>
      <sheetName val="Reference_(변경)1"/>
      <sheetName val="경영계획_수립_참고자료_▶▶▶1"/>
      <sheetName val="사업부서_작성자료_▶▶▶1"/>
      <sheetName val="15년_손익_(GS신규Vision)_요약-연간비교장1"/>
      <sheetName val="15년_손익_(GS신규Vision)_요약-(간접비_포함1"/>
      <sheetName val="15년_손익-GS신규Vision1"/>
      <sheetName val="매출_계획1"/>
      <sheetName val="매출계획_산출근거1"/>
      <sheetName val="재료비(율)_계획1"/>
      <sheetName val="재료비(율)_산출근거1"/>
      <sheetName val="인원인건비&amp;간접비_계획1"/>
      <sheetName val="감가상각비_계산1"/>
      <sheetName val="간접비_계획1"/>
      <sheetName val="Reference_(기존)1"/>
      <sheetName val="2014년_손익1"/>
      <sheetName val="15년_손익_(GDR_Rental사업)_요약-연간비교장1"/>
      <sheetName val="15년_손익_(GDR_Rent사업)_요약-(간접비_포함1"/>
      <sheetName val="15년_손익-GDR_Rental사업1"/>
      <sheetName val="매출&amp;재료비&amp;비용&amp;투자_산출근거1"/>
      <sheetName val="CT_재공품생산현황1"/>
      <sheetName val="비용_배부후1"/>
      <sheetName val="업체손실공수.xls"/>
      <sheetName val="경영분석"/>
      <sheetName val="서식지정"/>
      <sheetName val="기계장치"/>
      <sheetName val="의왕"/>
      <sheetName val="result0927"/>
      <sheetName val="대우자동차용역비"/>
      <sheetName val="ORIGIN"/>
      <sheetName val="호봉표"/>
      <sheetName val="처별전산"/>
      <sheetName val="품의양"/>
      <sheetName val="종기실공문"/>
      <sheetName val="T02"/>
      <sheetName val="f3"/>
      <sheetName val="일위_파일"/>
      <sheetName val="법인별요약"/>
      <sheetName val="admin"/>
      <sheetName val="원가계산 (2)"/>
      <sheetName val="도근좌표"/>
      <sheetName val="부분품"/>
      <sheetName val="생산부대통지서"/>
      <sheetName val="정리"/>
      <sheetName val="직급별인원계획"/>
      <sheetName val="사업별인원계획"/>
      <sheetName val="유첨3.적용기준"/>
      <sheetName val="평가예상(200308)"/>
      <sheetName val="95WBS"/>
      <sheetName val="본사감가상각대장(비품)"/>
      <sheetName val="표2"/>
      <sheetName val="매출및매출채권"/>
      <sheetName val="DB"/>
      <sheetName val="TAL"/>
      <sheetName val="명세"/>
      <sheetName val="작업통제용"/>
      <sheetName val="본사"/>
      <sheetName val="Main"/>
      <sheetName val="23기-3분기결산PL"/>
      <sheetName val="피보험자명세(럭키확정분)"/>
      <sheetName val="예적금"/>
      <sheetName val="외화"/>
      <sheetName val="bs"/>
      <sheetName val="8월"/>
      <sheetName val="파워콤"/>
      <sheetName val="기초데이타"/>
      <sheetName val="배서어음명세서"/>
      <sheetName val="충당금"/>
      <sheetName val="UTCA"/>
      <sheetName val="1주"/>
      <sheetName val="2주"/>
      <sheetName val="3주"/>
      <sheetName val="4주"/>
      <sheetName val="직급실적"/>
      <sheetName val="Data&amp;Result"/>
      <sheetName val="96"/>
      <sheetName val="제조공정"/>
      <sheetName val="MA"/>
      <sheetName val="96시"/>
      <sheetName val="Index"/>
      <sheetName val="WH"/>
      <sheetName val="MANAGER"/>
      <sheetName val="투자현황"/>
      <sheetName val="118_세금과공과"/>
      <sheetName val="108_수선비"/>
      <sheetName val="95D"/>
      <sheetName val="94D"/>
      <sheetName val="93상각비"/>
      <sheetName val="보통예금"/>
      <sheetName val="영업단위-8월"/>
      <sheetName val="월말마감"/>
      <sheetName val="SMCB9617145"/>
      <sheetName val="잉여금"/>
      <sheetName val="붙임2-1  지급조서명세서(2001년분)"/>
      <sheetName val="支払明細"/>
      <sheetName val="과8"/>
      <sheetName val="손익분석"/>
      <sheetName val="9703"/>
      <sheetName val="고정자산원본"/>
      <sheetName val="Office only Letup"/>
      <sheetName val="1부생산계획"/>
      <sheetName val="요약PL"/>
      <sheetName val="참고_주임대리승진안(2013下)"/>
      <sheetName val="97년추정손익계산서"/>
      <sheetName val="0.0ControlSheet"/>
      <sheetName val="매출이익011h"/>
      <sheetName val="EE"/>
      <sheetName val="费率"/>
      <sheetName val="산근"/>
      <sheetName val="TB(BS)"/>
      <sheetName val="TB(PL)"/>
      <sheetName val="중부사업담당 1-11월 원가"/>
      <sheetName val="51102"/>
      <sheetName val="근로영수증"/>
      <sheetName val="퇴직영수증"/>
      <sheetName val="정시성현황"/>
      <sheetName val="중부사업담당_1-11월_원가"/>
      <sheetName val="호프"/>
      <sheetName val="◀Chart_Data"/>
      <sheetName val="아울렛_농산벤더"/>
      <sheetName val="기본정보"/>
      <sheetName val="지점월추이"/>
      <sheetName val="형틀공사"/>
      <sheetName val="3사분기계획"/>
      <sheetName val="투자자산명세서"/>
      <sheetName val="UTMBPL"/>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refreshError="1"/>
      <sheetData sheetId="113" refreshError="1"/>
      <sheetData sheetId="114"/>
      <sheetData sheetId="115"/>
      <sheetData sheetId="116"/>
      <sheetData sheetId="117"/>
      <sheetData sheetId="118"/>
      <sheetData sheetId="119"/>
      <sheetData sheetId="120"/>
      <sheetData sheetId="121"/>
      <sheetData sheetId="122"/>
      <sheetData sheetId="123"/>
      <sheetData sheetId="124"/>
      <sheetData sheetId="125"/>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sheetData sheetId="140" refreshError="1"/>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sheetData sheetId="447"/>
      <sheetData sheetId="448"/>
      <sheetData sheetId="449"/>
      <sheetData sheetId="450"/>
      <sheetData sheetId="451"/>
      <sheetData sheetId="452"/>
      <sheetData sheetId="453"/>
      <sheetData sheetId="454"/>
      <sheetData sheetId="455"/>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sheetData sheetId="535"/>
      <sheetData sheetId="536"/>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sheetData sheetId="712" refreshError="1"/>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sheetData sheetId="820"/>
      <sheetData sheetId="821"/>
      <sheetData sheetId="822"/>
      <sheetData sheetId="823"/>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rmany"/>
      <sheetName val="france"/>
      <sheetName val="italy"/>
      <sheetName val="uk"/>
      <sheetName val="netherlands"/>
    </sheetNames>
    <sheetDataSet>
      <sheetData sheetId="0"/>
      <sheetData sheetId="1">
        <row r="41">
          <cell r="B41">
            <v>5.7736720554272516</v>
          </cell>
          <cell r="C41">
            <v>5.9488399762046402</v>
          </cell>
          <cell r="D41">
            <v>6.0827250608272507</v>
          </cell>
          <cell r="E41">
            <v>6.1996280223186613</v>
          </cell>
        </row>
        <row r="43">
          <cell r="B43">
            <v>6.0389999999999997</v>
          </cell>
          <cell r="C43">
            <v>6.0389999999999997</v>
          </cell>
          <cell r="D43">
            <v>6.0389999999999997</v>
          </cell>
          <cell r="E43">
            <v>6.0389999999999997</v>
          </cell>
          <cell r="F43">
            <v>6.0389999999999997</v>
          </cell>
          <cell r="G43">
            <v>6.0389999999999997</v>
          </cell>
          <cell r="H43">
            <v>6.0389999999999997</v>
          </cell>
          <cell r="I43">
            <v>6.0389999999999997</v>
          </cell>
          <cell r="J43">
            <v>6.0389999999999997</v>
          </cell>
          <cell r="K43">
            <v>6.0389999999999997</v>
          </cell>
          <cell r="L43">
            <v>6.0389999999999997</v>
          </cell>
          <cell r="M43">
            <v>6.0389999999999997</v>
          </cell>
        </row>
        <row r="45">
          <cell r="B45">
            <v>6.1349693251533743</v>
          </cell>
          <cell r="C45">
            <v>6.0901339829476244</v>
          </cell>
          <cell r="D45">
            <v>5.9772863120143453</v>
          </cell>
          <cell r="E45">
            <v>5.9772863120143453</v>
          </cell>
          <cell r="F45">
            <v>5.9916117435590177</v>
          </cell>
          <cell r="G45">
            <v>6.1050061050061046</v>
          </cell>
          <cell r="H45">
            <v>5.9559261465157833</v>
          </cell>
          <cell r="I45">
            <v>5.8962264150943398</v>
          </cell>
          <cell r="J45">
            <v>5.5248618784530388</v>
          </cell>
          <cell r="K45">
            <v>5.5463117027176931</v>
          </cell>
          <cell r="L45">
            <v>5.7438253877082133</v>
          </cell>
          <cell r="M45">
            <v>5.5991041433370654</v>
          </cell>
        </row>
      </sheetData>
      <sheetData sheetId="2">
        <row r="41">
          <cell r="B41">
            <v>1704.4486108743822</v>
          </cell>
        </row>
        <row r="43">
          <cell r="B43">
            <v>1777</v>
          </cell>
          <cell r="C43">
            <v>1777</v>
          </cell>
          <cell r="D43">
            <v>1777</v>
          </cell>
          <cell r="E43">
            <v>1777</v>
          </cell>
          <cell r="F43">
            <v>1777</v>
          </cell>
          <cell r="G43">
            <v>1777</v>
          </cell>
          <cell r="H43">
            <v>1777</v>
          </cell>
          <cell r="I43">
            <v>1777</v>
          </cell>
          <cell r="J43">
            <v>1777</v>
          </cell>
          <cell r="K43">
            <v>1777</v>
          </cell>
          <cell r="L43">
            <v>1777</v>
          </cell>
          <cell r="M43">
            <v>1777</v>
          </cell>
        </row>
        <row r="45">
          <cell r="B45">
            <v>1806.0321473722233</v>
          </cell>
          <cell r="C45">
            <v>1788.9087656529516</v>
          </cell>
          <cell r="D45">
            <v>1821.4936247723133</v>
          </cell>
          <cell r="E45">
            <v>1759.9436818021823</v>
          </cell>
          <cell r="F45">
            <v>1760.8733932030289</v>
          </cell>
          <cell r="G45">
            <v>1793.0787161556393</v>
          </cell>
          <cell r="H45">
            <v>1752.8483786152497</v>
          </cell>
          <cell r="I45">
            <v>1781.8959372772631</v>
          </cell>
          <cell r="J45">
            <v>1627.8691193228065</v>
          </cell>
          <cell r="K45">
            <v>1636.9291209690618</v>
          </cell>
          <cell r="L45">
            <v>1694.9152542372881</v>
          </cell>
          <cell r="M45">
            <v>1652.0733520568313</v>
          </cell>
        </row>
      </sheetData>
      <sheetData sheetId="3">
        <row r="41">
          <cell r="B41">
            <v>0.60782883539995136</v>
          </cell>
          <cell r="C41">
            <v>0.62383031815346224</v>
          </cell>
          <cell r="D41">
            <v>0.62359690695934156</v>
          </cell>
          <cell r="E41">
            <v>0.62150403977625857</v>
          </cell>
        </row>
        <row r="43">
          <cell r="B43">
            <v>0.61799999999999999</v>
          </cell>
          <cell r="C43">
            <v>0.61799999999999999</v>
          </cell>
          <cell r="D43">
            <v>0.61799999999999999</v>
          </cell>
          <cell r="E43">
            <v>0.61799999999999999</v>
          </cell>
          <cell r="F43">
            <v>0.61799999999999999</v>
          </cell>
          <cell r="G43">
            <v>0.61799999999999999</v>
          </cell>
          <cell r="H43">
            <v>0.61799999999999999</v>
          </cell>
          <cell r="I43">
            <v>0.61799999999999999</v>
          </cell>
          <cell r="J43">
            <v>0.61799999999999999</v>
          </cell>
          <cell r="K43">
            <v>0.61799999999999999</v>
          </cell>
          <cell r="L43">
            <v>0.61799999999999999</v>
          </cell>
          <cell r="M43">
            <v>0.61799999999999999</v>
          </cell>
        </row>
        <row r="45">
          <cell r="B45">
            <v>0.61218243036424858</v>
          </cell>
          <cell r="C45">
            <v>0.60816152770175758</v>
          </cell>
          <cell r="D45">
            <v>0.60320907226444687</v>
          </cell>
          <cell r="E45">
            <v>0.60024009603841544</v>
          </cell>
          <cell r="F45">
            <v>0.61263248177418361</v>
          </cell>
          <cell r="G45">
            <v>0.60266377388055203</v>
          </cell>
          <cell r="H45">
            <v>0.61236987140232702</v>
          </cell>
          <cell r="I45">
            <v>0.59488399762046396</v>
          </cell>
          <cell r="J45">
            <v>0.58823529411764708</v>
          </cell>
          <cell r="K45">
            <v>0.60452182323781889</v>
          </cell>
          <cell r="L45">
            <v>0.6044852807834129</v>
          </cell>
          <cell r="M45">
            <v>0.6025911419102139</v>
          </cell>
        </row>
      </sheetData>
      <sheetData sheetId="4">
        <row r="41">
          <cell r="B41">
            <v>1.9398642095053349</v>
          </cell>
          <cell r="C41">
            <v>1.9988007195682591</v>
          </cell>
          <cell r="D41">
            <v>2.0437359493153484</v>
          </cell>
          <cell r="E41">
            <v>2.0828993959591751</v>
          </cell>
        </row>
        <row r="43">
          <cell r="B43">
            <v>2.032</v>
          </cell>
          <cell r="C43">
            <v>2.032</v>
          </cell>
          <cell r="D43">
            <v>2.032</v>
          </cell>
          <cell r="E43">
            <v>2.032</v>
          </cell>
          <cell r="F43">
            <v>2.032</v>
          </cell>
          <cell r="G43">
            <v>2.032</v>
          </cell>
          <cell r="H43">
            <v>2.032</v>
          </cell>
          <cell r="I43">
            <v>2.032</v>
          </cell>
          <cell r="J43">
            <v>2.032</v>
          </cell>
          <cell r="K43">
            <v>2.032</v>
          </cell>
          <cell r="L43">
            <v>2.032</v>
          </cell>
          <cell r="M43">
            <v>2.032</v>
          </cell>
        </row>
        <row r="45">
          <cell r="B45">
            <v>2.0627062706270625</v>
          </cell>
          <cell r="C45">
            <v>2.0466639377814162</v>
          </cell>
          <cell r="D45">
            <v>2.0815986677768525</v>
          </cell>
          <cell r="E45">
            <v>2.0048115477145148</v>
          </cell>
          <cell r="F45">
            <v>2.0140986908358509</v>
          </cell>
          <cell r="G45">
            <v>2.0521239482864764</v>
          </cell>
          <cell r="H45">
            <v>2.0024028834601522</v>
          </cell>
          <cell r="I45">
            <v>1.9996000799840032</v>
          </cell>
          <cell r="J45">
            <v>1.8556318426424196</v>
          </cell>
          <cell r="K45">
            <v>1.8649757553151809</v>
          </cell>
          <cell r="L45">
            <v>1.9312475859405174</v>
          </cell>
          <cell r="M45">
            <v>1.880759826970096</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InitialPrintDialog"/>
      <sheetName val="Model"/>
      <sheetName val="IPO9"/>
    </sheetNames>
    <sheetDataSet>
      <sheetData sheetId="0" refreshError="1"/>
      <sheetData sheetId="1" refreshError="1"/>
      <sheetData sheetId="2" refreshError="1"/>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ge 10797 Drilling Inventory"/>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전체지분도"/>
      <sheetName val="우성화학-신영"/>
      <sheetName val="우성화학-한국"/>
      <sheetName val="Sheet1"/>
      <sheetName val="우성화학-신영섬유"/>
      <sheetName val="공통자료"/>
      <sheetName val="지분법-우성"/>
      <sheetName val="공통"/>
      <sheetName val="#REF"/>
      <sheetName val="재고자산"/>
      <sheetName val="95WBS"/>
      <sheetName val="연령현황"/>
      <sheetName val="목록"/>
      <sheetName val="forecasted_BS"/>
      <sheetName val="forecasted_IS"/>
      <sheetName val="기타현황"/>
      <sheetName val="신전산소항목시산표(5월)"/>
      <sheetName val="적용환율"/>
      <sheetName val="퇴충금"/>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sonality"/>
      <sheetName val="graph"/>
      <sheetName val="Debt"/>
      <sheetName val="merger"/>
      <sheetName val="Class Life-Actual"/>
      <sheetName val="actual"/>
      <sheetName val="flat"/>
      <sheetName val="Store#-Flat"/>
      <sheetName val="Sheet1"/>
      <sheetName val="LTM05"/>
      <sheetName val="Store#-Actual"/>
      <sheetName val="Inc Stmt MONTH FC"/>
      <sheetName val="Inc_Stmt_MONTH_FC"/>
      <sheetName val="WCAP"/>
      <sheetName val="SALES"/>
      <sheetName val="Monthly BS"/>
      <sheetName val="Output-PxP"/>
      <sheetName val="BB FY11 final"/>
      <sheetName val="Overview"/>
      <sheetName val="Mults"/>
      <sheetName val="input"/>
      <sheetName val="TOTAL DBA Fr"/>
    </sheetNames>
    <sheetDataSet>
      <sheetData sheetId="0">
        <row r="3">
          <cell r="B3">
            <v>8747</v>
          </cell>
        </row>
      </sheetData>
      <sheetData sheetId="1" refreshError="1">
        <row r="3">
          <cell r="B3">
            <v>8747</v>
          </cell>
        </row>
        <row r="4">
          <cell r="B4">
            <v>10767</v>
          </cell>
        </row>
        <row r="5">
          <cell r="B5">
            <v>10860</v>
          </cell>
        </row>
        <row r="6">
          <cell r="B6">
            <v>6608</v>
          </cell>
        </row>
        <row r="7">
          <cell r="B7">
            <v>8610</v>
          </cell>
        </row>
        <row r="8">
          <cell r="B8">
            <v>9867</v>
          </cell>
        </row>
        <row r="9">
          <cell r="B9">
            <v>16492</v>
          </cell>
        </row>
        <row r="10">
          <cell r="B10">
            <v>13446</v>
          </cell>
        </row>
        <row r="11">
          <cell r="B11">
            <v>16443</v>
          </cell>
        </row>
        <row r="12">
          <cell r="B12">
            <v>14281</v>
          </cell>
        </row>
        <row r="13">
          <cell r="B13">
            <v>12686</v>
          </cell>
        </row>
        <row r="14">
          <cell r="B14">
            <v>7212</v>
          </cell>
        </row>
        <row r="36">
          <cell r="B36" t="e">
            <v>#REF!</v>
          </cell>
        </row>
        <row r="37">
          <cell r="B37" t="e">
            <v>#REF!</v>
          </cell>
        </row>
        <row r="38">
          <cell r="B38" t="e">
            <v>#REF!</v>
          </cell>
        </row>
        <row r="39">
          <cell r="B39" t="e">
            <v>#REF!</v>
          </cell>
        </row>
        <row r="40">
          <cell r="B40" t="e">
            <v>#REF!</v>
          </cell>
        </row>
        <row r="41">
          <cell r="B41" t="e">
            <v>#REF!</v>
          </cell>
        </row>
        <row r="42">
          <cell r="B42" t="e">
            <v>#REF!</v>
          </cell>
        </row>
        <row r="43">
          <cell r="B43" t="e">
            <v>#REF!</v>
          </cell>
        </row>
        <row r="44">
          <cell r="B44" t="e">
            <v>#REF!</v>
          </cell>
        </row>
        <row r="45">
          <cell r="B45" t="e">
            <v>#REF!</v>
          </cell>
        </row>
        <row r="46">
          <cell r="B46" t="e">
            <v>#REF!</v>
          </cell>
        </row>
        <row r="47">
          <cell r="B47" t="e">
            <v>#REF!</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sonality"/>
      <sheetName val="graph"/>
      <sheetName val="D-1"/>
      <sheetName val="AVAILABILITY"/>
      <sheetName val="Debt"/>
      <sheetName val="_References_1"/>
      <sheetName val="Inputs"/>
      <sheetName val="Summary"/>
      <sheetName val="AR Aging Summary - Total"/>
      <sheetName val="ARch-Core DSO By RCM"/>
      <sheetName val="RCM Summary"/>
      <sheetName val="revdetail-Feb"/>
      <sheetName val="Sheet1"/>
      <sheetName val="Import P&amp;L"/>
      <sheetName val="Recent Offerings"/>
      <sheetName val="AR_Aging_Summary_-_Total"/>
      <sheetName val="ARch-Core_DSO_By_RCM"/>
      <sheetName val="RCM_Summary"/>
      <sheetName val="Import_P&amp;L"/>
      <sheetName val="Recent_Offerings"/>
      <sheetName val="D"/>
      <sheetName val="References"/>
      <sheetName val="Control"/>
      <sheetName val="graph1"/>
      <sheetName val="Treasury Forecast"/>
      <sheetName val="CHECK"/>
      <sheetName val="Macro2"/>
      <sheetName val="TOTAL DBA Fr"/>
      <sheetName val="données FF"/>
      <sheetName val="Ecart mensuel budget"/>
      <sheetName val="COLOR"/>
      <sheetName val="compte"/>
      <sheetName val="section"/>
      <sheetName val="Sipoc Form Guide"/>
      <sheetName val="CLOSE"/>
      <sheetName val="BB FY11 final"/>
      <sheetName val="Financing Assumptions"/>
      <sheetName val="General Assumptions"/>
      <sheetName val="Sensitivity"/>
      <sheetName val="P&amp;L"/>
      <sheetName val="Kalkulation"/>
      <sheetName val="2005 HMO"/>
      <sheetName val="2005 PPO"/>
      <sheetName val="2005 Rx"/>
      <sheetName val="2005 Total Med Experience"/>
      <sheetName val="2005 Med Per EE Exp"/>
      <sheetName val="Per EE Comparison"/>
      <sheetName val="Working Rate Premium - Med"/>
      <sheetName val="Dental 2005"/>
      <sheetName val="Working Rate Premium - Den"/>
    </sheetNames>
    <sheetDataSet>
      <sheetData sheetId="0">
        <row r="2">
          <cell r="C2">
            <v>0.93444075007669236</v>
          </cell>
        </row>
      </sheetData>
      <sheetData sheetId="1" refreshError="1">
        <row r="2">
          <cell r="C2">
            <v>0.93444075007669236</v>
          </cell>
        </row>
        <row r="3">
          <cell r="C3">
            <v>0.93396912812410571</v>
          </cell>
        </row>
        <row r="4">
          <cell r="C4">
            <v>0.9010718771160906</v>
          </cell>
        </row>
        <row r="5">
          <cell r="C5">
            <v>0.93130842553451887</v>
          </cell>
        </row>
        <row r="6">
          <cell r="C6">
            <v>0.8981164250150413</v>
          </cell>
        </row>
        <row r="7">
          <cell r="C7">
            <v>1.0043990294181628</v>
          </cell>
        </row>
        <row r="8">
          <cell r="C8">
            <v>1.1248109682889935</v>
          </cell>
        </row>
        <row r="9">
          <cell r="C9">
            <v>1.1448139227938343</v>
          </cell>
        </row>
        <row r="10">
          <cell r="C10">
            <v>1.037761536789624</v>
          </cell>
        </row>
        <row r="11">
          <cell r="C11">
            <v>1.0961585421967279</v>
          </cell>
        </row>
        <row r="12">
          <cell r="C12">
            <v>0.97064492464331265</v>
          </cell>
        </row>
        <row r="13">
          <cell r="C13">
            <v>1.0225044700028953</v>
          </cell>
        </row>
      </sheetData>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row r="35">
          <cell r="B35">
            <v>385717</v>
          </cell>
        </row>
      </sheetData>
      <sheetData sheetId="45"/>
      <sheetData sheetId="46"/>
      <sheetData sheetId="47"/>
      <sheetData sheetId="48"/>
      <sheetData sheetId="4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hibit A-1"/>
      <sheetName val="Exhibit A-2"/>
      <sheetName val="Exhibit A-3"/>
      <sheetName val="Exhibit B"/>
      <sheetName val="Exhibit C"/>
      <sheetName val="Exhibit D"/>
      <sheetName val="graph1"/>
      <sheetName val="Exhibit E"/>
      <sheetName val="Exhibit E-1"/>
      <sheetName val="Exhibit F-1"/>
      <sheetName val="graph2"/>
      <sheetName val="Exhibit F-2"/>
      <sheetName val="graph3"/>
      <sheetName val="Exhibit F-3"/>
      <sheetName val="Exhibit G"/>
      <sheetName val="Exhibit G-1"/>
      <sheetName val="Exhibit H"/>
      <sheetName val="Exhibit I"/>
      <sheetName val="Exhibit J "/>
    </sheetNames>
    <sheetDataSet>
      <sheetData sheetId="0"/>
      <sheetData sheetId="1"/>
      <sheetData sheetId="2"/>
      <sheetData sheetId="3" refreshError="1"/>
      <sheetData sheetId="4"/>
      <sheetData sheetId="5"/>
      <sheetData sheetId="6" refreshError="1">
        <row r="7">
          <cell r="A7" t="str">
            <v>September 1999</v>
          </cell>
        </row>
        <row r="8">
          <cell r="A8" t="str">
            <v>October</v>
          </cell>
        </row>
        <row r="9">
          <cell r="A9" t="str">
            <v>November</v>
          </cell>
        </row>
        <row r="10">
          <cell r="A10" t="str">
            <v>December 1999</v>
          </cell>
        </row>
        <row r="11">
          <cell r="A11" t="str">
            <v>January 2000</v>
          </cell>
        </row>
        <row r="12">
          <cell r="A12" t="str">
            <v>February</v>
          </cell>
        </row>
        <row r="13">
          <cell r="A13" t="str">
            <v>March</v>
          </cell>
        </row>
        <row r="14">
          <cell r="A14" t="str">
            <v>April</v>
          </cell>
        </row>
        <row r="15">
          <cell r="A15" t="str">
            <v>May</v>
          </cell>
        </row>
        <row r="16">
          <cell r="A16" t="str">
            <v>June</v>
          </cell>
        </row>
        <row r="17">
          <cell r="A17" t="str">
            <v xml:space="preserve">July </v>
          </cell>
        </row>
        <row r="18">
          <cell r="A18" t="str">
            <v>August 2000</v>
          </cell>
        </row>
      </sheetData>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Compare08  (2)"/>
      <sheetName val="은행"/>
      <sheetName val="전체지분도"/>
      <sheetName val="정과장님질문입니다"/>
      <sheetName val="08월 일매출 (2)"/>
    </sheetNames>
    <sheetDataSet>
      <sheetData sheetId="0"/>
      <sheetData sheetId="1" refreshError="1"/>
      <sheetData sheetId="2" refreshError="1"/>
      <sheetData sheetId="3" refreshError="1"/>
      <sheetData sheetId="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y Comp"/>
      <sheetName val="graph"/>
      <sheetName val="D"/>
      <sheetName val="Inventory_Comp"/>
      <sheetName val="TB-2003"/>
      <sheetName val="TB-9-2003"/>
      <sheetName val="TB -9-2004"/>
      <sheetName val="AdvPie#8"/>
      <sheetName val="affilgroups#25"/>
      <sheetName val="cblnetowners#14"/>
      <sheetName val="CablePenetration#16"/>
      <sheetName val="CableRatingsGraph#15"/>
      <sheetName val="cblnetecon #17"/>
      <sheetName val="CableNetworkShare#19"/>
      <sheetName val="chartenrev97#28"/>
      <sheetName val="chartENTD#27"/>
      <sheetName val="CIRCLISTENVIEW#10"/>
      <sheetName val="Station Graph#21"/>
      <sheetName val="cume#11"/>
      <sheetName val="DigitalTV#46"/>
      <sheetName val="environment#4"/>
      <sheetName val="FCCSYNratio#24"/>
      <sheetName val="GrwthofCableAdvertising#18"/>
      <sheetName val="infrastructure#1"/>
      <sheetName val="LN-EN#34"/>
      <sheetName val="94v98 Primetime#13"/>
      <sheetName val="RevenueCon#38"/>
      <sheetName val="RevbyDaypart#26"/>
      <sheetName val="SpotTVRadioGraph#12"/>
      <sheetName val="telecomsum#5"/>
      <sheetName val="YrlyNielsenRating#33"/>
      <sheetName val="Adjustments"/>
      <sheetName val="PV Graph Data"/>
      <sheetName val="Key"/>
      <sheetName val="cblnetecon_#17"/>
      <sheetName val="Station_Graph#21"/>
      <sheetName val="94v98_Primetime#13"/>
      <sheetName val="CLOSE"/>
      <sheetName val="PV_Graph_Data"/>
      <sheetName val="Services Related Costs"/>
      <sheetName val="financials"/>
      <sheetName val="graph1"/>
      <sheetName val="PLUGS"/>
      <sheetName val="IncStmt"/>
      <sheetName val="Monthly BS"/>
      <sheetName val="Tabelle1"/>
      <sheetName val="FinSum"/>
      <sheetName val="B_Cumulée"/>
      <sheetName val="TITLES"/>
      <sheetName val="BUD GLI - IS"/>
      <sheetName val="FX Rates &amp; Data Validation"/>
      <sheetName val="Input"/>
      <sheetName val="Comments"/>
      <sheetName val="12M.AOS"/>
      <sheetName val="12M.ASB"/>
      <sheetName val="12M.IMP"/>
      <sheetName val="12M.MST"/>
      <sheetName val="12M.NOB"/>
      <sheetName val="12M.SFD"/>
      <sheetName val="Preise"/>
      <sheetName val="Hyperion Pull"/>
      <sheetName val="FINALPHP"/>
      <sheetName val="Inputs"/>
      <sheetName val="Balance Sheet"/>
      <sheetName val="Cash Flow"/>
      <sheetName val="Rolling 2007 Forecast"/>
      <sheetName val="Alum Basis"/>
      <sheetName val="13wk Cash Flow"/>
      <sheetName val="CF Receipts Summary"/>
      <sheetName val="ExtSales"/>
      <sheetName val="Std"/>
      <sheetName val="Pdexp"/>
      <sheetName val="Variance"/>
      <sheetName val="Plan Summary"/>
      <sheetName val="Release"/>
      <sheetName val="Sales Fcst"/>
      <sheetName val="PurchPrice"/>
      <sheetName val="Calendar"/>
      <sheetName val="StdMat"/>
      <sheetName val="Product Line"/>
      <sheetName val="Shutdown Accrual"/>
      <sheetName val="Benefits"/>
      <sheetName val="Fuels &amp; Utilities"/>
      <sheetName val="Manning"/>
      <sheetName val="Cast"/>
      <sheetName val="Scrap$"/>
      <sheetName val="Box"/>
      <sheetName val="UnSales"/>
      <sheetName val="MacSP"/>
      <sheetName val="Selling Basis"/>
      <sheetName val="Per EU"/>
      <sheetName val="Scrap%"/>
      <sheetName val="StdScp"/>
      <sheetName val="Inv"/>
      <sheetName val="Prod"/>
      <sheetName val="ShipWgt"/>
      <sheetName val="GrsWgt"/>
      <sheetName val="StdLbr"/>
      <sheetName val="PP1Lbr"/>
      <sheetName val="PP2Lbr"/>
      <sheetName val="StdOH"/>
      <sheetName val="PP1OH"/>
      <sheetName val="PP2OH"/>
      <sheetName val="Wght Var"/>
      <sheetName val="LaborDetail"/>
      <sheetName val="Risk &amp; Opp"/>
      <sheetName val="Income Statement"/>
      <sheetName val="Borrowing base"/>
      <sheetName val="Liquidity Summary"/>
      <sheetName val="CF Receipts Detail"/>
      <sheetName val="CF Disbursement Summary"/>
      <sheetName val="CF Tooling Detail"/>
      <sheetName val="CF CAPEX"/>
      <sheetName val="CF Aluminum Detail"/>
      <sheetName val="CF Wages Detail"/>
      <sheetName val="CF Med &amp; Dent"/>
      <sheetName val="CF Utilities"/>
      <sheetName val="CF Natural gas"/>
      <sheetName val="Accrued Wages"/>
      <sheetName val="AP Projections"/>
      <sheetName val="AR aging"/>
      <sheetName val="AP Aging"/>
      <sheetName val="Impro"/>
      <sheetName val="Commision"/>
      <sheetName val="Assumptions"/>
      <sheetName val="Sheet1"/>
      <sheetName val="13-Week Cash Flow "/>
      <sheetName val="Road Map"/>
      <sheetName val="Module1"/>
      <sheetName val="Accnt Alias Retrieve"/>
      <sheetName val="CECSE Alias Retrieve"/>
      <sheetName val="MS Alias Retrieve"/>
      <sheetName val="documenation"/>
      <sheetName val="Inventory_Comp1"/>
      <sheetName val="DEPARTMENT"/>
      <sheetName val="COUNTRY"/>
      <sheetName val="CONTRIBUTION"/>
      <sheetName val="CONTRACT TYPE"/>
      <sheetName val="GENDER"/>
      <sheetName val="CURRENCY"/>
      <sheetName val="RU - EWL &amp; WNLE"/>
      <sheetName val="File Cover"/>
      <sheetName val="Overview"/>
      <sheetName val="Mults"/>
      <sheetName val="Instructions"/>
      <sheetName val="Struc"/>
      <sheetName val="Ratio Report"/>
      <sheetName val="Month 8"/>
    </sheetNames>
    <sheetDataSet>
      <sheetData sheetId="0" refreshError="1"/>
      <sheetData sheetId="1" refreshError="1">
        <row r="3">
          <cell r="A3" t="str">
            <v>Books</v>
          </cell>
        </row>
        <row r="4">
          <cell r="A4" t="str">
            <v>Readers Room</v>
          </cell>
        </row>
        <row r="5">
          <cell r="A5" t="str">
            <v>Tapes/Music</v>
          </cell>
        </row>
        <row r="6">
          <cell r="A6" t="str">
            <v>Newspapers</v>
          </cell>
        </row>
        <row r="7">
          <cell r="A7" t="str">
            <v>Periodicals</v>
          </cell>
        </row>
        <row r="8">
          <cell r="A8" t="str">
            <v>Remainders</v>
          </cell>
        </row>
        <row r="9">
          <cell r="A9" t="str">
            <v>Christmas cards</v>
          </cell>
        </row>
        <row r="10">
          <cell r="A10" t="str">
            <v>Kids sidelines</v>
          </cell>
        </row>
        <row r="11">
          <cell r="A11" t="str">
            <v xml:space="preserve">Calendars </v>
          </cell>
        </row>
        <row r="12">
          <cell r="A12" t="str">
            <v>Maps</v>
          </cell>
        </row>
        <row r="13">
          <cell r="A13" t="str">
            <v>Greeting cards/Stationery</v>
          </cell>
        </row>
        <row r="14">
          <cell r="A14" t="str">
            <v>Logowear</v>
          </cell>
        </row>
        <row r="15">
          <cell r="A15" t="str">
            <v>Multimedia</v>
          </cell>
        </row>
        <row r="16">
          <cell r="A16" t="str">
            <v>Other (2)</v>
          </cell>
        </row>
      </sheetData>
      <sheetData sheetId="2" refreshError="1"/>
      <sheetData sheetId="3">
        <row r="3">
          <cell r="A3" t="str">
            <v>Books</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BackUpFormat"/>
      <sheetName val="Cockpit"/>
      <sheetName val="Nepal - EBITDA Synthesis"/>
      <sheetName val="Inputs - outputs"/>
      <sheetName val="Scenario_Manager"/>
      <sheetName val="Nepal - Synthesis"/>
      <sheetName val="Output LBO"/>
      <sheetName val="Assumptions&gt;&gt;"/>
      <sheetName val="Novacarb Assumptions"/>
      <sheetName val="Novabay_Ass_60kt"/>
      <sheetName val="Novabay_Ass_40kt"/>
      <sheetName val="Novacogé Assumptions"/>
      <sheetName val="Novabion Assumptions"/>
      <sheetName val="Novacarb Upsides Assumptions"/>
      <sheetName val="Novacarb &gt;&gt;"/>
      <sheetName val="Novacarb Detai. P&amp;L inc. Interc"/>
      <sheetName val="Novacarb P&amp;L excl. InterCo"/>
      <sheetName val="Novacarb P&amp;L incl. InterCo"/>
      <sheetName val="Novacarb - BC2 Sum. P&amp;L"/>
      <sheetName val="Novacarb Topline exc. BC2"/>
      <sheetName val="HP Steam Costs"/>
      <sheetName val="CO2 Unitary Cost"/>
      <sheetName val="Price_Vol"/>
      <sheetName val="Novacarb Normalization"/>
      <sheetName val="Novabay &gt;&gt;"/>
      <sheetName val="Novabay_Conso"/>
      <sheetName val="Novabay_60kt"/>
      <sheetName val="Novabay_40kt"/>
      <sheetName val="Novacogé &gt;&gt;"/>
      <sheetName val="Novacogé Business Plan"/>
      <sheetName val="Novabion &gt;&gt;"/>
      <sheetName val="Novabion Summary P&amp;L"/>
      <sheetName val="Volume_ASP Summary"/>
      <sheetName val="Novacarb Upsides &gt;&gt;"/>
      <sheetName val="Synthesis BC1 BC4 BC2"/>
      <sheetName val="Novacarb Upsides Summary P&amp;L"/>
      <sheetName val="Novacarb Upsides Topline"/>
      <sheetName val="XLinkMeta"/>
    </sheetNames>
    <sheetDataSet>
      <sheetData sheetId="0" refreshError="1"/>
      <sheetData sheetId="1">
        <row r="17">
          <cell r="G17">
            <v>1</v>
          </cell>
        </row>
      </sheetData>
      <sheetData sheetId="2" refreshError="1"/>
      <sheetData sheetId="3">
        <row r="1">
          <cell r="B1" t="str">
            <v>Inputs vs. Outputs 2018-2023</v>
          </cell>
        </row>
        <row r="3">
          <cell r="B3" t="str">
            <v>INPUTS</v>
          </cell>
          <cell r="D3">
            <v>2018</v>
          </cell>
          <cell r="G3">
            <v>2019</v>
          </cell>
          <cell r="J3">
            <v>2023</v>
          </cell>
        </row>
        <row r="4">
          <cell r="D4" t="str">
            <v>volumes</v>
          </cell>
          <cell r="E4" t="str">
            <v>€/unit</v>
          </cell>
          <cell r="F4" t="str">
            <v>€</v>
          </cell>
          <cell r="G4" t="str">
            <v>volumes</v>
          </cell>
          <cell r="H4" t="str">
            <v>€/unit</v>
          </cell>
          <cell r="I4" t="str">
            <v>€</v>
          </cell>
          <cell r="J4" t="str">
            <v>volumes</v>
          </cell>
          <cell r="K4" t="str">
            <v>€/unit</v>
          </cell>
          <cell r="L4" t="str">
            <v>€</v>
          </cell>
        </row>
        <row r="5">
          <cell r="B5" t="str">
            <v>CO2</v>
          </cell>
          <cell r="C5" t="str">
            <v>Total emissions excl. OpEx</v>
          </cell>
          <cell r="D5">
            <v>625.83773001110899</v>
          </cell>
          <cell r="E5" t="str">
            <v>-</v>
          </cell>
          <cell r="F5" t="str">
            <v>-</v>
          </cell>
          <cell r="G5">
            <v>630.55885620121796</v>
          </cell>
          <cell r="H5" t="str">
            <v>-</v>
          </cell>
          <cell r="I5" t="str">
            <v>-</v>
          </cell>
          <cell r="J5">
            <v>393.66154877975083</v>
          </cell>
          <cell r="K5" t="str">
            <v>-</v>
          </cell>
          <cell r="L5" t="str">
            <v>-</v>
          </cell>
        </row>
        <row r="6">
          <cell r="C6" t="str">
            <v>Total emissions OpEx</v>
          </cell>
          <cell r="D6">
            <v>0</v>
          </cell>
          <cell r="E6" t="str">
            <v>-</v>
          </cell>
          <cell r="F6" t="str">
            <v>-</v>
          </cell>
          <cell r="G6">
            <v>-20.954896944633173</v>
          </cell>
          <cell r="H6" t="str">
            <v>-</v>
          </cell>
          <cell r="I6" t="str">
            <v>-</v>
          </cell>
          <cell r="J6">
            <v>-31.011879999999994</v>
          </cell>
          <cell r="K6" t="str">
            <v>-</v>
          </cell>
          <cell r="L6" t="str">
            <v>-</v>
          </cell>
        </row>
        <row r="7">
          <cell r="C7" t="str">
            <v>Total free quotas</v>
          </cell>
          <cell r="D7">
            <v>-428.34899999999999</v>
          </cell>
          <cell r="E7" t="str">
            <v>-</v>
          </cell>
          <cell r="F7" t="str">
            <v>-</v>
          </cell>
          <cell r="G7">
            <v>-419.72300000000001</v>
          </cell>
          <cell r="H7" t="str">
            <v>-</v>
          </cell>
          <cell r="I7" t="str">
            <v>-</v>
          </cell>
          <cell r="J7">
            <v>-435.64764568979996</v>
          </cell>
          <cell r="K7" t="str">
            <v>-</v>
          </cell>
          <cell r="L7" t="str">
            <v>-</v>
          </cell>
        </row>
        <row r="8">
          <cell r="C8" t="str">
            <v>Total (purchases) / sales</v>
          </cell>
          <cell r="D8">
            <v>197.48873001110903</v>
          </cell>
          <cell r="E8">
            <v>-7.15</v>
          </cell>
          <cell r="F8">
            <v>-1.4120444195794295</v>
          </cell>
          <cell r="G8">
            <v>189.88095925658476</v>
          </cell>
          <cell r="H8">
            <v>-18</v>
          </cell>
          <cell r="I8">
            <v>-3.4178572666185256</v>
          </cell>
          <cell r="J8">
            <v>-72.997976910049161</v>
          </cell>
          <cell r="K8">
            <v>-25</v>
          </cell>
          <cell r="L8">
            <v>1.8249494227512291</v>
          </cell>
        </row>
        <row r="10">
          <cell r="B10" t="str">
            <v>In House
Raw materials</v>
          </cell>
          <cell r="C10" t="str">
            <v>Brine / Salt</v>
          </cell>
          <cell r="D10">
            <v>1000</v>
          </cell>
          <cell r="E10" t="str">
            <v>-</v>
          </cell>
          <cell r="F10" t="str">
            <v>-</v>
          </cell>
          <cell r="G10">
            <v>1000</v>
          </cell>
          <cell r="H10" t="str">
            <v>-</v>
          </cell>
          <cell r="I10" t="str">
            <v>-</v>
          </cell>
          <cell r="J10">
            <v>1000</v>
          </cell>
          <cell r="K10" t="str">
            <v>-</v>
          </cell>
          <cell r="L10" t="str">
            <v>-</v>
          </cell>
        </row>
        <row r="11">
          <cell r="C11" t="str">
            <v>Limestone</v>
          </cell>
          <cell r="D11">
            <v>1000</v>
          </cell>
          <cell r="E11" t="str">
            <v>-</v>
          </cell>
          <cell r="F11" t="str">
            <v>-</v>
          </cell>
          <cell r="G11">
            <v>1000</v>
          </cell>
          <cell r="H11" t="str">
            <v>-</v>
          </cell>
          <cell r="I11" t="str">
            <v>-</v>
          </cell>
          <cell r="J11">
            <v>1000</v>
          </cell>
          <cell r="K11" t="str">
            <v>-</v>
          </cell>
          <cell r="L11" t="str">
            <v>-</v>
          </cell>
        </row>
        <row r="13">
          <cell r="B13" t="str">
            <v>External 1</v>
          </cell>
          <cell r="C13" t="str">
            <v>Coal (to produce steam)</v>
          </cell>
          <cell r="D13">
            <v>174.20522323238029</v>
          </cell>
          <cell r="E13">
            <v>-95.700000000000017</v>
          </cell>
          <cell r="F13">
            <v>-16.671439863338797</v>
          </cell>
          <cell r="G13">
            <v>181.44608997935345</v>
          </cell>
          <cell r="H13">
            <v>-100.40512820512821</v>
          </cell>
          <cell r="I13">
            <v>-18.218117926696209</v>
          </cell>
          <cell r="J13">
            <v>86.970134286031708</v>
          </cell>
          <cell r="K13">
            <v>-99.923076923076934</v>
          </cell>
          <cell r="L13">
            <v>-8.6903234182734774</v>
          </cell>
        </row>
        <row r="14">
          <cell r="C14" t="str">
            <v>CO2 emissions (to produce steam)</v>
          </cell>
          <cell r="D14">
            <v>395.54760560199662</v>
          </cell>
          <cell r="E14" t="str">
            <v>-</v>
          </cell>
          <cell r="F14" t="str">
            <v>-</v>
          </cell>
          <cell r="G14">
            <v>406.56444841382171</v>
          </cell>
          <cell r="H14" t="str">
            <v>-</v>
          </cell>
          <cell r="I14" t="str">
            <v>-</v>
          </cell>
          <cell r="J14">
            <v>193.81259617027217</v>
          </cell>
          <cell r="K14" t="str">
            <v>-</v>
          </cell>
          <cell r="L14" t="str">
            <v>-</v>
          </cell>
        </row>
        <row r="15">
          <cell r="C15" t="str">
            <v>Coke 1 (used in the limekiln)</v>
          </cell>
          <cell r="D15">
            <v>24.05</v>
          </cell>
          <cell r="E15">
            <v>-323.8</v>
          </cell>
          <cell r="F15">
            <v>-7.6880222499375597</v>
          </cell>
          <cell r="G15">
            <v>22.560328648909426</v>
          </cell>
          <cell r="H15">
            <v>-332</v>
          </cell>
          <cell r="I15">
            <v>-7.4900291114379298</v>
          </cell>
          <cell r="J15">
            <v>22.358523021954358</v>
          </cell>
          <cell r="K15">
            <v>-280</v>
          </cell>
          <cell r="L15">
            <v>-6.2603864461472201</v>
          </cell>
        </row>
        <row r="16">
          <cell r="C16" t="str">
            <v>Coke 2 (used in the limekiln)</v>
          </cell>
          <cell r="D16">
            <v>37.184000000000005</v>
          </cell>
          <cell r="E16">
            <v>-195.1</v>
          </cell>
          <cell r="F16">
            <v>-7.0786131686741731</v>
          </cell>
          <cell r="G16">
            <v>39.927357907094134</v>
          </cell>
          <cell r="H16">
            <v>-224</v>
          </cell>
          <cell r="I16">
            <v>-8.9437281711890861</v>
          </cell>
          <cell r="J16">
            <v>38.553215673687703</v>
          </cell>
          <cell r="K16">
            <v>-200</v>
          </cell>
          <cell r="L16">
            <v>-7.7106431347375404</v>
          </cell>
        </row>
        <row r="18">
          <cell r="B18" t="str">
            <v>External 2</v>
          </cell>
          <cell r="C18" t="str">
            <v>Process Gas (Novabion)</v>
          </cell>
          <cell r="D18">
            <v>39.578497843690798</v>
          </cell>
          <cell r="E18">
            <v>18.376575099008882</v>
          </cell>
          <cell r="F18">
            <v>-727.31723793054493</v>
          </cell>
          <cell r="G18">
            <v>41.71372429738993</v>
          </cell>
          <cell r="H18">
            <v>22.599999999999998</v>
          </cell>
          <cell r="I18">
            <v>-942.7301691210123</v>
          </cell>
          <cell r="J18">
            <v>42.905780852403147</v>
          </cell>
          <cell r="K18">
            <v>24.600000000000005</v>
          </cell>
          <cell r="L18">
            <v>-1055.4822089691177</v>
          </cell>
        </row>
        <row r="19">
          <cell r="C19" t="str">
            <v>Process Gas 2 (Novabion)</v>
          </cell>
          <cell r="D19">
            <v>2.1165039766377811</v>
          </cell>
          <cell r="E19">
            <v>19.943001510489541</v>
          </cell>
          <cell r="F19">
            <v>-42.209442003044387</v>
          </cell>
          <cell r="G19">
            <v>1.4413629199999998</v>
          </cell>
          <cell r="H19">
            <v>24.200000000000003</v>
          </cell>
          <cell r="I19">
            <v>-34.880982664000001</v>
          </cell>
          <cell r="J19">
            <v>2.76187732</v>
          </cell>
          <cell r="K19">
            <v>26.200000000000006</v>
          </cell>
          <cell r="L19">
            <v>-72.361185784000014</v>
          </cell>
        </row>
        <row r="20">
          <cell r="C20" t="str">
            <v>Gas (Novacarb)</v>
          </cell>
          <cell r="D20">
            <v>114.00190356812344</v>
          </cell>
          <cell r="E20">
            <v>17.796611438855329</v>
          </cell>
          <cell r="F20">
            <v>-2.0288475810917475</v>
          </cell>
          <cell r="G20">
            <v>111.94168282547537</v>
          </cell>
          <cell r="H20">
            <v>19</v>
          </cell>
          <cell r="I20">
            <v>-2.1268919736840322</v>
          </cell>
          <cell r="J20">
            <v>111.84553467677337</v>
          </cell>
          <cell r="K20">
            <v>20</v>
          </cell>
          <cell r="L20">
            <v>-2.2369106935354672</v>
          </cell>
        </row>
        <row r="21">
          <cell r="C21" t="str">
            <v>Total Gas 
(incl. Process Gas 1 &amp; 2)</v>
          </cell>
          <cell r="D21">
            <v>155.69690538845202</v>
          </cell>
          <cell r="E21">
            <v>-17.973216963070684</v>
          </cell>
          <cell r="F21">
            <v>-2.7983742610253368</v>
          </cell>
          <cell r="G21">
            <v>155.0967700428653</v>
          </cell>
          <cell r="H21">
            <v>-20.016555629179308</v>
          </cell>
          <cell r="I21">
            <v>-3.1045031254690443</v>
          </cell>
          <cell r="J21">
            <v>157.51319284917651</v>
          </cell>
          <cell r="K21">
            <v>-21.361728674438307</v>
          </cell>
          <cell r="L21">
            <v>-3.3647540882885849</v>
          </cell>
        </row>
        <row r="22">
          <cell r="C22" t="str">
            <v>Sand (Novabion)</v>
          </cell>
          <cell r="D22">
            <v>23.73871133048069</v>
          </cell>
          <cell r="E22">
            <v>13.2607789293503</v>
          </cell>
          <cell r="F22">
            <v>-314.79380302116761</v>
          </cell>
          <cell r="G22">
            <v>23.199259527070268</v>
          </cell>
          <cell r="H22">
            <v>13.790400000000002</v>
          </cell>
          <cell r="I22">
            <v>-319.92706858210988</v>
          </cell>
          <cell r="J22">
            <v>23.913918772686944</v>
          </cell>
          <cell r="K22">
            <v>14.795849061516554</v>
          </cell>
          <cell r="L22">
            <v>-353.82673263004324</v>
          </cell>
        </row>
        <row r="23">
          <cell r="C23" t="str">
            <v>Anthracite</v>
          </cell>
          <cell r="D23">
            <v>36.358783519021372</v>
          </cell>
          <cell r="E23">
            <v>195.1</v>
          </cell>
          <cell r="F23">
            <v>-7.0935986645610694</v>
          </cell>
          <cell r="G23">
            <v>39.927357907094134</v>
          </cell>
          <cell r="H23">
            <v>224</v>
          </cell>
          <cell r="I23">
            <v>-8.9437281711890861</v>
          </cell>
          <cell r="J23">
            <v>38.553215673687696</v>
          </cell>
          <cell r="K23">
            <v>200</v>
          </cell>
          <cell r="L23">
            <v>-7.7106431347375386</v>
          </cell>
        </row>
        <row r="24">
          <cell r="C24" t="str">
            <v>Trona DSA (Novabay)</v>
          </cell>
          <cell r="D24" t="str">
            <v>-</v>
          </cell>
          <cell r="E24" t="str">
            <v>-</v>
          </cell>
          <cell r="F24" t="str">
            <v>-</v>
          </cell>
          <cell r="G24" t="str">
            <v>-</v>
          </cell>
          <cell r="H24" t="str">
            <v>-</v>
          </cell>
          <cell r="I24" t="str">
            <v>-</v>
          </cell>
          <cell r="J24">
            <v>7.9349999999999996</v>
          </cell>
          <cell r="K24">
            <v>-256.39999999999998</v>
          </cell>
          <cell r="L24">
            <v>-2.0345339999999998</v>
          </cell>
        </row>
        <row r="25">
          <cell r="C25" t="str">
            <v>Synthetic DSA (Novabay)</v>
          </cell>
          <cell r="D25" t="str">
            <v>-</v>
          </cell>
          <cell r="E25" t="str">
            <v>-</v>
          </cell>
          <cell r="F25" t="str">
            <v>-</v>
          </cell>
          <cell r="G25" t="str">
            <v>-</v>
          </cell>
          <cell r="H25" t="str">
            <v>-</v>
          </cell>
          <cell r="I25" t="str">
            <v>-</v>
          </cell>
          <cell r="J25">
            <v>9.1703183567499895</v>
          </cell>
          <cell r="K25">
            <v>-224.1</v>
          </cell>
          <cell r="L25">
            <v>-2.0550683437476729</v>
          </cell>
        </row>
        <row r="26">
          <cell r="C26" t="str">
            <v>Sodium Sulfate (trading only)</v>
          </cell>
          <cell r="D26">
            <v>57.500769974464468</v>
          </cell>
          <cell r="E26">
            <v>-47.236307959077166</v>
          </cell>
          <cell r="F26">
            <v>-2.7161240783978613</v>
          </cell>
          <cell r="G26">
            <v>30</v>
          </cell>
          <cell r="H26">
            <v>-40.738638999137152</v>
          </cell>
          <cell r="I26">
            <v>-1.2221591699741146</v>
          </cell>
          <cell r="J26">
            <v>30</v>
          </cell>
          <cell r="K26">
            <v>-41.920929324041012</v>
          </cell>
          <cell r="L26">
            <v>-1.2576278797212304</v>
          </cell>
        </row>
        <row r="28">
          <cell r="B28" t="str">
            <v>Others</v>
          </cell>
          <cell r="C28" t="str">
            <v>Power (all sources)</v>
          </cell>
          <cell r="D28">
            <v>105.83983747215058</v>
          </cell>
          <cell r="E28">
            <v>-21.806119797648048</v>
          </cell>
          <cell r="F28">
            <v>-2.3079561752813142</v>
          </cell>
          <cell r="G28">
            <v>113.46825625210431</v>
          </cell>
          <cell r="H28">
            <v>-20.841075581649491</v>
          </cell>
          <cell r="I28">
            <v>-2.3648005046680787</v>
          </cell>
          <cell r="J28">
            <v>110.85777453212258</v>
          </cell>
          <cell r="K28">
            <v>-43.994512846625611</v>
          </cell>
          <cell r="L28">
            <v>-4.8771337858017922</v>
          </cell>
        </row>
        <row r="29">
          <cell r="C29" t="str">
            <v>I/C Soda Ash
(Novabay + Novabion)</v>
          </cell>
          <cell r="D29">
            <v>40.999670000000037</v>
          </cell>
          <cell r="E29">
            <v>6.4811017312129406</v>
          </cell>
          <cell r="F29">
            <v>0.2657230322161595</v>
          </cell>
          <cell r="G29">
            <v>43.899999999999991</v>
          </cell>
          <cell r="H29">
            <v>6.5834322872694271</v>
          </cell>
          <cell r="I29">
            <v>0.28901267741112779</v>
          </cell>
          <cell r="J29">
            <v>64.900000000000006</v>
          </cell>
          <cell r="K29">
            <v>6.6503521340264014</v>
          </cell>
          <cell r="L29">
            <v>0.43160785349831349</v>
          </cell>
        </row>
        <row r="31">
          <cell r="B31" t="str">
            <v>Novabion
SolSil</v>
          </cell>
          <cell r="C31" t="str">
            <v>I/C Soda Ash</v>
          </cell>
          <cell r="D31">
            <v>6.7663615467570732</v>
          </cell>
          <cell r="E31" t="str">
            <v>-</v>
          </cell>
          <cell r="F31" t="str">
            <v>-</v>
          </cell>
          <cell r="G31">
            <v>6.9506999999999985</v>
          </cell>
          <cell r="H31" t="str">
            <v>-</v>
          </cell>
          <cell r="I31" t="str">
            <v>-</v>
          </cell>
          <cell r="J31">
            <v>6.9506999999999994</v>
          </cell>
          <cell r="K31" t="str">
            <v>-</v>
          </cell>
          <cell r="L31" t="str">
            <v>-</v>
          </cell>
        </row>
        <row r="32">
          <cell r="C32" t="str">
            <v>Process Gas</v>
          </cell>
          <cell r="D32">
            <v>21.414987221855828</v>
          </cell>
          <cell r="E32">
            <v>18.376575099008882</v>
          </cell>
          <cell r="F32">
            <v>-393.53412092674921</v>
          </cell>
          <cell r="G32">
            <v>23.940000000000008</v>
          </cell>
          <cell r="H32">
            <v>22.599999999999998</v>
          </cell>
          <cell r="I32">
            <v>-541.0440000000001</v>
          </cell>
          <cell r="J32">
            <v>23.94</v>
          </cell>
          <cell r="K32">
            <v>24.600000000000005</v>
          </cell>
          <cell r="L32">
            <v>-588.92400000000021</v>
          </cell>
        </row>
        <row r="33">
          <cell r="C33" t="str">
            <v>Power</v>
          </cell>
          <cell r="D33">
            <v>0.61679612387186111</v>
          </cell>
          <cell r="E33">
            <v>55.270035623856216</v>
          </cell>
          <cell r="F33">
            <v>-34.090343739054198</v>
          </cell>
          <cell r="G33">
            <v>0.64569600000000005</v>
          </cell>
          <cell r="H33">
            <v>57.70000000000001</v>
          </cell>
          <cell r="I33">
            <v>-37.256659200000009</v>
          </cell>
          <cell r="J33">
            <v>0.64569600000000005</v>
          </cell>
          <cell r="K33">
            <v>61.906869332978388</v>
          </cell>
          <cell r="L33">
            <v>-39.973017900826818</v>
          </cell>
        </row>
        <row r="34">
          <cell r="C34" t="str">
            <v>Sand</v>
          </cell>
          <cell r="D34">
            <v>12.844454122874359</v>
          </cell>
          <cell r="E34">
            <v>13.2607789293503</v>
          </cell>
          <cell r="F34">
            <v>-170.32746659161887</v>
          </cell>
          <cell r="G34">
            <v>13.314329574566749</v>
          </cell>
          <cell r="H34">
            <v>13.790400000000002</v>
          </cell>
          <cell r="I34">
            <v>-183.60993056510532</v>
          </cell>
          <cell r="J34">
            <v>13.343172039859512</v>
          </cell>
          <cell r="K34">
            <v>14.795849061516554</v>
          </cell>
          <cell r="L34">
            <v>-197.42355950360928</v>
          </cell>
        </row>
        <row r="36">
          <cell r="B36" t="str">
            <v>Novabion
LiSil</v>
          </cell>
          <cell r="C36" t="str">
            <v>I/C Soda Ash</v>
          </cell>
          <cell r="D36">
            <v>4.8896877751325603</v>
          </cell>
          <cell r="E36" t="str">
            <v>-</v>
          </cell>
          <cell r="F36" t="str">
            <v>-</v>
          </cell>
          <cell r="G36">
            <v>4.7990619496422608</v>
          </cell>
          <cell r="H36" t="str">
            <v>-</v>
          </cell>
          <cell r="I36" t="str">
            <v>-</v>
          </cell>
          <cell r="J36">
            <v>4.2945007208047654</v>
          </cell>
          <cell r="K36" t="str">
            <v>-</v>
          </cell>
          <cell r="L36" t="str">
            <v>-</v>
          </cell>
        </row>
        <row r="37">
          <cell r="C37" t="str">
            <v>Process Gas</v>
          </cell>
          <cell r="D37">
            <v>15.475466467427264</v>
          </cell>
          <cell r="E37">
            <v>18.376575099008882</v>
          </cell>
          <cell r="F37">
            <v>-284.38607173087081</v>
          </cell>
          <cell r="G37">
            <v>14.971626521951849</v>
          </cell>
          <cell r="H37">
            <v>22.599999999999998</v>
          </cell>
          <cell r="I37">
            <v>-338.35875939611174</v>
          </cell>
          <cell r="J37">
            <v>13.54289055444923</v>
          </cell>
          <cell r="K37">
            <v>24.600000000000005</v>
          </cell>
          <cell r="L37">
            <v>-333.1551076394511</v>
          </cell>
        </row>
        <row r="38">
          <cell r="C38" t="str">
            <v>Power</v>
          </cell>
          <cell r="D38">
            <v>1.3665667504181229</v>
          </cell>
          <cell r="E38">
            <v>55.270035623856216</v>
          </cell>
          <cell r="F38">
            <v>-75.530192977987085</v>
          </cell>
          <cell r="G38">
            <v>1.2718756621253577</v>
          </cell>
          <cell r="H38">
            <v>57.70000000000001</v>
          </cell>
          <cell r="I38">
            <v>-73.387225704633153</v>
          </cell>
          <cell r="J38">
            <v>1.1684324631664158</v>
          </cell>
          <cell r="K38">
            <v>61.906869332978388</v>
          </cell>
          <cell r="L38">
            <v>-72.333995821653389</v>
          </cell>
        </row>
        <row r="39">
          <cell r="C39" t="str">
            <v>Sand</v>
          </cell>
          <cell r="D39">
            <v>9.2820003585192072</v>
          </cell>
          <cell r="E39">
            <v>13.2607789293503</v>
          </cell>
          <cell r="F39">
            <v>-123.08655477647343</v>
          </cell>
          <cell r="G39">
            <v>8.3265317368668086</v>
          </cell>
          <cell r="H39">
            <v>13.790400000000002</v>
          </cell>
          <cell r="I39">
            <v>-114.82620326408805</v>
          </cell>
          <cell r="J39">
            <v>7.5482505674605083</v>
          </cell>
          <cell r="K39">
            <v>14.795849061516554</v>
          </cell>
          <cell r="L39">
            <v>-111.68277607465235</v>
          </cell>
        </row>
        <row r="40">
          <cell r="C40" t="str">
            <v>HP Steam</v>
          </cell>
          <cell r="D40">
            <v>9.9006466434266898</v>
          </cell>
          <cell r="E40">
            <v>17.47864743210868</v>
          </cell>
          <cell r="F40">
            <v>-173.04991203034533</v>
          </cell>
          <cell r="G40">
            <v>11.1852587814638</v>
          </cell>
          <cell r="H40">
            <v>22.264000000000006</v>
          </cell>
          <cell r="I40">
            <v>-249.0286015105101</v>
          </cell>
          <cell r="J40">
            <v>10.186226927539851</v>
          </cell>
          <cell r="K40">
            <v>24.104000000000003</v>
          </cell>
          <cell r="L40">
            <v>-245.52881386142059</v>
          </cell>
        </row>
        <row r="42">
          <cell r="B42" t="str">
            <v>Novabion
Nabion</v>
          </cell>
          <cell r="C42" t="str">
            <v>I/C Soda Ash</v>
          </cell>
          <cell r="D42">
            <v>0.84932474691400817</v>
          </cell>
          <cell r="E42" t="str">
            <v>-</v>
          </cell>
          <cell r="F42" t="str">
            <v>-</v>
          </cell>
          <cell r="G42">
            <v>0.81355643307173797</v>
          </cell>
          <cell r="H42" t="str">
            <v>-</v>
          </cell>
          <cell r="I42" t="str">
            <v>-</v>
          </cell>
          <cell r="J42">
            <v>1.5744729989134625</v>
          </cell>
          <cell r="K42" t="str">
            <v>-</v>
          </cell>
          <cell r="L42" t="str">
            <v>-</v>
          </cell>
        </row>
        <row r="43">
          <cell r="C43" t="str">
            <v>I/C LSA</v>
          </cell>
          <cell r="D43">
            <v>3.0983565644367412</v>
          </cell>
          <cell r="E43" t="str">
            <v>-</v>
          </cell>
          <cell r="F43" t="str">
            <v>-</v>
          </cell>
          <cell r="G43">
            <v>3.1182051037205514</v>
          </cell>
          <cell r="H43" t="str">
            <v>-</v>
          </cell>
          <cell r="I43" t="str">
            <v>-</v>
          </cell>
          <cell r="J43">
            <v>5.9373806565259377</v>
          </cell>
          <cell r="K43" t="str">
            <v>-</v>
          </cell>
          <cell r="L43" t="str">
            <v>-</v>
          </cell>
        </row>
        <row r="44">
          <cell r="C44" t="str">
            <v>Process Gas</v>
          </cell>
          <cell r="D44">
            <v>2.6880441544077041</v>
          </cell>
          <cell r="E44">
            <v>18.376575099008882</v>
          </cell>
          <cell r="F44">
            <v>-49.397045272924998</v>
          </cell>
          <cell r="G44">
            <v>2.8020977754380727</v>
          </cell>
          <cell r="H44">
            <v>22.599999999999998</v>
          </cell>
          <cell r="I44">
            <v>-63.327409724900434</v>
          </cell>
          <cell r="J44">
            <v>5.4228902979539182</v>
          </cell>
          <cell r="K44">
            <v>24.600000000000005</v>
          </cell>
          <cell r="L44">
            <v>-133.40310132966641</v>
          </cell>
        </row>
        <row r="45">
          <cell r="C45" t="str">
            <v>Process Gas 2</v>
          </cell>
          <cell r="D45">
            <v>2.1165039766377811</v>
          </cell>
          <cell r="E45">
            <v>19.943001510489541</v>
          </cell>
          <cell r="F45">
            <v>-42.209442003044387</v>
          </cell>
          <cell r="G45">
            <v>1.4413629199999998</v>
          </cell>
          <cell r="H45">
            <v>24.200000000000003</v>
          </cell>
          <cell r="I45">
            <v>-34.880982664000001</v>
          </cell>
          <cell r="J45">
            <v>2.76187732</v>
          </cell>
          <cell r="K45">
            <v>26.200000000000006</v>
          </cell>
          <cell r="L45">
            <v>-72.361185784000014</v>
          </cell>
        </row>
        <row r="46">
          <cell r="C46" t="str">
            <v>Power</v>
          </cell>
          <cell r="D46">
            <v>1.276411035087933</v>
          </cell>
          <cell r="E46">
            <v>55.270035623856216</v>
          </cell>
          <cell r="F46">
            <v>-70.547283379993246</v>
          </cell>
          <cell r="G46">
            <v>1.7199848762126695</v>
          </cell>
          <cell r="H46">
            <v>57.70000000000001</v>
          </cell>
          <cell r="I46">
            <v>-99.243127357471053</v>
          </cell>
          <cell r="J46">
            <v>3.3008760500241241</v>
          </cell>
          <cell r="K46">
            <v>61.906869332978388</v>
          </cell>
          <cell r="L46">
            <v>-204.3469023132013</v>
          </cell>
        </row>
        <row r="47">
          <cell r="C47" t="str">
            <v>Sand</v>
          </cell>
          <cell r="D47">
            <v>1.6122568490871263</v>
          </cell>
          <cell r="E47">
            <v>13.2607789293503</v>
          </cell>
          <cell r="F47">
            <v>-21.37978165307527</v>
          </cell>
          <cell r="G47">
            <v>1.5583982156367091</v>
          </cell>
          <cell r="H47">
            <v>13.790400000000002</v>
          </cell>
          <cell r="I47">
            <v>-21.490934752916477</v>
          </cell>
          <cell r="J47">
            <v>3.0224961653669231</v>
          </cell>
          <cell r="K47">
            <v>14.795849061516554</v>
          </cell>
          <cell r="L47">
            <v>-44.720397051781575</v>
          </cell>
        </row>
        <row r="48">
          <cell r="C48" t="str">
            <v>HP Steam</v>
          </cell>
          <cell r="D48">
            <v>0.86654586494610575</v>
          </cell>
          <cell r="E48">
            <v>17.47864743210868</v>
          </cell>
          <cell r="F48">
            <v>-15.146049657144646</v>
          </cell>
          <cell r="G48">
            <v>1.830623928358579</v>
          </cell>
          <cell r="H48">
            <v>22.264000000000006</v>
          </cell>
          <cell r="I48">
            <v>-40.757011140975415</v>
          </cell>
          <cell r="J48">
            <v>3.5561416295641761</v>
          </cell>
          <cell r="K48">
            <v>24.104000000000003</v>
          </cell>
          <cell r="L48">
            <v>-85.717237839014913</v>
          </cell>
        </row>
        <row r="50">
          <cell r="B50" t="str">
            <v>Novacarb
Sodium Bicarbonate
(excl. BC2)</v>
          </cell>
          <cell r="C50" t="str">
            <v>HP Steam</v>
          </cell>
          <cell r="D50">
            <v>371.31039563840716</v>
          </cell>
          <cell r="E50">
            <v>14.760439677043646</v>
          </cell>
          <cell r="F50">
            <v>-5.4807046962799184</v>
          </cell>
          <cell r="G50">
            <v>384.41811829548971</v>
          </cell>
          <cell r="H50">
            <v>15.248517023680154</v>
          </cell>
          <cell r="I50">
            <v>-5.8618062210398669</v>
          </cell>
          <cell r="J50">
            <v>375.18789046995164</v>
          </cell>
          <cell r="K50">
            <v>12.908927335029233</v>
          </cell>
          <cell r="L50">
            <v>-4.8432732150595132</v>
          </cell>
        </row>
        <row r="51">
          <cell r="C51" t="str">
            <v>Coke</v>
          </cell>
          <cell r="D51">
            <v>5.019245905385108</v>
          </cell>
          <cell r="E51">
            <v>323.8</v>
          </cell>
          <cell r="F51">
            <v>-1.625231824163698</v>
          </cell>
          <cell r="G51">
            <v>5.0666143935113084</v>
          </cell>
          <cell r="H51">
            <v>332</v>
          </cell>
          <cell r="I51">
            <v>-1.6821159786457545</v>
          </cell>
          <cell r="J51">
            <v>5.0486649199108538</v>
          </cell>
          <cell r="K51">
            <v>280</v>
          </cell>
          <cell r="L51">
            <v>-1.4136261775750389</v>
          </cell>
        </row>
        <row r="52">
          <cell r="C52" t="str">
            <v>Anthracite</v>
          </cell>
          <cell r="D52">
            <v>7.6508232317341758</v>
          </cell>
          <cell r="E52">
            <v>195.1</v>
          </cell>
          <cell r="F52">
            <v>-1.4926756125113376</v>
          </cell>
          <cell r="G52">
            <v>8.9669139760842835</v>
          </cell>
          <cell r="H52">
            <v>224</v>
          </cell>
          <cell r="I52">
            <v>-2.0085887306428796</v>
          </cell>
          <cell r="J52">
            <v>8.7055065010502037</v>
          </cell>
          <cell r="K52">
            <v>200</v>
          </cell>
          <cell r="L52">
            <v>-1.7411013002100408</v>
          </cell>
        </row>
        <row r="53">
          <cell r="C53" t="str">
            <v>Power Purchased</v>
          </cell>
          <cell r="D53">
            <v>9.6789494358086525</v>
          </cell>
          <cell r="E53">
            <v>54.174246345179512</v>
          </cell>
          <cell r="F53">
            <v>-0.52434979109803415</v>
          </cell>
          <cell r="G53">
            <v>9.8027302757940813</v>
          </cell>
          <cell r="H53">
            <v>59.203237233853557</v>
          </cell>
          <cell r="I53">
            <v>-0.58035336605731569</v>
          </cell>
          <cell r="J53">
            <v>3.3347962176023267</v>
          </cell>
          <cell r="K53">
            <v>64</v>
          </cell>
          <cell r="L53">
            <v>-0.21342695792654892</v>
          </cell>
        </row>
        <row r="54">
          <cell r="C54" t="str">
            <v>Self-produced Power</v>
          </cell>
          <cell r="D54">
            <v>13.950552248500195</v>
          </cell>
          <cell r="E54">
            <v>2.4999999999999996</v>
          </cell>
          <cell r="F54">
            <v>-34.876380621250483</v>
          </cell>
          <cell r="G54">
            <v>17.240189239588172</v>
          </cell>
          <cell r="H54">
            <v>2.5</v>
          </cell>
          <cell r="I54">
            <v>-43.100473098970433</v>
          </cell>
          <cell r="J54">
            <v>3.2994917892569986</v>
          </cell>
          <cell r="K54">
            <v>2.5</v>
          </cell>
          <cell r="L54">
            <v>-8.2487294731424967</v>
          </cell>
        </row>
        <row r="55">
          <cell r="C55" t="str">
            <v>Biomass Power</v>
          </cell>
          <cell r="D55" t="str">
            <v>-</v>
          </cell>
          <cell r="E55" t="str">
            <v>-</v>
          </cell>
          <cell r="F55" t="str">
            <v>-</v>
          </cell>
          <cell r="G55" t="str">
            <v>-</v>
          </cell>
          <cell r="H55" t="str">
            <v>-</v>
          </cell>
          <cell r="I55" t="str">
            <v>-</v>
          </cell>
          <cell r="J55">
            <v>21.468934642765152</v>
          </cell>
          <cell r="K55">
            <v>47.809970586489811</v>
          </cell>
          <cell r="L55">
            <v>-1.0264291337938742</v>
          </cell>
        </row>
        <row r="56">
          <cell r="C56" t="str">
            <v>Total Power</v>
          </cell>
          <cell r="D56">
            <v>23.629501684308849</v>
          </cell>
          <cell r="E56">
            <v>23.666439486984114</v>
          </cell>
          <cell r="F56">
            <v>-0.55922617171928457</v>
          </cell>
          <cell r="G56">
            <v>27.042919515382252</v>
          </cell>
          <cell r="H56">
            <v>23.054235649433487</v>
          </cell>
          <cell r="I56">
            <v>-0.62345383915628616</v>
          </cell>
          <cell r="J56">
            <v>28.103222649624477</v>
          </cell>
          <cell r="K56">
            <v>44.411448350755002</v>
          </cell>
          <cell r="L56">
            <v>-1.2481048211935657</v>
          </cell>
        </row>
        <row r="57">
          <cell r="C57" t="str">
            <v>CO2 emissions</v>
          </cell>
          <cell r="D57">
            <v>31.209269060798785</v>
          </cell>
          <cell r="E57" t="str">
            <v>-</v>
          </cell>
          <cell r="F57" t="str">
            <v>-</v>
          </cell>
          <cell r="G57">
            <v>39.10258063465038</v>
          </cell>
          <cell r="H57" t="str">
            <v>-</v>
          </cell>
          <cell r="I57" t="str">
            <v>-</v>
          </cell>
          <cell r="J57">
            <v>39.760085431485919</v>
          </cell>
          <cell r="K57" t="str">
            <v>-</v>
          </cell>
          <cell r="L57" t="str">
            <v>-</v>
          </cell>
        </row>
        <row r="58">
          <cell r="C58" t="str">
            <v>Gas</v>
          </cell>
          <cell r="D58">
            <v>0.45729959822707811</v>
          </cell>
          <cell r="E58">
            <v>17.796611438855329</v>
          </cell>
          <cell r="F58">
            <v>-8.1383832607919651</v>
          </cell>
          <cell r="G58">
            <v>0.3148946230446934</v>
          </cell>
          <cell r="H58">
            <v>19</v>
          </cell>
          <cell r="I58">
            <v>-5.9829978378491742</v>
          </cell>
          <cell r="J58">
            <v>0.30966652319501747</v>
          </cell>
          <cell r="K58">
            <v>20</v>
          </cell>
          <cell r="L58">
            <v>-6.1933304639003497</v>
          </cell>
        </row>
        <row r="60">
          <cell r="B60" t="str">
            <v>Novacarb
LSA (excl. BC2)</v>
          </cell>
          <cell r="C60" t="str">
            <v>HP Steam</v>
          </cell>
          <cell r="D60">
            <v>204.35828796572338</v>
          </cell>
          <cell r="E60">
            <v>14.760439677043646</v>
          </cell>
          <cell r="F60">
            <v>-3.0164181820219742</v>
          </cell>
          <cell r="G60">
            <v>201.63952212633458</v>
          </cell>
          <cell r="H60">
            <v>15.248517023680154</v>
          </cell>
          <cell r="I60">
            <v>-3.0747036857901437</v>
          </cell>
          <cell r="J60">
            <v>205.0402277870557</v>
          </cell>
          <cell r="K60">
            <v>12.908927335029233</v>
          </cell>
          <cell r="L60">
            <v>-2.646849401260944</v>
          </cell>
        </row>
        <row r="61">
          <cell r="C61" t="str">
            <v>Coke</v>
          </cell>
          <cell r="D61">
            <v>3.212593384769217</v>
          </cell>
          <cell r="E61">
            <v>323.8</v>
          </cell>
          <cell r="F61">
            <v>-1.0402377379882726</v>
          </cell>
          <cell r="G61">
            <v>3.0830855235564116</v>
          </cell>
          <cell r="H61">
            <v>332</v>
          </cell>
          <cell r="I61">
            <v>-1.0235843938207287</v>
          </cell>
          <cell r="J61">
            <v>3.1982394266667105</v>
          </cell>
          <cell r="K61">
            <v>280</v>
          </cell>
          <cell r="L61">
            <v>-0.89550703946667898</v>
          </cell>
        </row>
        <row r="62">
          <cell r="C62" t="str">
            <v>Anthracite</v>
          </cell>
          <cell r="D62">
            <v>4.8969475824918787</v>
          </cell>
          <cell r="E62">
            <v>195.1</v>
          </cell>
          <cell r="F62">
            <v>-0.9553944733441655</v>
          </cell>
          <cell r="G62">
            <v>5.4564568217479481</v>
          </cell>
          <cell r="H62">
            <v>224</v>
          </cell>
          <cell r="I62">
            <v>-1.2222463280715403</v>
          </cell>
          <cell r="J62">
            <v>5.5147835244438772</v>
          </cell>
          <cell r="K62">
            <v>200</v>
          </cell>
          <cell r="L62">
            <v>-1.1029567048887754</v>
          </cell>
        </row>
        <row r="63">
          <cell r="C63" t="str">
            <v>Power Purchased</v>
          </cell>
          <cell r="D63">
            <v>5.094157329896106</v>
          </cell>
          <cell r="E63">
            <v>54.174246345179512</v>
          </cell>
          <cell r="F63">
            <v>-0.27597213411089355</v>
          </cell>
          <cell r="G63">
            <v>4.7407408099299406</v>
          </cell>
          <cell r="H63">
            <v>59.203237233853557</v>
          </cell>
          <cell r="I63">
            <v>-0.28066720283449331</v>
          </cell>
          <cell r="J63">
            <v>2.1125340881649883</v>
          </cell>
          <cell r="K63">
            <v>64</v>
          </cell>
          <cell r="L63">
            <v>-0.13520218164255926</v>
          </cell>
        </row>
        <row r="64">
          <cell r="C64" t="str">
            <v>Self-produced Power</v>
          </cell>
          <cell r="D64">
            <v>8.9291205715433843</v>
          </cell>
          <cell r="E64">
            <v>2.4999999999999996</v>
          </cell>
          <cell r="F64">
            <v>-22.322801428858458</v>
          </cell>
          <cell r="G64">
            <v>10.490827550645857</v>
          </cell>
          <cell r="H64">
            <v>2.5</v>
          </cell>
          <cell r="I64">
            <v>-26.227068876614645</v>
          </cell>
          <cell r="J64">
            <v>2.0901693607646199</v>
          </cell>
          <cell r="K64">
            <v>2.5</v>
          </cell>
          <cell r="L64">
            <v>-5.2254234019115495</v>
          </cell>
        </row>
        <row r="65">
          <cell r="C65" t="str">
            <v>Biomass Power</v>
          </cell>
          <cell r="D65" t="str">
            <v>-</v>
          </cell>
          <cell r="E65" t="str">
            <v>-</v>
          </cell>
          <cell r="F65" t="str">
            <v>-</v>
          </cell>
          <cell r="G65" t="str">
            <v>-</v>
          </cell>
          <cell r="H65" t="str">
            <v>-</v>
          </cell>
          <cell r="I65" t="str">
            <v>-</v>
          </cell>
          <cell r="J65">
            <v>13.600188230403447</v>
          </cell>
          <cell r="K65">
            <v>47.809970586489811</v>
          </cell>
          <cell r="L65">
            <v>-0.65022459926631371</v>
          </cell>
        </row>
        <row r="66">
          <cell r="C66" t="str">
            <v>Total Power</v>
          </cell>
          <cell r="D66">
            <v>14.02327790143949</v>
          </cell>
          <cell r="E66">
            <v>21.271412977498795</v>
          </cell>
          <cell r="F66">
            <v>-0.298294935539752</v>
          </cell>
          <cell r="G66">
            <v>15.231568360575798</v>
          </cell>
          <cell r="H66">
            <v>20.148566742834515</v>
          </cell>
          <cell r="I66">
            <v>-0.30689427171110795</v>
          </cell>
          <cell r="J66">
            <v>4.2027034489296078</v>
          </cell>
          <cell r="K66">
            <v>33.413636424962718</v>
          </cell>
          <cell r="L66">
            <v>-0.1404276050444708</v>
          </cell>
        </row>
        <row r="67">
          <cell r="C67" t="str">
            <v>CO2 emissions</v>
          </cell>
          <cell r="D67">
            <v>20.114157274895959</v>
          </cell>
          <cell r="E67" t="str">
            <v>-</v>
          </cell>
          <cell r="F67" t="str">
            <v>-</v>
          </cell>
          <cell r="G67">
            <v>22.663501197181265</v>
          </cell>
          <cell r="H67" t="str">
            <v>-</v>
          </cell>
          <cell r="I67" t="str">
            <v>-</v>
          </cell>
          <cell r="J67">
            <v>23.990039891977396</v>
          </cell>
          <cell r="K67" t="str">
            <v>-</v>
          </cell>
          <cell r="L67" t="str">
            <v>-</v>
          </cell>
        </row>
        <row r="69">
          <cell r="B69" t="str">
            <v>Novacarb
DSA (excl. BC2)</v>
          </cell>
          <cell r="C69" t="str">
            <v>HP Steam</v>
          </cell>
          <cell r="D69">
            <v>1029.9110937412709</v>
          </cell>
          <cell r="E69">
            <v>14.760439677043646</v>
          </cell>
          <cell r="F69">
            <v>-15.201940571886073</v>
          </cell>
          <cell r="G69">
            <v>978.02198127655799</v>
          </cell>
          <cell r="H69">
            <v>15.248517023680154</v>
          </cell>
          <cell r="I69">
            <v>-14.913384831028988</v>
          </cell>
          <cell r="J69">
            <v>940.21008727743322</v>
          </cell>
          <cell r="K69">
            <v>12.908927335029233</v>
          </cell>
          <cell r="L69">
            <v>-12.137103696325878</v>
          </cell>
        </row>
        <row r="70">
          <cell r="C70" t="str">
            <v>Coke</v>
          </cell>
          <cell r="D70">
            <v>15.620976253365502</v>
          </cell>
          <cell r="E70">
            <v>323.8</v>
          </cell>
          <cell r="F70">
            <v>-5.0580721108397491</v>
          </cell>
          <cell r="G70">
            <v>14.410628731841715</v>
          </cell>
          <cell r="H70">
            <v>332</v>
          </cell>
          <cell r="I70">
            <v>-4.7843287389714497</v>
          </cell>
          <cell r="J70">
            <v>14.111618675376794</v>
          </cell>
          <cell r="K70">
            <v>280</v>
          </cell>
          <cell r="L70">
            <v>-3.9512532291055025</v>
          </cell>
        </row>
        <row r="71">
          <cell r="C71" t="str">
            <v>Anthracite</v>
          </cell>
          <cell r="D71">
            <v>23.811012704795317</v>
          </cell>
          <cell r="E71">
            <v>195.1</v>
          </cell>
          <cell r="F71">
            <v>-4.6455285787055667</v>
          </cell>
          <cell r="G71">
            <v>25.503987109261907</v>
          </cell>
          <cell r="H71">
            <v>224</v>
          </cell>
          <cell r="I71">
            <v>-5.7128931124746671</v>
          </cell>
          <cell r="J71">
            <v>24.332925648193616</v>
          </cell>
          <cell r="K71">
            <v>200</v>
          </cell>
          <cell r="L71">
            <v>-4.8665851296387226</v>
          </cell>
        </row>
        <row r="72">
          <cell r="C72" t="str">
            <v>Power Purchased</v>
          </cell>
          <cell r="D72">
            <v>24.769929197538755</v>
          </cell>
          <cell r="E72">
            <v>54.174246345179512</v>
          </cell>
          <cell r="F72">
            <v>-1.3418922463001191</v>
          </cell>
          <cell r="G72">
            <v>22.158663846271004</v>
          </cell>
          <cell r="H72">
            <v>59.203237233853557</v>
          </cell>
          <cell r="I72">
            <v>-1.3118646324759962</v>
          </cell>
          <cell r="J72">
            <v>9.3211518944937879</v>
          </cell>
          <cell r="K72">
            <v>64</v>
          </cell>
          <cell r="L72">
            <v>-0.59655372124760242</v>
          </cell>
        </row>
        <row r="73">
          <cell r="C73" t="str">
            <v>Self-produced Power</v>
          </cell>
          <cell r="D73">
            <v>43.417128688863478</v>
          </cell>
          <cell r="E73">
            <v>2.4999999999999996</v>
          </cell>
          <cell r="F73">
            <v>-108.54282172215868</v>
          </cell>
          <cell r="G73">
            <v>49.035104529875262</v>
          </cell>
          <cell r="H73">
            <v>2.5</v>
          </cell>
          <cell r="I73">
            <v>-122.58776132468816</v>
          </cell>
          <cell r="J73">
            <v>9.2224718200061577</v>
          </cell>
          <cell r="K73">
            <v>2.5</v>
          </cell>
          <cell r="L73">
            <v>-23.056179550015393</v>
          </cell>
        </row>
        <row r="74">
          <cell r="C74" t="str">
            <v>Biomass Power</v>
          </cell>
          <cell r="D74" t="str">
            <v>-</v>
          </cell>
          <cell r="E74" t="str">
            <v>-</v>
          </cell>
          <cell r="F74" t="str">
            <v>-</v>
          </cell>
          <cell r="G74" t="str">
            <v>-</v>
          </cell>
          <cell r="H74" t="str">
            <v>-</v>
          </cell>
          <cell r="I74" t="str">
            <v>-</v>
          </cell>
          <cell r="J74">
            <v>60.008224719068551</v>
          </cell>
          <cell r="K74">
            <v>47.809970586489811</v>
          </cell>
          <cell r="L74">
            <v>-2.8689914587661383</v>
          </cell>
        </row>
        <row r="75">
          <cell r="C75" t="str">
            <v>Total Power</v>
          </cell>
          <cell r="D75">
            <v>68.187057886402229</v>
          </cell>
          <cell r="E75">
            <v>21.271412977498791</v>
          </cell>
          <cell r="F75">
            <v>-1.4504350680222777</v>
          </cell>
          <cell r="G75">
            <v>71.193768376146267</v>
          </cell>
          <cell r="H75">
            <v>20.148566742834518</v>
          </cell>
          <cell r="I75">
            <v>-1.4344523938006843</v>
          </cell>
          <cell r="J75">
            <v>78.551848433568495</v>
          </cell>
          <cell r="K75">
            <v>-44.411448350754924</v>
          </cell>
          <cell r="L75">
            <v>-3.4886013595637562</v>
          </cell>
        </row>
        <row r="76">
          <cell r="C76" t="str">
            <v>CO2 emissions</v>
          </cell>
          <cell r="D76">
            <v>119.32346325914796</v>
          </cell>
          <cell r="E76" t="str">
            <v>-</v>
          </cell>
          <cell r="F76" t="str">
            <v>-</v>
          </cell>
          <cell r="G76">
            <v>126.04424908095287</v>
          </cell>
          <cell r="H76" t="str">
            <v>-</v>
          </cell>
          <cell r="I76" t="str">
            <v>-</v>
          </cell>
          <cell r="J76">
            <v>125.94800726128986</v>
          </cell>
          <cell r="K76" t="str">
            <v>-</v>
          </cell>
          <cell r="L76" t="str">
            <v>-</v>
          </cell>
        </row>
        <row r="77">
          <cell r="C77" t="str">
            <v>Gas</v>
          </cell>
          <cell r="D77">
            <v>113.54460396989636</v>
          </cell>
          <cell r="E77">
            <v>17.796611438855329</v>
          </cell>
          <cell r="F77">
            <v>-2.0207091978309557</v>
          </cell>
          <cell r="G77">
            <v>111.62678820243067</v>
          </cell>
          <cell r="H77">
            <v>19</v>
          </cell>
          <cell r="I77">
            <v>-2.120908975846183</v>
          </cell>
          <cell r="J77">
            <v>111.53586815357835</v>
          </cell>
          <cell r="K77">
            <v>20</v>
          </cell>
          <cell r="L77">
            <v>-2.2307173630715669</v>
          </cell>
        </row>
        <row r="79">
          <cell r="B79" t="str">
            <v>Novacarb 
Sodium Bicarbonate
BC2</v>
          </cell>
          <cell r="C79" t="str">
            <v>I/C Soda Ash</v>
          </cell>
          <cell r="D79" t="str">
            <v>-</v>
          </cell>
          <cell r="E79" t="str">
            <v>-</v>
          </cell>
          <cell r="F79" t="str">
            <v>-</v>
          </cell>
          <cell r="G79" t="str">
            <v>-</v>
          </cell>
          <cell r="H79" t="str">
            <v>-</v>
          </cell>
          <cell r="I79" t="str">
            <v>-</v>
          </cell>
          <cell r="J79">
            <v>-24.92</v>
          </cell>
          <cell r="K79" t="str">
            <v>-</v>
          </cell>
          <cell r="L79" t="str">
            <v>-</v>
          </cell>
        </row>
        <row r="80">
          <cell r="C80" t="str">
            <v>HP Steam</v>
          </cell>
          <cell r="D80" t="str">
            <v>-</v>
          </cell>
          <cell r="E80" t="str">
            <v>-</v>
          </cell>
          <cell r="F80" t="str">
            <v>-</v>
          </cell>
          <cell r="G80" t="str">
            <v>-</v>
          </cell>
          <cell r="H80" t="str">
            <v>-</v>
          </cell>
          <cell r="I80" t="str">
            <v>-</v>
          </cell>
          <cell r="J80">
            <v>14</v>
          </cell>
          <cell r="K80">
            <v>12.908927335029233</v>
          </cell>
          <cell r="L80">
            <v>-180.72498269040926</v>
          </cell>
        </row>
        <row r="81">
          <cell r="C81" t="str">
            <v>Total Power</v>
          </cell>
          <cell r="D81" t="str">
            <v>-</v>
          </cell>
          <cell r="E81" t="str">
            <v>-</v>
          </cell>
          <cell r="F81" t="str">
            <v>-</v>
          </cell>
          <cell r="G81" t="str">
            <v>-</v>
          </cell>
          <cell r="H81" t="str">
            <v>-</v>
          </cell>
          <cell r="I81" t="str">
            <v>-</v>
          </cell>
          <cell r="J81">
            <v>2.8</v>
          </cell>
          <cell r="K81">
            <v>64</v>
          </cell>
          <cell r="L81">
            <v>-179.2</v>
          </cell>
        </row>
        <row r="82">
          <cell r="C82" t="str">
            <v>CO2 emissions</v>
          </cell>
          <cell r="D82" t="str">
            <v>-</v>
          </cell>
          <cell r="E82" t="str">
            <v>-</v>
          </cell>
          <cell r="F82" t="str">
            <v>-</v>
          </cell>
          <cell r="G82" t="str">
            <v>-</v>
          </cell>
          <cell r="H82" t="str">
            <v>-</v>
          </cell>
          <cell r="I82" t="str">
            <v>-</v>
          </cell>
          <cell r="J82">
            <v>8.9600000000000009</v>
          </cell>
          <cell r="K82">
            <v>87</v>
          </cell>
          <cell r="L82">
            <v>-779.5200000000001</v>
          </cell>
        </row>
        <row r="84">
          <cell r="B84" t="str">
            <v>OUTPUTS 
(incl. BC2 &amp; +40kt Novabay)</v>
          </cell>
          <cell r="D84">
            <v>2018</v>
          </cell>
          <cell r="G84">
            <v>2019</v>
          </cell>
          <cell r="J84">
            <v>2023</v>
          </cell>
        </row>
        <row r="85">
          <cell r="D85" t="str">
            <v>volumes</v>
          </cell>
          <cell r="E85" t="str">
            <v>€/unit</v>
          </cell>
          <cell r="F85" t="str">
            <v>€</v>
          </cell>
          <cell r="G85" t="str">
            <v>volumes</v>
          </cell>
          <cell r="H85" t="str">
            <v>€/unit</v>
          </cell>
          <cell r="I85" t="str">
            <v>€</v>
          </cell>
          <cell r="J85" t="str">
            <v>volumes</v>
          </cell>
          <cell r="K85" t="str">
            <v>€/unit</v>
          </cell>
          <cell r="L85" t="str">
            <v>€</v>
          </cell>
        </row>
        <row r="86">
          <cell r="B86" t="str">
            <v>Novacarb</v>
          </cell>
          <cell r="C86" t="str">
            <v>Technical Soda Ash</v>
          </cell>
          <cell r="D86">
            <v>526.65285549999999</v>
          </cell>
          <cell r="E86" t="str">
            <v>-</v>
          </cell>
          <cell r="F86" t="str">
            <v>-</v>
          </cell>
          <cell r="G86">
            <v>523.32279619999997</v>
          </cell>
          <cell r="H86" t="str">
            <v>-</v>
          </cell>
          <cell r="I86" t="str">
            <v>-</v>
          </cell>
          <cell r="J86">
            <v>531.3046372</v>
          </cell>
          <cell r="K86" t="str">
            <v>-</v>
          </cell>
          <cell r="L86" t="str">
            <v>-</v>
          </cell>
        </row>
        <row r="87">
          <cell r="C87" t="str">
            <v>Dense Soda Ash</v>
          </cell>
          <cell r="D87">
            <v>303.67092899999989</v>
          </cell>
          <cell r="E87">
            <v>186.36494402647673</v>
          </cell>
          <cell r="F87">
            <v>56.593615685553168</v>
          </cell>
          <cell r="G87">
            <v>293.68426780476551</v>
          </cell>
          <cell r="H87">
            <v>197.22507939446942</v>
          </cell>
          <cell r="I87">
            <v>57.921903034701501</v>
          </cell>
          <cell r="J87">
            <v>247.20287328802459</v>
          </cell>
          <cell r="K87">
            <v>211.55681298535762</v>
          </cell>
          <cell r="L87">
            <v>52.297452033637676</v>
          </cell>
        </row>
        <row r="88">
          <cell r="C88" t="str">
            <v>Light Soda Ash</v>
          </cell>
          <cell r="D88">
            <v>67.363595000000004</v>
          </cell>
          <cell r="E88">
            <v>225.24014728645221</v>
          </cell>
          <cell r="F88">
            <v>15.172986059544916</v>
          </cell>
          <cell r="G88">
            <v>68.599575000000002</v>
          </cell>
          <cell r="H88">
            <v>236.74596914067695</v>
          </cell>
          <cell r="I88">
            <v>16.240672866013554</v>
          </cell>
          <cell r="J88">
            <v>69.973575000000011</v>
          </cell>
          <cell r="K88">
            <v>249.19618725605395</v>
          </cell>
          <cell r="L88">
            <v>17.437148098675539</v>
          </cell>
        </row>
        <row r="89">
          <cell r="C89" t="str">
            <v>Sodium Bicarbonate</v>
          </cell>
          <cell r="D89">
            <v>137.72935200000001</v>
          </cell>
          <cell r="E89">
            <v>269.68020131631056</v>
          </cell>
          <cell r="F89">
            <v>37.142879374525002</v>
          </cell>
          <cell r="G89">
            <v>142.53320946163399</v>
          </cell>
          <cell r="H89">
            <v>283.25259305133784</v>
          </cell>
          <cell r="I89">
            <v>40.372901175937308</v>
          </cell>
          <cell r="J89">
            <v>172.60363683697901</v>
          </cell>
          <cell r="K89">
            <v>304.79877203082208</v>
          </cell>
          <cell r="L89">
            <v>52.60937655596517</v>
          </cell>
        </row>
        <row r="90">
          <cell r="C90" t="str">
            <v>Sodium sulfate (trading)</v>
          </cell>
          <cell r="D90">
            <v>57.500769974464468</v>
          </cell>
          <cell r="E90">
            <v>58.367054910742937</v>
          </cell>
          <cell r="F90">
            <v>3.3561505985095663</v>
          </cell>
          <cell r="G90">
            <v>30</v>
          </cell>
          <cell r="H90">
            <v>57.938638999137154</v>
          </cell>
          <cell r="I90">
            <v>1.7381591699741146</v>
          </cell>
          <cell r="J90">
            <v>30</v>
          </cell>
          <cell r="K90">
            <v>59.120929324041015</v>
          </cell>
          <cell r="L90">
            <v>1.7736278797212304</v>
          </cell>
        </row>
        <row r="91">
          <cell r="C91" t="str">
            <v>Calcium carbonate</v>
          </cell>
          <cell r="D91">
            <v>338.27939881303274</v>
          </cell>
          <cell r="E91">
            <v>5.2909732449242455</v>
          </cell>
          <cell r="F91">
            <v>1.7898272484288147</v>
          </cell>
          <cell r="G91">
            <v>358.63999768140206</v>
          </cell>
          <cell r="H91">
            <v>4.9145254015816304</v>
          </cell>
          <cell r="I91">
            <v>1.7625453786284275</v>
          </cell>
          <cell r="J91">
            <v>358.59999768166068</v>
          </cell>
          <cell r="K91">
            <v>4.9144495278477747</v>
          </cell>
          <cell r="L91">
            <v>1.7623215892928503</v>
          </cell>
        </row>
        <row r="93">
          <cell r="B93" t="str">
            <v>Novabion</v>
          </cell>
          <cell r="C93" t="str">
            <v>Sodium Silicate</v>
          </cell>
          <cell r="D93">
            <v>44.10528</v>
          </cell>
          <cell r="E93">
            <v>153.32459634545498</v>
          </cell>
          <cell r="F93">
            <v>6.7624242527032692</v>
          </cell>
          <cell r="G93">
            <v>45.713000000000001</v>
          </cell>
          <cell r="H93">
            <v>161.21822153675305</v>
          </cell>
          <cell r="I93">
            <v>7.3697685611095922</v>
          </cell>
          <cell r="J93">
            <v>43.113</v>
          </cell>
          <cell r="K93">
            <v>164.5166262792315</v>
          </cell>
          <cell r="L93">
            <v>7.0928053087765077</v>
          </cell>
        </row>
        <row r="94">
          <cell r="C94" t="str">
            <v>Nabion</v>
          </cell>
          <cell r="D94">
            <v>6.101799999999999</v>
          </cell>
          <cell r="E94">
            <v>425.35293822606428</v>
          </cell>
          <cell r="F94">
            <v>2.5954185584677982</v>
          </cell>
          <cell r="G94">
            <v>6.0469999999999979</v>
          </cell>
          <cell r="H94">
            <v>430.45298774574985</v>
          </cell>
          <cell r="I94">
            <v>2.6029492168985486</v>
          </cell>
          <cell r="J94">
            <v>11.587</v>
          </cell>
          <cell r="K94">
            <v>450.53542013353905</v>
          </cell>
          <cell r="L94">
            <v>5.2203539130873171</v>
          </cell>
        </row>
        <row r="96">
          <cell r="B96" t="str">
            <v>Novabay</v>
          </cell>
          <cell r="C96" t="str">
            <v>Sodium Bicarbonate</v>
          </cell>
          <cell r="D96">
            <v>36.714680002850486</v>
          </cell>
          <cell r="E96">
            <v>241.87951733233101</v>
          </cell>
          <cell r="F96">
            <v>8.8805290781004604</v>
          </cell>
          <cell r="G96">
            <v>41.982599999999998</v>
          </cell>
          <cell r="H96">
            <v>296.95206854601702</v>
          </cell>
          <cell r="I96">
            <v>12.466819912940013</v>
          </cell>
          <cell r="J96">
            <v>97.254084575000007</v>
          </cell>
          <cell r="K96">
            <v>375.624021179061</v>
          </cell>
          <cell r="L96">
            <v>36.530970324149997</v>
          </cell>
        </row>
      </sheetData>
      <sheetData sheetId="4" refreshError="1"/>
      <sheetData sheetId="5" refreshError="1"/>
      <sheetData sheetId="6" refreshError="1"/>
      <sheetData sheetId="7" refreshError="1"/>
      <sheetData sheetId="8"/>
      <sheetData sheetId="9" refreshError="1"/>
      <sheetData sheetId="10" refreshError="1"/>
      <sheetData sheetId="11">
        <row r="1">
          <cell r="A1" t="str">
            <v>Novacogé - Assumptions</v>
          </cell>
        </row>
        <row r="4">
          <cell r="F4" t="str">
            <v>Unit</v>
          </cell>
          <cell r="G4">
            <v>2015</v>
          </cell>
          <cell r="H4">
            <v>2016</v>
          </cell>
          <cell r="I4">
            <v>2017</v>
          </cell>
          <cell r="J4">
            <v>2018</v>
          </cell>
          <cell r="K4">
            <v>2019</v>
          </cell>
          <cell r="L4">
            <v>2020</v>
          </cell>
          <cell r="M4">
            <v>2021</v>
          </cell>
          <cell r="N4">
            <v>2022</v>
          </cell>
          <cell r="O4">
            <v>2023</v>
          </cell>
          <cell r="Q4" t="str">
            <v>Comments</v>
          </cell>
        </row>
        <row r="7">
          <cell r="A7">
            <v>1</v>
          </cell>
          <cell r="B7" t="str">
            <v>Volume Growth</v>
          </cell>
        </row>
        <row r="9">
          <cell r="C9" t="str">
            <v>Power Production Volume excl. Gas &amp; CO2 Prices Impact</v>
          </cell>
          <cell r="F9" t="str">
            <v>MWh</v>
          </cell>
          <cell r="K9">
            <v>102.6</v>
          </cell>
          <cell r="L9">
            <v>102.6</v>
          </cell>
          <cell r="M9">
            <v>102.6</v>
          </cell>
          <cell r="N9">
            <v>102.6</v>
          </cell>
          <cell r="O9">
            <v>102.6</v>
          </cell>
        </row>
        <row r="10">
          <cell r="C10" t="str">
            <v>Management Case</v>
          </cell>
          <cell r="E10">
            <v>1</v>
          </cell>
          <cell r="K10">
            <v>102.6</v>
          </cell>
          <cell r="L10">
            <v>102.6</v>
          </cell>
          <cell r="M10">
            <v>102.6</v>
          </cell>
          <cell r="N10">
            <v>102.6</v>
          </cell>
          <cell r="O10">
            <v>102.6</v>
          </cell>
        </row>
        <row r="11">
          <cell r="C11" t="str">
            <v>Scenario 2</v>
          </cell>
          <cell r="E11">
            <v>2</v>
          </cell>
          <cell r="K11">
            <v>102.6</v>
          </cell>
          <cell r="L11">
            <v>102.6</v>
          </cell>
          <cell r="M11">
            <v>102.6</v>
          </cell>
          <cell r="N11">
            <v>102.6</v>
          </cell>
          <cell r="O11">
            <v>102.6</v>
          </cell>
        </row>
        <row r="12">
          <cell r="C12" t="str">
            <v>Scenario 3</v>
          </cell>
          <cell r="E12">
            <v>3</v>
          </cell>
          <cell r="K12">
            <v>102.6</v>
          </cell>
          <cell r="L12">
            <v>102.6</v>
          </cell>
          <cell r="M12">
            <v>102.6</v>
          </cell>
          <cell r="N12">
            <v>102.6</v>
          </cell>
          <cell r="O12">
            <v>102.6</v>
          </cell>
        </row>
        <row r="13">
          <cell r="C13" t="str">
            <v>Scenario 4</v>
          </cell>
          <cell r="E13">
            <v>4</v>
          </cell>
          <cell r="K13">
            <v>102.6</v>
          </cell>
          <cell r="L13">
            <v>102.6</v>
          </cell>
          <cell r="M13">
            <v>102.6</v>
          </cell>
          <cell r="N13">
            <v>102.6</v>
          </cell>
          <cell r="O13">
            <v>102.6</v>
          </cell>
        </row>
        <row r="14">
          <cell r="C14" t="str">
            <v>Scenario 5</v>
          </cell>
          <cell r="E14">
            <v>5</v>
          </cell>
        </row>
        <row r="16">
          <cell r="C16" t="str">
            <v>Number of Turbines</v>
          </cell>
          <cell r="F16" t="str">
            <v>#</v>
          </cell>
          <cell r="K16">
            <v>1</v>
          </cell>
          <cell r="L16">
            <v>1</v>
          </cell>
          <cell r="M16">
            <v>1</v>
          </cell>
          <cell r="N16">
            <v>1.5</v>
          </cell>
          <cell r="O16">
            <v>2</v>
          </cell>
        </row>
        <row r="17">
          <cell r="C17" t="str">
            <v>Management Case</v>
          </cell>
          <cell r="E17">
            <v>1</v>
          </cell>
          <cell r="K17">
            <v>1</v>
          </cell>
          <cell r="L17">
            <v>1</v>
          </cell>
          <cell r="M17">
            <v>1</v>
          </cell>
          <cell r="N17">
            <v>1.5</v>
          </cell>
          <cell r="O17">
            <v>2</v>
          </cell>
        </row>
        <row r="18">
          <cell r="C18" t="str">
            <v>Scenario 2</v>
          </cell>
          <cell r="E18">
            <v>2</v>
          </cell>
          <cell r="K18">
            <v>1</v>
          </cell>
          <cell r="L18">
            <v>1</v>
          </cell>
          <cell r="M18">
            <v>1</v>
          </cell>
          <cell r="N18">
            <v>1.5</v>
          </cell>
          <cell r="O18">
            <v>2</v>
          </cell>
        </row>
        <row r="19">
          <cell r="C19" t="str">
            <v>Scenario 3</v>
          </cell>
          <cell r="E19">
            <v>3</v>
          </cell>
          <cell r="K19">
            <v>1</v>
          </cell>
          <cell r="L19">
            <v>1</v>
          </cell>
          <cell r="M19">
            <v>1</v>
          </cell>
          <cell r="N19">
            <v>1.5</v>
          </cell>
          <cell r="O19">
            <v>2</v>
          </cell>
        </row>
        <row r="20">
          <cell r="C20" t="str">
            <v>Scenario 4</v>
          </cell>
          <cell r="E20">
            <v>4</v>
          </cell>
          <cell r="K20">
            <v>1</v>
          </cell>
          <cell r="L20">
            <v>1</v>
          </cell>
          <cell r="M20">
            <v>1</v>
          </cell>
          <cell r="N20">
            <v>1.5</v>
          </cell>
          <cell r="O20">
            <v>2</v>
          </cell>
        </row>
        <row r="21">
          <cell r="C21" t="str">
            <v>Scenario 5</v>
          </cell>
          <cell r="E21">
            <v>5</v>
          </cell>
        </row>
        <row r="23">
          <cell r="C23" t="str">
            <v>Turbine Capacity</v>
          </cell>
          <cell r="F23" t="str">
            <v>MWh</v>
          </cell>
          <cell r="K23">
            <v>45</v>
          </cell>
          <cell r="L23">
            <v>45</v>
          </cell>
          <cell r="M23">
            <v>45</v>
          </cell>
          <cell r="N23">
            <v>45</v>
          </cell>
          <cell r="O23">
            <v>45</v>
          </cell>
        </row>
        <row r="24">
          <cell r="C24" t="str">
            <v>Management Case</v>
          </cell>
          <cell r="E24">
            <v>1</v>
          </cell>
          <cell r="K24">
            <v>45</v>
          </cell>
          <cell r="L24">
            <v>45</v>
          </cell>
          <cell r="M24">
            <v>45</v>
          </cell>
          <cell r="N24">
            <v>45</v>
          </cell>
          <cell r="O24">
            <v>45</v>
          </cell>
        </row>
        <row r="25">
          <cell r="C25" t="str">
            <v>Scenario 2</v>
          </cell>
          <cell r="E25">
            <v>2</v>
          </cell>
          <cell r="K25">
            <v>45</v>
          </cell>
          <cell r="L25">
            <v>45</v>
          </cell>
          <cell r="M25">
            <v>45</v>
          </cell>
          <cell r="N25">
            <v>45</v>
          </cell>
          <cell r="O25">
            <v>45</v>
          </cell>
        </row>
        <row r="26">
          <cell r="C26" t="str">
            <v>Scenario 3</v>
          </cell>
          <cell r="E26">
            <v>3</v>
          </cell>
          <cell r="K26">
            <v>45</v>
          </cell>
          <cell r="L26">
            <v>45</v>
          </cell>
          <cell r="M26">
            <v>45</v>
          </cell>
          <cell r="N26">
            <v>45</v>
          </cell>
          <cell r="O26">
            <v>45</v>
          </cell>
        </row>
        <row r="27">
          <cell r="C27" t="str">
            <v>Scenario 4</v>
          </cell>
          <cell r="E27">
            <v>4</v>
          </cell>
          <cell r="K27">
            <v>45</v>
          </cell>
          <cell r="L27">
            <v>45</v>
          </cell>
          <cell r="M27">
            <v>45</v>
          </cell>
          <cell r="N27">
            <v>45</v>
          </cell>
          <cell r="O27">
            <v>45</v>
          </cell>
        </row>
        <row r="28">
          <cell r="C28" t="str">
            <v>Scenario 5</v>
          </cell>
          <cell r="E28">
            <v>5</v>
          </cell>
        </row>
        <row r="30">
          <cell r="C30" t="str">
            <v>Yearly Hours of Operation per Turbine</v>
          </cell>
          <cell r="F30" t="str">
            <v>h</v>
          </cell>
          <cell r="K30">
            <v>2280</v>
          </cell>
          <cell r="L30">
            <v>2280</v>
          </cell>
          <cell r="M30">
            <v>2280</v>
          </cell>
          <cell r="N30">
            <v>2280</v>
          </cell>
          <cell r="O30">
            <v>2280</v>
          </cell>
        </row>
        <row r="31">
          <cell r="C31" t="str">
            <v>Management Case</v>
          </cell>
          <cell r="E31">
            <v>1</v>
          </cell>
          <cell r="K31">
            <v>2280</v>
          </cell>
          <cell r="L31">
            <v>2280</v>
          </cell>
          <cell r="M31">
            <v>2280</v>
          </cell>
          <cell r="N31">
            <v>2280</v>
          </cell>
          <cell r="O31">
            <v>2280</v>
          </cell>
        </row>
        <row r="32">
          <cell r="C32" t="str">
            <v>Scenario 2</v>
          </cell>
          <cell r="E32">
            <v>2</v>
          </cell>
          <cell r="K32">
            <v>2280</v>
          </cell>
          <cell r="L32">
            <v>2280</v>
          </cell>
          <cell r="M32">
            <v>2280</v>
          </cell>
          <cell r="N32">
            <v>2280</v>
          </cell>
          <cell r="O32">
            <v>2280</v>
          </cell>
        </row>
        <row r="33">
          <cell r="C33" t="str">
            <v>Scenario 3</v>
          </cell>
          <cell r="E33">
            <v>3</v>
          </cell>
          <cell r="K33">
            <v>2280</v>
          </cell>
          <cell r="L33">
            <v>2280</v>
          </cell>
          <cell r="M33">
            <v>2280</v>
          </cell>
          <cell r="N33">
            <v>2280</v>
          </cell>
          <cell r="O33">
            <v>2280</v>
          </cell>
        </row>
        <row r="34">
          <cell r="C34" t="str">
            <v>Scenario 4</v>
          </cell>
          <cell r="E34">
            <v>4</v>
          </cell>
          <cell r="K34">
            <v>2280</v>
          </cell>
          <cell r="L34">
            <v>2280</v>
          </cell>
          <cell r="M34">
            <v>2280</v>
          </cell>
          <cell r="N34">
            <v>2280</v>
          </cell>
          <cell r="O34">
            <v>2280</v>
          </cell>
        </row>
        <row r="35">
          <cell r="C35" t="str">
            <v>Scenario 5</v>
          </cell>
          <cell r="E35">
            <v>5</v>
          </cell>
        </row>
        <row r="37">
          <cell r="C37" t="str">
            <v>Number of Additional Hours of Operation per € of CO2 Price Change</v>
          </cell>
          <cell r="F37" t="str">
            <v>h</v>
          </cell>
          <cell r="K37">
            <v>100</v>
          </cell>
          <cell r="L37">
            <v>100</v>
          </cell>
          <cell r="M37">
            <v>100</v>
          </cell>
          <cell r="N37">
            <v>100</v>
          </cell>
          <cell r="O37">
            <v>100</v>
          </cell>
        </row>
        <row r="38">
          <cell r="C38" t="str">
            <v>Management Case</v>
          </cell>
          <cell r="E38">
            <v>1</v>
          </cell>
          <cell r="K38">
            <v>100</v>
          </cell>
          <cell r="L38">
            <v>100</v>
          </cell>
          <cell r="M38">
            <v>100</v>
          </cell>
          <cell r="N38">
            <v>100</v>
          </cell>
          <cell r="O38">
            <v>100</v>
          </cell>
        </row>
        <row r="39">
          <cell r="C39" t="str">
            <v>Scenario 2</v>
          </cell>
          <cell r="E39">
            <v>2</v>
          </cell>
          <cell r="K39">
            <v>100</v>
          </cell>
          <cell r="L39">
            <v>100</v>
          </cell>
          <cell r="M39">
            <v>100</v>
          </cell>
          <cell r="N39">
            <v>100</v>
          </cell>
          <cell r="O39">
            <v>100</v>
          </cell>
        </row>
        <row r="40">
          <cell r="C40" t="str">
            <v>Scenario 3</v>
          </cell>
          <cell r="E40">
            <v>3</v>
          </cell>
          <cell r="K40">
            <v>100</v>
          </cell>
          <cell r="L40">
            <v>100</v>
          </cell>
          <cell r="M40">
            <v>100</v>
          </cell>
          <cell r="N40">
            <v>100</v>
          </cell>
          <cell r="O40">
            <v>100</v>
          </cell>
        </row>
        <row r="41">
          <cell r="C41" t="str">
            <v>Scenario 4</v>
          </cell>
          <cell r="E41">
            <v>4</v>
          </cell>
          <cell r="K41">
            <v>100</v>
          </cell>
          <cell r="L41">
            <v>100</v>
          </cell>
          <cell r="M41">
            <v>100</v>
          </cell>
          <cell r="N41">
            <v>100</v>
          </cell>
          <cell r="O41">
            <v>100</v>
          </cell>
        </row>
        <row r="42">
          <cell r="C42" t="str">
            <v>Scenario 5</v>
          </cell>
          <cell r="E42">
            <v>5</v>
          </cell>
        </row>
        <row r="45">
          <cell r="A45">
            <v>2</v>
          </cell>
          <cell r="B45" t="str">
            <v>Net Average Selling Price</v>
          </cell>
        </row>
        <row r="47">
          <cell r="C47" t="str">
            <v>Power Unitary ASP excl. CO2 Purchase Price Variation Impact</v>
          </cell>
          <cell r="F47" t="str">
            <v>€/MWh</v>
          </cell>
          <cell r="K47">
            <v>74.202254385964906</v>
          </cell>
          <cell r="L47">
            <v>74.202254385964906</v>
          </cell>
          <cell r="M47">
            <v>73.714924951267093</v>
          </cell>
          <cell r="N47">
            <v>72.252936647173499</v>
          </cell>
          <cell r="O47">
            <v>72.252936647173499</v>
          </cell>
        </row>
        <row r="48">
          <cell r="C48" t="str">
            <v>Management Case</v>
          </cell>
          <cell r="E48">
            <v>1</v>
          </cell>
          <cell r="K48">
            <v>74.202254385964906</v>
          </cell>
          <cell r="L48">
            <v>74.202254385964906</v>
          </cell>
          <cell r="M48">
            <v>73.714924951267093</v>
          </cell>
          <cell r="N48">
            <v>72.252936647173499</v>
          </cell>
          <cell r="O48">
            <v>72.252936647173499</v>
          </cell>
        </row>
        <row r="49">
          <cell r="C49" t="str">
            <v>Scenario 2</v>
          </cell>
          <cell r="E49">
            <v>2</v>
          </cell>
          <cell r="K49">
            <v>74.202254385964906</v>
          </cell>
          <cell r="L49">
            <v>74.202254385964906</v>
          </cell>
          <cell r="M49">
            <v>73.714924951267093</v>
          </cell>
          <cell r="N49">
            <v>72.252936647173499</v>
          </cell>
          <cell r="O49">
            <v>72.252936647173499</v>
          </cell>
        </row>
        <row r="50">
          <cell r="C50" t="str">
            <v>Scenario 3</v>
          </cell>
          <cell r="E50">
            <v>3</v>
          </cell>
          <cell r="K50">
            <v>74.202254385964906</v>
          </cell>
          <cell r="L50">
            <v>74.202254385964906</v>
          </cell>
          <cell r="M50">
            <v>73.714924951267093</v>
          </cell>
          <cell r="N50">
            <v>72.252936647173499</v>
          </cell>
          <cell r="O50">
            <v>72.252936647173499</v>
          </cell>
        </row>
        <row r="51">
          <cell r="C51" t="str">
            <v>Scenario 4</v>
          </cell>
          <cell r="E51">
            <v>4</v>
          </cell>
          <cell r="K51">
            <v>74.202254385964906</v>
          </cell>
          <cell r="L51">
            <v>74.202254385964906</v>
          </cell>
          <cell r="M51">
            <v>73.714924951267093</v>
          </cell>
          <cell r="N51">
            <v>72.252936647173499</v>
          </cell>
          <cell r="O51">
            <v>72.252936647173499</v>
          </cell>
        </row>
        <row r="52">
          <cell r="C52" t="str">
            <v>Scenario 5</v>
          </cell>
          <cell r="E52">
            <v>5</v>
          </cell>
        </row>
        <row r="54">
          <cell r="C54" t="str">
            <v>Power Unitary ASP - CO2 Purchase Price Correlation Factor</v>
          </cell>
          <cell r="K54">
            <v>0.59099999999999997</v>
          </cell>
          <cell r="L54">
            <v>0.59099999999999997</v>
          </cell>
          <cell r="M54">
            <v>0.59099999999999997</v>
          </cell>
          <cell r="N54">
            <v>0.59099999999999997</v>
          </cell>
          <cell r="O54">
            <v>0.59099999999999997</v>
          </cell>
        </row>
        <row r="55">
          <cell r="C55" t="str">
            <v>Management Case</v>
          </cell>
          <cell r="E55">
            <v>1</v>
          </cell>
          <cell r="K55">
            <v>0.59099999999999997</v>
          </cell>
          <cell r="L55">
            <v>0.59099999999999997</v>
          </cell>
          <cell r="M55">
            <v>0.59099999999999997</v>
          </cell>
          <cell r="N55">
            <v>0.59099999999999997</v>
          </cell>
          <cell r="O55">
            <v>0.59099999999999997</v>
          </cell>
        </row>
        <row r="56">
          <cell r="C56" t="str">
            <v>Scenario 2</v>
          </cell>
          <cell r="E56">
            <v>2</v>
          </cell>
          <cell r="K56">
            <v>0.59099999999999997</v>
          </cell>
          <cell r="L56">
            <v>0.59099999999999997</v>
          </cell>
          <cell r="M56">
            <v>0.59099999999999997</v>
          </cell>
          <cell r="N56">
            <v>0.59099999999999997</v>
          </cell>
          <cell r="O56">
            <v>0.59099999999999997</v>
          </cell>
        </row>
        <row r="57">
          <cell r="C57" t="str">
            <v>Scenario 3</v>
          </cell>
          <cell r="E57">
            <v>3</v>
          </cell>
          <cell r="K57">
            <v>0.59099999999999997</v>
          </cell>
          <cell r="L57">
            <v>0.59099999999999997</v>
          </cell>
          <cell r="M57">
            <v>0.59099999999999997</v>
          </cell>
          <cell r="N57">
            <v>0.59099999999999997</v>
          </cell>
          <cell r="O57">
            <v>0.59099999999999997</v>
          </cell>
        </row>
        <row r="58">
          <cell r="C58" t="str">
            <v>Scenario 4</v>
          </cell>
          <cell r="E58">
            <v>4</v>
          </cell>
          <cell r="K58">
            <v>0.59099999999999997</v>
          </cell>
          <cell r="L58">
            <v>0.59099999999999997</v>
          </cell>
          <cell r="M58">
            <v>0.59099999999999997</v>
          </cell>
          <cell r="N58">
            <v>0.59099999999999997</v>
          </cell>
          <cell r="O58">
            <v>0.59099999999999997</v>
          </cell>
        </row>
        <row r="59">
          <cell r="C59" t="str">
            <v>Scenario 5</v>
          </cell>
          <cell r="E59">
            <v>5</v>
          </cell>
        </row>
        <row r="61">
          <cell r="C61" t="str">
            <v>Power Unitary ASP - Gas Purchase Price Correlation Factor</v>
          </cell>
          <cell r="K61">
            <v>1.038</v>
          </cell>
          <cell r="L61">
            <v>1.038</v>
          </cell>
          <cell r="M61">
            <v>1.038</v>
          </cell>
          <cell r="N61">
            <v>1.038</v>
          </cell>
          <cell r="O61">
            <v>1.038</v>
          </cell>
        </row>
        <row r="62">
          <cell r="C62" t="str">
            <v>Management Case</v>
          </cell>
          <cell r="E62">
            <v>1</v>
          </cell>
          <cell r="K62">
            <v>1.038</v>
          </cell>
          <cell r="L62">
            <v>1.038</v>
          </cell>
          <cell r="M62">
            <v>1.038</v>
          </cell>
          <cell r="N62">
            <v>1.038</v>
          </cell>
          <cell r="O62">
            <v>1.038</v>
          </cell>
        </row>
        <row r="63">
          <cell r="C63" t="str">
            <v>Scenario 2</v>
          </cell>
          <cell r="E63">
            <v>2</v>
          </cell>
          <cell r="K63">
            <v>1.038</v>
          </cell>
          <cell r="L63">
            <v>1.038</v>
          </cell>
          <cell r="M63">
            <v>1.038</v>
          </cell>
          <cell r="N63">
            <v>1.038</v>
          </cell>
          <cell r="O63">
            <v>1.038</v>
          </cell>
        </row>
        <row r="64">
          <cell r="C64" t="str">
            <v>Scenario 3</v>
          </cell>
          <cell r="E64">
            <v>3</v>
          </cell>
          <cell r="K64">
            <v>1.038</v>
          </cell>
          <cell r="L64">
            <v>1.038</v>
          </cell>
          <cell r="M64">
            <v>1.038</v>
          </cell>
          <cell r="N64">
            <v>1.038</v>
          </cell>
          <cell r="O64">
            <v>1.038</v>
          </cell>
        </row>
        <row r="65">
          <cell r="C65" t="str">
            <v>Scenario 4</v>
          </cell>
          <cell r="E65">
            <v>4</v>
          </cell>
          <cell r="K65">
            <v>1.038</v>
          </cell>
          <cell r="L65">
            <v>1.038</v>
          </cell>
          <cell r="M65">
            <v>1.038</v>
          </cell>
          <cell r="N65">
            <v>1.038</v>
          </cell>
          <cell r="O65">
            <v>1.038</v>
          </cell>
        </row>
        <row r="66">
          <cell r="C66" t="str">
            <v>Scenario 5</v>
          </cell>
          <cell r="E66">
            <v>5</v>
          </cell>
        </row>
        <row r="68">
          <cell r="C68" t="str">
            <v>Gas Revised Purchase Price</v>
          </cell>
          <cell r="F68" t="str">
            <v>€/MWh</v>
          </cell>
          <cell r="K68">
            <v>25.064035087719297</v>
          </cell>
          <cell r="L68">
            <v>25.064035087719297</v>
          </cell>
          <cell r="M68">
            <v>25.064035087719297</v>
          </cell>
          <cell r="N68">
            <v>25.064035087719297</v>
          </cell>
          <cell r="O68">
            <v>25.064035087719297</v>
          </cell>
        </row>
        <row r="69">
          <cell r="C69" t="str">
            <v>Management Case</v>
          </cell>
          <cell r="E69">
            <v>1</v>
          </cell>
          <cell r="K69">
            <v>25.064035087719297</v>
          </cell>
          <cell r="L69">
            <v>25.064035087719297</v>
          </cell>
          <cell r="M69">
            <v>25.064035087719297</v>
          </cell>
          <cell r="N69">
            <v>25.064035087719297</v>
          </cell>
          <cell r="O69">
            <v>25.064035087719297</v>
          </cell>
        </row>
        <row r="70">
          <cell r="C70" t="str">
            <v>Scenario 2</v>
          </cell>
          <cell r="E70">
            <v>2</v>
          </cell>
          <cell r="K70">
            <v>25.064035087719297</v>
          </cell>
          <cell r="L70">
            <v>25.064035087719297</v>
          </cell>
          <cell r="M70">
            <v>25.064035087719297</v>
          </cell>
          <cell r="N70">
            <v>25.064035087719297</v>
          </cell>
          <cell r="O70">
            <v>25.064035087719297</v>
          </cell>
        </row>
        <row r="71">
          <cell r="C71" t="str">
            <v>Scenario 3</v>
          </cell>
          <cell r="E71">
            <v>3</v>
          </cell>
          <cell r="K71">
            <v>25.064035087719297</v>
          </cell>
          <cell r="L71">
            <v>25.064035087719297</v>
          </cell>
          <cell r="M71">
            <v>25.064035087719297</v>
          </cell>
          <cell r="N71">
            <v>25.064035087719297</v>
          </cell>
          <cell r="O71">
            <v>25.064035087719297</v>
          </cell>
        </row>
        <row r="72">
          <cell r="C72" t="str">
            <v>Scenario 4</v>
          </cell>
          <cell r="E72">
            <v>4</v>
          </cell>
          <cell r="K72">
            <v>25.064035087719297</v>
          </cell>
          <cell r="L72">
            <v>25.064035087719297</v>
          </cell>
          <cell r="M72">
            <v>25.064035087719297</v>
          </cell>
          <cell r="N72">
            <v>25.064035087719297</v>
          </cell>
          <cell r="O72">
            <v>25.064035087719297</v>
          </cell>
        </row>
        <row r="73">
          <cell r="C73" t="str">
            <v>Scenario 5</v>
          </cell>
          <cell r="E73">
            <v>5</v>
          </cell>
        </row>
        <row r="75">
          <cell r="C75" t="str">
            <v>Additional Power Volumes Sold - Power Unitary ASP Correlation Factor</v>
          </cell>
          <cell r="K75">
            <v>2</v>
          </cell>
          <cell r="L75">
            <v>2</v>
          </cell>
          <cell r="M75">
            <v>2</v>
          </cell>
          <cell r="N75">
            <v>2</v>
          </cell>
          <cell r="O75">
            <v>2</v>
          </cell>
        </row>
        <row r="76">
          <cell r="C76" t="str">
            <v>Management Case</v>
          </cell>
          <cell r="E76">
            <v>1</v>
          </cell>
          <cell r="K76">
            <v>2</v>
          </cell>
          <cell r="L76">
            <v>2</v>
          </cell>
          <cell r="M76">
            <v>2</v>
          </cell>
          <cell r="N76">
            <v>2</v>
          </cell>
          <cell r="O76">
            <v>2</v>
          </cell>
        </row>
        <row r="77">
          <cell r="C77" t="str">
            <v>Scenario 2</v>
          </cell>
          <cell r="E77">
            <v>2</v>
          </cell>
          <cell r="K77">
            <v>2</v>
          </cell>
          <cell r="L77">
            <v>2</v>
          </cell>
          <cell r="M77">
            <v>2</v>
          </cell>
          <cell r="N77">
            <v>2</v>
          </cell>
          <cell r="O77">
            <v>2</v>
          </cell>
        </row>
        <row r="78">
          <cell r="C78" t="str">
            <v>Scenario 3</v>
          </cell>
          <cell r="E78">
            <v>3</v>
          </cell>
          <cell r="K78">
            <v>2</v>
          </cell>
          <cell r="L78">
            <v>2</v>
          </cell>
          <cell r="M78">
            <v>2</v>
          </cell>
          <cell r="N78">
            <v>2</v>
          </cell>
          <cell r="O78">
            <v>2</v>
          </cell>
        </row>
        <row r="79">
          <cell r="C79" t="str">
            <v>Scenario 4</v>
          </cell>
          <cell r="E79">
            <v>4</v>
          </cell>
          <cell r="K79">
            <v>2</v>
          </cell>
          <cell r="L79">
            <v>2</v>
          </cell>
          <cell r="M79">
            <v>2</v>
          </cell>
          <cell r="N79">
            <v>2</v>
          </cell>
          <cell r="O79">
            <v>2</v>
          </cell>
        </row>
        <row r="80">
          <cell r="C80" t="str">
            <v>Scenario 5</v>
          </cell>
          <cell r="E80">
            <v>5</v>
          </cell>
        </row>
        <row r="82">
          <cell r="C82" t="str">
            <v>Gas - Power &amp; HP Steam Usage Factor</v>
          </cell>
          <cell r="F82" t="str">
            <v>MWh/MWh</v>
          </cell>
          <cell r="K82">
            <v>1.3683765772340548</v>
          </cell>
          <cell r="L82">
            <v>0</v>
          </cell>
          <cell r="M82">
            <v>0</v>
          </cell>
          <cell r="N82">
            <v>0</v>
          </cell>
          <cell r="O82">
            <v>0</v>
          </cell>
        </row>
        <row r="83">
          <cell r="C83" t="str">
            <v>Management Case</v>
          </cell>
          <cell r="E83">
            <v>1</v>
          </cell>
          <cell r="K83">
            <v>1.3683765772340548</v>
          </cell>
        </row>
        <row r="84">
          <cell r="C84" t="str">
            <v>Scenario 2</v>
          </cell>
          <cell r="E84">
            <v>2</v>
          </cell>
          <cell r="K84">
            <v>1.3683765772340548</v>
          </cell>
          <cell r="L84">
            <v>0</v>
          </cell>
          <cell r="M84">
            <v>0</v>
          </cell>
          <cell r="N84">
            <v>0</v>
          </cell>
          <cell r="O84">
            <v>0</v>
          </cell>
        </row>
        <row r="85">
          <cell r="C85" t="str">
            <v>Scenario 3</v>
          </cell>
          <cell r="E85">
            <v>3</v>
          </cell>
          <cell r="K85">
            <v>1.3683765772340548</v>
          </cell>
          <cell r="L85">
            <v>0</v>
          </cell>
          <cell r="M85">
            <v>0</v>
          </cell>
          <cell r="N85">
            <v>0</v>
          </cell>
          <cell r="O85">
            <v>0</v>
          </cell>
        </row>
        <row r="86">
          <cell r="C86" t="str">
            <v>Scenario 4</v>
          </cell>
          <cell r="E86">
            <v>4</v>
          </cell>
          <cell r="K86">
            <v>1.3683765772340548</v>
          </cell>
          <cell r="L86">
            <v>0</v>
          </cell>
          <cell r="M86">
            <v>0</v>
          </cell>
          <cell r="N86">
            <v>0</v>
          </cell>
          <cell r="O86">
            <v>0</v>
          </cell>
        </row>
        <row r="87">
          <cell r="C87" t="str">
            <v>Scenario 5</v>
          </cell>
          <cell r="E87">
            <v>5</v>
          </cell>
        </row>
        <row r="90">
          <cell r="A90">
            <v>3</v>
          </cell>
          <cell r="B90" t="str">
            <v>Variable Costs</v>
          </cell>
        </row>
        <row r="92">
          <cell r="C92" t="str">
            <v>CO2 Initial Purchase Price</v>
          </cell>
          <cell r="F92" t="str">
            <v>€/t</v>
          </cell>
          <cell r="K92">
            <v>15</v>
          </cell>
          <cell r="L92">
            <v>15</v>
          </cell>
          <cell r="M92">
            <v>15</v>
          </cell>
          <cell r="N92">
            <v>15</v>
          </cell>
          <cell r="O92">
            <v>15</v>
          </cell>
        </row>
        <row r="93">
          <cell r="C93" t="str">
            <v>Management Case</v>
          </cell>
          <cell r="E93">
            <v>1</v>
          </cell>
          <cell r="K93">
            <v>15</v>
          </cell>
          <cell r="L93">
            <v>15</v>
          </cell>
          <cell r="M93">
            <v>15</v>
          </cell>
          <cell r="N93">
            <v>15</v>
          </cell>
          <cell r="O93">
            <v>15</v>
          </cell>
        </row>
        <row r="94">
          <cell r="C94" t="str">
            <v>Scenario 2</v>
          </cell>
          <cell r="E94">
            <v>2</v>
          </cell>
          <cell r="K94">
            <v>15</v>
          </cell>
          <cell r="L94">
            <v>15</v>
          </cell>
          <cell r="M94">
            <v>15</v>
          </cell>
          <cell r="N94">
            <v>15</v>
          </cell>
          <cell r="O94">
            <v>15</v>
          </cell>
        </row>
        <row r="95">
          <cell r="C95" t="str">
            <v>Scenario 3</v>
          </cell>
          <cell r="E95">
            <v>3</v>
          </cell>
          <cell r="K95">
            <v>15</v>
          </cell>
          <cell r="L95">
            <v>15</v>
          </cell>
          <cell r="M95">
            <v>15</v>
          </cell>
          <cell r="N95">
            <v>15</v>
          </cell>
          <cell r="O95">
            <v>15</v>
          </cell>
        </row>
        <row r="96">
          <cell r="C96" t="str">
            <v>Scenario 4</v>
          </cell>
          <cell r="E96">
            <v>4</v>
          </cell>
          <cell r="K96">
            <v>15</v>
          </cell>
          <cell r="L96">
            <v>15</v>
          </cell>
          <cell r="M96">
            <v>15</v>
          </cell>
          <cell r="N96">
            <v>15</v>
          </cell>
          <cell r="O96">
            <v>15</v>
          </cell>
        </row>
        <row r="97">
          <cell r="C97" t="str">
            <v>Scenario 5</v>
          </cell>
          <cell r="E97">
            <v>5</v>
          </cell>
        </row>
        <row r="99">
          <cell r="C99" t="str">
            <v>Gas Purchase Price</v>
          </cell>
          <cell r="F99" t="str">
            <v>€/MWh</v>
          </cell>
          <cell r="K99">
            <v>25.064035087719297</v>
          </cell>
          <cell r="L99">
            <v>25.064035087719297</v>
          </cell>
          <cell r="M99">
            <v>25.064035087719297</v>
          </cell>
          <cell r="N99">
            <v>25.064035087719297</v>
          </cell>
          <cell r="O99">
            <v>25.064035087719297</v>
          </cell>
        </row>
        <row r="100">
          <cell r="C100" t="str">
            <v>Management Case</v>
          </cell>
          <cell r="E100">
            <v>1</v>
          </cell>
          <cell r="K100">
            <v>25.064035087719297</v>
          </cell>
          <cell r="L100">
            <v>25.064035087719297</v>
          </cell>
          <cell r="M100">
            <v>25.064035087719297</v>
          </cell>
          <cell r="N100">
            <v>25.064035087719297</v>
          </cell>
          <cell r="O100">
            <v>25.064035087719297</v>
          </cell>
        </row>
        <row r="101">
          <cell r="C101" t="str">
            <v>Scenario 2</v>
          </cell>
          <cell r="E101">
            <v>2</v>
          </cell>
          <cell r="K101">
            <v>25.064035087719297</v>
          </cell>
          <cell r="L101">
            <v>25.064035087719297</v>
          </cell>
          <cell r="M101">
            <v>25.064035087719297</v>
          </cell>
          <cell r="N101">
            <v>25.064035087719297</v>
          </cell>
          <cell r="O101">
            <v>25.064035087719297</v>
          </cell>
        </row>
        <row r="102">
          <cell r="C102" t="str">
            <v>Scenario 3</v>
          </cell>
          <cell r="E102">
            <v>3</v>
          </cell>
          <cell r="K102">
            <v>25.064035087719297</v>
          </cell>
          <cell r="L102">
            <v>25.064035087719297</v>
          </cell>
          <cell r="M102">
            <v>25.064035087719297</v>
          </cell>
          <cell r="N102">
            <v>25.064035087719297</v>
          </cell>
          <cell r="O102">
            <v>25.064035087719297</v>
          </cell>
        </row>
        <row r="103">
          <cell r="C103" t="str">
            <v>Scenario 4</v>
          </cell>
          <cell r="E103">
            <v>4</v>
          </cell>
          <cell r="K103">
            <v>25.064035087719297</v>
          </cell>
          <cell r="L103">
            <v>25.064035087719297</v>
          </cell>
          <cell r="M103">
            <v>25.064035087719297</v>
          </cell>
          <cell r="N103">
            <v>25.064035087719297</v>
          </cell>
          <cell r="O103">
            <v>25.064035087719297</v>
          </cell>
        </row>
        <row r="104">
          <cell r="C104" t="str">
            <v>Scenario 5</v>
          </cell>
          <cell r="E104">
            <v>5</v>
          </cell>
        </row>
        <row r="106">
          <cell r="C106" t="str">
            <v>Thermal Gas Purchase Price</v>
          </cell>
          <cell r="F106" t="str">
            <v>€/MWh</v>
          </cell>
          <cell r="K106">
            <v>24.064</v>
          </cell>
          <cell r="L106">
            <v>24.064</v>
          </cell>
          <cell r="M106">
            <v>24.063999999999997</v>
          </cell>
          <cell r="N106">
            <v>24.063999999999997</v>
          </cell>
          <cell r="O106">
            <v>24.064</v>
          </cell>
        </row>
        <row r="107">
          <cell r="C107" t="str">
            <v>Management Case</v>
          </cell>
          <cell r="E107">
            <v>1</v>
          </cell>
          <cell r="K107">
            <v>24.064</v>
          </cell>
          <cell r="L107">
            <v>24.064</v>
          </cell>
          <cell r="M107">
            <v>24.063999999999997</v>
          </cell>
          <cell r="N107">
            <v>24.063999999999997</v>
          </cell>
          <cell r="O107">
            <v>24.064</v>
          </cell>
        </row>
        <row r="108">
          <cell r="C108" t="str">
            <v>Scenario 2</v>
          </cell>
          <cell r="E108">
            <v>2</v>
          </cell>
          <cell r="K108">
            <v>24.064</v>
          </cell>
          <cell r="L108">
            <v>24.064</v>
          </cell>
          <cell r="M108">
            <v>24.063999999999997</v>
          </cell>
          <cell r="N108">
            <v>24.063999999999997</v>
          </cell>
          <cell r="O108">
            <v>24.064</v>
          </cell>
        </row>
        <row r="109">
          <cell r="C109" t="str">
            <v>Scenario 3</v>
          </cell>
          <cell r="E109">
            <v>3</v>
          </cell>
          <cell r="K109">
            <v>24.064</v>
          </cell>
          <cell r="L109">
            <v>24.064</v>
          </cell>
          <cell r="M109">
            <v>24.063999999999997</v>
          </cell>
          <cell r="N109">
            <v>24.063999999999997</v>
          </cell>
          <cell r="O109">
            <v>24.064</v>
          </cell>
        </row>
        <row r="110">
          <cell r="C110" t="str">
            <v>Scenario 4</v>
          </cell>
          <cell r="E110">
            <v>4</v>
          </cell>
          <cell r="K110">
            <v>24.064</v>
          </cell>
          <cell r="L110">
            <v>24.064</v>
          </cell>
          <cell r="M110">
            <v>24.063999999999997</v>
          </cell>
          <cell r="N110">
            <v>24.063999999999997</v>
          </cell>
          <cell r="O110">
            <v>24.064</v>
          </cell>
        </row>
        <row r="111">
          <cell r="C111" t="str">
            <v>Scenario 5</v>
          </cell>
          <cell r="E111">
            <v>5</v>
          </cell>
        </row>
        <row r="113">
          <cell r="C113" t="str">
            <v>Gas Purchase Price - Thermal Gaz Purchase Price Correlation Factor</v>
          </cell>
          <cell r="K113">
            <v>1.041557309163867</v>
          </cell>
          <cell r="L113">
            <v>1.041557309163867</v>
          </cell>
          <cell r="M113">
            <v>1.0415573091638672</v>
          </cell>
          <cell r="N113">
            <v>1.0415573091638672</v>
          </cell>
          <cell r="O113">
            <v>1.041557309163867</v>
          </cell>
        </row>
        <row r="114">
          <cell r="C114" t="str">
            <v>Management Case</v>
          </cell>
          <cell r="E114">
            <v>1</v>
          </cell>
          <cell r="K114">
            <v>1.041557309163867</v>
          </cell>
          <cell r="L114">
            <v>1.041557309163867</v>
          </cell>
          <cell r="M114">
            <v>1.0415573091638672</v>
          </cell>
          <cell r="N114">
            <v>1.0415573091638672</v>
          </cell>
          <cell r="O114">
            <v>1.041557309163867</v>
          </cell>
        </row>
        <row r="115">
          <cell r="C115" t="str">
            <v>Scenario 2</v>
          </cell>
          <cell r="E115">
            <v>2</v>
          </cell>
          <cell r="K115">
            <v>1.041557309163867</v>
          </cell>
          <cell r="L115">
            <v>1.041557309163867</v>
          </cell>
          <cell r="M115">
            <v>1.0415573091638672</v>
          </cell>
          <cell r="N115">
            <v>1.0415573091638672</v>
          </cell>
          <cell r="O115">
            <v>1.041557309163867</v>
          </cell>
        </row>
        <row r="116">
          <cell r="C116" t="str">
            <v>Scenario 3</v>
          </cell>
          <cell r="E116">
            <v>3</v>
          </cell>
          <cell r="K116">
            <v>1.041557309163867</v>
          </cell>
          <cell r="L116">
            <v>1.041557309163867</v>
          </cell>
          <cell r="M116">
            <v>1.0415573091638672</v>
          </cell>
          <cell r="N116">
            <v>1.0415573091638672</v>
          </cell>
          <cell r="O116">
            <v>1.041557309163867</v>
          </cell>
        </row>
        <row r="117">
          <cell r="C117" t="str">
            <v>Scenario 4</v>
          </cell>
          <cell r="E117">
            <v>4</v>
          </cell>
          <cell r="K117">
            <v>1.041557309163867</v>
          </cell>
          <cell r="L117">
            <v>1.041557309163867</v>
          </cell>
          <cell r="M117">
            <v>1.0415573091638672</v>
          </cell>
          <cell r="N117">
            <v>1.0415573091638672</v>
          </cell>
          <cell r="O117">
            <v>1.041557309163867</v>
          </cell>
        </row>
        <row r="118">
          <cell r="C118" t="str">
            <v>Scenario 5</v>
          </cell>
          <cell r="E118">
            <v>5</v>
          </cell>
        </row>
        <row r="120">
          <cell r="C120" t="str">
            <v>Unitary Gas Taxes</v>
          </cell>
          <cell r="F120" t="str">
            <v>€/MWh</v>
          </cell>
          <cell r="K120">
            <v>-0.47099999999999997</v>
          </cell>
          <cell r="L120">
            <v>-0.47099999999999997</v>
          </cell>
          <cell r="M120">
            <v>-0.47099999999999997</v>
          </cell>
          <cell r="N120">
            <v>-0.47099999999999997</v>
          </cell>
          <cell r="O120">
            <v>-0.47099999999999997</v>
          </cell>
        </row>
        <row r="121">
          <cell r="C121" t="str">
            <v>Management Case</v>
          </cell>
          <cell r="E121">
            <v>1</v>
          </cell>
          <cell r="K121">
            <v>-0.47099999999999997</v>
          </cell>
          <cell r="L121">
            <v>-0.47099999999999997</v>
          </cell>
          <cell r="M121">
            <v>-0.47099999999999997</v>
          </cell>
          <cell r="N121">
            <v>-0.47099999999999997</v>
          </cell>
          <cell r="O121">
            <v>-0.47099999999999997</v>
          </cell>
        </row>
        <row r="122">
          <cell r="C122" t="str">
            <v>Scenario 2</v>
          </cell>
          <cell r="E122">
            <v>2</v>
          </cell>
          <cell r="K122">
            <v>-0.47099999999999997</v>
          </cell>
          <cell r="L122">
            <v>-0.47099999999999997</v>
          </cell>
          <cell r="M122">
            <v>-0.47099999999999997</v>
          </cell>
          <cell r="N122">
            <v>-0.47099999999999997</v>
          </cell>
          <cell r="O122">
            <v>-0.47099999999999997</v>
          </cell>
        </row>
        <row r="123">
          <cell r="C123" t="str">
            <v>Scenario 3</v>
          </cell>
          <cell r="E123">
            <v>3</v>
          </cell>
          <cell r="K123">
            <v>-0.47099999999999997</v>
          </cell>
          <cell r="L123">
            <v>-0.47099999999999997</v>
          </cell>
          <cell r="M123">
            <v>-0.47099999999999997</v>
          </cell>
          <cell r="N123">
            <v>-0.47099999999999997</v>
          </cell>
          <cell r="O123">
            <v>-0.47099999999999997</v>
          </cell>
        </row>
        <row r="124">
          <cell r="C124" t="str">
            <v>Scenario 4</v>
          </cell>
          <cell r="E124">
            <v>4</v>
          </cell>
          <cell r="K124">
            <v>-0.47099999999999997</v>
          </cell>
          <cell r="L124">
            <v>-0.47099999999999997</v>
          </cell>
          <cell r="M124">
            <v>-0.47099999999999997</v>
          </cell>
          <cell r="N124">
            <v>-0.47099999999999997</v>
          </cell>
          <cell r="O124">
            <v>-0.47099999999999997</v>
          </cell>
        </row>
        <row r="125">
          <cell r="C125" t="str">
            <v>Scenario 5</v>
          </cell>
          <cell r="E125">
            <v>5</v>
          </cell>
        </row>
        <row r="127">
          <cell r="C127" t="str">
            <v>Unitary Gas Transport Costs</v>
          </cell>
          <cell r="F127" t="str">
            <v>€/MWh</v>
          </cell>
          <cell r="K127">
            <v>-0.61085271317829448</v>
          </cell>
          <cell r="L127">
            <v>-0.61085271317829448</v>
          </cell>
          <cell r="M127">
            <v>-0.61085271317829448</v>
          </cell>
          <cell r="N127">
            <v>-0.61085271317829448</v>
          </cell>
          <cell r="O127">
            <v>-0.61085271317829459</v>
          </cell>
        </row>
        <row r="128">
          <cell r="C128" t="str">
            <v>Management Case</v>
          </cell>
          <cell r="E128">
            <v>1</v>
          </cell>
          <cell r="K128">
            <v>-0.61085271317829448</v>
          </cell>
          <cell r="L128">
            <v>-0.61085271317829448</v>
          </cell>
          <cell r="M128">
            <v>-0.61085271317829448</v>
          </cell>
          <cell r="N128">
            <v>-0.61085271317829448</v>
          </cell>
          <cell r="O128">
            <v>-0.61085271317829459</v>
          </cell>
        </row>
        <row r="129">
          <cell r="C129" t="str">
            <v>Scenario 2</v>
          </cell>
          <cell r="E129">
            <v>2</v>
          </cell>
          <cell r="K129">
            <v>-0.61085271317829448</v>
          </cell>
          <cell r="L129">
            <v>-0.61085271317829448</v>
          </cell>
          <cell r="M129">
            <v>-0.61085271317829448</v>
          </cell>
          <cell r="N129">
            <v>-0.61085271317829448</v>
          </cell>
          <cell r="O129">
            <v>-0.61085271317829459</v>
          </cell>
        </row>
        <row r="130">
          <cell r="C130" t="str">
            <v>Scenario 3</v>
          </cell>
          <cell r="E130">
            <v>3</v>
          </cell>
          <cell r="K130">
            <v>-0.61085271317829448</v>
          </cell>
          <cell r="L130">
            <v>-0.61085271317829448</v>
          </cell>
          <cell r="M130">
            <v>-0.61085271317829448</v>
          </cell>
          <cell r="N130">
            <v>-0.61085271317829448</v>
          </cell>
          <cell r="O130">
            <v>-0.61085271317829459</v>
          </cell>
        </row>
        <row r="131">
          <cell r="C131" t="str">
            <v>Scenario 4</v>
          </cell>
          <cell r="E131">
            <v>4</v>
          </cell>
          <cell r="K131">
            <v>-0.61085271317829448</v>
          </cell>
          <cell r="L131">
            <v>-0.61085271317829448</v>
          </cell>
          <cell r="M131">
            <v>-0.61085271317829448</v>
          </cell>
          <cell r="N131">
            <v>-0.61085271317829448</v>
          </cell>
          <cell r="O131">
            <v>-0.61085271317829459</v>
          </cell>
        </row>
        <row r="132">
          <cell r="C132" t="str">
            <v>Scenario 5</v>
          </cell>
          <cell r="E132">
            <v>5</v>
          </cell>
        </row>
        <row r="134">
          <cell r="C134" t="str">
            <v>Other Variable Costs per MWh of Power Produced</v>
          </cell>
          <cell r="F134" t="str">
            <v>€/h</v>
          </cell>
          <cell r="K134">
            <v>-0.72124756335282658</v>
          </cell>
          <cell r="L134">
            <v>-0.72124756335282658</v>
          </cell>
          <cell r="M134">
            <v>-0.72124756335282658</v>
          </cell>
          <cell r="N134">
            <v>-0.72124756335282658</v>
          </cell>
          <cell r="O134">
            <v>-0.72124756335282658</v>
          </cell>
        </row>
        <row r="135">
          <cell r="C135" t="str">
            <v>Management Case</v>
          </cell>
          <cell r="E135">
            <v>1</v>
          </cell>
          <cell r="K135">
            <v>-0.72124756335282658</v>
          </cell>
          <cell r="L135">
            <v>-0.72124756335282658</v>
          </cell>
          <cell r="M135">
            <v>-0.72124756335282658</v>
          </cell>
          <cell r="N135">
            <v>-0.72124756335282658</v>
          </cell>
          <cell r="O135">
            <v>-0.72124756335282658</v>
          </cell>
        </row>
        <row r="136">
          <cell r="C136" t="str">
            <v>Scenario 2</v>
          </cell>
          <cell r="E136">
            <v>2</v>
          </cell>
          <cell r="K136">
            <v>-0.72124756335282658</v>
          </cell>
          <cell r="L136">
            <v>-0.72124756335282658</v>
          </cell>
          <cell r="M136">
            <v>-0.72124756335282658</v>
          </cell>
          <cell r="N136">
            <v>-0.72124756335282658</v>
          </cell>
          <cell r="O136">
            <v>-0.72124756335282658</v>
          </cell>
        </row>
        <row r="137">
          <cell r="C137" t="str">
            <v>Scenario 3</v>
          </cell>
          <cell r="E137">
            <v>3</v>
          </cell>
          <cell r="K137">
            <v>-0.72124756335282658</v>
          </cell>
          <cell r="L137">
            <v>-0.72124756335282658</v>
          </cell>
          <cell r="M137">
            <v>-0.72124756335282658</v>
          </cell>
          <cell r="N137">
            <v>-0.72124756335282658</v>
          </cell>
          <cell r="O137">
            <v>-0.72124756335282658</v>
          </cell>
        </row>
        <row r="138">
          <cell r="C138" t="str">
            <v>Scenario 4</v>
          </cell>
          <cell r="E138">
            <v>4</v>
          </cell>
          <cell r="K138">
            <v>-0.72124756335282658</v>
          </cell>
          <cell r="L138">
            <v>-0.72124756335282658</v>
          </cell>
          <cell r="M138">
            <v>-0.72124756335282658</v>
          </cell>
          <cell r="N138">
            <v>-0.72124756335282658</v>
          </cell>
          <cell r="O138">
            <v>-0.72124756335282658</v>
          </cell>
        </row>
        <row r="139">
          <cell r="C139" t="str">
            <v>Scenario 5</v>
          </cell>
          <cell r="E139">
            <v>5</v>
          </cell>
        </row>
        <row r="142">
          <cell r="A142">
            <v>4</v>
          </cell>
          <cell r="B142" t="str">
            <v>Fixed Costs</v>
          </cell>
        </row>
        <row r="144">
          <cell r="C144" t="str">
            <v>Labour Costs per Turbine</v>
          </cell>
          <cell r="F144" t="str">
            <v>€k</v>
          </cell>
          <cell r="K144">
            <v>-261.49999999999994</v>
          </cell>
          <cell r="L144">
            <v>-261.5</v>
          </cell>
          <cell r="M144">
            <v>-261.5</v>
          </cell>
          <cell r="N144">
            <v>-184.16666666666703</v>
          </cell>
          <cell r="O144">
            <v>-181.5</v>
          </cell>
        </row>
        <row r="145">
          <cell r="C145" t="str">
            <v>Management Case</v>
          </cell>
          <cell r="E145">
            <v>1</v>
          </cell>
          <cell r="K145">
            <v>-261.49999999999994</v>
          </cell>
          <cell r="L145">
            <v>-261.5</v>
          </cell>
          <cell r="M145">
            <v>-261.5</v>
          </cell>
          <cell r="N145">
            <v>-184.16666666666703</v>
          </cell>
          <cell r="O145">
            <v>-181.5</v>
          </cell>
        </row>
        <row r="146">
          <cell r="C146" t="str">
            <v>Scenario 2</v>
          </cell>
          <cell r="E146">
            <v>2</v>
          </cell>
          <cell r="K146">
            <v>-261.49999999999994</v>
          </cell>
          <cell r="L146">
            <v>-261.5</v>
          </cell>
          <cell r="M146">
            <v>-261.5</v>
          </cell>
          <cell r="N146">
            <v>-184.16666666666703</v>
          </cell>
          <cell r="O146">
            <v>-181.5</v>
          </cell>
        </row>
        <row r="147">
          <cell r="C147" t="str">
            <v>Scenario 3</v>
          </cell>
          <cell r="E147">
            <v>3</v>
          </cell>
          <cell r="K147">
            <v>-261.49999999999994</v>
          </cell>
          <cell r="L147">
            <v>-261.5</v>
          </cell>
          <cell r="M147">
            <v>-261.5</v>
          </cell>
          <cell r="N147">
            <v>-184.16666666666703</v>
          </cell>
          <cell r="O147">
            <v>-181.5</v>
          </cell>
        </row>
        <row r="148">
          <cell r="C148" t="str">
            <v>Scenario 4</v>
          </cell>
          <cell r="E148">
            <v>4</v>
          </cell>
          <cell r="K148">
            <v>-261.49999999999994</v>
          </cell>
          <cell r="L148">
            <v>-261.5</v>
          </cell>
          <cell r="M148">
            <v>-261.5</v>
          </cell>
          <cell r="N148">
            <v>-184.16666666666703</v>
          </cell>
          <cell r="O148">
            <v>-181.5</v>
          </cell>
        </row>
        <row r="149">
          <cell r="C149" t="str">
            <v>Scenario 5</v>
          </cell>
          <cell r="E149">
            <v>5</v>
          </cell>
        </row>
        <row r="151">
          <cell r="C151" t="str">
            <v>Maintenance Costs per Turbine</v>
          </cell>
          <cell r="F151" t="str">
            <v>€k</v>
          </cell>
          <cell r="K151">
            <v>-100</v>
          </cell>
          <cell r="L151">
            <v>-100</v>
          </cell>
          <cell r="M151">
            <v>-100</v>
          </cell>
          <cell r="N151">
            <v>-100</v>
          </cell>
          <cell r="O151">
            <v>-100</v>
          </cell>
        </row>
        <row r="152">
          <cell r="C152" t="str">
            <v>Management Case</v>
          </cell>
          <cell r="E152">
            <v>1</v>
          </cell>
          <cell r="K152">
            <v>-100</v>
          </cell>
          <cell r="L152">
            <v>-100</v>
          </cell>
          <cell r="M152">
            <v>-100</v>
          </cell>
          <cell r="N152">
            <v>-100</v>
          </cell>
          <cell r="O152">
            <v>-100</v>
          </cell>
        </row>
        <row r="153">
          <cell r="C153" t="str">
            <v>Scenario 2</v>
          </cell>
          <cell r="E153">
            <v>2</v>
          </cell>
          <cell r="K153">
            <v>-100</v>
          </cell>
          <cell r="L153">
            <v>-100</v>
          </cell>
          <cell r="M153">
            <v>-100</v>
          </cell>
          <cell r="N153">
            <v>-100</v>
          </cell>
          <cell r="O153">
            <v>-100</v>
          </cell>
        </row>
        <row r="154">
          <cell r="C154" t="str">
            <v>Scenario 3</v>
          </cell>
          <cell r="E154">
            <v>3</v>
          </cell>
          <cell r="K154">
            <v>-100</v>
          </cell>
          <cell r="L154">
            <v>-100</v>
          </cell>
          <cell r="M154">
            <v>-100</v>
          </cell>
          <cell r="N154">
            <v>-100</v>
          </cell>
          <cell r="O154">
            <v>-100</v>
          </cell>
        </row>
        <row r="155">
          <cell r="C155" t="str">
            <v>Scenario 4</v>
          </cell>
          <cell r="E155">
            <v>4</v>
          </cell>
          <cell r="K155">
            <v>-100</v>
          </cell>
          <cell r="L155">
            <v>-100</v>
          </cell>
          <cell r="M155">
            <v>-100</v>
          </cell>
          <cell r="N155">
            <v>-100</v>
          </cell>
          <cell r="O155">
            <v>-100</v>
          </cell>
        </row>
        <row r="156">
          <cell r="C156" t="str">
            <v>Scenario 5</v>
          </cell>
          <cell r="E156">
            <v>5</v>
          </cell>
        </row>
        <row r="158">
          <cell r="C158" t="str">
            <v>Taxes and Insurance % Growth</v>
          </cell>
          <cell r="F158" t="str">
            <v>%</v>
          </cell>
          <cell r="K158">
            <v>0.2178040101012837</v>
          </cell>
          <cell r="L158">
            <v>0</v>
          </cell>
          <cell r="M158">
            <v>0</v>
          </cell>
          <cell r="N158">
            <v>0.49999999999999978</v>
          </cell>
          <cell r="O158">
            <v>1.9795588181549704</v>
          </cell>
        </row>
        <row r="159">
          <cell r="C159" t="str">
            <v>Management Case</v>
          </cell>
          <cell r="E159">
            <v>1</v>
          </cell>
          <cell r="K159">
            <v>0.2178040101012837</v>
          </cell>
          <cell r="L159">
            <v>0</v>
          </cell>
          <cell r="M159">
            <v>0</v>
          </cell>
          <cell r="N159">
            <v>0.49999999999999978</v>
          </cell>
          <cell r="O159">
            <v>1.9795588181549704</v>
          </cell>
        </row>
        <row r="160">
          <cell r="C160" t="str">
            <v>Scenario 2</v>
          </cell>
          <cell r="E160">
            <v>2</v>
          </cell>
          <cell r="K160">
            <v>0.2178040101012837</v>
          </cell>
          <cell r="L160">
            <v>0</v>
          </cell>
          <cell r="M160">
            <v>0</v>
          </cell>
          <cell r="N160">
            <v>0.49999999999999978</v>
          </cell>
          <cell r="O160">
            <v>1.9795588181549704</v>
          </cell>
        </row>
        <row r="161">
          <cell r="C161" t="str">
            <v>Scenario 3</v>
          </cell>
          <cell r="E161">
            <v>3</v>
          </cell>
          <cell r="K161">
            <v>0.2178040101012837</v>
          </cell>
          <cell r="L161">
            <v>0</v>
          </cell>
          <cell r="M161">
            <v>0</v>
          </cell>
          <cell r="N161">
            <v>0.49999999999999978</v>
          </cell>
          <cell r="O161">
            <v>1.9795588181549704</v>
          </cell>
        </row>
        <row r="162">
          <cell r="C162" t="str">
            <v>Scenario 4</v>
          </cell>
          <cell r="E162">
            <v>4</v>
          </cell>
          <cell r="K162">
            <v>0.2178040101012837</v>
          </cell>
          <cell r="L162">
            <v>0</v>
          </cell>
          <cell r="M162">
            <v>0</v>
          </cell>
          <cell r="N162">
            <v>0.49999999999999978</v>
          </cell>
          <cell r="O162">
            <v>1.9795588181549704</v>
          </cell>
        </row>
        <row r="163">
          <cell r="C163" t="str">
            <v>Scenario 5</v>
          </cell>
          <cell r="E163">
            <v>5</v>
          </cell>
        </row>
        <row r="165">
          <cell r="C165" t="str">
            <v>SG&amp;A % Growth</v>
          </cell>
          <cell r="F165" t="str">
            <v>%</v>
          </cell>
          <cell r="K165">
            <v>0.15796681166425008</v>
          </cell>
          <cell r="L165">
            <v>2.3188405797101463E-2</v>
          </cell>
          <cell r="M165">
            <v>-2.2662889518413554E-2</v>
          </cell>
          <cell r="N165">
            <v>0</v>
          </cell>
          <cell r="O165">
            <v>6.6666666666666652E-2</v>
          </cell>
        </row>
        <row r="166">
          <cell r="C166" t="str">
            <v>Management Case</v>
          </cell>
          <cell r="E166">
            <v>1</v>
          </cell>
          <cell r="K166">
            <v>0.15796681166425008</v>
          </cell>
          <cell r="L166">
            <v>2.3188405797101463E-2</v>
          </cell>
          <cell r="M166">
            <v>-2.2662889518413554E-2</v>
          </cell>
          <cell r="N166">
            <v>0</v>
          </cell>
          <cell r="O166">
            <v>6.6666666666666652E-2</v>
          </cell>
        </row>
        <row r="167">
          <cell r="C167" t="str">
            <v>Scenario 2</v>
          </cell>
          <cell r="E167">
            <v>2</v>
          </cell>
          <cell r="K167">
            <v>0.15796681166425008</v>
          </cell>
          <cell r="L167">
            <v>2.3188405797101463E-2</v>
          </cell>
          <cell r="M167">
            <v>-2.2662889518413554E-2</v>
          </cell>
          <cell r="N167">
            <v>0</v>
          </cell>
          <cell r="O167">
            <v>6.6666666666666652E-2</v>
          </cell>
        </row>
        <row r="168">
          <cell r="C168" t="str">
            <v>Scenario 3</v>
          </cell>
          <cell r="E168">
            <v>3</v>
          </cell>
          <cell r="K168">
            <v>0.15796681166425008</v>
          </cell>
          <cell r="L168">
            <v>2.3188405797101463E-2</v>
          </cell>
          <cell r="M168">
            <v>-2.2662889518413554E-2</v>
          </cell>
          <cell r="N168">
            <v>0</v>
          </cell>
          <cell r="O168">
            <v>6.6666666666666652E-2</v>
          </cell>
        </row>
        <row r="169">
          <cell r="C169" t="str">
            <v>Scenario 4</v>
          </cell>
          <cell r="E169">
            <v>4</v>
          </cell>
          <cell r="K169">
            <v>0.15796681166425008</v>
          </cell>
          <cell r="L169">
            <v>2.3188405797101463E-2</v>
          </cell>
          <cell r="M169">
            <v>-2.2662889518413554E-2</v>
          </cell>
          <cell r="N169">
            <v>0</v>
          </cell>
          <cell r="O169">
            <v>6.6666666666666652E-2</v>
          </cell>
        </row>
        <row r="170">
          <cell r="C170" t="str">
            <v>Scenario 5</v>
          </cell>
          <cell r="E170">
            <v>5</v>
          </cell>
        </row>
        <row r="172">
          <cell r="C172" t="str">
            <v>Services to Novawood</v>
          </cell>
          <cell r="F172" t="str">
            <v>€k</v>
          </cell>
          <cell r="K172">
            <v>509.99999999999994</v>
          </cell>
          <cell r="L172">
            <v>509.99999999999994</v>
          </cell>
          <cell r="M172">
            <v>509.99999999999994</v>
          </cell>
          <cell r="N172">
            <v>127.49999999999999</v>
          </cell>
          <cell r="O172">
            <v>0</v>
          </cell>
        </row>
        <row r="173">
          <cell r="C173" t="str">
            <v>Management Case</v>
          </cell>
          <cell r="E173">
            <v>1</v>
          </cell>
          <cell r="K173">
            <v>509.99999999999994</v>
          </cell>
          <cell r="L173">
            <v>509.99999999999994</v>
          </cell>
          <cell r="M173">
            <v>509.99999999999994</v>
          </cell>
          <cell r="N173">
            <v>127.49999999999999</v>
          </cell>
          <cell r="O173">
            <v>0</v>
          </cell>
        </row>
        <row r="174">
          <cell r="C174" t="str">
            <v>Scenario 2</v>
          </cell>
          <cell r="E174">
            <v>2</v>
          </cell>
          <cell r="K174">
            <v>509.99999999999994</v>
          </cell>
          <cell r="L174">
            <v>509.99999999999994</v>
          </cell>
          <cell r="M174">
            <v>509.99999999999994</v>
          </cell>
          <cell r="N174">
            <v>127.49999999999999</v>
          </cell>
          <cell r="O174">
            <v>0</v>
          </cell>
        </row>
        <row r="175">
          <cell r="C175" t="str">
            <v>Scenario 3</v>
          </cell>
          <cell r="E175">
            <v>3</v>
          </cell>
          <cell r="K175">
            <v>509.99999999999994</v>
          </cell>
          <cell r="L175">
            <v>509.99999999999994</v>
          </cell>
          <cell r="M175">
            <v>509.99999999999994</v>
          </cell>
          <cell r="N175">
            <v>127.49999999999999</v>
          </cell>
          <cell r="O175">
            <v>0</v>
          </cell>
        </row>
        <row r="176">
          <cell r="C176" t="str">
            <v>Scenario 4</v>
          </cell>
          <cell r="E176">
            <v>4</v>
          </cell>
          <cell r="K176">
            <v>509.99999999999994</v>
          </cell>
          <cell r="L176">
            <v>509.99999999999994</v>
          </cell>
          <cell r="M176">
            <v>509.99999999999994</v>
          </cell>
          <cell r="N176">
            <v>127.49999999999999</v>
          </cell>
          <cell r="O176">
            <v>0</v>
          </cell>
        </row>
        <row r="177">
          <cell r="C177" t="str">
            <v>Scenario 5</v>
          </cell>
          <cell r="E177">
            <v>5</v>
          </cell>
        </row>
        <row r="179">
          <cell r="C179" t="str">
            <v>Capacity Unitary ASP</v>
          </cell>
          <cell r="F179" t="str">
            <v>€/MWh</v>
          </cell>
          <cell r="K179">
            <v>12.929800000000002</v>
          </cell>
          <cell r="L179">
            <v>15</v>
          </cell>
          <cell r="M179">
            <v>20</v>
          </cell>
          <cell r="N179">
            <v>20</v>
          </cell>
          <cell r="O179">
            <v>20</v>
          </cell>
        </row>
        <row r="180">
          <cell r="C180" t="str">
            <v>Management Case</v>
          </cell>
          <cell r="E180">
            <v>1</v>
          </cell>
          <cell r="K180">
            <v>12.929800000000002</v>
          </cell>
          <cell r="L180">
            <v>15</v>
          </cell>
          <cell r="M180">
            <v>20</v>
          </cell>
          <cell r="N180">
            <v>20</v>
          </cell>
          <cell r="O180">
            <v>20</v>
          </cell>
        </row>
        <row r="181">
          <cell r="C181" t="str">
            <v>Scenario 2</v>
          </cell>
          <cell r="E181">
            <v>2</v>
          </cell>
          <cell r="K181">
            <v>12.929800000000002</v>
          </cell>
          <cell r="L181">
            <v>15</v>
          </cell>
          <cell r="M181">
            <v>20</v>
          </cell>
          <cell r="N181">
            <v>20</v>
          </cell>
          <cell r="O181">
            <v>20</v>
          </cell>
        </row>
        <row r="182">
          <cell r="C182" t="str">
            <v>Scenario 3</v>
          </cell>
          <cell r="E182">
            <v>3</v>
          </cell>
          <cell r="K182">
            <v>12.929800000000002</v>
          </cell>
          <cell r="L182">
            <v>15</v>
          </cell>
          <cell r="M182">
            <v>20</v>
          </cell>
          <cell r="N182">
            <v>20</v>
          </cell>
          <cell r="O182">
            <v>20</v>
          </cell>
        </row>
        <row r="183">
          <cell r="C183" t="str">
            <v>Scenario 4</v>
          </cell>
          <cell r="E183">
            <v>4</v>
          </cell>
          <cell r="K183">
            <v>12.929800000000002</v>
          </cell>
          <cell r="L183">
            <v>15</v>
          </cell>
          <cell r="M183">
            <v>20</v>
          </cell>
          <cell r="N183">
            <v>20</v>
          </cell>
          <cell r="O183">
            <v>20</v>
          </cell>
        </row>
        <row r="184">
          <cell r="C184" t="str">
            <v>Scenario 5</v>
          </cell>
          <cell r="E184">
            <v>5</v>
          </cell>
        </row>
        <row r="186">
          <cell r="C186" t="str">
            <v>Tertiary Reserve ASP</v>
          </cell>
          <cell r="F186" t="str">
            <v>€/MWh</v>
          </cell>
          <cell r="K186">
            <v>2.1333333333333333</v>
          </cell>
          <cell r="L186">
            <v>3.3333333333333335</v>
          </cell>
          <cell r="M186">
            <v>2.2222222222222223</v>
          </cell>
          <cell r="N186">
            <v>2.2222222222222223</v>
          </cell>
          <cell r="O186">
            <v>2.2222222222222223</v>
          </cell>
        </row>
        <row r="187">
          <cell r="C187" t="str">
            <v>Management Case</v>
          </cell>
          <cell r="E187">
            <v>1</v>
          </cell>
          <cell r="K187">
            <v>2.1333333333333333</v>
          </cell>
          <cell r="L187">
            <v>3.3333333333333335</v>
          </cell>
          <cell r="M187">
            <v>2.2222222222222223</v>
          </cell>
          <cell r="N187">
            <v>2.2222222222222223</v>
          </cell>
          <cell r="O187">
            <v>2.2222222222222223</v>
          </cell>
        </row>
        <row r="188">
          <cell r="C188" t="str">
            <v>Scenario 2</v>
          </cell>
          <cell r="E188">
            <v>2</v>
          </cell>
          <cell r="K188">
            <v>2.1333333333333333</v>
          </cell>
          <cell r="L188">
            <v>3.3333333333333335</v>
          </cell>
          <cell r="M188">
            <v>2.2222222222222223</v>
          </cell>
          <cell r="N188">
            <v>2.2222222222222223</v>
          </cell>
          <cell r="O188">
            <v>2.2222222222222223</v>
          </cell>
        </row>
        <row r="189">
          <cell r="C189" t="str">
            <v>Scenario 3</v>
          </cell>
          <cell r="E189">
            <v>3</v>
          </cell>
          <cell r="K189">
            <v>2.1333333333333333</v>
          </cell>
          <cell r="L189">
            <v>3.3333333333333335</v>
          </cell>
          <cell r="M189">
            <v>2.2222222222222223</v>
          </cell>
          <cell r="N189">
            <v>2.2222222222222223</v>
          </cell>
          <cell r="O189">
            <v>2.2222222222222223</v>
          </cell>
        </row>
        <row r="190">
          <cell r="C190" t="str">
            <v>Scenario 4</v>
          </cell>
          <cell r="E190">
            <v>4</v>
          </cell>
          <cell r="K190">
            <v>2.1333333333333333</v>
          </cell>
          <cell r="L190">
            <v>3.3333333333333335</v>
          </cell>
          <cell r="M190">
            <v>2.2222222222222223</v>
          </cell>
          <cell r="N190">
            <v>2.2222222222222223</v>
          </cell>
          <cell r="O190">
            <v>2.2222222222222223</v>
          </cell>
        </row>
        <row r="191">
          <cell r="C191" t="str">
            <v>Scenario 5</v>
          </cell>
          <cell r="E191">
            <v>5</v>
          </cell>
        </row>
        <row r="193">
          <cell r="C193" t="str">
            <v>Others Cost per Turbine</v>
          </cell>
          <cell r="F193" t="str">
            <v>€k</v>
          </cell>
          <cell r="K193">
            <v>-36.41631666666666</v>
          </cell>
          <cell r="L193">
            <v>-36.216316666666657</v>
          </cell>
          <cell r="M193">
            <v>-36.41631666666666</v>
          </cell>
          <cell r="N193">
            <v>-44.27754444444443</v>
          </cell>
          <cell r="O193">
            <v>-33.208158333333323</v>
          </cell>
        </row>
        <row r="194">
          <cell r="C194" t="str">
            <v>Management Case</v>
          </cell>
          <cell r="E194">
            <v>1</v>
          </cell>
          <cell r="K194">
            <v>-36.41631666666666</v>
          </cell>
          <cell r="L194">
            <v>-36.216316666666657</v>
          </cell>
          <cell r="M194">
            <v>-36.41631666666666</v>
          </cell>
          <cell r="N194">
            <v>-44.27754444444443</v>
          </cell>
          <cell r="O194">
            <v>-33.208158333333323</v>
          </cell>
        </row>
        <row r="195">
          <cell r="C195" t="str">
            <v>Scenario 2</v>
          </cell>
          <cell r="E195">
            <v>2</v>
          </cell>
          <cell r="K195">
            <v>-36.41631666666666</v>
          </cell>
          <cell r="L195">
            <v>-36.216316666666657</v>
          </cell>
          <cell r="M195">
            <v>-36.41631666666666</v>
          </cell>
          <cell r="N195">
            <v>-44.27754444444443</v>
          </cell>
          <cell r="O195">
            <v>-33.208158333333323</v>
          </cell>
        </row>
        <row r="196">
          <cell r="C196" t="str">
            <v>Scenario 3</v>
          </cell>
          <cell r="E196">
            <v>3</v>
          </cell>
          <cell r="K196">
            <v>-36.41631666666666</v>
          </cell>
          <cell r="L196">
            <v>-36.216316666666657</v>
          </cell>
          <cell r="M196">
            <v>-36.41631666666666</v>
          </cell>
          <cell r="N196">
            <v>-44.27754444444443</v>
          </cell>
          <cell r="O196">
            <v>-33.208158333333323</v>
          </cell>
        </row>
        <row r="197">
          <cell r="C197" t="str">
            <v>Scenario 4</v>
          </cell>
          <cell r="E197">
            <v>4</v>
          </cell>
          <cell r="K197">
            <v>-36.41631666666666</v>
          </cell>
          <cell r="L197">
            <v>-36.216316666666657</v>
          </cell>
          <cell r="M197">
            <v>-36.41631666666666</v>
          </cell>
          <cell r="N197">
            <v>-44.27754444444443</v>
          </cell>
          <cell r="O197">
            <v>-33.208158333333323</v>
          </cell>
        </row>
        <row r="198">
          <cell r="C198" t="str">
            <v>Scenario 5</v>
          </cell>
          <cell r="E198">
            <v>5</v>
          </cell>
        </row>
        <row r="201">
          <cell r="A201">
            <v>5</v>
          </cell>
          <cell r="B201" t="str">
            <v>Capex</v>
          </cell>
        </row>
        <row r="203">
          <cell r="B203" t="str">
            <v>A</v>
          </cell>
          <cell r="C203" t="str">
            <v>Recurring Capex</v>
          </cell>
        </row>
        <row r="205">
          <cell r="C205" t="str">
            <v>Maintenance Capex per Turbine</v>
          </cell>
          <cell r="F205" t="str">
            <v>€k</v>
          </cell>
          <cell r="K205">
            <v>-257</v>
          </cell>
          <cell r="L205">
            <v>-212</v>
          </cell>
          <cell r="M205">
            <v>-112</v>
          </cell>
          <cell r="N205">
            <v>-133.33333333333334</v>
          </cell>
          <cell r="O205">
            <v>-100</v>
          </cell>
        </row>
        <row r="206">
          <cell r="C206" t="str">
            <v>Management Case</v>
          </cell>
          <cell r="E206">
            <v>1</v>
          </cell>
          <cell r="K206">
            <v>-257</v>
          </cell>
          <cell r="L206">
            <v>-212</v>
          </cell>
          <cell r="M206">
            <v>-112</v>
          </cell>
          <cell r="N206">
            <v>-133.33333333333334</v>
          </cell>
          <cell r="O206">
            <v>-100</v>
          </cell>
        </row>
        <row r="207">
          <cell r="C207" t="str">
            <v>Scenario 2</v>
          </cell>
          <cell r="E207">
            <v>2</v>
          </cell>
          <cell r="K207">
            <v>-257</v>
          </cell>
          <cell r="L207">
            <v>-212</v>
          </cell>
          <cell r="M207">
            <v>-112</v>
          </cell>
          <cell r="N207">
            <v>-133.33333333333334</v>
          </cell>
          <cell r="O207">
            <v>-100</v>
          </cell>
        </row>
        <row r="208">
          <cell r="C208" t="str">
            <v>Scenario 3</v>
          </cell>
          <cell r="E208">
            <v>3</v>
          </cell>
          <cell r="K208">
            <v>-257</v>
          </cell>
          <cell r="L208">
            <v>-212</v>
          </cell>
          <cell r="M208">
            <v>-112</v>
          </cell>
          <cell r="N208">
            <v>-133.33333333333334</v>
          </cell>
          <cell r="O208">
            <v>-100</v>
          </cell>
        </row>
        <row r="209">
          <cell r="C209" t="str">
            <v>Scenario 4</v>
          </cell>
          <cell r="E209">
            <v>4</v>
          </cell>
          <cell r="K209">
            <v>-257</v>
          </cell>
          <cell r="L209">
            <v>-212</v>
          </cell>
          <cell r="M209">
            <v>-112</v>
          </cell>
          <cell r="N209">
            <v>-133.33333333333334</v>
          </cell>
          <cell r="O209">
            <v>-100</v>
          </cell>
        </row>
        <row r="210">
          <cell r="C210" t="str">
            <v>Scenario 5</v>
          </cell>
          <cell r="E210">
            <v>5</v>
          </cell>
        </row>
        <row r="212">
          <cell r="C212" t="str">
            <v>Compliance / HSQE Capex per Turbine</v>
          </cell>
          <cell r="F212" t="str">
            <v>€k</v>
          </cell>
          <cell r="K212">
            <v>-169</v>
          </cell>
          <cell r="L212">
            <v>-106</v>
          </cell>
          <cell r="M212">
            <v>-56</v>
          </cell>
          <cell r="N212">
            <v>-66.666666666666671</v>
          </cell>
          <cell r="O212">
            <v>-50</v>
          </cell>
        </row>
        <row r="213">
          <cell r="C213" t="str">
            <v>Management Case</v>
          </cell>
          <cell r="E213">
            <v>1</v>
          </cell>
          <cell r="K213">
            <v>-169</v>
          </cell>
          <cell r="L213">
            <v>-106</v>
          </cell>
          <cell r="M213">
            <v>-56</v>
          </cell>
          <cell r="N213">
            <v>-66.666666666666671</v>
          </cell>
          <cell r="O213">
            <v>-50</v>
          </cell>
        </row>
        <row r="214">
          <cell r="C214" t="str">
            <v>Scenario 2</v>
          </cell>
          <cell r="E214">
            <v>2</v>
          </cell>
          <cell r="K214">
            <v>-169</v>
          </cell>
          <cell r="L214">
            <v>-106</v>
          </cell>
          <cell r="M214">
            <v>-56</v>
          </cell>
          <cell r="N214">
            <v>-66.666666666666671</v>
          </cell>
          <cell r="O214">
            <v>-50</v>
          </cell>
        </row>
        <row r="215">
          <cell r="C215" t="str">
            <v>Scenario 3</v>
          </cell>
          <cell r="E215">
            <v>3</v>
          </cell>
          <cell r="K215">
            <v>-169</v>
          </cell>
          <cell r="L215">
            <v>-106</v>
          </cell>
          <cell r="M215">
            <v>-56</v>
          </cell>
          <cell r="N215">
            <v>-66.666666666666671</v>
          </cell>
          <cell r="O215">
            <v>-50</v>
          </cell>
        </row>
        <row r="216">
          <cell r="C216" t="str">
            <v>Scenario 4</v>
          </cell>
          <cell r="E216">
            <v>4</v>
          </cell>
          <cell r="K216">
            <v>-169</v>
          </cell>
          <cell r="L216">
            <v>-106</v>
          </cell>
          <cell r="M216">
            <v>-56</v>
          </cell>
          <cell r="N216">
            <v>-66.666666666666671</v>
          </cell>
          <cell r="O216">
            <v>-50</v>
          </cell>
        </row>
        <row r="217">
          <cell r="C217" t="str">
            <v>Scenario 5</v>
          </cell>
          <cell r="E217">
            <v>5</v>
          </cell>
        </row>
        <row r="219">
          <cell r="C219" t="str">
            <v>Development Capex per Turbine</v>
          </cell>
          <cell r="F219" t="str">
            <v>€k</v>
          </cell>
          <cell r="K219">
            <v>0</v>
          </cell>
          <cell r="L219">
            <v>0</v>
          </cell>
          <cell r="M219">
            <v>0</v>
          </cell>
          <cell r="N219">
            <v>0</v>
          </cell>
          <cell r="O219">
            <v>0</v>
          </cell>
        </row>
        <row r="220">
          <cell r="C220" t="str">
            <v>Management Case</v>
          </cell>
          <cell r="E220">
            <v>1</v>
          </cell>
        </row>
        <row r="221">
          <cell r="C221" t="str">
            <v>Scenario 2</v>
          </cell>
          <cell r="E221">
            <v>2</v>
          </cell>
          <cell r="K221">
            <v>0</v>
          </cell>
          <cell r="L221">
            <v>0</v>
          </cell>
          <cell r="M221">
            <v>0</v>
          </cell>
          <cell r="N221">
            <v>0</v>
          </cell>
          <cell r="O221">
            <v>0</v>
          </cell>
        </row>
        <row r="222">
          <cell r="C222" t="str">
            <v>Scenario 3</v>
          </cell>
          <cell r="E222">
            <v>3</v>
          </cell>
          <cell r="K222">
            <v>0</v>
          </cell>
          <cell r="L222">
            <v>0</v>
          </cell>
          <cell r="M222">
            <v>0</v>
          </cell>
          <cell r="N222">
            <v>0</v>
          </cell>
          <cell r="O222">
            <v>0</v>
          </cell>
        </row>
        <row r="223">
          <cell r="C223" t="str">
            <v>Scenario 4</v>
          </cell>
          <cell r="E223">
            <v>4</v>
          </cell>
          <cell r="K223">
            <v>0</v>
          </cell>
          <cell r="L223">
            <v>0</v>
          </cell>
          <cell r="M223">
            <v>0</v>
          </cell>
          <cell r="N223">
            <v>0</v>
          </cell>
          <cell r="O223">
            <v>0</v>
          </cell>
        </row>
        <row r="224">
          <cell r="C224" t="str">
            <v>Scenario 5</v>
          </cell>
          <cell r="E224">
            <v>5</v>
          </cell>
        </row>
        <row r="226">
          <cell r="B226" t="str">
            <v>B</v>
          </cell>
          <cell r="C226" t="str">
            <v>Non-Recurring Capex</v>
          </cell>
        </row>
        <row r="228">
          <cell r="C228" t="str">
            <v>Strategic Project Capex</v>
          </cell>
          <cell r="F228" t="str">
            <v>€k</v>
          </cell>
          <cell r="K228">
            <v>0</v>
          </cell>
          <cell r="L228">
            <v>-1500</v>
          </cell>
          <cell r="M228">
            <v>0</v>
          </cell>
          <cell r="N228">
            <v>0</v>
          </cell>
          <cell r="O228">
            <v>0</v>
          </cell>
        </row>
        <row r="229">
          <cell r="C229" t="str">
            <v>Management Case</v>
          </cell>
          <cell r="E229">
            <v>1</v>
          </cell>
          <cell r="K229">
            <v>0</v>
          </cell>
          <cell r="L229">
            <v>-1500</v>
          </cell>
          <cell r="M229">
            <v>0</v>
          </cell>
          <cell r="N229">
            <v>0</v>
          </cell>
          <cell r="O229">
            <v>0</v>
          </cell>
        </row>
        <row r="230">
          <cell r="C230" t="str">
            <v>Scenario 2</v>
          </cell>
          <cell r="E230">
            <v>2</v>
          </cell>
          <cell r="K230">
            <v>0</v>
          </cell>
          <cell r="L230">
            <v>-1500</v>
          </cell>
          <cell r="M230">
            <v>0</v>
          </cell>
          <cell r="N230">
            <v>0</v>
          </cell>
          <cell r="O230">
            <v>0</v>
          </cell>
        </row>
        <row r="231">
          <cell r="C231" t="str">
            <v>Scenario 3</v>
          </cell>
          <cell r="E231">
            <v>3</v>
          </cell>
          <cell r="K231">
            <v>0</v>
          </cell>
          <cell r="L231">
            <v>-1500</v>
          </cell>
          <cell r="M231">
            <v>0</v>
          </cell>
          <cell r="N231">
            <v>0</v>
          </cell>
          <cell r="O231">
            <v>0</v>
          </cell>
        </row>
        <row r="232">
          <cell r="C232" t="str">
            <v>Scenario 4</v>
          </cell>
          <cell r="E232">
            <v>4</v>
          </cell>
          <cell r="K232">
            <v>0</v>
          </cell>
          <cell r="L232">
            <v>-1500</v>
          </cell>
          <cell r="M232">
            <v>0</v>
          </cell>
          <cell r="N232">
            <v>0</v>
          </cell>
          <cell r="O232">
            <v>0</v>
          </cell>
        </row>
        <row r="233">
          <cell r="C233" t="str">
            <v>Scenario 5</v>
          </cell>
          <cell r="E233">
            <v>5</v>
          </cell>
        </row>
        <row r="236">
          <cell r="A236">
            <v>6</v>
          </cell>
          <cell r="B236" t="str">
            <v>D&amp;A</v>
          </cell>
        </row>
        <row r="238">
          <cell r="C238" t="str">
            <v>Novacogé D&amp;A as % of Net Sales</v>
          </cell>
          <cell r="F238" t="str">
            <v>%</v>
          </cell>
          <cell r="K238">
            <v>0</v>
          </cell>
          <cell r="L238">
            <v>0</v>
          </cell>
          <cell r="M238">
            <v>0</v>
          </cell>
          <cell r="N238">
            <v>0</v>
          </cell>
          <cell r="O238">
            <v>0</v>
          </cell>
        </row>
        <row r="239">
          <cell r="C239" t="str">
            <v>Management Case</v>
          </cell>
          <cell r="E239">
            <v>1</v>
          </cell>
          <cell r="K239">
            <v>0</v>
          </cell>
        </row>
        <row r="240">
          <cell r="C240" t="str">
            <v>Scenario 2</v>
          </cell>
          <cell r="E240">
            <v>2</v>
          </cell>
          <cell r="K240">
            <v>0</v>
          </cell>
          <cell r="L240">
            <v>0</v>
          </cell>
          <cell r="M240">
            <v>0</v>
          </cell>
          <cell r="N240">
            <v>0</v>
          </cell>
          <cell r="O240">
            <v>0</v>
          </cell>
        </row>
        <row r="241">
          <cell r="C241" t="str">
            <v>Scenario 3</v>
          </cell>
          <cell r="E241">
            <v>3</v>
          </cell>
          <cell r="K241">
            <v>0</v>
          </cell>
          <cell r="L241">
            <v>0</v>
          </cell>
          <cell r="M241">
            <v>0</v>
          </cell>
          <cell r="N241">
            <v>0</v>
          </cell>
          <cell r="O241">
            <v>0</v>
          </cell>
        </row>
        <row r="242">
          <cell r="C242" t="str">
            <v>Scenario 4</v>
          </cell>
          <cell r="E242">
            <v>4</v>
          </cell>
          <cell r="K242">
            <v>0</v>
          </cell>
          <cell r="L242">
            <v>0</v>
          </cell>
          <cell r="M242">
            <v>0</v>
          </cell>
          <cell r="N242">
            <v>0</v>
          </cell>
          <cell r="O242">
            <v>0</v>
          </cell>
        </row>
        <row r="243">
          <cell r="C243" t="str">
            <v>Scenario 5</v>
          </cell>
          <cell r="E243">
            <v>5</v>
          </cell>
        </row>
        <row r="245">
          <cell r="C245" t="str">
            <v>Novacogé D&amp;A as % of Capex</v>
          </cell>
          <cell r="F245" t="str">
            <v>%</v>
          </cell>
          <cell r="K245">
            <v>1.3981220657276996</v>
          </cell>
          <cell r="L245">
            <v>1.2985915492957747</v>
          </cell>
          <cell r="M245">
            <v>1.1990610328638498</v>
          </cell>
          <cell r="N245">
            <v>1.0995305164319249</v>
          </cell>
          <cell r="O245">
            <v>1</v>
          </cell>
        </row>
        <row r="246">
          <cell r="C246" t="str">
            <v>Management Case</v>
          </cell>
          <cell r="E246">
            <v>1</v>
          </cell>
          <cell r="K246">
            <v>1.3981220657276996</v>
          </cell>
          <cell r="L246">
            <v>1.2985915492957747</v>
          </cell>
          <cell r="M246">
            <v>1.1990610328638498</v>
          </cell>
          <cell r="N246">
            <v>1.0995305164319249</v>
          </cell>
          <cell r="O246">
            <v>1</v>
          </cell>
        </row>
        <row r="247">
          <cell r="C247" t="str">
            <v>Scenario 2</v>
          </cell>
          <cell r="E247">
            <v>2</v>
          </cell>
          <cell r="K247">
            <v>1.3981220657276996</v>
          </cell>
          <cell r="L247">
            <v>1.2985915492957747</v>
          </cell>
          <cell r="M247">
            <v>1.1990610328638498</v>
          </cell>
          <cell r="N247">
            <v>1.0995305164319249</v>
          </cell>
          <cell r="O247">
            <v>1</v>
          </cell>
        </row>
        <row r="248">
          <cell r="C248" t="str">
            <v>Scenario 3</v>
          </cell>
          <cell r="E248">
            <v>3</v>
          </cell>
          <cell r="K248">
            <v>1.3981220657276996</v>
          </cell>
          <cell r="L248">
            <v>1.2985915492957747</v>
          </cell>
          <cell r="M248">
            <v>1.1990610328638498</v>
          </cell>
          <cell r="N248">
            <v>1.0995305164319249</v>
          </cell>
          <cell r="O248">
            <v>1</v>
          </cell>
        </row>
        <row r="249">
          <cell r="C249" t="str">
            <v>Scenario 4</v>
          </cell>
          <cell r="E249">
            <v>4</v>
          </cell>
          <cell r="K249">
            <v>1.3981220657276996</v>
          </cell>
          <cell r="L249">
            <v>1.2985915492957747</v>
          </cell>
          <cell r="M249">
            <v>1.1990610328638498</v>
          </cell>
          <cell r="N249">
            <v>1.0995305164319249</v>
          </cell>
          <cell r="O249">
            <v>1</v>
          </cell>
        </row>
        <row r="250">
          <cell r="C250" t="str">
            <v>Scenario 5</v>
          </cell>
          <cell r="E250">
            <v>5</v>
          </cell>
        </row>
      </sheetData>
      <sheetData sheetId="12"/>
      <sheetData sheetId="13">
        <row r="1">
          <cell r="A1" t="str">
            <v>Novacarb - Upsides - Assumptions</v>
          </cell>
        </row>
        <row r="4">
          <cell r="F4" t="str">
            <v>Unit</v>
          </cell>
          <cell r="G4">
            <v>2015</v>
          </cell>
          <cell r="H4">
            <v>2016</v>
          </cell>
          <cell r="I4">
            <v>2017</v>
          </cell>
          <cell r="J4">
            <v>2018</v>
          </cell>
          <cell r="K4">
            <v>2019</v>
          </cell>
          <cell r="L4">
            <v>2020</v>
          </cell>
          <cell r="M4">
            <v>2021</v>
          </cell>
          <cell r="N4">
            <v>2022</v>
          </cell>
          <cell r="O4">
            <v>2023</v>
          </cell>
          <cell r="Q4" t="str">
            <v>Comments</v>
          </cell>
        </row>
        <row r="7">
          <cell r="A7">
            <v>1</v>
          </cell>
          <cell r="B7" t="str">
            <v>Volume Growth</v>
          </cell>
        </row>
        <row r="9">
          <cell r="B9" t="str">
            <v>A</v>
          </cell>
          <cell r="C9" t="str">
            <v>BC1</v>
          </cell>
        </row>
        <row r="11">
          <cell r="C11" t="str">
            <v xml:space="preserve">BC1 - Pharma &amp; Personal Care Volume </v>
          </cell>
          <cell r="F11" t="str">
            <v>t</v>
          </cell>
          <cell r="K11">
            <v>0</v>
          </cell>
          <cell r="L11">
            <v>0</v>
          </cell>
          <cell r="M11">
            <v>0</v>
          </cell>
          <cell r="N11">
            <v>0</v>
          </cell>
          <cell r="O11">
            <v>0</v>
          </cell>
        </row>
        <row r="12">
          <cell r="C12" t="str">
            <v>Management Case</v>
          </cell>
          <cell r="E12">
            <v>1</v>
          </cell>
          <cell r="L12">
            <v>0</v>
          </cell>
          <cell r="M12">
            <v>0</v>
          </cell>
          <cell r="N12">
            <v>0</v>
          </cell>
          <cell r="O12">
            <v>0</v>
          </cell>
        </row>
        <row r="13">
          <cell r="C13" t="str">
            <v>Scenario 2</v>
          </cell>
          <cell r="E13">
            <v>2</v>
          </cell>
          <cell r="K13">
            <v>0</v>
          </cell>
          <cell r="L13">
            <v>0</v>
          </cell>
          <cell r="M13">
            <v>0</v>
          </cell>
          <cell r="N13">
            <v>0</v>
          </cell>
          <cell r="O13">
            <v>0</v>
          </cell>
        </row>
        <row r="14">
          <cell r="C14" t="str">
            <v>Scenario 3</v>
          </cell>
          <cell r="E14">
            <v>3</v>
          </cell>
          <cell r="K14">
            <v>0</v>
          </cell>
          <cell r="L14">
            <v>0</v>
          </cell>
          <cell r="M14">
            <v>0</v>
          </cell>
          <cell r="N14">
            <v>0</v>
          </cell>
          <cell r="O14">
            <v>0</v>
          </cell>
        </row>
        <row r="15">
          <cell r="C15" t="str">
            <v>Scenario 4</v>
          </cell>
          <cell r="E15">
            <v>4</v>
          </cell>
          <cell r="K15">
            <v>0</v>
          </cell>
          <cell r="L15">
            <v>0</v>
          </cell>
          <cell r="M15">
            <v>0</v>
          </cell>
          <cell r="N15">
            <v>0</v>
          </cell>
          <cell r="O15">
            <v>0</v>
          </cell>
        </row>
        <row r="16">
          <cell r="C16" t="str">
            <v>Scenario 5</v>
          </cell>
          <cell r="E16">
            <v>5</v>
          </cell>
        </row>
        <row r="18">
          <cell r="C18" t="str">
            <v>BC1 - Food Volume</v>
          </cell>
          <cell r="F18" t="str">
            <v>t</v>
          </cell>
          <cell r="K18">
            <v>0</v>
          </cell>
          <cell r="L18">
            <v>0</v>
          </cell>
          <cell r="M18">
            <v>0</v>
          </cell>
          <cell r="N18">
            <v>0</v>
          </cell>
          <cell r="O18">
            <v>0</v>
          </cell>
        </row>
        <row r="19">
          <cell r="C19" t="str">
            <v>Management Case</v>
          </cell>
          <cell r="E19">
            <v>1</v>
          </cell>
          <cell r="L19">
            <v>0</v>
          </cell>
          <cell r="M19">
            <v>0</v>
          </cell>
          <cell r="N19">
            <v>0</v>
          </cell>
          <cell r="O19">
            <v>0</v>
          </cell>
        </row>
        <row r="20">
          <cell r="C20" t="str">
            <v>Scenario 2</v>
          </cell>
          <cell r="E20">
            <v>2</v>
          </cell>
          <cell r="K20">
            <v>0</v>
          </cell>
          <cell r="L20">
            <v>0</v>
          </cell>
          <cell r="M20">
            <v>0</v>
          </cell>
          <cell r="N20">
            <v>0</v>
          </cell>
          <cell r="O20">
            <v>0</v>
          </cell>
        </row>
        <row r="21">
          <cell r="C21" t="str">
            <v>Scenario 3</v>
          </cell>
          <cell r="E21">
            <v>3</v>
          </cell>
          <cell r="K21">
            <v>0</v>
          </cell>
          <cell r="L21">
            <v>0</v>
          </cell>
          <cell r="M21">
            <v>0</v>
          </cell>
          <cell r="N21">
            <v>0</v>
          </cell>
          <cell r="O21">
            <v>0</v>
          </cell>
        </row>
        <row r="22">
          <cell r="C22" t="str">
            <v>Scenario 4</v>
          </cell>
          <cell r="E22">
            <v>4</v>
          </cell>
          <cell r="K22">
            <v>0</v>
          </cell>
          <cell r="L22">
            <v>0</v>
          </cell>
          <cell r="M22">
            <v>0</v>
          </cell>
          <cell r="N22">
            <v>0</v>
          </cell>
          <cell r="O22">
            <v>0</v>
          </cell>
        </row>
        <row r="23">
          <cell r="C23" t="str">
            <v>Scenario 5</v>
          </cell>
          <cell r="E23">
            <v>5</v>
          </cell>
        </row>
        <row r="25">
          <cell r="C25" t="str">
            <v xml:space="preserve">BC1 - Feed Volume </v>
          </cell>
          <cell r="F25" t="str">
            <v>t</v>
          </cell>
          <cell r="K25">
            <v>0</v>
          </cell>
          <cell r="L25">
            <v>0</v>
          </cell>
          <cell r="M25">
            <v>5000</v>
          </cell>
          <cell r="N25">
            <v>7000</v>
          </cell>
          <cell r="O25">
            <v>10000</v>
          </cell>
        </row>
        <row r="26">
          <cell r="C26" t="str">
            <v>Management Case</v>
          </cell>
          <cell r="E26">
            <v>1</v>
          </cell>
          <cell r="L26">
            <v>0</v>
          </cell>
          <cell r="M26">
            <v>5000</v>
          </cell>
          <cell r="N26">
            <v>7000</v>
          </cell>
          <cell r="O26">
            <v>10000</v>
          </cell>
        </row>
        <row r="27">
          <cell r="C27" t="str">
            <v>Scenario 2</v>
          </cell>
          <cell r="E27">
            <v>2</v>
          </cell>
          <cell r="K27">
            <v>0</v>
          </cell>
          <cell r="L27">
            <v>0</v>
          </cell>
          <cell r="M27">
            <v>5000</v>
          </cell>
          <cell r="N27">
            <v>7000</v>
          </cell>
          <cell r="O27">
            <v>10000</v>
          </cell>
        </row>
        <row r="28">
          <cell r="C28" t="str">
            <v>Scenario 3</v>
          </cell>
          <cell r="E28">
            <v>3</v>
          </cell>
          <cell r="K28">
            <v>0</v>
          </cell>
          <cell r="L28">
            <v>0</v>
          </cell>
          <cell r="M28">
            <v>5000</v>
          </cell>
          <cell r="N28">
            <v>7000</v>
          </cell>
          <cell r="O28">
            <v>10000</v>
          </cell>
        </row>
        <row r="29">
          <cell r="C29" t="str">
            <v>Scenario 4</v>
          </cell>
          <cell r="E29">
            <v>4</v>
          </cell>
          <cell r="K29">
            <v>0</v>
          </cell>
          <cell r="L29">
            <v>0</v>
          </cell>
          <cell r="M29">
            <v>5000</v>
          </cell>
          <cell r="N29">
            <v>7000</v>
          </cell>
          <cell r="O29">
            <v>10000</v>
          </cell>
        </row>
        <row r="30">
          <cell r="C30" t="str">
            <v>Scenario 5</v>
          </cell>
          <cell r="E30">
            <v>5</v>
          </cell>
        </row>
        <row r="32">
          <cell r="C32" t="str">
            <v xml:space="preserve">BC1 - Environment Volume </v>
          </cell>
          <cell r="F32" t="str">
            <v>t</v>
          </cell>
          <cell r="K32">
            <v>0</v>
          </cell>
          <cell r="L32">
            <v>9899.9999999999982</v>
          </cell>
          <cell r="M32">
            <v>16375</v>
          </cell>
          <cell r="N32">
            <v>14399.999999999998</v>
          </cell>
          <cell r="O32">
            <v>9875</v>
          </cell>
        </row>
        <row r="33">
          <cell r="C33" t="str">
            <v>Management Case</v>
          </cell>
          <cell r="E33">
            <v>1</v>
          </cell>
          <cell r="L33">
            <v>9899.9999999999982</v>
          </cell>
          <cell r="M33">
            <v>16375</v>
          </cell>
          <cell r="N33">
            <v>14399.999999999998</v>
          </cell>
          <cell r="O33">
            <v>9875</v>
          </cell>
        </row>
        <row r="34">
          <cell r="C34" t="str">
            <v>Scenario 2</v>
          </cell>
          <cell r="E34">
            <v>2</v>
          </cell>
          <cell r="K34">
            <v>0</v>
          </cell>
          <cell r="L34">
            <v>9899.9999999999982</v>
          </cell>
          <cell r="M34">
            <v>16375</v>
          </cell>
          <cell r="N34">
            <v>14399.999999999998</v>
          </cell>
          <cell r="O34">
            <v>9875</v>
          </cell>
        </row>
        <row r="35">
          <cell r="C35" t="str">
            <v>Scenario 3</v>
          </cell>
          <cell r="E35">
            <v>3</v>
          </cell>
          <cell r="K35">
            <v>0</v>
          </cell>
          <cell r="L35">
            <v>9899.9999999999982</v>
          </cell>
          <cell r="M35">
            <v>16375</v>
          </cell>
          <cell r="N35">
            <v>14399.999999999998</v>
          </cell>
          <cell r="O35">
            <v>9875</v>
          </cell>
        </row>
        <row r="36">
          <cell r="C36" t="str">
            <v>Scenario 4</v>
          </cell>
          <cell r="E36">
            <v>4</v>
          </cell>
          <cell r="K36">
            <v>0</v>
          </cell>
          <cell r="L36">
            <v>9899.9999999999982</v>
          </cell>
          <cell r="M36">
            <v>16375</v>
          </cell>
          <cell r="N36">
            <v>14399.999999999998</v>
          </cell>
          <cell r="O36">
            <v>9875</v>
          </cell>
        </row>
        <row r="37">
          <cell r="C37" t="str">
            <v>Scenario 5</v>
          </cell>
          <cell r="E37">
            <v>5</v>
          </cell>
        </row>
        <row r="39">
          <cell r="C39" t="str">
            <v xml:space="preserve">BC1 - Home Care Volume </v>
          </cell>
          <cell r="F39" t="str">
            <v>t</v>
          </cell>
          <cell r="K39">
            <v>0</v>
          </cell>
          <cell r="L39">
            <v>500</v>
          </cell>
          <cell r="M39">
            <v>1500</v>
          </cell>
          <cell r="N39">
            <v>3000</v>
          </cell>
          <cell r="O39">
            <v>4500</v>
          </cell>
        </row>
        <row r="40">
          <cell r="C40" t="str">
            <v>Management Case</v>
          </cell>
          <cell r="E40">
            <v>1</v>
          </cell>
          <cell r="L40">
            <v>500</v>
          </cell>
          <cell r="M40">
            <v>1500</v>
          </cell>
          <cell r="N40">
            <v>3000</v>
          </cell>
          <cell r="O40">
            <v>4500</v>
          </cell>
        </row>
        <row r="41">
          <cell r="C41" t="str">
            <v>Scenario 2</v>
          </cell>
          <cell r="E41">
            <v>2</v>
          </cell>
          <cell r="K41">
            <v>0</v>
          </cell>
          <cell r="L41">
            <v>500</v>
          </cell>
          <cell r="M41">
            <v>1500</v>
          </cell>
          <cell r="N41">
            <v>3000</v>
          </cell>
          <cell r="O41">
            <v>4500</v>
          </cell>
        </row>
        <row r="42">
          <cell r="C42" t="str">
            <v>Scenario 3</v>
          </cell>
          <cell r="E42">
            <v>3</v>
          </cell>
          <cell r="K42">
            <v>0</v>
          </cell>
          <cell r="L42">
            <v>500</v>
          </cell>
          <cell r="M42">
            <v>1500</v>
          </cell>
          <cell r="N42">
            <v>3000</v>
          </cell>
          <cell r="O42">
            <v>4500</v>
          </cell>
        </row>
        <row r="43">
          <cell r="C43" t="str">
            <v>Scenario 4</v>
          </cell>
          <cell r="E43">
            <v>4</v>
          </cell>
          <cell r="K43">
            <v>0</v>
          </cell>
          <cell r="L43">
            <v>500</v>
          </cell>
          <cell r="M43">
            <v>1500</v>
          </cell>
          <cell r="N43">
            <v>3000</v>
          </cell>
          <cell r="O43">
            <v>4500</v>
          </cell>
        </row>
        <row r="44">
          <cell r="C44" t="str">
            <v>Scenario 5</v>
          </cell>
          <cell r="E44">
            <v>5</v>
          </cell>
        </row>
        <row r="46">
          <cell r="C46" t="str">
            <v xml:space="preserve">BC1 - Chemicals &amp; Others Volume </v>
          </cell>
          <cell r="F46" t="str">
            <v>t</v>
          </cell>
          <cell r="K46">
            <v>0</v>
          </cell>
          <cell r="L46">
            <v>0</v>
          </cell>
          <cell r="M46">
            <v>0</v>
          </cell>
          <cell r="N46">
            <v>0</v>
          </cell>
          <cell r="O46">
            <v>0</v>
          </cell>
        </row>
        <row r="47">
          <cell r="C47" t="str">
            <v>Management Case</v>
          </cell>
          <cell r="E47">
            <v>1</v>
          </cell>
          <cell r="L47">
            <v>0</v>
          </cell>
          <cell r="M47">
            <v>0</v>
          </cell>
          <cell r="N47">
            <v>0</v>
          </cell>
          <cell r="O47">
            <v>0</v>
          </cell>
        </row>
        <row r="48">
          <cell r="C48" t="str">
            <v>Scenario 2</v>
          </cell>
          <cell r="E48">
            <v>2</v>
          </cell>
          <cell r="K48">
            <v>0</v>
          </cell>
          <cell r="L48">
            <v>0</v>
          </cell>
          <cell r="M48">
            <v>0</v>
          </cell>
          <cell r="N48">
            <v>0</v>
          </cell>
          <cell r="O48">
            <v>0</v>
          </cell>
        </row>
        <row r="49">
          <cell r="C49" t="str">
            <v>Scenario 3</v>
          </cell>
          <cell r="E49">
            <v>3</v>
          </cell>
          <cell r="K49">
            <v>0</v>
          </cell>
          <cell r="L49">
            <v>0</v>
          </cell>
          <cell r="M49">
            <v>0</v>
          </cell>
          <cell r="N49">
            <v>0</v>
          </cell>
          <cell r="O49">
            <v>0</v>
          </cell>
        </row>
        <row r="50">
          <cell r="C50" t="str">
            <v>Scenario 4</v>
          </cell>
          <cell r="E50">
            <v>4</v>
          </cell>
          <cell r="K50">
            <v>0</v>
          </cell>
          <cell r="L50">
            <v>0</v>
          </cell>
          <cell r="M50">
            <v>0</v>
          </cell>
          <cell r="N50">
            <v>0</v>
          </cell>
          <cell r="O50">
            <v>0</v>
          </cell>
        </row>
        <row r="51">
          <cell r="C51" t="str">
            <v>Scenario 5</v>
          </cell>
          <cell r="E51">
            <v>5</v>
          </cell>
        </row>
        <row r="53">
          <cell r="C53" t="str">
            <v>DSA - BC1 Topline Usage Factor</v>
          </cell>
          <cell r="F53" t="str">
            <v>t/t</v>
          </cell>
          <cell r="K53">
            <v>0</v>
          </cell>
          <cell r="L53">
            <v>0.75</v>
          </cell>
          <cell r="M53">
            <v>0.53360655737704921</v>
          </cell>
          <cell r="N53">
            <v>0.54713114754098358</v>
          </cell>
          <cell r="O53">
            <v>0.54692307692307696</v>
          </cell>
        </row>
        <row r="54">
          <cell r="C54" t="str">
            <v>Management Case</v>
          </cell>
          <cell r="E54">
            <v>1</v>
          </cell>
          <cell r="L54">
            <v>0.75</v>
          </cell>
          <cell r="M54">
            <v>0.53360655737704921</v>
          </cell>
          <cell r="N54">
            <v>0.54713114754098358</v>
          </cell>
          <cell r="O54">
            <v>0.54692307692307696</v>
          </cell>
        </row>
        <row r="55">
          <cell r="C55" t="str">
            <v>Scenario 2</v>
          </cell>
          <cell r="E55">
            <v>2</v>
          </cell>
          <cell r="K55">
            <v>0</v>
          </cell>
          <cell r="L55">
            <v>0.75</v>
          </cell>
          <cell r="M55">
            <v>0.53360655737704921</v>
          </cell>
          <cell r="N55">
            <v>0.54713114754098358</v>
          </cell>
          <cell r="O55">
            <v>0.54692307692307696</v>
          </cell>
        </row>
        <row r="56">
          <cell r="C56" t="str">
            <v>Scenario 3</v>
          </cell>
          <cell r="E56">
            <v>3</v>
          </cell>
          <cell r="K56">
            <v>0</v>
          </cell>
          <cell r="L56">
            <v>0.75</v>
          </cell>
          <cell r="M56">
            <v>0.53360655737704921</v>
          </cell>
          <cell r="N56">
            <v>0.54713114754098358</v>
          </cell>
          <cell r="O56">
            <v>0.54692307692307696</v>
          </cell>
        </row>
        <row r="57">
          <cell r="C57" t="str">
            <v>Scenario 4</v>
          </cell>
          <cell r="E57">
            <v>4</v>
          </cell>
          <cell r="K57">
            <v>0</v>
          </cell>
          <cell r="L57">
            <v>0.75</v>
          </cell>
          <cell r="M57">
            <v>0.53360655737704921</v>
          </cell>
          <cell r="N57">
            <v>0.54713114754098358</v>
          </cell>
          <cell r="O57">
            <v>0.54692307692307696</v>
          </cell>
        </row>
        <row r="58">
          <cell r="C58" t="str">
            <v>Scenario 5</v>
          </cell>
          <cell r="E58">
            <v>5</v>
          </cell>
        </row>
        <row r="60">
          <cell r="B60" t="str">
            <v>B</v>
          </cell>
          <cell r="C60" t="str">
            <v>BC4</v>
          </cell>
        </row>
        <row r="62">
          <cell r="C62" t="str">
            <v>BC 4 - Pharma &amp; Personal Care Volume</v>
          </cell>
          <cell r="F62" t="str">
            <v>t</v>
          </cell>
          <cell r="K62">
            <v>0</v>
          </cell>
          <cell r="L62">
            <v>0</v>
          </cell>
          <cell r="M62">
            <v>-40</v>
          </cell>
          <cell r="N62">
            <v>13710</v>
          </cell>
          <cell r="O62">
            <v>26099.999999999996</v>
          </cell>
        </row>
        <row r="63">
          <cell r="C63" t="str">
            <v>Management Case</v>
          </cell>
          <cell r="E63">
            <v>1</v>
          </cell>
          <cell r="L63">
            <v>0</v>
          </cell>
          <cell r="M63">
            <v>-40</v>
          </cell>
          <cell r="N63">
            <v>13710</v>
          </cell>
          <cell r="O63">
            <v>26099.999999999996</v>
          </cell>
        </row>
        <row r="64">
          <cell r="C64" t="str">
            <v>Scenario 2</v>
          </cell>
          <cell r="E64">
            <v>2</v>
          </cell>
          <cell r="K64">
            <v>0</v>
          </cell>
          <cell r="L64">
            <v>0</v>
          </cell>
          <cell r="M64">
            <v>-40</v>
          </cell>
          <cell r="N64">
            <v>13710</v>
          </cell>
          <cell r="O64">
            <v>26099.999999999996</v>
          </cell>
        </row>
        <row r="65">
          <cell r="C65" t="str">
            <v>Scenario 3</v>
          </cell>
          <cell r="E65">
            <v>3</v>
          </cell>
          <cell r="K65">
            <v>0</v>
          </cell>
          <cell r="L65">
            <v>0</v>
          </cell>
          <cell r="M65">
            <v>-40</v>
          </cell>
          <cell r="N65">
            <v>13710</v>
          </cell>
          <cell r="O65">
            <v>26099.999999999996</v>
          </cell>
        </row>
        <row r="66">
          <cell r="C66" t="str">
            <v>Scenario 4</v>
          </cell>
          <cell r="E66">
            <v>4</v>
          </cell>
          <cell r="K66">
            <v>0</v>
          </cell>
          <cell r="L66">
            <v>0</v>
          </cell>
          <cell r="M66">
            <v>-40</v>
          </cell>
          <cell r="N66">
            <v>13710</v>
          </cell>
          <cell r="O66">
            <v>26099.999999999996</v>
          </cell>
        </row>
        <row r="67">
          <cell r="C67" t="str">
            <v>Scenario 5</v>
          </cell>
          <cell r="E67">
            <v>5</v>
          </cell>
        </row>
        <row r="69">
          <cell r="C69" t="str">
            <v>BC4 - Food Volume</v>
          </cell>
          <cell r="F69" t="str">
            <v>t</v>
          </cell>
          <cell r="K69">
            <v>0</v>
          </cell>
          <cell r="L69">
            <v>0</v>
          </cell>
          <cell r="M69">
            <v>11290</v>
          </cell>
          <cell r="N69">
            <v>19790</v>
          </cell>
          <cell r="O69">
            <v>19400</v>
          </cell>
        </row>
        <row r="70">
          <cell r="C70" t="str">
            <v>Management Case</v>
          </cell>
          <cell r="E70">
            <v>1</v>
          </cell>
          <cell r="L70">
            <v>0</v>
          </cell>
          <cell r="M70">
            <v>11290</v>
          </cell>
          <cell r="N70">
            <v>19790</v>
          </cell>
          <cell r="O70">
            <v>19400</v>
          </cell>
        </row>
        <row r="71">
          <cell r="C71" t="str">
            <v>Scenario 2</v>
          </cell>
          <cell r="E71">
            <v>2</v>
          </cell>
          <cell r="K71">
            <v>0</v>
          </cell>
          <cell r="L71">
            <v>0</v>
          </cell>
          <cell r="M71">
            <v>11290</v>
          </cell>
          <cell r="N71">
            <v>19790</v>
          </cell>
          <cell r="O71">
            <v>19400</v>
          </cell>
        </row>
        <row r="72">
          <cell r="C72" t="str">
            <v>Scenario 3</v>
          </cell>
          <cell r="E72">
            <v>3</v>
          </cell>
          <cell r="K72">
            <v>0</v>
          </cell>
          <cell r="L72">
            <v>0</v>
          </cell>
          <cell r="M72">
            <v>11290</v>
          </cell>
          <cell r="N72">
            <v>19790</v>
          </cell>
          <cell r="O72">
            <v>19400</v>
          </cell>
        </row>
        <row r="73">
          <cell r="C73" t="str">
            <v>Scenario 4</v>
          </cell>
          <cell r="E73">
            <v>4</v>
          </cell>
          <cell r="K73">
            <v>0</v>
          </cell>
          <cell r="L73">
            <v>0</v>
          </cell>
          <cell r="M73">
            <v>11290</v>
          </cell>
          <cell r="N73">
            <v>19790</v>
          </cell>
          <cell r="O73">
            <v>19400</v>
          </cell>
        </row>
        <row r="74">
          <cell r="C74" t="str">
            <v>Scenario 5</v>
          </cell>
          <cell r="E74">
            <v>5</v>
          </cell>
        </row>
        <row r="76">
          <cell r="C76" t="str">
            <v>BC4 - Feed Volume</v>
          </cell>
          <cell r="F76" t="str">
            <v>t</v>
          </cell>
          <cell r="K76">
            <v>0</v>
          </cell>
          <cell r="L76">
            <v>0</v>
          </cell>
          <cell r="M76">
            <v>7500</v>
          </cell>
          <cell r="N76">
            <v>15500</v>
          </cell>
          <cell r="O76">
            <v>5500</v>
          </cell>
        </row>
        <row r="77">
          <cell r="C77" t="str">
            <v>Management Case</v>
          </cell>
          <cell r="E77">
            <v>1</v>
          </cell>
          <cell r="L77">
            <v>0</v>
          </cell>
          <cell r="M77">
            <v>7500</v>
          </cell>
          <cell r="N77">
            <v>15500</v>
          </cell>
          <cell r="O77">
            <v>5500</v>
          </cell>
        </row>
        <row r="78">
          <cell r="C78" t="str">
            <v>Scenario 2</v>
          </cell>
          <cell r="E78">
            <v>2</v>
          </cell>
          <cell r="K78">
            <v>0</v>
          </cell>
          <cell r="L78">
            <v>0</v>
          </cell>
          <cell r="M78">
            <v>7500</v>
          </cell>
          <cell r="N78">
            <v>15500</v>
          </cell>
          <cell r="O78">
            <v>5500</v>
          </cell>
        </row>
        <row r="79">
          <cell r="C79" t="str">
            <v>Scenario 3</v>
          </cell>
          <cell r="E79">
            <v>3</v>
          </cell>
          <cell r="K79">
            <v>0</v>
          </cell>
          <cell r="L79">
            <v>0</v>
          </cell>
          <cell r="M79">
            <v>7500</v>
          </cell>
          <cell r="N79">
            <v>15500</v>
          </cell>
          <cell r="O79">
            <v>5500</v>
          </cell>
        </row>
        <row r="80">
          <cell r="C80" t="str">
            <v>Scenario 4</v>
          </cell>
          <cell r="E80">
            <v>4</v>
          </cell>
          <cell r="K80">
            <v>0</v>
          </cell>
          <cell r="L80">
            <v>0</v>
          </cell>
          <cell r="M80">
            <v>7500</v>
          </cell>
          <cell r="N80">
            <v>15500</v>
          </cell>
          <cell r="O80">
            <v>5500</v>
          </cell>
        </row>
        <row r="81">
          <cell r="C81" t="str">
            <v>Scenario 5</v>
          </cell>
          <cell r="E81">
            <v>5</v>
          </cell>
        </row>
        <row r="83">
          <cell r="C83" t="str">
            <v>BC4 - Environment Volume</v>
          </cell>
          <cell r="F83" t="str">
            <v>t</v>
          </cell>
          <cell r="K83">
            <v>0</v>
          </cell>
          <cell r="L83">
            <v>0</v>
          </cell>
          <cell r="M83">
            <v>5300.0000000000009</v>
          </cell>
          <cell r="N83">
            <v>0</v>
          </cell>
          <cell r="O83">
            <v>1000</v>
          </cell>
        </row>
        <row r="84">
          <cell r="C84" t="str">
            <v>Management Case</v>
          </cell>
          <cell r="E84">
            <v>1</v>
          </cell>
          <cell r="L84">
            <v>0</v>
          </cell>
          <cell r="M84">
            <v>5300.0000000000009</v>
          </cell>
          <cell r="N84">
            <v>0</v>
          </cell>
          <cell r="O84">
            <v>1000</v>
          </cell>
        </row>
        <row r="85">
          <cell r="C85" t="str">
            <v>Scenario 2</v>
          </cell>
          <cell r="E85">
            <v>2</v>
          </cell>
          <cell r="K85">
            <v>0</v>
          </cell>
          <cell r="L85">
            <v>0</v>
          </cell>
          <cell r="M85">
            <v>5300.0000000000009</v>
          </cell>
          <cell r="N85">
            <v>0</v>
          </cell>
          <cell r="O85">
            <v>1000</v>
          </cell>
        </row>
        <row r="86">
          <cell r="C86" t="str">
            <v>Scenario 3</v>
          </cell>
          <cell r="E86">
            <v>3</v>
          </cell>
          <cell r="K86">
            <v>0</v>
          </cell>
          <cell r="L86">
            <v>0</v>
          </cell>
          <cell r="M86">
            <v>5300.0000000000009</v>
          </cell>
          <cell r="N86">
            <v>0</v>
          </cell>
          <cell r="O86">
            <v>1000</v>
          </cell>
        </row>
        <row r="87">
          <cell r="C87" t="str">
            <v>Scenario 4</v>
          </cell>
          <cell r="E87">
            <v>4</v>
          </cell>
          <cell r="K87">
            <v>0</v>
          </cell>
          <cell r="L87">
            <v>0</v>
          </cell>
          <cell r="M87">
            <v>5300.0000000000009</v>
          </cell>
          <cell r="N87">
            <v>0</v>
          </cell>
          <cell r="O87">
            <v>1000</v>
          </cell>
        </row>
        <row r="88">
          <cell r="C88" t="str">
            <v>Scenario 5</v>
          </cell>
          <cell r="E88">
            <v>5</v>
          </cell>
        </row>
        <row r="90">
          <cell r="C90" t="str">
            <v xml:space="preserve">BC4 - Home Care Volume </v>
          </cell>
          <cell r="F90" t="str">
            <v>t</v>
          </cell>
          <cell r="K90">
            <v>0</v>
          </cell>
          <cell r="L90">
            <v>0</v>
          </cell>
          <cell r="M90">
            <v>0</v>
          </cell>
          <cell r="N90">
            <v>0</v>
          </cell>
          <cell r="O90">
            <v>0</v>
          </cell>
        </row>
        <row r="91">
          <cell r="C91" t="str">
            <v>Management Case</v>
          </cell>
          <cell r="E91">
            <v>1</v>
          </cell>
          <cell r="L91">
            <v>0</v>
          </cell>
          <cell r="M91">
            <v>0</v>
          </cell>
          <cell r="N91">
            <v>0</v>
          </cell>
          <cell r="O91">
            <v>0</v>
          </cell>
        </row>
        <row r="92">
          <cell r="C92" t="str">
            <v>Scenario 2</v>
          </cell>
          <cell r="E92">
            <v>2</v>
          </cell>
          <cell r="K92">
            <v>0</v>
          </cell>
          <cell r="L92">
            <v>0</v>
          </cell>
          <cell r="M92">
            <v>0</v>
          </cell>
          <cell r="N92">
            <v>0</v>
          </cell>
          <cell r="O92">
            <v>0</v>
          </cell>
        </row>
        <row r="93">
          <cell r="C93" t="str">
            <v>Scenario 3</v>
          </cell>
          <cell r="E93">
            <v>3</v>
          </cell>
          <cell r="K93">
            <v>0</v>
          </cell>
          <cell r="L93">
            <v>0</v>
          </cell>
          <cell r="M93">
            <v>0</v>
          </cell>
          <cell r="N93">
            <v>0</v>
          </cell>
          <cell r="O93">
            <v>0</v>
          </cell>
        </row>
        <row r="94">
          <cell r="C94" t="str">
            <v>Scenario 4</v>
          </cell>
          <cell r="E94">
            <v>4</v>
          </cell>
          <cell r="K94">
            <v>0</v>
          </cell>
          <cell r="L94">
            <v>0</v>
          </cell>
          <cell r="M94">
            <v>0</v>
          </cell>
          <cell r="N94">
            <v>0</v>
          </cell>
          <cell r="O94">
            <v>0</v>
          </cell>
        </row>
        <row r="95">
          <cell r="C95" t="str">
            <v>Scenario 5</v>
          </cell>
          <cell r="E95">
            <v>5</v>
          </cell>
        </row>
        <row r="97">
          <cell r="C97" t="str">
            <v xml:space="preserve">BC4 - Chemicals &amp; Others Volume </v>
          </cell>
          <cell r="F97" t="str">
            <v>t</v>
          </cell>
          <cell r="K97">
            <v>0</v>
          </cell>
          <cell r="L97">
            <v>0</v>
          </cell>
          <cell r="M97">
            <v>1000</v>
          </cell>
          <cell r="N97">
            <v>2000</v>
          </cell>
          <cell r="O97">
            <v>4000</v>
          </cell>
        </row>
        <row r="98">
          <cell r="C98" t="str">
            <v>Management Case</v>
          </cell>
          <cell r="E98">
            <v>1</v>
          </cell>
          <cell r="L98">
            <v>0</v>
          </cell>
          <cell r="M98">
            <v>1000</v>
          </cell>
          <cell r="N98">
            <v>2000</v>
          </cell>
          <cell r="O98">
            <v>4000</v>
          </cell>
        </row>
        <row r="99">
          <cell r="C99" t="str">
            <v>Scenario 2</v>
          </cell>
          <cell r="E99">
            <v>2</v>
          </cell>
          <cell r="K99">
            <v>0</v>
          </cell>
          <cell r="L99">
            <v>0</v>
          </cell>
          <cell r="M99">
            <v>1000</v>
          </cell>
          <cell r="N99">
            <v>2000</v>
          </cell>
          <cell r="O99">
            <v>4000</v>
          </cell>
        </row>
        <row r="100">
          <cell r="C100" t="str">
            <v>Scenario 3</v>
          </cell>
          <cell r="E100">
            <v>3</v>
          </cell>
          <cell r="K100">
            <v>0</v>
          </cell>
          <cell r="L100">
            <v>0</v>
          </cell>
          <cell r="M100">
            <v>1000</v>
          </cell>
          <cell r="N100">
            <v>2000</v>
          </cell>
          <cell r="O100">
            <v>4000</v>
          </cell>
        </row>
        <row r="101">
          <cell r="C101" t="str">
            <v>Scenario 4</v>
          </cell>
          <cell r="E101">
            <v>4</v>
          </cell>
          <cell r="K101">
            <v>0</v>
          </cell>
          <cell r="L101">
            <v>0</v>
          </cell>
          <cell r="M101">
            <v>1000</v>
          </cell>
          <cell r="N101">
            <v>2000</v>
          </cell>
          <cell r="O101">
            <v>4000</v>
          </cell>
        </row>
        <row r="102">
          <cell r="C102" t="str">
            <v>Scenario 5</v>
          </cell>
          <cell r="E102">
            <v>5</v>
          </cell>
        </row>
        <row r="104">
          <cell r="C104" t="str">
            <v>DSA - BC4 Topline Usage Factor</v>
          </cell>
          <cell r="F104" t="str">
            <v>t/t</v>
          </cell>
          <cell r="K104">
            <v>0</v>
          </cell>
          <cell r="L104">
            <v>0.68</v>
          </cell>
          <cell r="M104">
            <v>0.68</v>
          </cell>
          <cell r="N104">
            <v>0.68</v>
          </cell>
          <cell r="O104">
            <v>0.68</v>
          </cell>
        </row>
        <row r="105">
          <cell r="C105" t="str">
            <v>Management Case</v>
          </cell>
          <cell r="E105">
            <v>1</v>
          </cell>
          <cell r="L105">
            <v>0.68</v>
          </cell>
          <cell r="M105">
            <v>0.68</v>
          </cell>
          <cell r="N105">
            <v>0.68</v>
          </cell>
          <cell r="O105">
            <v>0.68</v>
          </cell>
        </row>
        <row r="106">
          <cell r="C106" t="str">
            <v>Scenario 2</v>
          </cell>
          <cell r="E106">
            <v>2</v>
          </cell>
          <cell r="K106">
            <v>0</v>
          </cell>
          <cell r="L106">
            <v>0.68</v>
          </cell>
          <cell r="M106">
            <v>0.68</v>
          </cell>
          <cell r="N106">
            <v>0.68</v>
          </cell>
          <cell r="O106">
            <v>0.68</v>
          </cell>
        </row>
        <row r="107">
          <cell r="C107" t="str">
            <v>Scenario 3</v>
          </cell>
          <cell r="E107">
            <v>3</v>
          </cell>
          <cell r="K107">
            <v>0</v>
          </cell>
          <cell r="L107">
            <v>0.68</v>
          </cell>
          <cell r="M107">
            <v>0.68</v>
          </cell>
          <cell r="N107">
            <v>0.68</v>
          </cell>
          <cell r="O107">
            <v>0.68</v>
          </cell>
        </row>
        <row r="108">
          <cell r="C108" t="str">
            <v>Scenario 4</v>
          </cell>
          <cell r="E108">
            <v>4</v>
          </cell>
          <cell r="K108">
            <v>0</v>
          </cell>
          <cell r="L108">
            <v>0.68</v>
          </cell>
          <cell r="M108">
            <v>0.68</v>
          </cell>
          <cell r="N108">
            <v>0.68</v>
          </cell>
          <cell r="O108">
            <v>0.68</v>
          </cell>
        </row>
        <row r="109">
          <cell r="C109" t="str">
            <v>Scenario 5</v>
          </cell>
          <cell r="E109">
            <v>5</v>
          </cell>
        </row>
        <row r="112">
          <cell r="A112">
            <v>2</v>
          </cell>
          <cell r="B112" t="str">
            <v>Net Average Selling Price Growth</v>
          </cell>
        </row>
        <row r="114">
          <cell r="B114" t="str">
            <v>A</v>
          </cell>
          <cell r="C114" t="str">
            <v>BC1</v>
          </cell>
        </row>
        <row r="116">
          <cell r="C116" t="str">
            <v>BC1 - Pharma &amp; Personal Care Net ASP</v>
          </cell>
          <cell r="F116" t="str">
            <v>€/t</v>
          </cell>
          <cell r="K116">
            <v>0</v>
          </cell>
          <cell r="L116">
            <v>0</v>
          </cell>
          <cell r="M116">
            <v>0</v>
          </cell>
          <cell r="N116">
            <v>0</v>
          </cell>
          <cell r="O116">
            <v>0</v>
          </cell>
        </row>
        <row r="117">
          <cell r="C117" t="str">
            <v>Management Case</v>
          </cell>
          <cell r="E117">
            <v>1</v>
          </cell>
        </row>
        <row r="118">
          <cell r="C118" t="str">
            <v>Scenario 2</v>
          </cell>
          <cell r="E118">
            <v>2</v>
          </cell>
          <cell r="K118">
            <v>0</v>
          </cell>
          <cell r="L118">
            <v>0</v>
          </cell>
          <cell r="M118">
            <v>0</v>
          </cell>
          <cell r="N118">
            <v>0</v>
          </cell>
          <cell r="O118">
            <v>0</v>
          </cell>
        </row>
        <row r="119">
          <cell r="C119" t="str">
            <v>Scenario 3</v>
          </cell>
          <cell r="E119">
            <v>3</v>
          </cell>
          <cell r="K119">
            <v>0</v>
          </cell>
          <cell r="L119">
            <v>0</v>
          </cell>
          <cell r="M119">
            <v>0</v>
          </cell>
          <cell r="N119">
            <v>0</v>
          </cell>
          <cell r="O119">
            <v>0</v>
          </cell>
        </row>
        <row r="120">
          <cell r="C120" t="str">
            <v>Scenario 4</v>
          </cell>
          <cell r="E120">
            <v>4</v>
          </cell>
          <cell r="K120">
            <v>0</v>
          </cell>
          <cell r="L120">
            <v>0</v>
          </cell>
          <cell r="M120">
            <v>0</v>
          </cell>
          <cell r="N120">
            <v>0</v>
          </cell>
          <cell r="O120">
            <v>0</v>
          </cell>
        </row>
        <row r="121">
          <cell r="C121" t="str">
            <v>Scenario 5</v>
          </cell>
          <cell r="E121">
            <v>5</v>
          </cell>
        </row>
        <row r="123">
          <cell r="C123" t="str">
            <v>BC1 - Food Net ASP</v>
          </cell>
          <cell r="F123" t="str">
            <v>€/t</v>
          </cell>
          <cell r="K123">
            <v>0</v>
          </cell>
          <cell r="L123">
            <v>0</v>
          </cell>
          <cell r="M123">
            <v>0</v>
          </cell>
          <cell r="N123">
            <v>0</v>
          </cell>
          <cell r="O123">
            <v>0</v>
          </cell>
        </row>
        <row r="124">
          <cell r="C124" t="str">
            <v>Management Case</v>
          </cell>
          <cell r="E124">
            <v>1</v>
          </cell>
        </row>
        <row r="125">
          <cell r="C125" t="str">
            <v>Scenario 2</v>
          </cell>
          <cell r="E125">
            <v>2</v>
          </cell>
          <cell r="K125">
            <v>0</v>
          </cell>
          <cell r="L125">
            <v>0</v>
          </cell>
          <cell r="M125">
            <v>0</v>
          </cell>
          <cell r="N125">
            <v>0</v>
          </cell>
          <cell r="O125">
            <v>0</v>
          </cell>
        </row>
        <row r="126">
          <cell r="C126" t="str">
            <v>Scenario 3</v>
          </cell>
          <cell r="E126">
            <v>3</v>
          </cell>
          <cell r="K126">
            <v>0</v>
          </cell>
          <cell r="L126">
            <v>0</v>
          </cell>
          <cell r="M126">
            <v>0</v>
          </cell>
          <cell r="N126">
            <v>0</v>
          </cell>
          <cell r="O126">
            <v>0</v>
          </cell>
        </row>
        <row r="127">
          <cell r="C127" t="str">
            <v>Scenario 4</v>
          </cell>
          <cell r="E127">
            <v>4</v>
          </cell>
          <cell r="K127">
            <v>0</v>
          </cell>
          <cell r="L127">
            <v>0</v>
          </cell>
          <cell r="M127">
            <v>0</v>
          </cell>
          <cell r="N127">
            <v>0</v>
          </cell>
          <cell r="O127">
            <v>0</v>
          </cell>
        </row>
        <row r="128">
          <cell r="C128" t="str">
            <v>Scenario 5</v>
          </cell>
          <cell r="E128">
            <v>5</v>
          </cell>
        </row>
        <row r="130">
          <cell r="C130" t="str">
            <v>BC1 - Feed Net ASP</v>
          </cell>
          <cell r="F130" t="str">
            <v>€/t</v>
          </cell>
          <cell r="K130">
            <v>0</v>
          </cell>
          <cell r="L130">
            <v>0</v>
          </cell>
          <cell r="M130">
            <v>254.79867728071949</v>
          </cell>
          <cell r="N130">
            <v>257.41555466812571</v>
          </cell>
          <cell r="O130">
            <v>261.06751341371847</v>
          </cell>
        </row>
        <row r="131">
          <cell r="C131" t="str">
            <v>Management Case</v>
          </cell>
          <cell r="E131">
            <v>1</v>
          </cell>
          <cell r="M131">
            <v>254.79867728071949</v>
          </cell>
          <cell r="N131">
            <v>257.41555466812571</v>
          </cell>
          <cell r="O131">
            <v>261.06751341371847</v>
          </cell>
        </row>
        <row r="132">
          <cell r="C132" t="str">
            <v>Scenario 2</v>
          </cell>
          <cell r="E132">
            <v>2</v>
          </cell>
          <cell r="K132">
            <v>0</v>
          </cell>
          <cell r="L132">
            <v>0</v>
          </cell>
          <cell r="M132">
            <v>254.79867728071949</v>
          </cell>
          <cell r="N132">
            <v>257.41555466812571</v>
          </cell>
          <cell r="O132">
            <v>261.06751341371847</v>
          </cell>
        </row>
        <row r="133">
          <cell r="C133" t="str">
            <v>Scenario 3</v>
          </cell>
          <cell r="E133">
            <v>3</v>
          </cell>
          <cell r="K133">
            <v>0</v>
          </cell>
          <cell r="L133">
            <v>0</v>
          </cell>
          <cell r="M133">
            <v>254.79867728071949</v>
          </cell>
          <cell r="N133">
            <v>257.41555466812571</v>
          </cell>
          <cell r="O133">
            <v>261.06751341371847</v>
          </cell>
        </row>
        <row r="134">
          <cell r="C134" t="str">
            <v>Scenario 4</v>
          </cell>
          <cell r="E134">
            <v>4</v>
          </cell>
          <cell r="K134">
            <v>0</v>
          </cell>
          <cell r="L134">
            <v>0</v>
          </cell>
          <cell r="M134">
            <v>254.79867728071949</v>
          </cell>
          <cell r="N134">
            <v>257.41555466812571</v>
          </cell>
          <cell r="O134">
            <v>261.06751341371847</v>
          </cell>
        </row>
        <row r="135">
          <cell r="C135" t="str">
            <v>Scenario 5</v>
          </cell>
          <cell r="E135">
            <v>5</v>
          </cell>
        </row>
        <row r="137">
          <cell r="C137" t="str">
            <v>BC1 - Environment Net ASP</v>
          </cell>
          <cell r="F137" t="str">
            <v>€/t</v>
          </cell>
          <cell r="K137">
            <v>0</v>
          </cell>
          <cell r="L137">
            <v>227.19508466341304</v>
          </cell>
          <cell r="M137">
            <v>230.1407323078229</v>
          </cell>
          <cell r="N137">
            <v>233.83051696015752</v>
          </cell>
          <cell r="O137">
            <v>236.64577070610093</v>
          </cell>
        </row>
        <row r="138">
          <cell r="C138" t="str">
            <v>Management Case</v>
          </cell>
          <cell r="E138">
            <v>1</v>
          </cell>
          <cell r="L138">
            <v>227.19508466341304</v>
          </cell>
          <cell r="M138">
            <v>230.1407323078229</v>
          </cell>
          <cell r="N138">
            <v>233.83051696015752</v>
          </cell>
          <cell r="O138">
            <v>236.64577070610093</v>
          </cell>
        </row>
        <row r="139">
          <cell r="C139" t="str">
            <v>Scenario 2</v>
          </cell>
          <cell r="E139">
            <v>2</v>
          </cell>
          <cell r="K139">
            <v>0</v>
          </cell>
          <cell r="L139">
            <v>227.19508466341304</v>
          </cell>
          <cell r="M139">
            <v>230.1407323078229</v>
          </cell>
          <cell r="N139">
            <v>233.83051696015752</v>
          </cell>
          <cell r="O139">
            <v>236.64577070610093</v>
          </cell>
        </row>
        <row r="140">
          <cell r="C140" t="str">
            <v>Scenario 3</v>
          </cell>
          <cell r="E140">
            <v>3</v>
          </cell>
          <cell r="K140">
            <v>0</v>
          </cell>
          <cell r="L140">
            <v>227.19508466341304</v>
          </cell>
          <cell r="M140">
            <v>230.1407323078229</v>
          </cell>
          <cell r="N140">
            <v>233.83051696015752</v>
          </cell>
          <cell r="O140">
            <v>236.64577070610093</v>
          </cell>
        </row>
        <row r="141">
          <cell r="C141" t="str">
            <v>Scenario 4</v>
          </cell>
          <cell r="E141">
            <v>4</v>
          </cell>
          <cell r="K141">
            <v>0</v>
          </cell>
          <cell r="L141">
            <v>227.19508466341304</v>
          </cell>
          <cell r="M141">
            <v>230.1407323078229</v>
          </cell>
          <cell r="N141">
            <v>233.83051696015752</v>
          </cell>
          <cell r="O141">
            <v>236.64577070610093</v>
          </cell>
        </row>
        <row r="142">
          <cell r="C142" t="str">
            <v>Scenario 5</v>
          </cell>
          <cell r="E142">
            <v>5</v>
          </cell>
        </row>
        <row r="144">
          <cell r="C144" t="str">
            <v>BC1 - Home Care Net ASP</v>
          </cell>
          <cell r="F144" t="str">
            <v>€/t</v>
          </cell>
          <cell r="K144">
            <v>0</v>
          </cell>
          <cell r="L144">
            <v>288.59917828351132</v>
          </cell>
          <cell r="M144">
            <v>291.04098954038818</v>
          </cell>
          <cell r="N144">
            <v>292.389963772427</v>
          </cell>
          <cell r="O144">
            <v>295.4145088422535</v>
          </cell>
        </row>
        <row r="145">
          <cell r="C145" t="str">
            <v>Management Case</v>
          </cell>
          <cell r="E145">
            <v>1</v>
          </cell>
          <cell r="L145">
            <v>288.59917828351132</v>
          </cell>
          <cell r="M145">
            <v>291.04098954038818</v>
          </cell>
          <cell r="N145">
            <v>292.389963772427</v>
          </cell>
          <cell r="O145">
            <v>295.4145088422535</v>
          </cell>
        </row>
        <row r="146">
          <cell r="C146" t="str">
            <v>Scenario 2</v>
          </cell>
          <cell r="E146">
            <v>2</v>
          </cell>
          <cell r="K146">
            <v>0</v>
          </cell>
          <cell r="L146">
            <v>288.59917828351132</v>
          </cell>
          <cell r="M146">
            <v>291.04098954038818</v>
          </cell>
          <cell r="N146">
            <v>292.389963772427</v>
          </cell>
          <cell r="O146">
            <v>295.4145088422535</v>
          </cell>
        </row>
        <row r="147">
          <cell r="C147" t="str">
            <v>Scenario 3</v>
          </cell>
          <cell r="E147">
            <v>3</v>
          </cell>
          <cell r="K147">
            <v>0</v>
          </cell>
          <cell r="L147">
            <v>288.59917828351132</v>
          </cell>
          <cell r="M147">
            <v>291.04098954038818</v>
          </cell>
          <cell r="N147">
            <v>292.389963772427</v>
          </cell>
          <cell r="O147">
            <v>295.4145088422535</v>
          </cell>
        </row>
        <row r="148">
          <cell r="C148" t="str">
            <v>Scenario 4</v>
          </cell>
          <cell r="E148">
            <v>4</v>
          </cell>
          <cell r="K148">
            <v>0</v>
          </cell>
          <cell r="L148">
            <v>288.59917828351132</v>
          </cell>
          <cell r="M148">
            <v>291.04098954038818</v>
          </cell>
          <cell r="N148">
            <v>292.389963772427</v>
          </cell>
          <cell r="O148">
            <v>295.4145088422535</v>
          </cell>
        </row>
        <row r="149">
          <cell r="C149" t="str">
            <v>Scenario 5</v>
          </cell>
          <cell r="E149">
            <v>5</v>
          </cell>
        </row>
        <row r="151">
          <cell r="C151" t="str">
            <v>BC1 - Chemicals &amp; Others Net ASP</v>
          </cell>
          <cell r="F151" t="str">
            <v>€/t</v>
          </cell>
          <cell r="K151">
            <v>0</v>
          </cell>
          <cell r="L151">
            <v>0</v>
          </cell>
          <cell r="M151">
            <v>0</v>
          </cell>
          <cell r="N151">
            <v>0</v>
          </cell>
          <cell r="O151">
            <v>0</v>
          </cell>
        </row>
        <row r="152">
          <cell r="C152" t="str">
            <v>Management Case</v>
          </cell>
          <cell r="E152">
            <v>1</v>
          </cell>
        </row>
        <row r="153">
          <cell r="C153" t="str">
            <v>Scenario 2</v>
          </cell>
          <cell r="E153">
            <v>2</v>
          </cell>
          <cell r="K153">
            <v>0</v>
          </cell>
          <cell r="L153">
            <v>0</v>
          </cell>
          <cell r="M153">
            <v>0</v>
          </cell>
          <cell r="N153">
            <v>0</v>
          </cell>
          <cell r="O153">
            <v>0</v>
          </cell>
        </row>
        <row r="154">
          <cell r="C154" t="str">
            <v>Scenario 3</v>
          </cell>
          <cell r="E154">
            <v>3</v>
          </cell>
          <cell r="K154">
            <v>0</v>
          </cell>
          <cell r="L154">
            <v>0</v>
          </cell>
          <cell r="M154">
            <v>0</v>
          </cell>
          <cell r="N154">
            <v>0</v>
          </cell>
          <cell r="O154">
            <v>0</v>
          </cell>
        </row>
        <row r="155">
          <cell r="C155" t="str">
            <v>Scenario 4</v>
          </cell>
          <cell r="E155">
            <v>4</v>
          </cell>
          <cell r="K155">
            <v>0</v>
          </cell>
          <cell r="L155">
            <v>0</v>
          </cell>
          <cell r="M155">
            <v>0</v>
          </cell>
          <cell r="N155">
            <v>0</v>
          </cell>
          <cell r="O155">
            <v>0</v>
          </cell>
        </row>
        <row r="156">
          <cell r="C156" t="str">
            <v>Scenario 5</v>
          </cell>
          <cell r="E156">
            <v>5</v>
          </cell>
        </row>
        <row r="158">
          <cell r="C158" t="str">
            <v>BC1 - DSA Net ASP</v>
          </cell>
          <cell r="F158" t="str">
            <v>€/t</v>
          </cell>
          <cell r="K158">
            <v>0</v>
          </cell>
          <cell r="L158">
            <v>189</v>
          </cell>
          <cell r="M158">
            <v>192</v>
          </cell>
          <cell r="N158">
            <v>195</v>
          </cell>
          <cell r="O158">
            <v>198</v>
          </cell>
        </row>
        <row r="159">
          <cell r="C159" t="str">
            <v>Management Case</v>
          </cell>
          <cell r="E159">
            <v>1</v>
          </cell>
          <cell r="L159">
            <v>189</v>
          </cell>
          <cell r="M159">
            <v>192</v>
          </cell>
          <cell r="N159">
            <v>195</v>
          </cell>
          <cell r="O159">
            <v>198</v>
          </cell>
        </row>
        <row r="160">
          <cell r="C160" t="str">
            <v>Scenario 2</v>
          </cell>
          <cell r="E160">
            <v>2</v>
          </cell>
          <cell r="K160">
            <v>0</v>
          </cell>
          <cell r="L160">
            <v>189</v>
          </cell>
          <cell r="M160">
            <v>192</v>
          </cell>
          <cell r="N160">
            <v>195</v>
          </cell>
          <cell r="O160">
            <v>198</v>
          </cell>
        </row>
        <row r="161">
          <cell r="C161" t="str">
            <v>Scenario 3</v>
          </cell>
          <cell r="E161">
            <v>3</v>
          </cell>
          <cell r="K161">
            <v>0</v>
          </cell>
          <cell r="L161">
            <v>189</v>
          </cell>
          <cell r="M161">
            <v>192</v>
          </cell>
          <cell r="N161">
            <v>195</v>
          </cell>
          <cell r="O161">
            <v>198</v>
          </cell>
        </row>
        <row r="162">
          <cell r="C162" t="str">
            <v>Scenario 4</v>
          </cell>
          <cell r="E162">
            <v>4</v>
          </cell>
          <cell r="K162">
            <v>0</v>
          </cell>
          <cell r="L162">
            <v>189</v>
          </cell>
          <cell r="M162">
            <v>192</v>
          </cell>
          <cell r="N162">
            <v>195</v>
          </cell>
          <cell r="O162">
            <v>198</v>
          </cell>
        </row>
        <row r="163">
          <cell r="C163" t="str">
            <v>Scenario 5</v>
          </cell>
          <cell r="E163">
            <v>5</v>
          </cell>
        </row>
        <row r="165">
          <cell r="B165" t="str">
            <v>B</v>
          </cell>
          <cell r="C165" t="str">
            <v>BC4</v>
          </cell>
        </row>
        <row r="167">
          <cell r="C167" t="str">
            <v>BC4 - Pharma &amp; Personal Care Net ASP</v>
          </cell>
          <cell r="F167" t="str">
            <v>€/t</v>
          </cell>
          <cell r="K167">
            <v>0</v>
          </cell>
          <cell r="L167">
            <v>0</v>
          </cell>
          <cell r="M167">
            <v>350</v>
          </cell>
          <cell r="N167">
            <v>356.8234865061998</v>
          </cell>
          <cell r="O167">
            <v>370.51072563904256</v>
          </cell>
        </row>
        <row r="168">
          <cell r="C168" t="str">
            <v>Management Case</v>
          </cell>
          <cell r="E168">
            <v>1</v>
          </cell>
          <cell r="M168">
            <v>350</v>
          </cell>
          <cell r="N168">
            <v>356.8234865061998</v>
          </cell>
          <cell r="O168">
            <v>370.51072563904256</v>
          </cell>
        </row>
        <row r="169">
          <cell r="C169" t="str">
            <v>Scenario 2</v>
          </cell>
          <cell r="E169">
            <v>2</v>
          </cell>
          <cell r="K169">
            <v>0</v>
          </cell>
          <cell r="L169">
            <v>0</v>
          </cell>
          <cell r="M169">
            <v>350</v>
          </cell>
          <cell r="N169">
            <v>356.8234865061998</v>
          </cell>
          <cell r="O169">
            <v>370.51072563904256</v>
          </cell>
        </row>
        <row r="170">
          <cell r="C170" t="str">
            <v>Scenario 3</v>
          </cell>
          <cell r="E170">
            <v>3</v>
          </cell>
          <cell r="K170">
            <v>0</v>
          </cell>
          <cell r="L170">
            <v>0</v>
          </cell>
          <cell r="M170">
            <v>350</v>
          </cell>
          <cell r="N170">
            <v>356.8234865061998</v>
          </cell>
          <cell r="O170">
            <v>370.51072563904256</v>
          </cell>
        </row>
        <row r="171">
          <cell r="C171" t="str">
            <v>Scenario 4</v>
          </cell>
          <cell r="E171">
            <v>4</v>
          </cell>
          <cell r="K171">
            <v>0</v>
          </cell>
          <cell r="L171">
            <v>0</v>
          </cell>
          <cell r="M171">
            <v>350</v>
          </cell>
          <cell r="N171">
            <v>356.8234865061998</v>
          </cell>
          <cell r="O171">
            <v>370.51072563904256</v>
          </cell>
        </row>
        <row r="172">
          <cell r="C172" t="str">
            <v>Scenario 5</v>
          </cell>
          <cell r="E172">
            <v>5</v>
          </cell>
        </row>
        <row r="174">
          <cell r="C174" t="str">
            <v>BC4 - Food Net ASP</v>
          </cell>
          <cell r="F174" t="str">
            <v>€/t</v>
          </cell>
          <cell r="K174">
            <v>0</v>
          </cell>
          <cell r="L174">
            <v>0</v>
          </cell>
          <cell r="M174">
            <v>325.08821319023224</v>
          </cell>
          <cell r="N174">
            <v>332.11774340127948</v>
          </cell>
          <cell r="O174">
            <v>336.78907158435658</v>
          </cell>
        </row>
        <row r="175">
          <cell r="C175" t="str">
            <v>Management Case</v>
          </cell>
          <cell r="E175">
            <v>1</v>
          </cell>
          <cell r="M175">
            <v>325.08821319023224</v>
          </cell>
          <cell r="N175">
            <v>332.11774340127948</v>
          </cell>
          <cell r="O175">
            <v>336.78907158435658</v>
          </cell>
        </row>
        <row r="176">
          <cell r="C176" t="str">
            <v>Scenario 2</v>
          </cell>
          <cell r="E176">
            <v>2</v>
          </cell>
          <cell r="K176">
            <v>0</v>
          </cell>
          <cell r="L176">
            <v>0</v>
          </cell>
          <cell r="M176">
            <v>325.08821319023224</v>
          </cell>
          <cell r="N176">
            <v>332.11774340127948</v>
          </cell>
          <cell r="O176">
            <v>336.78907158435658</v>
          </cell>
        </row>
        <row r="177">
          <cell r="C177" t="str">
            <v>Scenario 3</v>
          </cell>
          <cell r="E177">
            <v>3</v>
          </cell>
          <cell r="K177">
            <v>0</v>
          </cell>
          <cell r="L177">
            <v>0</v>
          </cell>
          <cell r="M177">
            <v>325.08821319023224</v>
          </cell>
          <cell r="N177">
            <v>332.11774340127948</v>
          </cell>
          <cell r="O177">
            <v>336.78907158435658</v>
          </cell>
        </row>
        <row r="178">
          <cell r="C178" t="str">
            <v>Scenario 4</v>
          </cell>
          <cell r="E178">
            <v>4</v>
          </cell>
          <cell r="K178">
            <v>0</v>
          </cell>
          <cell r="L178">
            <v>0</v>
          </cell>
          <cell r="M178">
            <v>325.08821319023224</v>
          </cell>
          <cell r="N178">
            <v>332.11774340127948</v>
          </cell>
          <cell r="O178">
            <v>336.78907158435658</v>
          </cell>
        </row>
        <row r="179">
          <cell r="C179" t="str">
            <v>Scenario 5</v>
          </cell>
          <cell r="E179">
            <v>5</v>
          </cell>
        </row>
        <row r="181">
          <cell r="C181" t="str">
            <v>BC4 - Feed Net ASP</v>
          </cell>
          <cell r="F181" t="str">
            <v>€/t</v>
          </cell>
          <cell r="K181">
            <v>0</v>
          </cell>
          <cell r="L181">
            <v>0</v>
          </cell>
          <cell r="M181">
            <v>254.79867728071943</v>
          </cell>
          <cell r="N181">
            <v>257.41555466812571</v>
          </cell>
          <cell r="O181">
            <v>261.06751341371847</v>
          </cell>
        </row>
        <row r="182">
          <cell r="C182" t="str">
            <v>Management Case</v>
          </cell>
          <cell r="E182">
            <v>1</v>
          </cell>
          <cell r="M182">
            <v>254.79867728071943</v>
          </cell>
          <cell r="N182">
            <v>257.41555466812571</v>
          </cell>
          <cell r="O182">
            <v>261.06751341371847</v>
          </cell>
        </row>
        <row r="183">
          <cell r="C183" t="str">
            <v>Scenario 2</v>
          </cell>
          <cell r="E183">
            <v>2</v>
          </cell>
          <cell r="K183">
            <v>0</v>
          </cell>
          <cell r="L183">
            <v>0</v>
          </cell>
          <cell r="M183">
            <v>254.79867728071943</v>
          </cell>
          <cell r="N183">
            <v>257.41555466812571</v>
          </cell>
          <cell r="O183">
            <v>261.06751341371847</v>
          </cell>
        </row>
        <row r="184">
          <cell r="C184" t="str">
            <v>Scenario 3</v>
          </cell>
          <cell r="E184">
            <v>3</v>
          </cell>
          <cell r="K184">
            <v>0</v>
          </cell>
          <cell r="L184">
            <v>0</v>
          </cell>
          <cell r="M184">
            <v>254.79867728071943</v>
          </cell>
          <cell r="N184">
            <v>257.41555466812571</v>
          </cell>
          <cell r="O184">
            <v>261.06751341371847</v>
          </cell>
        </row>
        <row r="185">
          <cell r="C185" t="str">
            <v>Scenario 4</v>
          </cell>
          <cell r="E185">
            <v>4</v>
          </cell>
          <cell r="K185">
            <v>0</v>
          </cell>
          <cell r="L185">
            <v>0</v>
          </cell>
          <cell r="M185">
            <v>254.79867728071943</v>
          </cell>
          <cell r="N185">
            <v>257.41555466812571</v>
          </cell>
          <cell r="O185">
            <v>261.06751341371847</v>
          </cell>
        </row>
        <row r="186">
          <cell r="C186" t="str">
            <v>Scenario 5</v>
          </cell>
          <cell r="E186">
            <v>5</v>
          </cell>
        </row>
        <row r="188">
          <cell r="C188" t="str">
            <v>BC4 - Environment Net ASP</v>
          </cell>
          <cell r="F188" t="str">
            <v>€/t</v>
          </cell>
          <cell r="K188">
            <v>0</v>
          </cell>
          <cell r="L188">
            <v>0</v>
          </cell>
          <cell r="M188">
            <v>230.54103923084767</v>
          </cell>
          <cell r="N188">
            <v>0</v>
          </cell>
          <cell r="O188">
            <v>237.09821816301761</v>
          </cell>
        </row>
        <row r="189">
          <cell r="C189" t="str">
            <v>Management Case</v>
          </cell>
          <cell r="E189">
            <v>1</v>
          </cell>
          <cell r="M189">
            <v>230.54103923084767</v>
          </cell>
          <cell r="O189">
            <v>237.09821816301761</v>
          </cell>
        </row>
        <row r="190">
          <cell r="C190" t="str">
            <v>Scenario 2</v>
          </cell>
          <cell r="E190">
            <v>2</v>
          </cell>
          <cell r="K190">
            <v>0</v>
          </cell>
          <cell r="L190">
            <v>0</v>
          </cell>
          <cell r="M190">
            <v>230.54103923084767</v>
          </cell>
          <cell r="N190">
            <v>0</v>
          </cell>
          <cell r="O190">
            <v>237.09821816301761</v>
          </cell>
        </row>
        <row r="191">
          <cell r="C191" t="str">
            <v>Scenario 3</v>
          </cell>
          <cell r="E191">
            <v>3</v>
          </cell>
          <cell r="K191">
            <v>0</v>
          </cell>
          <cell r="L191">
            <v>0</v>
          </cell>
          <cell r="M191">
            <v>230.54103923084767</v>
          </cell>
          <cell r="N191">
            <v>0</v>
          </cell>
          <cell r="O191">
            <v>237.09821816301761</v>
          </cell>
        </row>
        <row r="192">
          <cell r="C192" t="str">
            <v>Scenario 4</v>
          </cell>
          <cell r="E192">
            <v>4</v>
          </cell>
          <cell r="K192">
            <v>0</v>
          </cell>
          <cell r="L192">
            <v>0</v>
          </cell>
          <cell r="M192">
            <v>230.54103923084767</v>
          </cell>
          <cell r="N192">
            <v>0</v>
          </cell>
          <cell r="O192">
            <v>237.09821816301761</v>
          </cell>
        </row>
        <row r="193">
          <cell r="C193" t="str">
            <v>Scenario 5</v>
          </cell>
          <cell r="E193">
            <v>5</v>
          </cell>
        </row>
        <row r="195">
          <cell r="C195" t="str">
            <v>BC4 - Home Care Net ASP</v>
          </cell>
          <cell r="F195" t="str">
            <v>€/t</v>
          </cell>
          <cell r="K195">
            <v>0</v>
          </cell>
          <cell r="L195">
            <v>0</v>
          </cell>
          <cell r="M195">
            <v>0</v>
          </cell>
          <cell r="N195">
            <v>0</v>
          </cell>
          <cell r="O195">
            <v>0</v>
          </cell>
        </row>
        <row r="196">
          <cell r="C196" t="str">
            <v>Management Case</v>
          </cell>
          <cell r="E196">
            <v>1</v>
          </cell>
        </row>
        <row r="197">
          <cell r="C197" t="str">
            <v>Scenario 2</v>
          </cell>
          <cell r="E197">
            <v>2</v>
          </cell>
          <cell r="K197">
            <v>0</v>
          </cell>
          <cell r="L197">
            <v>0</v>
          </cell>
          <cell r="M197">
            <v>0</v>
          </cell>
          <cell r="N197">
            <v>0</v>
          </cell>
          <cell r="O197">
            <v>0</v>
          </cell>
        </row>
        <row r="198">
          <cell r="C198" t="str">
            <v>Scenario 3</v>
          </cell>
          <cell r="E198">
            <v>3</v>
          </cell>
          <cell r="K198">
            <v>0</v>
          </cell>
          <cell r="L198">
            <v>0</v>
          </cell>
          <cell r="M198">
            <v>0</v>
          </cell>
          <cell r="N198">
            <v>0</v>
          </cell>
          <cell r="O198">
            <v>0</v>
          </cell>
        </row>
        <row r="199">
          <cell r="C199" t="str">
            <v>Scenario 4</v>
          </cell>
          <cell r="E199">
            <v>4</v>
          </cell>
          <cell r="K199">
            <v>0</v>
          </cell>
          <cell r="L199">
            <v>0</v>
          </cell>
          <cell r="M199">
            <v>0</v>
          </cell>
          <cell r="N199">
            <v>0</v>
          </cell>
          <cell r="O199">
            <v>0</v>
          </cell>
        </row>
        <row r="200">
          <cell r="C200" t="str">
            <v>Scenario 5</v>
          </cell>
          <cell r="E200">
            <v>5</v>
          </cell>
        </row>
        <row r="202">
          <cell r="C202" t="str">
            <v>BC4 - Chemicals &amp; Others Net ASP</v>
          </cell>
          <cell r="F202" t="str">
            <v>€/t</v>
          </cell>
          <cell r="K202">
            <v>0</v>
          </cell>
          <cell r="L202">
            <v>0</v>
          </cell>
          <cell r="M202">
            <v>310.59319038036955</v>
          </cell>
          <cell r="N202">
            <v>313.07570239550296</v>
          </cell>
          <cell r="O202">
            <v>316.34382192662395</v>
          </cell>
        </row>
        <row r="203">
          <cell r="C203" t="str">
            <v>Management Case</v>
          </cell>
          <cell r="E203">
            <v>1</v>
          </cell>
          <cell r="M203">
            <v>310.59319038036955</v>
          </cell>
          <cell r="N203">
            <v>313.07570239550296</v>
          </cell>
          <cell r="O203">
            <v>316.34382192662395</v>
          </cell>
        </row>
        <row r="204">
          <cell r="C204" t="str">
            <v>Scenario 2</v>
          </cell>
          <cell r="E204">
            <v>2</v>
          </cell>
          <cell r="K204">
            <v>0</v>
          </cell>
          <cell r="L204">
            <v>0</v>
          </cell>
          <cell r="M204">
            <v>310.59319038036955</v>
          </cell>
          <cell r="N204">
            <v>313.07570239550296</v>
          </cell>
          <cell r="O204">
            <v>316.34382192662395</v>
          </cell>
        </row>
        <row r="205">
          <cell r="C205" t="str">
            <v>Scenario 3</v>
          </cell>
          <cell r="E205">
            <v>3</v>
          </cell>
          <cell r="K205">
            <v>0</v>
          </cell>
          <cell r="L205">
            <v>0</v>
          </cell>
          <cell r="M205">
            <v>310.59319038036955</v>
          </cell>
          <cell r="N205">
            <v>313.07570239550296</v>
          </cell>
          <cell r="O205">
            <v>316.34382192662395</v>
          </cell>
        </row>
        <row r="206">
          <cell r="C206" t="str">
            <v>Scenario 4</v>
          </cell>
          <cell r="E206">
            <v>4</v>
          </cell>
          <cell r="K206">
            <v>0</v>
          </cell>
          <cell r="L206">
            <v>0</v>
          </cell>
          <cell r="M206">
            <v>310.59319038036955</v>
          </cell>
          <cell r="N206">
            <v>313.07570239550296</v>
          </cell>
          <cell r="O206">
            <v>316.34382192662395</v>
          </cell>
        </row>
        <row r="207">
          <cell r="C207" t="str">
            <v>Scenario 5</v>
          </cell>
          <cell r="E207">
            <v>5</v>
          </cell>
        </row>
        <row r="209">
          <cell r="C209" t="str">
            <v>BC4 - DSA Net ASP</v>
          </cell>
          <cell r="F209" t="str">
            <v>€/t</v>
          </cell>
          <cell r="K209">
            <v>0</v>
          </cell>
          <cell r="L209">
            <v>189</v>
          </cell>
          <cell r="M209">
            <v>192</v>
          </cell>
          <cell r="N209">
            <v>195</v>
          </cell>
          <cell r="O209">
            <v>198</v>
          </cell>
        </row>
        <row r="210">
          <cell r="C210" t="str">
            <v>Management Case</v>
          </cell>
          <cell r="E210">
            <v>1</v>
          </cell>
          <cell r="L210">
            <v>189</v>
          </cell>
          <cell r="M210">
            <v>192</v>
          </cell>
          <cell r="N210">
            <v>195</v>
          </cell>
          <cell r="O210">
            <v>198</v>
          </cell>
        </row>
        <row r="211">
          <cell r="C211" t="str">
            <v>Scenario 2</v>
          </cell>
          <cell r="E211">
            <v>2</v>
          </cell>
          <cell r="K211">
            <v>0</v>
          </cell>
          <cell r="L211">
            <v>189</v>
          </cell>
          <cell r="M211">
            <v>192</v>
          </cell>
          <cell r="N211">
            <v>195</v>
          </cell>
          <cell r="O211">
            <v>198</v>
          </cell>
        </row>
        <row r="212">
          <cell r="C212" t="str">
            <v>Scenario 3</v>
          </cell>
          <cell r="E212">
            <v>3</v>
          </cell>
          <cell r="K212">
            <v>0</v>
          </cell>
          <cell r="L212">
            <v>189</v>
          </cell>
          <cell r="M212">
            <v>192</v>
          </cell>
          <cell r="N212">
            <v>195</v>
          </cell>
          <cell r="O212">
            <v>198</v>
          </cell>
        </row>
        <row r="213">
          <cell r="C213" t="str">
            <v>Scenario 4</v>
          </cell>
          <cell r="E213">
            <v>4</v>
          </cell>
          <cell r="K213">
            <v>0</v>
          </cell>
          <cell r="L213">
            <v>189</v>
          </cell>
          <cell r="M213">
            <v>192</v>
          </cell>
          <cell r="N213">
            <v>195</v>
          </cell>
          <cell r="O213">
            <v>198</v>
          </cell>
        </row>
        <row r="214">
          <cell r="C214" t="str">
            <v>Scenario 5</v>
          </cell>
          <cell r="E214">
            <v>5</v>
          </cell>
        </row>
        <row r="217">
          <cell r="A217">
            <v>3</v>
          </cell>
          <cell r="B217" t="str">
            <v>Variable Costs</v>
          </cell>
        </row>
        <row r="219">
          <cell r="B219" t="str">
            <v>A</v>
          </cell>
          <cell r="C219" t="str">
            <v>BC1</v>
          </cell>
        </row>
        <row r="221">
          <cell r="C221" t="str">
            <v>LSA - BC1 Usage Factor</v>
          </cell>
          <cell r="F221" t="str">
            <v>t/t</v>
          </cell>
          <cell r="K221">
            <v>0</v>
          </cell>
          <cell r="L221">
            <v>0.75</v>
          </cell>
          <cell r="M221">
            <v>0.75</v>
          </cell>
          <cell r="N221">
            <v>0.75</v>
          </cell>
          <cell r="O221">
            <v>0.75</v>
          </cell>
        </row>
        <row r="222">
          <cell r="C222" t="str">
            <v>Management Case</v>
          </cell>
          <cell r="E222">
            <v>1</v>
          </cell>
          <cell r="L222">
            <v>0.75</v>
          </cell>
          <cell r="M222">
            <v>0.75</v>
          </cell>
          <cell r="N222">
            <v>0.75</v>
          </cell>
          <cell r="O222">
            <v>0.75</v>
          </cell>
        </row>
        <row r="223">
          <cell r="C223" t="str">
            <v>Scenario 2</v>
          </cell>
          <cell r="E223">
            <v>2</v>
          </cell>
          <cell r="K223">
            <v>0</v>
          </cell>
          <cell r="L223">
            <v>0.75</v>
          </cell>
          <cell r="M223">
            <v>0.75</v>
          </cell>
          <cell r="N223">
            <v>0.75</v>
          </cell>
          <cell r="O223">
            <v>0.75</v>
          </cell>
        </row>
        <row r="224">
          <cell r="C224" t="str">
            <v>Scenario 3</v>
          </cell>
          <cell r="E224">
            <v>3</v>
          </cell>
          <cell r="K224">
            <v>0</v>
          </cell>
          <cell r="L224">
            <v>0.75</v>
          </cell>
          <cell r="M224">
            <v>0.75</v>
          </cell>
          <cell r="N224">
            <v>0.75</v>
          </cell>
          <cell r="O224">
            <v>0.75</v>
          </cell>
        </row>
        <row r="225">
          <cell r="C225" t="str">
            <v>Scenario 4</v>
          </cell>
          <cell r="E225">
            <v>4</v>
          </cell>
          <cell r="K225">
            <v>0</v>
          </cell>
          <cell r="L225">
            <v>0.75</v>
          </cell>
          <cell r="M225">
            <v>0.75</v>
          </cell>
          <cell r="N225">
            <v>0.75</v>
          </cell>
          <cell r="O225">
            <v>0.75</v>
          </cell>
        </row>
        <row r="226">
          <cell r="C226" t="str">
            <v>Scenario 5</v>
          </cell>
          <cell r="E226">
            <v>5</v>
          </cell>
        </row>
        <row r="228">
          <cell r="C228" t="str">
            <v>LSA Unitary Cost</v>
          </cell>
          <cell r="F228" t="str">
            <v>€/t</v>
          </cell>
          <cell r="K228">
            <v>91.157675263840687</v>
          </cell>
          <cell r="L228">
            <v>87.569567488186664</v>
          </cell>
          <cell r="M228">
            <v>86.252225223709203</v>
          </cell>
          <cell r="N228">
            <v>85.329508008194679</v>
          </cell>
          <cell r="O228">
            <v>82.046230493025519</v>
          </cell>
        </row>
        <row r="230">
          <cell r="C230" t="str">
            <v>HP Steam - BC1 Usage Factor</v>
          </cell>
          <cell r="F230" t="str">
            <v>t/t</v>
          </cell>
          <cell r="K230">
            <v>0</v>
          </cell>
          <cell r="L230">
            <v>0.3</v>
          </cell>
          <cell r="M230">
            <v>0.3</v>
          </cell>
          <cell r="N230">
            <v>0.3</v>
          </cell>
          <cell r="O230">
            <v>0.3</v>
          </cell>
        </row>
        <row r="231">
          <cell r="C231" t="str">
            <v>Management Case</v>
          </cell>
          <cell r="E231">
            <v>1</v>
          </cell>
          <cell r="L231">
            <v>0.3</v>
          </cell>
          <cell r="M231">
            <v>0.3</v>
          </cell>
          <cell r="N231">
            <v>0.3</v>
          </cell>
          <cell r="O231">
            <v>0.3</v>
          </cell>
        </row>
        <row r="232">
          <cell r="C232" t="str">
            <v>Scenario 2</v>
          </cell>
          <cell r="E232">
            <v>2</v>
          </cell>
          <cell r="K232">
            <v>0</v>
          </cell>
          <cell r="L232">
            <v>0.3</v>
          </cell>
          <cell r="M232">
            <v>0.3</v>
          </cell>
          <cell r="N232">
            <v>0.3</v>
          </cell>
          <cell r="O232">
            <v>0.3</v>
          </cell>
        </row>
        <row r="233">
          <cell r="C233" t="str">
            <v>Scenario 3</v>
          </cell>
          <cell r="E233">
            <v>3</v>
          </cell>
          <cell r="K233">
            <v>0</v>
          </cell>
          <cell r="L233">
            <v>0.3</v>
          </cell>
          <cell r="M233">
            <v>0.3</v>
          </cell>
          <cell r="N233">
            <v>0.3</v>
          </cell>
          <cell r="O233">
            <v>0.3</v>
          </cell>
        </row>
        <row r="234">
          <cell r="C234" t="str">
            <v>Scenario 4</v>
          </cell>
          <cell r="E234">
            <v>4</v>
          </cell>
          <cell r="K234">
            <v>0</v>
          </cell>
          <cell r="L234">
            <v>0.3</v>
          </cell>
          <cell r="M234">
            <v>0.3</v>
          </cell>
          <cell r="N234">
            <v>0.3</v>
          </cell>
          <cell r="O234">
            <v>0.3</v>
          </cell>
        </row>
        <row r="235">
          <cell r="C235" t="str">
            <v>Scenario 5</v>
          </cell>
          <cell r="E235">
            <v>5</v>
          </cell>
        </row>
        <row r="237">
          <cell r="C237" t="str">
            <v>HP Steam Unitary Cost</v>
          </cell>
          <cell r="F237" t="str">
            <v>€/t</v>
          </cell>
          <cell r="K237">
            <v>15.248517023680154</v>
          </cell>
          <cell r="L237">
            <v>15.533634431576308</v>
          </cell>
          <cell r="M237">
            <v>15.434345248189741</v>
          </cell>
          <cell r="N237">
            <v>13.304686290137099</v>
          </cell>
          <cell r="O237">
            <v>12.908927335029233</v>
          </cell>
        </row>
        <row r="239">
          <cell r="C239" t="str">
            <v>Packaging Unitary Cost in BC1</v>
          </cell>
          <cell r="F239" t="str">
            <v>€/t</v>
          </cell>
          <cell r="K239">
            <v>0</v>
          </cell>
          <cell r="L239">
            <v>7.6000000000000014</v>
          </cell>
          <cell r="M239">
            <v>7.6000000000000014</v>
          </cell>
          <cell r="N239">
            <v>7.6000000000000014</v>
          </cell>
          <cell r="O239">
            <v>7.6000000000000014</v>
          </cell>
        </row>
        <row r="240">
          <cell r="C240" t="str">
            <v>Management Case</v>
          </cell>
          <cell r="E240">
            <v>1</v>
          </cell>
          <cell r="L240">
            <v>7.6000000000000014</v>
          </cell>
          <cell r="M240">
            <v>7.6000000000000014</v>
          </cell>
          <cell r="N240">
            <v>7.6000000000000014</v>
          </cell>
          <cell r="O240">
            <v>7.6000000000000014</v>
          </cell>
        </row>
        <row r="241">
          <cell r="C241" t="str">
            <v>Scenario 2</v>
          </cell>
          <cell r="E241">
            <v>2</v>
          </cell>
          <cell r="K241">
            <v>0</v>
          </cell>
          <cell r="L241">
            <v>7.6000000000000014</v>
          </cell>
          <cell r="M241">
            <v>7.6000000000000014</v>
          </cell>
          <cell r="N241">
            <v>7.6000000000000014</v>
          </cell>
          <cell r="O241">
            <v>7.6000000000000014</v>
          </cell>
        </row>
        <row r="242">
          <cell r="C242" t="str">
            <v>Scenario 3</v>
          </cell>
          <cell r="E242">
            <v>3</v>
          </cell>
          <cell r="K242">
            <v>0</v>
          </cell>
          <cell r="L242">
            <v>7.6000000000000014</v>
          </cell>
          <cell r="M242">
            <v>7.6000000000000014</v>
          </cell>
          <cell r="N242">
            <v>7.6000000000000014</v>
          </cell>
          <cell r="O242">
            <v>7.6000000000000014</v>
          </cell>
        </row>
        <row r="243">
          <cell r="C243" t="str">
            <v>Scenario 4</v>
          </cell>
          <cell r="E243">
            <v>4</v>
          </cell>
          <cell r="K243">
            <v>0</v>
          </cell>
          <cell r="L243">
            <v>7.6000000000000014</v>
          </cell>
          <cell r="M243">
            <v>7.6000000000000014</v>
          </cell>
          <cell r="N243">
            <v>7.6000000000000014</v>
          </cell>
          <cell r="O243">
            <v>7.6000000000000014</v>
          </cell>
        </row>
        <row r="244">
          <cell r="C244" t="str">
            <v>Scenario 5</v>
          </cell>
          <cell r="E244">
            <v>5</v>
          </cell>
        </row>
        <row r="246">
          <cell r="C246" t="str">
            <v>DSA Unitary Variable Costs</v>
          </cell>
          <cell r="F246" t="str">
            <v>€/t</v>
          </cell>
          <cell r="K246">
            <v>-96.085983658683361</v>
          </cell>
          <cell r="L246">
            <v>-92.982837010013853</v>
          </cell>
          <cell r="M246">
            <v>-91.605637665598437</v>
          </cell>
          <cell r="N246">
            <v>-90.067995114557363</v>
          </cell>
          <cell r="O246">
            <v>-86.56907637108263</v>
          </cell>
        </row>
        <row r="248">
          <cell r="B248" t="str">
            <v>B</v>
          </cell>
          <cell r="C248" t="str">
            <v>BC4</v>
          </cell>
        </row>
        <row r="250">
          <cell r="C250" t="str">
            <v>LSA - BC4 Usage Factor</v>
          </cell>
          <cell r="F250" t="str">
            <v>t/t</v>
          </cell>
          <cell r="K250">
            <v>0</v>
          </cell>
          <cell r="L250">
            <v>0.68</v>
          </cell>
          <cell r="M250">
            <v>0.68</v>
          </cell>
          <cell r="N250">
            <v>0.68</v>
          </cell>
          <cell r="O250">
            <v>0.68</v>
          </cell>
        </row>
        <row r="251">
          <cell r="C251" t="str">
            <v>Management Case</v>
          </cell>
          <cell r="E251">
            <v>1</v>
          </cell>
          <cell r="L251">
            <v>0.68</v>
          </cell>
          <cell r="M251">
            <v>0.68</v>
          </cell>
          <cell r="N251">
            <v>0.68</v>
          </cell>
          <cell r="O251">
            <v>0.68</v>
          </cell>
        </row>
        <row r="252">
          <cell r="C252" t="str">
            <v>Scenario 2</v>
          </cell>
          <cell r="E252">
            <v>2</v>
          </cell>
          <cell r="K252">
            <v>0</v>
          </cell>
          <cell r="L252">
            <v>0.68</v>
          </cell>
          <cell r="M252">
            <v>0.68</v>
          </cell>
          <cell r="N252">
            <v>0.68</v>
          </cell>
          <cell r="O252">
            <v>0.68</v>
          </cell>
        </row>
        <row r="253">
          <cell r="C253" t="str">
            <v>Scenario 3</v>
          </cell>
          <cell r="E253">
            <v>3</v>
          </cell>
          <cell r="K253">
            <v>0</v>
          </cell>
          <cell r="L253">
            <v>0.68</v>
          </cell>
          <cell r="M253">
            <v>0.68</v>
          </cell>
          <cell r="N253">
            <v>0.68</v>
          </cell>
          <cell r="O253">
            <v>0.68</v>
          </cell>
        </row>
        <row r="254">
          <cell r="C254" t="str">
            <v>Scenario 4</v>
          </cell>
          <cell r="E254">
            <v>4</v>
          </cell>
          <cell r="K254">
            <v>0</v>
          </cell>
          <cell r="L254">
            <v>0.68</v>
          </cell>
          <cell r="M254">
            <v>0.68</v>
          </cell>
          <cell r="N254">
            <v>0.68</v>
          </cell>
          <cell r="O254">
            <v>0.68</v>
          </cell>
        </row>
        <row r="255">
          <cell r="C255" t="str">
            <v>Scenario 5</v>
          </cell>
          <cell r="E255">
            <v>5</v>
          </cell>
        </row>
        <row r="257">
          <cell r="C257" t="str">
            <v>HP Steam - BC4 Usage Factor</v>
          </cell>
          <cell r="F257" t="str">
            <v>t/t</v>
          </cell>
          <cell r="K257">
            <v>0</v>
          </cell>
          <cell r="L257">
            <v>0.5</v>
          </cell>
          <cell r="M257">
            <v>0.5</v>
          </cell>
          <cell r="N257">
            <v>0.5</v>
          </cell>
          <cell r="O257">
            <v>0.5</v>
          </cell>
        </row>
        <row r="258">
          <cell r="C258" t="str">
            <v>Management Case</v>
          </cell>
          <cell r="E258">
            <v>1</v>
          </cell>
          <cell r="L258">
            <v>0.5</v>
          </cell>
          <cell r="M258">
            <v>0.5</v>
          </cell>
          <cell r="N258">
            <v>0.5</v>
          </cell>
          <cell r="O258">
            <v>0.5</v>
          </cell>
        </row>
        <row r="259">
          <cell r="C259" t="str">
            <v>Scenario 2</v>
          </cell>
          <cell r="E259">
            <v>2</v>
          </cell>
          <cell r="K259">
            <v>0</v>
          </cell>
          <cell r="L259">
            <v>0.5</v>
          </cell>
          <cell r="M259">
            <v>0.5</v>
          </cell>
          <cell r="N259">
            <v>0.5</v>
          </cell>
          <cell r="O259">
            <v>0.5</v>
          </cell>
        </row>
        <row r="260">
          <cell r="C260" t="str">
            <v>Scenario 3</v>
          </cell>
          <cell r="E260">
            <v>3</v>
          </cell>
          <cell r="K260">
            <v>0</v>
          </cell>
          <cell r="L260">
            <v>0.5</v>
          </cell>
          <cell r="M260">
            <v>0.5</v>
          </cell>
          <cell r="N260">
            <v>0.5</v>
          </cell>
          <cell r="O260">
            <v>0.5</v>
          </cell>
        </row>
        <row r="261">
          <cell r="C261" t="str">
            <v>Scenario 4</v>
          </cell>
          <cell r="E261">
            <v>4</v>
          </cell>
          <cell r="K261">
            <v>0</v>
          </cell>
          <cell r="L261">
            <v>0.5</v>
          </cell>
          <cell r="M261">
            <v>0.5</v>
          </cell>
          <cell r="N261">
            <v>0.5</v>
          </cell>
          <cell r="O261">
            <v>0.5</v>
          </cell>
        </row>
        <row r="262">
          <cell r="C262" t="str">
            <v>Scenario 5</v>
          </cell>
          <cell r="E262">
            <v>5</v>
          </cell>
        </row>
        <row r="264">
          <cell r="C264" t="str">
            <v>Commercial CO2 - BC4 Usage Factor</v>
          </cell>
          <cell r="F264" t="str">
            <v>t/t</v>
          </cell>
          <cell r="K264">
            <v>0</v>
          </cell>
          <cell r="L264">
            <v>0.32</v>
          </cell>
          <cell r="M264">
            <v>0.32</v>
          </cell>
          <cell r="N264">
            <v>0.32</v>
          </cell>
          <cell r="O264">
            <v>0.32</v>
          </cell>
        </row>
        <row r="265">
          <cell r="C265" t="str">
            <v>Management Case</v>
          </cell>
          <cell r="E265">
            <v>1</v>
          </cell>
          <cell r="L265">
            <v>0.32</v>
          </cell>
          <cell r="M265">
            <v>0.32</v>
          </cell>
          <cell r="N265">
            <v>0.32</v>
          </cell>
          <cell r="O265">
            <v>0.32</v>
          </cell>
        </row>
        <row r="266">
          <cell r="C266" t="str">
            <v>Scenario 2</v>
          </cell>
          <cell r="E266">
            <v>2</v>
          </cell>
          <cell r="K266">
            <v>0</v>
          </cell>
          <cell r="L266">
            <v>0.32</v>
          </cell>
          <cell r="M266">
            <v>0.32</v>
          </cell>
          <cell r="N266">
            <v>0.32</v>
          </cell>
          <cell r="O266">
            <v>0.32</v>
          </cell>
        </row>
        <row r="267">
          <cell r="C267" t="str">
            <v>Scenario 3</v>
          </cell>
          <cell r="E267">
            <v>3</v>
          </cell>
          <cell r="K267">
            <v>0</v>
          </cell>
          <cell r="L267">
            <v>0.32</v>
          </cell>
          <cell r="M267">
            <v>0.32</v>
          </cell>
          <cell r="N267">
            <v>0.32</v>
          </cell>
          <cell r="O267">
            <v>0.32</v>
          </cell>
        </row>
        <row r="268">
          <cell r="C268" t="str">
            <v>Scenario 4</v>
          </cell>
          <cell r="E268">
            <v>4</v>
          </cell>
          <cell r="K268">
            <v>0</v>
          </cell>
          <cell r="L268">
            <v>0.32</v>
          </cell>
          <cell r="M268">
            <v>0.32</v>
          </cell>
          <cell r="N268">
            <v>0.32</v>
          </cell>
          <cell r="O268">
            <v>0.32</v>
          </cell>
        </row>
        <row r="269">
          <cell r="C269" t="str">
            <v>Scenario 5</v>
          </cell>
          <cell r="E269">
            <v>5</v>
          </cell>
        </row>
        <row r="271">
          <cell r="C271" t="str">
            <v>Commercial CO2 Unitary Cost</v>
          </cell>
          <cell r="F271" t="str">
            <v>€/t</v>
          </cell>
          <cell r="K271">
            <v>0</v>
          </cell>
          <cell r="L271">
            <v>87</v>
          </cell>
          <cell r="M271">
            <v>87</v>
          </cell>
          <cell r="N271">
            <v>87</v>
          </cell>
          <cell r="O271">
            <v>87</v>
          </cell>
        </row>
        <row r="272">
          <cell r="C272" t="str">
            <v>Management Case</v>
          </cell>
          <cell r="E272">
            <v>1</v>
          </cell>
          <cell r="L272">
            <v>87</v>
          </cell>
          <cell r="M272">
            <v>87</v>
          </cell>
          <cell r="N272">
            <v>87</v>
          </cell>
          <cell r="O272">
            <v>87</v>
          </cell>
        </row>
        <row r="273">
          <cell r="C273" t="str">
            <v>Scenario 2</v>
          </cell>
          <cell r="E273">
            <v>2</v>
          </cell>
          <cell r="K273">
            <v>0</v>
          </cell>
          <cell r="L273">
            <v>87</v>
          </cell>
          <cell r="M273">
            <v>87</v>
          </cell>
          <cell r="N273">
            <v>87</v>
          </cell>
          <cell r="O273">
            <v>87</v>
          </cell>
        </row>
        <row r="274">
          <cell r="C274" t="str">
            <v>Scenario 3</v>
          </cell>
          <cell r="E274">
            <v>3</v>
          </cell>
          <cell r="K274">
            <v>0</v>
          </cell>
          <cell r="L274">
            <v>87</v>
          </cell>
          <cell r="M274">
            <v>87</v>
          </cell>
          <cell r="N274">
            <v>87</v>
          </cell>
          <cell r="O274">
            <v>87</v>
          </cell>
        </row>
        <row r="275">
          <cell r="C275" t="str">
            <v>Scenario 4</v>
          </cell>
          <cell r="E275">
            <v>4</v>
          </cell>
          <cell r="K275">
            <v>0</v>
          </cell>
          <cell r="L275">
            <v>87</v>
          </cell>
          <cell r="M275">
            <v>87</v>
          </cell>
          <cell r="N275">
            <v>87</v>
          </cell>
          <cell r="O275">
            <v>87</v>
          </cell>
        </row>
        <row r="276">
          <cell r="C276" t="str">
            <v>Scenario 5</v>
          </cell>
          <cell r="E276">
            <v>5</v>
          </cell>
        </row>
        <row r="278">
          <cell r="C278" t="str">
            <v>Purchased Power - BC4 Usage Factor</v>
          </cell>
          <cell r="F278" t="str">
            <v>MWh/t</v>
          </cell>
          <cell r="K278">
            <v>0</v>
          </cell>
          <cell r="L278">
            <v>0.1</v>
          </cell>
          <cell r="M278">
            <v>0.1</v>
          </cell>
          <cell r="N278">
            <v>0.1</v>
          </cell>
          <cell r="O278">
            <v>0.1</v>
          </cell>
        </row>
        <row r="279">
          <cell r="C279" t="str">
            <v>Management Case</v>
          </cell>
          <cell r="E279">
            <v>1</v>
          </cell>
          <cell r="L279">
            <v>0.1</v>
          </cell>
          <cell r="M279">
            <v>0.1</v>
          </cell>
          <cell r="N279">
            <v>0.1</v>
          </cell>
          <cell r="O279">
            <v>0.1</v>
          </cell>
        </row>
        <row r="280">
          <cell r="C280" t="str">
            <v>Scenario 2</v>
          </cell>
          <cell r="E280">
            <v>2</v>
          </cell>
          <cell r="K280">
            <v>0</v>
          </cell>
          <cell r="L280">
            <v>0.1</v>
          </cell>
          <cell r="M280">
            <v>0.1</v>
          </cell>
          <cell r="N280">
            <v>0.1</v>
          </cell>
          <cell r="O280">
            <v>0.1</v>
          </cell>
        </row>
        <row r="281">
          <cell r="C281" t="str">
            <v>Scenario 3</v>
          </cell>
          <cell r="E281">
            <v>3</v>
          </cell>
          <cell r="K281">
            <v>0</v>
          </cell>
          <cell r="L281">
            <v>0.1</v>
          </cell>
          <cell r="M281">
            <v>0.1</v>
          </cell>
          <cell r="N281">
            <v>0.1</v>
          </cell>
          <cell r="O281">
            <v>0.1</v>
          </cell>
        </row>
        <row r="282">
          <cell r="C282" t="str">
            <v>Scenario 4</v>
          </cell>
          <cell r="E282">
            <v>4</v>
          </cell>
          <cell r="K282">
            <v>0</v>
          </cell>
          <cell r="L282">
            <v>0.1</v>
          </cell>
          <cell r="M282">
            <v>0.1</v>
          </cell>
          <cell r="N282">
            <v>0.1</v>
          </cell>
          <cell r="O282">
            <v>0.1</v>
          </cell>
        </row>
        <row r="283">
          <cell r="C283" t="str">
            <v>Scenario 5</v>
          </cell>
          <cell r="E283">
            <v>5</v>
          </cell>
        </row>
        <row r="285">
          <cell r="C285" t="str">
            <v>Purchased Power Unitary Cost</v>
          </cell>
          <cell r="F285" t="str">
            <v>€/MWh</v>
          </cell>
          <cell r="K285">
            <v>59.203237233853557</v>
          </cell>
          <cell r="L285">
            <v>62</v>
          </cell>
          <cell r="M285">
            <v>63</v>
          </cell>
          <cell r="N285">
            <v>70</v>
          </cell>
          <cell r="O285">
            <v>64</v>
          </cell>
        </row>
        <row r="287">
          <cell r="C287" t="str">
            <v>BC4 Packaging Unitary Cost</v>
          </cell>
          <cell r="F287" t="str">
            <v>€/t</v>
          </cell>
          <cell r="K287">
            <v>0</v>
          </cell>
          <cell r="L287">
            <v>19.000000000000004</v>
          </cell>
          <cell r="M287">
            <v>19.000000000000004</v>
          </cell>
          <cell r="N287">
            <v>19.000000000000004</v>
          </cell>
          <cell r="O287">
            <v>19.000000000000004</v>
          </cell>
        </row>
        <row r="288">
          <cell r="C288" t="str">
            <v>Management Case</v>
          </cell>
          <cell r="E288">
            <v>1</v>
          </cell>
          <cell r="L288">
            <v>19.000000000000004</v>
          </cell>
          <cell r="M288">
            <v>19.000000000000004</v>
          </cell>
          <cell r="N288">
            <v>19.000000000000004</v>
          </cell>
          <cell r="O288">
            <v>19.000000000000004</v>
          </cell>
        </row>
        <row r="289">
          <cell r="C289" t="str">
            <v>Scenario 2</v>
          </cell>
          <cell r="E289">
            <v>2</v>
          </cell>
          <cell r="K289">
            <v>0</v>
          </cell>
          <cell r="L289">
            <v>19.000000000000004</v>
          </cell>
          <cell r="M289">
            <v>19.000000000000004</v>
          </cell>
          <cell r="N289">
            <v>19.000000000000004</v>
          </cell>
          <cell r="O289">
            <v>19.000000000000004</v>
          </cell>
        </row>
        <row r="290">
          <cell r="C290" t="str">
            <v>Scenario 3</v>
          </cell>
          <cell r="E290">
            <v>3</v>
          </cell>
          <cell r="K290">
            <v>0</v>
          </cell>
          <cell r="L290">
            <v>19.000000000000004</v>
          </cell>
          <cell r="M290">
            <v>19.000000000000004</v>
          </cell>
          <cell r="N290">
            <v>19.000000000000004</v>
          </cell>
          <cell r="O290">
            <v>19.000000000000004</v>
          </cell>
        </row>
        <row r="291">
          <cell r="C291" t="str">
            <v>Scenario 4</v>
          </cell>
          <cell r="E291">
            <v>4</v>
          </cell>
          <cell r="K291">
            <v>0</v>
          </cell>
          <cell r="L291">
            <v>19.000000000000004</v>
          </cell>
          <cell r="M291">
            <v>19.000000000000004</v>
          </cell>
          <cell r="N291">
            <v>19.000000000000004</v>
          </cell>
          <cell r="O291">
            <v>19.000000000000004</v>
          </cell>
        </row>
        <row r="292">
          <cell r="C292" t="str">
            <v>Scenario 5</v>
          </cell>
          <cell r="E292">
            <v>5</v>
          </cell>
        </row>
        <row r="294">
          <cell r="C294" t="str">
            <v>Other BC4 Unitary Cost</v>
          </cell>
          <cell r="F294" t="str">
            <v>€/t</v>
          </cell>
          <cell r="K294">
            <v>0</v>
          </cell>
          <cell r="L294">
            <v>2.52</v>
          </cell>
          <cell r="M294">
            <v>2.52</v>
          </cell>
          <cell r="N294">
            <v>2.52</v>
          </cell>
          <cell r="O294">
            <v>2.52</v>
          </cell>
        </row>
        <row r="295">
          <cell r="C295" t="str">
            <v>Management Case</v>
          </cell>
          <cell r="E295">
            <v>1</v>
          </cell>
          <cell r="L295">
            <v>2.52</v>
          </cell>
          <cell r="M295">
            <v>2.52</v>
          </cell>
          <cell r="N295">
            <v>2.52</v>
          </cell>
          <cell r="O295">
            <v>2.52</v>
          </cell>
        </row>
        <row r="296">
          <cell r="C296" t="str">
            <v>Scenario 2</v>
          </cell>
          <cell r="E296">
            <v>2</v>
          </cell>
          <cell r="K296">
            <v>0</v>
          </cell>
          <cell r="L296">
            <v>2.52</v>
          </cell>
          <cell r="M296">
            <v>2.52</v>
          </cell>
          <cell r="N296">
            <v>2.52</v>
          </cell>
          <cell r="O296">
            <v>2.52</v>
          </cell>
        </row>
        <row r="297">
          <cell r="C297" t="str">
            <v>Scenario 3</v>
          </cell>
          <cell r="E297">
            <v>3</v>
          </cell>
          <cell r="K297">
            <v>0</v>
          </cell>
          <cell r="L297">
            <v>2.52</v>
          </cell>
          <cell r="M297">
            <v>2.52</v>
          </cell>
          <cell r="N297">
            <v>2.52</v>
          </cell>
          <cell r="O297">
            <v>2.52</v>
          </cell>
        </row>
        <row r="298">
          <cell r="C298" t="str">
            <v>Scenario 4</v>
          </cell>
          <cell r="E298">
            <v>4</v>
          </cell>
          <cell r="K298">
            <v>0</v>
          </cell>
          <cell r="L298">
            <v>2.52</v>
          </cell>
          <cell r="M298">
            <v>2.52</v>
          </cell>
          <cell r="N298">
            <v>2.52</v>
          </cell>
          <cell r="O298">
            <v>2.52</v>
          </cell>
        </row>
        <row r="299">
          <cell r="C299" t="str">
            <v>Scenario 5</v>
          </cell>
          <cell r="E299">
            <v>5</v>
          </cell>
        </row>
        <row r="302">
          <cell r="A302">
            <v>4</v>
          </cell>
          <cell r="B302" t="str">
            <v>Fixed Costs</v>
          </cell>
        </row>
        <row r="304">
          <cell r="B304" t="str">
            <v>A</v>
          </cell>
          <cell r="C304" t="str">
            <v>BC1</v>
          </cell>
        </row>
        <row r="306">
          <cell r="C306" t="str">
            <v>BC1 Labour Costs</v>
          </cell>
          <cell r="F306" t="str">
            <v>€k</v>
          </cell>
          <cell r="K306">
            <v>0</v>
          </cell>
          <cell r="L306">
            <v>-150</v>
          </cell>
          <cell r="M306">
            <v>-450</v>
          </cell>
          <cell r="N306">
            <v>-450</v>
          </cell>
          <cell r="O306">
            <v>-450</v>
          </cell>
        </row>
        <row r="307">
          <cell r="C307" t="str">
            <v>Management Case</v>
          </cell>
          <cell r="E307">
            <v>1</v>
          </cell>
          <cell r="L307">
            <v>-150</v>
          </cell>
          <cell r="M307">
            <v>-450</v>
          </cell>
          <cell r="N307">
            <v>-450</v>
          </cell>
          <cell r="O307">
            <v>-450</v>
          </cell>
        </row>
        <row r="308">
          <cell r="C308" t="str">
            <v>Scenario 2</v>
          </cell>
          <cell r="E308">
            <v>2</v>
          </cell>
          <cell r="K308">
            <v>0</v>
          </cell>
          <cell r="L308">
            <v>-150</v>
          </cell>
          <cell r="M308">
            <v>-450</v>
          </cell>
          <cell r="N308">
            <v>-450</v>
          </cell>
          <cell r="O308">
            <v>-450</v>
          </cell>
        </row>
        <row r="309">
          <cell r="C309" t="str">
            <v>Scenario 3</v>
          </cell>
          <cell r="E309">
            <v>3</v>
          </cell>
          <cell r="K309">
            <v>0</v>
          </cell>
          <cell r="L309">
            <v>-150</v>
          </cell>
          <cell r="M309">
            <v>-450</v>
          </cell>
          <cell r="N309">
            <v>-450</v>
          </cell>
          <cell r="O309">
            <v>-450</v>
          </cell>
        </row>
        <row r="310">
          <cell r="C310" t="str">
            <v>Scenario 4</v>
          </cell>
          <cell r="E310">
            <v>4</v>
          </cell>
          <cell r="K310">
            <v>0</v>
          </cell>
          <cell r="L310">
            <v>-150</v>
          </cell>
          <cell r="M310">
            <v>-450</v>
          </cell>
          <cell r="N310">
            <v>-450</v>
          </cell>
          <cell r="O310">
            <v>-450</v>
          </cell>
        </row>
        <row r="311">
          <cell r="C311" t="str">
            <v>Scenario 5</v>
          </cell>
          <cell r="E311">
            <v>5</v>
          </cell>
        </row>
        <row r="313">
          <cell r="B313" t="str">
            <v>B</v>
          </cell>
          <cell r="C313" t="str">
            <v>BC4</v>
          </cell>
        </row>
        <row r="315">
          <cell r="C315" t="str">
            <v>BC4 Labour Costs</v>
          </cell>
          <cell r="F315" t="str">
            <v>€k</v>
          </cell>
          <cell r="K315">
            <v>0</v>
          </cell>
          <cell r="L315">
            <v>0</v>
          </cell>
          <cell r="M315">
            <v>-730.26250000000005</v>
          </cell>
          <cell r="N315">
            <v>-1460.5250000000001</v>
          </cell>
          <cell r="O315">
            <v>-1460.5250000000001</v>
          </cell>
        </row>
        <row r="316">
          <cell r="C316" t="str">
            <v>Management Case</v>
          </cell>
          <cell r="E316">
            <v>1</v>
          </cell>
          <cell r="M316">
            <v>-730.26250000000005</v>
          </cell>
          <cell r="N316">
            <v>-1460.5250000000001</v>
          </cell>
          <cell r="O316">
            <v>-1460.5250000000001</v>
          </cell>
        </row>
        <row r="317">
          <cell r="C317" t="str">
            <v>Scenario 2</v>
          </cell>
          <cell r="E317">
            <v>2</v>
          </cell>
          <cell r="K317">
            <v>0</v>
          </cell>
          <cell r="L317">
            <v>0</v>
          </cell>
          <cell r="M317">
            <v>-730.26250000000005</v>
          </cell>
          <cell r="N317">
            <v>-1460.5250000000001</v>
          </cell>
          <cell r="O317">
            <v>-1460.5250000000001</v>
          </cell>
        </row>
        <row r="318">
          <cell r="C318" t="str">
            <v>Scenario 3</v>
          </cell>
          <cell r="E318">
            <v>3</v>
          </cell>
          <cell r="K318">
            <v>0</v>
          </cell>
          <cell r="L318">
            <v>0</v>
          </cell>
          <cell r="M318">
            <v>-730.26250000000005</v>
          </cell>
          <cell r="N318">
            <v>-1460.5250000000001</v>
          </cell>
          <cell r="O318">
            <v>-1460.5250000000001</v>
          </cell>
        </row>
        <row r="319">
          <cell r="C319" t="str">
            <v>Scenario 4</v>
          </cell>
          <cell r="E319">
            <v>4</v>
          </cell>
          <cell r="K319">
            <v>0</v>
          </cell>
          <cell r="L319">
            <v>0</v>
          </cell>
          <cell r="M319">
            <v>-730.26250000000005</v>
          </cell>
          <cell r="N319">
            <v>-1460.5250000000001</v>
          </cell>
          <cell r="O319">
            <v>-1460.5250000000001</v>
          </cell>
        </row>
        <row r="320">
          <cell r="C320" t="str">
            <v>Scenario 5</v>
          </cell>
          <cell r="E320">
            <v>5</v>
          </cell>
        </row>
        <row r="322">
          <cell r="C322" t="str">
            <v>BC4 Production Costs</v>
          </cell>
          <cell r="F322" t="str">
            <v>€k</v>
          </cell>
          <cell r="K322">
            <v>0</v>
          </cell>
          <cell r="L322">
            <v>0</v>
          </cell>
          <cell r="M322">
            <v>-340</v>
          </cell>
          <cell r="N322">
            <v>-680</v>
          </cell>
          <cell r="O322">
            <v>-680</v>
          </cell>
        </row>
        <row r="323">
          <cell r="C323" t="str">
            <v>Management Case</v>
          </cell>
          <cell r="E323">
            <v>1</v>
          </cell>
          <cell r="M323">
            <v>-340</v>
          </cell>
          <cell r="N323">
            <v>-680</v>
          </cell>
          <cell r="O323">
            <v>-680</v>
          </cell>
        </row>
        <row r="324">
          <cell r="C324" t="str">
            <v>Scenario 2</v>
          </cell>
          <cell r="E324">
            <v>2</v>
          </cell>
          <cell r="K324">
            <v>0</v>
          </cell>
          <cell r="L324">
            <v>0</v>
          </cell>
          <cell r="M324">
            <v>-340</v>
          </cell>
          <cell r="N324">
            <v>-680</v>
          </cell>
          <cell r="O324">
            <v>-680</v>
          </cell>
        </row>
        <row r="325">
          <cell r="C325" t="str">
            <v>Scenario 3</v>
          </cell>
          <cell r="E325">
            <v>3</v>
          </cell>
          <cell r="K325">
            <v>0</v>
          </cell>
          <cell r="L325">
            <v>0</v>
          </cell>
          <cell r="M325">
            <v>-340</v>
          </cell>
          <cell r="N325">
            <v>-680</v>
          </cell>
          <cell r="O325">
            <v>-680</v>
          </cell>
        </row>
        <row r="326">
          <cell r="C326" t="str">
            <v>Scenario 4</v>
          </cell>
          <cell r="E326">
            <v>4</v>
          </cell>
          <cell r="K326">
            <v>0</v>
          </cell>
          <cell r="L326">
            <v>0</v>
          </cell>
          <cell r="M326">
            <v>-340</v>
          </cell>
          <cell r="N326">
            <v>-680</v>
          </cell>
          <cell r="O326">
            <v>-680</v>
          </cell>
        </row>
        <row r="327">
          <cell r="C327" t="str">
            <v>Scenario 5</v>
          </cell>
          <cell r="E327">
            <v>5</v>
          </cell>
        </row>
        <row r="329">
          <cell r="A329">
            <v>5</v>
          </cell>
          <cell r="B329" t="str">
            <v>Cash Flow Items</v>
          </cell>
        </row>
        <row r="331">
          <cell r="B331" t="str">
            <v>A</v>
          </cell>
          <cell r="C331" t="str">
            <v>BC1</v>
          </cell>
        </row>
        <row r="333">
          <cell r="C333" t="str">
            <v xml:space="preserve">BC1 - Unitary Maintenance Capex </v>
          </cell>
          <cell r="F333" t="str">
            <v>€/t</v>
          </cell>
          <cell r="K333">
            <v>0</v>
          </cell>
          <cell r="L333">
            <v>0</v>
          </cell>
          <cell r="M333">
            <v>0</v>
          </cell>
          <cell r="N333">
            <v>0</v>
          </cell>
          <cell r="O333">
            <v>0</v>
          </cell>
        </row>
        <row r="334">
          <cell r="C334" t="str">
            <v>Management Case</v>
          </cell>
          <cell r="E334">
            <v>1</v>
          </cell>
        </row>
        <row r="335">
          <cell r="C335" t="str">
            <v>Scenario 2</v>
          </cell>
          <cell r="E335">
            <v>2</v>
          </cell>
          <cell r="K335">
            <v>0</v>
          </cell>
          <cell r="L335">
            <v>0</v>
          </cell>
          <cell r="M335">
            <v>0</v>
          </cell>
          <cell r="N335">
            <v>0</v>
          </cell>
          <cell r="O335">
            <v>0</v>
          </cell>
        </row>
        <row r="336">
          <cell r="C336" t="str">
            <v>Scenario 3</v>
          </cell>
          <cell r="E336">
            <v>3</v>
          </cell>
          <cell r="K336">
            <v>0</v>
          </cell>
          <cell r="L336">
            <v>0</v>
          </cell>
          <cell r="M336">
            <v>0</v>
          </cell>
          <cell r="N336">
            <v>0</v>
          </cell>
          <cell r="O336">
            <v>0</v>
          </cell>
        </row>
        <row r="337">
          <cell r="C337" t="str">
            <v>Scenario 4</v>
          </cell>
          <cell r="E337">
            <v>4</v>
          </cell>
          <cell r="K337">
            <v>0</v>
          </cell>
          <cell r="L337">
            <v>0</v>
          </cell>
          <cell r="M337">
            <v>0</v>
          </cell>
          <cell r="N337">
            <v>0</v>
          </cell>
          <cell r="O337">
            <v>0</v>
          </cell>
        </row>
        <row r="338">
          <cell r="C338" t="str">
            <v>Scenario 5</v>
          </cell>
          <cell r="E338">
            <v>5</v>
          </cell>
        </row>
        <row r="340">
          <cell r="C340" t="str">
            <v xml:space="preserve">BC1 - Unitary Compliance / HSQE Capex </v>
          </cell>
          <cell r="F340" t="str">
            <v>€/t</v>
          </cell>
          <cell r="K340">
            <v>0</v>
          </cell>
          <cell r="L340">
            <v>0</v>
          </cell>
          <cell r="M340">
            <v>0</v>
          </cell>
          <cell r="N340">
            <v>0</v>
          </cell>
          <cell r="O340">
            <v>0</v>
          </cell>
        </row>
        <row r="341">
          <cell r="C341" t="str">
            <v>Management Case</v>
          </cell>
          <cell r="E341">
            <v>1</v>
          </cell>
        </row>
        <row r="342">
          <cell r="C342" t="str">
            <v>Scenario 2</v>
          </cell>
          <cell r="E342">
            <v>2</v>
          </cell>
          <cell r="K342">
            <v>0</v>
          </cell>
          <cell r="L342">
            <v>0</v>
          </cell>
          <cell r="M342">
            <v>0</v>
          </cell>
          <cell r="N342">
            <v>0</v>
          </cell>
          <cell r="O342">
            <v>0</v>
          </cell>
        </row>
        <row r="343">
          <cell r="C343" t="str">
            <v>Scenario 3</v>
          </cell>
          <cell r="E343">
            <v>3</v>
          </cell>
          <cell r="K343">
            <v>0</v>
          </cell>
          <cell r="L343">
            <v>0</v>
          </cell>
          <cell r="M343">
            <v>0</v>
          </cell>
          <cell r="N343">
            <v>0</v>
          </cell>
          <cell r="O343">
            <v>0</v>
          </cell>
        </row>
        <row r="344">
          <cell r="C344" t="str">
            <v>Scenario 4</v>
          </cell>
          <cell r="E344">
            <v>4</v>
          </cell>
          <cell r="K344">
            <v>0</v>
          </cell>
          <cell r="L344">
            <v>0</v>
          </cell>
          <cell r="M344">
            <v>0</v>
          </cell>
          <cell r="N344">
            <v>0</v>
          </cell>
          <cell r="O344">
            <v>0</v>
          </cell>
        </row>
        <row r="345">
          <cell r="C345" t="str">
            <v>Scenario 5</v>
          </cell>
          <cell r="E345">
            <v>5</v>
          </cell>
        </row>
        <row r="347">
          <cell r="C347" t="str">
            <v xml:space="preserve">BC1 - Unitary Development Capex </v>
          </cell>
          <cell r="F347" t="str">
            <v>€/t</v>
          </cell>
          <cell r="K347">
            <v>0</v>
          </cell>
          <cell r="L347">
            <v>0</v>
          </cell>
          <cell r="M347">
            <v>0</v>
          </cell>
          <cell r="N347">
            <v>0</v>
          </cell>
          <cell r="O347">
            <v>0</v>
          </cell>
        </row>
        <row r="348">
          <cell r="C348" t="str">
            <v>Management Case</v>
          </cell>
          <cell r="E348">
            <v>1</v>
          </cell>
        </row>
        <row r="349">
          <cell r="C349" t="str">
            <v>Scenario 2</v>
          </cell>
          <cell r="E349">
            <v>2</v>
          </cell>
          <cell r="K349">
            <v>0</v>
          </cell>
          <cell r="L349">
            <v>0</v>
          </cell>
          <cell r="M349">
            <v>0</v>
          </cell>
          <cell r="N349">
            <v>0</v>
          </cell>
          <cell r="O349">
            <v>0</v>
          </cell>
        </row>
        <row r="350">
          <cell r="C350" t="str">
            <v>Scenario 3</v>
          </cell>
          <cell r="E350">
            <v>3</v>
          </cell>
          <cell r="K350">
            <v>0</v>
          </cell>
          <cell r="L350">
            <v>0</v>
          </cell>
          <cell r="M350">
            <v>0</v>
          </cell>
          <cell r="N350">
            <v>0</v>
          </cell>
          <cell r="O350">
            <v>0</v>
          </cell>
        </row>
        <row r="351">
          <cell r="C351" t="str">
            <v>Scenario 4</v>
          </cell>
          <cell r="E351">
            <v>4</v>
          </cell>
          <cell r="K351">
            <v>0</v>
          </cell>
          <cell r="L351">
            <v>0</v>
          </cell>
          <cell r="M351">
            <v>0</v>
          </cell>
          <cell r="N351">
            <v>0</v>
          </cell>
          <cell r="O351">
            <v>0</v>
          </cell>
        </row>
        <row r="352">
          <cell r="C352" t="str">
            <v>Scenario 5</v>
          </cell>
          <cell r="E352">
            <v>5</v>
          </cell>
        </row>
        <row r="354">
          <cell r="C354" t="str">
            <v>BC1 - Strategic Project Capex</v>
          </cell>
          <cell r="F354" t="str">
            <v>€k</v>
          </cell>
          <cell r="K354">
            <v>0</v>
          </cell>
          <cell r="L354">
            <v>-7500</v>
          </cell>
          <cell r="M354">
            <v>0</v>
          </cell>
          <cell r="N354">
            <v>0</v>
          </cell>
          <cell r="O354">
            <v>0</v>
          </cell>
        </row>
        <row r="355">
          <cell r="C355" t="str">
            <v>Management Case</v>
          </cell>
          <cell r="E355">
            <v>1</v>
          </cell>
          <cell r="K355">
            <v>0</v>
          </cell>
          <cell r="L355">
            <v>-7500</v>
          </cell>
          <cell r="M355">
            <v>0</v>
          </cell>
          <cell r="N355">
            <v>0</v>
          </cell>
          <cell r="O355">
            <v>0</v>
          </cell>
        </row>
        <row r="356">
          <cell r="C356" t="str">
            <v>Scenario 2</v>
          </cell>
          <cell r="E356">
            <v>2</v>
          </cell>
          <cell r="K356">
            <v>0</v>
          </cell>
          <cell r="L356">
            <v>-7500</v>
          </cell>
          <cell r="M356">
            <v>0</v>
          </cell>
          <cell r="N356">
            <v>0</v>
          </cell>
          <cell r="O356">
            <v>0</v>
          </cell>
        </row>
        <row r="357">
          <cell r="C357" t="str">
            <v>Scenario 3</v>
          </cell>
          <cell r="E357">
            <v>3</v>
          </cell>
          <cell r="K357">
            <v>0</v>
          </cell>
          <cell r="L357">
            <v>-7500</v>
          </cell>
          <cell r="M357">
            <v>0</v>
          </cell>
          <cell r="N357">
            <v>0</v>
          </cell>
          <cell r="O357">
            <v>0</v>
          </cell>
        </row>
        <row r="358">
          <cell r="C358" t="str">
            <v>Scenario 4</v>
          </cell>
          <cell r="E358">
            <v>4</v>
          </cell>
          <cell r="K358">
            <v>0</v>
          </cell>
          <cell r="L358">
            <v>-7500</v>
          </cell>
          <cell r="M358">
            <v>0</v>
          </cell>
          <cell r="N358">
            <v>0</v>
          </cell>
          <cell r="O358">
            <v>0</v>
          </cell>
        </row>
        <row r="359">
          <cell r="C359" t="str">
            <v>Scenario 5</v>
          </cell>
          <cell r="E359">
            <v>5</v>
          </cell>
        </row>
        <row r="361">
          <cell r="B361" t="str">
            <v>B</v>
          </cell>
          <cell r="C361" t="str">
            <v>BC4</v>
          </cell>
        </row>
        <row r="363">
          <cell r="C363" t="str">
            <v xml:space="preserve">BC4 - Unitary Maintenance Capex </v>
          </cell>
          <cell r="F363" t="str">
            <v>€/t</v>
          </cell>
          <cell r="K363">
            <v>0</v>
          </cell>
          <cell r="L363">
            <v>0</v>
          </cell>
          <cell r="M363">
            <v>0</v>
          </cell>
          <cell r="N363">
            <v>0</v>
          </cell>
          <cell r="O363">
            <v>0</v>
          </cell>
        </row>
        <row r="364">
          <cell r="C364" t="str">
            <v>Management Case</v>
          </cell>
          <cell r="E364">
            <v>1</v>
          </cell>
        </row>
        <row r="365">
          <cell r="C365" t="str">
            <v>Scenario 2</v>
          </cell>
          <cell r="E365">
            <v>2</v>
          </cell>
          <cell r="K365">
            <v>0</v>
          </cell>
          <cell r="L365">
            <v>0</v>
          </cell>
          <cell r="M365">
            <v>0</v>
          </cell>
          <cell r="N365">
            <v>0</v>
          </cell>
          <cell r="O365">
            <v>0</v>
          </cell>
        </row>
        <row r="366">
          <cell r="C366" t="str">
            <v>Scenario 3</v>
          </cell>
          <cell r="E366">
            <v>3</v>
          </cell>
          <cell r="K366">
            <v>0</v>
          </cell>
          <cell r="L366">
            <v>0</v>
          </cell>
          <cell r="M366">
            <v>0</v>
          </cell>
          <cell r="N366">
            <v>0</v>
          </cell>
          <cell r="O366">
            <v>0</v>
          </cell>
        </row>
        <row r="367">
          <cell r="C367" t="str">
            <v>Scenario 4</v>
          </cell>
          <cell r="E367">
            <v>4</v>
          </cell>
          <cell r="K367">
            <v>0</v>
          </cell>
          <cell r="L367">
            <v>0</v>
          </cell>
          <cell r="M367">
            <v>0</v>
          </cell>
          <cell r="N367">
            <v>0</v>
          </cell>
          <cell r="O367">
            <v>0</v>
          </cell>
        </row>
        <row r="368">
          <cell r="C368" t="str">
            <v>Scenario 5</v>
          </cell>
          <cell r="E368">
            <v>5</v>
          </cell>
        </row>
        <row r="370">
          <cell r="C370" t="str">
            <v xml:space="preserve">BC4 - Unitary Compliance / HSQE Capex </v>
          </cell>
          <cell r="F370" t="str">
            <v>€/t</v>
          </cell>
          <cell r="K370">
            <v>0</v>
          </cell>
          <cell r="L370">
            <v>0</v>
          </cell>
          <cell r="M370">
            <v>0</v>
          </cell>
          <cell r="N370">
            <v>0</v>
          </cell>
          <cell r="O370">
            <v>0</v>
          </cell>
        </row>
        <row r="371">
          <cell r="C371" t="str">
            <v>Management Case</v>
          </cell>
          <cell r="E371">
            <v>1</v>
          </cell>
        </row>
        <row r="372">
          <cell r="C372" t="str">
            <v>Scenario 2</v>
          </cell>
          <cell r="E372">
            <v>2</v>
          </cell>
          <cell r="K372">
            <v>0</v>
          </cell>
          <cell r="L372">
            <v>0</v>
          </cell>
          <cell r="M372">
            <v>0</v>
          </cell>
          <cell r="N372">
            <v>0</v>
          </cell>
          <cell r="O372">
            <v>0</v>
          </cell>
        </row>
        <row r="373">
          <cell r="C373" t="str">
            <v>Scenario 3</v>
          </cell>
          <cell r="E373">
            <v>3</v>
          </cell>
          <cell r="K373">
            <v>0</v>
          </cell>
          <cell r="L373">
            <v>0</v>
          </cell>
          <cell r="M373">
            <v>0</v>
          </cell>
          <cell r="N373">
            <v>0</v>
          </cell>
          <cell r="O373">
            <v>0</v>
          </cell>
        </row>
        <row r="374">
          <cell r="C374" t="str">
            <v>Scenario 4</v>
          </cell>
          <cell r="E374">
            <v>4</v>
          </cell>
          <cell r="K374">
            <v>0</v>
          </cell>
          <cell r="L374">
            <v>0</v>
          </cell>
          <cell r="M374">
            <v>0</v>
          </cell>
          <cell r="N374">
            <v>0</v>
          </cell>
          <cell r="O374">
            <v>0</v>
          </cell>
        </row>
        <row r="375">
          <cell r="C375" t="str">
            <v>Scenario 5</v>
          </cell>
          <cell r="E375">
            <v>5</v>
          </cell>
        </row>
        <row r="377">
          <cell r="C377" t="str">
            <v xml:space="preserve">BC4 - Unitary Development Capex </v>
          </cell>
          <cell r="F377" t="str">
            <v>€/t</v>
          </cell>
          <cell r="K377">
            <v>0</v>
          </cell>
          <cell r="L377">
            <v>0</v>
          </cell>
          <cell r="M377">
            <v>0</v>
          </cell>
          <cell r="N377">
            <v>0</v>
          </cell>
          <cell r="O377">
            <v>0</v>
          </cell>
        </row>
        <row r="378">
          <cell r="C378" t="str">
            <v>Management Case</v>
          </cell>
          <cell r="E378">
            <v>1</v>
          </cell>
        </row>
        <row r="379">
          <cell r="C379" t="str">
            <v>Scenario 2</v>
          </cell>
          <cell r="E379">
            <v>2</v>
          </cell>
          <cell r="K379">
            <v>0</v>
          </cell>
          <cell r="L379">
            <v>0</v>
          </cell>
          <cell r="M379">
            <v>0</v>
          </cell>
          <cell r="N379">
            <v>0</v>
          </cell>
          <cell r="O379">
            <v>0</v>
          </cell>
        </row>
        <row r="380">
          <cell r="C380" t="str">
            <v>Scenario 3</v>
          </cell>
          <cell r="E380">
            <v>3</v>
          </cell>
          <cell r="K380">
            <v>0</v>
          </cell>
          <cell r="L380">
            <v>0</v>
          </cell>
          <cell r="M380">
            <v>0</v>
          </cell>
          <cell r="N380">
            <v>0</v>
          </cell>
          <cell r="O380">
            <v>0</v>
          </cell>
        </row>
        <row r="381">
          <cell r="C381" t="str">
            <v>Scenario 4</v>
          </cell>
          <cell r="E381">
            <v>4</v>
          </cell>
          <cell r="K381">
            <v>0</v>
          </cell>
          <cell r="L381">
            <v>0</v>
          </cell>
          <cell r="M381">
            <v>0</v>
          </cell>
          <cell r="N381">
            <v>0</v>
          </cell>
          <cell r="O381">
            <v>0</v>
          </cell>
        </row>
        <row r="382">
          <cell r="C382" t="str">
            <v>Scenario 5</v>
          </cell>
          <cell r="E382">
            <v>5</v>
          </cell>
        </row>
        <row r="384">
          <cell r="C384" t="str">
            <v>BC4 - Strategic Project Capex</v>
          </cell>
          <cell r="F384" t="str">
            <v>€k</v>
          </cell>
          <cell r="K384">
            <v>0</v>
          </cell>
          <cell r="L384">
            <v>-11900</v>
          </cell>
          <cell r="M384">
            <v>-13500</v>
          </cell>
          <cell r="N384">
            <v>0</v>
          </cell>
          <cell r="O384">
            <v>0</v>
          </cell>
        </row>
        <row r="385">
          <cell r="C385" t="str">
            <v>Management Case</v>
          </cell>
          <cell r="E385">
            <v>1</v>
          </cell>
          <cell r="K385">
            <v>0</v>
          </cell>
          <cell r="L385">
            <v>-11900</v>
          </cell>
          <cell r="M385">
            <v>-13500</v>
          </cell>
          <cell r="N385">
            <v>0</v>
          </cell>
          <cell r="O385">
            <v>0</v>
          </cell>
        </row>
        <row r="386">
          <cell r="C386" t="str">
            <v>Scenario 2</v>
          </cell>
          <cell r="E386">
            <v>2</v>
          </cell>
          <cell r="K386">
            <v>0</v>
          </cell>
          <cell r="L386">
            <v>-11900</v>
          </cell>
          <cell r="M386">
            <v>-13500</v>
          </cell>
          <cell r="N386">
            <v>0</v>
          </cell>
          <cell r="O386">
            <v>0</v>
          </cell>
        </row>
        <row r="387">
          <cell r="C387" t="str">
            <v>Scenario 3</v>
          </cell>
          <cell r="E387">
            <v>3</v>
          </cell>
          <cell r="K387">
            <v>0</v>
          </cell>
          <cell r="L387">
            <v>-11900</v>
          </cell>
          <cell r="M387">
            <v>-13500</v>
          </cell>
          <cell r="N387">
            <v>0</v>
          </cell>
          <cell r="O387">
            <v>0</v>
          </cell>
        </row>
        <row r="388">
          <cell r="C388" t="str">
            <v>Scenario 4</v>
          </cell>
          <cell r="E388">
            <v>4</v>
          </cell>
          <cell r="K388">
            <v>0</v>
          </cell>
          <cell r="L388">
            <v>-11900</v>
          </cell>
          <cell r="M388">
            <v>-13500</v>
          </cell>
          <cell r="N388">
            <v>0</v>
          </cell>
          <cell r="O388">
            <v>0</v>
          </cell>
        </row>
        <row r="389">
          <cell r="C389" t="str">
            <v>Scenario 5</v>
          </cell>
          <cell r="E389">
            <v>5</v>
          </cell>
        </row>
        <row r="391">
          <cell r="A391">
            <v>6</v>
          </cell>
          <cell r="B391" t="str">
            <v>D&amp;A</v>
          </cell>
        </row>
        <row r="393">
          <cell r="B393" t="str">
            <v>A</v>
          </cell>
          <cell r="C393" t="str">
            <v>BC1</v>
          </cell>
        </row>
        <row r="395">
          <cell r="C395" t="str">
            <v>BC1 D&amp;A as % of Net Sales</v>
          </cell>
          <cell r="F395" t="str">
            <v>%</v>
          </cell>
          <cell r="K395">
            <v>9.776072723381006E-2</v>
          </cell>
          <cell r="L395">
            <v>0.12560341691431623</v>
          </cell>
          <cell r="M395">
            <v>0.11257058940253332</v>
          </cell>
          <cell r="N395">
            <v>0.11281480253438793</v>
          </cell>
          <cell r="O395">
            <v>0.11040300345923752</v>
          </cell>
        </row>
        <row r="396">
          <cell r="C396" t="str">
            <v>Management Case</v>
          </cell>
          <cell r="E396">
            <v>1</v>
          </cell>
          <cell r="K396">
            <v>9.776072723381006E-2</v>
          </cell>
          <cell r="L396">
            <v>0.12560341691431623</v>
          </cell>
          <cell r="M396">
            <v>0.11257058940253332</v>
          </cell>
          <cell r="N396">
            <v>0.11281480253438793</v>
          </cell>
          <cell r="O396">
            <v>0.11040300345923752</v>
          </cell>
        </row>
        <row r="397">
          <cell r="C397" t="str">
            <v>Scenario 2</v>
          </cell>
          <cell r="E397">
            <v>2</v>
          </cell>
          <cell r="K397">
            <v>9.776072723381006E-2</v>
          </cell>
          <cell r="L397">
            <v>0.12560341691431623</v>
          </cell>
          <cell r="M397">
            <v>0.11257058940253332</v>
          </cell>
          <cell r="N397">
            <v>0.11281480253438793</v>
          </cell>
          <cell r="O397">
            <v>0.11040300345923752</v>
          </cell>
        </row>
        <row r="398">
          <cell r="C398" t="str">
            <v>Scenario 3</v>
          </cell>
          <cell r="E398">
            <v>3</v>
          </cell>
          <cell r="K398">
            <v>9.776072723381006E-2</v>
          </cell>
          <cell r="L398">
            <v>0.12560341691431623</v>
          </cell>
          <cell r="M398">
            <v>0.11257058940253332</v>
          </cell>
          <cell r="N398">
            <v>0.11281480253438793</v>
          </cell>
          <cell r="O398">
            <v>0.11040300345923752</v>
          </cell>
        </row>
        <row r="399">
          <cell r="C399" t="str">
            <v>Scenario 4</v>
          </cell>
          <cell r="E399">
            <v>4</v>
          </cell>
          <cell r="K399">
            <v>9.776072723381006E-2</v>
          </cell>
          <cell r="L399">
            <v>0.12560341691431623</v>
          </cell>
          <cell r="M399">
            <v>0.11257058940253332</v>
          </cell>
          <cell r="N399">
            <v>0.11281480253438793</v>
          </cell>
          <cell r="O399">
            <v>0.11040300345923752</v>
          </cell>
        </row>
        <row r="400">
          <cell r="C400" t="str">
            <v>Scenario 5</v>
          </cell>
          <cell r="E400">
            <v>5</v>
          </cell>
        </row>
        <row r="402">
          <cell r="B402" t="str">
            <v>B</v>
          </cell>
          <cell r="C402" t="str">
            <v>BC2</v>
          </cell>
        </row>
        <row r="404">
          <cell r="C404" t="str">
            <v>BC2 D&amp;A as % of Net Sales</v>
          </cell>
          <cell r="F404" t="str">
            <v>%</v>
          </cell>
          <cell r="K404">
            <v>9.776072723381006E-2</v>
          </cell>
          <cell r="L404">
            <v>0.12560341691431623</v>
          </cell>
          <cell r="M404">
            <v>0.11257058940253332</v>
          </cell>
          <cell r="N404">
            <v>0.11281480253438793</v>
          </cell>
          <cell r="O404">
            <v>0.11040300345923752</v>
          </cell>
        </row>
        <row r="405">
          <cell r="C405" t="str">
            <v>Management Case</v>
          </cell>
          <cell r="E405">
            <v>1</v>
          </cell>
          <cell r="K405">
            <v>9.776072723381006E-2</v>
          </cell>
          <cell r="L405">
            <v>0.12560341691431623</v>
          </cell>
          <cell r="M405">
            <v>0.11257058940253332</v>
          </cell>
          <cell r="N405">
            <v>0.11281480253438793</v>
          </cell>
          <cell r="O405">
            <v>0.11040300345923752</v>
          </cell>
        </row>
        <row r="406">
          <cell r="C406" t="str">
            <v>Scenario 2</v>
          </cell>
          <cell r="E406">
            <v>2</v>
          </cell>
          <cell r="K406">
            <v>9.776072723381006E-2</v>
          </cell>
          <cell r="L406">
            <v>0.12560341691431623</v>
          </cell>
          <cell r="M406">
            <v>0.11257058940253332</v>
          </cell>
          <cell r="N406">
            <v>0.11281480253438793</v>
          </cell>
          <cell r="O406">
            <v>0.11040300345923752</v>
          </cell>
        </row>
        <row r="407">
          <cell r="C407" t="str">
            <v>Scenario 3</v>
          </cell>
          <cell r="E407">
            <v>3</v>
          </cell>
          <cell r="K407">
            <v>9.776072723381006E-2</v>
          </cell>
          <cell r="L407">
            <v>0.12560341691431623</v>
          </cell>
          <cell r="M407">
            <v>0.11257058940253332</v>
          </cell>
          <cell r="N407">
            <v>0.11281480253438793</v>
          </cell>
          <cell r="O407">
            <v>0.11040300345923752</v>
          </cell>
        </row>
        <row r="408">
          <cell r="C408" t="str">
            <v>Scenario 4</v>
          </cell>
          <cell r="E408">
            <v>4</v>
          </cell>
          <cell r="K408">
            <v>9.776072723381006E-2</v>
          </cell>
          <cell r="L408">
            <v>0.12560341691431623</v>
          </cell>
          <cell r="M408">
            <v>0.11257058940253332</v>
          </cell>
          <cell r="N408">
            <v>0.11281480253438793</v>
          </cell>
          <cell r="O408">
            <v>0.11040300345923752</v>
          </cell>
        </row>
        <row r="409">
          <cell r="C409" t="str">
            <v>Scenario 5</v>
          </cell>
          <cell r="E409">
            <v>5</v>
          </cell>
        </row>
        <row r="411">
          <cell r="B411" t="str">
            <v>C</v>
          </cell>
          <cell r="C411" t="str">
            <v>BC4</v>
          </cell>
        </row>
        <row r="413">
          <cell r="C413" t="str">
            <v>BC4 D&amp;A as % of Net Sales</v>
          </cell>
          <cell r="F413" t="str">
            <v>%</v>
          </cell>
          <cell r="K413">
            <v>9.776072723381006E-2</v>
          </cell>
          <cell r="L413">
            <v>0.12560341691431623</v>
          </cell>
          <cell r="M413">
            <v>0.11257058940253332</v>
          </cell>
          <cell r="N413">
            <v>0.11281480253438793</v>
          </cell>
          <cell r="O413">
            <v>0.11040300345923752</v>
          </cell>
        </row>
        <row r="414">
          <cell r="C414" t="str">
            <v>Management Case</v>
          </cell>
          <cell r="E414">
            <v>1</v>
          </cell>
          <cell r="K414">
            <v>9.776072723381006E-2</v>
          </cell>
          <cell r="L414">
            <v>0.12560341691431623</v>
          </cell>
          <cell r="M414">
            <v>0.11257058940253332</v>
          </cell>
          <cell r="N414">
            <v>0.11281480253438793</v>
          </cell>
          <cell r="O414">
            <v>0.11040300345923752</v>
          </cell>
        </row>
        <row r="415">
          <cell r="C415" t="str">
            <v>Scenario 2</v>
          </cell>
          <cell r="E415">
            <v>2</v>
          </cell>
          <cell r="K415">
            <v>9.776072723381006E-2</v>
          </cell>
          <cell r="L415">
            <v>0.12560341691431623</v>
          </cell>
          <cell r="M415">
            <v>0.11257058940253332</v>
          </cell>
          <cell r="N415">
            <v>0.11281480253438793</v>
          </cell>
          <cell r="O415">
            <v>0.11040300345923752</v>
          </cell>
        </row>
        <row r="416">
          <cell r="C416" t="str">
            <v>Scenario 3</v>
          </cell>
          <cell r="E416">
            <v>3</v>
          </cell>
          <cell r="K416">
            <v>9.776072723381006E-2</v>
          </cell>
          <cell r="L416">
            <v>0.12560341691431623</v>
          </cell>
          <cell r="M416">
            <v>0.11257058940253332</v>
          </cell>
          <cell r="N416">
            <v>0.11281480253438793</v>
          </cell>
          <cell r="O416">
            <v>0.11040300345923752</v>
          </cell>
        </row>
        <row r="417">
          <cell r="C417" t="str">
            <v>Scenario 4</v>
          </cell>
          <cell r="E417">
            <v>4</v>
          </cell>
          <cell r="K417">
            <v>9.776072723381006E-2</v>
          </cell>
          <cell r="L417">
            <v>0.12560341691431623</v>
          </cell>
          <cell r="M417">
            <v>0.11257058940253332</v>
          </cell>
          <cell r="N417">
            <v>0.11281480253438793</v>
          </cell>
          <cell r="O417">
            <v>0.11040300345923752</v>
          </cell>
        </row>
        <row r="418">
          <cell r="C418" t="str">
            <v>Scenario 5</v>
          </cell>
          <cell r="E418">
            <v>5</v>
          </cell>
        </row>
      </sheetData>
      <sheetData sheetId="14" refreshError="1"/>
      <sheetData sheetId="15" refreshError="1"/>
      <sheetData sheetId="16" refreshError="1"/>
      <sheetData sheetId="17" refreshError="1"/>
      <sheetData sheetId="18" refreshError="1"/>
      <sheetData sheetId="19"/>
      <sheetData sheetId="20">
        <row r="1">
          <cell r="A1" t="str">
            <v>Novacarb - HP Steam Costs</v>
          </cell>
        </row>
        <row r="3">
          <cell r="Q3" t="str">
            <v>CAGRs</v>
          </cell>
        </row>
        <row r="4">
          <cell r="F4" t="str">
            <v>Unit</v>
          </cell>
          <cell r="G4">
            <v>2015</v>
          </cell>
          <cell r="H4">
            <v>2016</v>
          </cell>
          <cell r="I4">
            <v>2017</v>
          </cell>
          <cell r="J4">
            <v>2018</v>
          </cell>
          <cell r="K4">
            <v>2019</v>
          </cell>
          <cell r="L4">
            <v>2020</v>
          </cell>
          <cell r="M4">
            <v>2021</v>
          </cell>
          <cell r="N4">
            <v>2022</v>
          </cell>
          <cell r="O4">
            <v>2023</v>
          </cell>
          <cell r="Q4" t="str">
            <v>15A - '17A</v>
          </cell>
          <cell r="R4" t="str">
            <v>17A - '18E</v>
          </cell>
          <cell r="S4" t="str">
            <v>18E - '23E</v>
          </cell>
        </row>
        <row r="7">
          <cell r="A7">
            <v>1</v>
          </cell>
          <cell r="B7" t="str">
            <v>HP Steam Volumes</v>
          </cell>
        </row>
        <row r="9">
          <cell r="C9" t="str">
            <v>Coal Steam Volume</v>
          </cell>
          <cell r="F9" t="str">
            <v>t</v>
          </cell>
          <cell r="H9">
            <v>1389717.101</v>
          </cell>
          <cell r="I9">
            <v>1370956.892</v>
          </cell>
          <cell r="J9">
            <v>1272210.4080000001</v>
          </cell>
          <cell r="K9">
            <v>1340709.7944470907</v>
          </cell>
          <cell r="L9">
            <v>1384706.3979347383</v>
          </cell>
          <cell r="M9">
            <v>1362699.5406991674</v>
          </cell>
          <cell r="N9">
            <v>867889.06491972017</v>
          </cell>
          <cell r="O9">
            <v>639645.53191508958</v>
          </cell>
          <cell r="Q9" t="str">
            <v>n.a.</v>
          </cell>
          <cell r="R9">
            <v>-7.2027417183004983E-2</v>
          </cell>
          <cell r="S9">
            <v>-0.12848255390631547</v>
          </cell>
        </row>
        <row r="10">
          <cell r="C10" t="str">
            <v>Thermal Gaz Steam Volume</v>
          </cell>
          <cell r="F10" t="str">
            <v>t</v>
          </cell>
          <cell r="H10">
            <v>58077.406999999992</v>
          </cell>
          <cell r="I10">
            <v>32274.164000000004</v>
          </cell>
          <cell r="J10">
            <v>57848.231</v>
          </cell>
          <cell r="K10">
            <v>5040.0198198611251</v>
          </cell>
          <cell r="L10">
            <v>35676.172661152035</v>
          </cell>
          <cell r="M10">
            <v>55104.58128835696</v>
          </cell>
          <cell r="N10">
            <v>21959.836428741917</v>
          </cell>
          <cell r="O10">
            <v>22704.079463958071</v>
          </cell>
          <cell r="Q10" t="str">
            <v>n.a.</v>
          </cell>
          <cell r="R10">
            <v>0.79240060253768285</v>
          </cell>
          <cell r="S10">
            <v>-0.17060242148438987</v>
          </cell>
        </row>
        <row r="11">
          <cell r="C11" t="str">
            <v>Novacogé Steam</v>
          </cell>
          <cell r="F11" t="str">
            <v>t</v>
          </cell>
          <cell r="H11">
            <v>90272.197</v>
          </cell>
          <cell r="I11">
            <v>165891.986</v>
          </cell>
          <cell r="J11">
            <v>126202.196</v>
          </cell>
          <cell r="K11">
            <v>119580.73684210527</v>
          </cell>
          <cell r="L11">
            <v>128850.56140350878</v>
          </cell>
          <cell r="M11">
            <v>138120.38596491228</v>
          </cell>
          <cell r="N11">
            <v>228037.68421052632</v>
          </cell>
          <cell r="O11">
            <v>304050.24561403506</v>
          </cell>
          <cell r="Q11" t="str">
            <v>n.a.</v>
          </cell>
          <cell r="R11">
            <v>-0.23925079780526592</v>
          </cell>
          <cell r="S11">
            <v>0.19227294566489861</v>
          </cell>
        </row>
        <row r="12">
          <cell r="C12" t="str">
            <v xml:space="preserve">Novawood Biomass Steam </v>
          </cell>
          <cell r="F12" t="str">
            <v>t</v>
          </cell>
          <cell r="N12">
            <v>433040.05970432301</v>
          </cell>
          <cell r="O12">
            <v>538542.39988503244</v>
          </cell>
          <cell r="Q12" t="str">
            <v>n.a.</v>
          </cell>
          <cell r="R12" t="str">
            <v>n.a.</v>
          </cell>
          <cell r="S12" t="str">
            <v>n.a.</v>
          </cell>
        </row>
        <row r="13">
          <cell r="C13" t="str">
            <v>Novawood Gaz Steam 1</v>
          </cell>
          <cell r="F13" t="str">
            <v>t</v>
          </cell>
          <cell r="J13">
            <v>163953.18100000001</v>
          </cell>
          <cell r="K13">
            <v>113376.11711992601</v>
          </cell>
          <cell r="L13">
            <v>28799.82837189093</v>
          </cell>
          <cell r="M13">
            <v>0</v>
          </cell>
          <cell r="N13">
            <v>0</v>
          </cell>
          <cell r="O13">
            <v>0</v>
          </cell>
          <cell r="Q13" t="str">
            <v>n.a.</v>
          </cell>
          <cell r="R13" t="str">
            <v>n.a.</v>
          </cell>
          <cell r="S13">
            <v>-1</v>
          </cell>
        </row>
        <row r="14">
          <cell r="C14" t="str">
            <v>Novawood Gaz Steam 2</v>
          </cell>
          <cell r="F14" t="str">
            <v>t</v>
          </cell>
          <cell r="L14">
            <v>0</v>
          </cell>
          <cell r="M14">
            <v>0</v>
          </cell>
          <cell r="N14">
            <v>0</v>
          </cell>
          <cell r="O14">
            <v>36218.017121095116</v>
          </cell>
          <cell r="Q14" t="str">
            <v>n.a.</v>
          </cell>
          <cell r="R14" t="str">
            <v>n.a.</v>
          </cell>
          <cell r="S14" t="str">
            <v>n.a.</v>
          </cell>
        </row>
        <row r="15">
          <cell r="C15" t="str">
            <v>Total HP Steam Volumes</v>
          </cell>
          <cell r="F15" t="str">
            <v>t</v>
          </cell>
          <cell r="G15">
            <v>1518895.1010298715</v>
          </cell>
          <cell r="H15">
            <v>1538066.7050000001</v>
          </cell>
          <cell r="I15">
            <v>1569123.0420000001</v>
          </cell>
          <cell r="J15">
            <v>1620214.0160000001</v>
          </cell>
          <cell r="K15">
            <v>1578706.6682289832</v>
          </cell>
          <cell r="L15">
            <v>1578032.9603712901</v>
          </cell>
          <cell r="M15">
            <v>1555924.5079524366</v>
          </cell>
          <cell r="N15">
            <v>1550926.6452633115</v>
          </cell>
          <cell r="O15">
            <v>1541160.2739992102</v>
          </cell>
          <cell r="Q15">
            <v>1.6399889762616748E-2</v>
          </cell>
          <cell r="R15">
            <v>3.2560208876213803E-2</v>
          </cell>
          <cell r="S15">
            <v>-9.9546594317607706E-3</v>
          </cell>
        </row>
        <row r="17">
          <cell r="A17">
            <v>2</v>
          </cell>
          <cell r="B17" t="str">
            <v>HP Steam Unitary Cost</v>
          </cell>
        </row>
        <row r="19">
          <cell r="B19" t="str">
            <v>A</v>
          </cell>
          <cell r="C19" t="str">
            <v>Average/Blended Steam Unitary Cost</v>
          </cell>
        </row>
        <row r="21">
          <cell r="C21" t="str">
            <v>HP Steam Unitary Cost</v>
          </cell>
          <cell r="F21" t="str">
            <v>€/t</v>
          </cell>
          <cell r="J21">
            <v>14.753458954151947</v>
          </cell>
          <cell r="K21">
            <v>15.248439403493224</v>
          </cell>
          <cell r="L21">
            <v>15.533240991602879</v>
          </cell>
          <cell r="M21">
            <v>15.433486470424876</v>
          </cell>
          <cell r="N21">
            <v>13.30309399205532</v>
          </cell>
          <cell r="O21">
            <v>12.907254211025371</v>
          </cell>
          <cell r="Q21" t="str">
            <v>n.a.</v>
          </cell>
          <cell r="R21" t="str">
            <v>n.a.</v>
          </cell>
          <cell r="S21">
            <v>-2.638332770950802E-2</v>
          </cell>
        </row>
        <row r="23">
          <cell r="B23" t="str">
            <v>B</v>
          </cell>
          <cell r="C23" t="str">
            <v>Coal Steam Unitary Cost</v>
          </cell>
        </row>
        <row r="25">
          <cell r="C25" t="str">
            <v>Coal Purchase Price</v>
          </cell>
          <cell r="F25" t="str">
            <v>$/t</v>
          </cell>
          <cell r="G25">
            <v>56.7</v>
          </cell>
          <cell r="H25">
            <v>54.48</v>
          </cell>
          <cell r="I25">
            <v>68.58</v>
          </cell>
          <cell r="J25">
            <v>80.900000000000006</v>
          </cell>
          <cell r="K25">
            <v>79</v>
          </cell>
          <cell r="L25">
            <v>78.5</v>
          </cell>
          <cell r="M25">
            <v>77</v>
          </cell>
          <cell r="N25">
            <v>77</v>
          </cell>
          <cell r="O25">
            <v>77</v>
          </cell>
          <cell r="Q25">
            <v>9.9783528483587292E-2</v>
          </cell>
          <cell r="R25">
            <v>0.17964421114027429</v>
          </cell>
          <cell r="S25">
            <v>-9.833017061872229E-3</v>
          </cell>
        </row>
        <row r="27">
          <cell r="C27" t="str">
            <v>Coal Unitary Trading Fee</v>
          </cell>
          <cell r="F27" t="str">
            <v>$/t</v>
          </cell>
          <cell r="G27">
            <v>5.25</v>
          </cell>
          <cell r="H27">
            <v>7.1</v>
          </cell>
          <cell r="I27">
            <v>10.9</v>
          </cell>
          <cell r="J27">
            <v>11.3</v>
          </cell>
          <cell r="K27">
            <v>12.5</v>
          </cell>
          <cell r="L27">
            <v>12.5</v>
          </cell>
          <cell r="M27">
            <v>13</v>
          </cell>
          <cell r="N27">
            <v>13</v>
          </cell>
          <cell r="O27">
            <v>13</v>
          </cell>
          <cell r="Q27">
            <v>0.44089919015539603</v>
          </cell>
          <cell r="R27">
            <v>3.669724770642202E-2</v>
          </cell>
          <cell r="S27">
            <v>2.8425843954047236E-2</v>
          </cell>
        </row>
        <row r="28">
          <cell r="C28" t="str">
            <v>EURUSD</v>
          </cell>
          <cell r="G28">
            <v>1.25</v>
          </cell>
          <cell r="H28">
            <v>1.0857153728017326</v>
          </cell>
          <cell r="I28">
            <v>1.1362000000000001</v>
          </cell>
          <cell r="J28">
            <v>1.1772537178002491</v>
          </cell>
          <cell r="K28">
            <v>1.17</v>
          </cell>
          <cell r="L28">
            <v>1.17</v>
          </cell>
          <cell r="M28">
            <v>1.17</v>
          </cell>
          <cell r="N28">
            <v>1.17</v>
          </cell>
          <cell r="O28">
            <v>1.17</v>
          </cell>
          <cell r="Q28">
            <v>-4.6606062532386305E-2</v>
          </cell>
          <cell r="R28">
            <v>3.6132474740581788E-2</v>
          </cell>
          <cell r="S28">
            <v>-1.2353601865655595E-3</v>
          </cell>
        </row>
        <row r="29">
          <cell r="C29" t="str">
            <v>Coal Logistics Unitary Cost</v>
          </cell>
          <cell r="F29" t="str">
            <v>€/t</v>
          </cell>
          <cell r="G29">
            <v>19.41</v>
          </cell>
          <cell r="H29">
            <v>19.350000000000001</v>
          </cell>
          <cell r="I29">
            <v>19.98</v>
          </cell>
          <cell r="J29">
            <v>22.2</v>
          </cell>
          <cell r="K29">
            <v>22.2</v>
          </cell>
          <cell r="L29">
            <v>23</v>
          </cell>
          <cell r="M29">
            <v>23</v>
          </cell>
          <cell r="N29">
            <v>23</v>
          </cell>
          <cell r="O29">
            <v>23</v>
          </cell>
          <cell r="Q29">
            <v>1.4576909863328602E-2</v>
          </cell>
          <cell r="R29">
            <v>0.11111111111111116</v>
          </cell>
          <cell r="S29">
            <v>7.1055106026389758E-3</v>
          </cell>
        </row>
        <row r="30">
          <cell r="C30" t="str">
            <v>Rebates on Coal Purchase Price</v>
          </cell>
          <cell r="F30" t="str">
            <v>€/t</v>
          </cell>
          <cell r="G30">
            <v>-1.0699999999999932</v>
          </cell>
          <cell r="H30">
            <v>-5.668364262532549</v>
          </cell>
          <cell r="I30">
            <v>-2.9324731561344777</v>
          </cell>
          <cell r="J30">
            <v>-4.817866918509111</v>
          </cell>
          <cell r="K30">
            <v>0</v>
          </cell>
          <cell r="L30">
            <v>0</v>
          </cell>
          <cell r="M30">
            <v>0</v>
          </cell>
          <cell r="N30">
            <v>0</v>
          </cell>
          <cell r="O30">
            <v>0</v>
          </cell>
          <cell r="Q30">
            <v>0.65548455682398532</v>
          </cell>
          <cell r="R30">
            <v>0.64293640964131393</v>
          </cell>
          <cell r="S30">
            <v>-1</v>
          </cell>
        </row>
        <row r="31">
          <cell r="C31" t="str">
            <v>Coal (incl. Fines) Unitary Cost</v>
          </cell>
          <cell r="F31" t="str">
            <v>€/t</v>
          </cell>
          <cell r="G31">
            <v>67.900000000000006</v>
          </cell>
          <cell r="H31">
            <v>70.400000000000006</v>
          </cell>
          <cell r="I31">
            <v>87</v>
          </cell>
          <cell r="J31">
            <v>95.700000000000017</v>
          </cell>
          <cell r="K31">
            <v>100.40512820512821</v>
          </cell>
          <cell r="L31">
            <v>100.77777777777779</v>
          </cell>
          <cell r="M31">
            <v>99.923076923076934</v>
          </cell>
          <cell r="N31">
            <v>99.923076923076934</v>
          </cell>
          <cell r="O31">
            <v>99.923076923076934</v>
          </cell>
          <cell r="Q31">
            <v>0.13194347189427469</v>
          </cell>
          <cell r="R31">
            <v>0.10000000000000009</v>
          </cell>
          <cell r="S31">
            <v>8.6738740716434393E-3</v>
          </cell>
        </row>
        <row r="32">
          <cell r="C32" t="str">
            <v>Coal (incl. Fines) - Coal Steam Usage Factor</v>
          </cell>
          <cell r="F32" t="str">
            <v>t/t</v>
          </cell>
          <cell r="G32">
            <v>0.13941078211499025</v>
          </cell>
          <cell r="H32">
            <v>0.13731383299906719</v>
          </cell>
          <cell r="I32">
            <v>0.13496469890095181</v>
          </cell>
          <cell r="J32">
            <v>0.13693114137168755</v>
          </cell>
          <cell r="K32">
            <v>0.13533584279824099</v>
          </cell>
          <cell r="L32">
            <v>0.13580755114644261</v>
          </cell>
          <cell r="M32">
            <v>0.13582946699221032</v>
          </cell>
          <cell r="N32">
            <v>0.13596614053668815</v>
          </cell>
          <cell r="O32">
            <v>0.13596614053668815</v>
          </cell>
          <cell r="Q32">
            <v>-1.6075186263112329E-2</v>
          </cell>
          <cell r="R32">
            <v>1.4570050440959159E-2</v>
          </cell>
          <cell r="S32">
            <v>-1.4134588551077965E-3</v>
          </cell>
        </row>
        <row r="33">
          <cell r="C33" t="str">
            <v>Coal Volume in HP Steam</v>
          </cell>
          <cell r="F33" t="str">
            <v>t</v>
          </cell>
          <cell r="G33">
            <v>0</v>
          </cell>
          <cell r="H33">
            <v>190827.38192266179</v>
          </cell>
          <cell r="I33">
            <v>185030.78413496469</v>
          </cell>
          <cell r="J33">
            <v>174205.22323238029</v>
          </cell>
          <cell r="K33">
            <v>181446.08997935345</v>
          </cell>
          <cell r="L33">
            <v>188053.58496032827</v>
          </cell>
          <cell r="M33">
            <v>185094.75228369772</v>
          </cell>
          <cell r="N33">
            <v>118003.52657112954</v>
          </cell>
          <cell r="O33">
            <v>86970.134286031709</v>
          </cell>
          <cell r="Q33" t="str">
            <v>n.a.</v>
          </cell>
          <cell r="R33">
            <v>-5.850680984353418E-2</v>
          </cell>
          <cell r="S33">
            <v>-0.12971440795787748</v>
          </cell>
        </row>
        <row r="34">
          <cell r="C34" t="str">
            <v>Coal Costs in HP Steam</v>
          </cell>
          <cell r="F34" t="str">
            <v>k€</v>
          </cell>
          <cell r="G34">
            <v>0</v>
          </cell>
          <cell r="H34">
            <v>13434247.687355392</v>
          </cell>
          <cell r="I34">
            <v>16097678.219741927</v>
          </cell>
          <cell r="J34">
            <v>16671439.863338796</v>
          </cell>
          <cell r="K34">
            <v>18218117.926696211</v>
          </cell>
          <cell r="L34">
            <v>18951622.395446416</v>
          </cell>
          <cell r="M34">
            <v>18495237.170501798</v>
          </cell>
          <cell r="N34">
            <v>11791275.462761329</v>
          </cell>
          <cell r="O34">
            <v>8690323.4182734769</v>
          </cell>
        </row>
        <row r="35">
          <cell r="C35" t="str">
            <v>Coal Cost in Coal HP Steam Unitary Cost</v>
          </cell>
          <cell r="F35" t="str">
            <v>€/t</v>
          </cell>
          <cell r="G35">
            <v>9.4659921056078389</v>
          </cell>
          <cell r="H35">
            <v>9.6668938431343303</v>
          </cell>
          <cell r="I35">
            <v>11.741928804382807</v>
          </cell>
          <cell r="J35">
            <v>13.104310229270501</v>
          </cell>
          <cell r="K35">
            <v>13.588412646906463</v>
          </cell>
          <cell r="L35">
            <v>13.686383209980384</v>
          </cell>
          <cell r="M35">
            <v>13.572498278683172</v>
          </cell>
          <cell r="N35">
            <v>13.586155119781379</v>
          </cell>
          <cell r="O35">
            <v>13.586155119781379</v>
          </cell>
          <cell r="Q35">
            <v>0.1137472697442603</v>
          </cell>
          <cell r="R35">
            <v>0.11602705548505532</v>
          </cell>
          <cell r="S35">
            <v>7.2481550524210459E-3</v>
          </cell>
        </row>
        <row r="37">
          <cell r="C37" t="str">
            <v>BSOX - Coal Steam Usage Factor</v>
          </cell>
          <cell r="F37" t="str">
            <v>t/t</v>
          </cell>
          <cell r="G37">
            <v>0</v>
          </cell>
          <cell r="H37">
            <v>2.0818376789744726E-3</v>
          </cell>
          <cell r="I37">
            <v>3.057572435368429E-3</v>
          </cell>
          <cell r="J37">
            <v>3.3740488235075336E-3</v>
          </cell>
          <cell r="K37">
            <v>3.6913628906762239E-3</v>
          </cell>
          <cell r="L37">
            <v>3.5500000000000002E-3</v>
          </cell>
          <cell r="M37">
            <v>3.5500000000000002E-3</v>
          </cell>
          <cell r="N37">
            <v>3.5500000000000002E-3</v>
          </cell>
          <cell r="O37">
            <v>3.5500000000000002E-3</v>
          </cell>
          <cell r="Q37" t="str">
            <v>n.a.</v>
          </cell>
          <cell r="R37">
            <v>0.10350576963550173</v>
          </cell>
          <cell r="S37">
            <v>1.0218687599421239E-2</v>
          </cell>
        </row>
        <row r="38">
          <cell r="C38" t="str">
            <v>BSOX Volume in HP Steam</v>
          </cell>
          <cell r="F38" t="str">
            <v>t</v>
          </cell>
          <cell r="G38">
            <v>0</v>
          </cell>
          <cell r="H38">
            <v>2893.1654239769728</v>
          </cell>
          <cell r="I38">
            <v>4191.8000030575722</v>
          </cell>
          <cell r="J38">
            <v>4292.5000303664392</v>
          </cell>
          <cell r="K38">
            <v>4949.0463823881382</v>
          </cell>
          <cell r="L38">
            <v>4915.7077126683216</v>
          </cell>
          <cell r="M38">
            <v>4837.5833694820449</v>
          </cell>
          <cell r="N38">
            <v>3081.0061804650068</v>
          </cell>
          <cell r="O38">
            <v>2270.741638298568</v>
          </cell>
          <cell r="Q38" t="str">
            <v>n.a.</v>
          </cell>
          <cell r="R38">
            <v>2.402309920211243E-2</v>
          </cell>
          <cell r="S38">
            <v>-0.11957678938723859</v>
          </cell>
        </row>
        <row r="39">
          <cell r="C39" t="str">
            <v>BSOX Costs</v>
          </cell>
          <cell r="F39" t="str">
            <v>€/t</v>
          </cell>
          <cell r="H39">
            <v>69.078461747619272</v>
          </cell>
          <cell r="I39">
            <v>69.87986392139068</v>
          </cell>
          <cell r="J39">
            <v>77.873734154165078</v>
          </cell>
          <cell r="K39">
            <v>88.466234499239505</v>
          </cell>
          <cell r="L39">
            <v>90.259310341388485</v>
          </cell>
          <cell r="M39">
            <v>88.897544268554981</v>
          </cell>
          <cell r="N39">
            <v>84</v>
          </cell>
          <cell r="O39">
            <v>81</v>
          </cell>
          <cell r="Q39" t="str">
            <v>n.a.</v>
          </cell>
          <cell r="R39">
            <v>0.11439447337457431</v>
          </cell>
          <cell r="S39">
            <v>7.9031528462791822E-3</v>
          </cell>
        </row>
        <row r="40">
          <cell r="C40" t="str">
            <v>BSOX Costs Costs in HP Steam</v>
          </cell>
          <cell r="F40" t="str">
            <v>k€</v>
          </cell>
          <cell r="G40">
            <v>0</v>
          </cell>
          <cell r="H40">
            <v>199855.41706972802</v>
          </cell>
          <cell r="I40">
            <v>292922.41379934817</v>
          </cell>
          <cell r="J40">
            <v>334273.00622150162</v>
          </cell>
          <cell r="K40">
            <v>437823.49781196198</v>
          </cell>
          <cell r="L40">
            <v>443688.387985287</v>
          </cell>
          <cell r="M40">
            <v>430049.28174135543</v>
          </cell>
          <cell r="N40">
            <v>258804.51915906055</v>
          </cell>
          <cell r="O40">
            <v>183930.072702184</v>
          </cell>
        </row>
        <row r="41">
          <cell r="C41" t="str">
            <v>BSOX Costs in Coal HP Steam Unitary Costs</v>
          </cell>
          <cell r="F41" t="str">
            <v>€/t</v>
          </cell>
          <cell r="G41">
            <v>0</v>
          </cell>
          <cell r="H41">
            <v>0.14381014447179061</v>
          </cell>
          <cell r="I41">
            <v>0.2136627457133409</v>
          </cell>
          <cell r="J41">
            <v>0.26274978110499914</v>
          </cell>
          <cell r="K41">
            <v>0.32656097510835341</v>
          </cell>
          <cell r="L41">
            <v>0.32042055171192912</v>
          </cell>
          <cell r="M41">
            <v>0.3155862821533702</v>
          </cell>
          <cell r="N41">
            <v>0.29820000000000002</v>
          </cell>
          <cell r="O41">
            <v>0.28755000000000003</v>
          </cell>
          <cell r="Q41" t="str">
            <v>n.a.</v>
          </cell>
          <cell r="R41">
            <v>0.22974073101875936</v>
          </cell>
          <cell r="S41">
            <v>1.8202600295686988E-2</v>
          </cell>
        </row>
        <row r="43">
          <cell r="C43" t="str">
            <v>CO2 Emissions - Coal Steam Usage Factor</v>
          </cell>
          <cell r="F43" t="str">
            <v>t/t</v>
          </cell>
          <cell r="G43">
            <v>0</v>
          </cell>
          <cell r="H43">
            <v>0</v>
          </cell>
          <cell r="I43">
            <v>0.29658076800604877</v>
          </cell>
          <cell r="J43">
            <v>0.31091366892983052</v>
          </cell>
          <cell r="K43">
            <v>0.3032456763557016</v>
          </cell>
          <cell r="L43">
            <v>0.30331991996280822</v>
          </cell>
          <cell r="M43">
            <v>0.30300000000000005</v>
          </cell>
          <cell r="N43">
            <v>0.30299999999999994</v>
          </cell>
          <cell r="O43">
            <v>0.30300000000000005</v>
          </cell>
          <cell r="Q43" t="str">
            <v>n.a.</v>
          </cell>
          <cell r="R43">
            <v>4.8327142114250154E-2</v>
          </cell>
          <cell r="S43">
            <v>-5.1432233540338324E-3</v>
          </cell>
        </row>
        <row r="44">
          <cell r="C44" t="str">
            <v>CO2 Emissions Volume</v>
          </cell>
          <cell r="F44" t="str">
            <v>t</v>
          </cell>
          <cell r="G44">
            <v>0</v>
          </cell>
          <cell r="H44">
            <v>0</v>
          </cell>
          <cell r="I44">
            <v>406599.44793254568</v>
          </cell>
          <cell r="J44">
            <v>395547.60560199665</v>
          </cell>
          <cell r="K44">
            <v>406564.44841382169</v>
          </cell>
          <cell r="L44">
            <v>420009.0337935533</v>
          </cell>
          <cell r="M44">
            <v>412897.9608318478</v>
          </cell>
          <cell r="N44">
            <v>262970.38667067513</v>
          </cell>
          <cell r="O44">
            <v>193812.59617027218</v>
          </cell>
        </row>
        <row r="45">
          <cell r="C45" t="str">
            <v xml:space="preserve">CO2 Emissions Unitary Cost </v>
          </cell>
          <cell r="F45" t="str">
            <v>€/t</v>
          </cell>
          <cell r="I45">
            <v>1.5380887354135495</v>
          </cell>
          <cell r="J45">
            <v>2.5661838683929044</v>
          </cell>
          <cell r="K45">
            <v>5.420362005870949</v>
          </cell>
          <cell r="L45">
            <v>5.2541706071542489</v>
          </cell>
          <cell r="M45">
            <v>4.9062700446587009</v>
          </cell>
          <cell r="N45">
            <v>-1.6195367519632056</v>
          </cell>
          <cell r="O45">
            <v>-4.6358335692375876</v>
          </cell>
          <cell r="Q45" t="str">
            <v>n.a.</v>
          </cell>
          <cell r="R45">
            <v>0.66842381021854935</v>
          </cell>
          <cell r="S45">
            <v>-2.1255583472272139</v>
          </cell>
        </row>
        <row r="46">
          <cell r="C46" t="str">
            <v>CO2 Emissions Costs in HP Steam</v>
          </cell>
          <cell r="F46" t="str">
            <v>k€</v>
          </cell>
          <cell r="G46">
            <v>0</v>
          </cell>
          <cell r="H46">
            <v>0</v>
          </cell>
          <cell r="I46">
            <v>625386.03069041658</v>
          </cell>
          <cell r="J46">
            <v>1015047.8846772827</v>
          </cell>
          <cell r="K46">
            <v>2203726.4891201584</v>
          </cell>
          <cell r="L46">
            <v>2206799.1200973433</v>
          </cell>
          <cell r="M46">
            <v>2025788.8967299564</v>
          </cell>
          <cell r="N46">
            <v>-425890.20589113346</v>
          </cell>
          <cell r="O46">
            <v>-898482.93946723605</v>
          </cell>
        </row>
        <row r="47">
          <cell r="C47" t="str">
            <v>CO2 Emissions Costs in Coal HP Steam Unitary Cost</v>
          </cell>
          <cell r="F47" t="str">
            <v>€/t</v>
          </cell>
          <cell r="H47">
            <v>0</v>
          </cell>
          <cell r="I47">
            <v>0.45616753841040286</v>
          </cell>
          <cell r="J47">
            <v>0.79786164167058327</v>
          </cell>
          <cell r="K47">
            <v>1.6437013425630833</v>
          </cell>
          <cell r="L47">
            <v>1.5936946080329661</v>
          </cell>
          <cell r="M47">
            <v>1.4865998235315865</v>
          </cell>
          <cell r="N47">
            <v>-0.49071963584485118</v>
          </cell>
          <cell r="O47">
            <v>-1.4046575714789893</v>
          </cell>
          <cell r="Q47" t="str">
            <v>n.a.</v>
          </cell>
          <cell r="R47">
            <v>0.74905396480177977</v>
          </cell>
          <cell r="S47">
            <v>-2.1197693492494274</v>
          </cell>
        </row>
        <row r="49">
          <cell r="C49" t="str">
            <v>Coal HP Steam Unitary Cost</v>
          </cell>
          <cell r="F49" t="str">
            <v>€/t</v>
          </cell>
          <cell r="H49">
            <v>9.8107039876061215</v>
          </cell>
          <cell r="I49">
            <v>12.411759088506551</v>
          </cell>
          <cell r="J49">
            <v>14.164921652046083</v>
          </cell>
          <cell r="K49">
            <v>15.5586749645779</v>
          </cell>
          <cell r="L49">
            <v>15.60049836972528</v>
          </cell>
          <cell r="M49">
            <v>15.374684384368129</v>
          </cell>
          <cell r="N49">
            <v>13.393635483936528</v>
          </cell>
          <cell r="O49">
            <v>12.46904754830239</v>
          </cell>
          <cell r="Q49" t="str">
            <v>n.a.</v>
          </cell>
          <cell r="R49">
            <v>0.14125012828866312</v>
          </cell>
          <cell r="S49">
            <v>-2.518136918873537E-2</v>
          </cell>
        </row>
        <row r="51">
          <cell r="B51" t="str">
            <v>C</v>
          </cell>
          <cell r="C51" t="str">
            <v>Thermal Gas Steam Unitary Cost</v>
          </cell>
        </row>
        <row r="53">
          <cell r="C53" t="str">
            <v>Thermal Gas Unitary Cost</v>
          </cell>
          <cell r="F53" t="str">
            <v>€/MWh</v>
          </cell>
          <cell r="G53">
            <v>22.7400320428581</v>
          </cell>
          <cell r="H53">
            <v>16.827545276002986</v>
          </cell>
          <cell r="I53">
            <v>20.569731308712235</v>
          </cell>
          <cell r="J53">
            <v>26.105770841838311</v>
          </cell>
          <cell r="K53">
            <v>21</v>
          </cell>
          <cell r="L53">
            <v>21.1</v>
          </cell>
          <cell r="M53">
            <v>21</v>
          </cell>
          <cell r="N53">
            <v>21</v>
          </cell>
          <cell r="O53">
            <v>21</v>
          </cell>
          <cell r="Q53">
            <v>-4.8916224267573361E-2</v>
          </cell>
          <cell r="R53">
            <v>0.26913523808555073</v>
          </cell>
          <cell r="S53">
            <v>-4.2593096565386346E-2</v>
          </cell>
        </row>
        <row r="54">
          <cell r="C54" t="str">
            <v>Thermal Gas - Thermal Gas Steam Usage Factor</v>
          </cell>
          <cell r="F54" t="str">
            <v>MWh/t</v>
          </cell>
          <cell r="G54">
            <v>0.93172604453204055</v>
          </cell>
          <cell r="H54">
            <v>0.89987299191921577</v>
          </cell>
          <cell r="I54">
            <v>0.90537269997140735</v>
          </cell>
          <cell r="J54">
            <v>0.86171208934634469</v>
          </cell>
          <cell r="K54">
            <v>0.87832057049050605</v>
          </cell>
          <cell r="L54">
            <v>0.87832057049050605</v>
          </cell>
          <cell r="M54">
            <v>0.87832057049050616</v>
          </cell>
          <cell r="N54">
            <v>0.87832057049050605</v>
          </cell>
          <cell r="O54">
            <v>0.87832057049050616</v>
          </cell>
          <cell r="Q54">
            <v>-1.4243658302314333E-2</v>
          </cell>
          <cell r="R54">
            <v>-4.8223908923299197E-2</v>
          </cell>
          <cell r="S54">
            <v>3.8253841069233463E-3</v>
          </cell>
        </row>
        <row r="55">
          <cell r="C55" t="str">
            <v>Gas Cost in Thermal Gas HP Steam Unitary Cost</v>
          </cell>
          <cell r="F55" t="str">
            <v>€/t</v>
          </cell>
          <cell r="G55">
            <v>21.187480107824037</v>
          </cell>
          <cell r="H55">
            <v>15.142653514172872</v>
          </cell>
          <cell r="I55">
            <v>18.623273172655185</v>
          </cell>
          <cell r="J55">
            <v>22.495658336117373</v>
          </cell>
          <cell r="K55">
            <v>18.444731980300627</v>
          </cell>
          <cell r="L55">
            <v>18.53256403734968</v>
          </cell>
          <cell r="M55">
            <v>18.444731980300631</v>
          </cell>
          <cell r="N55">
            <v>18.444731980300627</v>
          </cell>
          <cell r="O55">
            <v>18.444731980300631</v>
          </cell>
          <cell r="Q55">
            <v>-6.2463136585981127E-2</v>
          </cell>
          <cell r="R55">
            <v>0.20793257595276349</v>
          </cell>
          <cell r="S55">
            <v>-3.8930647413128905E-2</v>
          </cell>
        </row>
        <row r="57">
          <cell r="C57" t="str">
            <v>CO2 Emissions - Thermal Gas Steam Usage Factor</v>
          </cell>
          <cell r="F57" t="str">
            <v>t/t</v>
          </cell>
          <cell r="G57">
            <v>0</v>
          </cell>
          <cell r="H57">
            <v>0</v>
          </cell>
          <cell r="I57">
            <v>0.16749397567664337</v>
          </cell>
          <cell r="J57">
            <v>0.15941673652907379</v>
          </cell>
          <cell r="K57">
            <v>0.16</v>
          </cell>
          <cell r="L57">
            <v>0.16</v>
          </cell>
          <cell r="M57">
            <v>0.16</v>
          </cell>
          <cell r="N57">
            <v>0.15999999999999998</v>
          </cell>
          <cell r="O57">
            <v>0.16</v>
          </cell>
          <cell r="Q57" t="str">
            <v>n.a.</v>
          </cell>
          <cell r="R57">
            <v>-4.8224057700816392E-2</v>
          </cell>
          <cell r="S57">
            <v>7.3067828419137726E-4</v>
          </cell>
        </row>
        <row r="58">
          <cell r="C58" t="str">
            <v>CO2 Emissions Volume</v>
          </cell>
          <cell r="F58" t="str">
            <v>t</v>
          </cell>
          <cell r="G58">
            <v>0</v>
          </cell>
          <cell r="H58">
            <v>0</v>
          </cell>
          <cell r="I58">
            <v>5405.72804</v>
          </cell>
          <cell r="J58">
            <v>9221.9761999999992</v>
          </cell>
          <cell r="K58">
            <v>806.40317117778</v>
          </cell>
          <cell r="L58">
            <v>5708.187625784326</v>
          </cell>
          <cell r="M58">
            <v>8816.733006137114</v>
          </cell>
          <cell r="N58">
            <v>3513.5738285987063</v>
          </cell>
          <cell r="O58">
            <v>3632.6527142332916</v>
          </cell>
        </row>
        <row r="59">
          <cell r="C59" t="str">
            <v xml:space="preserve">CO2 Emissions Unitary Cost </v>
          </cell>
          <cell r="F59" t="str">
            <v>€/t</v>
          </cell>
          <cell r="I59">
            <v>1.5380887354135495</v>
          </cell>
          <cell r="J59">
            <v>2.5661838683929044</v>
          </cell>
          <cell r="K59">
            <v>5.420362005870949</v>
          </cell>
          <cell r="L59">
            <v>5.2541706071542489</v>
          </cell>
          <cell r="M59">
            <v>4.9062700446587009</v>
          </cell>
          <cell r="N59">
            <v>-1.6195367519632056</v>
          </cell>
          <cell r="O59">
            <v>-4.6358335692375876</v>
          </cell>
          <cell r="Q59" t="str">
            <v>n.a.</v>
          </cell>
          <cell r="R59">
            <v>0.66842381021854935</v>
          </cell>
          <cell r="S59">
            <v>-2.1255583472272139</v>
          </cell>
        </row>
        <row r="60">
          <cell r="C60" t="str">
            <v>CO2 Emissions Costs in Gas Steam Unitary Cost</v>
          </cell>
          <cell r="F60" t="str">
            <v>€/t</v>
          </cell>
          <cell r="H60">
            <v>0</v>
          </cell>
          <cell r="I60">
            <v>0.25762059723787623</v>
          </cell>
          <cell r="J60">
            <v>0.40909265763275099</v>
          </cell>
          <cell r="K60">
            <v>0.86725792093935183</v>
          </cell>
          <cell r="L60">
            <v>0.8406672971446798</v>
          </cell>
          <cell r="M60">
            <v>0.78500320714539218</v>
          </cell>
          <cell r="N60">
            <v>-0.25912588031411288</v>
          </cell>
          <cell r="O60">
            <v>-0.74173337107801407</v>
          </cell>
          <cell r="Q60" t="str">
            <v>n.a.</v>
          </cell>
          <cell r="R60">
            <v>0.58796564412515395</v>
          </cell>
          <cell r="S60">
            <v>-2.1263807682691231</v>
          </cell>
        </row>
        <row r="62">
          <cell r="C62" t="str">
            <v>Thermal Gas Steam Unitary Cost</v>
          </cell>
          <cell r="F62" t="str">
            <v>€/t</v>
          </cell>
          <cell r="I62">
            <v>18.880893769893063</v>
          </cell>
          <cell r="J62">
            <v>22.904750993750124</v>
          </cell>
          <cell r="K62">
            <v>19.311989901239979</v>
          </cell>
          <cell r="L62">
            <v>19.37323133449436</v>
          </cell>
          <cell r="M62">
            <v>19.229735187446025</v>
          </cell>
          <cell r="N62">
            <v>18.185606099986515</v>
          </cell>
          <cell r="O62">
            <v>17.702998609222618</v>
          </cell>
          <cell r="Q62" t="str">
            <v>n.a.</v>
          </cell>
          <cell r="R62">
            <v>0.21311794202631384</v>
          </cell>
          <cell r="S62">
            <v>-5.021730586335782E-2</v>
          </cell>
        </row>
        <row r="64">
          <cell r="B64" t="str">
            <v>D</v>
          </cell>
          <cell r="C64" t="str">
            <v>Novacogé Steam Unitary Price to Novacarb</v>
          </cell>
        </row>
        <row r="66">
          <cell r="C66" t="str">
            <v>% of Total CO2 Emission Costs Invoiced to Novacarb</v>
          </cell>
          <cell r="F66" t="str">
            <v>%</v>
          </cell>
          <cell r="K66">
            <v>0.3</v>
          </cell>
          <cell r="L66">
            <v>0.3</v>
          </cell>
          <cell r="M66">
            <v>0.3</v>
          </cell>
          <cell r="N66">
            <v>0.3</v>
          </cell>
          <cell r="O66">
            <v>0.3</v>
          </cell>
          <cell r="Q66" t="str">
            <v>n.a.</v>
          </cell>
          <cell r="R66" t="str">
            <v>n.a.</v>
          </cell>
          <cell r="S66" t="str">
            <v>n.a.</v>
          </cell>
        </row>
        <row r="67">
          <cell r="C67" t="str">
            <v>Implied CO2 Emissions in Novacogé HP Steam Unitary Cost</v>
          </cell>
          <cell r="F67" t="str">
            <v>€/t</v>
          </cell>
          <cell r="K67">
            <v>9.0973702906710474E-2</v>
          </cell>
          <cell r="L67">
            <v>9.0995975988842459E-2</v>
          </cell>
          <cell r="M67">
            <v>9.0900000000000009E-2</v>
          </cell>
          <cell r="N67">
            <v>9.0899999999999981E-2</v>
          </cell>
          <cell r="O67">
            <v>9.0900000000000009E-2</v>
          </cell>
        </row>
        <row r="68">
          <cell r="C68" t="str">
            <v>CO2 Purchase Price</v>
          </cell>
          <cell r="F68" t="str">
            <v>€/t</v>
          </cell>
          <cell r="K68">
            <v>18</v>
          </cell>
          <cell r="L68">
            <v>20</v>
          </cell>
          <cell r="M68">
            <v>22</v>
          </cell>
          <cell r="N68">
            <v>25</v>
          </cell>
          <cell r="O68">
            <v>25</v>
          </cell>
          <cell r="Q68" t="str">
            <v>n.a.</v>
          </cell>
          <cell r="R68" t="str">
            <v>n.a.</v>
          </cell>
          <cell r="S68" t="str">
            <v>n.a.</v>
          </cell>
        </row>
        <row r="70">
          <cell r="C70" t="str">
            <v>Coal Steam - Novacogé HP Steam Usage Factor</v>
          </cell>
          <cell r="F70" t="str">
            <v>t/t</v>
          </cell>
          <cell r="K70">
            <v>0.9</v>
          </cell>
          <cell r="L70">
            <v>0.9</v>
          </cell>
          <cell r="M70">
            <v>0.9</v>
          </cell>
          <cell r="N70">
            <v>0.9</v>
          </cell>
          <cell r="O70">
            <v>0.9</v>
          </cell>
          <cell r="Q70" t="str">
            <v>n.a.</v>
          </cell>
          <cell r="R70" t="str">
            <v>n.a.</v>
          </cell>
          <cell r="S70" t="str">
            <v>n.a.</v>
          </cell>
        </row>
        <row r="72">
          <cell r="C72" t="str">
            <v>Novacogé HP Steam Unitary Costs</v>
          </cell>
          <cell r="F72" t="str">
            <v>€/t</v>
          </cell>
          <cell r="H72">
            <v>19.633910677281953</v>
          </cell>
          <cell r="I72">
            <v>11.972652641430189</v>
          </cell>
          <cell r="J72">
            <v>20.93</v>
          </cell>
          <cell r="K72">
            <v>14.161002912134125</v>
          </cell>
          <cell r="L72">
            <v>14.426042905299933</v>
          </cell>
          <cell r="M72">
            <v>14.49907610475289</v>
          </cell>
          <cell r="N72">
            <v>14.76841960780324</v>
          </cell>
          <cell r="O72">
            <v>14.758834607803243</v>
          </cell>
          <cell r="Q72" t="str">
            <v>n.a.</v>
          </cell>
          <cell r="R72">
            <v>0.74815060846029979</v>
          </cell>
          <cell r="S72">
            <v>-6.7483408661866973E-2</v>
          </cell>
        </row>
        <row r="74">
          <cell r="B74" t="str">
            <v>E</v>
          </cell>
          <cell r="C74" t="str">
            <v>Novawood Steam Unitary Prices to Novacarb</v>
          </cell>
        </row>
        <row r="76">
          <cell r="C76" t="str">
            <v>Novawood Biomass Steam Unitary Cost</v>
          </cell>
          <cell r="F76" t="str">
            <v>€/t</v>
          </cell>
          <cell r="J76">
            <v>0</v>
          </cell>
          <cell r="K76">
            <v>0</v>
          </cell>
          <cell r="L76">
            <v>0</v>
          </cell>
          <cell r="M76">
            <v>0</v>
          </cell>
          <cell r="N76">
            <v>12.102400000000001</v>
          </cell>
          <cell r="O76">
            <v>12.102400000000001</v>
          </cell>
          <cell r="Q76" t="str">
            <v>n.a.</v>
          </cell>
          <cell r="R76" t="str">
            <v>n.a.</v>
          </cell>
          <cell r="S76" t="str">
            <v>n.a.</v>
          </cell>
        </row>
        <row r="78">
          <cell r="C78" t="str">
            <v>Novawood Gaz Steam 1 Unitary Cost (w/o CO2)</v>
          </cell>
          <cell r="F78" t="str">
            <v>€/t</v>
          </cell>
          <cell r="J78">
            <v>10.92</v>
          </cell>
          <cell r="K78">
            <v>10.919999999999998</v>
          </cell>
          <cell r="L78">
            <v>10.920000000000002</v>
          </cell>
          <cell r="M78">
            <v>10.92</v>
          </cell>
          <cell r="N78">
            <v>10.92</v>
          </cell>
          <cell r="O78">
            <v>10.92</v>
          </cell>
          <cell r="Q78" t="str">
            <v>n.a.</v>
          </cell>
          <cell r="R78" t="str">
            <v>n.a.</v>
          </cell>
          <cell r="S78">
            <v>0</v>
          </cell>
        </row>
        <row r="80">
          <cell r="C80" t="str">
            <v>CO2 Emissions - CO2 Usage Factor contracted with Novawood</v>
          </cell>
          <cell r="F80" t="str">
            <v>t/t</v>
          </cell>
          <cell r="J80">
            <v>0.3</v>
          </cell>
          <cell r="K80">
            <v>0.3</v>
          </cell>
          <cell r="L80">
            <v>0.3</v>
          </cell>
          <cell r="M80">
            <v>0.3</v>
          </cell>
          <cell r="N80">
            <v>0.3</v>
          </cell>
          <cell r="O80">
            <v>0.3</v>
          </cell>
        </row>
        <row r="81">
          <cell r="C81" t="str">
            <v>CO2 Emissions Volume</v>
          </cell>
          <cell r="F81" t="str">
            <v>t</v>
          </cell>
          <cell r="G81">
            <v>0</v>
          </cell>
          <cell r="H81">
            <v>0</v>
          </cell>
          <cell r="I81">
            <v>0</v>
          </cell>
          <cell r="J81">
            <v>49185.954300000005</v>
          </cell>
          <cell r="K81">
            <v>34012.835135977803</v>
          </cell>
          <cell r="L81">
            <v>8639.9485115672778</v>
          </cell>
          <cell r="M81">
            <v>0</v>
          </cell>
          <cell r="N81">
            <v>0</v>
          </cell>
          <cell r="O81">
            <v>0</v>
          </cell>
        </row>
        <row r="82">
          <cell r="C82" t="str">
            <v xml:space="preserve">CO2 Emissions Unitary Cost </v>
          </cell>
          <cell r="F82" t="str">
            <v>€/t</v>
          </cell>
          <cell r="J82">
            <v>2.5661838683929044</v>
          </cell>
          <cell r="K82">
            <v>5.420362005870949</v>
          </cell>
          <cell r="L82">
            <v>5.2541706071542489</v>
          </cell>
          <cell r="M82">
            <v>4.9062700446587009</v>
          </cell>
          <cell r="N82">
            <v>-1.6195367519632056</v>
          </cell>
          <cell r="O82">
            <v>-4.6358335692375876</v>
          </cell>
        </row>
        <row r="83">
          <cell r="C83" t="str">
            <v>CO2 Emissions Costs in Gas Steam Unitary Cost</v>
          </cell>
          <cell r="F83" t="str">
            <v>€/t</v>
          </cell>
          <cell r="H83">
            <v>0</v>
          </cell>
          <cell r="I83">
            <v>0</v>
          </cell>
          <cell r="J83">
            <v>0.76985516051787128</v>
          </cell>
          <cell r="K83">
            <v>1.6261086017612847</v>
          </cell>
          <cell r="L83">
            <v>1.5762511821462746</v>
          </cell>
          <cell r="M83">
            <v>1.4718810133976101</v>
          </cell>
          <cell r="N83">
            <v>-0.48586102558896166</v>
          </cell>
          <cell r="O83">
            <v>-1.3907500707712763</v>
          </cell>
        </row>
        <row r="85">
          <cell r="C85" t="str">
            <v>Novawood Gaz Steam 1 Unitary Cost</v>
          </cell>
          <cell r="F85" t="str">
            <v>€/t</v>
          </cell>
          <cell r="I85">
            <v>0</v>
          </cell>
          <cell r="J85">
            <v>11.689855160517871</v>
          </cell>
          <cell r="K85">
            <v>12.546108601761283</v>
          </cell>
          <cell r="L85">
            <v>12.496251182146276</v>
          </cell>
          <cell r="M85">
            <v>12.39188101339761</v>
          </cell>
          <cell r="N85">
            <v>10.434138974411038</v>
          </cell>
          <cell r="O85">
            <v>9.5292499292287243</v>
          </cell>
          <cell r="Q85" t="str">
            <v>n.a.</v>
          </cell>
          <cell r="R85" t="str">
            <v>n.a.</v>
          </cell>
          <cell r="S85">
            <v>-4.0047116503228675E-2</v>
          </cell>
        </row>
        <row r="87">
          <cell r="C87" t="str">
            <v>Novawood Gaz Steam 2 Unitary Cost (w/o CO2)</v>
          </cell>
          <cell r="F87" t="str">
            <v>€/t</v>
          </cell>
          <cell r="J87">
            <v>0</v>
          </cell>
          <cell r="K87">
            <v>0</v>
          </cell>
          <cell r="L87">
            <v>0</v>
          </cell>
          <cell r="M87">
            <v>0</v>
          </cell>
          <cell r="N87">
            <v>0</v>
          </cell>
          <cell r="O87">
            <v>14.182500000000001</v>
          </cell>
          <cell r="Q87" t="str">
            <v>n.a.</v>
          </cell>
          <cell r="R87" t="str">
            <v>n.a.</v>
          </cell>
          <cell r="S87" t="str">
            <v>n.a.</v>
          </cell>
        </row>
        <row r="89">
          <cell r="C89" t="str">
            <v>CO2 Emissions - CO2 Usage Factor contracted with Novawood</v>
          </cell>
          <cell r="F89" t="str">
            <v>t/t</v>
          </cell>
          <cell r="J89">
            <v>0.16</v>
          </cell>
          <cell r="K89">
            <v>0.16</v>
          </cell>
          <cell r="L89">
            <v>0.16</v>
          </cell>
          <cell r="M89">
            <v>0.16</v>
          </cell>
          <cell r="N89">
            <v>0.16</v>
          </cell>
          <cell r="O89">
            <v>0.16</v>
          </cell>
        </row>
        <row r="90">
          <cell r="C90" t="str">
            <v>CO2 Emissions Volume</v>
          </cell>
          <cell r="F90" t="str">
            <v>t</v>
          </cell>
          <cell r="G90">
            <v>0</v>
          </cell>
          <cell r="H90">
            <v>0</v>
          </cell>
          <cell r="I90">
            <v>0</v>
          </cell>
          <cell r="J90">
            <v>0</v>
          </cell>
          <cell r="K90">
            <v>0</v>
          </cell>
          <cell r="L90">
            <v>0</v>
          </cell>
          <cell r="M90">
            <v>0</v>
          </cell>
          <cell r="N90">
            <v>0</v>
          </cell>
          <cell r="O90">
            <v>5794.882739375219</v>
          </cell>
        </row>
        <row r="91">
          <cell r="C91" t="str">
            <v xml:space="preserve">CO2 Emissions Unitary Cost </v>
          </cell>
          <cell r="F91" t="str">
            <v>€/t</v>
          </cell>
          <cell r="J91">
            <v>0.41058941894286471</v>
          </cell>
          <cell r="K91">
            <v>0.86725792093935183</v>
          </cell>
          <cell r="L91">
            <v>0.8406672971446798</v>
          </cell>
          <cell r="M91">
            <v>0.78500320714539218</v>
          </cell>
          <cell r="N91">
            <v>-0.25912588031411288</v>
          </cell>
          <cell r="O91">
            <v>-0.74173337107801407</v>
          </cell>
        </row>
        <row r="92">
          <cell r="C92" t="str">
            <v>CO2 Emissions Costs in Gas Steam Unitary Cost</v>
          </cell>
          <cell r="F92" t="str">
            <v>€/t</v>
          </cell>
          <cell r="H92">
            <v>0</v>
          </cell>
          <cell r="I92">
            <v>0</v>
          </cell>
          <cell r="J92">
            <v>6.5694307030858351E-2</v>
          </cell>
          <cell r="K92">
            <v>0.13876126735029629</v>
          </cell>
          <cell r="L92">
            <v>0.13450676754314878</v>
          </cell>
          <cell r="M92">
            <v>0.12560051314326276</v>
          </cell>
          <cell r="N92">
            <v>-4.1460140850258058E-2</v>
          </cell>
          <cell r="O92">
            <v>-0.11867733937248226</v>
          </cell>
          <cell r="Q92">
            <v>161562.71996550972</v>
          </cell>
        </row>
        <row r="93">
          <cell r="Q93">
            <v>4.0390679991377425</v>
          </cell>
          <cell r="R93">
            <v>1.5906954437597711</v>
          </cell>
        </row>
        <row r="94">
          <cell r="C94" t="str">
            <v>Novawood Gaz Steam 2 Unitary Cost</v>
          </cell>
          <cell r="F94" t="str">
            <v>€/t</v>
          </cell>
          <cell r="J94">
            <v>6.5694307030858351E-2</v>
          </cell>
          <cell r="K94">
            <v>0.13876126735029629</v>
          </cell>
          <cell r="L94">
            <v>0.13450676754314878</v>
          </cell>
          <cell r="M94">
            <v>0.12560051314326276</v>
          </cell>
          <cell r="N94">
            <v>-4.1460140850258058E-2</v>
          </cell>
          <cell r="O94">
            <v>14.063822660627519</v>
          </cell>
        </row>
        <row r="96">
          <cell r="A96" t="str">
            <v>Bicar</v>
          </cell>
          <cell r="C96" t="str">
            <v>Novawood</v>
          </cell>
          <cell r="G96">
            <v>0</v>
          </cell>
          <cell r="H96">
            <v>0</v>
          </cell>
          <cell r="I96">
            <v>0</v>
          </cell>
          <cell r="J96">
            <v>0</v>
          </cell>
          <cell r="K96">
            <v>0</v>
          </cell>
          <cell r="L96">
            <v>0</v>
          </cell>
          <cell r="M96">
            <v>0</v>
          </cell>
          <cell r="N96">
            <v>8.8244214556702456</v>
          </cell>
          <cell r="O96">
            <v>10.972692161945286</v>
          </cell>
        </row>
        <row r="97">
          <cell r="C97" t="str">
            <v>CO2 Coal</v>
          </cell>
          <cell r="G97">
            <v>0</v>
          </cell>
          <cell r="H97">
            <v>0</v>
          </cell>
          <cell r="I97">
            <v>1.0704737861652229</v>
          </cell>
          <cell r="J97">
            <v>1.6889809449710484</v>
          </cell>
          <cell r="K97">
            <v>3.7648184032215841</v>
          </cell>
          <cell r="L97">
            <v>3.731850037045799</v>
          </cell>
          <cell r="M97">
            <v>3.4250351684126126</v>
          </cell>
          <cell r="N97">
            <v>-0.71710758791213081</v>
          </cell>
          <cell r="O97">
            <v>-1.5126262267883093</v>
          </cell>
        </row>
        <row r="98">
          <cell r="C98" t="str">
            <v>CO2 Gas</v>
          </cell>
          <cell r="G98">
            <v>0</v>
          </cell>
          <cell r="H98">
            <v>0</v>
          </cell>
          <cell r="I98">
            <v>1.4231918393844727E-2</v>
          </cell>
          <cell r="J98">
            <v>3.9377667456920361E-2</v>
          </cell>
          <cell r="K98">
            <v>7.4673560639916007E-3</v>
          </cell>
          <cell r="L98">
            <v>5.0718195297718795E-2</v>
          </cell>
          <cell r="M98">
            <v>7.3135794993237607E-2</v>
          </cell>
          <cell r="N98">
            <v>-9.581346725298711E-3</v>
          </cell>
          <cell r="O98">
            <v>-2.835133462396619E-2</v>
          </cell>
        </row>
        <row r="99">
          <cell r="C99" t="str">
            <v>CO2 Novawood 1</v>
          </cell>
          <cell r="G99">
            <v>0</v>
          </cell>
          <cell r="H99">
            <v>0</v>
          </cell>
          <cell r="I99">
            <v>0</v>
          </cell>
          <cell r="J99">
            <v>0.21002311326466913</v>
          </cell>
          <cell r="K99">
            <v>0.31496149790090122</v>
          </cell>
          <cell r="L99">
            <v>7.6767377791246552E-2</v>
          </cell>
          <cell r="M99">
            <v>0</v>
          </cell>
          <cell r="N99">
            <v>0</v>
          </cell>
          <cell r="O99">
            <v>0</v>
          </cell>
        </row>
        <row r="100">
          <cell r="C100" t="str">
            <v>CO2 Novawood 2</v>
          </cell>
          <cell r="G100">
            <v>0</v>
          </cell>
          <cell r="H100">
            <v>0</v>
          </cell>
          <cell r="I100">
            <v>0</v>
          </cell>
          <cell r="J100">
            <v>0</v>
          </cell>
          <cell r="K100">
            <v>0</v>
          </cell>
          <cell r="L100">
            <v>0</v>
          </cell>
          <cell r="M100">
            <v>0</v>
          </cell>
          <cell r="N100">
            <v>0</v>
          </cell>
          <cell r="O100">
            <v>-7.2362616555972457E-3</v>
          </cell>
        </row>
        <row r="101">
          <cell r="C101" t="str">
            <v>Other</v>
          </cell>
          <cell r="G101">
            <v>26.13207716524526</v>
          </cell>
          <cell r="H101">
            <v>30.363295741769981</v>
          </cell>
          <cell r="I101">
            <v>32.491321599802191</v>
          </cell>
          <cell r="J101">
            <v>37.854912998295596</v>
          </cell>
          <cell r="K101">
            <v>37.038650652364922</v>
          </cell>
          <cell r="L101">
            <v>37.593145653945051</v>
          </cell>
          <cell r="M101">
            <v>37.103843448667597</v>
          </cell>
          <cell r="N101">
            <v>26.646487073762835</v>
          </cell>
          <cell r="O101">
            <v>24.068961528887776</v>
          </cell>
        </row>
        <row r="103">
          <cell r="A103" t="str">
            <v>LSA</v>
          </cell>
          <cell r="C103" t="str">
            <v>Novawood</v>
          </cell>
          <cell r="G103">
            <v>0</v>
          </cell>
          <cell r="H103">
            <v>0</v>
          </cell>
          <cell r="I103">
            <v>0</v>
          </cell>
          <cell r="J103">
            <v>0</v>
          </cell>
          <cell r="K103">
            <v>0</v>
          </cell>
          <cell r="L103">
            <v>0</v>
          </cell>
          <cell r="M103">
            <v>0</v>
          </cell>
          <cell r="N103">
            <v>9.1881221692982606</v>
          </cell>
          <cell r="O103">
            <v>11.422948403738213</v>
          </cell>
        </row>
        <row r="104">
          <cell r="C104" t="str">
            <v>CO2 Coal</v>
          </cell>
          <cell r="G104">
            <v>0</v>
          </cell>
          <cell r="H104">
            <v>0</v>
          </cell>
          <cell r="I104">
            <v>1.1309873991222734</v>
          </cell>
          <cell r="J104">
            <v>1.8215874435460002</v>
          </cell>
          <cell r="K104">
            <v>3.9246873890323037</v>
          </cell>
          <cell r="L104">
            <v>3.8906616834455559</v>
          </cell>
          <cell r="M104">
            <v>3.5673517767588572</v>
          </cell>
          <cell r="N104">
            <v>-0.74666335457421806</v>
          </cell>
          <cell r="O104">
            <v>-1.5746957162134438</v>
          </cell>
        </row>
        <row r="105">
          <cell r="C105" t="str">
            <v>CO2 Gas</v>
          </cell>
          <cell r="G105">
            <v>0</v>
          </cell>
          <cell r="H105">
            <v>0</v>
          </cell>
          <cell r="I105">
            <v>1.5036445148681602E-2</v>
          </cell>
          <cell r="J105">
            <v>4.2469315482351777E-2</v>
          </cell>
          <cell r="K105">
            <v>7.7844493505140853E-3</v>
          </cell>
          <cell r="L105">
            <v>5.2876545718474534E-2</v>
          </cell>
          <cell r="M105">
            <v>7.6174723874358502E-2</v>
          </cell>
          <cell r="N105">
            <v>-9.9762443011924169E-3</v>
          </cell>
          <cell r="O105">
            <v>-2.9514710501936471E-2</v>
          </cell>
        </row>
        <row r="106">
          <cell r="C106" t="str">
            <v>CO2 Novawood 1</v>
          </cell>
          <cell r="G106">
            <v>0</v>
          </cell>
          <cell r="H106">
            <v>0</v>
          </cell>
          <cell r="I106">
            <v>0</v>
          </cell>
          <cell r="J106">
            <v>0.22651260046271188</v>
          </cell>
          <cell r="K106">
            <v>0.32833600095681359</v>
          </cell>
          <cell r="L106">
            <v>8.0034270494810544E-2</v>
          </cell>
          <cell r="M106">
            <v>0</v>
          </cell>
          <cell r="N106">
            <v>0</v>
          </cell>
          <cell r="O106">
            <v>0</v>
          </cell>
        </row>
        <row r="107">
          <cell r="C107" t="str">
            <v>CO2 Novawood 2</v>
          </cell>
          <cell r="G107">
            <v>0</v>
          </cell>
          <cell r="H107">
            <v>0</v>
          </cell>
          <cell r="I107">
            <v>0</v>
          </cell>
          <cell r="J107">
            <v>0</v>
          </cell>
          <cell r="K107">
            <v>0</v>
          </cell>
          <cell r="L107">
            <v>0</v>
          </cell>
          <cell r="M107">
            <v>0</v>
          </cell>
          <cell r="N107">
            <v>0</v>
          </cell>
          <cell r="O107">
            <v>-7.5331962573879762E-3</v>
          </cell>
        </row>
        <row r="108">
          <cell r="C108" t="str">
            <v>Other</v>
          </cell>
          <cell r="G108">
            <v>27.379052813107727</v>
          </cell>
          <cell r="H108">
            <v>31.260853908956367</v>
          </cell>
          <cell r="I108">
            <v>34.328047809415338</v>
          </cell>
          <cell r="J108">
            <v>40.82700541977016</v>
          </cell>
          <cell r="K108">
            <v>38.611457327588411</v>
          </cell>
          <cell r="L108">
            <v>39.192949851697591</v>
          </cell>
          <cell r="M108">
            <v>38.645577444547044</v>
          </cell>
          <cell r="N108">
            <v>27.744728631364318</v>
          </cell>
          <cell r="O108">
            <v>25.056613419773804</v>
          </cell>
        </row>
        <row r="110">
          <cell r="A110" t="str">
            <v>DSA</v>
          </cell>
          <cell r="C110" t="str">
            <v>Novawood</v>
          </cell>
          <cell r="G110">
            <v>0</v>
          </cell>
          <cell r="H110">
            <v>0</v>
          </cell>
          <cell r="I110">
            <v>0</v>
          </cell>
          <cell r="J110">
            <v>0</v>
          </cell>
          <cell r="K110">
            <v>0</v>
          </cell>
          <cell r="L110">
            <v>0</v>
          </cell>
          <cell r="M110">
            <v>0</v>
          </cell>
          <cell r="N110">
            <v>9.5463707257000419</v>
          </cell>
          <cell r="O110">
            <v>11.871297429668983</v>
          </cell>
        </row>
        <row r="111">
          <cell r="C111" t="str">
            <v>CO2 Coal</v>
          </cell>
          <cell r="G111">
            <v>0</v>
          </cell>
          <cell r="H111">
            <v>0</v>
          </cell>
          <cell r="I111">
            <v>1.1732442180703173</v>
          </cell>
          <cell r="J111">
            <v>1.888013489995114</v>
          </cell>
          <cell r="K111">
            <v>4.0726835716874499</v>
          </cell>
          <cell r="L111">
            <v>4.0389258930252714</v>
          </cell>
          <cell r="M111">
            <v>3.7053854235046648</v>
          </cell>
          <cell r="N111">
            <v>-0.77577605725335042</v>
          </cell>
          <cell r="O111">
            <v>-1.636502288872969</v>
          </cell>
        </row>
        <row r="112">
          <cell r="C112" t="str">
            <v>CO2 Gas</v>
          </cell>
          <cell r="G112">
            <v>0</v>
          </cell>
          <cell r="H112">
            <v>0</v>
          </cell>
          <cell r="I112">
            <v>1.5598248348932236E-2</v>
          </cell>
          <cell r="J112">
            <v>4.4018002443764477E-2</v>
          </cell>
          <cell r="K112">
            <v>8.0779934404632409E-3</v>
          </cell>
          <cell r="L112">
            <v>5.4891549821661563E-2</v>
          </cell>
          <cell r="M112">
            <v>7.9122197402126448E-2</v>
          </cell>
          <cell r="N112">
            <v>-1.0365222054574489E-2</v>
          </cell>
          <cell r="O112">
            <v>-3.0673158499464094E-2</v>
          </cell>
        </row>
        <row r="113">
          <cell r="C113" t="str">
            <v>CO2 Novawood 1</v>
          </cell>
          <cell r="G113">
            <v>0</v>
          </cell>
          <cell r="H113">
            <v>0</v>
          </cell>
          <cell r="I113">
            <v>0</v>
          </cell>
          <cell r="J113">
            <v>0.23477261376756628</v>
          </cell>
          <cell r="K113">
            <v>0.34071723542294169</v>
          </cell>
          <cell r="L113">
            <v>8.3084193315057828E-2</v>
          </cell>
          <cell r="M113">
            <v>0</v>
          </cell>
          <cell r="N113">
            <v>0</v>
          </cell>
          <cell r="O113">
            <v>0</v>
          </cell>
        </row>
        <row r="114">
          <cell r="C114" t="str">
            <v>CO2 Novawood 2</v>
          </cell>
          <cell r="G114">
            <v>0</v>
          </cell>
          <cell r="H114">
            <v>0</v>
          </cell>
          <cell r="I114">
            <v>0</v>
          </cell>
          <cell r="J114">
            <v>0</v>
          </cell>
          <cell r="K114">
            <v>0</v>
          </cell>
          <cell r="L114">
            <v>0</v>
          </cell>
          <cell r="M114">
            <v>0</v>
          </cell>
          <cell r="N114">
            <v>0</v>
          </cell>
          <cell r="O114">
            <v>-7.8288730900908116E-3</v>
          </cell>
        </row>
        <row r="115">
          <cell r="C115" t="str">
            <v>Other</v>
          </cell>
          <cell r="G115">
            <v>28.431610741273438</v>
          </cell>
          <cell r="H115">
            <v>32.385725590542002</v>
          </cell>
          <cell r="I115">
            <v>35.610638669621238</v>
          </cell>
          <cell r="J115">
            <v>42.315803867519989</v>
          </cell>
          <cell r="K115">
            <v>40.067458207353802</v>
          </cell>
          <cell r="L115">
            <v>40.686503443258729</v>
          </cell>
          <cell r="M115">
            <v>40.140913570359373</v>
          </cell>
          <cell r="N115">
            <v>28.826506691864854</v>
          </cell>
          <cell r="O115">
            <v>26.040081769871851</v>
          </cell>
        </row>
      </sheetData>
      <sheetData sheetId="21"/>
      <sheetData sheetId="22" refreshError="1"/>
      <sheetData sheetId="23">
        <row r="1">
          <cell r="A1" t="str">
            <v>Novacarb - Normalization</v>
          </cell>
        </row>
        <row r="3">
          <cell r="Q3" t="str">
            <v>CAGRs</v>
          </cell>
        </row>
        <row r="4">
          <cell r="F4" t="str">
            <v>Unit</v>
          </cell>
          <cell r="G4">
            <v>2015</v>
          </cell>
          <cell r="H4">
            <v>2016</v>
          </cell>
          <cell r="I4">
            <v>2017</v>
          </cell>
          <cell r="J4">
            <v>2018</v>
          </cell>
          <cell r="K4">
            <v>2019</v>
          </cell>
          <cell r="L4">
            <v>2020</v>
          </cell>
          <cell r="M4">
            <v>2021</v>
          </cell>
          <cell r="N4">
            <v>2022</v>
          </cell>
          <cell r="O4">
            <v>2023</v>
          </cell>
          <cell r="Q4" t="str">
            <v>16A-18A</v>
          </cell>
          <cell r="R4" t="str">
            <v>18A-19E</v>
          </cell>
          <cell r="S4" t="str">
            <v>19E-23E</v>
          </cell>
        </row>
        <row r="7">
          <cell r="C7" t="str">
            <v>Reported EBITDA</v>
          </cell>
          <cell r="F7" t="str">
            <v>€k</v>
          </cell>
          <cell r="J7">
            <v>21900.470021024696</v>
          </cell>
          <cell r="Q7" t="str">
            <v>n.a.</v>
          </cell>
          <cell r="R7" t="str">
            <v>n.a.</v>
          </cell>
          <cell r="S7">
            <v>-1</v>
          </cell>
        </row>
        <row r="8">
          <cell r="C8" t="str">
            <v>Normalization Impacts</v>
          </cell>
          <cell r="F8" t="str">
            <v>€k</v>
          </cell>
          <cell r="J8">
            <v>2425.452039570152</v>
          </cell>
          <cell r="Q8" t="str">
            <v>n.a.</v>
          </cell>
          <cell r="R8" t="str">
            <v>n.a.</v>
          </cell>
          <cell r="S8">
            <v>-1</v>
          </cell>
        </row>
        <row r="9">
          <cell r="C9" t="str">
            <v>Normalized EBITDA</v>
          </cell>
          <cell r="J9">
            <v>24325.922060594847</v>
          </cell>
          <cell r="Q9" t="str">
            <v>n.a.</v>
          </cell>
          <cell r="R9" t="str">
            <v>n.a.</v>
          </cell>
          <cell r="S9">
            <v>-1</v>
          </cell>
        </row>
        <row r="11">
          <cell r="A11">
            <v>1</v>
          </cell>
          <cell r="B11" t="str">
            <v>Topline</v>
          </cell>
        </row>
        <row r="13">
          <cell r="B13" t="str">
            <v>A</v>
          </cell>
          <cell r="C13" t="str">
            <v>Volume</v>
          </cell>
        </row>
        <row r="15">
          <cell r="C15" t="str">
            <v>Pharma &amp; Personal Care</v>
          </cell>
          <cell r="F15" t="str">
            <v>t</v>
          </cell>
          <cell r="J15">
            <v>38429.135000000009</v>
          </cell>
          <cell r="K15">
            <v>41263.558361614465</v>
          </cell>
          <cell r="Q15" t="str">
            <v>n.a.</v>
          </cell>
          <cell r="R15">
            <v>7.3757147060803163E-2</v>
          </cell>
          <cell r="S15">
            <v>-1</v>
          </cell>
        </row>
        <row r="16">
          <cell r="C16" t="str">
            <v>Food</v>
          </cell>
          <cell r="F16" t="str">
            <v>t</v>
          </cell>
          <cell r="J16">
            <v>10372.279999999999</v>
          </cell>
          <cell r="K16">
            <v>12000</v>
          </cell>
          <cell r="Q16" t="str">
            <v>n.a.</v>
          </cell>
          <cell r="R16">
            <v>0.15692981678088147</v>
          </cell>
          <cell r="S16">
            <v>-1</v>
          </cell>
        </row>
        <row r="17">
          <cell r="C17" t="str">
            <v>Feed</v>
          </cell>
          <cell r="F17" t="str">
            <v>t</v>
          </cell>
          <cell r="J17">
            <v>46004.184999999998</v>
          </cell>
          <cell r="K17">
            <v>46091.592951499995</v>
          </cell>
          <cell r="Q17" t="str">
            <v>n.a.</v>
          </cell>
          <cell r="R17">
            <v>1.9000000000000128E-3</v>
          </cell>
          <cell r="S17">
            <v>-1</v>
          </cell>
        </row>
        <row r="18">
          <cell r="C18" t="str">
            <v>Environment</v>
          </cell>
          <cell r="F18" t="str">
            <v>t</v>
          </cell>
          <cell r="J18">
            <v>32790.380000000005</v>
          </cell>
          <cell r="K18">
            <v>33478.058148519529</v>
          </cell>
          <cell r="Q18" t="str">
            <v>n.a.</v>
          </cell>
          <cell r="R18">
            <v>2.0971948129894225E-2</v>
          </cell>
          <cell r="S18">
            <v>-1</v>
          </cell>
        </row>
        <row r="19">
          <cell r="C19" t="str">
            <v>Home Care</v>
          </cell>
          <cell r="F19" t="str">
            <v>t</v>
          </cell>
          <cell r="J19">
            <v>3080.2000000000003</v>
          </cell>
          <cell r="K19">
            <v>2400</v>
          </cell>
          <cell r="Q19" t="str">
            <v>n.a.</v>
          </cell>
          <cell r="R19">
            <v>-0.22082981624569842</v>
          </cell>
          <cell r="S19">
            <v>-1</v>
          </cell>
        </row>
        <row r="20">
          <cell r="C20" t="str">
            <v>Chemicals &amp; Others</v>
          </cell>
          <cell r="F20" t="str">
            <v>t</v>
          </cell>
          <cell r="J20">
            <v>7053.1720000000005</v>
          </cell>
          <cell r="K20">
            <v>7300</v>
          </cell>
          <cell r="Q20" t="str">
            <v>n.a.</v>
          </cell>
          <cell r="R20">
            <v>3.4995318418436394E-2</v>
          </cell>
          <cell r="S20">
            <v>-1</v>
          </cell>
        </row>
        <row r="21">
          <cell r="C21" t="str">
            <v>Bicar. Volume</v>
          </cell>
          <cell r="F21" t="str">
            <v>t</v>
          </cell>
          <cell r="J21">
            <v>137729.35200000001</v>
          </cell>
          <cell r="K21">
            <v>142533.20946163399</v>
          </cell>
          <cell r="Q21" t="str">
            <v>n.a.</v>
          </cell>
          <cell r="R21">
            <v>3.4878966551980639E-2</v>
          </cell>
          <cell r="S21">
            <v>-1</v>
          </cell>
        </row>
        <row r="23">
          <cell r="C23" t="str">
            <v>Chemicals</v>
          </cell>
          <cell r="F23" t="str">
            <v>t</v>
          </cell>
          <cell r="J23">
            <v>31683.430000000008</v>
          </cell>
          <cell r="K23">
            <v>29258.333333333332</v>
          </cell>
          <cell r="Q23" t="str">
            <v>n.a.</v>
          </cell>
          <cell r="R23">
            <v>-7.6541481356869334E-2</v>
          </cell>
          <cell r="S23">
            <v>-1</v>
          </cell>
        </row>
        <row r="24">
          <cell r="C24" t="str">
            <v>Homecare</v>
          </cell>
          <cell r="F24" t="str">
            <v>t</v>
          </cell>
          <cell r="J24">
            <v>17457.95</v>
          </cell>
          <cell r="K24">
            <v>22165.333333333332</v>
          </cell>
          <cell r="Q24" t="str">
            <v>n.a.</v>
          </cell>
          <cell r="R24">
            <v>0.26964124271941037</v>
          </cell>
          <cell r="S24">
            <v>-1</v>
          </cell>
        </row>
        <row r="25">
          <cell r="C25" t="str">
            <v>Others</v>
          </cell>
          <cell r="F25" t="str">
            <v>t</v>
          </cell>
          <cell r="J25">
            <v>18222.215000000004</v>
          </cell>
          <cell r="K25">
            <v>17175.908333333333</v>
          </cell>
          <cell r="Q25" t="str">
            <v>n.a.</v>
          </cell>
          <cell r="R25">
            <v>-5.7419291050328947E-2</v>
          </cell>
          <cell r="S25">
            <v>-1</v>
          </cell>
        </row>
        <row r="26">
          <cell r="C26" t="str">
            <v>LSA Volume</v>
          </cell>
          <cell r="F26" t="str">
            <v>t</v>
          </cell>
          <cell r="J26">
            <v>67363.595000000001</v>
          </cell>
          <cell r="K26">
            <v>68599.574999999997</v>
          </cell>
          <cell r="Q26" t="str">
            <v>n.a.</v>
          </cell>
          <cell r="R26">
            <v>1.83478925078151E-2</v>
          </cell>
          <cell r="S26">
            <v>-1</v>
          </cell>
        </row>
        <row r="28">
          <cell r="C28" t="str">
            <v>Food &amp; Beverage</v>
          </cell>
          <cell r="F28" t="str">
            <v>t</v>
          </cell>
          <cell r="J28">
            <v>126254.99300000002</v>
          </cell>
          <cell r="K28">
            <v>121002.78529120002</v>
          </cell>
          <cell r="Q28" t="str">
            <v>n.a.</v>
          </cell>
          <cell r="R28">
            <v>-4.159999999999997E-2</v>
          </cell>
          <cell r="S28">
            <v>-1</v>
          </cell>
        </row>
        <row r="29">
          <cell r="C29" t="str">
            <v>Automotive &amp; Construction</v>
          </cell>
          <cell r="F29" t="str">
            <v>t</v>
          </cell>
          <cell r="J29">
            <v>102657.386</v>
          </cell>
          <cell r="K29">
            <v>92209.482513565468</v>
          </cell>
          <cell r="Q29" t="str">
            <v>n.a.</v>
          </cell>
          <cell r="R29">
            <v>-0.10177449371674563</v>
          </cell>
          <cell r="S29">
            <v>-1</v>
          </cell>
        </row>
        <row r="30">
          <cell r="C30" t="str">
            <v>Chemicals</v>
          </cell>
          <cell r="F30" t="str">
            <v>t</v>
          </cell>
          <cell r="J30">
            <v>46094.899999999994</v>
          </cell>
          <cell r="K30">
            <v>49107</v>
          </cell>
          <cell r="Q30" t="str">
            <v>n.a.</v>
          </cell>
          <cell r="R30">
            <v>6.5345623919349061E-2</v>
          </cell>
          <cell r="S30">
            <v>-1</v>
          </cell>
        </row>
        <row r="31">
          <cell r="C31" t="str">
            <v>Homecare</v>
          </cell>
          <cell r="F31" t="str">
            <v>t</v>
          </cell>
          <cell r="J31">
            <v>18274.97</v>
          </cell>
          <cell r="K31">
            <v>24920</v>
          </cell>
          <cell r="Q31" t="str">
            <v>n.a.</v>
          </cell>
          <cell r="R31">
            <v>0.36361372959846161</v>
          </cell>
          <cell r="S31">
            <v>-1</v>
          </cell>
        </row>
        <row r="32">
          <cell r="C32" t="str">
            <v>Others</v>
          </cell>
          <cell r="F32" t="str">
            <v>t</v>
          </cell>
          <cell r="J32">
            <v>10388.68</v>
          </cell>
          <cell r="K32">
            <v>6445.0000000000009</v>
          </cell>
          <cell r="Q32" t="str">
            <v>n.a.</v>
          </cell>
          <cell r="R32">
            <v>-0.37961319436155505</v>
          </cell>
          <cell r="S32">
            <v>-1</v>
          </cell>
        </row>
        <row r="33">
          <cell r="C33" t="str">
            <v>DSA Volume</v>
          </cell>
          <cell r="F33" t="str">
            <v>t</v>
          </cell>
          <cell r="J33">
            <v>303670.92899999995</v>
          </cell>
          <cell r="K33">
            <v>293684.26780476549</v>
          </cell>
          <cell r="Q33" t="str">
            <v>n.a.</v>
          </cell>
          <cell r="R33">
            <v>-3.2886457811819203E-2</v>
          </cell>
          <cell r="S33">
            <v>-1</v>
          </cell>
        </row>
        <row r="35">
          <cell r="B35" t="str">
            <v>B</v>
          </cell>
          <cell r="C35" t="str">
            <v>Net ASP</v>
          </cell>
        </row>
        <row r="37">
          <cell r="C37" t="str">
            <v>Pharma &amp; Personal Care</v>
          </cell>
          <cell r="F37" t="str">
            <v>€/t</v>
          </cell>
          <cell r="J37">
            <v>342.89922762432764</v>
          </cell>
          <cell r="K37">
            <v>350.00124069478909</v>
          </cell>
          <cell r="Q37" t="str">
            <v>n.a.</v>
          </cell>
          <cell r="R37">
            <v>2.0711662489488747E-2</v>
          </cell>
          <cell r="S37">
            <v>-1</v>
          </cell>
        </row>
        <row r="38">
          <cell r="C38" t="str">
            <v>Food</v>
          </cell>
          <cell r="F38" t="str">
            <v>€/t</v>
          </cell>
          <cell r="J38">
            <v>321.79728433937157</v>
          </cell>
          <cell r="K38">
            <v>329.5</v>
          </cell>
          <cell r="Q38" t="str">
            <v>n.a.</v>
          </cell>
          <cell r="R38">
            <v>2.3936546501446054E-2</v>
          </cell>
          <cell r="S38">
            <v>-1</v>
          </cell>
        </row>
        <row r="39">
          <cell r="C39" t="str">
            <v>Feed</v>
          </cell>
          <cell r="F39" t="str">
            <v>€/t</v>
          </cell>
          <cell r="J39">
            <v>232.25209097824475</v>
          </cell>
          <cell r="K39">
            <v>249.49999999999997</v>
          </cell>
          <cell r="Q39" t="str">
            <v>n.a.</v>
          </cell>
          <cell r="R39">
            <v>7.4263740529125544E-2</v>
          </cell>
          <cell r="S39">
            <v>-1</v>
          </cell>
        </row>
        <row r="40">
          <cell r="C40" t="str">
            <v>Environment</v>
          </cell>
          <cell r="F40" t="str">
            <v>€/t</v>
          </cell>
          <cell r="J40">
            <v>216.25571432840968</v>
          </cell>
          <cell r="K40">
            <v>225.5</v>
          </cell>
          <cell r="Q40" t="str">
            <v>n.a.</v>
          </cell>
          <cell r="R40">
            <v>4.2747012259531703E-2</v>
          </cell>
          <cell r="S40">
            <v>-1</v>
          </cell>
        </row>
        <row r="41">
          <cell r="C41" t="str">
            <v>Home Care</v>
          </cell>
          <cell r="F41" t="str">
            <v>€/t</v>
          </cell>
          <cell r="J41">
            <v>253.17392908219128</v>
          </cell>
          <cell r="K41">
            <v>287.5</v>
          </cell>
          <cell r="Q41" t="str">
            <v>n.a.</v>
          </cell>
          <cell r="R41">
            <v>0.13558296086112787</v>
          </cell>
          <cell r="S41">
            <v>-1</v>
          </cell>
        </row>
        <row r="42">
          <cell r="C42" t="str">
            <v>Chemicals &amp; Others</v>
          </cell>
          <cell r="F42" t="str">
            <v>€/t</v>
          </cell>
          <cell r="J42">
            <v>293.80902407986588</v>
          </cell>
          <cell r="K42">
            <v>306.5</v>
          </cell>
          <cell r="Q42" t="str">
            <v>n.a.</v>
          </cell>
          <cell r="R42">
            <v>4.3194643050461057E-2</v>
          </cell>
          <cell r="S42">
            <v>-1</v>
          </cell>
        </row>
        <row r="43">
          <cell r="C43" t="str">
            <v>Bicar. Average Net ASP</v>
          </cell>
          <cell r="F43" t="str">
            <v>€/t</v>
          </cell>
          <cell r="J43">
            <v>269.68020131631056</v>
          </cell>
          <cell r="K43">
            <v>283.25259305133784</v>
          </cell>
          <cell r="Q43" t="str">
            <v>n.a.</v>
          </cell>
          <cell r="R43">
            <v>5.0327727689242208E-2</v>
          </cell>
          <cell r="S43">
            <v>-1</v>
          </cell>
        </row>
        <row r="45">
          <cell r="C45" t="str">
            <v>Chemicals</v>
          </cell>
          <cell r="F45" t="str">
            <v>€/t</v>
          </cell>
          <cell r="J45">
            <v>214.46254247944117</v>
          </cell>
          <cell r="K45">
            <v>225.7611640793788</v>
          </cell>
          <cell r="Q45" t="str">
            <v>n.a.</v>
          </cell>
          <cell r="R45">
            <v>5.268342652899749E-2</v>
          </cell>
          <cell r="S45">
            <v>-1</v>
          </cell>
        </row>
        <row r="46">
          <cell r="C46" t="str">
            <v>Homecare</v>
          </cell>
          <cell r="F46" t="str">
            <v>€/t</v>
          </cell>
          <cell r="J46">
            <v>207.78478744640736</v>
          </cell>
          <cell r="K46">
            <v>216.79677726748798</v>
          </cell>
          <cell r="Q46" t="str">
            <v>n.a.</v>
          </cell>
          <cell r="R46">
            <v>4.3371749837100237E-2</v>
          </cell>
          <cell r="S46">
            <v>-1</v>
          </cell>
        </row>
        <row r="47">
          <cell r="C47" t="str">
            <v>Others</v>
          </cell>
          <cell r="F47" t="str">
            <v>€/t</v>
          </cell>
          <cell r="J47">
            <v>260.70270147045824</v>
          </cell>
          <cell r="K47">
            <v>281.202283232848</v>
          </cell>
          <cell r="Q47" t="str">
            <v>n.a.</v>
          </cell>
          <cell r="R47">
            <v>7.8632026621759721E-2</v>
          </cell>
          <cell r="S47">
            <v>-1</v>
          </cell>
        </row>
        <row r="48">
          <cell r="C48" t="str">
            <v>LSA Average Net ASP</v>
          </cell>
          <cell r="F48" t="str">
            <v>€/t</v>
          </cell>
          <cell r="J48">
            <v>225.24014728645221</v>
          </cell>
          <cell r="K48">
            <v>236.74596914067695</v>
          </cell>
          <cell r="Q48" t="str">
            <v>n.a.</v>
          </cell>
          <cell r="R48">
            <v>5.1082464617606682E-2</v>
          </cell>
          <cell r="S48">
            <v>-1</v>
          </cell>
        </row>
        <row r="50">
          <cell r="C50" t="str">
            <v>Food &amp; Beverage</v>
          </cell>
          <cell r="F50" t="str">
            <v>€/t</v>
          </cell>
          <cell r="J50">
            <v>180.65713253215176</v>
          </cell>
          <cell r="K50">
            <v>190.37840544463648</v>
          </cell>
          <cell r="Q50" t="str">
            <v>n.a.</v>
          </cell>
          <cell r="R50">
            <v>5.3810623340623476E-2</v>
          </cell>
          <cell r="S50">
            <v>-1</v>
          </cell>
        </row>
        <row r="51">
          <cell r="C51" t="str">
            <v>Automotive &amp; Construction</v>
          </cell>
          <cell r="F51" t="str">
            <v>€/t</v>
          </cell>
          <cell r="J51">
            <v>179.25123470269631</v>
          </cell>
          <cell r="K51">
            <v>189.43415530966749</v>
          </cell>
          <cell r="Q51" t="str">
            <v>n.a.</v>
          </cell>
          <cell r="R51">
            <v>5.6808091859787968E-2</v>
          </cell>
          <cell r="S51">
            <v>-1</v>
          </cell>
        </row>
        <row r="52">
          <cell r="C52" t="str">
            <v>Chemicals</v>
          </cell>
          <cell r="F52" t="str">
            <v>€/t</v>
          </cell>
          <cell r="J52">
            <v>189.5195199468931</v>
          </cell>
          <cell r="K52">
            <v>202.00000000000003</v>
          </cell>
          <cell r="Q52" t="str">
            <v>n.a.</v>
          </cell>
          <cell r="R52">
            <v>6.585326966111027E-2</v>
          </cell>
          <cell r="S52">
            <v>-1</v>
          </cell>
        </row>
        <row r="53">
          <cell r="C53" t="str">
            <v>Homecare</v>
          </cell>
          <cell r="F53" t="str">
            <v>€/t</v>
          </cell>
          <cell r="J53">
            <v>223.38740419272918</v>
          </cell>
          <cell r="K53">
            <v>225.03010041403385</v>
          </cell>
          <cell r="Q53" t="str">
            <v>n.a.</v>
          </cell>
          <cell r="R53">
            <v>7.3535758528597839E-3</v>
          </cell>
          <cell r="S53">
            <v>-1</v>
          </cell>
        </row>
        <row r="54">
          <cell r="C54" t="str">
            <v>Others</v>
          </cell>
          <cell r="F54" t="str">
            <v>€/t</v>
          </cell>
          <cell r="J54">
            <v>246.90394356693406</v>
          </cell>
          <cell r="K54">
            <v>293.34308499403573</v>
          </cell>
          <cell r="Q54" t="str">
            <v>n.a.</v>
          </cell>
          <cell r="R54">
            <v>0.18808586349902634</v>
          </cell>
          <cell r="S54">
            <v>-1</v>
          </cell>
        </row>
        <row r="55">
          <cell r="C55" t="str">
            <v>DSA Average Net ASP</v>
          </cell>
          <cell r="F55" t="str">
            <v>€/t</v>
          </cell>
          <cell r="J55">
            <v>186.36494402647668</v>
          </cell>
          <cell r="K55">
            <v>197.22507939446942</v>
          </cell>
          <cell r="Q55" t="str">
            <v>n.a.</v>
          </cell>
          <cell r="R55">
            <v>5.8273488207363E-2</v>
          </cell>
          <cell r="S55">
            <v>-1</v>
          </cell>
        </row>
        <row r="57">
          <cell r="B57" t="str">
            <v>C</v>
          </cell>
          <cell r="C57" t="str">
            <v>Net Sales</v>
          </cell>
        </row>
        <row r="59">
          <cell r="C59" t="str">
            <v>Pharma &amp; Personal Care</v>
          </cell>
          <cell r="F59" t="str">
            <v>€k</v>
          </cell>
          <cell r="J59">
            <v>13177.320709771018</v>
          </cell>
          <cell r="K59">
            <v>14442.296622046901</v>
          </cell>
          <cell r="Q59" t="str">
            <v>n.a.</v>
          </cell>
          <cell r="R59">
            <v>9.5996442686402839E-2</v>
          </cell>
          <cell r="S59">
            <v>-1</v>
          </cell>
        </row>
        <row r="60">
          <cell r="C60" t="str">
            <v>Food</v>
          </cell>
          <cell r="F60" t="str">
            <v>€k</v>
          </cell>
          <cell r="J60">
            <v>3337.7715364075766</v>
          </cell>
          <cell r="K60">
            <v>3954</v>
          </cell>
          <cell r="Q60" t="str">
            <v>n.a.</v>
          </cell>
          <cell r="R60">
            <v>0.18462272113916645</v>
          </cell>
          <cell r="S60">
            <v>-1</v>
          </cell>
        </row>
        <row r="61">
          <cell r="C61" t="str">
            <v>Feed</v>
          </cell>
          <cell r="F61" t="str">
            <v>€k</v>
          </cell>
          <cell r="J61">
            <v>10684.568160000003</v>
          </cell>
          <cell r="K61">
            <v>11499.852441399249</v>
          </cell>
          <cell r="Q61" t="str">
            <v>n.a.</v>
          </cell>
          <cell r="R61">
            <v>7.6304841636130938E-2</v>
          </cell>
          <cell r="S61">
            <v>-1</v>
          </cell>
        </row>
        <row r="62">
          <cell r="C62" t="str">
            <v>Environment</v>
          </cell>
          <cell r="F62" t="str">
            <v>€k</v>
          </cell>
          <cell r="J62">
            <v>7091.1070499999987</v>
          </cell>
          <cell r="K62">
            <v>7549.3021124911538</v>
          </cell>
          <cell r="Q62" t="str">
            <v>n.a.</v>
          </cell>
          <cell r="R62">
            <v>6.4615448513241081E-2</v>
          </cell>
          <cell r="S62">
            <v>-1</v>
          </cell>
        </row>
        <row r="63">
          <cell r="C63" t="str">
            <v>Home Care</v>
          </cell>
          <cell r="F63" t="str">
            <v>€k</v>
          </cell>
          <cell r="J63">
            <v>779.82633635896559</v>
          </cell>
          <cell r="K63">
            <v>690</v>
          </cell>
          <cell r="Q63" t="str">
            <v>n.a.</v>
          </cell>
          <cell r="R63">
            <v>-0.11518761571758096</v>
          </cell>
          <cell r="S63">
            <v>-1</v>
          </cell>
        </row>
        <row r="64">
          <cell r="C64" t="str">
            <v>Chemicals &amp; Others</v>
          </cell>
          <cell r="F64" t="str">
            <v>€k</v>
          </cell>
          <cell r="J64">
            <v>2072.2855819874358</v>
          </cell>
          <cell r="K64">
            <v>2237.4499999999998</v>
          </cell>
          <cell r="Q64" t="str">
            <v>n.a.</v>
          </cell>
          <cell r="R64">
            <v>7.9701571756418899E-2</v>
          </cell>
          <cell r="S64">
            <v>-1</v>
          </cell>
        </row>
        <row r="65">
          <cell r="C65" t="str">
            <v>Bicar. Net Sales</v>
          </cell>
          <cell r="F65" t="str">
            <v>€k</v>
          </cell>
          <cell r="J65">
            <v>37142.879374525</v>
          </cell>
          <cell r="K65">
            <v>40372.901175937302</v>
          </cell>
          <cell r="Q65" t="str">
            <v>n.a.</v>
          </cell>
          <cell r="R65">
            <v>8.6962073371932957E-2</v>
          </cell>
          <cell r="S65">
            <v>-1</v>
          </cell>
        </row>
        <row r="67">
          <cell r="C67" t="str">
            <v>Pharma &amp; Personal Care</v>
          </cell>
          <cell r="F67" t="str">
            <v>€k</v>
          </cell>
          <cell r="J67">
            <v>13450.244928827546</v>
          </cell>
          <cell r="Q67" t="str">
            <v>n.a.</v>
          </cell>
          <cell r="R67">
            <v>-1</v>
          </cell>
          <cell r="S67" t="str">
            <v>n.a.</v>
          </cell>
        </row>
        <row r="68">
          <cell r="C68" t="str">
            <v>Food</v>
          </cell>
          <cell r="F68" t="str">
            <v>€k</v>
          </cell>
          <cell r="J68">
            <v>3417.66626</v>
          </cell>
          <cell r="Q68" t="str">
            <v>n.a.</v>
          </cell>
          <cell r="R68">
            <v>-1</v>
          </cell>
          <cell r="S68" t="str">
            <v>n.a.</v>
          </cell>
        </row>
        <row r="69">
          <cell r="C69" t="str">
            <v>Feed</v>
          </cell>
          <cell r="F69" t="str">
            <v>€k</v>
          </cell>
          <cell r="J69">
            <v>11478.044157499999</v>
          </cell>
          <cell r="Q69" t="str">
            <v>n.a.</v>
          </cell>
          <cell r="R69">
            <v>-1</v>
          </cell>
          <cell r="S69" t="str">
            <v>n.a.</v>
          </cell>
        </row>
        <row r="70">
          <cell r="C70" t="str">
            <v>Environment</v>
          </cell>
          <cell r="F70" t="str">
            <v>€k</v>
          </cell>
          <cell r="J70">
            <v>7394.2306900000012</v>
          </cell>
          <cell r="Q70" t="str">
            <v>n.a.</v>
          </cell>
          <cell r="R70">
            <v>-1</v>
          </cell>
          <cell r="S70" t="str">
            <v>n.a.</v>
          </cell>
        </row>
        <row r="71">
          <cell r="C71" t="str">
            <v>Home Care</v>
          </cell>
          <cell r="F71" t="str">
            <v>€k</v>
          </cell>
          <cell r="J71">
            <v>885.55750000000012</v>
          </cell>
          <cell r="Q71" t="str">
            <v>n.a.</v>
          </cell>
          <cell r="R71">
            <v>-1</v>
          </cell>
          <cell r="S71" t="str">
            <v>n.a.</v>
          </cell>
        </row>
        <row r="72">
          <cell r="C72" t="str">
            <v>Chemicals &amp; Others</v>
          </cell>
          <cell r="F72" t="str">
            <v>€k</v>
          </cell>
          <cell r="J72">
            <v>2161.7972180000002</v>
          </cell>
          <cell r="Q72" t="str">
            <v>n.a.</v>
          </cell>
          <cell r="R72">
            <v>-1</v>
          </cell>
          <cell r="S72" t="str">
            <v>n.a.</v>
          </cell>
        </row>
        <row r="73">
          <cell r="C73" t="str">
            <v>Bicar. Normalized Net Sales</v>
          </cell>
          <cell r="F73" t="str">
            <v>€k</v>
          </cell>
          <cell r="J73">
            <v>38787.540754327551</v>
          </cell>
          <cell r="Q73" t="str">
            <v>n.a.</v>
          </cell>
          <cell r="R73">
            <v>-1</v>
          </cell>
          <cell r="S73" t="str">
            <v>n.a.</v>
          </cell>
        </row>
        <row r="74">
          <cell r="C74" t="str">
            <v xml:space="preserve">Normalization Impact </v>
          </cell>
          <cell r="J74">
            <v>822.33068990127504</v>
          </cell>
        </row>
        <row r="76">
          <cell r="C76" t="str">
            <v>Chemicals</v>
          </cell>
          <cell r="F76" t="str">
            <v>€k</v>
          </cell>
          <cell r="J76">
            <v>6794.9089522694021</v>
          </cell>
          <cell r="K76">
            <v>6605.3953923558247</v>
          </cell>
        </row>
        <row r="77">
          <cell r="C77" t="str">
            <v>Homecare</v>
          </cell>
          <cell r="F77" t="str">
            <v>€k</v>
          </cell>
          <cell r="J77">
            <v>3627.4964300000074</v>
          </cell>
          <cell r="K77">
            <v>4805.3728337262937</v>
          </cell>
        </row>
        <row r="78">
          <cell r="C78" t="str">
            <v>Others</v>
          </cell>
          <cell r="F78" t="str">
            <v>€k</v>
          </cell>
          <cell r="J78">
            <v>4750.5806772755068</v>
          </cell>
          <cell r="K78">
            <v>4829.9046399314338</v>
          </cell>
        </row>
        <row r="79">
          <cell r="C79" t="str">
            <v>LSA Net Sales</v>
          </cell>
          <cell r="F79" t="str">
            <v>€k</v>
          </cell>
          <cell r="J79">
            <v>15172.986059544917</v>
          </cell>
          <cell r="K79">
            <v>16240.672866013552</v>
          </cell>
          <cell r="Q79" t="str">
            <v>n.a.</v>
          </cell>
          <cell r="R79">
            <v>7.0367612695259929E-2</v>
          </cell>
          <cell r="S79">
            <v>-1</v>
          </cell>
        </row>
        <row r="81">
          <cell r="C81" t="str">
            <v>Chemicals</v>
          </cell>
          <cell r="F81" t="str">
            <v>€k</v>
          </cell>
          <cell r="J81">
            <v>7152.8880388275147</v>
          </cell>
        </row>
        <row r="82">
          <cell r="C82" t="str">
            <v>Homecare</v>
          </cell>
          <cell r="F82" t="str">
            <v>€k</v>
          </cell>
          <cell r="J82">
            <v>3784.827297696942</v>
          </cell>
        </row>
        <row r="83">
          <cell r="C83" t="str">
            <v>Others</v>
          </cell>
          <cell r="F83" t="str">
            <v>€k</v>
          </cell>
          <cell r="J83">
            <v>5124.1284635598522</v>
          </cell>
        </row>
        <row r="84">
          <cell r="C84" t="str">
            <v>LSA Normalized Net Sales</v>
          </cell>
          <cell r="F84" t="str">
            <v>€k</v>
          </cell>
          <cell r="J84">
            <v>16061.843800084309</v>
          </cell>
          <cell r="Q84" t="str">
            <v>n.a.</v>
          </cell>
          <cell r="R84">
            <v>-1</v>
          </cell>
          <cell r="S84" t="str">
            <v>n.a.</v>
          </cell>
        </row>
        <row r="85">
          <cell r="C85" t="str">
            <v xml:space="preserve">Normalization Impact </v>
          </cell>
          <cell r="J85">
            <v>444.42887026969584</v>
          </cell>
        </row>
        <row r="87">
          <cell r="C87" t="str">
            <v>Food &amp; Beverage</v>
          </cell>
          <cell r="F87" t="str">
            <v>€k</v>
          </cell>
          <cell r="J87">
            <v>22808.865003246898</v>
          </cell>
          <cell r="K87">
            <v>23036.317318098372</v>
          </cell>
        </row>
        <row r="88">
          <cell r="C88" t="str">
            <v>Automotive &amp; Construction</v>
          </cell>
          <cell r="F88" t="str">
            <v>€k</v>
          </cell>
          <cell r="J88">
            <v>18401.46319185129</v>
          </cell>
          <cell r="K88">
            <v>17467.625431498829</v>
          </cell>
        </row>
        <row r="89">
          <cell r="C89" t="str">
            <v>Chemicals</v>
          </cell>
          <cell r="F89" t="str">
            <v>€k</v>
          </cell>
          <cell r="J89">
            <v>8735.8833200000408</v>
          </cell>
          <cell r="K89">
            <v>9919.6140000000014</v>
          </cell>
        </row>
        <row r="90">
          <cell r="C90" t="str">
            <v>Homecare</v>
          </cell>
          <cell r="F90" t="str">
            <v>€k</v>
          </cell>
          <cell r="J90">
            <v>4082.3981100000005</v>
          </cell>
          <cell r="K90">
            <v>5607.7501023177238</v>
          </cell>
        </row>
        <row r="91">
          <cell r="C91" t="str">
            <v>Others</v>
          </cell>
          <cell r="F91" t="str">
            <v>€k</v>
          </cell>
          <cell r="J91">
            <v>2565.0060604549367</v>
          </cell>
          <cell r="K91">
            <v>1890.5961827865606</v>
          </cell>
        </row>
        <row r="92">
          <cell r="C92" t="str">
            <v>DSA Net Sales</v>
          </cell>
          <cell r="F92" t="str">
            <v>€k</v>
          </cell>
          <cell r="J92">
            <v>56593.615685553166</v>
          </cell>
          <cell r="K92">
            <v>57921.903034701492</v>
          </cell>
          <cell r="Q92" t="str">
            <v>n.a.</v>
          </cell>
          <cell r="R92">
            <v>2.347062178406456E-2</v>
          </cell>
          <cell r="S92">
            <v>-1</v>
          </cell>
        </row>
        <row r="94">
          <cell r="C94" t="str">
            <v>Food &amp; Beverage</v>
          </cell>
          <cell r="F94" t="str">
            <v>€k</v>
          </cell>
          <cell r="J94">
            <v>24036.224246763744</v>
          </cell>
        </row>
        <row r="95">
          <cell r="C95" t="str">
            <v>Automotive &amp; Construction</v>
          </cell>
          <cell r="F95" t="str">
            <v>€k</v>
          </cell>
          <cell r="J95">
            <v>19446.815203208484</v>
          </cell>
        </row>
        <row r="96">
          <cell r="C96" t="str">
            <v>Chemicals</v>
          </cell>
          <cell r="F96" t="str">
            <v>€k</v>
          </cell>
          <cell r="J96">
            <v>9311.1698000000015</v>
          </cell>
        </row>
        <row r="97">
          <cell r="C97" t="str">
            <v>Homecare</v>
          </cell>
          <cell r="F97" t="str">
            <v>€k</v>
          </cell>
          <cell r="J97">
            <v>4112.4183341634571</v>
          </cell>
        </row>
        <row r="98">
          <cell r="C98" t="str">
            <v>Others</v>
          </cell>
          <cell r="F98" t="str">
            <v>€k</v>
          </cell>
          <cell r="J98">
            <v>3047.4474402158389</v>
          </cell>
        </row>
        <row r="99">
          <cell r="C99" t="str">
            <v>DSA Normalized Net Sales</v>
          </cell>
          <cell r="F99" t="str">
            <v>€k</v>
          </cell>
          <cell r="J99">
            <v>59954.075024351529</v>
          </cell>
          <cell r="K99">
            <v>0</v>
          </cell>
          <cell r="Q99" t="str">
            <v>n.a.</v>
          </cell>
          <cell r="R99">
            <v>-1</v>
          </cell>
          <cell r="S99" t="str">
            <v>n.a.</v>
          </cell>
        </row>
        <row r="100">
          <cell r="C100" t="str">
            <v xml:space="preserve">Normalization Impact </v>
          </cell>
          <cell r="J100">
            <v>1680.2296693991811</v>
          </cell>
        </row>
        <row r="102">
          <cell r="C102" t="str">
            <v>Total Net ASP Normalization Impact</v>
          </cell>
          <cell r="F102" t="str">
            <v>€k</v>
          </cell>
          <cell r="J102">
            <v>2946.989229570152</v>
          </cell>
        </row>
        <row r="105">
          <cell r="A105">
            <v>2</v>
          </cell>
          <cell r="B105" t="str">
            <v>Fixed Costs</v>
          </cell>
        </row>
        <row r="107">
          <cell r="C107" t="str">
            <v>Profit Sharing</v>
          </cell>
          <cell r="F107" t="str">
            <v>€k</v>
          </cell>
          <cell r="J107">
            <v>-213.46280999999993</v>
          </cell>
          <cell r="K107">
            <v>-735</v>
          </cell>
        </row>
        <row r="108">
          <cell r="C108" t="str">
            <v>Normalized Profit Sharing</v>
          </cell>
          <cell r="F108" t="str">
            <v>€k</v>
          </cell>
          <cell r="J108">
            <v>-735</v>
          </cell>
          <cell r="K108">
            <v>-735</v>
          </cell>
          <cell r="Q108" t="str">
            <v>n.a.</v>
          </cell>
          <cell r="R108">
            <v>0</v>
          </cell>
          <cell r="S108">
            <v>-1</v>
          </cell>
        </row>
        <row r="109">
          <cell r="C109" t="str">
            <v xml:space="preserve">Normalization Impact </v>
          </cell>
          <cell r="J109">
            <v>-521.53719000000001</v>
          </cell>
        </row>
        <row r="111">
          <cell r="C111" t="str">
            <v>Total Fixed Costs Normalization Impact</v>
          </cell>
          <cell r="F111" t="str">
            <v>€k</v>
          </cell>
          <cell r="J111">
            <v>-521.53719000000001</v>
          </cell>
        </row>
      </sheetData>
      <sheetData sheetId="24" refreshError="1"/>
      <sheetData sheetId="25" refreshError="1"/>
      <sheetData sheetId="26" refreshError="1"/>
      <sheetData sheetId="27" refreshError="1"/>
      <sheetData sheetId="28" refreshError="1"/>
      <sheetData sheetId="29">
        <row r="1">
          <cell r="A1" t="str">
            <v>Novacogé - Business Plan</v>
          </cell>
        </row>
        <row r="4">
          <cell r="F4" t="str">
            <v>Unit</v>
          </cell>
          <cell r="G4">
            <v>2015</v>
          </cell>
          <cell r="H4">
            <v>2016</v>
          </cell>
          <cell r="I4">
            <v>2017</v>
          </cell>
          <cell r="J4">
            <v>2018</v>
          </cell>
          <cell r="K4">
            <v>2019</v>
          </cell>
          <cell r="L4">
            <v>2020</v>
          </cell>
          <cell r="M4">
            <v>2021</v>
          </cell>
          <cell r="N4">
            <v>2022</v>
          </cell>
          <cell r="O4">
            <v>2023</v>
          </cell>
          <cell r="Q4" t="str">
            <v>15A - '17A</v>
          </cell>
          <cell r="R4" t="str">
            <v>17A - '18E</v>
          </cell>
          <cell r="S4" t="str">
            <v>18E - '23E</v>
          </cell>
        </row>
        <row r="7">
          <cell r="A7">
            <v>1</v>
          </cell>
          <cell r="B7" t="str">
            <v>P&amp;L</v>
          </cell>
        </row>
        <row r="9">
          <cell r="C9" t="str">
            <v>Number of Turbines</v>
          </cell>
          <cell r="F9" t="str">
            <v>#</v>
          </cell>
          <cell r="J9">
            <v>1</v>
          </cell>
          <cell r="K9">
            <v>1</v>
          </cell>
          <cell r="L9">
            <v>1</v>
          </cell>
          <cell r="M9">
            <v>1</v>
          </cell>
          <cell r="N9">
            <v>1.5</v>
          </cell>
          <cell r="O9">
            <v>2</v>
          </cell>
          <cell r="Q9" t="str">
            <v>n.a.</v>
          </cell>
          <cell r="R9" t="str">
            <v>n.a.</v>
          </cell>
          <cell r="S9">
            <v>0.1486983549970351</v>
          </cell>
        </row>
        <row r="10">
          <cell r="C10" t="str">
            <v>Turbine Capacity</v>
          </cell>
          <cell r="F10" t="str">
            <v>MW</v>
          </cell>
          <cell r="J10">
            <v>45</v>
          </cell>
          <cell r="K10">
            <v>45</v>
          </cell>
          <cell r="L10">
            <v>45</v>
          </cell>
          <cell r="M10">
            <v>45</v>
          </cell>
          <cell r="N10">
            <v>45</v>
          </cell>
          <cell r="O10">
            <v>45</v>
          </cell>
          <cell r="Q10" t="str">
            <v>n.a.</v>
          </cell>
          <cell r="R10" t="str">
            <v>n.a.</v>
          </cell>
          <cell r="S10">
            <v>0</v>
          </cell>
        </row>
        <row r="11">
          <cell r="C11" t="str">
            <v>Yearly Hours of Operation per Turbine</v>
          </cell>
          <cell r="F11" t="str">
            <v>h</v>
          </cell>
          <cell r="J11">
            <v>2619.766833248163</v>
          </cell>
          <cell r="K11">
            <v>2280</v>
          </cell>
          <cell r="L11">
            <v>2280</v>
          </cell>
          <cell r="M11">
            <v>2280</v>
          </cell>
          <cell r="N11">
            <v>2280</v>
          </cell>
          <cell r="O11">
            <v>2280</v>
          </cell>
          <cell r="Q11" t="str">
            <v>n.a.</v>
          </cell>
          <cell r="R11" t="str">
            <v>n.a.</v>
          </cell>
          <cell r="S11">
            <v>-2.7399605287845796E-2</v>
          </cell>
        </row>
        <row r="12">
          <cell r="C12" t="str">
            <v>Power Production Volume excl. Gas &amp; CO2 Prices Impact</v>
          </cell>
          <cell r="F12" t="str">
            <v>GWh</v>
          </cell>
          <cell r="J12">
            <v>117.88950749616734</v>
          </cell>
          <cell r="K12">
            <v>102.6</v>
          </cell>
          <cell r="L12">
            <v>102.6</v>
          </cell>
          <cell r="M12">
            <v>102.6</v>
          </cell>
          <cell r="N12">
            <v>153.9</v>
          </cell>
          <cell r="O12">
            <v>205.2</v>
          </cell>
          <cell r="Q12" t="str">
            <v>n.a.</v>
          </cell>
          <cell r="R12" t="str">
            <v>n.a.</v>
          </cell>
          <cell r="S12">
            <v>0.1172244734753185</v>
          </cell>
        </row>
        <row r="14">
          <cell r="C14" t="str">
            <v>CO2 Initial Purchase Price</v>
          </cell>
          <cell r="F14" t="str">
            <v>€/t</v>
          </cell>
          <cell r="K14">
            <v>15</v>
          </cell>
          <cell r="L14">
            <v>15</v>
          </cell>
          <cell r="M14">
            <v>15</v>
          </cell>
          <cell r="N14">
            <v>15</v>
          </cell>
          <cell r="O14">
            <v>15</v>
          </cell>
          <cell r="Q14" t="str">
            <v>n.a.</v>
          </cell>
          <cell r="R14" t="str">
            <v>n.a.</v>
          </cell>
          <cell r="S14" t="str">
            <v>n.a.</v>
          </cell>
        </row>
        <row r="15">
          <cell r="C15" t="str">
            <v>CO2 Purchase Price</v>
          </cell>
          <cell r="F15" t="str">
            <v>€/t</v>
          </cell>
          <cell r="J15">
            <v>18.259235581176199</v>
          </cell>
          <cell r="K15">
            <v>18</v>
          </cell>
          <cell r="L15">
            <v>20</v>
          </cell>
          <cell r="M15">
            <v>22</v>
          </cell>
          <cell r="N15">
            <v>25</v>
          </cell>
          <cell r="O15">
            <v>25</v>
          </cell>
          <cell r="Q15" t="str">
            <v>n.a.</v>
          </cell>
          <cell r="R15" t="str">
            <v>n.a.</v>
          </cell>
          <cell r="S15">
            <v>6.4857473728156867E-2</v>
          </cell>
        </row>
        <row r="16">
          <cell r="C16" t="str">
            <v>CO2 Purchase Price Variation</v>
          </cell>
          <cell r="F16" t="str">
            <v>€/t</v>
          </cell>
          <cell r="K16">
            <v>3</v>
          </cell>
          <cell r="L16">
            <v>5</v>
          </cell>
          <cell r="M16">
            <v>7</v>
          </cell>
          <cell r="N16">
            <v>10</v>
          </cell>
          <cell r="O16">
            <v>10</v>
          </cell>
          <cell r="Q16" t="str">
            <v>n.a.</v>
          </cell>
          <cell r="R16" t="str">
            <v>n.a.</v>
          </cell>
          <cell r="S16" t="str">
            <v>n.a.</v>
          </cell>
        </row>
        <row r="18">
          <cell r="C18" t="str">
            <v>Number of Additional Hours of Operation per € of CO2 Price Change</v>
          </cell>
          <cell r="F18" t="str">
            <v>h</v>
          </cell>
          <cell r="K18">
            <v>100</v>
          </cell>
          <cell r="L18">
            <v>100</v>
          </cell>
          <cell r="M18">
            <v>100</v>
          </cell>
          <cell r="N18">
            <v>100</v>
          </cell>
          <cell r="O18">
            <v>100</v>
          </cell>
          <cell r="Q18" t="str">
            <v>n.a.</v>
          </cell>
          <cell r="R18" t="str">
            <v>n.a.</v>
          </cell>
          <cell r="S18" t="str">
            <v>n.a.</v>
          </cell>
        </row>
        <row r="19">
          <cell r="C19" t="str">
            <v>Number of Turbines</v>
          </cell>
          <cell r="F19" t="str">
            <v>#</v>
          </cell>
          <cell r="K19">
            <v>1</v>
          </cell>
          <cell r="L19">
            <v>1</v>
          </cell>
          <cell r="M19">
            <v>1</v>
          </cell>
          <cell r="N19">
            <v>1.5</v>
          </cell>
          <cell r="O19">
            <v>2</v>
          </cell>
          <cell r="Q19" t="str">
            <v>n.a.</v>
          </cell>
          <cell r="R19" t="str">
            <v>n.a.</v>
          </cell>
          <cell r="S19" t="str">
            <v>n.a.</v>
          </cell>
        </row>
        <row r="20">
          <cell r="C20" t="str">
            <v>Turbine Capacity</v>
          </cell>
          <cell r="F20" t="str">
            <v>MW</v>
          </cell>
          <cell r="K20">
            <v>45</v>
          </cell>
          <cell r="L20">
            <v>45</v>
          </cell>
          <cell r="M20">
            <v>45</v>
          </cell>
          <cell r="N20">
            <v>45</v>
          </cell>
          <cell r="O20">
            <v>45</v>
          </cell>
          <cell r="Q20" t="str">
            <v>n.a.</v>
          </cell>
          <cell r="R20" t="str">
            <v>n.a.</v>
          </cell>
          <cell r="S20" t="str">
            <v>n.a.</v>
          </cell>
        </row>
        <row r="21">
          <cell r="C21" t="str">
            <v xml:space="preserve">Impact on Power Production Volumes from CO2 Prices </v>
          </cell>
          <cell r="F21" t="str">
            <v>GWh</v>
          </cell>
          <cell r="K21">
            <v>13.5</v>
          </cell>
          <cell r="L21">
            <v>22.5</v>
          </cell>
          <cell r="M21">
            <v>31.5</v>
          </cell>
          <cell r="N21">
            <v>67.5</v>
          </cell>
          <cell r="O21">
            <v>90</v>
          </cell>
          <cell r="Q21" t="str">
            <v>n.a.</v>
          </cell>
          <cell r="R21" t="str">
            <v>n.a.</v>
          </cell>
          <cell r="S21" t="str">
            <v>n.a.</v>
          </cell>
        </row>
        <row r="23">
          <cell r="C23" t="str">
            <v>Power Production Volume incl. Gas and CO2 Prices Impact</v>
          </cell>
          <cell r="F23" t="str">
            <v>GWh</v>
          </cell>
          <cell r="J23">
            <v>117.88950749616734</v>
          </cell>
          <cell r="K23">
            <v>116.1</v>
          </cell>
          <cell r="L23">
            <v>125.1</v>
          </cell>
          <cell r="M23">
            <v>134.1</v>
          </cell>
          <cell r="N23">
            <v>221.4</v>
          </cell>
          <cell r="O23">
            <v>295.2</v>
          </cell>
          <cell r="Q23" t="str">
            <v>n.a.</v>
          </cell>
          <cell r="R23" t="str">
            <v>n.a.</v>
          </cell>
          <cell r="S23">
            <v>0.20151235223197905</v>
          </cell>
        </row>
        <row r="25">
          <cell r="C25" t="str">
            <v>Power Unitary ASP excl. CO2 Purchase Price Variation Impact</v>
          </cell>
          <cell r="F25" t="str">
            <v>€/MWh</v>
          </cell>
          <cell r="J25">
            <v>71.869509508939558</v>
          </cell>
          <cell r="K25">
            <v>74.202254385964906</v>
          </cell>
          <cell r="L25">
            <v>74.202254385964906</v>
          </cell>
          <cell r="M25">
            <v>73.714924951267093</v>
          </cell>
          <cell r="N25">
            <v>72.252936647173499</v>
          </cell>
          <cell r="O25">
            <v>72.252936647173499</v>
          </cell>
          <cell r="Q25" t="str">
            <v>n.a.</v>
          </cell>
          <cell r="R25" t="str">
            <v>n.a.</v>
          </cell>
          <cell r="S25">
            <v>1.0647394416654077E-3</v>
          </cell>
        </row>
        <row r="27">
          <cell r="C27" t="str">
            <v>CO2 Initial Purchase Price</v>
          </cell>
          <cell r="F27" t="str">
            <v>€/t</v>
          </cell>
          <cell r="K27">
            <v>15</v>
          </cell>
          <cell r="L27">
            <v>15</v>
          </cell>
          <cell r="M27">
            <v>15</v>
          </cell>
          <cell r="N27">
            <v>15</v>
          </cell>
          <cell r="O27">
            <v>15</v>
          </cell>
          <cell r="Q27" t="str">
            <v>n.a.</v>
          </cell>
          <cell r="R27" t="str">
            <v>n.a.</v>
          </cell>
          <cell r="S27" t="str">
            <v>n.a.</v>
          </cell>
        </row>
        <row r="28">
          <cell r="C28" t="str">
            <v>CO2 Purchase Price</v>
          </cell>
          <cell r="F28" t="str">
            <v>€/t</v>
          </cell>
          <cell r="J28">
            <v>18.259235581176199</v>
          </cell>
          <cell r="K28">
            <v>18</v>
          </cell>
          <cell r="L28">
            <v>20</v>
          </cell>
          <cell r="M28">
            <v>22</v>
          </cell>
          <cell r="N28">
            <v>25</v>
          </cell>
          <cell r="O28">
            <v>25</v>
          </cell>
          <cell r="Q28" t="str">
            <v>n.a.</v>
          </cell>
          <cell r="R28" t="str">
            <v>n.a.</v>
          </cell>
          <cell r="S28">
            <v>6.4857473728156867E-2</v>
          </cell>
        </row>
        <row r="29">
          <cell r="C29" t="str">
            <v>CO2 Purchase Price Variation</v>
          </cell>
          <cell r="F29" t="str">
            <v>€/t</v>
          </cell>
          <cell r="K29">
            <v>3</v>
          </cell>
          <cell r="L29">
            <v>5</v>
          </cell>
          <cell r="M29">
            <v>7</v>
          </cell>
          <cell r="N29">
            <v>10</v>
          </cell>
          <cell r="O29">
            <v>10</v>
          </cell>
          <cell r="Q29" t="str">
            <v>n.a.</v>
          </cell>
          <cell r="R29" t="str">
            <v>n.a.</v>
          </cell>
          <cell r="S29" t="str">
            <v>n.a.</v>
          </cell>
        </row>
        <row r="30">
          <cell r="C30" t="str">
            <v>Power Unitary ASP - CO2 Purchase Price Correlation Factor</v>
          </cell>
          <cell r="K30">
            <v>0.59099999999999997</v>
          </cell>
          <cell r="L30">
            <v>0.59099999999999997</v>
          </cell>
          <cell r="M30">
            <v>0.59099999999999997</v>
          </cell>
          <cell r="N30">
            <v>0.59099999999999997</v>
          </cell>
          <cell r="O30">
            <v>0.59099999999999997</v>
          </cell>
          <cell r="Q30" t="str">
            <v>n.a.</v>
          </cell>
          <cell r="R30" t="str">
            <v>n.a.</v>
          </cell>
          <cell r="S30" t="str">
            <v>n.a.</v>
          </cell>
        </row>
        <row r="31">
          <cell r="C31" t="str">
            <v>Impact on Power Unitary ASP from CO2 Price Variation</v>
          </cell>
          <cell r="F31" t="str">
            <v>€/MWh</v>
          </cell>
          <cell r="K31">
            <v>1.7729999999999999</v>
          </cell>
          <cell r="L31">
            <v>2.9550000000000001</v>
          </cell>
          <cell r="M31">
            <v>4.1369999999999996</v>
          </cell>
          <cell r="N31">
            <v>5.91</v>
          </cell>
          <cell r="O31">
            <v>5.91</v>
          </cell>
        </row>
        <row r="33">
          <cell r="C33" t="str">
            <v>Gas Purchase Price</v>
          </cell>
          <cell r="F33" t="str">
            <v>€/MWh</v>
          </cell>
          <cell r="J33">
            <v>24.0129913080638</v>
          </cell>
          <cell r="K33">
            <v>25.064035087719297</v>
          </cell>
          <cell r="L33">
            <v>25.064035087719297</v>
          </cell>
          <cell r="M33">
            <v>25.064035087719297</v>
          </cell>
          <cell r="N33">
            <v>25.064035087719297</v>
          </cell>
          <cell r="O33">
            <v>25.064035087719297</v>
          </cell>
          <cell r="Q33" t="str">
            <v>n.a.</v>
          </cell>
          <cell r="R33" t="str">
            <v>n.a.</v>
          </cell>
          <cell r="S33">
            <v>8.6046016215723942E-3</v>
          </cell>
        </row>
        <row r="34">
          <cell r="C34" t="str">
            <v>Gas Revised Purchase Price</v>
          </cell>
          <cell r="F34" t="str">
            <v>€/MWh</v>
          </cell>
          <cell r="J34">
            <v>24.0129913080638</v>
          </cell>
          <cell r="K34">
            <v>25.064035087719297</v>
          </cell>
          <cell r="L34">
            <v>25.064035087719297</v>
          </cell>
          <cell r="M34">
            <v>25.064035087719297</v>
          </cell>
          <cell r="N34">
            <v>25.064035087719297</v>
          </cell>
          <cell r="O34">
            <v>25.064035087719297</v>
          </cell>
          <cell r="Q34" t="str">
            <v>n.a.</v>
          </cell>
          <cell r="R34" t="str">
            <v>n.a.</v>
          </cell>
          <cell r="S34">
            <v>8.6046016215723942E-3</v>
          </cell>
        </row>
        <row r="35">
          <cell r="C35" t="str">
            <v>Gas Purchase Price Variation</v>
          </cell>
          <cell r="F35" t="str">
            <v>€/t</v>
          </cell>
          <cell r="K35">
            <v>0</v>
          </cell>
          <cell r="L35">
            <v>0</v>
          </cell>
          <cell r="M35">
            <v>0</v>
          </cell>
          <cell r="N35">
            <v>0</v>
          </cell>
          <cell r="O35">
            <v>0</v>
          </cell>
          <cell r="Q35" t="str">
            <v>n.a.</v>
          </cell>
          <cell r="R35" t="str">
            <v>n.a.</v>
          </cell>
          <cell r="S35" t="str">
            <v>n.a.</v>
          </cell>
        </row>
        <row r="36">
          <cell r="C36" t="str">
            <v>Power Unitary ASP - Gas Purchase Price Correlation Factor</v>
          </cell>
          <cell r="K36">
            <v>1.038</v>
          </cell>
          <cell r="L36">
            <v>1.038</v>
          </cell>
          <cell r="M36">
            <v>1.038</v>
          </cell>
          <cell r="N36">
            <v>1.038</v>
          </cell>
          <cell r="O36">
            <v>1.038</v>
          </cell>
          <cell r="Q36" t="str">
            <v>n.a.</v>
          </cell>
          <cell r="R36" t="str">
            <v>n.a.</v>
          </cell>
          <cell r="S36" t="str">
            <v>n.a.</v>
          </cell>
        </row>
        <row r="37">
          <cell r="C37" t="str">
            <v>Impact on Power Unitary ASP from Gas Price Variation</v>
          </cell>
          <cell r="F37" t="str">
            <v>€/MWh</v>
          </cell>
          <cell r="K37">
            <v>0</v>
          </cell>
          <cell r="L37">
            <v>0</v>
          </cell>
          <cell r="M37">
            <v>0</v>
          </cell>
          <cell r="N37">
            <v>0</v>
          </cell>
          <cell r="O37">
            <v>0</v>
          </cell>
        </row>
        <row r="39">
          <cell r="C39" t="str">
            <v>Additional Power Volumes Sold - Power Unitary ASP Correlation Factor</v>
          </cell>
          <cell r="K39">
            <v>2</v>
          </cell>
          <cell r="L39">
            <v>2</v>
          </cell>
          <cell r="M39">
            <v>2</v>
          </cell>
          <cell r="N39">
            <v>2</v>
          </cell>
          <cell r="O39">
            <v>2</v>
          </cell>
          <cell r="Q39" t="str">
            <v>n.a.</v>
          </cell>
          <cell r="R39" t="str">
            <v>n.a.</v>
          </cell>
          <cell r="S39" t="str">
            <v>n.a.</v>
          </cell>
        </row>
        <row r="40">
          <cell r="C40" t="str">
            <v>Total Yearly Hours of Operation</v>
          </cell>
          <cell r="F40" t="str">
            <v>h</v>
          </cell>
          <cell r="K40">
            <v>2280</v>
          </cell>
          <cell r="L40">
            <v>2280</v>
          </cell>
          <cell r="M40">
            <v>2280</v>
          </cell>
          <cell r="N40">
            <v>3420</v>
          </cell>
          <cell r="O40">
            <v>4560</v>
          </cell>
          <cell r="Q40" t="str">
            <v>n.a.</v>
          </cell>
          <cell r="R40" t="str">
            <v>n.a.</v>
          </cell>
          <cell r="S40" t="str">
            <v>n.a.</v>
          </cell>
        </row>
        <row r="41">
          <cell r="C41" t="str">
            <v>Total Capacity</v>
          </cell>
          <cell r="F41" t="str">
            <v>MW</v>
          </cell>
          <cell r="K41">
            <v>45</v>
          </cell>
          <cell r="L41">
            <v>45</v>
          </cell>
          <cell r="M41">
            <v>45</v>
          </cell>
          <cell r="N41">
            <v>67.5</v>
          </cell>
          <cell r="O41">
            <v>90</v>
          </cell>
          <cell r="Q41" t="str">
            <v>n.a.</v>
          </cell>
          <cell r="R41" t="str">
            <v>n.a.</v>
          </cell>
          <cell r="S41" t="str">
            <v>n.a.</v>
          </cell>
        </row>
        <row r="42">
          <cell r="C42" t="str">
            <v>Base Yearly Hours of Operations</v>
          </cell>
          <cell r="F42" t="str">
            <v>h</v>
          </cell>
          <cell r="K42">
            <v>2280</v>
          </cell>
          <cell r="L42">
            <v>2280</v>
          </cell>
          <cell r="M42">
            <v>2280</v>
          </cell>
          <cell r="N42">
            <v>2280</v>
          </cell>
          <cell r="O42">
            <v>2280</v>
          </cell>
          <cell r="Q42" t="str">
            <v>n.a.</v>
          </cell>
          <cell r="R42" t="str">
            <v>n.a.</v>
          </cell>
          <cell r="S42" t="str">
            <v>n.a.</v>
          </cell>
        </row>
        <row r="43">
          <cell r="C43" t="str">
            <v>Actual Yearly Hours of Operations</v>
          </cell>
          <cell r="F43" t="str">
            <v>h</v>
          </cell>
          <cell r="K43">
            <v>2580</v>
          </cell>
          <cell r="L43">
            <v>2780</v>
          </cell>
          <cell r="M43">
            <v>2980</v>
          </cell>
          <cell r="N43">
            <v>3280.0000000000005</v>
          </cell>
          <cell r="O43">
            <v>3280</v>
          </cell>
          <cell r="Q43" t="str">
            <v>n.a.</v>
          </cell>
          <cell r="R43" t="str">
            <v>n.a.</v>
          </cell>
          <cell r="S43" t="str">
            <v>n.a.</v>
          </cell>
        </row>
        <row r="44">
          <cell r="C44" t="str">
            <v>Additioanl Hours of Operation</v>
          </cell>
          <cell r="F44" t="str">
            <v>h</v>
          </cell>
          <cell r="K44">
            <v>300</v>
          </cell>
          <cell r="L44">
            <v>500</v>
          </cell>
          <cell r="M44">
            <v>700</v>
          </cell>
          <cell r="N44">
            <v>1000.0000000000005</v>
          </cell>
          <cell r="O44">
            <v>1000</v>
          </cell>
          <cell r="Q44" t="str">
            <v>n.a.</v>
          </cell>
          <cell r="R44" t="str">
            <v>n.a.</v>
          </cell>
          <cell r="S44" t="str">
            <v>n.a.</v>
          </cell>
        </row>
        <row r="45">
          <cell r="C45" t="str">
            <v xml:space="preserve">Impact from Additional Power Volume Sold on Power Unitary ASP </v>
          </cell>
          <cell r="F45" t="str">
            <v>€/MWh</v>
          </cell>
          <cell r="K45">
            <v>-0.6</v>
          </cell>
          <cell r="L45">
            <v>-1</v>
          </cell>
          <cell r="M45">
            <v>-1.4</v>
          </cell>
          <cell r="N45">
            <v>-2.0000000000000009</v>
          </cell>
          <cell r="O45">
            <v>-2</v>
          </cell>
          <cell r="Q45" t="str">
            <v>n.a.</v>
          </cell>
          <cell r="R45" t="str">
            <v>n.a.</v>
          </cell>
          <cell r="S45" t="str">
            <v>n.a.</v>
          </cell>
        </row>
        <row r="47">
          <cell r="C47" t="str">
            <v>Power Unitary Selling Price</v>
          </cell>
          <cell r="F47" t="str">
            <v>€/MWh</v>
          </cell>
          <cell r="J47">
            <v>71.869509508939558</v>
          </cell>
          <cell r="K47">
            <v>75.375254385964908</v>
          </cell>
          <cell r="L47">
            <v>76.157254385964904</v>
          </cell>
          <cell r="M47">
            <v>76.451924951267088</v>
          </cell>
          <cell r="N47">
            <v>76.162936647173495</v>
          </cell>
          <cell r="O47">
            <v>76.162936647173495</v>
          </cell>
          <cell r="Q47" t="str">
            <v>n.a.</v>
          </cell>
          <cell r="R47" t="str">
            <v>n.a.</v>
          </cell>
          <cell r="S47">
            <v>1.1672162597554436E-2</v>
          </cell>
        </row>
        <row r="49">
          <cell r="C49" t="str">
            <v>Power Production Sales</v>
          </cell>
          <cell r="F49" t="str">
            <v>€k</v>
          </cell>
          <cell r="H49">
            <v>2015.1823109999998</v>
          </cell>
          <cell r="I49">
            <v>11334.271120000001</v>
          </cell>
          <cell r="J49">
            <v>8472.6610799999999</v>
          </cell>
          <cell r="K49">
            <v>8751.0670342105259</v>
          </cell>
          <cell r="L49">
            <v>9527.2725236842089</v>
          </cell>
          <cell r="M49">
            <v>10252.203135964915</v>
          </cell>
          <cell r="N49">
            <v>16862.474173684212</v>
          </cell>
          <cell r="O49">
            <v>22483.298898245615</v>
          </cell>
          <cell r="Q49" t="str">
            <v>n.a.</v>
          </cell>
          <cell r="R49">
            <v>-0.25247411233621531</v>
          </cell>
          <cell r="S49">
            <v>0.21553659977020101</v>
          </cell>
        </row>
        <row r="51">
          <cell r="C51" t="str">
            <v>HP Steam Production Volume excl. excl. Gas &amp; CO2 Prices Impact</v>
          </cell>
          <cell r="F51" t="str">
            <v>kt</v>
          </cell>
          <cell r="J51">
            <v>126.20220999999999</v>
          </cell>
          <cell r="K51">
            <v>105.676</v>
          </cell>
          <cell r="Q51" t="str">
            <v>n.a.</v>
          </cell>
          <cell r="R51" t="str">
            <v>n.a.</v>
          </cell>
          <cell r="S51">
            <v>-1</v>
          </cell>
        </row>
        <row r="52">
          <cell r="C52" t="str">
            <v>Impact on Power Production Volumes from CO2 Prices Variation</v>
          </cell>
          <cell r="F52" t="str">
            <v>%</v>
          </cell>
          <cell r="K52">
            <v>0.13157894736842102</v>
          </cell>
        </row>
        <row r="53">
          <cell r="C53" t="str">
            <v>Power Production Volume % Growth</v>
          </cell>
          <cell r="F53" t="str">
            <v>%</v>
          </cell>
          <cell r="L53">
            <v>7.7519379844961156E-2</v>
          </cell>
          <cell r="M53">
            <v>7.1942446043165464E-2</v>
          </cell>
          <cell r="N53">
            <v>0.65100671140939603</v>
          </cell>
          <cell r="O53">
            <v>0.33333333333333326</v>
          </cell>
        </row>
        <row r="55">
          <cell r="C55" t="str">
            <v>HP Steam Production Volume</v>
          </cell>
          <cell r="F55" t="str">
            <v>kt</v>
          </cell>
          <cell r="J55">
            <v>126.20220999999999</v>
          </cell>
          <cell r="K55">
            <v>119.58073684210527</v>
          </cell>
          <cell r="L55">
            <v>128.85056140350878</v>
          </cell>
          <cell r="M55">
            <v>138.12038596491229</v>
          </cell>
          <cell r="N55">
            <v>228.03768421052632</v>
          </cell>
          <cell r="O55">
            <v>304.05024561403508</v>
          </cell>
          <cell r="Q55" t="str">
            <v>n.a.</v>
          </cell>
          <cell r="R55" t="str">
            <v>n.a.</v>
          </cell>
          <cell r="S55">
            <v>0.19227291921239531</v>
          </cell>
        </row>
        <row r="56">
          <cell r="C56" t="str">
            <v>HP Steam Production Volume % Growth</v>
          </cell>
          <cell r="F56" t="str">
            <v>%</v>
          </cell>
          <cell r="K56">
            <v>-5.2467172784808835E-2</v>
          </cell>
          <cell r="L56">
            <v>7.7519379844961156E-2</v>
          </cell>
          <cell r="M56">
            <v>7.1942446043165464E-2</v>
          </cell>
          <cell r="N56">
            <v>0.65100671140939603</v>
          </cell>
          <cell r="O56">
            <v>0.33333333333333326</v>
          </cell>
        </row>
        <row r="58">
          <cell r="C58" t="str">
            <v>HP Steam Unitary Price</v>
          </cell>
          <cell r="F58" t="str">
            <v>€/T</v>
          </cell>
          <cell r="J58">
            <v>20.937302286544746</v>
          </cell>
          <cell r="K58">
            <v>14.161002912134125</v>
          </cell>
          <cell r="L58">
            <v>14.426042905299933</v>
          </cell>
          <cell r="M58">
            <v>14.49907610475289</v>
          </cell>
          <cell r="N58">
            <v>14.76841960780324</v>
          </cell>
          <cell r="O58">
            <v>14.758834607803243</v>
          </cell>
          <cell r="Q58" t="str">
            <v>n.a.</v>
          </cell>
          <cell r="R58" t="str">
            <v>n.a.</v>
          </cell>
          <cell r="S58">
            <v>-6.7548464354729276E-2</v>
          </cell>
        </row>
        <row r="60">
          <cell r="C60" t="str">
            <v>Steam Production Sales</v>
          </cell>
          <cell r="F60" t="str">
            <v>€k</v>
          </cell>
          <cell r="H60">
            <v>1772.96488</v>
          </cell>
          <cell r="I60">
            <v>2027.9574</v>
          </cell>
          <cell r="J60">
            <v>2642.3338200000003</v>
          </cell>
          <cell r="K60">
            <v>1693.3831626561971</v>
          </cell>
          <cell r="L60">
            <v>1858.8037271790013</v>
          </cell>
          <cell r="M60">
            <v>2002.6179877231061</v>
          </cell>
          <cell r="N60">
            <v>3367.7562068127804</v>
          </cell>
          <cell r="O60">
            <v>4487.427287479497</v>
          </cell>
          <cell r="Q60" t="str">
            <v>n.a.</v>
          </cell>
          <cell r="R60">
            <v>0.30295331647499113</v>
          </cell>
          <cell r="S60">
            <v>0.11173671442786759</v>
          </cell>
        </row>
        <row r="61">
          <cell r="K61">
            <v>15.865861572132872</v>
          </cell>
        </row>
        <row r="63">
          <cell r="C63" t="str">
            <v>Total Capacity</v>
          </cell>
          <cell r="F63" t="str">
            <v>MW</v>
          </cell>
          <cell r="J63">
            <v>45</v>
          </cell>
          <cell r="K63">
            <v>45</v>
          </cell>
          <cell r="L63">
            <v>45</v>
          </cell>
          <cell r="M63">
            <v>45</v>
          </cell>
          <cell r="N63">
            <v>67.5</v>
          </cell>
          <cell r="O63">
            <v>90</v>
          </cell>
          <cell r="Q63" t="str">
            <v>n.a.</v>
          </cell>
          <cell r="R63" t="str">
            <v>n.a.</v>
          </cell>
          <cell r="S63">
            <v>0.1486983549970351</v>
          </cell>
        </row>
        <row r="64">
          <cell r="C64" t="str">
            <v>Capacity Unitary ASP</v>
          </cell>
          <cell r="F64" t="str">
            <v>k€/MW</v>
          </cell>
          <cell r="J64">
            <v>8.6088888888888917</v>
          </cell>
          <cell r="K64">
            <v>12.929800000000002</v>
          </cell>
          <cell r="L64">
            <v>15</v>
          </cell>
          <cell r="M64">
            <v>20</v>
          </cell>
          <cell r="N64">
            <v>20</v>
          </cell>
          <cell r="O64">
            <v>20</v>
          </cell>
          <cell r="Q64" t="str">
            <v>n.a.</v>
          </cell>
          <cell r="R64" t="str">
            <v>n.a.</v>
          </cell>
          <cell r="S64">
            <v>0.18363167465626584</v>
          </cell>
        </row>
        <row r="65">
          <cell r="C65" t="str">
            <v>Capacity Sales</v>
          </cell>
          <cell r="F65" t="str">
            <v>€k</v>
          </cell>
          <cell r="H65">
            <v>3245.9278199999999</v>
          </cell>
          <cell r="I65">
            <v>2040.5425500000001</v>
          </cell>
          <cell r="J65">
            <v>387.40000000000009</v>
          </cell>
          <cell r="K65">
            <v>581.84100000000012</v>
          </cell>
          <cell r="L65">
            <v>675</v>
          </cell>
          <cell r="M65">
            <v>900</v>
          </cell>
          <cell r="N65">
            <v>1350</v>
          </cell>
          <cell r="O65">
            <v>1800</v>
          </cell>
          <cell r="Q65" t="str">
            <v>n.a.</v>
          </cell>
          <cell r="R65">
            <v>-0.8101485313305522</v>
          </cell>
          <cell r="S65">
            <v>0.35963575760003841</v>
          </cell>
        </row>
        <row r="67">
          <cell r="C67" t="str">
            <v>Total Capacity</v>
          </cell>
          <cell r="F67" t="str">
            <v>MW</v>
          </cell>
          <cell r="J67">
            <v>45</v>
          </cell>
          <cell r="K67">
            <v>45</v>
          </cell>
          <cell r="L67">
            <v>45</v>
          </cell>
          <cell r="M67">
            <v>45</v>
          </cell>
          <cell r="N67">
            <v>67.5</v>
          </cell>
          <cell r="O67">
            <v>90</v>
          </cell>
          <cell r="Q67" t="str">
            <v>n.a.</v>
          </cell>
          <cell r="R67" t="str">
            <v>n.a.</v>
          </cell>
          <cell r="S67">
            <v>0.1486983549970351</v>
          </cell>
        </row>
        <row r="68">
          <cell r="C68" t="str">
            <v>Tertiary Reserve ASP</v>
          </cell>
          <cell r="F68" t="str">
            <v>k€/MW</v>
          </cell>
          <cell r="J68">
            <v>1.9189302222222222</v>
          </cell>
          <cell r="K68">
            <v>2.1333333333333333</v>
          </cell>
          <cell r="L68">
            <v>3.3333333333333335</v>
          </cell>
          <cell r="M68">
            <v>2.2222222222222223</v>
          </cell>
          <cell r="N68">
            <v>2.2222222222222223</v>
          </cell>
          <cell r="O68">
            <v>2.2222222222222223</v>
          </cell>
          <cell r="Q68" t="str">
            <v>n.a.</v>
          </cell>
          <cell r="R68" t="str">
            <v>n.a.</v>
          </cell>
          <cell r="S68">
            <v>2.9782863906989476E-2</v>
          </cell>
        </row>
        <row r="69">
          <cell r="C69" t="str">
            <v>Tertiary Reserve Sales</v>
          </cell>
          <cell r="F69" t="str">
            <v>€k</v>
          </cell>
          <cell r="J69">
            <v>86.351860000000002</v>
          </cell>
          <cell r="K69">
            <v>96</v>
          </cell>
          <cell r="L69">
            <v>150</v>
          </cell>
          <cell r="M69">
            <v>100</v>
          </cell>
          <cell r="N69">
            <v>150</v>
          </cell>
          <cell r="O69">
            <v>200</v>
          </cell>
          <cell r="Q69" t="str">
            <v>n.a.</v>
          </cell>
          <cell r="R69" t="str">
            <v>n.a.</v>
          </cell>
          <cell r="S69">
            <v>0.1829098817740944</v>
          </cell>
        </row>
        <row r="71">
          <cell r="C71" t="str">
            <v>Sales</v>
          </cell>
          <cell r="F71" t="str">
            <v>€k</v>
          </cell>
          <cell r="H71">
            <v>7034.0750109999999</v>
          </cell>
          <cell r="I71">
            <v>15402.771070000001</v>
          </cell>
          <cell r="J71">
            <v>11588.74676</v>
          </cell>
          <cell r="K71">
            <v>11122.291196866723</v>
          </cell>
          <cell r="L71">
            <v>12211.076250863211</v>
          </cell>
          <cell r="M71">
            <v>13254.821123688022</v>
          </cell>
          <cell r="N71">
            <v>21730.230380496992</v>
          </cell>
          <cell r="O71">
            <v>28970.726185725114</v>
          </cell>
          <cell r="Q71" t="str">
            <v>n.a.</v>
          </cell>
          <cell r="R71">
            <v>-0.24761935970265647</v>
          </cell>
          <cell r="S71">
            <v>0.20111497541687484</v>
          </cell>
        </row>
        <row r="72">
          <cell r="C72" t="str">
            <v>Sales excl. Interco</v>
          </cell>
          <cell r="F72" t="str">
            <v>€k</v>
          </cell>
          <cell r="H72">
            <v>5261.1101309999995</v>
          </cell>
          <cell r="I72">
            <v>13374.813670000001</v>
          </cell>
          <cell r="J72">
            <v>8946.4129400000002</v>
          </cell>
          <cell r="K72">
            <v>9428.9080342105262</v>
          </cell>
          <cell r="L72">
            <v>10352.272523684209</v>
          </cell>
          <cell r="M72">
            <v>11252.203135964915</v>
          </cell>
          <cell r="N72">
            <v>18362.474173684212</v>
          </cell>
          <cell r="O72">
            <v>24483.298898245615</v>
          </cell>
        </row>
        <row r="74">
          <cell r="C74" t="str">
            <v>Power and HP Steam Volume excl. Gas &amp; CO2 Prices Impact</v>
          </cell>
          <cell r="F74" t="str">
            <v>GWh</v>
          </cell>
          <cell r="K74">
            <v>208.27600000000001</v>
          </cell>
        </row>
        <row r="75">
          <cell r="C75" t="str">
            <v>Gas - Power &amp; HP Steam Usage Factor</v>
          </cell>
          <cell r="F75" t="str">
            <v>MWh/MWh</v>
          </cell>
          <cell r="K75">
            <v>1.3683765772340548</v>
          </cell>
        </row>
        <row r="76">
          <cell r="C76" t="str">
            <v>Gas Consumption Volume excl. CO2 &amp; Gas Prices Impact</v>
          </cell>
          <cell r="F76" t="str">
            <v>GWh</v>
          </cell>
          <cell r="K76">
            <v>285</v>
          </cell>
        </row>
        <row r="78">
          <cell r="C78" t="str">
            <v>Power and HP Steam Volume incl. Gas &amp; CO2 Prices Impact</v>
          </cell>
          <cell r="F78" t="str">
            <v>GWh</v>
          </cell>
          <cell r="K78">
            <v>235.68073684210526</v>
          </cell>
        </row>
        <row r="79">
          <cell r="C79" t="str">
            <v>Impact on Power and HP Steam Production Volumes from Gas &amp; CO2 Prices</v>
          </cell>
          <cell r="F79" t="str">
            <v>%</v>
          </cell>
          <cell r="K79">
            <v>0.13157894736842102</v>
          </cell>
        </row>
        <row r="80">
          <cell r="C80" t="str">
            <v>Power &amp; HP Steam Production Volume % Growth</v>
          </cell>
          <cell r="F80" t="str">
            <v>%</v>
          </cell>
          <cell r="L80">
            <v>7.7519379844961156E-2</v>
          </cell>
          <cell r="M80">
            <v>7.1942446043165464E-2</v>
          </cell>
          <cell r="N80">
            <v>0.65100671140939581</v>
          </cell>
          <cell r="O80">
            <v>0.33333333333333326</v>
          </cell>
        </row>
        <row r="82">
          <cell r="C82" t="str">
            <v>Gas Consumption Volume incl. CO2 &amp; Gas Prices Impact</v>
          </cell>
          <cell r="F82" t="str">
            <v>GWh</v>
          </cell>
          <cell r="J82">
            <v>343.27123073716859</v>
          </cell>
          <cell r="K82">
            <v>322.5</v>
          </cell>
          <cell r="L82">
            <v>347.5</v>
          </cell>
          <cell r="M82">
            <v>372.5</v>
          </cell>
          <cell r="N82">
            <v>614.99999999999989</v>
          </cell>
          <cell r="O82">
            <v>819.99999999999977</v>
          </cell>
          <cell r="Q82" t="str">
            <v>n.a.</v>
          </cell>
          <cell r="R82" t="str">
            <v>n.a.</v>
          </cell>
          <cell r="S82">
            <v>0.19024204914449339</v>
          </cell>
        </row>
        <row r="83">
          <cell r="C83" t="str">
            <v>Gas Consumption Volume incl. CO2 &amp; Gas Prices Volume % Growth</v>
          </cell>
          <cell r="F83" t="str">
            <v>%</v>
          </cell>
          <cell r="K83">
            <v>-6.0509675374084693E-2</v>
          </cell>
          <cell r="L83">
            <v>7.7519379844961156E-2</v>
          </cell>
          <cell r="M83">
            <v>7.1942446043165464E-2</v>
          </cell>
          <cell r="N83">
            <v>0.65100671140939581</v>
          </cell>
          <cell r="O83">
            <v>0.33333333333333326</v>
          </cell>
        </row>
        <row r="85">
          <cell r="C85" t="str">
            <v>Thermal Gas Purchase Price</v>
          </cell>
          <cell r="F85" t="str">
            <v>€/MWh</v>
          </cell>
          <cell r="J85">
            <v>22.904750993750131</v>
          </cell>
          <cell r="K85">
            <v>24.064</v>
          </cell>
          <cell r="L85">
            <v>24.064</v>
          </cell>
          <cell r="M85">
            <v>24.063999999999997</v>
          </cell>
          <cell r="N85">
            <v>24.063999999999997</v>
          </cell>
          <cell r="O85">
            <v>24.064</v>
          </cell>
          <cell r="Q85" t="str">
            <v>n.a.</v>
          </cell>
          <cell r="R85" t="str">
            <v>n.a.</v>
          </cell>
          <cell r="S85">
            <v>9.9234322741403869E-3</v>
          </cell>
        </row>
        <row r="86">
          <cell r="C86" t="str">
            <v>Gas Purchase Price - Thermal Gaz Purchase Price Correlation Factor</v>
          </cell>
          <cell r="J86">
            <v>1.0483847353160951</v>
          </cell>
          <cell r="K86">
            <v>1.041557309163867</v>
          </cell>
          <cell r="L86">
            <v>1.041557309163867</v>
          </cell>
          <cell r="M86">
            <v>1.0415573091638672</v>
          </cell>
          <cell r="N86">
            <v>1.0415573091638672</v>
          </cell>
          <cell r="O86">
            <v>1.041557309163867</v>
          </cell>
          <cell r="Q86" t="str">
            <v>n.a.</v>
          </cell>
          <cell r="R86" t="str">
            <v>n.a.</v>
          </cell>
          <cell r="S86">
            <v>-1.3058719210011782E-3</v>
          </cell>
        </row>
        <row r="87">
          <cell r="C87" t="str">
            <v>Gas Purchase Price</v>
          </cell>
          <cell r="F87" t="str">
            <v>€/MWh</v>
          </cell>
          <cell r="J87">
            <v>24.0129913080638</v>
          </cell>
          <cell r="K87">
            <v>25.064035087719297</v>
          </cell>
          <cell r="L87">
            <v>25.064035087719297</v>
          </cell>
          <cell r="M87">
            <v>25.064035087719297</v>
          </cell>
          <cell r="N87">
            <v>25.064035087719297</v>
          </cell>
          <cell r="O87">
            <v>25.064035087719297</v>
          </cell>
          <cell r="Q87" t="str">
            <v>n.a.</v>
          </cell>
          <cell r="R87" t="str">
            <v>n.a.</v>
          </cell>
          <cell r="S87">
            <v>8.6046016215723942E-3</v>
          </cell>
        </row>
        <row r="89">
          <cell r="C89" t="str">
            <v>Gas Taxes</v>
          </cell>
          <cell r="F89" t="str">
            <v>€k</v>
          </cell>
          <cell r="J89">
            <v>-152.04230999999999</v>
          </cell>
          <cell r="K89">
            <v>-151.89749999999998</v>
          </cell>
          <cell r="L89">
            <v>-163.67249999999999</v>
          </cell>
          <cell r="M89">
            <v>-175.44749999999999</v>
          </cell>
          <cell r="N89">
            <v>-289.66499999999991</v>
          </cell>
          <cell r="O89">
            <v>-386.21999999999986</v>
          </cell>
          <cell r="Q89" t="str">
            <v>n.a.</v>
          </cell>
          <cell r="R89" t="str">
            <v>n.a.</v>
          </cell>
          <cell r="S89">
            <v>0.20496396699084651</v>
          </cell>
        </row>
        <row r="90">
          <cell r="C90" t="str">
            <v>Unitary Gas Taxes</v>
          </cell>
          <cell r="F90" t="str">
            <v>€/MWh</v>
          </cell>
          <cell r="J90">
            <v>-0.44292179590317532</v>
          </cell>
          <cell r="K90">
            <v>-0.47099999999999997</v>
          </cell>
          <cell r="L90">
            <v>-0.47099999999999997</v>
          </cell>
          <cell r="M90">
            <v>-0.47099999999999997</v>
          </cell>
          <cell r="N90">
            <v>-0.47099999999999997</v>
          </cell>
          <cell r="O90">
            <v>-0.47099999999999997</v>
          </cell>
          <cell r="Q90" t="str">
            <v>n.a.</v>
          </cell>
          <cell r="R90" t="str">
            <v>n.a.</v>
          </cell>
          <cell r="S90">
            <v>1.2368843679262165E-2</v>
          </cell>
        </row>
        <row r="92">
          <cell r="C92" t="str">
            <v>Gas Transport Costs</v>
          </cell>
          <cell r="F92" t="str">
            <v>€k</v>
          </cell>
          <cell r="J92">
            <v>-70.527909999999991</v>
          </cell>
          <cell r="K92">
            <v>-196.99999999999997</v>
          </cell>
          <cell r="L92">
            <v>-212.27131782945733</v>
          </cell>
          <cell r="M92">
            <v>-227.54263565891469</v>
          </cell>
          <cell r="N92">
            <v>-375.67441860465101</v>
          </cell>
          <cell r="O92">
            <v>-500.8992248062014</v>
          </cell>
          <cell r="Q92" t="str">
            <v>n.a.</v>
          </cell>
          <cell r="R92" t="str">
            <v>n.a.</v>
          </cell>
          <cell r="S92">
            <v>0.48005504988417713</v>
          </cell>
        </row>
        <row r="93">
          <cell r="C93" t="str">
            <v>Unitary Gas Transport Costs</v>
          </cell>
          <cell r="F93" t="str">
            <v>€/MWh</v>
          </cell>
          <cell r="J93">
            <v>-0.20545826065453435</v>
          </cell>
          <cell r="K93">
            <v>-0.61085271317829448</v>
          </cell>
          <cell r="L93">
            <v>-0.61085271317829448</v>
          </cell>
          <cell r="M93">
            <v>-0.61085271317829448</v>
          </cell>
          <cell r="N93">
            <v>-0.61085271317829448</v>
          </cell>
          <cell r="O93">
            <v>-0.61085271317829459</v>
          </cell>
          <cell r="Q93" t="str">
            <v>n.a.</v>
          </cell>
          <cell r="R93" t="str">
            <v>n.a.</v>
          </cell>
          <cell r="S93">
            <v>0.24349081008185824</v>
          </cell>
        </row>
        <row r="95">
          <cell r="C95" t="str">
            <v>Gas Costs</v>
          </cell>
          <cell r="F95" t="str">
            <v>€k</v>
          </cell>
          <cell r="H95">
            <v>-2338.2478110000002</v>
          </cell>
          <cell r="I95">
            <v>-8276.0254800000002</v>
          </cell>
          <cell r="J95">
            <v>-8465.5392999999931</v>
          </cell>
          <cell r="K95">
            <v>-8432.0488157894724</v>
          </cell>
          <cell r="L95">
            <v>-9085.6960108119147</v>
          </cell>
          <cell r="M95">
            <v>-9739.3432058343533</v>
          </cell>
          <cell r="N95">
            <v>-16079.720997552015</v>
          </cell>
          <cell r="O95">
            <v>-21439.627996736021</v>
          </cell>
          <cell r="Q95" t="str">
            <v>n.a.</v>
          </cell>
          <cell r="R95">
            <v>2.2899134428473689E-2</v>
          </cell>
          <cell r="S95">
            <v>0.20423854271529263</v>
          </cell>
        </row>
        <row r="97">
          <cell r="C97" t="str">
            <v>CO2 Emissions Volume</v>
          </cell>
          <cell r="F97" t="str">
            <v>kt</v>
          </cell>
          <cell r="J97">
            <v>63.505177686376186</v>
          </cell>
          <cell r="K97">
            <v>59.662499999999994</v>
          </cell>
          <cell r="L97">
            <v>64.287499999999994</v>
          </cell>
          <cell r="M97">
            <v>68.912499999999994</v>
          </cell>
          <cell r="N97">
            <v>113.77499999999998</v>
          </cell>
          <cell r="O97">
            <v>151.69999999999996</v>
          </cell>
          <cell r="Q97" t="str">
            <v>n.a.</v>
          </cell>
          <cell r="R97" t="str">
            <v>n.a.</v>
          </cell>
          <cell r="S97">
            <v>0.19024204914449339</v>
          </cell>
        </row>
        <row r="98">
          <cell r="C98" t="str">
            <v>CO2 Emissions Volume % Growth</v>
          </cell>
          <cell r="F98" t="str">
            <v>%</v>
          </cell>
          <cell r="K98">
            <v>-6.0509675374084693E-2</v>
          </cell>
          <cell r="L98">
            <v>7.7519379844961156E-2</v>
          </cell>
          <cell r="M98">
            <v>7.1942446043165464E-2</v>
          </cell>
          <cell r="N98">
            <v>0.65100671140939581</v>
          </cell>
          <cell r="O98">
            <v>0.33333333333333326</v>
          </cell>
        </row>
        <row r="100">
          <cell r="C100" t="str">
            <v>CO2 Purchase Price</v>
          </cell>
          <cell r="F100" t="str">
            <v>€/t</v>
          </cell>
          <cell r="J100">
            <v>18.259235581176199</v>
          </cell>
          <cell r="K100">
            <v>18</v>
          </cell>
          <cell r="L100">
            <v>20</v>
          </cell>
          <cell r="M100">
            <v>22</v>
          </cell>
          <cell r="N100">
            <v>25</v>
          </cell>
          <cell r="O100">
            <v>25</v>
          </cell>
          <cell r="Q100" t="str">
            <v>n.a.</v>
          </cell>
          <cell r="R100" t="str">
            <v>n.a.</v>
          </cell>
          <cell r="S100">
            <v>6.4857473728156867E-2</v>
          </cell>
        </row>
        <row r="102">
          <cell r="C102" t="str">
            <v>CO2 Costs</v>
          </cell>
          <cell r="F102" t="str">
            <v>€k</v>
          </cell>
          <cell r="J102">
            <v>-1159.5559999999969</v>
          </cell>
          <cell r="K102">
            <v>-1073.925</v>
          </cell>
          <cell r="L102">
            <v>-1285.75</v>
          </cell>
          <cell r="M102">
            <v>-1516.0749999999998</v>
          </cell>
          <cell r="N102">
            <v>-2844.3749999999995</v>
          </cell>
          <cell r="O102">
            <v>-3792.4999999999991</v>
          </cell>
          <cell r="Q102" t="str">
            <v>n.a.</v>
          </cell>
          <cell r="R102" t="str">
            <v>n.a.</v>
          </cell>
          <cell r="S102">
            <v>0.26743814157702994</v>
          </cell>
        </row>
        <row r="104">
          <cell r="C104" t="str">
            <v>Power Volume incl. CO2 &amp; Gas Prices Impacts</v>
          </cell>
          <cell r="F104" t="str">
            <v>MWh</v>
          </cell>
          <cell r="K104">
            <v>116.1</v>
          </cell>
          <cell r="L104">
            <v>125.1</v>
          </cell>
          <cell r="M104">
            <v>134.1</v>
          </cell>
          <cell r="N104">
            <v>221.4</v>
          </cell>
          <cell r="O104">
            <v>295.2</v>
          </cell>
          <cell r="Q104" t="str">
            <v>n.a.</v>
          </cell>
          <cell r="R104" t="str">
            <v>n.a.</v>
          </cell>
          <cell r="S104" t="str">
            <v>n.a.</v>
          </cell>
        </row>
        <row r="105">
          <cell r="C105" t="str">
            <v>Other Variable Costs per MWh of Power Produced</v>
          </cell>
          <cell r="F105" t="str">
            <v>€/MWh</v>
          </cell>
          <cell r="K105">
            <v>-0.72124756335282658</v>
          </cell>
          <cell r="L105">
            <v>-0.72124756335282658</v>
          </cell>
          <cell r="M105">
            <v>-0.72124756335282658</v>
          </cell>
          <cell r="N105">
            <v>-0.72124756335282658</v>
          </cell>
          <cell r="O105">
            <v>-0.72124756335282658</v>
          </cell>
          <cell r="Q105" t="str">
            <v>n.a.</v>
          </cell>
          <cell r="R105" t="str">
            <v>n.a.</v>
          </cell>
          <cell r="S105" t="str">
            <v>n.a.</v>
          </cell>
        </row>
        <row r="107">
          <cell r="C107" t="str">
            <v>Other Variable Costs</v>
          </cell>
          <cell r="F107" t="str">
            <v>€k</v>
          </cell>
          <cell r="H107">
            <v>-450.13344000000001</v>
          </cell>
          <cell r="I107">
            <v>-481.14792999999997</v>
          </cell>
          <cell r="J107">
            <v>-95.261539999999997</v>
          </cell>
          <cell r="K107">
            <v>-83.736842105263165</v>
          </cell>
          <cell r="L107">
            <v>-90.228070175438603</v>
          </cell>
          <cell r="M107">
            <v>-96.719298245614041</v>
          </cell>
          <cell r="N107">
            <v>-159.68421052631581</v>
          </cell>
          <cell r="O107">
            <v>-212.91228070175441</v>
          </cell>
          <cell r="Q107" t="str">
            <v>n.a.</v>
          </cell>
          <cell r="R107">
            <v>-0.80201195087756072</v>
          </cell>
          <cell r="S107">
            <v>0.17450974042396039</v>
          </cell>
        </row>
        <row r="109">
          <cell r="C109" t="str">
            <v>Variable Costs</v>
          </cell>
          <cell r="F109" t="str">
            <v>€k</v>
          </cell>
          <cell r="H109">
            <v>-2788.3812510000002</v>
          </cell>
          <cell r="I109">
            <v>-8757.1734099999994</v>
          </cell>
          <cell r="J109">
            <v>-9720.3568399999895</v>
          </cell>
          <cell r="K109">
            <v>-9589.710657894735</v>
          </cell>
          <cell r="L109">
            <v>-10461.674080987354</v>
          </cell>
          <cell r="M109">
            <v>-11352.137504079968</v>
          </cell>
          <cell r="N109">
            <v>-19083.780208078329</v>
          </cell>
          <cell r="O109">
            <v>-25445.040277437776</v>
          </cell>
          <cell r="Q109" t="str">
            <v>n.a.</v>
          </cell>
          <cell r="R109">
            <v>0.10998793616443758</v>
          </cell>
          <cell r="S109">
            <v>0.2122276531559244</v>
          </cell>
        </row>
        <row r="110">
          <cell r="C110" t="str">
            <v>Variable Costs excl. Interco</v>
          </cell>
          <cell r="F110" t="str">
            <v>€k</v>
          </cell>
          <cell r="H110">
            <v>-1015.4163710000003</v>
          </cell>
          <cell r="I110">
            <v>-6729.2160099999992</v>
          </cell>
          <cell r="J110">
            <v>-7078.0230199999896</v>
          </cell>
          <cell r="K110">
            <v>-7896.3274952385382</v>
          </cell>
          <cell r="L110">
            <v>-8602.8703538083519</v>
          </cell>
          <cell r="M110">
            <v>-9349.5195163568624</v>
          </cell>
          <cell r="N110">
            <v>-15716.024001265549</v>
          </cell>
          <cell r="O110">
            <v>-20957.612989958281</v>
          </cell>
        </row>
        <row r="112">
          <cell r="C112" t="str">
            <v>Contribution Margin</v>
          </cell>
          <cell r="F112" t="str">
            <v>€k</v>
          </cell>
          <cell r="H112">
            <v>4245.6937600000001</v>
          </cell>
          <cell r="I112">
            <v>6645.5976600000013</v>
          </cell>
          <cell r="J112">
            <v>1868.3899200000105</v>
          </cell>
          <cell r="K112">
            <v>1532.5805389719881</v>
          </cell>
          <cell r="L112">
            <v>1749.402169875857</v>
          </cell>
          <cell r="M112">
            <v>1902.683619608053</v>
          </cell>
          <cell r="N112">
            <v>2646.450172418663</v>
          </cell>
          <cell r="O112">
            <v>3525.685908287338</v>
          </cell>
          <cell r="Q112" t="str">
            <v>n.a.</v>
          </cell>
          <cell r="R112">
            <v>-0.71885298876188508</v>
          </cell>
          <cell r="S112">
            <v>0.13541655148980158</v>
          </cell>
        </row>
        <row r="114">
          <cell r="C114" t="str">
            <v>Labour Costs</v>
          </cell>
          <cell r="F114" t="str">
            <v>€k</v>
          </cell>
          <cell r="J114">
            <v>-219.20268999999999</v>
          </cell>
          <cell r="K114">
            <v>-261.49999999999994</v>
          </cell>
          <cell r="L114">
            <v>-261.5</v>
          </cell>
          <cell r="M114">
            <v>-261.5</v>
          </cell>
          <cell r="N114">
            <v>-276.25000000000057</v>
          </cell>
          <cell r="O114">
            <v>-363</v>
          </cell>
          <cell r="Q114" t="str">
            <v>n.a.</v>
          </cell>
          <cell r="R114" t="str">
            <v>n.a.</v>
          </cell>
          <cell r="S114">
            <v>0.10614522553487893</v>
          </cell>
        </row>
        <row r="115">
          <cell r="C115" t="str">
            <v>Labour Costs per Turbine</v>
          </cell>
          <cell r="F115" t="str">
            <v>€k</v>
          </cell>
          <cell r="K115">
            <v>-261.49999999999994</v>
          </cell>
          <cell r="L115">
            <v>-261.5</v>
          </cell>
          <cell r="M115">
            <v>-261.5</v>
          </cell>
          <cell r="N115">
            <v>-184.16666666666703</v>
          </cell>
          <cell r="O115">
            <v>-181.5</v>
          </cell>
          <cell r="Q115" t="str">
            <v>n.a.</v>
          </cell>
          <cell r="R115" t="str">
            <v>n.a.</v>
          </cell>
          <cell r="S115" t="str">
            <v>n.a.</v>
          </cell>
        </row>
        <row r="117">
          <cell r="C117" t="str">
            <v>Maintenance Costs</v>
          </cell>
          <cell r="F117" t="str">
            <v>€k</v>
          </cell>
          <cell r="K117">
            <v>-100</v>
          </cell>
          <cell r="L117">
            <v>-100</v>
          </cell>
          <cell r="M117">
            <v>-100</v>
          </cell>
          <cell r="N117">
            <v>-150</v>
          </cell>
          <cell r="O117">
            <v>-200</v>
          </cell>
          <cell r="Q117" t="str">
            <v>n.a.</v>
          </cell>
          <cell r="R117" t="str">
            <v>n.a.</v>
          </cell>
          <cell r="S117" t="str">
            <v>n.a.</v>
          </cell>
        </row>
        <row r="118">
          <cell r="C118" t="str">
            <v>Maintenance Costs per Turbine</v>
          </cell>
          <cell r="F118" t="str">
            <v>€k</v>
          </cell>
          <cell r="K118">
            <v>-100</v>
          </cell>
          <cell r="L118">
            <v>-100</v>
          </cell>
          <cell r="M118">
            <v>-100</v>
          </cell>
          <cell r="N118">
            <v>-100</v>
          </cell>
          <cell r="O118">
            <v>-100</v>
          </cell>
        </row>
        <row r="119">
          <cell r="C119" t="str">
            <v>Provisions reverseals/Gain of f. assets disposal</v>
          </cell>
          <cell r="J119">
            <v>818.48652000000004</v>
          </cell>
        </row>
        <row r="120">
          <cell r="C120" t="str">
            <v>Taxes and Insurance</v>
          </cell>
          <cell r="F120" t="str">
            <v>€k</v>
          </cell>
          <cell r="J120">
            <v>-99.761569999999992</v>
          </cell>
          <cell r="K120">
            <v>-121.49003999999991</v>
          </cell>
          <cell r="L120">
            <v>-121.49003999999991</v>
          </cell>
          <cell r="M120">
            <v>-121.49003999999991</v>
          </cell>
          <cell r="N120">
            <v>-182.23505999999983</v>
          </cell>
          <cell r="O120">
            <v>-542.98007999999959</v>
          </cell>
          <cell r="Q120" t="str">
            <v>n.a.</v>
          </cell>
          <cell r="R120" t="str">
            <v>n.a.</v>
          </cell>
          <cell r="S120">
            <v>0.40334394258147821</v>
          </cell>
        </row>
        <row r="121">
          <cell r="C121" t="str">
            <v>Taxes and Insurance % Growth</v>
          </cell>
          <cell r="F121" t="str">
            <v>%</v>
          </cell>
          <cell r="K121">
            <v>0.2178040101012837</v>
          </cell>
          <cell r="L121">
            <v>0</v>
          </cell>
          <cell r="M121">
            <v>0</v>
          </cell>
          <cell r="N121">
            <v>0.49999999999999978</v>
          </cell>
          <cell r="O121">
            <v>1.9795588181549704</v>
          </cell>
        </row>
        <row r="123">
          <cell r="C123" t="str">
            <v>SG&amp;A</v>
          </cell>
          <cell r="F123" t="str">
            <v>€k</v>
          </cell>
          <cell r="H123">
            <v>-322</v>
          </cell>
          <cell r="I123">
            <v>-294</v>
          </cell>
          <cell r="J123">
            <v>-297.93599999999998</v>
          </cell>
          <cell r="K123">
            <v>-345</v>
          </cell>
          <cell r="L123">
            <v>-353</v>
          </cell>
          <cell r="M123">
            <v>-345</v>
          </cell>
          <cell r="N123">
            <v>-345</v>
          </cell>
          <cell r="O123">
            <v>-368</v>
          </cell>
          <cell r="Q123" t="str">
            <v>n.a.</v>
          </cell>
          <cell r="R123">
            <v>1.338775510204071E-2</v>
          </cell>
          <cell r="S123">
            <v>4.3145688015029604E-2</v>
          </cell>
        </row>
        <row r="124">
          <cell r="C124" t="str">
            <v>SG&amp;A % Growth</v>
          </cell>
          <cell r="F124" t="str">
            <v>%</v>
          </cell>
          <cell r="K124">
            <v>0.15796681166425008</v>
          </cell>
          <cell r="L124">
            <v>2.3188405797101463E-2</v>
          </cell>
          <cell r="M124">
            <v>-2.2662889518413554E-2</v>
          </cell>
          <cell r="N124">
            <v>0</v>
          </cell>
          <cell r="O124">
            <v>6.6666666666666652E-2</v>
          </cell>
        </row>
        <row r="126">
          <cell r="C126" t="str">
            <v>Services to Novawood</v>
          </cell>
          <cell r="F126" t="str">
            <v>€k</v>
          </cell>
          <cell r="K126">
            <v>509.99999999999994</v>
          </cell>
          <cell r="L126">
            <v>509.99999999999994</v>
          </cell>
          <cell r="M126">
            <v>509.99999999999994</v>
          </cell>
          <cell r="N126">
            <v>127.49999999999999</v>
          </cell>
          <cell r="O126">
            <v>0</v>
          </cell>
          <cell r="Q126" t="str">
            <v>n.a.</v>
          </cell>
          <cell r="R126" t="str">
            <v>n.a.</v>
          </cell>
          <cell r="S126" t="str">
            <v>n.a.</v>
          </cell>
        </row>
        <row r="128">
          <cell r="C128" t="str">
            <v>Others</v>
          </cell>
          <cell r="F128" t="str">
            <v>€k</v>
          </cell>
          <cell r="J128">
            <v>-110.16563000000001</v>
          </cell>
          <cell r="K128">
            <v>-36.41631666666666</v>
          </cell>
          <cell r="L128">
            <v>-36.216316666666657</v>
          </cell>
          <cell r="M128">
            <v>-36.41631666666666</v>
          </cell>
          <cell r="N128">
            <v>-66.416316666666646</v>
          </cell>
          <cell r="O128">
            <v>-66.416316666666646</v>
          </cell>
          <cell r="Q128" t="str">
            <v>n.a.</v>
          </cell>
          <cell r="R128" t="str">
            <v>n.a.</v>
          </cell>
          <cell r="S128">
            <v>-9.6255363527401716E-2</v>
          </cell>
        </row>
        <row r="129">
          <cell r="C129" t="str">
            <v>Others Cost per Turbine</v>
          </cell>
          <cell r="F129" t="str">
            <v>€k</v>
          </cell>
          <cell r="J129">
            <v>-110.16563000000001</v>
          </cell>
          <cell r="K129">
            <v>-36.41631666666666</v>
          </cell>
          <cell r="L129">
            <v>-36.216316666666657</v>
          </cell>
          <cell r="M129">
            <v>-36.41631666666666</v>
          </cell>
          <cell r="N129">
            <v>-44.27754444444443</v>
          </cell>
          <cell r="O129">
            <v>-33.208158333333323</v>
          </cell>
          <cell r="Q129" t="str">
            <v>n.a.</v>
          </cell>
          <cell r="R129" t="str">
            <v>n.a.</v>
          </cell>
          <cell r="S129">
            <v>-0.21324459764292869</v>
          </cell>
        </row>
        <row r="131">
          <cell r="C131" t="str">
            <v>Overhead</v>
          </cell>
          <cell r="F131" t="str">
            <v>€k</v>
          </cell>
          <cell r="J131">
            <v>-408.10163</v>
          </cell>
          <cell r="K131">
            <v>128.58368333333328</v>
          </cell>
          <cell r="L131">
            <v>120.78368333333329</v>
          </cell>
          <cell r="M131">
            <v>128.58368333333328</v>
          </cell>
          <cell r="N131">
            <v>-283.91631666666666</v>
          </cell>
          <cell r="O131">
            <v>-434.41631666666666</v>
          </cell>
          <cell r="Q131" t="str">
            <v>n.a.</v>
          </cell>
          <cell r="R131" t="str">
            <v>n.a.</v>
          </cell>
          <cell r="S131">
            <v>1.2575837629196229E-2</v>
          </cell>
        </row>
        <row r="133">
          <cell r="C133" t="str">
            <v>Fixed Costs</v>
          </cell>
          <cell r="F133" t="str">
            <v>€k</v>
          </cell>
          <cell r="H133">
            <v>-646.20345999999995</v>
          </cell>
          <cell r="I133">
            <v>-1583.73423</v>
          </cell>
          <cell r="J133">
            <v>91.420630000000074</v>
          </cell>
          <cell r="K133">
            <v>-354.40635666666657</v>
          </cell>
          <cell r="L133">
            <v>-362.20635666666664</v>
          </cell>
          <cell r="M133">
            <v>-354.40635666666662</v>
          </cell>
          <cell r="N133">
            <v>-892.40137666666715</v>
          </cell>
          <cell r="O133">
            <v>-1540.3963966666663</v>
          </cell>
          <cell r="Q133" t="str">
            <v>n.a.</v>
          </cell>
          <cell r="R133">
            <v>-1.0577247294831786</v>
          </cell>
          <cell r="S133">
            <v>-2.7592098857732883</v>
          </cell>
        </row>
        <row r="134">
          <cell r="C134" t="str">
            <v xml:space="preserve">o/w service fees to Seqens </v>
          </cell>
          <cell r="H134">
            <v>-322</v>
          </cell>
          <cell r="I134">
            <v>-294</v>
          </cell>
          <cell r="J134">
            <v>-297.93599999999998</v>
          </cell>
          <cell r="K134">
            <v>-310.89400000000001</v>
          </cell>
          <cell r="L134">
            <v>-318.89400000000001</v>
          </cell>
          <cell r="M134">
            <v>-310.89400000000001</v>
          </cell>
          <cell r="N134">
            <v>-310.89400000000001</v>
          </cell>
          <cell r="O134">
            <v>-333.89400000000001</v>
          </cell>
        </row>
        <row r="135">
          <cell r="C135" t="str">
            <v>EBITDA</v>
          </cell>
          <cell r="F135" t="str">
            <v>€k</v>
          </cell>
          <cell r="H135">
            <v>3599.4903000000004</v>
          </cell>
          <cell r="I135">
            <v>5061.8634300000012</v>
          </cell>
          <cell r="J135">
            <v>2629.8105500000106</v>
          </cell>
          <cell r="K135">
            <v>1178.1741823053214</v>
          </cell>
          <cell r="L135">
            <v>1387.1958132091904</v>
          </cell>
          <cell r="M135">
            <v>1548.2772629413864</v>
          </cell>
          <cell r="N135">
            <v>1754.0487957519958</v>
          </cell>
          <cell r="O135">
            <v>1985.2895116206716</v>
          </cell>
          <cell r="Q135" t="str">
            <v>n.a.</v>
          </cell>
          <cell r="R135">
            <v>-0.4804659220132278</v>
          </cell>
          <cell r="S135">
            <v>-5.4677756533137445E-2</v>
          </cell>
        </row>
        <row r="136">
          <cell r="C136" t="str">
            <v xml:space="preserve">Novawood share of results </v>
          </cell>
          <cell r="F136" t="str">
            <v>€k</v>
          </cell>
          <cell r="J136">
            <v>670</v>
          </cell>
        </row>
        <row r="137">
          <cell r="C137" t="str">
            <v>Novacogé D&amp;A</v>
          </cell>
          <cell r="F137" t="str">
            <v>€k</v>
          </cell>
          <cell r="H137">
            <v>-334</v>
          </cell>
          <cell r="I137">
            <v>905</v>
          </cell>
          <cell r="J137">
            <v>-557</v>
          </cell>
          <cell r="K137">
            <v>-595.6</v>
          </cell>
          <cell r="L137">
            <v>-634.19999999999993</v>
          </cell>
          <cell r="M137">
            <v>-672.80000000000007</v>
          </cell>
          <cell r="N137">
            <v>-711.4</v>
          </cell>
          <cell r="O137">
            <v>-750</v>
          </cell>
          <cell r="Q137">
            <v>0.29138091617410966</v>
          </cell>
          <cell r="R137">
            <v>6.9299820466786288E-2</v>
          </cell>
          <cell r="S137">
            <v>5.9318711438991256E-2</v>
          </cell>
        </row>
        <row r="138">
          <cell r="C138" t="str">
            <v>Novacogé D&amp;A as % of Net Sales</v>
          </cell>
          <cell r="F138" t="str">
            <v>%</v>
          </cell>
          <cell r="J138">
            <v>4.8063868469587649E-2</v>
          </cell>
          <cell r="K138">
            <v>5.3550117458513166E-2</v>
          </cell>
          <cell r="L138">
            <v>5.1936454000536425E-2</v>
          </cell>
          <cell r="M138">
            <v>5.0758889442696617E-2</v>
          </cell>
          <cell r="N138">
            <v>3.2737802938273754E-2</v>
          </cell>
          <cell r="O138">
            <v>2.5888201600191545E-2</v>
          </cell>
        </row>
        <row r="139">
          <cell r="C139" t="str">
            <v>Novacogé D&amp;A as % of Capex</v>
          </cell>
          <cell r="F139" t="str">
            <v>%</v>
          </cell>
          <cell r="H139">
            <v>0.48126801152737753</v>
          </cell>
          <cell r="I139">
            <v>-2.1754807692307692</v>
          </cell>
          <cell r="J139">
            <v>-1.4065656565656566</v>
          </cell>
          <cell r="K139">
            <v>1.3981220657276996</v>
          </cell>
          <cell r="L139">
            <v>0.3488448844884488</v>
          </cell>
          <cell r="M139">
            <v>4.0047619047619047</v>
          </cell>
          <cell r="N139">
            <v>2.3713333333333333</v>
          </cell>
          <cell r="O139">
            <v>2.5</v>
          </cell>
        </row>
        <row r="140">
          <cell r="C140" t="str">
            <v>Novacogé EBIT</v>
          </cell>
          <cell r="F140" t="str">
            <v>€k</v>
          </cell>
          <cell r="H140">
            <v>3265.4903000000004</v>
          </cell>
          <cell r="I140">
            <v>5966.8634300000012</v>
          </cell>
          <cell r="J140">
            <v>2072.8105500000106</v>
          </cell>
          <cell r="K140">
            <v>582.57418230532141</v>
          </cell>
          <cell r="L140">
            <v>752.99581320919049</v>
          </cell>
          <cell r="M140">
            <v>875.47726294138636</v>
          </cell>
          <cell r="N140">
            <v>1042.6487957519957</v>
          </cell>
          <cell r="O140">
            <v>1235.2895116206716</v>
          </cell>
          <cell r="Q140">
            <v>-0.20328020762660659</v>
          </cell>
          <cell r="R140">
            <v>-0.71894480066915989</v>
          </cell>
          <cell r="S140">
            <v>0.20671407944632603</v>
          </cell>
        </row>
        <row r="143">
          <cell r="A143">
            <v>2</v>
          </cell>
          <cell r="B143" t="str">
            <v>CFS Items</v>
          </cell>
        </row>
        <row r="145">
          <cell r="C145" t="str">
            <v>Novacogé Capex</v>
          </cell>
          <cell r="F145" t="str">
            <v>€k</v>
          </cell>
          <cell r="H145">
            <v>-694</v>
          </cell>
          <cell r="I145">
            <v>-416</v>
          </cell>
          <cell r="J145">
            <v>396</v>
          </cell>
          <cell r="K145">
            <v>-426</v>
          </cell>
          <cell r="L145">
            <v>-1818</v>
          </cell>
          <cell r="M145">
            <v>-168</v>
          </cell>
          <cell r="N145">
            <v>-300</v>
          </cell>
          <cell r="O145">
            <v>-300</v>
          </cell>
          <cell r="Q145" t="str">
            <v>n.a.</v>
          </cell>
          <cell r="R145">
            <v>-1.9519230769230769</v>
          </cell>
          <cell r="S145">
            <v>-1.9459870991175978</v>
          </cell>
        </row>
        <row r="146">
          <cell r="C146" t="str">
            <v>% of Net Sales</v>
          </cell>
          <cell r="F146" t="str">
            <v>%</v>
          </cell>
          <cell r="K146">
            <v>3.8301460774557775E-2</v>
          </cell>
          <cell r="L146">
            <v>0.14888122575366641</v>
          </cell>
          <cell r="M146">
            <v>1.2674633511255992E-2</v>
          </cell>
          <cell r="N146">
            <v>1.3805652068431439E-2</v>
          </cell>
          <cell r="O146">
            <v>1.0355280640076618E-2</v>
          </cell>
        </row>
        <row r="148">
          <cell r="B148" t="str">
            <v>A</v>
          </cell>
          <cell r="C148" t="str">
            <v>Recurring Capex</v>
          </cell>
        </row>
        <row r="150">
          <cell r="C150" t="str">
            <v>Sales</v>
          </cell>
          <cell r="F150" t="str">
            <v>€k</v>
          </cell>
          <cell r="K150">
            <v>11122.291196866723</v>
          </cell>
          <cell r="L150">
            <v>12211.076250863211</v>
          </cell>
          <cell r="M150">
            <v>13254.821123688022</v>
          </cell>
          <cell r="N150">
            <v>21730.230380496992</v>
          </cell>
          <cell r="O150">
            <v>28970.726185725114</v>
          </cell>
          <cell r="Q150" t="str">
            <v>n.a.</v>
          </cell>
          <cell r="R150" t="str">
            <v>n.a.</v>
          </cell>
          <cell r="S150" t="str">
            <v>n.a.</v>
          </cell>
        </row>
        <row r="151">
          <cell r="C151" t="str">
            <v>% Growth</v>
          </cell>
          <cell r="F151" t="str">
            <v>%</v>
          </cell>
          <cell r="H151" t="str">
            <v>n.a.</v>
          </cell>
          <cell r="I151" t="str">
            <v>n.a.</v>
          </cell>
          <cell r="J151" t="str">
            <v>n.a.</v>
          </cell>
          <cell r="K151" t="str">
            <v>n.a.</v>
          </cell>
          <cell r="L151">
            <v>9.789215501777293E-2</v>
          </cell>
          <cell r="M151">
            <v>8.5475256347779194E-2</v>
          </cell>
          <cell r="N151">
            <v>0.6394208701664299</v>
          </cell>
          <cell r="O151">
            <v>0.33319921963305599</v>
          </cell>
        </row>
        <row r="153">
          <cell r="C153" t="str">
            <v>Number of Turbines</v>
          </cell>
          <cell r="F153" t="str">
            <v>#</v>
          </cell>
          <cell r="J153">
            <v>1</v>
          </cell>
          <cell r="K153">
            <v>1</v>
          </cell>
          <cell r="L153">
            <v>1</v>
          </cell>
          <cell r="M153">
            <v>1</v>
          </cell>
          <cell r="N153">
            <v>1.5</v>
          </cell>
          <cell r="O153">
            <v>2</v>
          </cell>
          <cell r="Q153" t="str">
            <v>n.a.</v>
          </cell>
          <cell r="R153" t="str">
            <v>n.a.</v>
          </cell>
          <cell r="S153">
            <v>0.1486983549970351</v>
          </cell>
        </row>
        <row r="155">
          <cell r="C155" t="str">
            <v>Maintenance Capex</v>
          </cell>
          <cell r="F155" t="str">
            <v>€k</v>
          </cell>
          <cell r="K155">
            <v>-257</v>
          </cell>
          <cell r="L155">
            <v>-212</v>
          </cell>
          <cell r="M155">
            <v>-112</v>
          </cell>
          <cell r="N155">
            <v>-200</v>
          </cell>
          <cell r="O155">
            <v>-200</v>
          </cell>
          <cell r="Q155" t="str">
            <v>n.a.</v>
          </cell>
          <cell r="R155" t="str">
            <v>n.a.</v>
          </cell>
          <cell r="S155" t="str">
            <v>n.a.</v>
          </cell>
        </row>
        <row r="156">
          <cell r="C156" t="str">
            <v>Maintenance Capex per Turbine</v>
          </cell>
          <cell r="F156" t="str">
            <v>€k</v>
          </cell>
          <cell r="K156">
            <v>-257</v>
          </cell>
          <cell r="L156">
            <v>-212</v>
          </cell>
          <cell r="M156">
            <v>-112</v>
          </cell>
          <cell r="N156">
            <v>-133.33333333333334</v>
          </cell>
          <cell r="O156">
            <v>-100</v>
          </cell>
          <cell r="Q156" t="str">
            <v>n.a.</v>
          </cell>
          <cell r="R156" t="str">
            <v>n.a.</v>
          </cell>
          <cell r="S156" t="str">
            <v>n.a.</v>
          </cell>
        </row>
        <row r="157">
          <cell r="C157" t="str">
            <v>Compliance / HSQE Capex</v>
          </cell>
          <cell r="F157" t="str">
            <v>€k</v>
          </cell>
          <cell r="K157">
            <v>-169</v>
          </cell>
          <cell r="L157">
            <v>-106</v>
          </cell>
          <cell r="M157">
            <v>-56</v>
          </cell>
          <cell r="N157">
            <v>-100</v>
          </cell>
          <cell r="O157">
            <v>-100</v>
          </cell>
          <cell r="Q157" t="str">
            <v>n.a.</v>
          </cell>
          <cell r="R157" t="str">
            <v>n.a.</v>
          </cell>
          <cell r="S157" t="str">
            <v>n.a.</v>
          </cell>
        </row>
        <row r="158">
          <cell r="C158" t="str">
            <v>Compliance / HSQE Capex per Turbine</v>
          </cell>
          <cell r="F158" t="str">
            <v>€k</v>
          </cell>
          <cell r="K158">
            <v>-169</v>
          </cell>
          <cell r="L158">
            <v>-106</v>
          </cell>
          <cell r="M158">
            <v>-56</v>
          </cell>
          <cell r="N158">
            <v>-66.666666666666671</v>
          </cell>
          <cell r="O158">
            <v>-50</v>
          </cell>
          <cell r="Q158" t="str">
            <v>n.a.</v>
          </cell>
          <cell r="R158" t="str">
            <v>n.a.</v>
          </cell>
          <cell r="S158" t="str">
            <v>n.a.</v>
          </cell>
        </row>
        <row r="159">
          <cell r="C159" t="str">
            <v>Development Capex</v>
          </cell>
          <cell r="F159" t="str">
            <v>€k</v>
          </cell>
          <cell r="K159">
            <v>0</v>
          </cell>
          <cell r="L159">
            <v>0</v>
          </cell>
          <cell r="M159">
            <v>0</v>
          </cell>
          <cell r="N159">
            <v>0</v>
          </cell>
          <cell r="O159">
            <v>0</v>
          </cell>
          <cell r="Q159" t="str">
            <v>n.a.</v>
          </cell>
          <cell r="R159" t="str">
            <v>n.a.</v>
          </cell>
          <cell r="S159" t="str">
            <v>n.a.</v>
          </cell>
        </row>
        <row r="160">
          <cell r="C160" t="str">
            <v>Development Capex per Turbine</v>
          </cell>
          <cell r="F160" t="str">
            <v>€k</v>
          </cell>
          <cell r="K160">
            <v>0</v>
          </cell>
          <cell r="L160">
            <v>0</v>
          </cell>
          <cell r="M160">
            <v>0</v>
          </cell>
          <cell r="N160">
            <v>0</v>
          </cell>
          <cell r="O160">
            <v>0</v>
          </cell>
          <cell r="Q160" t="str">
            <v>n.a.</v>
          </cell>
          <cell r="R160" t="str">
            <v>n.a.</v>
          </cell>
          <cell r="S160" t="str">
            <v>n.a.</v>
          </cell>
        </row>
        <row r="161">
          <cell r="C161" t="str">
            <v>Novacogé Recurring Capex</v>
          </cell>
          <cell r="F161" t="str">
            <v>€k</v>
          </cell>
          <cell r="K161">
            <v>-426</v>
          </cell>
          <cell r="L161">
            <v>-318</v>
          </cell>
          <cell r="M161">
            <v>-168</v>
          </cell>
          <cell r="N161">
            <v>-300</v>
          </cell>
          <cell r="O161">
            <v>-300</v>
          </cell>
          <cell r="Q161" t="str">
            <v>n.a.</v>
          </cell>
          <cell r="R161" t="str">
            <v>n.a.</v>
          </cell>
          <cell r="S161" t="str">
            <v>n.a.</v>
          </cell>
        </row>
        <row r="162">
          <cell r="C162" t="str">
            <v>% of Net Sales</v>
          </cell>
          <cell r="F162" t="str">
            <v>%</v>
          </cell>
          <cell r="K162">
            <v>3.8301460774557775E-2</v>
          </cell>
          <cell r="L162">
            <v>2.604193057737399E-2</v>
          </cell>
          <cell r="M162">
            <v>1.2674633511255992E-2</v>
          </cell>
          <cell r="N162">
            <v>1.3805652068431439E-2</v>
          </cell>
          <cell r="O162">
            <v>1.0355280640076618E-2</v>
          </cell>
        </row>
        <row r="164">
          <cell r="B164" t="str">
            <v>B</v>
          </cell>
          <cell r="C164" t="str">
            <v>Non-Recurring Capex</v>
          </cell>
        </row>
        <row r="166">
          <cell r="C166" t="str">
            <v>Strategic Project Capex</v>
          </cell>
          <cell r="F166" t="str">
            <v>€k</v>
          </cell>
          <cell r="K166">
            <v>0</v>
          </cell>
          <cell r="L166">
            <v>-1500</v>
          </cell>
          <cell r="M166">
            <v>0</v>
          </cell>
          <cell r="N166">
            <v>0</v>
          </cell>
          <cell r="O166">
            <v>0</v>
          </cell>
          <cell r="Q166" t="str">
            <v>n.a.</v>
          </cell>
          <cell r="R166" t="str">
            <v>n.a.</v>
          </cell>
          <cell r="S166" t="str">
            <v>n.a.</v>
          </cell>
        </row>
        <row r="167">
          <cell r="C167" t="str">
            <v>Novacogé Non-Recurring Capex</v>
          </cell>
          <cell r="F167" t="str">
            <v>€k</v>
          </cell>
          <cell r="K167">
            <v>0</v>
          </cell>
          <cell r="L167">
            <v>-1500</v>
          </cell>
          <cell r="M167">
            <v>0</v>
          </cell>
          <cell r="N167">
            <v>0</v>
          </cell>
          <cell r="O167">
            <v>0</v>
          </cell>
          <cell r="Q167" t="str">
            <v>n.a.</v>
          </cell>
          <cell r="R167" t="str">
            <v>n.a.</v>
          </cell>
          <cell r="S167" t="str">
            <v>n.a.</v>
          </cell>
        </row>
        <row r="168">
          <cell r="C168" t="str">
            <v>% of Net Sales</v>
          </cell>
          <cell r="F168" t="str">
            <v>%</v>
          </cell>
          <cell r="K168">
            <v>0</v>
          </cell>
          <cell r="L168">
            <v>0.12283929517629241</v>
          </cell>
          <cell r="M168">
            <v>0</v>
          </cell>
          <cell r="N168">
            <v>0</v>
          </cell>
          <cell r="O168">
            <v>0</v>
          </cell>
        </row>
        <row r="172">
          <cell r="B172" t="str">
            <v>C</v>
          </cell>
          <cell r="C172" t="str">
            <v>Change in WC</v>
          </cell>
        </row>
        <row r="174">
          <cell r="C174" t="str">
            <v>Inventories</v>
          </cell>
          <cell r="F174" t="str">
            <v>€k</v>
          </cell>
          <cell r="J174">
            <v>172</v>
          </cell>
          <cell r="K174">
            <v>172</v>
          </cell>
          <cell r="L174">
            <v>172</v>
          </cell>
          <cell r="M174">
            <v>172</v>
          </cell>
          <cell r="N174">
            <v>172</v>
          </cell>
          <cell r="O174">
            <v>172</v>
          </cell>
        </row>
        <row r="175">
          <cell r="C175" t="str">
            <v>Trade receivables</v>
          </cell>
          <cell r="F175" t="str">
            <v>€k</v>
          </cell>
          <cell r="J175">
            <v>6705</v>
          </cell>
          <cell r="K175">
            <v>6705</v>
          </cell>
          <cell r="L175">
            <v>6705</v>
          </cell>
          <cell r="M175">
            <v>6705</v>
          </cell>
          <cell r="N175">
            <v>6705</v>
          </cell>
          <cell r="O175">
            <v>6705</v>
          </cell>
        </row>
        <row r="176">
          <cell r="C176" t="str">
            <v>Trade payables</v>
          </cell>
          <cell r="F176" t="str">
            <v>€k</v>
          </cell>
          <cell r="J176">
            <v>-2489.9999999999995</v>
          </cell>
          <cell r="K176">
            <v>-2489.9999999999995</v>
          </cell>
          <cell r="L176">
            <v>-2489.9999999999995</v>
          </cell>
          <cell r="M176">
            <v>-2489.9999999999995</v>
          </cell>
          <cell r="N176">
            <v>-2489.9999999999995</v>
          </cell>
          <cell r="O176">
            <v>-2489.9999999999995</v>
          </cell>
        </row>
        <row r="177">
          <cell r="C177" t="str">
            <v>Trade WC</v>
          </cell>
          <cell r="F177" t="str">
            <v>€k</v>
          </cell>
          <cell r="J177">
            <v>4387</v>
          </cell>
          <cell r="K177">
            <v>4387</v>
          </cell>
          <cell r="L177">
            <v>4387</v>
          </cell>
          <cell r="M177">
            <v>4387</v>
          </cell>
          <cell r="N177">
            <v>4387</v>
          </cell>
          <cell r="O177">
            <v>4387</v>
          </cell>
        </row>
        <row r="178">
          <cell r="C178" t="str">
            <v>Non trade WC</v>
          </cell>
          <cell r="F178" t="str">
            <v>€k</v>
          </cell>
          <cell r="J178">
            <v>1115</v>
          </cell>
          <cell r="K178">
            <v>1115</v>
          </cell>
          <cell r="L178">
            <v>1115</v>
          </cell>
          <cell r="M178">
            <v>1115</v>
          </cell>
          <cell r="N178">
            <v>1115</v>
          </cell>
          <cell r="O178">
            <v>1115</v>
          </cell>
        </row>
        <row r="179">
          <cell r="C179" t="str">
            <v>Novacogé WC</v>
          </cell>
          <cell r="F179" t="str">
            <v>€k</v>
          </cell>
          <cell r="J179">
            <v>5502</v>
          </cell>
          <cell r="K179">
            <v>5502</v>
          </cell>
          <cell r="L179">
            <v>5502</v>
          </cell>
          <cell r="M179">
            <v>5502</v>
          </cell>
          <cell r="N179">
            <v>5502</v>
          </cell>
          <cell r="O179">
            <v>5502</v>
          </cell>
        </row>
        <row r="180">
          <cell r="C180" t="str">
            <v xml:space="preserve">Novacogé Change in Working Capital </v>
          </cell>
          <cell r="F180" t="str">
            <v>€k</v>
          </cell>
          <cell r="K180">
            <v>0</v>
          </cell>
          <cell r="L180">
            <v>0</v>
          </cell>
          <cell r="M180">
            <v>0</v>
          </cell>
          <cell r="N180">
            <v>0</v>
          </cell>
          <cell r="O180">
            <v>0</v>
          </cell>
          <cell r="Q180" t="str">
            <v>n.a.</v>
          </cell>
          <cell r="R180" t="str">
            <v>n.a.</v>
          </cell>
          <cell r="S180" t="str">
            <v>n.a.</v>
          </cell>
        </row>
        <row r="183">
          <cell r="B183" t="str">
            <v>D</v>
          </cell>
          <cell r="C183" t="str">
            <v>CIT</v>
          </cell>
        </row>
        <row r="185">
          <cell r="C185" t="str">
            <v>Novacogé CIT</v>
          </cell>
          <cell r="F185" t="str">
            <v>€k</v>
          </cell>
          <cell r="H185">
            <v>-228</v>
          </cell>
          <cell r="I185">
            <v>-2134</v>
          </cell>
          <cell r="J185">
            <v>1577</v>
          </cell>
          <cell r="K185">
            <v>-199</v>
          </cell>
          <cell r="L185">
            <v>-250</v>
          </cell>
          <cell r="M185">
            <v>-279</v>
          </cell>
          <cell r="N185">
            <v>-287</v>
          </cell>
          <cell r="O185">
            <v>-336</v>
          </cell>
          <cell r="Q185" t="str">
            <v>n.a.</v>
          </cell>
          <cell r="R185">
            <v>-1.738987816307404</v>
          </cell>
          <cell r="S185">
            <v>-1.7340092227442001</v>
          </cell>
        </row>
        <row r="186">
          <cell r="C186" t="str">
            <v>Novacogé CVAE</v>
          </cell>
          <cell r="F186" t="str">
            <v>€k</v>
          </cell>
          <cell r="H186">
            <v>-49</v>
          </cell>
          <cell r="I186">
            <v>-45</v>
          </cell>
          <cell r="J186">
            <v>-21</v>
          </cell>
          <cell r="K186">
            <v>-18</v>
          </cell>
          <cell r="L186">
            <v>-21</v>
          </cell>
          <cell r="M186">
            <v>-24</v>
          </cell>
          <cell r="N186">
            <v>-25</v>
          </cell>
          <cell r="O186">
            <v>-28</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Assumptions"/>
      <sheetName val="Summary Financials"/>
      <sheetName val="Mach Manuf Assumptions"/>
      <sheetName val="2009 MACH STD COST CHANGE"/>
      <sheetName val="Cost Savings"/>
      <sheetName val="UK-Germany Breakout"/>
      <sheetName val="UK Chain Breakdown"/>
      <sheetName val="Machine Demand"/>
      <sheetName val="CIM Exhibits--&gt;"/>
      <sheetName val="Historical Exhibits"/>
      <sheetName val="Ajustments"/>
      <sheetName val="Projected Exhibits"/>
      <sheetName val="Balance Sheet"/>
      <sheetName val="EBITDA Reconciliation"/>
      <sheetName val="EBITDA Bridge"/>
      <sheetName val="Bridge Data"/>
      <sheetName val="Adj EBITDA 07-08"/>
      <sheetName val="Adj EBITDA 08-09"/>
      <sheetName val="Adj EBITDA 09-10"/>
      <sheetName val="Data (Monthly Sales)"/>
      <sheetName val="Chart (Monthly Sales)"/>
      <sheetName val="2005"/>
      <sheetName val="2009E"/>
      <sheetName val="Support Schedules--&gt;"/>
      <sheetName val="Gross Sales"/>
      <sheetName val="Licensee P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2">
          <cell r="A2" t="str">
            <v>Rug Doctor Summary Historical and Estimated Financial Information</v>
          </cell>
        </row>
        <row r="4">
          <cell r="A4" t="str">
            <v xml:space="preserve"> </v>
          </cell>
          <cell r="C4" t="str">
            <v>FYE</v>
          </cell>
          <cell r="G4" t="str">
            <v>LTM</v>
          </cell>
          <cell r="H4" t="str">
            <v>FYE</v>
          </cell>
          <cell r="I4" t="str">
            <v>CAGR</v>
          </cell>
        </row>
        <row r="5">
          <cell r="B5" t="str">
            <v>($ in millions)</v>
          </cell>
          <cell r="C5" t="str">
            <v>2005A</v>
          </cell>
          <cell r="D5" t="str">
            <v>2006A</v>
          </cell>
          <cell r="E5" t="str">
            <v>2007A</v>
          </cell>
          <cell r="F5" t="str">
            <v>2008A1</v>
          </cell>
          <cell r="G5" t="str">
            <v>May 20091</v>
          </cell>
          <cell r="H5" t="str">
            <v>2009E</v>
          </cell>
          <cell r="I5" t="str">
            <v>2005 - 2009</v>
          </cell>
        </row>
        <row r="7">
          <cell r="B7" t="str">
            <v>Gross Sales</v>
          </cell>
          <cell r="C7">
            <v>124.63425595</v>
          </cell>
          <cell r="D7">
            <v>145.01014634000001</v>
          </cell>
          <cell r="E7">
            <v>168.99543356000001</v>
          </cell>
          <cell r="F7">
            <v>183.74782165003575</v>
          </cell>
          <cell r="G7">
            <v>185.12513509134124</v>
          </cell>
          <cell r="H7">
            <v>196.67180085363924</v>
          </cell>
          <cell r="I7">
            <v>0.12079495468206969</v>
          </cell>
        </row>
        <row r="8">
          <cell r="B8" t="str">
            <v>% Growth</v>
          </cell>
          <cell r="C8" t="str">
            <v xml:space="preserve">-- </v>
          </cell>
          <cell r="D8">
            <v>0.16348547383453127</v>
          </cell>
          <cell r="E8">
            <v>0.16540419981207788</v>
          </cell>
          <cell r="F8">
            <v>8.7294595950121012E-2</v>
          </cell>
          <cell r="G8" t="str">
            <v xml:space="preserve">-- </v>
          </cell>
          <cell r="H8">
            <v>7.0335414523816198E-2</v>
          </cell>
        </row>
        <row r="10">
          <cell r="B10" t="str">
            <v>Net Sales</v>
          </cell>
          <cell r="C10">
            <v>108.49833741</v>
          </cell>
          <cell r="D10">
            <v>126.05588849</v>
          </cell>
          <cell r="E10">
            <v>145.84392575999999</v>
          </cell>
          <cell r="F10">
            <v>157.50580779272988</v>
          </cell>
          <cell r="G10">
            <v>158.02340772229263</v>
          </cell>
          <cell r="H10">
            <v>169.41327060860101</v>
          </cell>
          <cell r="I10">
            <v>0.11784370604542116</v>
          </cell>
        </row>
        <row r="11">
          <cell r="B11" t="str">
            <v>% Growth</v>
          </cell>
          <cell r="C11" t="str">
            <v xml:space="preserve">-- </v>
          </cell>
          <cell r="D11">
            <v>0.16182322696478257</v>
          </cell>
          <cell r="E11">
            <v>0.15697828564010141</v>
          </cell>
          <cell r="F11">
            <v>7.9961383183833279E-2</v>
          </cell>
          <cell r="G11" t="str">
            <v xml:space="preserve">-- </v>
          </cell>
          <cell r="H11">
            <v>7.5600150767397567E-2</v>
          </cell>
        </row>
        <row r="13">
          <cell r="B13" t="str">
            <v>Cost of Goods Sold</v>
          </cell>
          <cell r="C13">
            <v>17.115713164976214</v>
          </cell>
          <cell r="D13">
            <v>23.968895459999999</v>
          </cell>
          <cell r="E13">
            <v>31.037202954293988</v>
          </cell>
          <cell r="F13">
            <v>32.606307229760773</v>
          </cell>
          <cell r="G13">
            <v>33.046007755433223</v>
          </cell>
          <cell r="H13">
            <v>37.770294771053017</v>
          </cell>
          <cell r="I13">
            <v>0.21881795562481154</v>
          </cell>
        </row>
        <row r="15">
          <cell r="B15" t="str">
            <v>Adjusted Gross Profit</v>
          </cell>
          <cell r="C15">
            <v>91.382624245023791</v>
          </cell>
          <cell r="D15">
            <v>102.08699303</v>
          </cell>
          <cell r="E15">
            <v>114.806722805706</v>
          </cell>
          <cell r="F15">
            <v>124.89950056296911</v>
          </cell>
          <cell r="G15">
            <v>124.97739996685941</v>
          </cell>
          <cell r="H15">
            <v>131.64297583754799</v>
          </cell>
          <cell r="I15">
            <v>9.5553312660772827E-2</v>
          </cell>
        </row>
        <row r="16">
          <cell r="B16" t="str">
            <v>% Gross Margin</v>
          </cell>
          <cell r="C16">
            <v>0.84224907428490514</v>
          </cell>
          <cell r="D16">
            <v>0.80985501155781825</v>
          </cell>
          <cell r="E16">
            <v>0.78718892272984586</v>
          </cell>
          <cell r="F16">
            <v>0.7929834608215266</v>
          </cell>
          <cell r="G16">
            <v>0.79087903348149757</v>
          </cell>
          <cell r="H16">
            <v>0.77705232514922329</v>
          </cell>
        </row>
        <row r="18">
          <cell r="B18" t="str">
            <v>Adjusted SG&amp;A Expense</v>
          </cell>
          <cell r="C18">
            <v>55.772537839999991</v>
          </cell>
          <cell r="D18">
            <v>63.93599536</v>
          </cell>
          <cell r="E18">
            <v>70.652026253333304</v>
          </cell>
          <cell r="F18">
            <v>77.44809018443064</v>
          </cell>
          <cell r="G18">
            <v>76.761353813701305</v>
          </cell>
          <cell r="H18">
            <v>79.860274693167895</v>
          </cell>
          <cell r="I18">
            <v>9.3899939262233278E-2</v>
          </cell>
        </row>
        <row r="20">
          <cell r="B20" t="str">
            <v>Adjusted EBITDA</v>
          </cell>
          <cell r="C20">
            <v>35.6100864050238</v>
          </cell>
          <cell r="D20">
            <v>38.150997670000002</v>
          </cell>
          <cell r="E20">
            <v>44.154696552372698</v>
          </cell>
          <cell r="F20">
            <v>47.451410378538469</v>
          </cell>
          <cell r="G20">
            <v>48.216046153158103</v>
          </cell>
          <cell r="H20">
            <v>51.782701144380098</v>
          </cell>
          <cell r="I20">
            <v>9.8127881263871286E-2</v>
          </cell>
        </row>
        <row r="21">
          <cell r="B21" t="str">
            <v>% Margin</v>
          </cell>
          <cell r="C21">
            <v>0.32820859061146973</v>
          </cell>
          <cell r="D21">
            <v>0.30265145188379294</v>
          </cell>
          <cell r="E21">
            <v>0.30275307197252382</v>
          </cell>
          <cell r="F21">
            <v>0.30126768684607652</v>
          </cell>
          <cell r="G21">
            <v>0.30511964555208226</v>
          </cell>
          <cell r="H21">
            <v>0.30565906058218278</v>
          </cell>
        </row>
        <row r="23">
          <cell r="B23" t="str">
            <v>Maintenance Capital</v>
          </cell>
          <cell r="C23">
            <v>6.1333246959016083</v>
          </cell>
          <cell r="D23">
            <v>4.5319371645454547</v>
          </cell>
          <cell r="E23">
            <v>4.3075442843813381</v>
          </cell>
          <cell r="F23">
            <v>3.1313043300343399</v>
          </cell>
          <cell r="G23">
            <v>3.6909734538547401</v>
          </cell>
          <cell r="H23">
            <v>4.6196683398323692</v>
          </cell>
        </row>
        <row r="25">
          <cell r="B25" t="str">
            <v>Growth Capital2</v>
          </cell>
          <cell r="C25">
            <v>2.9205993040983915</v>
          </cell>
          <cell r="D25">
            <v>3.1680628354545455</v>
          </cell>
          <cell r="E25">
            <v>2.8595448558250212</v>
          </cell>
          <cell r="F25">
            <v>1.77619655599517</v>
          </cell>
          <cell r="G25">
            <v>2.9184209249291202</v>
          </cell>
          <cell r="H25">
            <v>3.1614406060934499</v>
          </cell>
        </row>
        <row r="27">
          <cell r="B27" t="str">
            <v>Depreciation &amp; Amortization</v>
          </cell>
          <cell r="C27">
            <v>9.3000000000000007</v>
          </cell>
          <cell r="D27">
            <v>9.0999999999999979</v>
          </cell>
          <cell r="E27">
            <v>11.76</v>
          </cell>
          <cell r="F27">
            <v>21.146999999999998</v>
          </cell>
          <cell r="G27">
            <v>21.678823439999999</v>
          </cell>
          <cell r="H27">
            <v>22.33346332</v>
          </cell>
          <cell r="I27">
            <v>0.24485360631186515</v>
          </cell>
        </row>
        <row r="31">
          <cell r="A31" t="str">
            <v>Rug Doctor Licensed Distributor Acquisition Pro Forma</v>
          </cell>
        </row>
        <row r="33">
          <cell r="C33" t="str">
            <v>FYE December 31, 2008</v>
          </cell>
          <cell r="F33" t="str">
            <v>LTM May 2009</v>
          </cell>
        </row>
        <row r="34">
          <cell r="C34" t="str">
            <v>Rug Doctor
Actual</v>
          </cell>
          <cell r="D34" t="str">
            <v>Distributor 
Results</v>
          </cell>
          <cell r="E34" t="str">
            <v>Rug Doctor 
Pro Forma</v>
          </cell>
          <cell r="F34" t="str">
            <v>Rug Doctor
Actual</v>
          </cell>
          <cell r="G34" t="str">
            <v>Distributor 
Results</v>
          </cell>
          <cell r="H34" t="str">
            <v>Rug Doctor 
Pro Forma</v>
          </cell>
        </row>
        <row r="36">
          <cell r="B36" t="str">
            <v>Gross Sales</v>
          </cell>
          <cell r="C36">
            <v>173.38042455000001</v>
          </cell>
          <cell r="D36">
            <v>10.367397100035722</v>
          </cell>
          <cell r="E36">
            <v>183.74782165003575</v>
          </cell>
          <cell r="F36">
            <v>178.24886068000001</v>
          </cell>
          <cell r="G36">
            <v>6.8762744113412424</v>
          </cell>
          <cell r="H36">
            <v>185.12513509134124</v>
          </cell>
        </row>
        <row r="38">
          <cell r="B38" t="str">
            <v>Net Sales</v>
          </cell>
          <cell r="C38">
            <v>148.82829641999999</v>
          </cell>
          <cell r="D38">
            <v>8.6775113727298994</v>
          </cell>
          <cell r="E38">
            <v>157.50580779272988</v>
          </cell>
          <cell r="F38">
            <v>152.26796604</v>
          </cell>
          <cell r="G38">
            <v>5.75544168229262</v>
          </cell>
          <cell r="H38">
            <v>158.02340772229263</v>
          </cell>
        </row>
        <row r="40">
          <cell r="B40" t="str">
            <v>Cost of Goods Sold</v>
          </cell>
          <cell r="C40">
            <v>32.132609989999992</v>
          </cell>
          <cell r="D40">
            <v>0.47369723976077971</v>
          </cell>
          <cell r="E40">
            <v>32.606307229760773</v>
          </cell>
          <cell r="F40">
            <v>32.633386559999991</v>
          </cell>
          <cell r="G40">
            <v>0.41262119543323017</v>
          </cell>
          <cell r="H40">
            <v>33.046007755433223</v>
          </cell>
        </row>
        <row r="42">
          <cell r="B42" t="str">
            <v>Adjusted Gross Profit</v>
          </cell>
          <cell r="C42">
            <v>116.69568642999999</v>
          </cell>
          <cell r="D42">
            <v>8.2038141329691197</v>
          </cell>
          <cell r="E42">
            <v>124.89950056296911</v>
          </cell>
          <cell r="F42">
            <v>119.63457948000001</v>
          </cell>
          <cell r="G42">
            <v>5.3428204868593898</v>
          </cell>
          <cell r="H42">
            <v>124.97739996685941</v>
          </cell>
        </row>
        <row r="44">
          <cell r="B44" t="str">
            <v>Adjusted SG&amp;A Expense</v>
          </cell>
          <cell r="C44">
            <v>73.508747569999997</v>
          </cell>
          <cell r="D44">
            <v>3.9393426144306503</v>
          </cell>
          <cell r="E44">
            <v>77.44809018443064</v>
          </cell>
          <cell r="F44">
            <v>74.271636541320007</v>
          </cell>
          <cell r="G44">
            <v>2.4897172723812999</v>
          </cell>
          <cell r="H44">
            <v>76.761353813701305</v>
          </cell>
        </row>
        <row r="46">
          <cell r="B46" t="str">
            <v>Adjusted EBITDA</v>
          </cell>
          <cell r="C46">
            <v>43.186938859999998</v>
          </cell>
          <cell r="D46">
            <v>4.2644715185384712</v>
          </cell>
          <cell r="E46">
            <v>47.451410378538469</v>
          </cell>
          <cell r="F46">
            <v>45.362942938680007</v>
          </cell>
          <cell r="G46">
            <v>2.8531032144780895</v>
          </cell>
          <cell r="H46">
            <v>48.216046153158096</v>
          </cell>
        </row>
        <row r="49">
          <cell r="A49" t="str">
            <v>Rug Doctor EBITDA Reconciliation to Audit</v>
          </cell>
        </row>
        <row r="51">
          <cell r="C51" t="str">
            <v>FYE</v>
          </cell>
        </row>
        <row r="52">
          <cell r="B52" t="str">
            <v>($ in millions)</v>
          </cell>
          <cell r="C52" t="str">
            <v>2005A</v>
          </cell>
          <cell r="D52" t="str">
            <v>2006A</v>
          </cell>
          <cell r="E52" t="str">
            <v>2007A</v>
          </cell>
          <cell r="F52" t="str">
            <v>2008A</v>
          </cell>
          <cell r="G52" t="str">
            <v>LTM</v>
          </cell>
        </row>
        <row r="54">
          <cell r="B54" t="str">
            <v>EBITDA per Audited Results</v>
          </cell>
          <cell r="C54" t="str">
            <v>31.5</v>
          </cell>
          <cell r="D54" t="str">
            <v>35.1</v>
          </cell>
          <cell r="E54" t="str">
            <v>19.1</v>
          </cell>
          <cell r="F54" t="str">
            <v>29.8</v>
          </cell>
        </row>
        <row r="56">
          <cell r="B56" t="str">
            <v>Acquisition Related Expenses</v>
          </cell>
        </row>
        <row r="57">
          <cell r="B57" t="str">
            <v>Transaction Bonus Payments</v>
          </cell>
          <cell r="C57">
            <v>0</v>
          </cell>
          <cell r="D57">
            <v>0</v>
          </cell>
          <cell r="E57">
            <v>13.812229091705527</v>
          </cell>
          <cell r="F57">
            <v>0</v>
          </cell>
          <cell r="G57">
            <v>0</v>
          </cell>
        </row>
        <row r="58">
          <cell r="B58" t="str">
            <v>Non-Cash Inventory Adjustment</v>
          </cell>
          <cell r="C58">
            <v>0</v>
          </cell>
          <cell r="D58">
            <v>0</v>
          </cell>
          <cell r="E58">
            <v>8.1133177557060741</v>
          </cell>
          <cell r="F58">
            <v>6.2942816548258378</v>
          </cell>
          <cell r="G58">
            <v>1.2184624348258364</v>
          </cell>
        </row>
        <row r="59">
          <cell r="B59" t="str">
            <v>Management Fee</v>
          </cell>
          <cell r="C59">
            <v>0</v>
          </cell>
          <cell r="D59">
            <v>0</v>
          </cell>
          <cell r="E59">
            <v>0.25</v>
          </cell>
          <cell r="F59">
            <v>1.5</v>
          </cell>
          <cell r="G59">
            <v>0</v>
          </cell>
        </row>
        <row r="60">
          <cell r="B60" t="str">
            <v>Other Acquisition Related Expenses</v>
          </cell>
          <cell r="C60">
            <v>0</v>
          </cell>
          <cell r="D60">
            <v>0</v>
          </cell>
          <cell r="E60">
            <v>0.64023330000000001</v>
          </cell>
          <cell r="F60">
            <v>0.54458311999999998</v>
          </cell>
          <cell r="G60">
            <v>0.24041501000000004</v>
          </cell>
        </row>
        <row r="62">
          <cell r="B62" t="str">
            <v>Other Items</v>
          </cell>
        </row>
        <row r="63">
          <cell r="B63" t="str">
            <v>Discontinuation of Plant and Product Line</v>
          </cell>
          <cell r="C63">
            <v>0.77526499999999998</v>
          </cell>
          <cell r="D63">
            <v>1</v>
          </cell>
          <cell r="E63">
            <v>0.90497908000000005</v>
          </cell>
          <cell r="F63">
            <v>1.4884937899999999</v>
          </cell>
          <cell r="G63">
            <v>0.8809499999999999</v>
          </cell>
        </row>
        <row r="64">
          <cell r="B64" t="str">
            <v>Loss (Gain) on Sale of Assets</v>
          </cell>
          <cell r="C64">
            <v>2.0889139999999999</v>
          </cell>
          <cell r="D64">
            <v>1.8</v>
          </cell>
          <cell r="E64">
            <v>1.149983</v>
          </cell>
          <cell r="F64">
            <v>1.376738</v>
          </cell>
          <cell r="G64">
            <v>0</v>
          </cell>
        </row>
        <row r="65">
          <cell r="B65" t="str">
            <v>New Product Development Expenses</v>
          </cell>
          <cell r="C65">
            <v>0</v>
          </cell>
          <cell r="D65">
            <v>0</v>
          </cell>
          <cell r="E65">
            <v>0.10298734</v>
          </cell>
          <cell r="F65">
            <v>0.65176811999999995</v>
          </cell>
          <cell r="G65">
            <v>0.28812836999999997</v>
          </cell>
        </row>
        <row r="66">
          <cell r="B66" t="str">
            <v>Other Income / Expenses</v>
          </cell>
          <cell r="C66">
            <v>0</v>
          </cell>
          <cell r="D66">
            <v>0</v>
          </cell>
          <cell r="E66">
            <v>-0.20554898999999899</v>
          </cell>
          <cell r="F66">
            <v>0.89799999999999991</v>
          </cell>
          <cell r="G66">
            <v>0</v>
          </cell>
        </row>
        <row r="67">
          <cell r="B67" t="str">
            <v>Other Charges</v>
          </cell>
          <cell r="C67">
            <v>1.225409</v>
          </cell>
          <cell r="D67">
            <v>0.25</v>
          </cell>
          <cell r="E67">
            <v>0.287614166666667</v>
          </cell>
          <cell r="F67">
            <v>0.57380586999999994</v>
          </cell>
          <cell r="G67">
            <v>0.64191304867999988</v>
          </cell>
        </row>
        <row r="69">
          <cell r="B69" t="str">
            <v>Adjusted EBITDA</v>
          </cell>
          <cell r="C69">
            <v>35.6100864050238</v>
          </cell>
          <cell r="D69">
            <v>38.150997670000002</v>
          </cell>
          <cell r="E69">
            <v>44.154696552372698</v>
          </cell>
          <cell r="F69">
            <v>43.186938859999998</v>
          </cell>
        </row>
        <row r="71">
          <cell r="B71" t="str">
            <v>Licensed Distributor Pro Forma Results</v>
          </cell>
          <cell r="C71">
            <v>0</v>
          </cell>
          <cell r="D71">
            <v>0</v>
          </cell>
          <cell r="E71">
            <v>0</v>
          </cell>
          <cell r="F71">
            <v>4.2644715185384712</v>
          </cell>
        </row>
        <row r="73">
          <cell r="B73" t="str">
            <v>Pro Forma EBITDA</v>
          </cell>
          <cell r="C73">
            <v>35.6100864050238</v>
          </cell>
          <cell r="D73">
            <v>38.150997670000002</v>
          </cell>
          <cell r="E73">
            <v>44.154696552372698</v>
          </cell>
          <cell r="F73">
            <v>47.451410378538469</v>
          </cell>
        </row>
        <row r="75">
          <cell r="B75" t="str">
            <v>Check</v>
          </cell>
          <cell r="C75">
            <v>-2.049840502380107E-2</v>
          </cell>
          <cell r="D75">
            <v>-9.9767000000383632E-4</v>
          </cell>
          <cell r="E75">
            <v>1.0981917055659096E-3</v>
          </cell>
          <cell r="F75">
            <v>-5.9268305174157376E-2</v>
          </cell>
        </row>
        <row r="78">
          <cell r="B78" t="str">
            <v>Audited Adjustments from Audit Reconciled Tab</v>
          </cell>
        </row>
        <row r="79">
          <cell r="B79" t="str">
            <v>List of Acquisition Related Expenses</v>
          </cell>
        </row>
        <row r="80">
          <cell r="B80" t="str">
            <v>Severance Payments</v>
          </cell>
          <cell r="C80">
            <v>0</v>
          </cell>
          <cell r="D80">
            <v>0</v>
          </cell>
          <cell r="E80">
            <v>13.812229091705527</v>
          </cell>
          <cell r="F80">
            <v>0</v>
          </cell>
          <cell r="G80">
            <v>0</v>
          </cell>
        </row>
        <row r="81">
          <cell r="B81" t="str">
            <v>Inventory Adjustment to COGS</v>
          </cell>
          <cell r="C81">
            <v>0</v>
          </cell>
          <cell r="D81">
            <v>0</v>
          </cell>
          <cell r="E81">
            <v>8.1133177557060741</v>
          </cell>
          <cell r="F81">
            <v>6.2942816548258378</v>
          </cell>
          <cell r="G81">
            <v>1.2184624348258364</v>
          </cell>
        </row>
        <row r="82">
          <cell r="B82" t="str">
            <v>Non-recurring Bad Debt Expense</v>
          </cell>
          <cell r="C82">
            <v>0</v>
          </cell>
          <cell r="D82">
            <v>0</v>
          </cell>
          <cell r="E82">
            <v>0</v>
          </cell>
          <cell r="F82">
            <v>3.0612349999999999</v>
          </cell>
          <cell r="G82">
            <v>0</v>
          </cell>
        </row>
        <row r="83">
          <cell r="B83" t="str">
            <v>2nd Financial Audit</v>
          </cell>
          <cell r="C83">
            <v>0</v>
          </cell>
          <cell r="D83">
            <v>0</v>
          </cell>
          <cell r="E83">
            <v>0.24624599999999999</v>
          </cell>
          <cell r="F83">
            <v>0</v>
          </cell>
          <cell r="G83">
            <v>0</v>
          </cell>
        </row>
        <row r="84">
          <cell r="B84" t="str">
            <v>Prepaid Insurance Adjustment</v>
          </cell>
          <cell r="C84">
            <v>0</v>
          </cell>
          <cell r="D84">
            <v>0</v>
          </cell>
          <cell r="E84">
            <v>0.31898729999999997</v>
          </cell>
          <cell r="F84">
            <v>0</v>
          </cell>
          <cell r="G84">
            <v>0</v>
          </cell>
        </row>
        <row r="85">
          <cell r="B85" t="str">
            <v>Swap- Early Termination Fee</v>
          </cell>
          <cell r="C85">
            <v>0</v>
          </cell>
          <cell r="D85">
            <v>0</v>
          </cell>
          <cell r="E85">
            <v>2.5000000000000001E-2</v>
          </cell>
          <cell r="F85">
            <v>0</v>
          </cell>
          <cell r="G85">
            <v>0</v>
          </cell>
        </row>
        <row r="86">
          <cell r="B86" t="str">
            <v>Firm Valuation Consultation</v>
          </cell>
          <cell r="C86">
            <v>0</v>
          </cell>
          <cell r="D86">
            <v>0</v>
          </cell>
          <cell r="E86">
            <v>0.05</v>
          </cell>
          <cell r="F86">
            <v>6.4511429999999995E-2</v>
          </cell>
          <cell r="G86">
            <v>0</v>
          </cell>
        </row>
        <row r="87">
          <cell r="B87" t="str">
            <v>PWC - Tax Transaction Cost Analysis</v>
          </cell>
          <cell r="C87">
            <v>0</v>
          </cell>
          <cell r="D87">
            <v>0</v>
          </cell>
          <cell r="E87">
            <v>0</v>
          </cell>
          <cell r="F87">
            <v>2.1701290000000002E-2</v>
          </cell>
          <cell r="G87">
            <v>2.1701290000000002E-2</v>
          </cell>
        </row>
        <row r="88">
          <cell r="B88" t="str">
            <v>Prepaid ACAS Fee</v>
          </cell>
          <cell r="C88">
            <v>0</v>
          </cell>
          <cell r="D88">
            <v>0</v>
          </cell>
          <cell r="E88">
            <v>0</v>
          </cell>
          <cell r="F88">
            <v>0.10433503000000001</v>
          </cell>
          <cell r="G88">
            <v>5.0535200000000058E-3</v>
          </cell>
        </row>
        <row r="89">
          <cell r="B89" t="str">
            <v>Vehicle Retitle Registration</v>
          </cell>
          <cell r="C89">
            <v>0</v>
          </cell>
          <cell r="D89">
            <v>0</v>
          </cell>
          <cell r="E89">
            <v>0</v>
          </cell>
          <cell r="F89">
            <v>5.0990150000000005E-2</v>
          </cell>
          <cell r="G89">
            <v>0</v>
          </cell>
        </row>
        <row r="90">
          <cell r="B90" t="str">
            <v>Compliance</v>
          </cell>
          <cell r="C90">
            <v>0</v>
          </cell>
          <cell r="D90">
            <v>0</v>
          </cell>
          <cell r="E90">
            <v>0</v>
          </cell>
          <cell r="F90">
            <v>6.4124E-2</v>
          </cell>
          <cell r="G90">
            <v>0</v>
          </cell>
        </row>
        <row r="91">
          <cell r="B91" t="str">
            <v>Legal Fees - LTIP, Licensee, Syndication</v>
          </cell>
          <cell r="C91">
            <v>0</v>
          </cell>
          <cell r="D91">
            <v>0</v>
          </cell>
          <cell r="E91">
            <v>0</v>
          </cell>
          <cell r="F91">
            <v>0.23892121999999999</v>
          </cell>
          <cell r="G91">
            <v>0.21366020000000002</v>
          </cell>
        </row>
        <row r="93">
          <cell r="B93" t="str">
            <v>List of Discontinuation of Plant and Product Line</v>
          </cell>
        </row>
        <row r="94">
          <cell r="B94" t="str">
            <v>NF Plant Closure</v>
          </cell>
          <cell r="C94">
            <v>0</v>
          </cell>
          <cell r="D94">
            <v>0</v>
          </cell>
          <cell r="E94">
            <v>0</v>
          </cell>
          <cell r="F94">
            <v>0.38129999999999997</v>
          </cell>
          <cell r="G94">
            <v>0.38129999999999997</v>
          </cell>
        </row>
        <row r="95">
          <cell r="B95" t="str">
            <v>NF Plant Closure</v>
          </cell>
          <cell r="C95">
            <v>0</v>
          </cell>
          <cell r="D95">
            <v>0</v>
          </cell>
          <cell r="E95">
            <v>0</v>
          </cell>
          <cell r="F95">
            <v>0.49964999999999998</v>
          </cell>
          <cell r="G95">
            <v>0.49964999999999998</v>
          </cell>
        </row>
        <row r="96">
          <cell r="B96" t="str">
            <v>NF E&amp;O Write Off</v>
          </cell>
          <cell r="C96">
            <v>0</v>
          </cell>
          <cell r="D96">
            <v>0</v>
          </cell>
          <cell r="E96">
            <v>0.90497908000000005</v>
          </cell>
          <cell r="F96">
            <v>0</v>
          </cell>
          <cell r="G96">
            <v>0</v>
          </cell>
        </row>
        <row r="97">
          <cell r="B97" t="str">
            <v>Termination of Pixel Perfect</v>
          </cell>
          <cell r="C97">
            <v>0</v>
          </cell>
          <cell r="D97">
            <v>0</v>
          </cell>
          <cell r="E97">
            <v>0</v>
          </cell>
          <cell r="F97">
            <v>5.7543789999999997E-2</v>
          </cell>
          <cell r="G97">
            <v>0</v>
          </cell>
        </row>
        <row r="99">
          <cell r="B99" t="str">
            <v>List of Gain / Loss on Sale of Assets</v>
          </cell>
        </row>
        <row r="100">
          <cell r="B100" t="str">
            <v>Loss on Disposal of Business</v>
          </cell>
          <cell r="C100">
            <v>2.5088219999999999</v>
          </cell>
          <cell r="D100">
            <v>1.853796</v>
          </cell>
          <cell r="E100">
            <v>1.149983</v>
          </cell>
          <cell r="F100">
            <v>1.376738</v>
          </cell>
        </row>
        <row r="101">
          <cell r="B101" t="str">
            <v>Gain on Sale of Discontinued Operations</v>
          </cell>
          <cell r="C101">
            <v>-0.419908</v>
          </cell>
          <cell r="D101">
            <v>0</v>
          </cell>
          <cell r="E101">
            <v>0</v>
          </cell>
          <cell r="F101">
            <v>0</v>
          </cell>
          <cell r="G101">
            <v>0</v>
          </cell>
        </row>
        <row r="103">
          <cell r="B103" t="str">
            <v>Adjustments from the new Updated Adjustments Tab</v>
          </cell>
        </row>
        <row r="105">
          <cell r="B105" t="str">
            <v>List of Cubiq-Related Expense</v>
          </cell>
        </row>
        <row r="106">
          <cell r="B106" t="str">
            <v>Design Concepts</v>
          </cell>
          <cell r="C106">
            <v>0</v>
          </cell>
          <cell r="D106">
            <v>0</v>
          </cell>
          <cell r="E106">
            <v>0.10298734</v>
          </cell>
          <cell r="F106">
            <v>0.60567811999999999</v>
          </cell>
          <cell r="G106">
            <v>0.24203836999999997</v>
          </cell>
        </row>
        <row r="107">
          <cell r="B107" t="str">
            <v>RD499 Tooling</v>
          </cell>
          <cell r="C107">
            <v>0</v>
          </cell>
          <cell r="D107">
            <v>0</v>
          </cell>
          <cell r="E107">
            <v>0</v>
          </cell>
          <cell r="F107">
            <v>4.6089999999999999E-2</v>
          </cell>
          <cell r="G107">
            <v>4.6089999999999992E-2</v>
          </cell>
        </row>
        <row r="108">
          <cell r="B108" t="str">
            <v>List of Other</v>
          </cell>
        </row>
        <row r="109">
          <cell r="B109" t="str">
            <v>Severance Payouts</v>
          </cell>
          <cell r="C109">
            <v>0</v>
          </cell>
          <cell r="D109">
            <v>0</v>
          </cell>
          <cell r="E109">
            <v>0</v>
          </cell>
          <cell r="F109">
            <v>0.14943696000000001</v>
          </cell>
          <cell r="G109">
            <v>0.14943695999999998</v>
          </cell>
        </row>
        <row r="110">
          <cell r="B110" t="str">
            <v>PBS Conversions - Scan Based Trading</v>
          </cell>
          <cell r="C110">
            <v>0.96799999999999997</v>
          </cell>
          <cell r="D110">
            <v>0</v>
          </cell>
          <cell r="E110">
            <v>0</v>
          </cell>
          <cell r="F110">
            <v>0.05</v>
          </cell>
          <cell r="G110">
            <v>0.34275489867999992</v>
          </cell>
        </row>
        <row r="111">
          <cell r="B111" t="str">
            <v>Patent Infringement</v>
          </cell>
          <cell r="C111">
            <v>0</v>
          </cell>
          <cell r="D111">
            <v>0</v>
          </cell>
          <cell r="E111">
            <v>0</v>
          </cell>
          <cell r="F111">
            <v>3.7406000000000002E-2</v>
          </cell>
          <cell r="G111">
            <v>0</v>
          </cell>
        </row>
        <row r="112">
          <cell r="B112" t="str">
            <v>Non-Cash LTIP</v>
          </cell>
          <cell r="C112">
            <v>0</v>
          </cell>
          <cell r="D112">
            <v>0</v>
          </cell>
          <cell r="E112">
            <v>9.4784999999999994E-2</v>
          </cell>
          <cell r="F112">
            <v>0.23696291</v>
          </cell>
          <cell r="G112">
            <v>0.14972118999999998</v>
          </cell>
        </row>
        <row r="113">
          <cell r="B113" t="str">
            <v>Private Company</v>
          </cell>
          <cell r="C113">
            <v>0.3</v>
          </cell>
          <cell r="D113">
            <v>0.25</v>
          </cell>
          <cell r="E113">
            <v>0.192829166666667</v>
          </cell>
          <cell r="F113">
            <v>0</v>
          </cell>
          <cell r="G113">
            <v>0</v>
          </cell>
        </row>
        <row r="114">
          <cell r="B114" t="str">
            <v>Minority Interest</v>
          </cell>
          <cell r="C114">
            <v>-4.2590999999999997E-2</v>
          </cell>
          <cell r="D114">
            <v>0</v>
          </cell>
          <cell r="E114">
            <v>0</v>
          </cell>
          <cell r="F114">
            <v>0</v>
          </cell>
          <cell r="G114">
            <v>0</v>
          </cell>
        </row>
        <row r="115">
          <cell r="B115" t="str">
            <v>Impairment of Assets</v>
          </cell>
          <cell r="C115">
            <v>0</v>
          </cell>
          <cell r="D115">
            <v>0</v>
          </cell>
          <cell r="E115">
            <v>0</v>
          </cell>
          <cell r="F115">
            <v>0.1</v>
          </cell>
          <cell r="G115">
            <v>0</v>
          </cell>
        </row>
        <row r="117">
          <cell r="N117" t="str">
            <v>U.S. Machine Rentals</v>
          </cell>
          <cell r="O117">
            <v>0.40955818038082487</v>
          </cell>
          <cell r="P117">
            <v>0.38778318377114945</v>
          </cell>
        </row>
        <row r="118">
          <cell r="N118" t="str">
            <v>U.S. Chemical Sales</v>
          </cell>
          <cell r="O118">
            <v>0.27335453860829179</v>
          </cell>
          <cell r="P118">
            <v>0.27720817545363674</v>
          </cell>
        </row>
        <row r="119">
          <cell r="A119" t="str">
            <v>Net Revenue Performance by Channel</v>
          </cell>
          <cell r="N119" t="str">
            <v>U.S. Machine Sales</v>
          </cell>
          <cell r="O119">
            <v>5.6536939061335167E-2</v>
          </cell>
          <cell r="P119">
            <v>0.17901509179485212</v>
          </cell>
        </row>
        <row r="120">
          <cell r="N120" t="str">
            <v>International Sales</v>
          </cell>
          <cell r="O120">
            <v>0.10459752658394234</v>
          </cell>
          <cell r="P120">
            <v>9.9939760640559192E-2</v>
          </cell>
        </row>
        <row r="121">
          <cell r="A121" t="str">
            <v xml:space="preserve"> </v>
          </cell>
          <cell r="C121" t="str">
            <v>FYE</v>
          </cell>
          <cell r="G121" t="str">
            <v>LTM</v>
          </cell>
          <cell r="H121" t="str">
            <v>FYE</v>
          </cell>
          <cell r="I121" t="str">
            <v>CAGR</v>
          </cell>
          <cell r="N121" t="str">
            <v>Licensed Distributors</v>
          </cell>
          <cell r="O121">
            <v>6.4493497142749212E-2</v>
          </cell>
          <cell r="P121">
            <v>4.3774748193685245E-3</v>
          </cell>
        </row>
        <row r="122">
          <cell r="B122" t="str">
            <v>($ in millions)</v>
          </cell>
          <cell r="C122" t="str">
            <v>2005A</v>
          </cell>
          <cell r="D122" t="str">
            <v>2006A</v>
          </cell>
          <cell r="E122" t="str">
            <v>2007A</v>
          </cell>
          <cell r="F122" t="str">
            <v>2008A</v>
          </cell>
          <cell r="G122" t="str">
            <v>May 2009</v>
          </cell>
          <cell r="H122" t="str">
            <v>2009E</v>
          </cell>
          <cell r="I122" t="str">
            <v>2005 - 2009</v>
          </cell>
          <cell r="N122" t="str">
            <v>Other</v>
          </cell>
          <cell r="O122">
            <v>9.145931822285655E-2</v>
          </cell>
          <cell r="P122">
            <v>5.1676313520434079E-2</v>
          </cell>
        </row>
        <row r="124">
          <cell r="B124" t="str">
            <v>Gross Sales by Channel:</v>
          </cell>
        </row>
        <row r="126">
          <cell r="B126" t="str">
            <v>U.S. Machine Rentals</v>
          </cell>
          <cell r="C126">
            <v>51.044979079999997</v>
          </cell>
          <cell r="D126">
            <v>56.18234683</v>
          </cell>
          <cell r="E126">
            <v>60.499302829999998</v>
          </cell>
          <cell r="F126">
            <v>64.229384139999993</v>
          </cell>
          <cell r="G126">
            <v>69.496587000000005</v>
          </cell>
          <cell r="H126">
            <v>76.266017093029689</v>
          </cell>
          <cell r="I126">
            <v>0.10559103659243751</v>
          </cell>
        </row>
        <row r="128">
          <cell r="B128" t="str">
            <v>U.S. Chemical Sales</v>
          </cell>
          <cell r="C128">
            <v>34.069339530000001</v>
          </cell>
          <cell r="D128">
            <v>36.376882999999999</v>
          </cell>
          <cell r="E128">
            <v>43.566291699999994</v>
          </cell>
          <cell r="F128">
            <v>46.716060999999996</v>
          </cell>
          <cell r="G128">
            <v>49.430974999999997</v>
          </cell>
          <cell r="H128">
            <v>54.519031077818326</v>
          </cell>
          <cell r="I128">
            <v>0.12472436556333677</v>
          </cell>
        </row>
        <row r="130">
          <cell r="B130" t="str">
            <v>Total US Rental Business</v>
          </cell>
          <cell r="C130">
            <v>85.114318609999998</v>
          </cell>
          <cell r="D130">
            <v>92.559229829999992</v>
          </cell>
          <cell r="E130">
            <v>104.06559453</v>
          </cell>
          <cell r="F130">
            <v>110.94544513999999</v>
          </cell>
          <cell r="G130">
            <v>118.92756199999999</v>
          </cell>
          <cell r="H130">
            <v>130.78504817084803</v>
          </cell>
          <cell r="I130">
            <v>0.11336834011032781</v>
          </cell>
        </row>
        <row r="132">
          <cell r="B132" t="str">
            <v>U.S. Machine Sales</v>
          </cell>
          <cell r="C132">
            <v>7.0464393336000004</v>
          </cell>
          <cell r="D132">
            <v>16.36431417895</v>
          </cell>
          <cell r="E132">
            <v>26.248619290000001</v>
          </cell>
          <cell r="F132">
            <v>28.193903130000002</v>
          </cell>
          <cell r="G132">
            <v>29.006546189999998</v>
          </cell>
          <cell r="H132">
            <v>35.207220483273105</v>
          </cell>
          <cell r="I132">
            <v>0.49508369669916985</v>
          </cell>
        </row>
        <row r="134">
          <cell r="B134" t="str">
            <v>International Sales</v>
          </cell>
          <cell r="C134">
            <v>13.0364349</v>
          </cell>
          <cell r="D134">
            <v>15.510533649999999</v>
          </cell>
          <cell r="E134">
            <v>19.599694099999997</v>
          </cell>
          <cell r="F134">
            <v>19.51032468</v>
          </cell>
          <cell r="G134">
            <v>18.452163390000003</v>
          </cell>
          <cell r="H134">
            <v>19.655332702060431</v>
          </cell>
          <cell r="I134">
            <v>0.10810366119781412</v>
          </cell>
        </row>
        <row r="136">
          <cell r="B136" t="str">
            <v>Licensed Distributor Sales</v>
          </cell>
          <cell r="C136">
            <v>8.0380990299999997</v>
          </cell>
          <cell r="D136">
            <v>8.5915275900000001</v>
          </cell>
          <cell r="E136">
            <v>8.4730711999999997</v>
          </cell>
          <cell r="F136">
            <v>4.8626112199999998</v>
          </cell>
          <cell r="G136">
            <v>2.8760810500000002</v>
          </cell>
          <cell r="H136">
            <v>0.86092585591666682</v>
          </cell>
          <cell r="I136">
            <v>-0.42792482824792466</v>
          </cell>
        </row>
        <row r="138">
          <cell r="B138" t="str">
            <v>Other1</v>
          </cell>
          <cell r="C138">
            <v>11.398964076400004</v>
          </cell>
          <cell r="D138">
            <v>11.984541091049987</v>
          </cell>
          <cell r="E138">
            <v>10.608454440000017</v>
          </cell>
          <cell r="F138">
            <v>9.8681403800000211</v>
          </cell>
          <cell r="G138">
            <v>8.9865080500000083</v>
          </cell>
          <cell r="H138">
            <v>10.163273641541036</v>
          </cell>
          <cell r="I138">
            <v>-2.8277948273708886E-2</v>
          </cell>
        </row>
        <row r="140">
          <cell r="B140" t="str">
            <v>Gross Sales</v>
          </cell>
          <cell r="C140">
            <v>124.63425595000001</v>
          </cell>
          <cell r="D140">
            <v>145.01014633999998</v>
          </cell>
          <cell r="E140">
            <v>168.99543355999998</v>
          </cell>
          <cell r="F140">
            <v>173.38042455000001</v>
          </cell>
          <cell r="G140">
            <v>178.24886068000001</v>
          </cell>
          <cell r="H140">
            <v>196.67180085363924</v>
          </cell>
          <cell r="I140">
            <v>0.12079495468206969</v>
          </cell>
        </row>
        <row r="142">
          <cell r="B142" t="str">
            <v>Promotional / Allowance Discount</v>
          </cell>
          <cell r="C142">
            <v>-16.135918540000006</v>
          </cell>
          <cell r="D142">
            <v>-18.954257849999976</v>
          </cell>
          <cell r="E142">
            <v>-23.15150779999999</v>
          </cell>
          <cell r="F142">
            <v>-24.552128130000028</v>
          </cell>
          <cell r="G142">
            <v>-25.980894640000002</v>
          </cell>
          <cell r="H142">
            <v>-27.25853024503823</v>
          </cell>
          <cell r="I142">
            <v>0.1400586279207241</v>
          </cell>
        </row>
        <row r="144">
          <cell r="B144" t="str">
            <v>Net Sales</v>
          </cell>
          <cell r="C144">
            <v>108.49833741</v>
          </cell>
          <cell r="D144">
            <v>126.05588849</v>
          </cell>
          <cell r="E144">
            <v>145.84392575999999</v>
          </cell>
          <cell r="F144">
            <v>148.82829641999999</v>
          </cell>
          <cell r="G144">
            <v>152.26796604</v>
          </cell>
          <cell r="H144">
            <v>169.41327060860101</v>
          </cell>
          <cell r="I144">
            <v>0.11784370604542116</v>
          </cell>
        </row>
        <row r="146">
          <cell r="B146" t="str">
            <v>Gross Sales Check</v>
          </cell>
          <cell r="C146">
            <v>0</v>
          </cell>
          <cell r="D146">
            <v>0</v>
          </cell>
          <cell r="E146">
            <v>0</v>
          </cell>
          <cell r="F146">
            <v>0</v>
          </cell>
          <cell r="G146">
            <v>0</v>
          </cell>
          <cell r="H146">
            <v>0</v>
          </cell>
        </row>
        <row r="148">
          <cell r="A148" t="str">
            <v>Historical and Estimated Operating Performance Metrics</v>
          </cell>
        </row>
        <row r="150">
          <cell r="C150" t="str">
            <v>FYE</v>
          </cell>
          <cell r="G150" t="str">
            <v>LTM</v>
          </cell>
          <cell r="H150" t="str">
            <v>FYE</v>
          </cell>
          <cell r="I150" t="str">
            <v>CAGR</v>
          </cell>
        </row>
        <row r="151">
          <cell r="B151" t="str">
            <v>($ in millions, except average price data)</v>
          </cell>
          <cell r="C151" t="str">
            <v>2005A</v>
          </cell>
          <cell r="D151" t="str">
            <v>2006A</v>
          </cell>
          <cell r="E151" t="str">
            <v>2007A</v>
          </cell>
          <cell r="F151" t="str">
            <v>2008A</v>
          </cell>
          <cell r="G151" t="str">
            <v>May 2009</v>
          </cell>
          <cell r="H151" t="str">
            <v>2009E</v>
          </cell>
          <cell r="I151" t="str">
            <v>2005 - 2009</v>
          </cell>
        </row>
        <row r="153">
          <cell r="B153" t="str">
            <v>U.S. Machine Rentals</v>
          </cell>
        </row>
        <row r="155">
          <cell r="B155" t="str">
            <v>Number of Locations</v>
          </cell>
          <cell r="C155">
            <v>24179</v>
          </cell>
          <cell r="D155">
            <v>24188</v>
          </cell>
          <cell r="E155">
            <v>24559</v>
          </cell>
          <cell r="F155">
            <v>27947</v>
          </cell>
          <cell r="G155">
            <v>29720</v>
          </cell>
          <cell r="H155">
            <v>29895</v>
          </cell>
          <cell r="I155">
            <v>5.4484148544984956E-2</v>
          </cell>
        </row>
        <row r="157">
          <cell r="B157" t="str">
            <v>Number of Rentals (millions)</v>
          </cell>
          <cell r="C157">
            <v>3.8916580000000005</v>
          </cell>
          <cell r="D157">
            <v>4.0747009999999975</v>
          </cell>
          <cell r="E157">
            <v>4.1394900000000003</v>
          </cell>
          <cell r="F157">
            <v>4.2607879999999998</v>
          </cell>
          <cell r="G157">
            <v>4.4765160000000002</v>
          </cell>
          <cell r="H157">
            <v>4.8368925626732997</v>
          </cell>
          <cell r="I157">
            <v>5.5863904360531791E-2</v>
          </cell>
        </row>
        <row r="159">
          <cell r="B159" t="str">
            <v>Average Retail Price</v>
          </cell>
          <cell r="C159">
            <v>21.323213247412799</v>
          </cell>
          <cell r="D159">
            <v>22.334439020188228</v>
          </cell>
          <cell r="E159">
            <v>23.61044272120478</v>
          </cell>
          <cell r="F159">
            <v>24.515437000000002</v>
          </cell>
          <cell r="G159">
            <v>25.049602053096066</v>
          </cell>
          <cell r="H159">
            <v>25.679736685729701</v>
          </cell>
          <cell r="I159">
            <v>4.7573440371990738E-2</v>
          </cell>
        </row>
        <row r="161">
          <cell r="B161" t="str">
            <v>U.S. Chemical Sales</v>
          </cell>
        </row>
        <row r="163">
          <cell r="B163" t="str">
            <v>Attachment Rate - Cleaning Solutions</v>
          </cell>
          <cell r="C163">
            <v>0.86431001902017102</v>
          </cell>
          <cell r="D163">
            <v>0.87397578374462304</v>
          </cell>
          <cell r="E163">
            <v>0.89</v>
          </cell>
          <cell r="F163">
            <v>0.91465264171791705</v>
          </cell>
          <cell r="G163">
            <v>0.90574313050712196</v>
          </cell>
          <cell r="H163">
            <v>0.91073157002784</v>
          </cell>
          <cell r="I163">
            <v>1.3165075676253357E-2</v>
          </cell>
        </row>
        <row r="165">
          <cell r="B165" t="str">
            <v>Attachment Rate - Other Cleaning Products</v>
          </cell>
          <cell r="C165">
            <v>0.58646905766128499</v>
          </cell>
          <cell r="D165">
            <v>0.57734297559501901</v>
          </cell>
          <cell r="E165">
            <v>0.63</v>
          </cell>
          <cell r="F165">
            <v>0.61979521158996898</v>
          </cell>
          <cell r="G165">
            <v>0.63070168635296597</v>
          </cell>
          <cell r="H165">
            <v>0.64240654508016803</v>
          </cell>
          <cell r="I165">
            <v>2.3036699272449779E-2</v>
          </cell>
        </row>
        <row r="167">
          <cell r="B167" t="str">
            <v>Average Whl Price - Cleaning Solutions</v>
          </cell>
          <cell r="C167">
            <v>8.1</v>
          </cell>
          <cell r="D167">
            <v>8.1999999999999993</v>
          </cell>
          <cell r="E167">
            <v>9.08</v>
          </cell>
          <cell r="F167">
            <v>9.3250128748228498</v>
          </cell>
          <cell r="G167">
            <v>9.4368279743824495</v>
          </cell>
          <cell r="H167">
            <v>9.5</v>
          </cell>
          <cell r="I167">
            <v>4.066188045071506E-2</v>
          </cell>
        </row>
        <row r="169">
          <cell r="B169" t="str">
            <v>Average Whl Price - Other Cleaning Products</v>
          </cell>
          <cell r="C169">
            <v>2.99</v>
          </cell>
          <cell r="D169">
            <v>3.05</v>
          </cell>
          <cell r="E169">
            <v>3.88</v>
          </cell>
          <cell r="F169">
            <v>3.9287746666182</v>
          </cell>
          <cell r="G169">
            <v>3.96530587373105</v>
          </cell>
          <cell r="H169">
            <v>4.0913199606822301</v>
          </cell>
          <cell r="I169">
            <v>8.155364203113602E-2</v>
          </cell>
        </row>
        <row r="171">
          <cell r="B171" t="str">
            <v>U.S. Machine Sales - Consumer</v>
          </cell>
        </row>
        <row r="173">
          <cell r="B173" t="str">
            <v>Units Sold via Retailers</v>
          </cell>
          <cell r="C173">
            <v>0</v>
          </cell>
          <cell r="D173">
            <v>0</v>
          </cell>
          <cell r="E173">
            <v>22051</v>
          </cell>
          <cell r="F173">
            <v>21762</v>
          </cell>
          <cell r="G173">
            <v>31631</v>
          </cell>
          <cell r="H173">
            <v>60584</v>
          </cell>
          <cell r="I173" t="str">
            <v>65.8%1</v>
          </cell>
          <cell r="J173">
            <v>0.65754309002183264</v>
          </cell>
        </row>
        <row r="175">
          <cell r="B175" t="str">
            <v>Units Sold via Infomercial</v>
          </cell>
          <cell r="C175">
            <v>7096</v>
          </cell>
          <cell r="D175">
            <v>14635</v>
          </cell>
          <cell r="E175">
            <v>14481</v>
          </cell>
          <cell r="F175">
            <v>12411</v>
          </cell>
          <cell r="G175">
            <v>9004</v>
          </cell>
          <cell r="H175">
            <v>7432.95</v>
          </cell>
          <cell r="I175">
            <v>1.166540981850761E-2</v>
          </cell>
        </row>
        <row r="177">
          <cell r="B177" t="str">
            <v>Units Sold via Website</v>
          </cell>
          <cell r="C177">
            <v>2185.5121859392502</v>
          </cell>
          <cell r="D177">
            <v>6410.8865908601902</v>
          </cell>
          <cell r="E177">
            <v>8133.0844535681963</v>
          </cell>
          <cell r="F177">
            <v>9761</v>
          </cell>
          <cell r="G177">
            <v>7633</v>
          </cell>
          <cell r="H177">
            <v>6485.05</v>
          </cell>
          <cell r="I177">
            <v>0.31247193077670388</v>
          </cell>
        </row>
        <row r="179">
          <cell r="B179" t="str">
            <v>Total Units</v>
          </cell>
          <cell r="C179">
            <v>9281.5121859392493</v>
          </cell>
          <cell r="D179">
            <v>21045.886590860191</v>
          </cell>
          <cell r="E179">
            <v>44665.084453568197</v>
          </cell>
          <cell r="F179">
            <v>43934</v>
          </cell>
          <cell r="G179">
            <v>48268</v>
          </cell>
          <cell r="H179">
            <v>74502</v>
          </cell>
          <cell r="I179">
            <v>0.68320610658648184</v>
          </cell>
        </row>
        <row r="181">
          <cell r="B181" t="str">
            <v>International Sales</v>
          </cell>
        </row>
        <row r="183">
          <cell r="B183" t="str">
            <v>Canada - Gross (in USD)</v>
          </cell>
          <cell r="C183">
            <v>4.644895</v>
          </cell>
          <cell r="D183">
            <v>5.0154498300000006</v>
          </cell>
          <cell r="E183">
            <v>5.0050197699999996</v>
          </cell>
          <cell r="F183">
            <v>5.86683237</v>
          </cell>
          <cell r="G183">
            <v>5.7048724500000008</v>
          </cell>
          <cell r="H183">
            <v>6.0748483656337067</v>
          </cell>
          <cell r="I183">
            <v>6.9399274769755825E-2</v>
          </cell>
        </row>
        <row r="185">
          <cell r="B185" t="str">
            <v>Canada - Gross (in CAD)</v>
          </cell>
          <cell r="C185">
            <v>5.4925900700000003</v>
          </cell>
          <cell r="D185">
            <v>5.6675777399999996</v>
          </cell>
          <cell r="E185">
            <v>5.5870561399999996</v>
          </cell>
          <cell r="F185">
            <v>5.9495348200000002</v>
          </cell>
          <cell r="G185">
            <v>6.2571321299999996</v>
          </cell>
          <cell r="H185">
            <v>6.6629235318810061</v>
          </cell>
          <cell r="I185">
            <v>4.9474547835341554E-2</v>
          </cell>
        </row>
        <row r="187">
          <cell r="B187" t="str">
            <v>Europe - Gross (in USD)</v>
          </cell>
          <cell r="C187">
            <v>8.3915398999999997</v>
          </cell>
          <cell r="D187">
            <v>10.49508382</v>
          </cell>
          <cell r="E187">
            <v>14.59467433</v>
          </cell>
          <cell r="F187">
            <v>13.643492310000001</v>
          </cell>
          <cell r="G187">
            <v>12.747290939999999</v>
          </cell>
          <cell r="H187">
            <v>13.580484336426725</v>
          </cell>
          <cell r="I187">
            <v>0.12789429190854795</v>
          </cell>
        </row>
        <row r="189">
          <cell r="B189" t="str">
            <v>Europe - Gross (in GBP)</v>
          </cell>
          <cell r="C189">
            <v>4.6320128899999995</v>
          </cell>
          <cell r="D189">
            <v>5.6480781500000008</v>
          </cell>
          <cell r="E189">
            <v>7.2054810499999995</v>
          </cell>
          <cell r="F189">
            <v>7.3387313600000006</v>
          </cell>
          <cell r="G189">
            <v>7.5611473700000005</v>
          </cell>
          <cell r="H189">
            <v>8.7661180554382163</v>
          </cell>
          <cell r="I189">
            <v>0.17289568610124961</v>
          </cell>
        </row>
        <row r="191">
          <cell r="B191" t="str">
            <v>USD / GBP Exchange Rate</v>
          </cell>
          <cell r="C191">
            <v>1.8116400146718936</v>
          </cell>
          <cell r="D191">
            <v>1.8581690163051299</v>
          </cell>
          <cell r="E191">
            <v>2.025496178357169</v>
          </cell>
          <cell r="F191">
            <v>1.8591077450203872</v>
          </cell>
          <cell r="G191">
            <v>1.6858937296443672</v>
          </cell>
          <cell r="H191">
            <v>1.549201625</v>
          </cell>
        </row>
        <row r="193">
          <cell r="A193" t="str">
            <v>Rug Doctor Operating Expense Detail</v>
          </cell>
        </row>
        <row r="196">
          <cell r="C196" t="str">
            <v>FYE</v>
          </cell>
          <cell r="G196" t="str">
            <v>LTM</v>
          </cell>
          <cell r="H196" t="str">
            <v>FYE</v>
          </cell>
        </row>
        <row r="197">
          <cell r="B197" t="str">
            <v>($ in millions)</v>
          </cell>
          <cell r="C197" t="str">
            <v>2005A</v>
          </cell>
          <cell r="D197" t="str">
            <v>2006A</v>
          </cell>
          <cell r="E197" t="str">
            <v>2007A</v>
          </cell>
          <cell r="F197" t="str">
            <v>2008A</v>
          </cell>
          <cell r="G197" t="str">
            <v>May 2009</v>
          </cell>
          <cell r="H197" t="str">
            <v>2009E</v>
          </cell>
        </row>
        <row r="199">
          <cell r="B199" t="str">
            <v>Commission Expense</v>
          </cell>
          <cell r="C199">
            <v>6.3934762000000003</v>
          </cell>
          <cell r="D199">
            <v>6.9122177899999997</v>
          </cell>
          <cell r="E199">
            <v>7.6209078100000003</v>
          </cell>
          <cell r="F199">
            <v>8.1500717599999994</v>
          </cell>
          <cell r="G199">
            <v>8.5678802300000001</v>
          </cell>
          <cell r="H199">
            <v>9.5923250000000007</v>
          </cell>
        </row>
        <row r="200">
          <cell r="B200" t="str">
            <v>% of Net Sales</v>
          </cell>
          <cell r="C200">
            <v>5.8926950888103936E-2</v>
          </cell>
          <cell r="D200">
            <v>5.4834548967130123E-2</v>
          </cell>
          <cell r="E200">
            <v>5.2253858158898756E-2</v>
          </cell>
          <cell r="F200">
            <v>5.1744579290213248E-2</v>
          </cell>
          <cell r="G200">
            <v>5.4219057502272273E-2</v>
          </cell>
          <cell r="H200">
            <v>5.6620859543886314E-2</v>
          </cell>
        </row>
        <row r="202">
          <cell r="B202" t="str">
            <v>Salaries and Wages</v>
          </cell>
          <cell r="C202">
            <v>26.740259339999998</v>
          </cell>
          <cell r="D202">
            <v>27.337535080000002</v>
          </cell>
          <cell r="E202">
            <v>30.879248931627806</v>
          </cell>
          <cell r="F202">
            <v>31.033979160000001</v>
          </cell>
          <cell r="G202">
            <v>30.801471789999997</v>
          </cell>
          <cell r="H202">
            <v>33.5734362883275</v>
          </cell>
        </row>
        <row r="203">
          <cell r="B203" t="str">
            <v>% of Net Sales</v>
          </cell>
          <cell r="C203">
            <v>0.24645777970728075</v>
          </cell>
          <cell r="D203">
            <v>0.21686837011321916</v>
          </cell>
          <cell r="E203">
            <v>0.21172804263677419</v>
          </cell>
          <cell r="F203">
            <v>0.19703387192451491</v>
          </cell>
          <cell r="G203">
            <v>0.19491714698451462</v>
          </cell>
          <cell r="H203">
            <v>0.19817477206902465</v>
          </cell>
        </row>
        <row r="205">
          <cell r="B205" t="str">
            <v>Facility Rent</v>
          </cell>
          <cell r="C205">
            <v>2.29655575</v>
          </cell>
          <cell r="D205">
            <v>2.1981978899999999</v>
          </cell>
          <cell r="E205">
            <v>2.35</v>
          </cell>
          <cell r="F205">
            <v>2.4552727499999998</v>
          </cell>
          <cell r="G205">
            <v>2.4738642199999998</v>
          </cell>
          <cell r="H205">
            <v>2.5250933348362201</v>
          </cell>
        </row>
        <row r="206">
          <cell r="B206" t="str">
            <v>% of Net Sales</v>
          </cell>
          <cell r="C206">
            <v>2.1166736788985417E-2</v>
          </cell>
          <cell r="D206">
            <v>1.743828008617291E-2</v>
          </cell>
          <cell r="E206">
            <v>1.6113115357763667E-2</v>
          </cell>
          <cell r="F206">
            <v>1.5588458510882478E-2</v>
          </cell>
          <cell r="G206">
            <v>1.5655049183267343E-2</v>
          </cell>
          <cell r="H206">
            <v>1.4904932333606825E-2</v>
          </cell>
        </row>
        <row r="208">
          <cell r="B208" t="str">
            <v>Vehicle Expenses</v>
          </cell>
          <cell r="C208">
            <v>2.2215482400000002</v>
          </cell>
          <cell r="D208">
            <v>2.52059678</v>
          </cell>
          <cell r="E208">
            <v>4.2427059900000001</v>
          </cell>
          <cell r="F208">
            <v>4.6917587800000007</v>
          </cell>
          <cell r="G208">
            <v>4.4238956500000004</v>
          </cell>
          <cell r="H208">
            <v>4.9652043234672396</v>
          </cell>
        </row>
        <row r="209">
          <cell r="B209" t="str">
            <v>% of Net Sales</v>
          </cell>
          <cell r="C209">
            <v>2.0475412739322272E-2</v>
          </cell>
          <cell r="D209">
            <v>1.9995866993551503E-2</v>
          </cell>
          <cell r="E209">
            <v>2.9090728104657407E-2</v>
          </cell>
          <cell r="F209">
            <v>2.9787846211830685E-2</v>
          </cell>
          <cell r="G209">
            <v>2.7995192065307636E-2</v>
          </cell>
          <cell r="H209">
            <v>2.9308237221501107E-2</v>
          </cell>
        </row>
        <row r="211">
          <cell r="B211" t="str">
            <v>Rental Machine Repair / Maintenance</v>
          </cell>
          <cell r="C211">
            <v>2.7700089999999999</v>
          </cell>
          <cell r="D211">
            <v>3.4645980000000001</v>
          </cell>
          <cell r="E211">
            <v>3.7754249999999998</v>
          </cell>
          <cell r="F211">
            <v>3.04152237</v>
          </cell>
          <cell r="G211">
            <v>3.0193474199999999</v>
          </cell>
          <cell r="H211">
            <v>3.2111960613744301</v>
          </cell>
        </row>
        <row r="212">
          <cell r="B212" t="str">
            <v>% of Net Sales</v>
          </cell>
          <cell r="C212">
            <v>2.5530428079579913E-2</v>
          </cell>
          <cell r="D212">
            <v>2.7484618461713878E-2</v>
          </cell>
          <cell r="E212">
            <v>2.5886748318972294E-2</v>
          </cell>
          <cell r="F212">
            <v>1.9310541069079167E-2</v>
          </cell>
          <cell r="G212">
            <v>1.9106963098189506E-2</v>
          </cell>
          <cell r="H212">
            <v>1.8954808261705324E-2</v>
          </cell>
        </row>
        <row r="214">
          <cell r="B214" t="str">
            <v>Coop Advertising and Media</v>
          </cell>
          <cell r="C214">
            <v>5.9696791099999995</v>
          </cell>
          <cell r="D214">
            <v>10.28946865</v>
          </cell>
          <cell r="E214">
            <v>11.2</v>
          </cell>
          <cell r="F214">
            <v>11.659973659999999</v>
          </cell>
          <cell r="G214">
            <v>10.46916792</v>
          </cell>
          <cell r="H214">
            <v>11.643349115249221</v>
          </cell>
        </row>
        <row r="215">
          <cell r="B215" t="str">
            <v>% of Net Sales</v>
          </cell>
          <cell r="C215">
            <v>5.5020927071365335E-2</v>
          </cell>
          <cell r="D215">
            <v>8.1626243511950358E-2</v>
          </cell>
          <cell r="E215">
            <v>7.6794422130618323E-2</v>
          </cell>
          <cell r="F215">
            <v>7.4028848989136753E-2</v>
          </cell>
          <cell r="G215">
            <v>6.6250741399010452E-2</v>
          </cell>
          <cell r="H215">
            <v>6.8727491497104096E-2</v>
          </cell>
        </row>
        <row r="217">
          <cell r="B217" t="str">
            <v>Freight</v>
          </cell>
          <cell r="C217">
            <v>2.4988818099999999</v>
          </cell>
          <cell r="D217">
            <v>3.18355174</v>
          </cell>
          <cell r="E217">
            <v>2.9</v>
          </cell>
          <cell r="F217">
            <v>3.3715742</v>
          </cell>
          <cell r="G217">
            <v>3.2158118899999999</v>
          </cell>
          <cell r="H217">
            <v>3.3254216267719801</v>
          </cell>
        </row>
        <row r="218">
          <cell r="B218" t="str">
            <v>% of Net Sales</v>
          </cell>
          <cell r="C218">
            <v>2.3031521677213136E-2</v>
          </cell>
          <cell r="D218">
            <v>2.5255081520864857E-2</v>
          </cell>
          <cell r="E218">
            <v>1.9884270015963674E-2</v>
          </cell>
          <cell r="F218">
            <v>2.1406030972755178E-2</v>
          </cell>
          <cell r="G218">
            <v>2.0350224921433204E-2</v>
          </cell>
          <cell r="H218">
            <v>1.9629050397443601E-2</v>
          </cell>
        </row>
        <row r="220">
          <cell r="B220" t="str">
            <v>Bad Debt Expense</v>
          </cell>
          <cell r="C220">
            <v>0.32765596000000002</v>
          </cell>
          <cell r="D220">
            <v>0.70596102999999999</v>
          </cell>
          <cell r="E220">
            <v>1.00439704</v>
          </cell>
          <cell r="F220">
            <v>3.3563160600000002</v>
          </cell>
          <cell r="G220">
            <v>4.2966016700000003</v>
          </cell>
          <cell r="H220">
            <v>3.4153815291367899</v>
          </cell>
        </row>
        <row r="221">
          <cell r="B221" t="str">
            <v>% of Net Sales</v>
          </cell>
          <cell r="C221">
            <v>3.0199168745031926E-3</v>
          </cell>
          <cell r="D221">
            <v>5.6003812154797024E-3</v>
          </cell>
          <cell r="E221">
            <v>6.8867937746878161E-3</v>
          </cell>
          <cell r="F221">
            <v>2.1309157465588518E-2</v>
          </cell>
          <cell r="G221">
            <v>2.7189653304722849E-2</v>
          </cell>
          <cell r="H221">
            <v>2.0160058989873449E-2</v>
          </cell>
        </row>
        <row r="223">
          <cell r="B223" t="str">
            <v>Other SG&amp;A</v>
          </cell>
          <cell r="C223">
            <v>6.5284584299999899</v>
          </cell>
          <cell r="D223">
            <v>7.3052634000000003</v>
          </cell>
          <cell r="E223">
            <v>6.6793412300000101</v>
          </cell>
          <cell r="F223">
            <v>5.7608728199999995</v>
          </cell>
          <cell r="G223">
            <v>7.0035957400000104</v>
          </cell>
          <cell r="H223">
            <v>7.6088674140045089</v>
          </cell>
        </row>
        <row r="224">
          <cell r="B224" t="str">
            <v>% of Net Sales</v>
          </cell>
          <cell r="C224">
            <v>6.0171045804415055E-2</v>
          </cell>
          <cell r="D224">
            <v>5.7952575540170234E-2</v>
          </cell>
          <cell r="E224">
            <v>4.5797870533130738E-2</v>
          </cell>
          <cell r="F224">
            <v>3.6575621564260238E-2</v>
          </cell>
          <cell r="G224">
            <v>4.431998930378718E-2</v>
          </cell>
          <cell r="H224">
            <v>4.4913054252895178E-2</v>
          </cell>
        </row>
        <row r="226">
          <cell r="B226" t="str">
            <v>Total Adjusted SG&amp;A Expenses</v>
          </cell>
          <cell r="C226">
            <v>55.766523839999998</v>
          </cell>
          <cell r="D226">
            <v>63.917390359999999</v>
          </cell>
          <cell r="E226">
            <v>70.652026001627817</v>
          </cell>
          <cell r="F226">
            <v>73.52134156000001</v>
          </cell>
          <cell r="G226">
            <v>74.271636530000009</v>
          </cell>
          <cell r="H226">
            <v>79.860274693167895</v>
          </cell>
        </row>
        <row r="227">
          <cell r="B227" t="str">
            <v>% of Net Sales</v>
          </cell>
          <cell r="C227">
            <v>0.51398505425263907</v>
          </cell>
          <cell r="D227">
            <v>0.50705596641025263</v>
          </cell>
          <cell r="E227">
            <v>0.48443584903146686</v>
          </cell>
          <cell r="F227">
            <v>0.49400109608538123</v>
          </cell>
          <cell r="G227">
            <v>0.48776928241419626</v>
          </cell>
          <cell r="H227">
            <v>0.47139326456704056</v>
          </cell>
        </row>
        <row r="229">
          <cell r="C229" t="str">
            <v>check</v>
          </cell>
          <cell r="D229" t="str">
            <v>check</v>
          </cell>
          <cell r="E229" t="str">
            <v>check</v>
          </cell>
          <cell r="F229" t="str">
            <v>check</v>
          </cell>
          <cell r="G229" t="str">
            <v>check</v>
          </cell>
          <cell r="H229" t="str">
            <v>check</v>
          </cell>
        </row>
        <row r="230">
          <cell r="C230">
            <v>-6.0139999999933025E-3</v>
          </cell>
          <cell r="D230">
            <v>-1.8605000000000871E-2</v>
          </cell>
          <cell r="E230">
            <v>-2.5170548667574622E-7</v>
          </cell>
          <cell r="F230">
            <v>1.2593990000013378E-2</v>
          </cell>
          <cell r="G230">
            <v>-1.1319997383907321E-8</v>
          </cell>
          <cell r="H230">
            <v>0</v>
          </cell>
        </row>
        <row r="232">
          <cell r="A232" t="str">
            <v>Rug Doctor Historical Capital Expenditures</v>
          </cell>
        </row>
        <row r="235">
          <cell r="C235" t="str">
            <v>FYE</v>
          </cell>
          <cell r="G235" t="str">
            <v>LTM</v>
          </cell>
          <cell r="H235" t="str">
            <v>FYE</v>
          </cell>
        </row>
        <row r="236">
          <cell r="B236" t="str">
            <v>($ in millions)</v>
          </cell>
          <cell r="C236" t="str">
            <v>2005A</v>
          </cell>
          <cell r="D236" t="str">
            <v>2006A</v>
          </cell>
          <cell r="E236" t="str">
            <v>2007A</v>
          </cell>
          <cell r="F236" t="str">
            <v>2008A</v>
          </cell>
          <cell r="G236" t="str">
            <v>May 2009</v>
          </cell>
          <cell r="H236" t="str">
            <v>2009E</v>
          </cell>
        </row>
        <row r="238">
          <cell r="B238" t="str">
            <v>Maintenance Capital</v>
          </cell>
          <cell r="C238">
            <v>6.1333246959016083</v>
          </cell>
          <cell r="D238">
            <v>4.5319371645454547</v>
          </cell>
          <cell r="E238">
            <v>4.3075442843813381</v>
          </cell>
          <cell r="F238">
            <v>3.1313043300343399</v>
          </cell>
          <cell r="G238">
            <v>3.6909734538547401</v>
          </cell>
          <cell r="H238">
            <v>4.6196683398323692</v>
          </cell>
        </row>
        <row r="240">
          <cell r="B240" t="str">
            <v>Growth Capital</v>
          </cell>
          <cell r="C240">
            <v>0.18881317409839182</v>
          </cell>
          <cell r="D240">
            <v>1.3329226954545454</v>
          </cell>
          <cell r="E240">
            <v>2.0798865458250213</v>
          </cell>
          <cell r="F240">
            <v>1.48167559</v>
          </cell>
          <cell r="G240">
            <v>2.37716313</v>
          </cell>
          <cell r="H240">
            <v>1.9549204105119702</v>
          </cell>
        </row>
        <row r="242">
          <cell r="B242" t="str">
            <v>Other Capital Expenditures</v>
          </cell>
          <cell r="C242">
            <v>2.7317861299999997</v>
          </cell>
          <cell r="D242">
            <v>1.83514014</v>
          </cell>
          <cell r="E242">
            <v>0.77965830999999997</v>
          </cell>
          <cell r="F242">
            <v>0.29452096599517003</v>
          </cell>
          <cell r="G242">
            <v>0.54125779492912007</v>
          </cell>
          <cell r="H242">
            <v>1.2065201955814799</v>
          </cell>
        </row>
        <row r="244">
          <cell r="B244" t="str">
            <v>Total Capital Expenditures</v>
          </cell>
          <cell r="C244">
            <v>9.0539240000000003</v>
          </cell>
          <cell r="D244">
            <v>7.7</v>
          </cell>
          <cell r="E244">
            <v>7.1670891402063592</v>
          </cell>
          <cell r="F244">
            <v>4.90750088602951</v>
          </cell>
          <cell r="G244">
            <v>6.6093943787838594</v>
          </cell>
          <cell r="H244">
            <v>7.78110894592582</v>
          </cell>
        </row>
        <row r="245">
          <cell r="B245" t="str">
            <v>% of Net Sales</v>
          </cell>
          <cell r="C245">
            <v>8.3447582849002472E-2</v>
          </cell>
          <cell r="D245">
            <v>6.1084016718590976E-2</v>
          </cell>
          <cell r="E245">
            <v>4.9142184721497992E-2</v>
          </cell>
          <cell r="F245">
            <v>3.2974246188912405E-2</v>
          </cell>
          <cell r="G245">
            <v>4.3406335230403E-2</v>
          </cell>
          <cell r="H245">
            <v>4.5929748702524476E-2</v>
          </cell>
        </row>
      </sheetData>
      <sheetData sheetId="10" refreshError="1"/>
      <sheetData sheetId="11">
        <row r="2">
          <cell r="A2" t="str">
            <v>Rug Doctor Summary Projected Financial Information</v>
          </cell>
        </row>
        <row r="4">
          <cell r="A4" t="str">
            <v xml:space="preserve"> </v>
          </cell>
          <cell r="C4" t="str">
            <v>FYE</v>
          </cell>
          <cell r="G4" t="str">
            <v>CAGR</v>
          </cell>
        </row>
        <row r="5">
          <cell r="B5" t="str">
            <v>($ in millions)</v>
          </cell>
          <cell r="C5" t="str">
            <v>2009E</v>
          </cell>
          <cell r="D5" t="str">
            <v>2010P</v>
          </cell>
          <cell r="E5" t="str">
            <v>2011P</v>
          </cell>
          <cell r="F5" t="str">
            <v>2012P</v>
          </cell>
          <cell r="G5" t="str">
            <v>2009E - 2012P</v>
          </cell>
        </row>
        <row r="7">
          <cell r="B7" t="str">
            <v>Gross Sales</v>
          </cell>
          <cell r="C7">
            <v>196.67180085363924</v>
          </cell>
          <cell r="D7">
            <v>216.87299945824171</v>
          </cell>
          <cell r="E7">
            <v>243.14233017781365</v>
          </cell>
          <cell r="F7">
            <v>270.41767101767471</v>
          </cell>
          <cell r="G7">
            <v>0.1119817455647647</v>
          </cell>
        </row>
        <row r="8">
          <cell r="B8" t="str">
            <v>% Growth</v>
          </cell>
          <cell r="C8">
            <v>7.0335414523816198E-2</v>
          </cell>
          <cell r="D8">
            <v>0.10271527751777665</v>
          </cell>
          <cell r="E8">
            <v>0.12112771430834579</v>
          </cell>
          <cell r="F8">
            <v>0.11217849569803073</v>
          </cell>
        </row>
        <row r="10">
          <cell r="B10" t="str">
            <v>Net Sales</v>
          </cell>
          <cell r="C10">
            <v>169.41327060860101</v>
          </cell>
          <cell r="D10">
            <v>187.68984628485893</v>
          </cell>
          <cell r="E10">
            <v>211.01390350931408</v>
          </cell>
          <cell r="F10">
            <v>235.09873338057437</v>
          </cell>
          <cell r="G10">
            <v>0.11540936753694497</v>
          </cell>
        </row>
        <row r="11">
          <cell r="B11" t="str">
            <v>% Growth</v>
          </cell>
          <cell r="C11">
            <v>7.5600150767397567E-2</v>
          </cell>
          <cell r="D11">
            <v>0.10788160579511308</v>
          </cell>
          <cell r="E11">
            <v>0.12426914767171771</v>
          </cell>
          <cell r="F11">
            <v>0.11413859215299138</v>
          </cell>
        </row>
        <row r="13">
          <cell r="B13" t="str">
            <v>Cost of Goods Sold</v>
          </cell>
          <cell r="C13">
            <v>37.770294771053017</v>
          </cell>
          <cell r="D13">
            <v>39.538941065485801</v>
          </cell>
          <cell r="E13">
            <v>42.453853859296942</v>
          </cell>
          <cell r="F13">
            <v>46.451973049926295</v>
          </cell>
        </row>
        <row r="15">
          <cell r="B15" t="str">
            <v>Adjusted Gross Profit</v>
          </cell>
          <cell r="C15">
            <v>131.64297583754799</v>
          </cell>
          <cell r="D15">
            <v>148.15090521937313</v>
          </cell>
          <cell r="E15">
            <v>168.56004965001713</v>
          </cell>
          <cell r="F15">
            <v>188.64676033064808</v>
          </cell>
          <cell r="G15">
            <v>0.12741520258853511</v>
          </cell>
        </row>
        <row r="16">
          <cell r="B16" t="str">
            <v>% Gross Margin</v>
          </cell>
          <cell r="C16">
            <v>0.77705232514922329</v>
          </cell>
          <cell r="D16">
            <v>0.7893389448170941</v>
          </cell>
          <cell r="E16">
            <v>0.79881015822531787</v>
          </cell>
          <cell r="F16">
            <v>0.80241504332254088</v>
          </cell>
        </row>
        <row r="18">
          <cell r="B18" t="str">
            <v>Adjusted SG&amp;A Expense</v>
          </cell>
          <cell r="C18">
            <v>79.860274693167895</v>
          </cell>
          <cell r="D18">
            <v>86.690806446348461</v>
          </cell>
          <cell r="E18">
            <v>95.698452317255956</v>
          </cell>
          <cell r="F18">
            <v>103.48192503692792</v>
          </cell>
        </row>
        <row r="20">
          <cell r="B20" t="str">
            <v>Adjusted EBITDA</v>
          </cell>
          <cell r="C20">
            <v>51.782701144380098</v>
          </cell>
          <cell r="D20">
            <v>61.460098773024669</v>
          </cell>
          <cell r="E20">
            <v>72.861597332761178</v>
          </cell>
          <cell r="F20">
            <v>85.164835293720159</v>
          </cell>
          <cell r="G20">
            <v>0.18038913499348741</v>
          </cell>
        </row>
        <row r="21">
          <cell r="B21" t="str">
            <v>% Margin</v>
          </cell>
          <cell r="C21">
            <v>0.30565906058218278</v>
          </cell>
          <cell r="D21">
            <v>0.32745564019348178</v>
          </cell>
          <cell r="E21">
            <v>0.34529287464484582</v>
          </cell>
          <cell r="F21">
            <v>0.36225135741525488</v>
          </cell>
        </row>
        <row r="23">
          <cell r="B23" t="str">
            <v>Maintenance Capital</v>
          </cell>
          <cell r="C23">
            <v>4.6196683398323692</v>
          </cell>
          <cell r="D23">
            <v>4.5534360706373542</v>
          </cell>
          <cell r="E23">
            <v>4.2204550792824049</v>
          </cell>
          <cell r="F23">
            <v>4.1539088955739736</v>
          </cell>
        </row>
        <row r="25">
          <cell r="B25" t="str">
            <v>Growth Capital1</v>
          </cell>
          <cell r="C25">
            <v>3.1614406060934499</v>
          </cell>
          <cell r="D25">
            <v>2.1535992516673099</v>
          </cell>
          <cell r="E25">
            <v>4.3118845165515394</v>
          </cell>
          <cell r="F25">
            <v>3.7668651633584678</v>
          </cell>
        </row>
        <row r="27">
          <cell r="B27" t="str">
            <v>Check:</v>
          </cell>
          <cell r="C27">
            <v>0</v>
          </cell>
          <cell r="D27">
            <v>0</v>
          </cell>
          <cell r="E27">
            <v>0</v>
          </cell>
          <cell r="F27">
            <v>0</v>
          </cell>
        </row>
        <row r="30">
          <cell r="A30" t="str">
            <v>Net Revenue Performance by Channel</v>
          </cell>
        </row>
        <row r="32">
          <cell r="A32" t="str">
            <v xml:space="preserve"> </v>
          </cell>
          <cell r="C32" t="str">
            <v>FYE</v>
          </cell>
          <cell r="G32" t="str">
            <v>CAGR</v>
          </cell>
        </row>
        <row r="33">
          <cell r="B33" t="str">
            <v>($ in millions)</v>
          </cell>
          <cell r="C33" t="str">
            <v>2009E</v>
          </cell>
          <cell r="D33" t="str">
            <v>2010P</v>
          </cell>
          <cell r="E33" t="str">
            <v>2011P</v>
          </cell>
          <cell r="F33" t="str">
            <v>2012P</v>
          </cell>
          <cell r="G33" t="str">
            <v>2009E - 2012P</v>
          </cell>
        </row>
        <row r="35">
          <cell r="B35" t="str">
            <v>Sales by Channel:</v>
          </cell>
        </row>
        <row r="37">
          <cell r="B37" t="str">
            <v>U.S. Machine Rentals</v>
          </cell>
          <cell r="C37">
            <v>76.266017093029689</v>
          </cell>
          <cell r="D37">
            <v>81.617036735309199</v>
          </cell>
          <cell r="E37">
            <v>88.814285470435394</v>
          </cell>
          <cell r="F37">
            <v>96.461794392468803</v>
          </cell>
          <cell r="G37">
            <v>8.1454096354110161E-2</v>
          </cell>
        </row>
        <row r="39">
          <cell r="B39" t="str">
            <v>U.S. Chemical Sales</v>
          </cell>
          <cell r="C39">
            <v>54.519031077818326</v>
          </cell>
          <cell r="D39">
            <v>61.152654231198568</v>
          </cell>
          <cell r="E39">
            <v>66.115800211903363</v>
          </cell>
          <cell r="F39">
            <v>70.886227464080648</v>
          </cell>
          <cell r="G39">
            <v>9.1451842578494924E-2</v>
          </cell>
        </row>
        <row r="41">
          <cell r="B41" t="str">
            <v>Total US Rental Business</v>
          </cell>
          <cell r="C41">
            <v>130.78504817084803</v>
          </cell>
          <cell r="D41">
            <v>142.76969096650777</v>
          </cell>
          <cell r="E41">
            <v>154.93008568233876</v>
          </cell>
          <cell r="F41">
            <v>167.34802185654945</v>
          </cell>
          <cell r="G41">
            <v>8.5644147439021712E-2</v>
          </cell>
        </row>
        <row r="43">
          <cell r="B43" t="str">
            <v>U.S. Machine Sales</v>
          </cell>
          <cell r="C43">
            <v>35.207220483273105</v>
          </cell>
          <cell r="D43">
            <v>37.709701707033226</v>
          </cell>
          <cell r="E43">
            <v>44.254349872530433</v>
          </cell>
          <cell r="F43">
            <v>50.17570248726733</v>
          </cell>
          <cell r="G43">
            <v>0.12534902891553967</v>
          </cell>
        </row>
        <row r="45">
          <cell r="B45" t="str">
            <v>International Sales</v>
          </cell>
          <cell r="C45">
            <v>19.655332702060431</v>
          </cell>
          <cell r="D45">
            <v>25.299701923778056</v>
          </cell>
          <cell r="E45">
            <v>32.410442486739974</v>
          </cell>
          <cell r="F45">
            <v>40.71384872357708</v>
          </cell>
          <cell r="G45">
            <v>0.27473698459922891</v>
          </cell>
        </row>
        <row r="47">
          <cell r="B47" t="str">
            <v>Licensed Distributor Sales</v>
          </cell>
          <cell r="C47">
            <v>0.86092585591666682</v>
          </cell>
          <cell r="D47">
            <v>0.75147027228166674</v>
          </cell>
          <cell r="E47">
            <v>0.75147027228166674</v>
          </cell>
          <cell r="F47">
            <v>0.75147027228166674</v>
          </cell>
          <cell r="G47">
            <v>-4.4313719963618214E-2</v>
          </cell>
        </row>
        <row r="49">
          <cell r="B49" t="str">
            <v>Other1</v>
          </cell>
          <cell r="C49">
            <v>10.163273641541036</v>
          </cell>
          <cell r="D49">
            <v>10.342434588641002</v>
          </cell>
          <cell r="E49">
            <v>10.795981863922826</v>
          </cell>
          <cell r="F49">
            <v>11.42862767799919</v>
          </cell>
          <cell r="G49">
            <v>3.9888611186378764E-2</v>
          </cell>
        </row>
        <row r="51">
          <cell r="B51" t="str">
            <v>Gross Sales</v>
          </cell>
          <cell r="C51">
            <v>196.67180085363924</v>
          </cell>
          <cell r="D51">
            <v>216.87299945824171</v>
          </cell>
          <cell r="E51">
            <v>243.14233017781368</v>
          </cell>
          <cell r="F51">
            <v>270.41767101767471</v>
          </cell>
          <cell r="G51">
            <v>0.1119817455647647</v>
          </cell>
        </row>
        <row r="53">
          <cell r="B53" t="str">
            <v>Promotional / Allowance Discount</v>
          </cell>
          <cell r="C53">
            <v>-27.25853024503823</v>
          </cell>
          <cell r="D53">
            <v>-29.183153173382777</v>
          </cell>
          <cell r="E53">
            <v>-32.1284266684996</v>
          </cell>
          <cell r="F53">
            <v>-35.318937637100333</v>
          </cell>
          <cell r="G53">
            <v>9.0188840579408902E-2</v>
          </cell>
        </row>
        <row r="55">
          <cell r="B55" t="str">
            <v>Net Sales</v>
          </cell>
          <cell r="C55">
            <v>169.41327060860101</v>
          </cell>
          <cell r="D55">
            <v>187.68984628485893</v>
          </cell>
          <cell r="E55">
            <v>211.01390350931408</v>
          </cell>
          <cell r="F55">
            <v>235.09873338057437</v>
          </cell>
          <cell r="G55">
            <v>0.11540936753694497</v>
          </cell>
        </row>
        <row r="57">
          <cell r="B57" t="str">
            <v>Check</v>
          </cell>
          <cell r="C57">
            <v>0</v>
          </cell>
          <cell r="D57">
            <v>0</v>
          </cell>
          <cell r="E57">
            <v>0</v>
          </cell>
          <cell r="F57">
            <v>0</v>
          </cell>
        </row>
        <row r="60">
          <cell r="A60" t="str">
            <v>Projected Operating Performance Metrics</v>
          </cell>
        </row>
        <row r="62">
          <cell r="C62" t="str">
            <v>FYE</v>
          </cell>
          <cell r="G62" t="str">
            <v>CAGR</v>
          </cell>
        </row>
        <row r="63">
          <cell r="B63" t="str">
            <v>($ in millions)</v>
          </cell>
          <cell r="C63" t="str">
            <v>2009E</v>
          </cell>
          <cell r="D63" t="str">
            <v>2010P</v>
          </cell>
          <cell r="E63" t="str">
            <v>2011P</v>
          </cell>
          <cell r="F63" t="str">
            <v>2012P</v>
          </cell>
          <cell r="G63" t="str">
            <v>2009E - 2012P</v>
          </cell>
        </row>
        <row r="65">
          <cell r="B65" t="str">
            <v>U.S. Machine Rentals</v>
          </cell>
        </row>
        <row r="67">
          <cell r="B67" t="str">
            <v>Number of Locations</v>
          </cell>
          <cell r="C67">
            <v>29895</v>
          </cell>
          <cell r="D67">
            <v>30791.850000000002</v>
          </cell>
          <cell r="E67">
            <v>31715.605500000001</v>
          </cell>
          <cell r="F67">
            <v>32667.073665000004</v>
          </cell>
          <cell r="G67">
            <v>3.0000000000000027E-2</v>
          </cell>
        </row>
        <row r="69">
          <cell r="B69" t="str">
            <v>Number of Rentals (millions)</v>
          </cell>
          <cell r="C69">
            <v>4.8368925626732997</v>
          </cell>
          <cell r="D69">
            <v>5.1646232138686692</v>
          </cell>
          <cell r="E69">
            <v>5.408837657229852</v>
          </cell>
          <cell r="F69">
            <v>5.6617828497846441</v>
          </cell>
          <cell r="G69">
            <v>5.3890741472494064E-2</v>
          </cell>
        </row>
        <row r="71">
          <cell r="B71" t="str">
            <v>Average Retail Price</v>
          </cell>
          <cell r="C71">
            <v>25.679736685729701</v>
          </cell>
          <cell r="D71">
            <v>25.717523480780951</v>
          </cell>
          <cell r="E71">
            <v>26.721808342592084</v>
          </cell>
          <cell r="F71">
            <v>27.726119650172333</v>
          </cell>
          <cell r="G71">
            <v>2.5886958542618466E-2</v>
          </cell>
        </row>
        <row r="73">
          <cell r="B73" t="str">
            <v>U.S. Chemical Sales</v>
          </cell>
        </row>
        <row r="75">
          <cell r="B75" t="str">
            <v>Attachment Rate - Cleaning Solutions</v>
          </cell>
          <cell r="C75">
            <v>0.91073157002784</v>
          </cell>
          <cell r="D75">
            <v>0.92</v>
          </cell>
          <cell r="E75">
            <v>0.93</v>
          </cell>
          <cell r="F75">
            <v>0.94</v>
          </cell>
          <cell r="G75">
            <v>1.0599674584063079E-2</v>
          </cell>
        </row>
        <row r="77">
          <cell r="B77" t="str">
            <v>Attachment Rate - Other Cleaning Products</v>
          </cell>
          <cell r="C77">
            <v>0.64240654508016803</v>
          </cell>
          <cell r="D77">
            <v>0.66</v>
          </cell>
          <cell r="E77">
            <v>0.66989999999999994</v>
          </cell>
          <cell r="F77">
            <v>0.67994849999999984</v>
          </cell>
          <cell r="G77">
            <v>1.9112247749483169E-2</v>
          </cell>
        </row>
        <row r="79">
          <cell r="B79" t="str">
            <v>Average Whl Price - Cleaning Solutions</v>
          </cell>
          <cell r="C79">
            <v>9.5</v>
          </cell>
          <cell r="D79">
            <v>9.8324999999999996</v>
          </cell>
          <cell r="E79">
            <v>10.032499999999999</v>
          </cell>
          <cell r="F79">
            <v>10.132499999999999</v>
          </cell>
          <cell r="G79">
            <v>2.1717900704575133E-2</v>
          </cell>
        </row>
        <row r="81">
          <cell r="B81" t="str">
            <v>Average Whl Price - Other Cleaning Products</v>
          </cell>
          <cell r="C81">
            <v>4.0913199606822301</v>
          </cell>
          <cell r="D81">
            <v>4.234516159306108</v>
          </cell>
          <cell r="E81">
            <v>4.3192064824922305</v>
          </cell>
          <cell r="F81">
            <v>4.4055906121420749</v>
          </cell>
          <cell r="G81">
            <v>2.4975688497335113E-2</v>
          </cell>
        </row>
        <row r="83">
          <cell r="B83" t="str">
            <v>U.S. Machine Sales - Consumer</v>
          </cell>
        </row>
        <row r="85">
          <cell r="B85" t="str">
            <v>Units Sold via Retailers</v>
          </cell>
          <cell r="C85">
            <v>60584</v>
          </cell>
          <cell r="D85">
            <v>66642.400000000009</v>
          </cell>
          <cell r="E85">
            <v>76638.760000000009</v>
          </cell>
          <cell r="F85">
            <v>91966.512000000002</v>
          </cell>
          <cell r="G85">
            <v>0.1492749052302107</v>
          </cell>
        </row>
        <row r="87">
          <cell r="B87" t="str">
            <v>Units Sold via Infomercial</v>
          </cell>
          <cell r="C87">
            <v>7432.95</v>
          </cell>
          <cell r="D87">
            <v>8919.5399999999991</v>
          </cell>
          <cell r="E87">
            <v>10703.447999999999</v>
          </cell>
          <cell r="F87">
            <v>10703.447999999999</v>
          </cell>
          <cell r="G87">
            <v>0.12924323465723409</v>
          </cell>
        </row>
        <row r="89">
          <cell r="B89" t="str">
            <v>Units Sold via Website</v>
          </cell>
          <cell r="C89">
            <v>6485.05</v>
          </cell>
          <cell r="D89">
            <v>7457.8075000000008</v>
          </cell>
          <cell r="E89">
            <v>8949.3689999999988</v>
          </cell>
          <cell r="F89">
            <v>8949.3689999999988</v>
          </cell>
          <cell r="G89">
            <v>0.11333628152095176</v>
          </cell>
        </row>
        <row r="91">
          <cell r="B91" t="str">
            <v>Total Units</v>
          </cell>
          <cell r="C91">
            <v>74502</v>
          </cell>
          <cell r="D91">
            <v>83019.747499999998</v>
          </cell>
          <cell r="E91">
            <v>96291.577000000019</v>
          </cell>
          <cell r="F91">
            <v>111619.329</v>
          </cell>
          <cell r="G91">
            <v>0.14425765183783557</v>
          </cell>
        </row>
        <row r="93">
          <cell r="B93" t="str">
            <v>International Sales</v>
          </cell>
        </row>
        <row r="95">
          <cell r="B95" t="str">
            <v>Canada - Gross (in USD)</v>
          </cell>
          <cell r="C95">
            <v>6.0748483656337067</v>
          </cell>
          <cell r="D95">
            <v>6.625749131170676</v>
          </cell>
          <cell r="E95">
            <v>7.1847287246725484</v>
          </cell>
          <cell r="F95">
            <v>7.7555467842011483</v>
          </cell>
          <cell r="G95">
            <v>8.4823272217043444E-2</v>
          </cell>
        </row>
        <row r="97">
          <cell r="B97" t="str">
            <v>Canada - Gross (in CAD)</v>
          </cell>
          <cell r="C97">
            <v>6.6629235318810061</v>
          </cell>
          <cell r="D97">
            <v>7.2671541979816947</v>
          </cell>
          <cell r="E97">
            <v>7.8802457622838737</v>
          </cell>
          <cell r="F97">
            <v>8.506321814284064</v>
          </cell>
          <cell r="G97">
            <v>8.4823272217043444E-2</v>
          </cell>
        </row>
        <row r="99">
          <cell r="B99" t="str">
            <v>Europe - Gross (in USD)</v>
          </cell>
          <cell r="C99">
            <v>13.580484336426725</v>
          </cell>
          <cell r="D99">
            <v>18.673952792607381</v>
          </cell>
          <cell r="E99">
            <v>25.225713762067421</v>
          </cell>
          <cell r="F99">
            <v>32.958301939375936</v>
          </cell>
          <cell r="G99">
            <v>0.3438470936048057</v>
          </cell>
        </row>
        <row r="101">
          <cell r="B101" t="str">
            <v>Europe - Gross (in GBP)</v>
          </cell>
          <cell r="C101">
            <v>8.7661180554382163</v>
          </cell>
          <cell r="D101">
            <v>11.138956818931913</v>
          </cell>
          <cell r="E101">
            <v>15.047062581931916</v>
          </cell>
          <cell r="F101">
            <v>19.659528231931908</v>
          </cell>
          <cell r="G101">
            <v>0.30894658864355806</v>
          </cell>
        </row>
        <row r="103">
          <cell r="B103" t="str">
            <v>USD / GBP Exchange Rate</v>
          </cell>
          <cell r="C103">
            <v>1.549201625</v>
          </cell>
          <cell r="D103">
            <v>1.6764543660739302</v>
          </cell>
          <cell r="E103">
            <v>1.6764543660739299</v>
          </cell>
          <cell r="F103">
            <v>1.6764543660739299</v>
          </cell>
        </row>
        <row r="106">
          <cell r="A106" t="str">
            <v>Rug Doctor Projected Capital Expenditures</v>
          </cell>
        </row>
        <row r="109">
          <cell r="C109" t="str">
            <v>FYE</v>
          </cell>
        </row>
        <row r="110">
          <cell r="B110" t="str">
            <v>($ in millions)</v>
          </cell>
          <cell r="C110" t="str">
            <v>2009E</v>
          </cell>
          <cell r="D110" t="str">
            <v>2010P</v>
          </cell>
          <cell r="E110" t="str">
            <v>2011P</v>
          </cell>
          <cell r="F110" t="str">
            <v>2012P</v>
          </cell>
        </row>
        <row r="112">
          <cell r="B112" t="str">
            <v>Maintenance Capital</v>
          </cell>
          <cell r="C112">
            <v>4.6196683398323692</v>
          </cell>
          <cell r="D112">
            <v>4.5534360706373542</v>
          </cell>
          <cell r="E112">
            <v>4.2204550792824049</v>
          </cell>
          <cell r="F112">
            <v>4.1539088955739736</v>
          </cell>
        </row>
        <row r="114">
          <cell r="B114" t="str">
            <v>Growth Capital</v>
          </cell>
          <cell r="C114">
            <v>1.9549204105119702</v>
          </cell>
          <cell r="D114">
            <v>1.6983473896870875</v>
          </cell>
          <cell r="E114">
            <v>2.5292504915580651</v>
          </cell>
          <cell r="F114">
            <v>2.5836251456534782</v>
          </cell>
        </row>
        <row r="116">
          <cell r="B116" t="str">
            <v>Other Capital Expenditures</v>
          </cell>
          <cell r="C116">
            <v>1.2065201955814799</v>
          </cell>
          <cell r="D116">
            <v>0.45525186198022216</v>
          </cell>
          <cell r="E116">
            <v>1.782634024993474</v>
          </cell>
          <cell r="F116">
            <v>1.1832400177049895</v>
          </cell>
        </row>
        <row r="118">
          <cell r="B118" t="str">
            <v>Total Capital Expenditures</v>
          </cell>
          <cell r="C118">
            <v>7.78110894592582</v>
          </cell>
          <cell r="D118">
            <v>6.7070353223046633</v>
          </cell>
          <cell r="E118">
            <v>8.5323395958339443</v>
          </cell>
          <cell r="F118">
            <v>7.9207740589324409</v>
          </cell>
        </row>
        <row r="119">
          <cell r="B119" t="str">
            <v>% of Net Sales</v>
          </cell>
          <cell r="C119">
            <v>4.5929748702524476E-2</v>
          </cell>
          <cell r="D119">
            <v>3.5734673212557924E-2</v>
          </cell>
          <cell r="E119">
            <v>4.0434964018649745E-2</v>
          </cell>
          <cell r="F119">
            <v>3.3691266409804126E-2</v>
          </cell>
        </row>
      </sheetData>
      <sheetData sheetId="12">
        <row r="2">
          <cell r="A2" t="str">
            <v>Rug Doctor Historical Balance Sheet</v>
          </cell>
        </row>
        <row r="5">
          <cell r="A5" t="str">
            <v xml:space="preserve"> </v>
          </cell>
          <cell r="D5" t="str">
            <v>FYE</v>
          </cell>
          <cell r="H5" t="str">
            <v>As of</v>
          </cell>
        </row>
        <row r="6">
          <cell r="B6" t="str">
            <v>($ in millions)</v>
          </cell>
          <cell r="D6" t="str">
            <v>2005A</v>
          </cell>
          <cell r="E6" t="str">
            <v>2006A</v>
          </cell>
          <cell r="F6" t="str">
            <v>2007A 1</v>
          </cell>
          <cell r="G6" t="str">
            <v>2008A 2</v>
          </cell>
          <cell r="H6" t="str">
            <v>May 2009</v>
          </cell>
        </row>
        <row r="8">
          <cell r="B8" t="str">
            <v>Assets:</v>
          </cell>
        </row>
        <row r="10">
          <cell r="B10" t="str">
            <v>Cash &amp; Cash Equivalents</v>
          </cell>
          <cell r="D10">
            <v>2.5207959999999998</v>
          </cell>
          <cell r="E10">
            <v>4.9041908900000006</v>
          </cell>
          <cell r="F10">
            <v>6.6457152500000003</v>
          </cell>
          <cell r="G10">
            <v>17.772859829999998</v>
          </cell>
          <cell r="H10">
            <v>5.5383479099999997</v>
          </cell>
        </row>
        <row r="12">
          <cell r="B12" t="str">
            <v>Accounts Receivable, Net</v>
          </cell>
          <cell r="D12">
            <v>17.29349771</v>
          </cell>
          <cell r="E12">
            <v>19.314955480000002</v>
          </cell>
          <cell r="F12">
            <v>25.152124789999998</v>
          </cell>
          <cell r="G12">
            <v>22.604667890000002</v>
          </cell>
          <cell r="H12">
            <v>21.156396260000001</v>
          </cell>
        </row>
        <row r="14">
          <cell r="B14" t="str">
            <v>Notes &amp; Other Receivables</v>
          </cell>
          <cell r="D14">
            <v>0.76705584000000004</v>
          </cell>
          <cell r="E14">
            <v>0.8922887100000001</v>
          </cell>
          <cell r="F14">
            <v>1.9947867699999997</v>
          </cell>
          <cell r="G14">
            <v>0.6</v>
          </cell>
          <cell r="H14">
            <v>4.5154980000000039E-2</v>
          </cell>
        </row>
        <row r="16">
          <cell r="B16" t="str">
            <v>Inventory</v>
          </cell>
          <cell r="D16">
            <v>18.23151455</v>
          </cell>
          <cell r="E16">
            <v>21.286163260000002</v>
          </cell>
          <cell r="F16">
            <v>26.704183889999996</v>
          </cell>
          <cell r="G16">
            <v>16.811945530000003</v>
          </cell>
          <cell r="H16">
            <v>17.137297019999998</v>
          </cell>
        </row>
        <row r="18">
          <cell r="B18" t="str">
            <v>Prepaid Expenses &amp; Other</v>
          </cell>
          <cell r="D18">
            <v>3.6196697499999999</v>
          </cell>
          <cell r="E18">
            <v>6.26782415</v>
          </cell>
          <cell r="F18">
            <v>3.2494591099999997</v>
          </cell>
          <cell r="G18">
            <v>3.7947660700000001</v>
          </cell>
          <cell r="H18">
            <v>4.74523882</v>
          </cell>
        </row>
        <row r="20">
          <cell r="B20" t="str">
            <v>Total Current Assets</v>
          </cell>
          <cell r="D20">
            <v>42.432533849999999</v>
          </cell>
          <cell r="E20">
            <v>52.665422490000005</v>
          </cell>
          <cell r="F20">
            <v>63.746269809999987</v>
          </cell>
          <cell r="G20">
            <v>61.584239320000009</v>
          </cell>
          <cell r="H20">
            <v>48.622434989999995</v>
          </cell>
        </row>
        <row r="22">
          <cell r="B22" t="str">
            <v>Rental Equipment, Net</v>
          </cell>
          <cell r="D22">
            <v>19.610365739999995</v>
          </cell>
          <cell r="E22">
            <v>18.040883279999992</v>
          </cell>
          <cell r="F22">
            <v>21.464109979999996</v>
          </cell>
          <cell r="G22">
            <v>17.918277020000005</v>
          </cell>
          <cell r="H22">
            <v>17.39363621</v>
          </cell>
        </row>
        <row r="24">
          <cell r="B24" t="str">
            <v>PP&amp;E, Net</v>
          </cell>
          <cell r="D24">
            <v>10.432790839999999</v>
          </cell>
          <cell r="E24">
            <v>6.5405194399999997</v>
          </cell>
          <cell r="F24">
            <v>7.2147523399999995</v>
          </cell>
          <cell r="G24">
            <v>5.0491796499999992</v>
          </cell>
          <cell r="H24">
            <v>4.8451560100000002</v>
          </cell>
        </row>
        <row r="26">
          <cell r="B26" t="str">
            <v>Goodwill &amp; Intangible Assets</v>
          </cell>
          <cell r="D26">
            <v>2.6856825500000001</v>
          </cell>
          <cell r="E26">
            <v>2.5947197900000001</v>
          </cell>
          <cell r="F26">
            <v>417.54931570999997</v>
          </cell>
          <cell r="G26">
            <v>422.15358774000003</v>
          </cell>
          <cell r="H26">
            <v>424.47427980999993</v>
          </cell>
        </row>
        <row r="28">
          <cell r="B28" t="str">
            <v>Miscellaneous Assets</v>
          </cell>
          <cell r="D28">
            <v>1.3650599800000001</v>
          </cell>
          <cell r="E28">
            <v>1.8311563100000001</v>
          </cell>
          <cell r="F28">
            <v>7.3110120699999994</v>
          </cell>
          <cell r="G28">
            <v>6.6944739399999991</v>
          </cell>
          <cell r="H28">
            <v>6.1202717</v>
          </cell>
        </row>
        <row r="30">
          <cell r="B30" t="str">
            <v>Total Assets</v>
          </cell>
          <cell r="D30">
            <v>76.52643295999998</v>
          </cell>
          <cell r="E30">
            <v>81.672701309999994</v>
          </cell>
          <cell r="F30">
            <v>517.28545990999999</v>
          </cell>
          <cell r="G30">
            <v>513.39975766999999</v>
          </cell>
          <cell r="H30">
            <v>501.4557787199999</v>
          </cell>
        </row>
        <row r="32">
          <cell r="B32" t="str">
            <v>Liabilities &amp; Equity:</v>
          </cell>
        </row>
        <row r="34">
          <cell r="B34" t="str">
            <v>Accounts Payable</v>
          </cell>
          <cell r="D34">
            <v>2.7189371700000002</v>
          </cell>
          <cell r="E34">
            <v>4.3567114500000006</v>
          </cell>
          <cell r="F34">
            <v>3.5823286299999997</v>
          </cell>
          <cell r="G34">
            <v>3.1467840299999996</v>
          </cell>
          <cell r="H34">
            <v>2.7604853899999995</v>
          </cell>
        </row>
        <row r="36">
          <cell r="B36" t="str">
            <v>Accrued Liabilities</v>
          </cell>
          <cell r="D36">
            <v>7.5209536100000003</v>
          </cell>
          <cell r="E36">
            <v>6.2573743900000007</v>
          </cell>
          <cell r="F36">
            <v>11.243304700000001</v>
          </cell>
          <cell r="G36">
            <v>15.7</v>
          </cell>
          <cell r="H36">
            <v>11.787723980000003</v>
          </cell>
        </row>
        <row r="38">
          <cell r="B38" t="str">
            <v>Current Portion of Long-term Debt</v>
          </cell>
          <cell r="D38">
            <v>3.50209342</v>
          </cell>
          <cell r="E38">
            <v>1.2380456700000002</v>
          </cell>
          <cell r="F38">
            <v>1.2422002299999999</v>
          </cell>
          <cell r="G38">
            <v>7.5902631300000012</v>
          </cell>
          <cell r="H38">
            <v>1.06341167</v>
          </cell>
        </row>
        <row r="40">
          <cell r="B40" t="str">
            <v>Other Current Liabilities</v>
          </cell>
          <cell r="D40">
            <v>0</v>
          </cell>
          <cell r="E40">
            <v>0</v>
          </cell>
          <cell r="F40">
            <v>4.1337911499999995</v>
          </cell>
          <cell r="G40">
            <v>0</v>
          </cell>
          <cell r="H40">
            <v>0</v>
          </cell>
        </row>
        <row r="42">
          <cell r="B42" t="str">
            <v>Total Current Liabilities</v>
          </cell>
          <cell r="D42">
            <v>13.741984199999999</v>
          </cell>
          <cell r="E42">
            <v>11.852131510000001</v>
          </cell>
          <cell r="F42">
            <v>20.201624710000001</v>
          </cell>
          <cell r="G42">
            <v>26.437047159999999</v>
          </cell>
          <cell r="H42">
            <v>15.611621040000003</v>
          </cell>
        </row>
        <row r="44">
          <cell r="B44" t="str">
            <v>Long-term Debt</v>
          </cell>
          <cell r="D44">
            <v>34.703463910000004</v>
          </cell>
          <cell r="E44">
            <v>39.91377911</v>
          </cell>
          <cell r="F44">
            <v>285.50091295999999</v>
          </cell>
          <cell r="G44">
            <v>313.15878412000001</v>
          </cell>
          <cell r="H44">
            <v>317.15343404999999</v>
          </cell>
        </row>
        <row r="46">
          <cell r="B46" t="str">
            <v>Other Liabilities</v>
          </cell>
          <cell r="D46">
            <v>0</v>
          </cell>
          <cell r="E46">
            <v>0</v>
          </cell>
          <cell r="F46">
            <v>64.265048419999999</v>
          </cell>
          <cell r="G46">
            <v>55.17623133</v>
          </cell>
          <cell r="H46">
            <v>51.996152479999999</v>
          </cell>
        </row>
        <row r="48">
          <cell r="B48" t="str">
            <v>Stockholders' Equity</v>
          </cell>
          <cell r="D48">
            <v>28.080984849999997</v>
          </cell>
          <cell r="E48">
            <v>29.906790690000005</v>
          </cell>
          <cell r="F48">
            <v>147.31787382000002</v>
          </cell>
          <cell r="G48">
            <v>118.60308069999999</v>
          </cell>
          <cell r="H48">
            <v>116.69457114999999</v>
          </cell>
        </row>
        <row r="50">
          <cell r="B50" t="str">
            <v>Total Liabilities &amp; Equity:</v>
          </cell>
          <cell r="D50">
            <v>76.526432959999994</v>
          </cell>
          <cell r="E50">
            <v>81.672701310000008</v>
          </cell>
          <cell r="F50">
            <v>517.28545990999999</v>
          </cell>
          <cell r="G50">
            <v>513.37514331</v>
          </cell>
          <cell r="H50">
            <v>501.45577871999996</v>
          </cell>
        </row>
        <row r="53">
          <cell r="B53" t="str">
            <v>Working Capital 3</v>
          </cell>
          <cell r="D53">
            <v>29.671847070000002</v>
          </cell>
          <cell r="E53">
            <v>37.147145760000001</v>
          </cell>
          <cell r="F53">
            <v>38.141130079999982</v>
          </cell>
          <cell r="G53">
            <v>24.964595460000009</v>
          </cell>
          <cell r="H53">
            <v>28.535877709999994</v>
          </cell>
        </row>
        <row r="54">
          <cell r="B54" t="str">
            <v>% of Net Sales</v>
          </cell>
          <cell r="D54">
            <v>0.27365058848273732</v>
          </cell>
          <cell r="E54">
            <v>0.29514423600258899</v>
          </cell>
          <cell r="F54">
            <v>0.26152018249128062</v>
          </cell>
          <cell r="G54">
            <v>0.16774092064824031</v>
          </cell>
          <cell r="H54">
            <v>0.18740565367835654</v>
          </cell>
        </row>
        <row r="56">
          <cell r="B56" t="str">
            <v>Check</v>
          </cell>
          <cell r="D56">
            <v>0</v>
          </cell>
          <cell r="E56">
            <v>0</v>
          </cell>
          <cell r="F56">
            <v>0</v>
          </cell>
          <cell r="G56">
            <v>2.4614359999986846E-2</v>
          </cell>
          <cell r="H56">
            <v>0</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 outputs"/>
      <sheetName val="Standalone Adj."/>
      <sheetName val="QoE"/>
      <sheetName val="Historical"/>
      <sheetName val="BP"/>
      <sheetName val="P&amp;L"/>
      <sheetName val="Variable Costs"/>
      <sheetName val="Fixed Costs"/>
      <sheetName val="Breakdown"/>
      <sheetName val="End markets"/>
      <sheetName val="Volume breakdown"/>
      <sheetName val="Coal chart"/>
      <sheetName val="Coke 1 chart"/>
      <sheetName val="Coke 2 chart"/>
    </sheetNames>
    <sheetDataSet>
      <sheetData sheetId="0"/>
      <sheetData sheetId="1">
        <row r="1">
          <cell r="A1" t="str">
            <v>Historical Results</v>
          </cell>
        </row>
        <row r="4">
          <cell r="B4" t="str">
            <v>Nepal - Standalone impact - Consolidated view</v>
          </cell>
        </row>
        <row r="5">
          <cell r="D5" t="str">
            <v>Additional FTE</v>
          </cell>
          <cell r="E5" t="str">
            <v>2018A</v>
          </cell>
          <cell r="H5" t="str">
            <v>2019E</v>
          </cell>
        </row>
        <row r="6">
          <cell r="B6" t="str">
            <v>€m</v>
          </cell>
          <cell r="D6" t="str">
            <v>Add. FTE</v>
          </cell>
          <cell r="E6" t="str">
            <v>Labor</v>
          </cell>
          <cell r="F6" t="str">
            <v>Non-Labor</v>
          </cell>
          <cell r="G6" t="str">
            <v>Total</v>
          </cell>
          <cell r="H6" t="str">
            <v>Total</v>
          </cell>
          <cell r="J6" t="str">
            <v>€m</v>
          </cell>
          <cell r="M6" t="str">
            <v>Add. FTE</v>
          </cell>
          <cell r="N6" t="str">
            <v>Total</v>
          </cell>
        </row>
        <row r="8">
          <cell r="B8" t="str">
            <v>Cancellation of Service fees</v>
          </cell>
          <cell r="D8">
            <v>0</v>
          </cell>
          <cell r="G8">
            <v>4.2</v>
          </cell>
          <cell r="H8">
            <v>4.2</v>
          </cell>
          <cell r="J8" t="str">
            <v>Cancellation of Service fees</v>
          </cell>
          <cell r="M8">
            <v>0</v>
          </cell>
          <cell r="N8">
            <v>4.2</v>
          </cell>
        </row>
        <row r="9">
          <cell r="B9" t="str">
            <v>General Management</v>
          </cell>
          <cell r="D9">
            <v>0</v>
          </cell>
          <cell r="E9">
            <v>-0.5</v>
          </cell>
          <cell r="F9">
            <v>-0.1</v>
          </cell>
          <cell r="G9">
            <v>-0.6</v>
          </cell>
          <cell r="H9">
            <v>-0.2</v>
          </cell>
          <cell r="J9" t="str">
            <v>General Management</v>
          </cell>
          <cell r="M9">
            <v>0</v>
          </cell>
          <cell r="N9">
            <v>-0.2</v>
          </cell>
        </row>
        <row r="10">
          <cell r="B10" t="str">
            <v>Industrial</v>
          </cell>
          <cell r="D10">
            <v>1</v>
          </cell>
          <cell r="E10">
            <v>-0.1</v>
          </cell>
          <cell r="F10">
            <v>-0.2</v>
          </cell>
          <cell r="G10">
            <v>-0.3</v>
          </cell>
          <cell r="H10">
            <v>-0.3</v>
          </cell>
          <cell r="J10" t="str">
            <v>Industrial</v>
          </cell>
          <cell r="M10">
            <v>1</v>
          </cell>
          <cell r="N10">
            <v>-0.3</v>
          </cell>
        </row>
        <row r="11">
          <cell r="B11" t="str">
            <v>Finance &amp; Strategy</v>
          </cell>
          <cell r="D11">
            <v>5</v>
          </cell>
          <cell r="E11">
            <v>-0.5</v>
          </cell>
          <cell r="F11">
            <v>-0.1</v>
          </cell>
          <cell r="G11">
            <v>-0.6</v>
          </cell>
          <cell r="H11">
            <v>-0.6</v>
          </cell>
          <cell r="J11" t="str">
            <v>Finance &amp; Strategy</v>
          </cell>
          <cell r="M11">
            <v>5</v>
          </cell>
          <cell r="N11">
            <v>-0.6</v>
          </cell>
        </row>
        <row r="12">
          <cell r="B12" t="str">
            <v>Business Services (excl. IT)</v>
          </cell>
          <cell r="D12">
            <v>5</v>
          </cell>
          <cell r="E12">
            <v>-0.5</v>
          </cell>
          <cell r="F12">
            <v>-0.3</v>
          </cell>
          <cell r="G12">
            <v>-0.7</v>
          </cell>
          <cell r="H12">
            <v>-0.7</v>
          </cell>
          <cell r="J12" t="str">
            <v>Business Services (excl. IT)</v>
          </cell>
          <cell r="M12">
            <v>5</v>
          </cell>
          <cell r="N12">
            <v>-0.7</v>
          </cell>
        </row>
        <row r="13">
          <cell r="B13" t="str">
            <v>IT</v>
          </cell>
          <cell r="D13">
            <v>2</v>
          </cell>
          <cell r="E13">
            <v>-0.2</v>
          </cell>
          <cell r="F13">
            <v>-0.7</v>
          </cell>
          <cell r="G13">
            <v>-1</v>
          </cell>
          <cell r="H13">
            <v>-1</v>
          </cell>
          <cell r="J13" t="str">
            <v>IT</v>
          </cell>
          <cell r="M13">
            <v>2</v>
          </cell>
          <cell r="N13">
            <v>-1</v>
          </cell>
        </row>
        <row r="14">
          <cell r="B14" t="str">
            <v>Facilities</v>
          </cell>
          <cell r="D14">
            <v>0</v>
          </cell>
          <cell r="E14">
            <v>0</v>
          </cell>
          <cell r="F14">
            <v>0.1</v>
          </cell>
          <cell r="G14">
            <v>-0.1</v>
          </cell>
          <cell r="H14">
            <v>-0.1</v>
          </cell>
          <cell r="J14" t="str">
            <v>Facilities</v>
          </cell>
          <cell r="M14">
            <v>0</v>
          </cell>
          <cell r="N14">
            <v>-0.1</v>
          </cell>
        </row>
        <row r="15">
          <cell r="B15" t="str">
            <v>Replacement of Services fees</v>
          </cell>
          <cell r="D15">
            <v>13</v>
          </cell>
          <cell r="E15">
            <v>-1.9</v>
          </cell>
          <cell r="F15">
            <v>-1.4</v>
          </cell>
          <cell r="G15">
            <v>-3.3</v>
          </cell>
          <cell r="H15">
            <v>-2.9</v>
          </cell>
          <cell r="J15" t="str">
            <v>Replacement of Services fees</v>
          </cell>
          <cell r="M15">
            <v>13</v>
          </cell>
          <cell r="N15">
            <v>-2.9</v>
          </cell>
        </row>
        <row r="16">
          <cell r="B16" t="str">
            <v>Purchasing dis-synergies</v>
          </cell>
          <cell r="D16">
            <v>0</v>
          </cell>
          <cell r="E16">
            <v>0</v>
          </cell>
          <cell r="F16">
            <v>-0.1</v>
          </cell>
          <cell r="G16">
            <v>-0.1</v>
          </cell>
          <cell r="H16">
            <v>-0.1</v>
          </cell>
          <cell r="J16" t="str">
            <v>Purchasing dis-synergies</v>
          </cell>
          <cell r="M16">
            <v>0</v>
          </cell>
          <cell r="N16">
            <v>-0.1</v>
          </cell>
        </row>
        <row r="17">
          <cell r="B17" t="str">
            <v>Impact on other costs</v>
          </cell>
          <cell r="D17">
            <v>0</v>
          </cell>
          <cell r="E17">
            <v>0</v>
          </cell>
          <cell r="F17">
            <v>-0.1</v>
          </cell>
          <cell r="G17">
            <v>-0.1</v>
          </cell>
          <cell r="H17">
            <v>-0.1</v>
          </cell>
          <cell r="J17" t="str">
            <v>Impact on other costs</v>
          </cell>
          <cell r="M17">
            <v>0</v>
          </cell>
          <cell r="N17">
            <v>-0.1</v>
          </cell>
        </row>
        <row r="18">
          <cell r="B18" t="str">
            <v>Total standalone costs</v>
          </cell>
          <cell r="D18">
            <v>13</v>
          </cell>
          <cell r="E18">
            <v>-1.9</v>
          </cell>
          <cell r="F18">
            <v>-1.5</v>
          </cell>
          <cell r="G18">
            <v>-3.4</v>
          </cell>
          <cell r="H18">
            <v>-3</v>
          </cell>
          <cell r="J18" t="str">
            <v>Total standalone costs</v>
          </cell>
          <cell r="M18">
            <v>13</v>
          </cell>
          <cell r="N18">
            <v>-3</v>
          </cell>
        </row>
        <row r="19">
          <cell r="B19" t="str">
            <v>Net standalone impact</v>
          </cell>
          <cell r="D19">
            <v>13</v>
          </cell>
          <cell r="G19">
            <v>0.7</v>
          </cell>
          <cell r="H19">
            <v>1.3</v>
          </cell>
          <cell r="J19" t="str">
            <v>Net standalone impact</v>
          </cell>
          <cell r="M19">
            <v>13</v>
          </cell>
          <cell r="N19">
            <v>1.3</v>
          </cell>
        </row>
        <row r="21">
          <cell r="J21" t="str">
            <v>Nepal - Target Operating Model</v>
          </cell>
        </row>
        <row r="22">
          <cell r="L22" t="str">
            <v>2018A FTE</v>
          </cell>
          <cell r="M22" t="str">
            <v>Add. FTE</v>
          </cell>
          <cell r="N22" t="str">
            <v>Total</v>
          </cell>
        </row>
        <row r="24">
          <cell r="J24" t="str">
            <v>Production</v>
          </cell>
          <cell r="L24">
            <v>239</v>
          </cell>
          <cell r="M24">
            <v>0</v>
          </cell>
          <cell r="N24">
            <v>239</v>
          </cell>
        </row>
        <row r="25">
          <cell r="J25" t="str">
            <v>Maintenance</v>
          </cell>
          <cell r="L25">
            <v>14</v>
          </cell>
          <cell r="M25">
            <v>0</v>
          </cell>
          <cell r="N25">
            <v>14</v>
          </cell>
        </row>
        <row r="26">
          <cell r="J26" t="str">
            <v>Supply chain</v>
          </cell>
          <cell r="L26">
            <v>25</v>
          </cell>
          <cell r="M26">
            <v>0</v>
          </cell>
          <cell r="N26">
            <v>25</v>
          </cell>
        </row>
        <row r="27">
          <cell r="J27" t="str">
            <v>Total Business core functions</v>
          </cell>
          <cell r="L27">
            <v>278</v>
          </cell>
          <cell r="M27">
            <v>0</v>
          </cell>
          <cell r="N27">
            <v>278</v>
          </cell>
        </row>
        <row r="28">
          <cell r="J28" t="str">
            <v>Sales &amp; Marketing</v>
          </cell>
          <cell r="L28">
            <v>7</v>
          </cell>
          <cell r="M28">
            <v>2</v>
          </cell>
          <cell r="N28">
            <v>9</v>
          </cell>
        </row>
        <row r="29">
          <cell r="J29" t="str">
            <v>Administration</v>
          </cell>
          <cell r="L29">
            <v>6</v>
          </cell>
          <cell r="M29">
            <v>0</v>
          </cell>
          <cell r="N29">
            <v>6</v>
          </cell>
        </row>
        <row r="30">
          <cell r="J30" t="str">
            <v>QARA / QEHS</v>
          </cell>
          <cell r="L30">
            <v>28</v>
          </cell>
          <cell r="M30">
            <v>1</v>
          </cell>
          <cell r="N30">
            <v>29</v>
          </cell>
        </row>
        <row r="31">
          <cell r="J31" t="str">
            <v>General Management</v>
          </cell>
          <cell r="L31">
            <v>2</v>
          </cell>
          <cell r="M31">
            <v>0</v>
          </cell>
          <cell r="N31">
            <v>2</v>
          </cell>
        </row>
        <row r="32">
          <cell r="J32" t="str">
            <v>Industrial</v>
          </cell>
          <cell r="L32">
            <v>26</v>
          </cell>
          <cell r="M32">
            <v>1</v>
          </cell>
          <cell r="N32">
            <v>27</v>
          </cell>
        </row>
        <row r="33">
          <cell r="J33" t="str">
            <v>Finance &amp; Strategy</v>
          </cell>
          <cell r="L33">
            <v>7</v>
          </cell>
          <cell r="M33">
            <v>5</v>
          </cell>
          <cell r="N33">
            <v>12</v>
          </cell>
        </row>
        <row r="34">
          <cell r="J34" t="str">
            <v>HR &amp; Communication</v>
          </cell>
          <cell r="L34">
            <v>17</v>
          </cell>
          <cell r="M34">
            <v>1</v>
          </cell>
          <cell r="N34">
            <v>18</v>
          </cell>
        </row>
        <row r="35">
          <cell r="J35" t="str">
            <v>Legal</v>
          </cell>
          <cell r="L35">
            <v>1</v>
          </cell>
          <cell r="M35">
            <v>1</v>
          </cell>
          <cell r="N35">
            <v>2</v>
          </cell>
        </row>
        <row r="36">
          <cell r="J36" t="str">
            <v>Purchasing</v>
          </cell>
          <cell r="L36">
            <v>12</v>
          </cell>
          <cell r="M36">
            <v>0</v>
          </cell>
          <cell r="N36">
            <v>12</v>
          </cell>
        </row>
        <row r="37">
          <cell r="J37" t="str">
            <v>IT</v>
          </cell>
          <cell r="L37">
            <v>2</v>
          </cell>
          <cell r="M37">
            <v>2</v>
          </cell>
          <cell r="N37">
            <v>4</v>
          </cell>
        </row>
        <row r="38">
          <cell r="J38" t="str">
            <v>Total G&amp;A</v>
          </cell>
          <cell r="L38">
            <v>101</v>
          </cell>
          <cell r="M38">
            <v>11</v>
          </cell>
          <cell r="N38">
            <v>112</v>
          </cell>
        </row>
        <row r="40">
          <cell r="J40" t="str">
            <v>Total Nepal</v>
          </cell>
          <cell r="L40">
            <v>386</v>
          </cell>
          <cell r="M40">
            <v>13</v>
          </cell>
          <cell r="N40">
            <v>399</v>
          </cell>
        </row>
      </sheetData>
      <sheetData sheetId="2" refreshError="1"/>
      <sheetData sheetId="3">
        <row r="1">
          <cell r="A1" t="str">
            <v>Historical Results</v>
          </cell>
        </row>
        <row r="2">
          <cell r="L2" t="str">
            <v>New P&amp;L</v>
          </cell>
          <cell r="M2" t="str">
            <v>p.81</v>
          </cell>
          <cell r="N2" t="str">
            <v>IM</v>
          </cell>
        </row>
        <row r="4">
          <cell r="B4" t="str">
            <v xml:space="preserve">FY16-18 P&amp;L </v>
          </cell>
        </row>
        <row r="5">
          <cell r="B5" t="str">
            <v>€m</v>
          </cell>
          <cell r="D5">
            <v>2016</v>
          </cell>
          <cell r="E5">
            <v>2017</v>
          </cell>
          <cell r="F5">
            <v>2018</v>
          </cell>
          <cell r="G5" t="str">
            <v>CAGR '16-'18</v>
          </cell>
          <cell r="L5" t="str">
            <v>€m</v>
          </cell>
          <cell r="N5">
            <v>2016</v>
          </cell>
          <cell r="O5">
            <v>2017</v>
          </cell>
          <cell r="P5">
            <v>2018</v>
          </cell>
          <cell r="Q5" t="str">
            <v>CAGR '16-'18</v>
          </cell>
        </row>
        <row r="7">
          <cell r="B7" t="str">
            <v>Soda ash (carbonate)</v>
          </cell>
          <cell r="D7">
            <v>82.9</v>
          </cell>
          <cell r="E7">
            <v>87.3</v>
          </cell>
          <cell r="F7">
            <v>86</v>
          </cell>
          <cell r="G7">
            <v>86</v>
          </cell>
          <cell r="L7" t="str">
            <v>Soda ash (carbonate)</v>
          </cell>
          <cell r="N7">
            <v>82.9</v>
          </cell>
          <cell r="O7">
            <v>87.3</v>
          </cell>
          <cell r="P7">
            <v>86</v>
          </cell>
          <cell r="Q7">
            <v>86</v>
          </cell>
        </row>
        <row r="8">
          <cell r="B8" t="str">
            <v>Sodium bicarbonate</v>
          </cell>
          <cell r="D8">
            <v>36.5</v>
          </cell>
          <cell r="E8">
            <v>39.700000000000003</v>
          </cell>
          <cell r="F8">
            <v>41.6</v>
          </cell>
          <cell r="G8">
            <v>41.6</v>
          </cell>
          <cell r="L8" t="str">
            <v>Sodium bicarbonate</v>
          </cell>
          <cell r="N8">
            <v>36.5</v>
          </cell>
          <cell r="O8">
            <v>39.700000000000003</v>
          </cell>
          <cell r="P8">
            <v>41.6</v>
          </cell>
          <cell r="Q8">
            <v>41.6</v>
          </cell>
        </row>
        <row r="9">
          <cell r="B9" t="str">
            <v>Sodium sulfate (trading)</v>
          </cell>
          <cell r="D9">
            <v>5.3</v>
          </cell>
          <cell r="E9">
            <v>3.8</v>
          </cell>
          <cell r="F9">
            <v>4.7</v>
          </cell>
          <cell r="G9">
            <v>4.7</v>
          </cell>
          <cell r="L9" t="str">
            <v>Sodium sulfate (trading)</v>
          </cell>
          <cell r="N9">
            <v>5.3</v>
          </cell>
          <cell r="O9">
            <v>3.8</v>
          </cell>
          <cell r="P9">
            <v>4.7</v>
          </cell>
          <cell r="Q9">
            <v>4.7</v>
          </cell>
        </row>
        <row r="10">
          <cell r="B10" t="str">
            <v>Calcium carbonate</v>
          </cell>
          <cell r="D10">
            <v>2</v>
          </cell>
          <cell r="E10">
            <v>2.2000000000000002</v>
          </cell>
          <cell r="F10">
            <v>1.8</v>
          </cell>
          <cell r="G10">
            <v>1.8</v>
          </cell>
          <cell r="L10" t="str">
            <v>Calcium carbonate</v>
          </cell>
          <cell r="N10">
            <v>2</v>
          </cell>
          <cell r="O10">
            <v>2.2000000000000002</v>
          </cell>
          <cell r="P10">
            <v>1.8</v>
          </cell>
          <cell r="Q10">
            <v>1.8</v>
          </cell>
        </row>
        <row r="11">
          <cell r="B11" t="str">
            <v>Novacarb net revenue</v>
          </cell>
          <cell r="D11">
            <v>126.7</v>
          </cell>
          <cell r="E11">
            <v>133</v>
          </cell>
          <cell r="F11">
            <v>134.1</v>
          </cell>
          <cell r="G11">
            <v>134.1</v>
          </cell>
          <cell r="L11" t="str">
            <v>Novacarb net revenue</v>
          </cell>
          <cell r="N11">
            <v>126.7</v>
          </cell>
          <cell r="O11">
            <v>133</v>
          </cell>
          <cell r="P11">
            <v>134.1</v>
          </cell>
          <cell r="Q11">
            <v>134.1</v>
          </cell>
        </row>
        <row r="12">
          <cell r="B12" t="str">
            <v>Novabay net revenue</v>
          </cell>
          <cell r="D12">
            <v>0</v>
          </cell>
          <cell r="E12">
            <v>2.5</v>
          </cell>
          <cell r="F12">
            <v>8.8000000000000007</v>
          </cell>
          <cell r="G12">
            <v>8.8000000000000007</v>
          </cell>
          <cell r="L12" t="str">
            <v>Novabay net revenue</v>
          </cell>
          <cell r="N12">
            <v>0</v>
          </cell>
          <cell r="O12">
            <v>2.5</v>
          </cell>
          <cell r="P12">
            <v>8.8000000000000007</v>
          </cell>
          <cell r="Q12">
            <v>8.8000000000000007</v>
          </cell>
        </row>
        <row r="13">
          <cell r="B13" t="str">
            <v>Novabion net revenue</v>
          </cell>
          <cell r="D13">
            <v>9.1999999999999993</v>
          </cell>
          <cell r="E13">
            <v>10</v>
          </cell>
          <cell r="F13">
            <v>10.6</v>
          </cell>
          <cell r="G13">
            <v>10.6</v>
          </cell>
          <cell r="L13" t="str">
            <v>Novabion net revenue</v>
          </cell>
          <cell r="N13">
            <v>9.1999999999999993</v>
          </cell>
          <cell r="O13">
            <v>10</v>
          </cell>
          <cell r="P13">
            <v>10.6</v>
          </cell>
          <cell r="Q13">
            <v>10.6</v>
          </cell>
        </row>
        <row r="14">
          <cell r="B14" t="str">
            <v>Novacogé net revenue</v>
          </cell>
          <cell r="D14">
            <v>7</v>
          </cell>
          <cell r="E14">
            <v>15.4</v>
          </cell>
          <cell r="F14">
            <v>11.6</v>
          </cell>
          <cell r="G14">
            <v>11.6</v>
          </cell>
          <cell r="L14" t="str">
            <v>Novacogé net revenue</v>
          </cell>
          <cell r="N14">
            <v>7</v>
          </cell>
          <cell r="O14">
            <v>15.4</v>
          </cell>
          <cell r="P14">
            <v>11.6</v>
          </cell>
          <cell r="Q14">
            <v>11.6</v>
          </cell>
        </row>
        <row r="15">
          <cell r="B15" t="str">
            <v>Net revenue</v>
          </cell>
          <cell r="D15">
            <v>138.92311013100002</v>
          </cell>
          <cell r="E15">
            <v>154.66577685957381</v>
          </cell>
          <cell r="F15">
            <v>155.43557705055602</v>
          </cell>
          <cell r="G15">
            <v>5.7762012665623086E-2</v>
          </cell>
          <cell r="L15" t="str">
            <v>Net revenue</v>
          </cell>
          <cell r="N15">
            <v>138.92311013100002</v>
          </cell>
          <cell r="O15">
            <v>154.66577685957381</v>
          </cell>
          <cell r="P15">
            <v>155.43557705055602</v>
          </cell>
          <cell r="Q15">
            <v>5.7762012665623086E-2</v>
          </cell>
        </row>
        <row r="16">
          <cell r="B16" t="str">
            <v>Costs on sales</v>
          </cell>
          <cell r="D16">
            <v>-13.069496346397873</v>
          </cell>
          <cell r="E16">
            <v>-13.979154101639567</v>
          </cell>
          <cell r="F16">
            <v>-14.230758344133681</v>
          </cell>
          <cell r="G16">
            <v>4.3481121029970371E-2</v>
          </cell>
          <cell r="L16" t="str">
            <v>Costs on sales</v>
          </cell>
          <cell r="N16">
            <v>-13.069496346397873</v>
          </cell>
          <cell r="O16">
            <v>-13.979154101639567</v>
          </cell>
          <cell r="P16">
            <v>-14.230758344133681</v>
          </cell>
          <cell r="Q16">
            <v>4.3481121029970371E-2</v>
          </cell>
        </row>
        <row r="17">
          <cell r="B17" t="str">
            <v>Net sales</v>
          </cell>
          <cell r="D17">
            <v>125.85361378460215</v>
          </cell>
          <cell r="E17">
            <v>140.68662275793423</v>
          </cell>
          <cell r="F17">
            <v>141.20481870642234</v>
          </cell>
          <cell r="G17">
            <v>5.923400229984499E-2</v>
          </cell>
          <cell r="I17">
            <v>15.351204921820198</v>
          </cell>
          <cell r="L17" t="str">
            <v>Net sales</v>
          </cell>
          <cell r="N17">
            <v>125.85361378460215</v>
          </cell>
          <cell r="O17">
            <v>140.68662275793423</v>
          </cell>
          <cell r="P17">
            <v>141.20481870642234</v>
          </cell>
          <cell r="Q17">
            <v>5.923400229984499E-2</v>
          </cell>
        </row>
        <row r="18">
          <cell r="B18" t="str">
            <v>% of growth</v>
          </cell>
          <cell r="E18">
            <v>0.11785922173612517</v>
          </cell>
          <cell r="F18">
            <v>3.6833349065441556E-3</v>
          </cell>
          <cell r="G18" t="str">
            <v>-</v>
          </cell>
          <cell r="L18" t="str">
            <v>% of growth</v>
          </cell>
          <cell r="O18">
            <v>0.11785922173612517</v>
          </cell>
          <cell r="P18">
            <v>3.6833349065441556E-3</v>
          </cell>
          <cell r="Q18" t="str">
            <v>-</v>
          </cell>
        </row>
        <row r="19">
          <cell r="B19" t="str">
            <v>Novabay variable costs</v>
          </cell>
          <cell r="D19">
            <v>0</v>
          </cell>
          <cell r="E19">
            <v>-1.2883950534793809</v>
          </cell>
          <cell r="F19">
            <v>-4.4273405946817572</v>
          </cell>
          <cell r="G19" t="str">
            <v>-</v>
          </cell>
          <cell r="I19">
            <v>-0.33112004668466877</v>
          </cell>
          <cell r="J19">
            <v>-0.957275006794712</v>
          </cell>
          <cell r="L19" t="str">
            <v>Coal</v>
          </cell>
          <cell r="N19">
            <v>-13.44845801984</v>
          </cell>
          <cell r="O19">
            <v>-16.101752671737682</v>
          </cell>
          <cell r="P19">
            <v>-16.675761416015945</v>
          </cell>
          <cell r="Q19">
            <v>0.11354197046997117</v>
          </cell>
        </row>
        <row r="20">
          <cell r="B20" t="str">
            <v>Novacogé variable costs</v>
          </cell>
          <cell r="D20">
            <v>-2.7883812509999997</v>
          </cell>
          <cell r="E20">
            <v>-8.7571734100000018</v>
          </cell>
          <cell r="F20">
            <v>-9.7207692199999975</v>
          </cell>
          <cell r="G20">
            <v>0.86712863457217315</v>
          </cell>
          <cell r="I20">
            <v>-9.7207692199999975</v>
          </cell>
          <cell r="L20" t="str">
            <v>Gas</v>
          </cell>
          <cell r="N20">
            <v>-3.7232723029961288</v>
          </cell>
          <cell r="O20">
            <v>-3.2972608771830405</v>
          </cell>
          <cell r="P20">
            <v>-4.2472890963399763</v>
          </cell>
          <cell r="Q20">
            <v>6.805473944388063E-2</v>
          </cell>
        </row>
        <row r="21">
          <cell r="B21" t="str">
            <v>Novacarb &amp; Novabion var. costs</v>
          </cell>
          <cell r="D21">
            <v>-38.54133393683486</v>
          </cell>
          <cell r="E21">
            <v>-44.093343635624997</v>
          </cell>
          <cell r="F21">
            <v>-52.595832430620199</v>
          </cell>
          <cell r="G21">
            <v>0.16818680283885179</v>
          </cell>
          <cell r="L21" t="str">
            <v>Electricity</v>
          </cell>
          <cell r="N21">
            <v>-2.8531194715389669</v>
          </cell>
          <cell r="O21">
            <v>-3.014430792448747</v>
          </cell>
          <cell r="P21">
            <v>-3.4979667492498145</v>
          </cell>
          <cell r="Q21">
            <v>0.10725553413218991</v>
          </cell>
        </row>
        <row r="22">
          <cell r="B22" t="str">
            <v>Variable costs</v>
          </cell>
          <cell r="D22">
            <v>-41.329715187834857</v>
          </cell>
          <cell r="E22">
            <v>-54.138912099104381</v>
          </cell>
          <cell r="F22">
            <v>-66.743942245301952</v>
          </cell>
          <cell r="G22">
            <v>0.27079272858516301</v>
          </cell>
          <cell r="L22" t="str">
            <v>Coke 1</v>
          </cell>
          <cell r="N22">
            <v>-5.0225937801399994</v>
          </cell>
          <cell r="O22">
            <v>-6.9862884791856228</v>
          </cell>
          <cell r="P22">
            <v>-7.6880222499375597</v>
          </cell>
          <cell r="Q22">
            <v>0.23720962086476827</v>
          </cell>
        </row>
        <row r="23">
          <cell r="B23" t="str">
            <v>o/w Energy Costs</v>
          </cell>
          <cell r="D23">
            <v>-30.922769901624825</v>
          </cell>
          <cell r="E23">
            <v>-35.110901087731293</v>
          </cell>
          <cell r="F23">
            <v>-42.366492329324629</v>
          </cell>
          <cell r="G23">
            <v>0.17050173006032532</v>
          </cell>
          <cell r="L23" t="str">
            <v>Coke 2</v>
          </cell>
          <cell r="N23">
            <v>-5.8314531408833554</v>
          </cell>
          <cell r="O23">
            <v>-5.4683107153628869</v>
          </cell>
          <cell r="P23">
            <v>-7.0786131686741731</v>
          </cell>
          <cell r="Q23">
            <v>0.10175668615989597</v>
          </cell>
        </row>
        <row r="24">
          <cell r="B24" t="str">
            <v>Contribution margin</v>
          </cell>
          <cell r="D24">
            <v>84.523898596767282</v>
          </cell>
          <cell r="E24">
            <v>86.547710658829857</v>
          </cell>
          <cell r="F24">
            <v>74.460876461120392</v>
          </cell>
          <cell r="G24">
            <v>-6.141348171365546E-2</v>
          </cell>
          <cell r="L24" t="str">
            <v>Steam</v>
          </cell>
          <cell r="N24">
            <v>-4.3873186226374782E-2</v>
          </cell>
          <cell r="O24">
            <v>-0.24285755181331872</v>
          </cell>
          <cell r="P24">
            <v>-3.1788396491071595</v>
          </cell>
          <cell r="Q24">
            <v>7.5120609138239178</v>
          </cell>
        </row>
        <row r="25">
          <cell r="B25" t="str">
            <v>% of net sales</v>
          </cell>
          <cell r="D25">
            <v>0.67160485944749693</v>
          </cell>
          <cell r="E25">
            <v>0.61518081081343512</v>
          </cell>
          <cell r="F25">
            <v>0.52732532177907698</v>
          </cell>
          <cell r="G25" t="str">
            <v>-</v>
          </cell>
          <cell r="L25" t="str">
            <v>Energy</v>
          </cell>
          <cell r="N25">
            <v>-30.922769901624825</v>
          </cell>
          <cell r="O25">
            <v>-35.110901087731293</v>
          </cell>
          <cell r="P25">
            <v>-42.366492329324629</v>
          </cell>
          <cell r="Q25">
            <v>0.17050173006032532</v>
          </cell>
        </row>
        <row r="26">
          <cell r="B26" t="str">
            <v>Novabay fixed costs</v>
          </cell>
          <cell r="D26">
            <v>-0.40199582723782762</v>
          </cell>
          <cell r="E26">
            <v>-3.6183835125798911</v>
          </cell>
          <cell r="F26">
            <v>-2.3899138282741159</v>
          </cell>
          <cell r="G26">
            <v>1.4382618777936198</v>
          </cell>
          <cell r="L26" t="str">
            <v>Other variable costs</v>
          </cell>
          <cell r="N26">
            <v>-7.6347148847278543</v>
          </cell>
          <cell r="O26">
            <v>-10.2790334229731</v>
          </cell>
          <cell r="P26">
            <v>-14.557025052730546</v>
          </cell>
          <cell r="Q26">
            <v>0.38082901168257277</v>
          </cell>
        </row>
        <row r="27">
          <cell r="B27" t="str">
            <v>Novacogé fixed costs</v>
          </cell>
          <cell r="D27">
            <v>-0.32420345999999972</v>
          </cell>
          <cell r="E27">
            <v>-1.2897342299999996</v>
          </cell>
          <cell r="F27">
            <v>0.38935663000000009</v>
          </cell>
          <cell r="G27" t="str">
            <v>n.m.</v>
          </cell>
          <cell r="L27" t="str">
            <v>Novacogé variable costs</v>
          </cell>
          <cell r="N27">
            <v>-2.7883812509999997</v>
          </cell>
          <cell r="O27">
            <v>-8.7571734100000018</v>
          </cell>
          <cell r="P27">
            <v>-9.7207692199999975</v>
          </cell>
          <cell r="Q27">
            <v>0.86712863457217315</v>
          </cell>
        </row>
        <row r="28">
          <cell r="B28" t="str">
            <v>Novacarb &amp; Novabion fixed costs</v>
          </cell>
          <cell r="D28">
            <v>-45.740496041639261</v>
          </cell>
          <cell r="E28">
            <v>-45.928878000000005</v>
          </cell>
          <cell r="F28">
            <v>-44.910374411819397</v>
          </cell>
          <cell r="G28">
            <v>-9.1158015137833281E-3</v>
          </cell>
          <cell r="L28" t="str">
            <v>Variable costs</v>
          </cell>
          <cell r="N28">
            <v>-41.329715187834857</v>
          </cell>
          <cell r="O28">
            <v>-54.138912099104381</v>
          </cell>
          <cell r="P28">
            <v>-66.743942245301952</v>
          </cell>
          <cell r="Q28">
            <v>0.27079272858516301</v>
          </cell>
        </row>
        <row r="29">
          <cell r="B29" t="str">
            <v>Fixed costs</v>
          </cell>
          <cell r="D29">
            <v>-46.466695328877094</v>
          </cell>
          <cell r="E29">
            <v>-50.836995742579894</v>
          </cell>
          <cell r="F29">
            <v>-46.91093161009352</v>
          </cell>
          <cell r="G29">
            <v>4.7687872308375123E-3</v>
          </cell>
          <cell r="L29" t="str">
            <v>Contribution margin</v>
          </cell>
          <cell r="N29">
            <v>84.523898596767282</v>
          </cell>
          <cell r="O29">
            <v>86.547710658829857</v>
          </cell>
          <cell r="P29">
            <v>74.460876461120392</v>
          </cell>
          <cell r="Q29">
            <v>-6.141348171365546E-2</v>
          </cell>
        </row>
        <row r="30">
          <cell r="B30" t="str">
            <v>Service fees</v>
          </cell>
          <cell r="D30">
            <v>-4.0587879999999998</v>
          </cell>
          <cell r="E30">
            <v>-4.1435707017566648</v>
          </cell>
          <cell r="F30">
            <v>-4.162673053601635</v>
          </cell>
          <cell r="G30">
            <v>1.2716689073729803E-2</v>
          </cell>
        </row>
        <row r="31">
          <cell r="B31" t="str">
            <v>Novawood share of result</v>
          </cell>
          <cell r="D31">
            <v>0</v>
          </cell>
          <cell r="E31">
            <v>0</v>
          </cell>
          <cell r="F31">
            <v>0.67130000000000001</v>
          </cell>
          <cell r="G31" t="str">
            <v>n.m.</v>
          </cell>
        </row>
        <row r="32">
          <cell r="B32" t="str">
            <v>EBITDA</v>
          </cell>
          <cell r="D32">
            <v>33.998415267890188</v>
          </cell>
          <cell r="E32">
            <v>31.567144214493297</v>
          </cell>
          <cell r="F32">
            <v>24.058571797425234</v>
          </cell>
          <cell r="G32">
            <v>-0.15878775822621616</v>
          </cell>
        </row>
        <row r="33">
          <cell r="B33" t="str">
            <v>% of net sales</v>
          </cell>
          <cell r="D33">
            <v>0.27014254295532836</v>
          </cell>
          <cell r="E33">
            <v>0.22437914561932307</v>
          </cell>
          <cell r="F33">
            <v>0.17038067126763706</v>
          </cell>
          <cell r="G33" t="str">
            <v>-</v>
          </cell>
          <cell r="M33" t="str">
            <v>Novabay</v>
          </cell>
          <cell r="N33">
            <v>0</v>
          </cell>
          <cell r="O33">
            <v>-2.3217210534793793</v>
          </cell>
          <cell r="P33">
            <v>-8.24546758348054</v>
          </cell>
        </row>
        <row r="34">
          <cell r="B34" t="str">
            <v>D&amp;A</v>
          </cell>
          <cell r="D34">
            <v>-11.9</v>
          </cell>
          <cell r="E34">
            <v>-12.6</v>
          </cell>
          <cell r="F34">
            <v>-16.8</v>
          </cell>
          <cell r="G34">
            <v>0.18817705157200915</v>
          </cell>
          <cell r="M34" t="str">
            <v>Novacogé</v>
          </cell>
          <cell r="N34">
            <v>-2.7883812509999997</v>
          </cell>
          <cell r="O34">
            <v>-8.7571734100000018</v>
          </cell>
          <cell r="P34">
            <v>-9.7203568399999902</v>
          </cell>
        </row>
        <row r="35">
          <cell r="B35" t="str">
            <v>EBIT</v>
          </cell>
          <cell r="D35">
            <v>22.098415267890189</v>
          </cell>
          <cell r="E35">
            <v>18.967144214493295</v>
          </cell>
          <cell r="F35">
            <v>7.2585717974252333</v>
          </cell>
          <cell r="G35">
            <v>-0.42688071382943127</v>
          </cell>
          <cell r="M35" t="str">
            <v>Novabion</v>
          </cell>
          <cell r="N35">
            <v>-4.0841009200000009</v>
          </cell>
          <cell r="O35">
            <v>-4.3943709999999987</v>
          </cell>
          <cell r="P35">
            <v>-4.7204427799999991</v>
          </cell>
        </row>
        <row r="36">
          <cell r="B36" t="str">
            <v>% of net sales</v>
          </cell>
          <cell r="D36">
            <v>0.17558824576711418</v>
          </cell>
          <cell r="E36">
            <v>0.13481839170400881</v>
          </cell>
          <cell r="F36">
            <v>5.1404561571772305E-2</v>
          </cell>
          <cell r="G36" t="str">
            <v>-</v>
          </cell>
          <cell r="M36" t="str">
            <v>Novacarb</v>
          </cell>
          <cell r="N36">
            <v>-38.270812983803097</v>
          </cell>
          <cell r="O36">
            <v>-43.913714520000021</v>
          </cell>
          <cell r="P36">
            <v>-53.036052640413466</v>
          </cell>
        </row>
        <row r="37">
          <cell r="B37" t="str">
            <v>Financial result</v>
          </cell>
          <cell r="D37">
            <v>-0.4</v>
          </cell>
          <cell r="E37">
            <v>-1.7</v>
          </cell>
          <cell r="F37">
            <v>0.7</v>
          </cell>
          <cell r="G37" t="str">
            <v>n.m.</v>
          </cell>
          <cell r="M37" t="str">
            <v>Sum</v>
          </cell>
          <cell r="N37">
            <v>-45.143295154803099</v>
          </cell>
          <cell r="O37">
            <v>-59.386979983479399</v>
          </cell>
          <cell r="P37">
            <v>-75.722319843893999</v>
          </cell>
        </row>
        <row r="38">
          <cell r="B38" t="str">
            <v>Exceptional result</v>
          </cell>
          <cell r="D38">
            <v>-2</v>
          </cell>
          <cell r="E38">
            <v>-1.3</v>
          </cell>
          <cell r="F38">
            <v>0</v>
          </cell>
          <cell r="G38" t="str">
            <v>-</v>
          </cell>
        </row>
        <row r="39">
          <cell r="B39" t="str">
            <v>Income tax</v>
          </cell>
          <cell r="D39">
            <v>-7.1</v>
          </cell>
          <cell r="E39">
            <v>-3.3</v>
          </cell>
          <cell r="F39">
            <v>-1</v>
          </cell>
          <cell r="G39">
            <v>-0.62470668747959923</v>
          </cell>
        </row>
        <row r="40">
          <cell r="B40" t="str">
            <v>Net result</v>
          </cell>
          <cell r="D40">
            <v>12.598415267890189</v>
          </cell>
          <cell r="E40">
            <v>12.667144214493295</v>
          </cell>
          <cell r="F40">
            <v>6.9585717974252335</v>
          </cell>
          <cell r="G40">
            <v>-0.25680616813399926</v>
          </cell>
        </row>
        <row r="41">
          <cell r="B41" t="str">
            <v>% of net sales</v>
          </cell>
          <cell r="D41">
            <v>0.1001037228017331</v>
          </cell>
          <cell r="E41">
            <v>9.0038014746351661E-2</v>
          </cell>
          <cell r="F41">
            <v>4.9279988184346153E-2</v>
          </cell>
          <cell r="G41" t="str">
            <v>-</v>
          </cell>
          <cell r="L41" t="str">
            <v>EBITDA</v>
          </cell>
          <cell r="M41" t="str">
            <v>p.82</v>
          </cell>
          <cell r="N41" t="str">
            <v>IM</v>
          </cell>
        </row>
        <row r="43">
          <cell r="B43" t="str">
            <v>FY16-18 Balance Sheet</v>
          </cell>
        </row>
        <row r="44">
          <cell r="B44" t="str">
            <v>€m</v>
          </cell>
          <cell r="E44">
            <v>2017</v>
          </cell>
          <cell r="F44">
            <v>2018</v>
          </cell>
          <cell r="L44" t="str">
            <v>€m</v>
          </cell>
          <cell r="N44">
            <v>2016</v>
          </cell>
          <cell r="O44">
            <v>2017</v>
          </cell>
          <cell r="P44">
            <v>2018</v>
          </cell>
          <cell r="Q44" t="str">
            <v>CAGR '16-'18</v>
          </cell>
        </row>
        <row r="46">
          <cell r="B46" t="str">
            <v>Intangible assets</v>
          </cell>
          <cell r="E46">
            <v>33.643999999999998</v>
          </cell>
          <cell r="F46">
            <v>33.627000000000002</v>
          </cell>
          <cell r="L46" t="str">
            <v>Contribution margin</v>
          </cell>
          <cell r="N46">
            <v>84.523898596767282</v>
          </cell>
          <cell r="O46">
            <v>86.547710658829857</v>
          </cell>
          <cell r="P46">
            <v>74.460876461120392</v>
          </cell>
          <cell r="Q46">
            <v>-6.141348171365546E-2</v>
          </cell>
        </row>
        <row r="47">
          <cell r="B47" t="str">
            <v>Tangible assets</v>
          </cell>
          <cell r="E47">
            <v>171.2478547179231</v>
          </cell>
          <cell r="F47">
            <v>168.71407792957481</v>
          </cell>
          <cell r="L47" t="str">
            <v>% of net sales</v>
          </cell>
          <cell r="N47">
            <v>0.67160485944749693</v>
          </cell>
          <cell r="O47">
            <v>0.61518081081343512</v>
          </cell>
          <cell r="P47">
            <v>0.52732532177907698</v>
          </cell>
          <cell r="Q47" t="str">
            <v>-</v>
          </cell>
        </row>
        <row r="48">
          <cell r="B48" t="str">
            <v>Financial assets</v>
          </cell>
          <cell r="E48">
            <v>0.349722416375437</v>
          </cell>
          <cell r="F48">
            <v>2.8654632800974924</v>
          </cell>
          <cell r="L48" t="str">
            <v>Labour costs</v>
          </cell>
          <cell r="N48">
            <v>-24.076435755302683</v>
          </cell>
          <cell r="O48">
            <v>-26.989610095647858</v>
          </cell>
          <cell r="P48">
            <v>-25.970833704861775</v>
          </cell>
          <cell r="Q48">
            <v>3.8596484468343295E-2</v>
          </cell>
        </row>
        <row r="49">
          <cell r="B49" t="str">
            <v>Fixed assets</v>
          </cell>
          <cell r="E49">
            <v>205.24157713429855</v>
          </cell>
          <cell r="F49">
            <v>205.20654120967231</v>
          </cell>
          <cell r="L49" t="str">
            <v>Other fixed costs</v>
          </cell>
          <cell r="N49">
            <v>-22.066056113574412</v>
          </cell>
          <cell r="O49">
            <v>-22.557651416932032</v>
          </cell>
          <cell r="P49">
            <v>-21.329454535231747</v>
          </cell>
          <cell r="Q49">
            <v>-1.6832496367700678E-2</v>
          </cell>
        </row>
        <row r="50">
          <cell r="B50" t="str">
            <v>Inventories</v>
          </cell>
          <cell r="E50">
            <v>15.398296575137291</v>
          </cell>
          <cell r="F50">
            <v>16.338243181963954</v>
          </cell>
          <cell r="L50" t="str">
            <v>Novacogé fixed costs</v>
          </cell>
          <cell r="N50">
            <v>-0.32420345999999972</v>
          </cell>
          <cell r="O50">
            <v>-1.2897342299999996</v>
          </cell>
          <cell r="P50">
            <v>0.38935663000000009</v>
          </cell>
          <cell r="Q50" t="str">
            <v>n.m.</v>
          </cell>
        </row>
        <row r="51">
          <cell r="B51" t="str">
            <v>Trade receivables</v>
          </cell>
          <cell r="E51">
            <v>35.707450823764354</v>
          </cell>
          <cell r="F51">
            <v>20.36299942274389</v>
          </cell>
          <cell r="L51" t="str">
            <v>Fixed costs</v>
          </cell>
          <cell r="N51">
            <v>-46.466695328877094</v>
          </cell>
          <cell r="O51">
            <v>-50.836995742579894</v>
          </cell>
          <cell r="P51">
            <v>-46.91093161009352</v>
          </cell>
          <cell r="Q51">
            <v>4.7687872308375123E-3</v>
          </cell>
        </row>
        <row r="52">
          <cell r="B52" t="str">
            <v>Trade payables</v>
          </cell>
          <cell r="E52">
            <v>-22.869447828257613</v>
          </cell>
          <cell r="F52">
            <v>-21.820700788916678</v>
          </cell>
          <cell r="L52" t="str">
            <v>Service fees</v>
          </cell>
          <cell r="N52">
            <v>-4.0587879999999998</v>
          </cell>
          <cell r="O52">
            <v>-4.1435707017566648</v>
          </cell>
          <cell r="P52">
            <v>-4.162673053601635</v>
          </cell>
          <cell r="Q52">
            <v>1.2716689073729803E-2</v>
          </cell>
        </row>
        <row r="53">
          <cell r="B53" t="str">
            <v>Trade Working Capital</v>
          </cell>
          <cell r="E53">
            <v>28.236299570644032</v>
          </cell>
          <cell r="F53">
            <v>14.880541815791158</v>
          </cell>
          <cell r="L53" t="str">
            <v>Novawood share of result</v>
          </cell>
          <cell r="N53">
            <v>0</v>
          </cell>
          <cell r="O53">
            <v>0</v>
          </cell>
          <cell r="P53">
            <v>0.67130000000000001</v>
          </cell>
          <cell r="Q53" t="str">
            <v>n.m.</v>
          </cell>
        </row>
        <row r="54">
          <cell r="B54" t="str">
            <v>Non-Trade Working Capital</v>
          </cell>
          <cell r="E54">
            <v>-14.815285571642541</v>
          </cell>
          <cell r="F54">
            <v>0.77211872233978851</v>
          </cell>
          <cell r="L54" t="str">
            <v>EBITDA</v>
          </cell>
          <cell r="N54">
            <v>33.998415267890188</v>
          </cell>
          <cell r="O54">
            <v>31.567144214493297</v>
          </cell>
          <cell r="P54">
            <v>24.058571797425234</v>
          </cell>
          <cell r="Q54">
            <v>-0.15878775822621616</v>
          </cell>
        </row>
        <row r="55">
          <cell r="B55" t="str">
            <v>Working Capital</v>
          </cell>
          <cell r="E55">
            <v>13.421013999001492</v>
          </cell>
          <cell r="F55">
            <v>15.652660538130947</v>
          </cell>
          <cell r="L55" t="str">
            <v>% of net sales</v>
          </cell>
          <cell r="N55">
            <v>0.27014254295532836</v>
          </cell>
          <cell r="O55">
            <v>0.22437914561932307</v>
          </cell>
          <cell r="P55">
            <v>0.17038067126763706</v>
          </cell>
          <cell r="Q55" t="str">
            <v>-</v>
          </cell>
        </row>
        <row r="56">
          <cell r="B56" t="str">
            <v>Provisions</v>
          </cell>
          <cell r="E56">
            <v>-10.472000000000001</v>
          </cell>
          <cell r="F56">
            <v>-9.9060000000000006</v>
          </cell>
        </row>
        <row r="57">
          <cell r="B57" t="str">
            <v>Other long term liabilities</v>
          </cell>
          <cell r="E57">
            <v>-2.415</v>
          </cell>
          <cell r="F57">
            <v>-2.2839999999999998</v>
          </cell>
        </row>
        <row r="58">
          <cell r="B58" t="str">
            <v>Deferred tax</v>
          </cell>
          <cell r="E58">
            <v>-15.187330004992512</v>
          </cell>
          <cell r="F58">
            <v>-14.303195689821051</v>
          </cell>
        </row>
        <row r="59">
          <cell r="B59" t="str">
            <v>Financial debt</v>
          </cell>
          <cell r="E59">
            <v>-50.164093859211206</v>
          </cell>
          <cell r="F59">
            <v>-46.104215893784904</v>
          </cell>
        </row>
        <row r="60">
          <cell r="B60" t="str">
            <v>Cash and cash equivalents</v>
          </cell>
          <cell r="E60">
            <v>3.3347488766849698</v>
          </cell>
          <cell r="F60">
            <v>1.7587013020332241</v>
          </cell>
        </row>
        <row r="61">
          <cell r="B61" t="str">
            <v>Net financial debt</v>
          </cell>
          <cell r="E61">
            <v>-46.829344982526237</v>
          </cell>
          <cell r="F61">
            <v>-44.34551459175168</v>
          </cell>
        </row>
        <row r="62">
          <cell r="B62" t="str">
            <v>Net assets</v>
          </cell>
          <cell r="E62">
            <v>143.75891614578131</v>
          </cell>
          <cell r="F62">
            <v>150.02049146623054</v>
          </cell>
        </row>
        <row r="65">
          <cell r="B65" t="str">
            <v>FY16-18 Free Cash Flow</v>
          </cell>
        </row>
        <row r="66">
          <cell r="B66" t="str">
            <v>€m</v>
          </cell>
          <cell r="E66">
            <v>2017</v>
          </cell>
          <cell r="F66">
            <v>2018</v>
          </cell>
        </row>
        <row r="68">
          <cell r="B68" t="str">
            <v>EBITDA</v>
          </cell>
          <cell r="E68">
            <v>31.578228347987803</v>
          </cell>
          <cell r="F68">
            <v>24.092236962998687</v>
          </cell>
        </row>
        <row r="69">
          <cell r="B69" t="str">
            <v>Non-cash items in EBITDA</v>
          </cell>
          <cell r="E69">
            <v>-0.46099999999999997</v>
          </cell>
          <cell r="F69">
            <v>-4.1704013053676299</v>
          </cell>
        </row>
        <row r="70">
          <cell r="B70" t="str">
            <v>Change in Trade Working Capital</v>
          </cell>
          <cell r="E70">
            <v>-9.2428955323087312</v>
          </cell>
          <cell r="F70">
            <v>1.9733948748528696</v>
          </cell>
        </row>
        <row r="71">
          <cell r="B71" t="str">
            <v>Change in Non-Trade Working Capital</v>
          </cell>
          <cell r="E71">
            <v>2.4200129832820259</v>
          </cell>
          <cell r="F71">
            <v>-6.443881550773674</v>
          </cell>
        </row>
        <row r="72">
          <cell r="B72" t="str">
            <v>Change in Working Capital</v>
          </cell>
          <cell r="E72">
            <v>-6.8228825490267049</v>
          </cell>
          <cell r="F72">
            <v>-4.4704866759208048</v>
          </cell>
        </row>
        <row r="73">
          <cell r="B73" t="str">
            <v>Maintenance &amp; Compliance Capex</v>
          </cell>
          <cell r="E73">
            <v>-12.437999999999999</v>
          </cell>
          <cell r="F73">
            <v>-12.653000000000002</v>
          </cell>
        </row>
        <row r="74">
          <cell r="B74" t="str">
            <v>Change in Capex payables</v>
          </cell>
          <cell r="E74">
            <v>-1.175</v>
          </cell>
          <cell r="F74">
            <v>-0.63921294909665471</v>
          </cell>
        </row>
        <row r="75">
          <cell r="B75" t="str">
            <v>Fixed assets disposal</v>
          </cell>
          <cell r="E75">
            <v>2.46</v>
          </cell>
          <cell r="F75">
            <v>0.9</v>
          </cell>
        </row>
        <row r="76">
          <cell r="B76" t="str">
            <v>Free cash flow before development Capex</v>
          </cell>
          <cell r="E76">
            <v>13.141345798961098</v>
          </cell>
          <cell r="F76">
            <v>3.0591360326135959</v>
          </cell>
        </row>
        <row r="77">
          <cell r="B77" t="str">
            <v>% of EBITDA</v>
          </cell>
          <cell r="E77">
            <v>0.41615209232592926</v>
          </cell>
          <cell r="F77">
            <v>0.12697600630908101</v>
          </cell>
        </row>
        <row r="78">
          <cell r="B78" t="str">
            <v>Development Capex</v>
          </cell>
          <cell r="E78">
            <v>-5.4189999999999996</v>
          </cell>
          <cell r="F78">
            <v>-1.4557</v>
          </cell>
        </row>
        <row r="79">
          <cell r="B79" t="str">
            <v>Novabay FY17 change in Capex payables</v>
          </cell>
          <cell r="E79">
            <v>-11.983944294926896</v>
          </cell>
          <cell r="F79">
            <v>0</v>
          </cell>
        </row>
        <row r="80">
          <cell r="B80" t="str">
            <v>Free cash flow before tax</v>
          </cell>
          <cell r="E80">
            <v>-4.2615984959657993</v>
          </cell>
          <cell r="F80">
            <v>1.6034360326135959</v>
          </cell>
        </row>
        <row r="81">
          <cell r="B81" t="str">
            <v>% of EBITDA</v>
          </cell>
          <cell r="E81">
            <v>-0.13495369179687855</v>
          </cell>
          <cell r="F81">
            <v>6.655405370104002E-2</v>
          </cell>
        </row>
        <row r="82">
          <cell r="B82" t="str">
            <v>Income tax paid</v>
          </cell>
          <cell r="E82">
            <v>-6.3320000000000007</v>
          </cell>
          <cell r="F82">
            <v>-8.419710162178994</v>
          </cell>
        </row>
        <row r="83">
          <cell r="B83" t="str">
            <v>Free cash flow after tax</v>
          </cell>
          <cell r="E83">
            <v>-10.5935984959658</v>
          </cell>
          <cell r="F83">
            <v>-6.8162741295653984</v>
          </cell>
        </row>
        <row r="84">
          <cell r="B84" t="str">
            <v>% of EBITDA</v>
          </cell>
          <cell r="E84">
            <v>-0.33547159071831956</v>
          </cell>
          <cell r="F84">
            <v>-0.28292408629526439</v>
          </cell>
        </row>
        <row r="85">
          <cell r="B85" t="str">
            <v>Dividend paid</v>
          </cell>
          <cell r="E85">
            <v>-9.9109999999999996</v>
          </cell>
          <cell r="F85">
            <v>0</v>
          </cell>
        </row>
        <row r="86">
          <cell r="B86" t="str">
            <v>Financial assets capex</v>
          </cell>
          <cell r="E86">
            <v>-6.5398273011908106E-2</v>
          </cell>
          <cell r="F86">
            <v>-2.5157408637220553</v>
          </cell>
        </row>
        <row r="87">
          <cell r="B87" t="str">
            <v>Financial debt reimbursment</v>
          </cell>
          <cell r="E87">
            <v>23.90412221683231</v>
          </cell>
          <cell r="F87">
            <v>-4.0598779654263026</v>
          </cell>
        </row>
        <row r="88">
          <cell r="B88" t="str">
            <v>Change in factoring</v>
          </cell>
          <cell r="E88">
            <v>0</v>
          </cell>
          <cell r="F88">
            <v>11.382362880000001</v>
          </cell>
        </row>
        <row r="89">
          <cell r="B89" t="str">
            <v>Financial result</v>
          </cell>
          <cell r="E89">
            <v>-1.98385526948256</v>
          </cell>
          <cell r="F89">
            <v>1.324809769915771</v>
          </cell>
        </row>
        <row r="90">
          <cell r="B90" t="str">
            <v>Financial cash flow</v>
          </cell>
          <cell r="E90">
            <v>11.943868674337841</v>
          </cell>
          <cell r="F90">
            <v>6.1315538207674161</v>
          </cell>
        </row>
        <row r="91">
          <cell r="B91" t="str">
            <v>Exceptional results</v>
          </cell>
          <cell r="E91">
            <v>-1.3029999999999999</v>
          </cell>
          <cell r="F91">
            <v>0</v>
          </cell>
        </row>
        <row r="92">
          <cell r="B92" t="str">
            <v>Forex impact</v>
          </cell>
          <cell r="E92">
            <v>1.32876634999861</v>
          </cell>
          <cell r="F92">
            <v>-0.88055185250231272</v>
          </cell>
        </row>
        <row r="93">
          <cell r="B93" t="str">
            <v>Net cash flow</v>
          </cell>
          <cell r="E93">
            <v>1.3260365283706517</v>
          </cell>
          <cell r="F93">
            <v>-1.604272161300295</v>
          </cell>
        </row>
        <row r="96">
          <cell r="B96" t="str">
            <v xml:space="preserve"> NFD</v>
          </cell>
        </row>
        <row r="97">
          <cell r="B97" t="str">
            <v>€m</v>
          </cell>
          <cell r="E97">
            <v>2017</v>
          </cell>
          <cell r="F97">
            <v>2018</v>
          </cell>
        </row>
        <row r="98">
          <cell r="B98" t="str">
            <v>Cash</v>
          </cell>
          <cell r="E98">
            <v>3.3337488766849699</v>
          </cell>
          <cell r="F98">
            <v>0.72670130203322403</v>
          </cell>
        </row>
        <row r="99">
          <cell r="B99" t="str">
            <v>Factoring cash deposit</v>
          </cell>
          <cell r="E99">
            <v>0</v>
          </cell>
          <cell r="F99">
            <v>1.032</v>
          </cell>
        </row>
        <row r="100">
          <cell r="B100" t="str">
            <v>Cash and cash equivalents</v>
          </cell>
          <cell r="E100">
            <v>3.3337488766849699</v>
          </cell>
          <cell r="F100">
            <v>1.7587013020332241</v>
          </cell>
        </row>
        <row r="101">
          <cell r="B101" t="str">
            <v>Seqens Group borrowings</v>
          </cell>
          <cell r="E101">
            <v>-47.012999999999998</v>
          </cell>
          <cell r="F101">
            <v>-43.118000000000002</v>
          </cell>
        </row>
        <row r="102">
          <cell r="B102" t="str">
            <v>Future rental costs</v>
          </cell>
          <cell r="E102">
            <v>-2.9260000000000002</v>
          </cell>
          <cell r="F102">
            <v>-2.8660000000000001</v>
          </cell>
        </row>
        <row r="103">
          <cell r="B103" t="str">
            <v>Financial loan from public agencies</v>
          </cell>
          <cell r="E103">
            <v>-0.22500000000000001</v>
          </cell>
          <cell r="F103">
            <v>-0.12021589378487535</v>
          </cell>
        </row>
        <row r="104">
          <cell r="B104" t="str">
            <v>Financial debt</v>
          </cell>
          <cell r="E104">
            <v>-50.164000000000001</v>
          </cell>
          <cell r="F104">
            <v>-46.104215893784875</v>
          </cell>
        </row>
        <row r="105">
          <cell r="B105" t="str">
            <v>Net financial debt</v>
          </cell>
          <cell r="E105">
            <v>-46.83025112331503</v>
          </cell>
          <cell r="F105">
            <v>-44.345514591751652</v>
          </cell>
        </row>
        <row r="106">
          <cell r="B106" t="str">
            <v>Factoring program in place</v>
          </cell>
          <cell r="E106">
            <v>0</v>
          </cell>
          <cell r="F106">
            <v>-11.4</v>
          </cell>
        </row>
        <row r="107">
          <cell r="B107" t="str">
            <v>Adjusted net financial debt</v>
          </cell>
          <cell r="E107">
            <v>-46.83025112331503</v>
          </cell>
          <cell r="F107">
            <v>-55.74551459175165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Statement"/>
      <sheetName val="Fixed v Variable"/>
      <sheetName val="Expense Breakdown"/>
      <sheetName val="EBITDA Bridge"/>
      <sheetName val="CIM - Cost Realignment"/>
      <sheetName val="CIM - IS"/>
      <sheetName val="Exec Summary"/>
      <sheetName val="CIM - Products"/>
      <sheetName val="Products"/>
      <sheetName val="Balance Sheet"/>
      <sheetName val="Sales"/>
      <sheetName val="2005A"/>
      <sheetName val="2009P"/>
      <sheetName val="Sales by Business Unit"/>
      <sheetName val="Sales by Pounds"/>
      <sheetName val="Sales by Dollars"/>
      <sheetName val="Retail Sales"/>
      <sheetName val="2006 Retail Sales Chart"/>
      <sheetName val="2008 Retail Sales Chart"/>
      <sheetName val="Retail Volume"/>
      <sheetName val="2006 Retail Volume chart"/>
      <sheetName val="2008 Retail Volume chart"/>
      <sheetName val="Foodservice Sales"/>
      <sheetName val="2006 Foodservice Sales"/>
      <sheetName val="2008 Foodservice sales "/>
      <sheetName val="Foodservice Volume"/>
      <sheetName val="2006 Foodservice Volume chart"/>
      <sheetName val="2008 Foodservice Volume chart"/>
      <sheetName val="Customers"/>
      <sheetName val="Appendix--&gt;"/>
      <sheetName val="Reconciliation to Report Rev"/>
      <sheetName val="Reconciliation to Report EBITDA"/>
      <sheetName val="Normalized EBITDA"/>
      <sheetName val="Normalized EBITDA Chart"/>
      <sheetName val="Industry Example"/>
      <sheetName val="Chart Data"/>
      <sheetName val="Sales - Horizontal"/>
      <sheetName val="EBITDA - Horizontal"/>
      <sheetName val="Vol - Horizontal"/>
      <sheetName val="2005 Market Mix - Volume"/>
      <sheetName val="2009 Market Mix - Volume"/>
      <sheetName val="Financial Summary"/>
      <sheetName val="Employees"/>
      <sheetName val="Purchasing &amp; Suppliers"/>
      <sheetName val="Not Using ----&gt;"/>
      <sheetName val="Adjustments"/>
      <sheetName val="Sheet1"/>
      <sheetName val="Sheet1 (2)"/>
      <sheetName val="CIM - Volume Chart"/>
      <sheetName val="Cost Analysis"/>
      <sheetName val="Cost Savings"/>
      <sheetName val="EBITDA"/>
      <sheetName val="Margin"/>
      <sheetName val="Competitors"/>
      <sheetName val="Volume Sold %"/>
      <sheetName val="Volume Sold $"/>
      <sheetName val="Sales $"/>
    </sheetNames>
    <sheetDataSet>
      <sheetData sheetId="0">
        <row r="1">
          <cell r="A1" t="str">
            <v>Summary Historical &amp; Projected Financials</v>
          </cell>
        </row>
        <row r="2">
          <cell r="A2" t="str">
            <v>Project Kahuna</v>
          </cell>
        </row>
        <row r="4">
          <cell r="D4" t="str">
            <v>Fiscal Year Ending December 31,</v>
          </cell>
        </row>
        <row r="5">
          <cell r="B5" t="str">
            <v>(000s, except per lbs)</v>
          </cell>
          <cell r="D5">
            <v>2005</v>
          </cell>
          <cell r="E5">
            <v>2006</v>
          </cell>
          <cell r="F5">
            <v>2007</v>
          </cell>
          <cell r="G5">
            <v>2008</v>
          </cell>
          <cell r="I5" t="str">
            <v>2009P</v>
          </cell>
        </row>
        <row r="7">
          <cell r="B7" t="str">
            <v>Volume Sold (lbs):</v>
          </cell>
        </row>
        <row r="8">
          <cell r="B8" t="str">
            <v>Retail</v>
          </cell>
          <cell r="D8">
            <v>116026.480524</v>
          </cell>
          <cell r="E8">
            <v>113630.00384800001</v>
          </cell>
          <cell r="F8">
            <v>118116.42782</v>
          </cell>
          <cell r="G8">
            <v>131888.019</v>
          </cell>
          <cell r="I8">
            <v>158349.32500000001</v>
          </cell>
          <cell r="K8">
            <v>0.42390214674869586</v>
          </cell>
          <cell r="L8">
            <v>0.46974466437128698</v>
          </cell>
          <cell r="M8">
            <v>0.2006346459718984</v>
          </cell>
        </row>
        <row r="9">
          <cell r="B9" t="str">
            <v>Foodservice</v>
          </cell>
          <cell r="D9">
            <v>149236.49507499998</v>
          </cell>
          <cell r="E9">
            <v>165784.26334999999</v>
          </cell>
          <cell r="F9">
            <v>158540.98300000001</v>
          </cell>
          <cell r="G9">
            <v>179240.43366666665</v>
          </cell>
          <cell r="I9">
            <v>178747.266</v>
          </cell>
          <cell r="K9">
            <v>0.57609785325130414</v>
          </cell>
          <cell r="L9">
            <v>0.53025533562871296</v>
          </cell>
        </row>
        <row r="10">
          <cell r="B10" t="str">
            <v>Total Volume</v>
          </cell>
          <cell r="D10">
            <v>265262.975599</v>
          </cell>
          <cell r="E10">
            <v>279414.26719799999</v>
          </cell>
          <cell r="F10">
            <v>276657.41081999999</v>
          </cell>
          <cell r="G10">
            <v>311128.45266666665</v>
          </cell>
          <cell r="I10">
            <v>337096.59100000001</v>
          </cell>
        </row>
        <row r="11">
          <cell r="B11" t="str">
            <v>Volume Growth</v>
          </cell>
          <cell r="D11">
            <v>9.7794113937369476E-2</v>
          </cell>
          <cell r="E11">
            <v>5.3348159753710211E-2</v>
          </cell>
          <cell r="F11">
            <v>-9.8665555114493264E-3</v>
          </cell>
          <cell r="G11">
            <v>0.12459829557609203</v>
          </cell>
          <cell r="I11">
            <v>8.3464363708178224E-2</v>
          </cell>
        </row>
        <row r="13">
          <cell r="B13" t="str">
            <v>Revenue:</v>
          </cell>
        </row>
        <row r="14">
          <cell r="B14" t="str">
            <v>Retail</v>
          </cell>
          <cell r="D14">
            <v>198773.47631194998</v>
          </cell>
          <cell r="E14">
            <v>180273.13731195001</v>
          </cell>
          <cell r="F14">
            <v>196094.23010985003</v>
          </cell>
          <cell r="G14">
            <v>240483.49</v>
          </cell>
          <cell r="I14">
            <v>306250.51299999998</v>
          </cell>
        </row>
        <row r="15">
          <cell r="B15" t="str">
            <v>Foodservice</v>
          </cell>
          <cell r="D15">
            <v>216696.659885</v>
          </cell>
          <cell r="E15">
            <v>220071.96588499998</v>
          </cell>
          <cell r="F15">
            <v>219147.63888499999</v>
          </cell>
          <cell r="G15">
            <v>271120.85868973332</v>
          </cell>
          <cell r="I15">
            <v>281234</v>
          </cell>
        </row>
        <row r="16">
          <cell r="B16" t="str">
            <v>Total Revenue</v>
          </cell>
          <cell r="D16">
            <v>415470.13619694998</v>
          </cell>
          <cell r="E16">
            <v>400345.10319694999</v>
          </cell>
          <cell r="F16">
            <v>415241.86899485003</v>
          </cell>
          <cell r="G16">
            <v>511604.34868973331</v>
          </cell>
          <cell r="I16">
            <v>587484.51300000004</v>
          </cell>
        </row>
        <row r="17">
          <cell r="B17" t="str">
            <v>Revenue Growth</v>
          </cell>
          <cell r="D17">
            <v>0.17685944921508834</v>
          </cell>
          <cell r="E17">
            <v>-3.6404621372906787E-2</v>
          </cell>
          <cell r="F17">
            <v>3.7209811432541873E-2</v>
          </cell>
          <cell r="G17">
            <v>0.23206349573597174</v>
          </cell>
          <cell r="I17">
            <v>0.1483180596580207</v>
          </cell>
        </row>
        <row r="19">
          <cell r="B19" t="str">
            <v>Material Margin:</v>
          </cell>
        </row>
        <row r="20">
          <cell r="B20" t="str">
            <v>Retail</v>
          </cell>
          <cell r="D20" t="str">
            <v>n/a</v>
          </cell>
          <cell r="E20">
            <v>48095.312717758883</v>
          </cell>
          <cell r="F20">
            <v>49874.510717327103</v>
          </cell>
          <cell r="G20">
            <v>56144</v>
          </cell>
          <cell r="I20">
            <v>65026.5</v>
          </cell>
        </row>
        <row r="21">
          <cell r="B21" t="str">
            <v>Foodservice</v>
          </cell>
          <cell r="D21" t="str">
            <v>n/a</v>
          </cell>
          <cell r="E21">
            <v>40679.809403200001</v>
          </cell>
          <cell r="F21">
            <v>38467.510280899995</v>
          </cell>
          <cell r="G21">
            <v>43444.051282110762</v>
          </cell>
          <cell r="I21">
            <v>48869.923000000003</v>
          </cell>
        </row>
        <row r="22">
          <cell r="B22" t="str">
            <v>Total Material Margin</v>
          </cell>
          <cell r="D22">
            <v>89180.825980958864</v>
          </cell>
          <cell r="E22">
            <v>88775.141850958884</v>
          </cell>
          <cell r="F22">
            <v>88342.020998227104</v>
          </cell>
          <cell r="G22">
            <v>99588.051282110755</v>
          </cell>
          <cell r="I22">
            <v>113896.42724209536</v>
          </cell>
        </row>
        <row r="23">
          <cell r="B23" t="str">
            <v>% of Revenue</v>
          </cell>
          <cell r="D23">
            <v>0.21465038810559292</v>
          </cell>
          <cell r="E23">
            <v>0.2217465410268448</v>
          </cell>
          <cell r="F23">
            <v>0.21274834643257701</v>
          </cell>
          <cell r="G23">
            <v>0.19465833614816819</v>
          </cell>
          <cell r="I23">
            <v>0.19387136974978497</v>
          </cell>
        </row>
        <row r="24">
          <cell r="B24" t="str">
            <v>Growth</v>
          </cell>
          <cell r="D24" t="str">
            <v>n/a</v>
          </cell>
          <cell r="E24">
            <v>-4.5490061965405282E-3</v>
          </cell>
          <cell r="F24">
            <v>-4.8788528376437768E-3</v>
          </cell>
          <cell r="G24">
            <v>0.12730103020972705</v>
          </cell>
          <cell r="I24">
            <v>0.1436756295135464</v>
          </cell>
        </row>
        <row r="25">
          <cell r="B25" t="str">
            <v>\</v>
          </cell>
        </row>
        <row r="26">
          <cell r="B26" t="str">
            <v>Sale Price / lbs:</v>
          </cell>
        </row>
        <row r="27">
          <cell r="B27" t="str">
            <v>Retail</v>
          </cell>
          <cell r="D27">
            <v>1.7131733670990203</v>
          </cell>
          <cell r="E27">
            <v>1.5864923981970187</v>
          </cell>
          <cell r="F27">
            <v>1.660177451426841</v>
          </cell>
          <cell r="G27">
            <v>1.8233914787968724</v>
          </cell>
          <cell r="I27">
            <v>1.9340184304543133</v>
          </cell>
        </row>
        <row r="28">
          <cell r="B28" t="str">
            <v>Foodservice</v>
          </cell>
          <cell r="D28">
            <v>1.4520353066191845</v>
          </cell>
          <cell r="E28">
            <v>1.3274599255563178</v>
          </cell>
          <cell r="F28">
            <v>1.382277533153683</v>
          </cell>
          <cell r="G28">
            <v>1.5126099236846116</v>
          </cell>
          <cell r="I28">
            <v>1.5733611276605484</v>
          </cell>
        </row>
        <row r="30">
          <cell r="B30" t="str">
            <v>Consolidated</v>
          </cell>
          <cell r="D30">
            <v>1.5662575421947285</v>
          </cell>
          <cell r="E30">
            <v>1.4328012209672005</v>
          </cell>
          <cell r="F30">
            <v>1.5009244385107632</v>
          </cell>
          <cell r="G30">
            <v>1.644350892066597</v>
          </cell>
          <cell r="I30">
            <v>1.7427779713144593</v>
          </cell>
        </row>
        <row r="32">
          <cell r="B32" t="str">
            <v>Material Margin / lbs:</v>
          </cell>
        </row>
        <row r="33">
          <cell r="B33" t="str">
            <v>Retail</v>
          </cell>
          <cell r="D33" t="str">
            <v>n/a</v>
          </cell>
          <cell r="E33">
            <v>0.42326244028025178</v>
          </cell>
          <cell r="F33">
            <v>0.42224872219579712</v>
          </cell>
          <cell r="G33">
            <v>0.42569446736477251</v>
          </cell>
          <cell r="I33">
            <v>0.41065220833748423</v>
          </cell>
        </row>
        <row r="34">
          <cell r="B34" t="str">
            <v>Foodservice</v>
          </cell>
          <cell r="D34" t="str">
            <v>n/a</v>
          </cell>
          <cell r="E34">
            <v>0.24537799053531217</v>
          </cell>
          <cell r="F34">
            <v>0.24263448827550158</v>
          </cell>
          <cell r="G34">
            <v>0.24237863295345316</v>
          </cell>
          <cell r="I34">
            <v>0.27340235234702837</v>
          </cell>
        </row>
        <row r="36">
          <cell r="B36" t="str">
            <v>Consolidated</v>
          </cell>
          <cell r="D36">
            <v>0.33619778930541055</v>
          </cell>
          <cell r="E36">
            <v>0.31771871472851665</v>
          </cell>
          <cell r="F36">
            <v>0.31931919241340895</v>
          </cell>
          <cell r="G36">
            <v>0.32008660869343986</v>
          </cell>
          <cell r="I36">
            <v>0.3378747524684857</v>
          </cell>
        </row>
        <row r="40">
          <cell r="D40" t="str">
            <v>Fiscal Year Ending December 31,</v>
          </cell>
        </row>
        <row r="41">
          <cell r="B41" t="str">
            <v>(000s, except per lbs)</v>
          </cell>
          <cell r="D41">
            <v>2005</v>
          </cell>
          <cell r="E41">
            <v>2006</v>
          </cell>
          <cell r="F41">
            <v>2007</v>
          </cell>
          <cell r="G41">
            <v>2008</v>
          </cell>
          <cell r="I41" t="str">
            <v>2009P</v>
          </cell>
        </row>
        <row r="43">
          <cell r="B43" t="str">
            <v>Total Volume</v>
          </cell>
          <cell r="D43">
            <v>265262.975599</v>
          </cell>
          <cell r="E43">
            <v>279414.26719799999</v>
          </cell>
          <cell r="F43">
            <v>276657.41081999999</v>
          </cell>
          <cell r="G43">
            <v>311128.45266666665</v>
          </cell>
          <cell r="I43">
            <v>337096.59100000001</v>
          </cell>
        </row>
        <row r="44">
          <cell r="B44" t="str">
            <v>Volume Growth</v>
          </cell>
          <cell r="D44">
            <v>9.7794113937369476E-2</v>
          </cell>
          <cell r="E44">
            <v>5.3348159753710211E-2</v>
          </cell>
          <cell r="F44">
            <v>-9.8665555114493264E-3</v>
          </cell>
          <cell r="G44">
            <v>0.12459829557609203</v>
          </cell>
          <cell r="I44">
            <v>8.3464363708178224E-2</v>
          </cell>
        </row>
        <row r="46">
          <cell r="B46" t="str">
            <v>Total Revenue</v>
          </cell>
          <cell r="D46">
            <v>415470.13619694998</v>
          </cell>
          <cell r="E46">
            <v>400345.10319694999</v>
          </cell>
          <cell r="F46">
            <v>415241.86899485003</v>
          </cell>
          <cell r="G46">
            <v>511604.34868973331</v>
          </cell>
          <cell r="I46">
            <v>587484.51300000004</v>
          </cell>
        </row>
        <row r="47">
          <cell r="B47" t="str">
            <v>Revenue Growth</v>
          </cell>
          <cell r="D47">
            <v>0.17685944921508834</v>
          </cell>
          <cell r="E47">
            <v>-3.6404621372906787E-2</v>
          </cell>
          <cell r="F47">
            <v>3.7209811432541873E-2</v>
          </cell>
          <cell r="G47">
            <v>0.23206349573597174</v>
          </cell>
          <cell r="I47">
            <v>0.1483180596580207</v>
          </cell>
        </row>
        <row r="49">
          <cell r="B49" t="str">
            <v>Material Margin</v>
          </cell>
          <cell r="D49">
            <v>89180.825980958864</v>
          </cell>
          <cell r="E49">
            <v>88775.141850958884</v>
          </cell>
          <cell r="F49">
            <v>88342.020998227104</v>
          </cell>
          <cell r="G49">
            <v>99588.051282110755</v>
          </cell>
          <cell r="I49">
            <v>113896.42724209536</v>
          </cell>
        </row>
        <row r="50">
          <cell r="B50" t="str">
            <v>Material Margin / lbs</v>
          </cell>
          <cell r="D50">
            <v>0.33619778930541055</v>
          </cell>
          <cell r="E50">
            <v>0.31771871472851665</v>
          </cell>
          <cell r="F50">
            <v>0.31931919241340895</v>
          </cell>
          <cell r="G50">
            <v>0.32008660869343986</v>
          </cell>
          <cell r="I50">
            <v>0.3378747524684857</v>
          </cell>
        </row>
        <row r="52">
          <cell r="B52" t="str">
            <v>Packaging Supplies &amp; Air Products</v>
          </cell>
          <cell r="D52">
            <v>14433.122000304002</v>
          </cell>
          <cell r="E52">
            <v>14537.768170304</v>
          </cell>
          <cell r="F52">
            <v>15380.160910192002</v>
          </cell>
          <cell r="G52">
            <v>17039.557362</v>
          </cell>
          <cell r="I52">
            <v>19544.959951867902</v>
          </cell>
        </row>
        <row r="53">
          <cell r="B53" t="str">
            <v>Labor &amp; Benefits</v>
          </cell>
          <cell r="D53">
            <v>17026.853910162001</v>
          </cell>
          <cell r="E53">
            <v>17924.905070162004</v>
          </cell>
          <cell r="F53">
            <v>18791.683002325997</v>
          </cell>
          <cell r="G53">
            <v>22662.341838266668</v>
          </cell>
          <cell r="I53">
            <v>25490.112672213047</v>
          </cell>
          <cell r="K53">
            <v>0.38607554241533648</v>
          </cell>
        </row>
        <row r="54">
          <cell r="B54" t="str">
            <v>Utilities</v>
          </cell>
          <cell r="D54">
            <v>3402.38634</v>
          </cell>
          <cell r="E54">
            <v>3377.2513300000001</v>
          </cell>
          <cell r="F54">
            <v>4120.79</v>
          </cell>
          <cell r="G54">
            <v>4569.1859999999997</v>
          </cell>
          <cell r="I54">
            <v>4742.2561799999994</v>
          </cell>
        </row>
        <row r="55">
          <cell r="B55" t="str">
            <v>Outbound Freight &amp; Trucking</v>
          </cell>
          <cell r="D55">
            <v>8319.4580664280002</v>
          </cell>
          <cell r="E55">
            <v>9690.9536564280006</v>
          </cell>
          <cell r="F55">
            <v>8686.291990243999</v>
          </cell>
          <cell r="G55">
            <v>11543.377394285715</v>
          </cell>
          <cell r="I55">
            <v>11834.736260927852</v>
          </cell>
        </row>
        <row r="56">
          <cell r="B56" t="str">
            <v>Lab Expenses</v>
          </cell>
          <cell r="D56">
            <v>665.70660999999996</v>
          </cell>
          <cell r="E56">
            <v>626.28895</v>
          </cell>
          <cell r="F56">
            <v>939.59400000000005</v>
          </cell>
          <cell r="G56">
            <v>915.39700000000005</v>
          </cell>
          <cell r="I56">
            <v>1033.0401153631378</v>
          </cell>
        </row>
        <row r="57">
          <cell r="B57" t="str">
            <v>Other Plant Expenses</v>
          </cell>
          <cell r="D57">
            <v>1248.3835800000002</v>
          </cell>
          <cell r="E57">
            <v>1261.09869</v>
          </cell>
          <cell r="F57">
            <v>1392.36</v>
          </cell>
          <cell r="G57">
            <v>1514.424</v>
          </cell>
          <cell r="I57">
            <v>1625.4698437331949</v>
          </cell>
        </row>
        <row r="58">
          <cell r="B58" t="str">
            <v>Outside Storage</v>
          </cell>
          <cell r="D58">
            <v>155.61101000000002</v>
          </cell>
          <cell r="E58">
            <v>664.78900999999996</v>
          </cell>
          <cell r="F58">
            <v>897.99900000000002</v>
          </cell>
          <cell r="G58">
            <v>625.78577777777775</v>
          </cell>
          <cell r="I58">
            <v>519.70973687050207</v>
          </cell>
        </row>
        <row r="59">
          <cell r="B59" t="str">
            <v>Purchase Discounts</v>
          </cell>
          <cell r="D59">
            <v>-140.18720000000002</v>
          </cell>
          <cell r="E59">
            <v>-163.67911999999998</v>
          </cell>
          <cell r="F59">
            <v>-166.61</v>
          </cell>
          <cell r="G59">
            <v>-170.827</v>
          </cell>
          <cell r="I59">
            <v>-186.2979549027182</v>
          </cell>
        </row>
        <row r="60">
          <cell r="B60" t="str">
            <v>Variable Manufacturing Costs</v>
          </cell>
          <cell r="D60">
            <v>45111.334316894005</v>
          </cell>
          <cell r="E60">
            <v>47919.375756894005</v>
          </cell>
          <cell r="F60">
            <v>50042.268902762</v>
          </cell>
          <cell r="G60">
            <v>58699.242372330154</v>
          </cell>
          <cell r="I60">
            <v>64603.986806072913</v>
          </cell>
        </row>
        <row r="61">
          <cell r="B61" t="str">
            <v>Variable Manufacturing Costs / lbs</v>
          </cell>
          <cell r="D61">
            <v>0.17006268671693234</v>
          </cell>
          <cell r="E61">
            <v>0.17149938776367898</v>
          </cell>
          <cell r="F61">
            <v>0.18088172210691553</v>
          </cell>
          <cell r="G61">
            <v>0.18866561984036445</v>
          </cell>
          <cell r="I61">
            <v>0.19164829467549527</v>
          </cell>
        </row>
        <row r="62">
          <cell r="B62" t="str">
            <v>Growth</v>
          </cell>
          <cell r="D62" t="str">
            <v>--</v>
          </cell>
          <cell r="E62">
            <v>6.2246916047180578E-2</v>
          </cell>
          <cell r="F62">
            <v>4.4301352267982708E-2</v>
          </cell>
          <cell r="G62">
            <v>0.17299322471548351</v>
          </cell>
          <cell r="I62">
            <v>0.10059319669390065</v>
          </cell>
        </row>
        <row r="64">
          <cell r="B64" t="str">
            <v xml:space="preserve">   Repairs &amp; Maintenance</v>
          </cell>
          <cell r="D64">
            <v>3049.8578399999997</v>
          </cell>
          <cell r="E64">
            <v>3832.5146600000003</v>
          </cell>
          <cell r="F64">
            <v>3770.8879999999999</v>
          </cell>
          <cell r="G64">
            <v>3792</v>
          </cell>
          <cell r="I64">
            <v>3792</v>
          </cell>
        </row>
        <row r="65">
          <cell r="B65" t="str">
            <v xml:space="preserve">   Lease Expense (Building)</v>
          </cell>
          <cell r="D65">
            <v>2030.7674</v>
          </cell>
          <cell r="E65">
            <v>2037.0317700000001</v>
          </cell>
          <cell r="F65">
            <v>2318.9989999999998</v>
          </cell>
          <cell r="G65">
            <v>2356.8270000000002</v>
          </cell>
          <cell r="I65">
            <v>2412.574505824</v>
          </cell>
        </row>
        <row r="66">
          <cell r="B66" t="str">
            <v xml:space="preserve">   Janitorial</v>
          </cell>
          <cell r="D66">
            <v>2178.9776000000002</v>
          </cell>
          <cell r="E66">
            <v>2291.5653399999997</v>
          </cell>
          <cell r="F66">
            <v>2486.6709999999998</v>
          </cell>
          <cell r="G66">
            <v>2609.5729999999999</v>
          </cell>
          <cell r="I66">
            <v>2545.384</v>
          </cell>
        </row>
        <row r="67">
          <cell r="B67" t="str">
            <v xml:space="preserve">   Rental</v>
          </cell>
          <cell r="D67">
            <v>247.54123000000001</v>
          </cell>
          <cell r="E67">
            <v>278.2516</v>
          </cell>
          <cell r="F67">
            <v>53.558</v>
          </cell>
          <cell r="G67">
            <v>10.071999999999999</v>
          </cell>
          <cell r="I67">
            <v>8.7225599999999996</v>
          </cell>
        </row>
        <row r="68">
          <cell r="B68" t="str">
            <v xml:space="preserve">   Insurance</v>
          </cell>
          <cell r="D68">
            <v>1110.8198</v>
          </cell>
          <cell r="E68">
            <v>1076.80978</v>
          </cell>
          <cell r="F68">
            <v>1134.3440000000001</v>
          </cell>
          <cell r="G68">
            <v>1095.182</v>
          </cell>
          <cell r="I68">
            <v>1197.928805587313</v>
          </cell>
        </row>
        <row r="69">
          <cell r="B69" t="str">
            <v xml:space="preserve">   Tax &amp; License</v>
          </cell>
          <cell r="D69">
            <v>474.31810999999999</v>
          </cell>
          <cell r="E69">
            <v>459.48687000000001</v>
          </cell>
          <cell r="F69">
            <v>547.95899999999995</v>
          </cell>
          <cell r="G69">
            <v>445.55</v>
          </cell>
          <cell r="I69">
            <v>495.5936437142858</v>
          </cell>
        </row>
        <row r="70">
          <cell r="B70" t="str">
            <v>Fixed Manufacturing Costs</v>
          </cell>
          <cell r="D70">
            <v>9092.2819799999997</v>
          </cell>
          <cell r="E70">
            <v>9975.6600199999993</v>
          </cell>
          <cell r="F70">
            <v>10312.419</v>
          </cell>
          <cell r="G70">
            <v>10309.204</v>
          </cell>
          <cell r="I70">
            <v>10452.2035151256</v>
          </cell>
        </row>
        <row r="71">
          <cell r="B71" t="str">
            <v>Fixed Manufacturing Costs / lbs</v>
          </cell>
          <cell r="D71">
            <v>3.4276483400928405E-2</v>
          </cell>
          <cell r="E71">
            <v>3.5702042419083042E-2</v>
          </cell>
          <cell r="F71">
            <v>3.7275050646337141E-2</v>
          </cell>
          <cell r="G71">
            <v>3.3134880180968086E-2</v>
          </cell>
          <cell r="I71">
            <v>3.1006553593790571E-2</v>
          </cell>
        </row>
        <row r="72">
          <cell r="B72" t="str">
            <v>Growth</v>
          </cell>
          <cell r="D72" t="str">
            <v>--</v>
          </cell>
          <cell r="E72">
            <v>9.7156911976898463E-2</v>
          </cell>
          <cell r="F72">
            <v>3.3758065062846843E-2</v>
          </cell>
          <cell r="G72">
            <v>-3.1176002449084805E-4</v>
          </cell>
          <cell r="I72">
            <v>1.3871053005217515E-2</v>
          </cell>
        </row>
        <row r="74">
          <cell r="B74" t="str">
            <v>Gross Profit</v>
          </cell>
          <cell r="D74">
            <v>34977.209684064859</v>
          </cell>
          <cell r="E74">
            <v>30880.106074064879</v>
          </cell>
          <cell r="F74">
            <v>27987.333095465103</v>
          </cell>
          <cell r="G74">
            <v>30579.604909780603</v>
          </cell>
          <cell r="I74">
            <v>38840.236920896852</v>
          </cell>
        </row>
        <row r="75">
          <cell r="B75" t="str">
            <v>% of Revenue</v>
          </cell>
          <cell r="D75">
            <v>8.4187060962389412E-2</v>
          </cell>
          <cell r="E75">
            <v>7.7133717453947218E-2</v>
          </cell>
          <cell r="F75">
            <v>6.7400074956825248E-2</v>
          </cell>
          <cell r="G75">
            <v>5.9771980023425986E-2</v>
          </cell>
          <cell r="I75">
            <v>6.6112784356745849E-2</v>
          </cell>
        </row>
        <row r="76">
          <cell r="B76" t="str">
            <v>Growth</v>
          </cell>
          <cell r="D76" t="str">
            <v>--</v>
          </cell>
          <cell r="E76">
            <v>-0.11713637671522337</v>
          </cell>
          <cell r="F76">
            <v>-9.3677559645085395E-2</v>
          </cell>
          <cell r="G76">
            <v>9.262303791051596E-2</v>
          </cell>
          <cell r="I76">
            <v>0.2701353413651908</v>
          </cell>
        </row>
        <row r="77">
          <cell r="B77" t="str">
            <v>Gross Profit / lbs</v>
          </cell>
          <cell r="D77">
            <v>0.13185861918754982</v>
          </cell>
          <cell r="E77">
            <v>0.11051728454575463</v>
          </cell>
          <cell r="F77">
            <v>0.10116241966015629</v>
          </cell>
          <cell r="G77">
            <v>9.8286108672107339E-2</v>
          </cell>
          <cell r="I77">
            <v>0.11521990419919984</v>
          </cell>
        </row>
        <row r="79">
          <cell r="B79" t="str">
            <v xml:space="preserve">   Commissions &amp; Broker Fees</v>
          </cell>
          <cell r="D79">
            <v>2429.0261600000003</v>
          </cell>
          <cell r="E79">
            <v>2343.0808099999999</v>
          </cell>
          <cell r="F79">
            <v>2050.5219999999999</v>
          </cell>
          <cell r="G79">
            <v>1563.777</v>
          </cell>
          <cell r="I79">
            <v>1784.4179999999999</v>
          </cell>
        </row>
        <row r="80">
          <cell r="B80" t="str">
            <v xml:space="preserve">   Labor &amp; Benefits</v>
          </cell>
          <cell r="D80">
            <v>3747.69634</v>
          </cell>
          <cell r="E80">
            <v>4210.8398999999999</v>
          </cell>
          <cell r="F80">
            <v>5186.5060000000003</v>
          </cell>
          <cell r="G80">
            <v>4889.049</v>
          </cell>
          <cell r="I80">
            <v>6581.9798489418454</v>
          </cell>
        </row>
        <row r="81">
          <cell r="B81" t="str">
            <v xml:space="preserve">   Professional Fees</v>
          </cell>
          <cell r="D81">
            <v>716.33624999999995</v>
          </cell>
          <cell r="E81">
            <v>660.18666000000007</v>
          </cell>
          <cell r="F81">
            <v>1049.893</v>
          </cell>
          <cell r="G81">
            <v>787.02300000000002</v>
          </cell>
          <cell r="I81">
            <v>1079.5</v>
          </cell>
        </row>
        <row r="82">
          <cell r="B82" t="str">
            <v xml:space="preserve">   Advertising</v>
          </cell>
          <cell r="D82">
            <v>423.89648999999997</v>
          </cell>
          <cell r="E82">
            <v>242.23842000000002</v>
          </cell>
          <cell r="F82">
            <v>413.26100000000002</v>
          </cell>
          <cell r="G82">
            <v>672.91700000000003</v>
          </cell>
          <cell r="I82">
            <v>473.4</v>
          </cell>
        </row>
        <row r="83">
          <cell r="B83" t="str">
            <v xml:space="preserve">   Travel &amp; Entertainment</v>
          </cell>
          <cell r="D83">
            <v>355.38290999999998</v>
          </cell>
          <cell r="E83">
            <v>321.60972999999996</v>
          </cell>
          <cell r="F83">
            <v>331.31599999999997</v>
          </cell>
          <cell r="G83">
            <v>352.09</v>
          </cell>
          <cell r="I83">
            <v>330.6</v>
          </cell>
        </row>
        <row r="84">
          <cell r="B84" t="str">
            <v xml:space="preserve">   Automobile</v>
          </cell>
          <cell r="D84">
            <v>62.621910000000007</v>
          </cell>
          <cell r="E84">
            <v>63.054199999999994</v>
          </cell>
          <cell r="F84">
            <v>99.811000000000007</v>
          </cell>
          <cell r="G84">
            <v>112.584</v>
          </cell>
          <cell r="I84">
            <v>91</v>
          </cell>
        </row>
        <row r="85">
          <cell r="B85" t="str">
            <v xml:space="preserve">   Communication</v>
          </cell>
          <cell r="D85">
            <v>191.20919000000001</v>
          </cell>
          <cell r="E85">
            <v>195.11178000000001</v>
          </cell>
          <cell r="F85">
            <v>211.27500000000001</v>
          </cell>
          <cell r="G85">
            <v>230.97800000000001</v>
          </cell>
          <cell r="I85">
            <v>248.4</v>
          </cell>
        </row>
        <row r="86">
          <cell r="B86" t="str">
            <v xml:space="preserve">   Office Expenses</v>
          </cell>
          <cell r="D86">
            <v>224.65028000000001</v>
          </cell>
          <cell r="E86">
            <v>268.12547999999998</v>
          </cell>
          <cell r="F86">
            <v>310.71800000000002</v>
          </cell>
          <cell r="G86">
            <v>371.08199999999999</v>
          </cell>
          <cell r="I86">
            <v>395.76767999999998</v>
          </cell>
        </row>
        <row r="87">
          <cell r="B87" t="str">
            <v xml:space="preserve">   Miscellaneous (Income)/Expenses</v>
          </cell>
          <cell r="D87">
            <v>111.17100000000001</v>
          </cell>
          <cell r="E87">
            <v>189.137</v>
          </cell>
          <cell r="F87">
            <v>116.307</v>
          </cell>
          <cell r="G87">
            <v>129.41800000000001</v>
          </cell>
          <cell r="I87">
            <v>266.971</v>
          </cell>
        </row>
        <row r="88">
          <cell r="B88" t="str">
            <v>Selling, General &amp; Administrative</v>
          </cell>
          <cell r="D88">
            <v>8261.9905299999991</v>
          </cell>
          <cell r="E88">
            <v>8493.3839800000005</v>
          </cell>
          <cell r="F88">
            <v>9769.6090000000022</v>
          </cell>
          <cell r="G88">
            <v>9108.9179999999997</v>
          </cell>
          <cell r="I88">
            <v>11252.036528941846</v>
          </cell>
        </row>
        <row r="89">
          <cell r="B89" t="str">
            <v>SG&amp;A / lbs</v>
          </cell>
          <cell r="D89">
            <v>3.1146414275657192E-2</v>
          </cell>
          <cell r="E89">
            <v>3.039710199902346E-2</v>
          </cell>
          <cell r="F89">
            <v>3.5313021151478739E-2</v>
          </cell>
          <cell r="G89">
            <v>2.9277033077264106E-2</v>
          </cell>
          <cell r="I89">
            <v>3.3379265259143025E-2</v>
          </cell>
        </row>
        <row r="90">
          <cell r="B90" t="str">
            <v>Growth</v>
          </cell>
          <cell r="D90" t="str">
            <v>--</v>
          </cell>
          <cell r="E90">
            <v>2.8006985624080771E-2</v>
          </cell>
          <cell r="F90">
            <v>0.15026107650439724</v>
          </cell>
          <cell r="G90">
            <v>-6.7627169111885932E-2</v>
          </cell>
          <cell r="I90">
            <v>0.23527695923290182</v>
          </cell>
        </row>
        <row r="91">
          <cell r="B91" t="str">
            <v>% of Revenues</v>
          </cell>
          <cell r="D91">
            <v>1.9885883027904259E-2</v>
          </cell>
          <cell r="E91">
            <v>2.1215156404252748E-2</v>
          </cell>
          <cell r="F91">
            <v>2.3527514274147458E-2</v>
          </cell>
          <cell r="G91">
            <v>1.7804614099408641E-2</v>
          </cell>
          <cell r="I91">
            <v>1.9152907489395972E-2</v>
          </cell>
        </row>
        <row r="93">
          <cell r="B93" t="str">
            <v>Recall Expense, Net</v>
          </cell>
          <cell r="D93" t="str">
            <v>--</v>
          </cell>
          <cell r="E93" t="str">
            <v>--</v>
          </cell>
          <cell r="F93" t="str">
            <v>--</v>
          </cell>
          <cell r="G93" t="str">
            <v>--</v>
          </cell>
          <cell r="I93" t="str">
            <v>--</v>
          </cell>
        </row>
        <row r="95">
          <cell r="B95" t="str">
            <v>EBITDA</v>
          </cell>
          <cell r="D95">
            <v>26715.21915406486</v>
          </cell>
          <cell r="E95">
            <v>22386.722094064877</v>
          </cell>
          <cell r="F95">
            <v>18217.724095465099</v>
          </cell>
          <cell r="G95">
            <v>21470.686909780605</v>
          </cell>
          <cell r="I95">
            <v>27588.200391955004</v>
          </cell>
        </row>
        <row r="96">
          <cell r="B96" t="str">
            <v>EBITDA / lbs</v>
          </cell>
          <cell r="D96">
            <v>0.10071220491189262</v>
          </cell>
          <cell r="E96">
            <v>8.0120182546731158E-2</v>
          </cell>
          <cell r="F96">
            <v>6.5849398508677548E-2</v>
          </cell>
          <cell r="G96">
            <v>6.9009075594843233E-2</v>
          </cell>
          <cell r="I96">
            <v>8.1840638940056804E-2</v>
          </cell>
        </row>
        <row r="97">
          <cell r="B97" t="str">
            <v>Growth</v>
          </cell>
          <cell r="D97" t="str">
            <v>--</v>
          </cell>
          <cell r="E97">
            <v>-0.16202364034664418</v>
          </cell>
          <cell r="F97">
            <v>-0.18622637030479128</v>
          </cell>
          <cell r="G97">
            <v>0.17856032934021981</v>
          </cell>
          <cell r="I97">
            <v>0.28492397601809705</v>
          </cell>
        </row>
        <row r="98">
          <cell r="B98" t="str">
            <v>Margin</v>
          </cell>
          <cell r="D98">
            <v>6.4301177934485143E-2</v>
          </cell>
          <cell r="E98">
            <v>5.5918561049694462E-2</v>
          </cell>
          <cell r="F98">
            <v>4.3872560682677787E-2</v>
          </cell>
          <cell r="G98">
            <v>4.1967365924017348E-2</v>
          </cell>
          <cell r="I98">
            <v>4.695987686734987E-2</v>
          </cell>
        </row>
        <row r="101">
          <cell r="B101" t="str">
            <v>Margin Statistics (% of Revenue)</v>
          </cell>
        </row>
        <row r="102">
          <cell r="B102" t="str">
            <v>Material Margin</v>
          </cell>
          <cell r="D102">
            <v>0.21465038810559292</v>
          </cell>
          <cell r="E102">
            <v>0.2217465410268448</v>
          </cell>
          <cell r="F102">
            <v>0.21274834643257701</v>
          </cell>
          <cell r="G102">
            <v>0.19465833614816819</v>
          </cell>
          <cell r="I102">
            <v>0.19387136974978497</v>
          </cell>
        </row>
        <row r="103">
          <cell r="B103" t="str">
            <v>Variable Manufacturing</v>
          </cell>
          <cell r="D103">
            <v>0.10857900577361683</v>
          </cell>
          <cell r="E103">
            <v>0.11969517142643817</v>
          </cell>
          <cell r="F103">
            <v>0.1205135431643639</v>
          </cell>
          <cell r="G103">
            <v>0.11473562045096844</v>
          </cell>
          <cell r="I103">
            <v>0.10996713168858105</v>
          </cell>
        </row>
        <row r="104">
          <cell r="B104" t="str">
            <v>Fixed Manufacturing</v>
          </cell>
          <cell r="D104">
            <v>2.1884321369586675E-2</v>
          </cell>
          <cell r="E104">
            <v>2.4917652146459419E-2</v>
          </cell>
          <cell r="F104">
            <v>2.4834728311387833E-2</v>
          </cell>
          <cell r="G104">
            <v>2.0150735673773762E-2</v>
          </cell>
          <cell r="I104">
            <v>1.7791453704458077E-2</v>
          </cell>
        </row>
        <row r="105">
          <cell r="B105" t="str">
            <v>SG&amp;A</v>
          </cell>
          <cell r="D105">
            <v>1.9885883027904259E-2</v>
          </cell>
          <cell r="E105">
            <v>2.1215156404252748E-2</v>
          </cell>
          <cell r="F105">
            <v>2.3527514274147458E-2</v>
          </cell>
          <cell r="G105">
            <v>1.7804614099408641E-2</v>
          </cell>
          <cell r="I105">
            <v>1.9152907489395972E-2</v>
          </cell>
        </row>
        <row r="106">
          <cell r="B106" t="str">
            <v>EBITDA</v>
          </cell>
          <cell r="D106">
            <v>6.4301177934485143E-2</v>
          </cell>
          <cell r="E106">
            <v>5.5918561049694462E-2</v>
          </cell>
          <cell r="F106">
            <v>4.3872560682677787E-2</v>
          </cell>
          <cell r="G106">
            <v>4.1967365924017348E-2</v>
          </cell>
          <cell r="I106">
            <v>4.695987686734987E-2</v>
          </cell>
        </row>
        <row r="113">
          <cell r="B113" t="str">
            <v>Per Pound Statistics</v>
          </cell>
        </row>
        <row r="114">
          <cell r="B114" t="str">
            <v>Material Margin / lbs</v>
          </cell>
          <cell r="D114">
            <v>0.33619778930541055</v>
          </cell>
          <cell r="E114">
            <v>0.31771871472851665</v>
          </cell>
          <cell r="F114">
            <v>0.31931919241340895</v>
          </cell>
          <cell r="G114">
            <v>0.32008660869343986</v>
          </cell>
          <cell r="I114">
            <v>0.3378747524684857</v>
          </cell>
        </row>
        <row r="115">
          <cell r="B115" t="str">
            <v>Variable Manufacturing Costs / lbs</v>
          </cell>
          <cell r="D115">
            <v>0.17006268671693234</v>
          </cell>
          <cell r="E115">
            <v>0.17149938776367898</v>
          </cell>
          <cell r="F115">
            <v>0.18088172210691553</v>
          </cell>
          <cell r="G115">
            <v>0.18866561984036445</v>
          </cell>
          <cell r="I115">
            <v>0.19164829467549527</v>
          </cell>
        </row>
        <row r="116">
          <cell r="B116" t="str">
            <v>Fixed Manufacturing Costs / lbs</v>
          </cell>
          <cell r="D116">
            <v>3.4276483400928405E-2</v>
          </cell>
          <cell r="E116">
            <v>3.5702042419083042E-2</v>
          </cell>
          <cell r="F116">
            <v>3.7275050646337141E-2</v>
          </cell>
          <cell r="G116">
            <v>3.3134880180968086E-2</v>
          </cell>
          <cell r="I116">
            <v>3.1006553593790571E-2</v>
          </cell>
        </row>
        <row r="117">
          <cell r="B117" t="str">
            <v>Gross Profit / lbs</v>
          </cell>
          <cell r="D117">
            <v>0.13185861918754982</v>
          </cell>
          <cell r="E117">
            <v>0.11051728454575463</v>
          </cell>
          <cell r="F117">
            <v>0.10116241966015629</v>
          </cell>
          <cell r="G117">
            <v>9.8286108672107339E-2</v>
          </cell>
          <cell r="I117">
            <v>0.11521990419919984</v>
          </cell>
        </row>
        <row r="118">
          <cell r="B118" t="str">
            <v>SG&amp;A / lbs</v>
          </cell>
          <cell r="D118">
            <v>3.1146414275657192E-2</v>
          </cell>
          <cell r="E118">
            <v>3.039710199902346E-2</v>
          </cell>
          <cell r="F118">
            <v>3.5313021151478739E-2</v>
          </cell>
          <cell r="G118">
            <v>2.9277033077264106E-2</v>
          </cell>
          <cell r="I118">
            <v>3.3379265259143025E-2</v>
          </cell>
        </row>
        <row r="119">
          <cell r="B119" t="str">
            <v>EBITDA / lbs</v>
          </cell>
          <cell r="D119">
            <v>0.10071220491189262</v>
          </cell>
          <cell r="E119">
            <v>8.0120182546731158E-2</v>
          </cell>
          <cell r="F119">
            <v>6.5849398508677548E-2</v>
          </cell>
          <cell r="G119">
            <v>6.9009075594843233E-2</v>
          </cell>
          <cell r="I119">
            <v>8.1840638940056804E-2</v>
          </cell>
        </row>
        <row r="123">
          <cell r="D123" t="str">
            <v>Fiscal Year Ending December 31,</v>
          </cell>
        </row>
        <row r="124">
          <cell r="B124" t="str">
            <v>($000s)</v>
          </cell>
          <cell r="D124">
            <v>2005</v>
          </cell>
          <cell r="E124">
            <v>2006</v>
          </cell>
          <cell r="F124">
            <v>2007</v>
          </cell>
          <cell r="G124">
            <v>2008</v>
          </cell>
          <cell r="I124" t="str">
            <v>2009P</v>
          </cell>
        </row>
        <row r="126">
          <cell r="B126" t="str">
            <v>Maintenance</v>
          </cell>
          <cell r="D126">
            <v>1080</v>
          </cell>
          <cell r="E126">
            <v>630</v>
          </cell>
          <cell r="F126">
            <v>713</v>
          </cell>
          <cell r="G126">
            <v>2973</v>
          </cell>
          <cell r="I126">
            <v>1775</v>
          </cell>
        </row>
        <row r="127">
          <cell r="B127" t="str">
            <v>Growth</v>
          </cell>
        </row>
        <row r="128">
          <cell r="B128" t="str">
            <v>3rd Charbroil Line</v>
          </cell>
          <cell r="D128" t="str">
            <v>--</v>
          </cell>
          <cell r="E128" t="str">
            <v>--</v>
          </cell>
          <cell r="F128">
            <v>2764</v>
          </cell>
          <cell r="G128" t="str">
            <v>--</v>
          </cell>
          <cell r="I128" t="str">
            <v>--</v>
          </cell>
        </row>
        <row r="129">
          <cell r="B129" t="str">
            <v>Kettle Relocation</v>
          </cell>
          <cell r="D129" t="str">
            <v>--</v>
          </cell>
          <cell r="E129" t="str">
            <v>--</v>
          </cell>
          <cell r="F129" t="str">
            <v>--</v>
          </cell>
          <cell r="G129">
            <v>2560</v>
          </cell>
          <cell r="I129" t="str">
            <v>--</v>
          </cell>
        </row>
        <row r="130">
          <cell r="B130" t="str">
            <v>Foodservice Room</v>
          </cell>
          <cell r="D130" t="str">
            <v>--</v>
          </cell>
          <cell r="E130" t="str">
            <v>--</v>
          </cell>
          <cell r="F130" t="str">
            <v>--</v>
          </cell>
          <cell r="G130">
            <v>350</v>
          </cell>
          <cell r="I130">
            <v>1650</v>
          </cell>
        </row>
        <row r="131">
          <cell r="B131" t="str">
            <v>Chub Capacity</v>
          </cell>
          <cell r="D131" t="str">
            <v>--</v>
          </cell>
          <cell r="E131" t="str">
            <v>--</v>
          </cell>
          <cell r="F131" t="str">
            <v>--</v>
          </cell>
          <cell r="G131" t="str">
            <v>--</v>
          </cell>
          <cell r="I131">
            <v>650</v>
          </cell>
        </row>
        <row r="132">
          <cell r="B132" t="str">
            <v>MAP Pillow Pack Line</v>
          </cell>
          <cell r="D132" t="str">
            <v>--</v>
          </cell>
          <cell r="E132" t="str">
            <v>--</v>
          </cell>
          <cell r="F132" t="str">
            <v>--</v>
          </cell>
          <cell r="G132" t="str">
            <v>--</v>
          </cell>
          <cell r="I132">
            <v>600</v>
          </cell>
        </row>
        <row r="133">
          <cell r="B133" t="str">
            <v>Information Systems</v>
          </cell>
          <cell r="D133" t="str">
            <v>--</v>
          </cell>
          <cell r="E133" t="str">
            <v>--</v>
          </cell>
          <cell r="F133" t="str">
            <v>--</v>
          </cell>
          <cell r="G133">
            <v>216</v>
          </cell>
          <cell r="I133">
            <v>675</v>
          </cell>
        </row>
        <row r="134">
          <cell r="B134" t="str">
            <v>Growth</v>
          </cell>
          <cell r="F134">
            <v>2764</v>
          </cell>
          <cell r="G134">
            <v>3126</v>
          </cell>
          <cell r="I134">
            <v>3575</v>
          </cell>
        </row>
        <row r="135">
          <cell r="B135" t="str">
            <v>Total Capital Expenditures</v>
          </cell>
          <cell r="D135">
            <v>1080</v>
          </cell>
          <cell r="E135">
            <v>630</v>
          </cell>
          <cell r="F135">
            <v>3477</v>
          </cell>
          <cell r="G135">
            <v>6099</v>
          </cell>
          <cell r="I135">
            <v>5350</v>
          </cell>
        </row>
        <row r="137">
          <cell r="B137" t="str">
            <v>Capital Expenditures (% of Revenue)</v>
          </cell>
        </row>
        <row r="138">
          <cell r="B138" t="str">
            <v>Maintenance</v>
          </cell>
          <cell r="D138">
            <v>2.5994648132496231E-3</v>
          </cell>
          <cell r="E138">
            <v>1.5736423275048057E-3</v>
          </cell>
          <cell r="F138">
            <v>1.7170715509154085E-3</v>
          </cell>
          <cell r="G138">
            <v>5.811131214216868E-3</v>
          </cell>
          <cell r="I138">
            <v>3.0213562412665673E-3</v>
          </cell>
        </row>
        <row r="139">
          <cell r="B139" t="str">
            <v>Growth</v>
          </cell>
          <cell r="D139">
            <v>0</v>
          </cell>
          <cell r="E139">
            <v>0</v>
          </cell>
          <cell r="F139">
            <v>6.6563615241657633E-3</v>
          </cell>
          <cell r="G139">
            <v>6.1101904391664755E-3</v>
          </cell>
          <cell r="I139">
            <v>6.0852667957904108E-3</v>
          </cell>
        </row>
        <row r="140">
          <cell r="B140" t="str">
            <v>Total Capital Expenditures</v>
          </cell>
          <cell r="D140">
            <v>2.5994648132496231E-3</v>
          </cell>
          <cell r="E140">
            <v>1.5736423275048057E-3</v>
          </cell>
          <cell r="F140">
            <v>8.3734330750811718E-3</v>
          </cell>
          <cell r="G140">
            <v>1.1921321653383343E-2</v>
          </cell>
          <cell r="I140">
            <v>9.1066230370569785E-3</v>
          </cell>
        </row>
      </sheetData>
      <sheetData sheetId="1">
        <row r="1">
          <cell r="A1" t="str">
            <v>Fixed vs. Variable Analysis</v>
          </cell>
        </row>
        <row r="2">
          <cell r="A2" t="str">
            <v>Project Kahuna</v>
          </cell>
        </row>
        <row r="4">
          <cell r="D4" t="str">
            <v>Fiscal Year Ending December 31,</v>
          </cell>
        </row>
        <row r="5">
          <cell r="D5">
            <v>2005</v>
          </cell>
          <cell r="E5">
            <v>2006</v>
          </cell>
          <cell r="F5">
            <v>2007</v>
          </cell>
          <cell r="G5">
            <v>2008</v>
          </cell>
          <cell r="H5" t="str">
            <v>2009P</v>
          </cell>
        </row>
        <row r="7">
          <cell r="B7" t="str">
            <v>% of Revenue:</v>
          </cell>
        </row>
        <row r="8">
          <cell r="B8" t="str">
            <v>Variable Manufacturing</v>
          </cell>
          <cell r="D8">
            <v>0.10857900577361683</v>
          </cell>
          <cell r="E8">
            <v>0.11969517142643817</v>
          </cell>
          <cell r="F8">
            <v>0.1205135431643639</v>
          </cell>
          <cell r="G8">
            <v>0.11473562045096844</v>
          </cell>
          <cell r="H8">
            <v>0.10996713168858105</v>
          </cell>
        </row>
        <row r="9">
          <cell r="B9" t="str">
            <v>Fixed Manufacturing</v>
          </cell>
          <cell r="D9">
            <v>2.1884321369586675E-2</v>
          </cell>
          <cell r="E9">
            <v>2.4917652146459419E-2</v>
          </cell>
          <cell r="F9">
            <v>2.4834728311387833E-2</v>
          </cell>
          <cell r="G9">
            <v>2.0150735673773762E-2</v>
          </cell>
          <cell r="H9">
            <v>1.7791453704458077E-2</v>
          </cell>
        </row>
        <row r="10">
          <cell r="B10" t="str">
            <v>Selling, General &amp; Administrative</v>
          </cell>
          <cell r="D10">
            <v>1.9885883027904259E-2</v>
          </cell>
          <cell r="E10">
            <v>2.1215156404252748E-2</v>
          </cell>
          <cell r="F10">
            <v>2.3527514274147458E-2</v>
          </cell>
          <cell r="G10">
            <v>1.7804614099408641E-2</v>
          </cell>
          <cell r="H10">
            <v>1.9152907489395972E-2</v>
          </cell>
        </row>
        <row r="12">
          <cell r="B12" t="str">
            <v>% of Total Expenses:</v>
          </cell>
        </row>
        <row r="13">
          <cell r="B13" t="str">
            <v>Variable Manufacturing</v>
          </cell>
          <cell r="D13">
            <v>0.72217875737455783</v>
          </cell>
          <cell r="E13">
            <v>0.72180322912292083</v>
          </cell>
          <cell r="F13">
            <v>0.71362239784240855</v>
          </cell>
          <cell r="G13">
            <v>0.75142374354250396</v>
          </cell>
          <cell r="H13">
            <v>0.74852640546360438</v>
          </cell>
        </row>
        <row r="14">
          <cell r="B14" t="str">
            <v>Fixed Manufacturing</v>
          </cell>
          <cell r="D14">
            <v>0.14555661013902774</v>
          </cell>
          <cell r="E14">
            <v>0.15026204956421021</v>
          </cell>
          <cell r="F14">
            <v>0.14705914291446995</v>
          </cell>
          <cell r="G14">
            <v>0.13197070949377304</v>
          </cell>
          <cell r="H14">
            <v>0.12110321224967446</v>
          </cell>
        </row>
        <row r="15">
          <cell r="B15" t="str">
            <v>Selling, General &amp; Administrative</v>
          </cell>
          <cell r="D15">
            <v>0.13226463248641449</v>
          </cell>
          <cell r="E15">
            <v>0.12793472131286901</v>
          </cell>
          <cell r="F15">
            <v>0.13931845924312156</v>
          </cell>
          <cell r="G15">
            <v>0.11660554696372291</v>
          </cell>
          <cell r="H15">
            <v>0.1303703822867211</v>
          </cell>
        </row>
        <row r="21">
          <cell r="B21" t="str">
            <v>Variable Manufacturing</v>
          </cell>
          <cell r="D21">
            <v>45111.334316894005</v>
          </cell>
          <cell r="E21">
            <v>47919.375756894005</v>
          </cell>
          <cell r="F21">
            <v>50042.268902762</v>
          </cell>
          <cell r="G21">
            <v>58699.242372330154</v>
          </cell>
          <cell r="H21">
            <v>64603.986806072913</v>
          </cell>
        </row>
        <row r="22">
          <cell r="B22" t="str">
            <v>Fixed Manufacturing</v>
          </cell>
          <cell r="D22">
            <v>9092.2819799999997</v>
          </cell>
          <cell r="E22">
            <v>9975.6600199999993</v>
          </cell>
          <cell r="F22">
            <v>10312.419</v>
          </cell>
          <cell r="G22">
            <v>10309.204</v>
          </cell>
          <cell r="H22">
            <v>10452.2035151256</v>
          </cell>
        </row>
        <row r="23">
          <cell r="B23" t="str">
            <v>Selling, General &amp; Administrative</v>
          </cell>
          <cell r="D23">
            <v>8261.9905299999991</v>
          </cell>
          <cell r="E23">
            <v>8493.3839800000005</v>
          </cell>
          <cell r="F23">
            <v>9769.6090000000022</v>
          </cell>
          <cell r="G23">
            <v>9108.9179999999997</v>
          </cell>
          <cell r="H23">
            <v>11252.036528941846</v>
          </cell>
        </row>
        <row r="24">
          <cell r="B24" t="str">
            <v>Total Operating Expenses</v>
          </cell>
          <cell r="D24">
            <v>62465.606826894</v>
          </cell>
          <cell r="E24">
            <v>66388.419756894</v>
          </cell>
          <cell r="F24">
            <v>70124.296902761998</v>
          </cell>
          <cell r="G24">
            <v>78117.364372330165</v>
          </cell>
          <cell r="H24">
            <v>86308.22685014036</v>
          </cell>
        </row>
      </sheetData>
      <sheetData sheetId="2">
        <row r="1">
          <cell r="A1" t="str">
            <v>Expense Breakdown</v>
          </cell>
        </row>
        <row r="2">
          <cell r="A2" t="str">
            <v>Project Kahuna</v>
          </cell>
        </row>
        <row r="4">
          <cell r="B4" t="str">
            <v>MATERIAL COSTS:</v>
          </cell>
        </row>
        <row r="5">
          <cell r="D5" t="str">
            <v>Fiscal Year Ending December 31,</v>
          </cell>
        </row>
        <row r="6">
          <cell r="B6" t="str">
            <v>($000s)</v>
          </cell>
          <cell r="D6">
            <v>2005</v>
          </cell>
          <cell r="G6">
            <v>2006</v>
          </cell>
          <cell r="J6">
            <v>2007</v>
          </cell>
          <cell r="M6">
            <v>2008</v>
          </cell>
          <cell r="P6" t="str">
            <v>2009P</v>
          </cell>
        </row>
        <row r="7">
          <cell r="D7" t="str">
            <v>$</v>
          </cell>
          <cell r="E7" t="str">
            <v>$/lbs</v>
          </cell>
          <cell r="G7" t="str">
            <v>$</v>
          </cell>
          <cell r="H7" t="str">
            <v>$/lbs</v>
          </cell>
          <cell r="J7" t="str">
            <v>$</v>
          </cell>
          <cell r="K7" t="str">
            <v>$/lbs</v>
          </cell>
          <cell r="M7" t="str">
            <v>$</v>
          </cell>
          <cell r="N7" t="str">
            <v>$/lbs</v>
          </cell>
          <cell r="P7" t="str">
            <v>$</v>
          </cell>
          <cell r="Q7" t="str">
            <v>$/lbs</v>
          </cell>
        </row>
        <row r="9">
          <cell r="B9" t="str">
            <v>Total Material Costs</v>
          </cell>
          <cell r="D9">
            <v>326289.31021599111</v>
          </cell>
          <cell r="E9">
            <v>1.230059752889318</v>
          </cell>
          <cell r="G9">
            <v>311569.96134599112</v>
          </cell>
          <cell r="H9">
            <v>1.115082506238684</v>
          </cell>
          <cell r="J9">
            <v>326899.84799662291</v>
          </cell>
          <cell r="K9">
            <v>1.1816052460973543</v>
          </cell>
          <cell r="M9">
            <v>412016.29740762257</v>
          </cell>
          <cell r="N9">
            <v>1.3242642833731573</v>
          </cell>
          <cell r="P9">
            <v>473588.08575790469</v>
          </cell>
          <cell r="Q9">
            <v>1.4049032188459736</v>
          </cell>
        </row>
        <row r="10">
          <cell r="B10" t="str">
            <v>Adjustments(1)</v>
          </cell>
          <cell r="J10">
            <v>-617.09700000000021</v>
          </cell>
          <cell r="K10">
            <v>-2.2305457069483618E-3</v>
          </cell>
        </row>
        <row r="11">
          <cell r="B11" t="str">
            <v>Adjusted Material Costs</v>
          </cell>
          <cell r="D11">
            <v>326289.31021599111</v>
          </cell>
          <cell r="E11">
            <v>1.230059752889318</v>
          </cell>
          <cell r="G11">
            <v>311569.96134599112</v>
          </cell>
          <cell r="H11">
            <v>1.115082506238684</v>
          </cell>
          <cell r="J11">
            <v>326282.7509966229</v>
          </cell>
          <cell r="K11">
            <v>1.1793747003904058</v>
          </cell>
          <cell r="M11">
            <v>412016.29740762257</v>
          </cell>
          <cell r="N11">
            <v>1.3242642833731573</v>
          </cell>
          <cell r="P11">
            <v>473588.08575790469</v>
          </cell>
          <cell r="Q11">
            <v>1.4049032188459736</v>
          </cell>
        </row>
        <row r="13">
          <cell r="B13" t="str">
            <v>VARIABLE MANUFACTURING EXPENSE:</v>
          </cell>
        </row>
        <row r="14">
          <cell r="D14" t="str">
            <v>Fiscal Year Ending December 31,</v>
          </cell>
        </row>
        <row r="15">
          <cell r="B15" t="str">
            <v>($000s)</v>
          </cell>
          <cell r="D15">
            <v>2005</v>
          </cell>
          <cell r="G15">
            <v>2006</v>
          </cell>
          <cell r="J15">
            <v>2007</v>
          </cell>
          <cell r="M15">
            <v>2008</v>
          </cell>
          <cell r="P15" t="str">
            <v>2009P</v>
          </cell>
        </row>
        <row r="16">
          <cell r="D16" t="str">
            <v>$</v>
          </cell>
          <cell r="E16" t="str">
            <v>$/lbs</v>
          </cell>
          <cell r="G16" t="str">
            <v>$</v>
          </cell>
          <cell r="H16" t="str">
            <v>$/lbs</v>
          </cell>
          <cell r="J16" t="str">
            <v>$</v>
          </cell>
          <cell r="K16" t="str">
            <v>$/lbs</v>
          </cell>
          <cell r="M16" t="str">
            <v>$</v>
          </cell>
          <cell r="N16" t="str">
            <v>$/lbs</v>
          </cell>
          <cell r="P16" t="str">
            <v>$</v>
          </cell>
          <cell r="Q16" t="str">
            <v>$/lbs</v>
          </cell>
        </row>
        <row r="18">
          <cell r="B18" t="str">
            <v>Packaging Supplies</v>
          </cell>
          <cell r="D18">
            <v>14433.122000304002</v>
          </cell>
          <cell r="E18">
            <v>5.4410616361789815E-2</v>
          </cell>
          <cell r="G18">
            <v>14537.768170304</v>
          </cell>
          <cell r="H18">
            <v>5.2029441145187379E-2</v>
          </cell>
          <cell r="J18">
            <v>15380.160910192002</v>
          </cell>
          <cell r="K18">
            <v>5.559280289874001E-2</v>
          </cell>
          <cell r="M18">
            <v>17039.557362</v>
          </cell>
          <cell r="N18">
            <v>5.4766953057345906E-2</v>
          </cell>
          <cell r="P18">
            <v>19544.959951867902</v>
          </cell>
          <cell r="Q18">
            <v>5.7980295481148608E-2</v>
          </cell>
          <cell r="S18">
            <v>1659.3964518079974</v>
          </cell>
        </row>
        <row r="19">
          <cell r="B19" t="str">
            <v>Labor &amp; Benefits</v>
          </cell>
          <cell r="D19">
            <v>17026.853910162001</v>
          </cell>
          <cell r="E19">
            <v>6.418858067814795E-2</v>
          </cell>
          <cell r="G19">
            <v>17924.905070162004</v>
          </cell>
          <cell r="H19">
            <v>6.4151717268824945E-2</v>
          </cell>
          <cell r="J19">
            <v>18791.683002325997</v>
          </cell>
          <cell r="K19">
            <v>6.7924018180566009E-2</v>
          </cell>
          <cell r="M19">
            <v>22662.341838266668</v>
          </cell>
          <cell r="N19">
            <v>7.2839181514994369E-2</v>
          </cell>
          <cell r="P19">
            <v>25490.112672213047</v>
          </cell>
          <cell r="Q19">
            <v>7.5616643278997281E-2</v>
          </cell>
          <cell r="S19">
            <v>3870.6588359406705</v>
          </cell>
          <cell r="U19">
            <v>0.38607554241533648</v>
          </cell>
        </row>
        <row r="20">
          <cell r="B20" t="str">
            <v>Utilities</v>
          </cell>
          <cell r="D20">
            <v>3402.38634</v>
          </cell>
          <cell r="E20">
            <v>1.2826465255156501E-2</v>
          </cell>
          <cell r="G20">
            <v>3377.2513300000001</v>
          </cell>
          <cell r="H20">
            <v>1.2086896506278954E-2</v>
          </cell>
          <cell r="J20">
            <v>4120.79</v>
          </cell>
          <cell r="K20">
            <v>1.4894919994321373E-2</v>
          </cell>
          <cell r="M20">
            <v>4569.1859999999997</v>
          </cell>
          <cell r="N20">
            <v>1.4685850685907159E-2</v>
          </cell>
          <cell r="P20">
            <v>4742.2561799999994</v>
          </cell>
          <cell r="Q20">
            <v>1.406794463845527E-2</v>
          </cell>
          <cell r="S20">
            <v>448.39599999999973</v>
          </cell>
        </row>
        <row r="21">
          <cell r="B21" t="str">
            <v>Outbound Freight &amp; Trucking</v>
          </cell>
          <cell r="D21">
            <v>8319.4580664280002</v>
          </cell>
          <cell r="E21">
            <v>3.1363057915042715E-2</v>
          </cell>
          <cell r="G21">
            <v>9690.9536564280006</v>
          </cell>
          <cell r="H21">
            <v>3.4683102454323662E-2</v>
          </cell>
          <cell r="J21">
            <v>8686.291990243999</v>
          </cell>
          <cell r="K21">
            <v>3.139728650137448E-2</v>
          </cell>
          <cell r="M21">
            <v>11543.377394285715</v>
          </cell>
          <cell r="N21">
            <v>3.710164498086882E-2</v>
          </cell>
          <cell r="P21">
            <v>11834.736260927852</v>
          </cell>
          <cell r="Q21">
            <v>3.5107849135525226E-2</v>
          </cell>
          <cell r="S21">
            <v>2857.0854040417162</v>
          </cell>
        </row>
        <row r="22">
          <cell r="B22" t="str">
            <v>Lab Expenses</v>
          </cell>
          <cell r="D22">
            <v>665.70660999999996</v>
          </cell>
          <cell r="E22">
            <v>2.5096099766533327E-3</v>
          </cell>
          <cell r="G22">
            <v>626.28895</v>
          </cell>
          <cell r="H22">
            <v>2.241435114536209E-3</v>
          </cell>
          <cell r="J22">
            <v>939.59400000000005</v>
          </cell>
          <cell r="K22">
            <v>3.3962365122086778E-3</v>
          </cell>
          <cell r="M22">
            <v>915.39700000000005</v>
          </cell>
          <cell r="N22">
            <v>2.9421835005901177E-3</v>
          </cell>
          <cell r="P22">
            <v>1033.0401153631378</v>
          </cell>
          <cell r="Q22">
            <v>3.0645225817876568E-3</v>
          </cell>
          <cell r="S22">
            <v>-24.197000000000003</v>
          </cell>
        </row>
        <row r="23">
          <cell r="B23" t="str">
            <v>Other Plant Expenses</v>
          </cell>
          <cell r="D23">
            <v>1248.3835800000002</v>
          </cell>
          <cell r="E23">
            <v>4.7062111747068341E-3</v>
          </cell>
          <cell r="G23">
            <v>1261.09869</v>
          </cell>
          <cell r="H23">
            <v>4.5133654148961323E-3</v>
          </cell>
          <cell r="J23">
            <v>1392.36</v>
          </cell>
          <cell r="K23">
            <v>5.0327948775097265E-3</v>
          </cell>
          <cell r="M23">
            <v>1514.424</v>
          </cell>
          <cell r="N23">
            <v>4.8675201095237236E-3</v>
          </cell>
          <cell r="P23">
            <v>1625.4698437331949</v>
          </cell>
          <cell r="Q23">
            <v>4.8219705779617176E-3</v>
          </cell>
          <cell r="S23">
            <v>122.06400000000008</v>
          </cell>
        </row>
        <row r="24">
          <cell r="B24" t="str">
            <v>Outside Storage</v>
          </cell>
          <cell r="D24">
            <v>155.61101000000002</v>
          </cell>
          <cell r="E24">
            <v>5.8662921068652386E-4</v>
          </cell>
          <cell r="G24">
            <v>664.78900999999996</v>
          </cell>
          <cell r="H24">
            <v>2.3792235688842394E-3</v>
          </cell>
          <cell r="J24">
            <v>897.99900000000002</v>
          </cell>
          <cell r="K24">
            <v>3.2458881088287925E-3</v>
          </cell>
          <cell r="M24">
            <v>625.78577777777775</v>
          </cell>
          <cell r="N24">
            <v>2.0113421720649419E-3</v>
          </cell>
          <cell r="P24">
            <v>519.70973687050207</v>
          </cell>
          <cell r="Q24">
            <v>1.5417235022424241E-3</v>
          </cell>
          <cell r="S24">
            <v>-272.21322222222227</v>
          </cell>
        </row>
        <row r="25">
          <cell r="B25" t="str">
            <v>Purchase Discounts</v>
          </cell>
          <cell r="D25">
            <v>-140.18720000000002</v>
          </cell>
          <cell r="E25">
            <v>-5.2848385525133389E-4</v>
          </cell>
          <cell r="G25">
            <v>-163.67911999999998</v>
          </cell>
          <cell r="H25">
            <v>-5.8579370925255169E-4</v>
          </cell>
          <cell r="J25">
            <v>-166.61</v>
          </cell>
          <cell r="K25">
            <v>-6.0222496663355429E-4</v>
          </cell>
          <cell r="M25">
            <v>-170.827</v>
          </cell>
          <cell r="N25">
            <v>-5.4905618093057773E-4</v>
          </cell>
          <cell r="P25">
            <v>-186.2979549027182</v>
          </cell>
          <cell r="Q25">
            <v>-5.5265452062289828E-4</v>
          </cell>
          <cell r="S25">
            <v>-4.2169999999999845</v>
          </cell>
        </row>
        <row r="26">
          <cell r="B26" t="str">
            <v>Total Variable Expenses</v>
          </cell>
          <cell r="D26">
            <v>45111.334316894005</v>
          </cell>
          <cell r="E26">
            <v>0.17006268671693231</v>
          </cell>
          <cell r="G26">
            <v>47919.375756894005</v>
          </cell>
          <cell r="H26">
            <v>0.17149938776367896</v>
          </cell>
          <cell r="J26">
            <v>50042.268902762</v>
          </cell>
          <cell r="K26">
            <v>0.18088172210691553</v>
          </cell>
          <cell r="M26">
            <v>58699.242372330154</v>
          </cell>
          <cell r="N26">
            <v>0.18866561984036448</v>
          </cell>
          <cell r="P26">
            <v>64603.986806072913</v>
          </cell>
          <cell r="Q26">
            <v>0.1916482946754953</v>
          </cell>
          <cell r="S26">
            <v>8656.9734695681545</v>
          </cell>
        </row>
        <row r="27">
          <cell r="B27" t="str">
            <v>Adjustments(1)</v>
          </cell>
          <cell r="J27">
            <v>-603.20872320000001</v>
          </cell>
          <cell r="K27">
            <v>-2.1803454366615981E-3</v>
          </cell>
        </row>
        <row r="28">
          <cell r="B28" t="str">
            <v>Adjusted Variable Expenses</v>
          </cell>
          <cell r="D28">
            <v>45111.334316894005</v>
          </cell>
          <cell r="E28">
            <v>0.17006268671693231</v>
          </cell>
          <cell r="G28">
            <v>47919.375756894005</v>
          </cell>
          <cell r="H28">
            <v>0.17149938776367896</v>
          </cell>
          <cell r="J28">
            <v>49439.060179562002</v>
          </cell>
          <cell r="K28">
            <v>0.17870137667025393</v>
          </cell>
          <cell r="M28">
            <v>58699.242372330154</v>
          </cell>
          <cell r="N28">
            <v>0.18866561984036448</v>
          </cell>
          <cell r="P28">
            <v>64603.986806072913</v>
          </cell>
          <cell r="Q28">
            <v>0.1916482946754953</v>
          </cell>
        </row>
        <row r="31">
          <cell r="B31" t="str">
            <v>FIXED MANUFACTURING EXPENSE:</v>
          </cell>
        </row>
        <row r="32">
          <cell r="D32" t="str">
            <v>Fiscal Year Ending December 31,</v>
          </cell>
        </row>
        <row r="33">
          <cell r="B33" t="str">
            <v>($000s)</v>
          </cell>
          <cell r="D33">
            <v>2005</v>
          </cell>
          <cell r="G33">
            <v>2006</v>
          </cell>
          <cell r="J33">
            <v>2007</v>
          </cell>
          <cell r="M33">
            <v>2008</v>
          </cell>
          <cell r="P33" t="str">
            <v>2009P</v>
          </cell>
        </row>
        <row r="34">
          <cell r="D34" t="str">
            <v>$</v>
          </cell>
          <cell r="E34" t="str">
            <v>$/lbs</v>
          </cell>
          <cell r="G34" t="str">
            <v>$</v>
          </cell>
          <cell r="H34" t="str">
            <v>$/lbs</v>
          </cell>
          <cell r="J34" t="str">
            <v>$</v>
          </cell>
          <cell r="K34" t="str">
            <v>$/lbs</v>
          </cell>
          <cell r="M34" t="str">
            <v>$</v>
          </cell>
          <cell r="N34" t="str">
            <v>$/lbs</v>
          </cell>
          <cell r="P34" t="str">
            <v>$</v>
          </cell>
          <cell r="Q34" t="str">
            <v>$/lbs</v>
          </cell>
        </row>
        <row r="36">
          <cell r="B36" t="str">
            <v>Repairs &amp; Maintenance</v>
          </cell>
          <cell r="D36">
            <v>3049.8578399999997</v>
          </cell>
          <cell r="E36">
            <v>1.1497487853753447E-2</v>
          </cell>
          <cell r="G36">
            <v>3832.5146600000003</v>
          </cell>
          <cell r="H36">
            <v>1.371624541020371E-2</v>
          </cell>
          <cell r="J36">
            <v>3770.8879999999999</v>
          </cell>
          <cell r="K36">
            <v>1.363017165823702E-2</v>
          </cell>
          <cell r="M36">
            <v>3792</v>
          </cell>
          <cell r="N36">
            <v>1.2187892066761991E-2</v>
          </cell>
          <cell r="P36">
            <v>3792</v>
          </cell>
          <cell r="Q36">
            <v>1.1249001328524261E-2</v>
          </cell>
        </row>
        <row r="37">
          <cell r="B37" t="str">
            <v>Lease Expense (Building)</v>
          </cell>
          <cell r="D37">
            <v>2030.7674</v>
          </cell>
          <cell r="E37">
            <v>7.6556760151477981E-3</v>
          </cell>
          <cell r="G37">
            <v>2037.0317700000001</v>
          </cell>
          <cell r="H37">
            <v>7.2903641980332666E-3</v>
          </cell>
          <cell r="J37">
            <v>2318.9989999999998</v>
          </cell>
          <cell r="K37">
            <v>8.3822045219269278E-3</v>
          </cell>
          <cell r="M37">
            <v>2356.8270000000002</v>
          </cell>
          <cell r="N37">
            <v>7.5750931160417896E-3</v>
          </cell>
          <cell r="P37">
            <v>2412.574505824</v>
          </cell>
          <cell r="Q37">
            <v>7.1569234760490352E-3</v>
          </cell>
        </row>
        <row r="38">
          <cell r="B38" t="str">
            <v>Janitorial</v>
          </cell>
          <cell r="D38">
            <v>2178.9776000000002</v>
          </cell>
          <cell r="E38">
            <v>8.2144053276925338E-3</v>
          </cell>
          <cell r="G38">
            <v>2291.5653399999997</v>
          </cell>
          <cell r="H38">
            <v>8.2013182897927635E-3</v>
          </cell>
          <cell r="J38">
            <v>2486.6709999999998</v>
          </cell>
          <cell r="K38">
            <v>8.9882681711999698E-3</v>
          </cell>
          <cell r="M38">
            <v>2609.5729999999999</v>
          </cell>
          <cell r="N38">
            <v>8.3874456920718064E-3</v>
          </cell>
          <cell r="P38">
            <v>2545.384</v>
          </cell>
          <cell r="Q38">
            <v>7.5509040078070673E-3</v>
          </cell>
        </row>
        <row r="39">
          <cell r="B39" t="str">
            <v>Rental</v>
          </cell>
          <cell r="D39">
            <v>247.54123000000001</v>
          </cell>
          <cell r="E39">
            <v>9.3319178615492088E-4</v>
          </cell>
          <cell r="G39">
            <v>278.2516</v>
          </cell>
          <cell r="H39">
            <v>9.9583891255926424E-4</v>
          </cell>
          <cell r="J39">
            <v>53.558</v>
          </cell>
          <cell r="K39">
            <v>1.9358960904483462E-4</v>
          </cell>
          <cell r="M39">
            <v>10.071999999999999</v>
          </cell>
          <cell r="N39">
            <v>3.2372481249057689E-5</v>
          </cell>
          <cell r="P39">
            <v>8.7225599999999996</v>
          </cell>
          <cell r="Q39">
            <v>2.5875550904043404E-5</v>
          </cell>
        </row>
        <row r="40">
          <cell r="B40" t="str">
            <v>Insurance</v>
          </cell>
          <cell r="D40">
            <v>1110.8198</v>
          </cell>
          <cell r="E40">
            <v>4.187617203236212E-3</v>
          </cell>
          <cell r="G40">
            <v>1076.80978</v>
          </cell>
          <cell r="H40">
            <v>3.8538110125813495E-3</v>
          </cell>
          <cell r="J40">
            <v>1134.3440000000001</v>
          </cell>
          <cell r="K40">
            <v>4.1001757250523525E-3</v>
          </cell>
          <cell r="M40">
            <v>1095.182</v>
          </cell>
          <cell r="N40">
            <v>3.520031648064486E-3</v>
          </cell>
          <cell r="P40">
            <v>1197.928805587313</v>
          </cell>
          <cell r="Q40">
            <v>3.5536663305720377E-3</v>
          </cell>
        </row>
        <row r="41">
          <cell r="B41" t="str">
            <v>Tax &amp; License</v>
          </cell>
          <cell r="D41">
            <v>474.31810999999999</v>
          </cell>
          <cell r="E41">
            <v>1.7881052149434913E-3</v>
          </cell>
          <cell r="G41">
            <v>459.48687000000001</v>
          </cell>
          <cell r="H41">
            <v>1.644464595912692E-3</v>
          </cell>
          <cell r="J41">
            <v>547.95899999999995</v>
          </cell>
          <cell r="K41">
            <v>1.980640960876032E-3</v>
          </cell>
          <cell r="M41">
            <v>445.55</v>
          </cell>
          <cell r="N41">
            <v>1.432045176778957E-3</v>
          </cell>
          <cell r="P41">
            <v>495.5936437142858</v>
          </cell>
          <cell r="Q41">
            <v>1.4701828999341194E-3</v>
          </cell>
        </row>
        <row r="42">
          <cell r="B42" t="str">
            <v>Total Fixed Expenses</v>
          </cell>
          <cell r="D42">
            <v>9092.2819799999997</v>
          </cell>
          <cell r="E42">
            <v>3.4276483400928405E-2</v>
          </cell>
          <cell r="G42">
            <v>9975.6600199999993</v>
          </cell>
          <cell r="H42">
            <v>3.5702042419083049E-2</v>
          </cell>
          <cell r="J42">
            <v>10312.419</v>
          </cell>
          <cell r="K42">
            <v>3.7275050646337134E-2</v>
          </cell>
          <cell r="M42">
            <v>10309.204</v>
          </cell>
          <cell r="N42">
            <v>3.3134880180968086E-2</v>
          </cell>
          <cell r="P42">
            <v>10452.2035151256</v>
          </cell>
          <cell r="Q42">
            <v>3.1006553593790568E-2</v>
          </cell>
          <cell r="S42">
            <v>-3.2150000000001455</v>
          </cell>
        </row>
        <row r="45">
          <cell r="B45" t="str">
            <v>SELLING, GENERAL &amp; ADMINISTRATIVE:</v>
          </cell>
        </row>
        <row r="46">
          <cell r="D46" t="str">
            <v>Fiscal Year Ending December 31,</v>
          </cell>
        </row>
        <row r="47">
          <cell r="B47" t="str">
            <v>($000s)</v>
          </cell>
          <cell r="D47">
            <v>2005</v>
          </cell>
          <cell r="G47">
            <v>2006</v>
          </cell>
          <cell r="J47">
            <v>2007</v>
          </cell>
          <cell r="M47">
            <v>2008</v>
          </cell>
          <cell r="P47" t="str">
            <v>2009P</v>
          </cell>
        </row>
        <row r="48">
          <cell r="D48" t="str">
            <v>$</v>
          </cell>
          <cell r="E48" t="str">
            <v>$/lbs</v>
          </cell>
          <cell r="G48" t="str">
            <v>$</v>
          </cell>
          <cell r="H48" t="str">
            <v>$/lbs</v>
          </cell>
          <cell r="J48" t="str">
            <v>$</v>
          </cell>
          <cell r="K48" t="str">
            <v>$/lbs</v>
          </cell>
          <cell r="M48" t="str">
            <v>$</v>
          </cell>
          <cell r="N48" t="str">
            <v>$/lbs</v>
          </cell>
          <cell r="P48" t="str">
            <v>$</v>
          </cell>
          <cell r="Q48" t="str">
            <v>$/lbs</v>
          </cell>
        </row>
        <row r="50">
          <cell r="B50" t="str">
            <v>Commissions &amp; Broker Fees</v>
          </cell>
          <cell r="D50">
            <v>2429.0261600000003</v>
          </cell>
          <cell r="E50">
            <v>9.1570493564543925E-3</v>
          </cell>
          <cell r="G50">
            <v>2343.0808099999999</v>
          </cell>
          <cell r="H50">
            <v>8.3856877943159353E-3</v>
          </cell>
          <cell r="J50">
            <v>2050.5219999999999</v>
          </cell>
          <cell r="K50">
            <v>7.411773261096986E-3</v>
          </cell>
          <cell r="M50">
            <v>1563.777</v>
          </cell>
          <cell r="N50">
            <v>5.0261459104654184E-3</v>
          </cell>
          <cell r="P50">
            <v>1784.4179999999999</v>
          </cell>
          <cell r="Q50">
            <v>5.2934916805492107E-3</v>
          </cell>
        </row>
        <row r="51">
          <cell r="B51" t="str">
            <v>Labor &amp; Benefits</v>
          </cell>
          <cell r="D51">
            <v>3747.69634</v>
          </cell>
          <cell r="E51">
            <v>1.4128230038651983E-2</v>
          </cell>
          <cell r="G51">
            <v>4210.8398999999999</v>
          </cell>
          <cell r="H51">
            <v>1.5070239405549369E-2</v>
          </cell>
          <cell r="J51">
            <v>5186.5060000000003</v>
          </cell>
          <cell r="K51">
            <v>1.8747034408467252E-2</v>
          </cell>
          <cell r="M51">
            <v>4889.049</v>
          </cell>
          <cell r="N51">
            <v>1.5713924451769685E-2</v>
          </cell>
          <cell r="P51">
            <v>6581.9798489418454</v>
          </cell>
          <cell r="Q51">
            <v>1.9525501072011273E-2</v>
          </cell>
        </row>
        <row r="52">
          <cell r="B52" t="str">
            <v>Professional Fees</v>
          </cell>
          <cell r="D52">
            <v>716.33624999999995</v>
          </cell>
          <cell r="E52">
            <v>2.7004758141705035E-3</v>
          </cell>
          <cell r="G52">
            <v>660.18666000000007</v>
          </cell>
          <cell r="H52">
            <v>2.3627521479859695E-3</v>
          </cell>
          <cell r="J52">
            <v>1049.893</v>
          </cell>
          <cell r="K52">
            <v>3.7949209344805366E-3</v>
          </cell>
          <cell r="M52">
            <v>787.02300000000002</v>
          </cell>
          <cell r="N52">
            <v>2.5295757853531706E-3</v>
          </cell>
          <cell r="P52">
            <v>1079.5</v>
          </cell>
          <cell r="Q52">
            <v>3.2023462379066302E-3</v>
          </cell>
        </row>
        <row r="53">
          <cell r="B53" t="str">
            <v>Advertising</v>
          </cell>
          <cell r="D53">
            <v>423.89648999999997</v>
          </cell>
          <cell r="E53">
            <v>1.5980235803461974E-3</v>
          </cell>
          <cell r="G53">
            <v>242.23842000000002</v>
          </cell>
          <cell r="H53">
            <v>8.6695079112887163E-4</v>
          </cell>
          <cell r="J53">
            <v>413.26100000000002</v>
          </cell>
          <cell r="K53">
            <v>1.4937644315224131E-3</v>
          </cell>
          <cell r="M53">
            <v>672.91700000000003</v>
          </cell>
          <cell r="N53">
            <v>2.16282694248135E-3</v>
          </cell>
          <cell r="P53">
            <v>473.4</v>
          </cell>
          <cell r="Q53">
            <v>1.4043452607920321E-3</v>
          </cell>
        </row>
        <row r="54">
          <cell r="B54" t="str">
            <v>Travel &amp; Entertainment</v>
          </cell>
          <cell r="D54">
            <v>355.38290999999998</v>
          </cell>
          <cell r="E54">
            <v>1.3397380814171177E-3</v>
          </cell>
          <cell r="G54">
            <v>321.60972999999996</v>
          </cell>
          <cell r="H54">
            <v>1.1510139880298209E-3</v>
          </cell>
          <cell r="J54">
            <v>331.31599999999997</v>
          </cell>
          <cell r="K54">
            <v>1.1975677753145828E-3</v>
          </cell>
          <cell r="M54">
            <v>352.09</v>
          </cell>
          <cell r="N54">
            <v>1.1316547778972123E-3</v>
          </cell>
          <cell r="P54">
            <v>330.6</v>
          </cell>
          <cell r="Q54">
            <v>9.8072780569887158E-4</v>
          </cell>
        </row>
        <row r="55">
          <cell r="B55" t="str">
            <v>Automobile</v>
          </cell>
          <cell r="D55">
            <v>62.621910000000007</v>
          </cell>
          <cell r="E55">
            <v>2.3607482295104015E-4</v>
          </cell>
          <cell r="G55">
            <v>63.054199999999994</v>
          </cell>
          <cell r="H55">
            <v>2.2566564203150801E-4</v>
          </cell>
          <cell r="J55">
            <v>99.811000000000007</v>
          </cell>
          <cell r="K55">
            <v>3.607747202728629E-4</v>
          </cell>
          <cell r="M55">
            <v>112.584</v>
          </cell>
          <cell r="N55">
            <v>3.6185697269101581E-4</v>
          </cell>
          <cell r="P55">
            <v>91</v>
          </cell>
          <cell r="Q55">
            <v>2.6995229981426896E-4</v>
          </cell>
        </row>
        <row r="56">
          <cell r="B56" t="str">
            <v>Communication</v>
          </cell>
          <cell r="D56">
            <v>191.20919000000001</v>
          </cell>
          <cell r="E56">
            <v>7.2082879100720165E-4</v>
          </cell>
          <cell r="G56">
            <v>195.11178000000001</v>
          </cell>
          <cell r="H56">
            <v>6.9828853750599244E-4</v>
          </cell>
          <cell r="J56">
            <v>211.27500000000001</v>
          </cell>
          <cell r="K56">
            <v>7.636701267961357E-4</v>
          </cell>
          <cell r="M56">
            <v>230.97800000000001</v>
          </cell>
          <cell r="N56">
            <v>7.4238790448221282E-4</v>
          </cell>
          <cell r="P56">
            <v>248.4</v>
          </cell>
          <cell r="Q56">
            <v>7.3688078322927926E-4</v>
          </cell>
        </row>
        <row r="57">
          <cell r="B57" t="str">
            <v>Office Expenses</v>
          </cell>
          <cell r="D57">
            <v>224.65028000000001</v>
          </cell>
          <cell r="E57">
            <v>8.468964788346697E-4</v>
          </cell>
          <cell r="G57">
            <v>268.12547999999998</v>
          </cell>
          <cell r="H57">
            <v>9.595983866135208E-4</v>
          </cell>
          <cell r="J57">
            <v>310.71800000000002</v>
          </cell>
          <cell r="K57">
            <v>1.1231146820865777E-3</v>
          </cell>
          <cell r="M57">
            <v>371.08199999999999</v>
          </cell>
          <cell r="N57">
            <v>1.1926970896408685E-3</v>
          </cell>
          <cell r="P57">
            <v>395.76767999999998</v>
          </cell>
          <cell r="Q57">
            <v>1.1740483011885457E-3</v>
          </cell>
        </row>
        <row r="58">
          <cell r="B58" t="str">
            <v>Misc. (Income)/Expenses</v>
          </cell>
          <cell r="D58">
            <v>111.17100000000001</v>
          </cell>
          <cell r="E58">
            <v>4.1909731182408972E-4</v>
          </cell>
          <cell r="G58">
            <v>189.137</v>
          </cell>
          <cell r="H58">
            <v>6.7690530586246968E-4</v>
          </cell>
          <cell r="J58">
            <v>116.307</v>
          </cell>
          <cell r="K58">
            <v>4.2040081144138281E-4</v>
          </cell>
          <cell r="M58">
            <v>129.41800000000001</v>
          </cell>
          <cell r="N58">
            <v>4.15963242483176E-4</v>
          </cell>
          <cell r="P58">
            <v>266.971</v>
          </cell>
          <cell r="Q58">
            <v>7.9197181795291421E-4</v>
          </cell>
        </row>
        <row r="59">
          <cell r="B59" t="str">
            <v>Total SG&amp;A Expenses</v>
          </cell>
          <cell r="D59">
            <v>8261.9905299999991</v>
          </cell>
          <cell r="E59">
            <v>3.1146414275657196E-2</v>
          </cell>
          <cell r="G59">
            <v>8493.3839800000005</v>
          </cell>
          <cell r="H59">
            <v>3.039710199902346E-2</v>
          </cell>
          <cell r="J59">
            <v>9769.6090000000022</v>
          </cell>
          <cell r="K59">
            <v>3.5313021151478718E-2</v>
          </cell>
          <cell r="M59">
            <v>9108.9179999999997</v>
          </cell>
          <cell r="N59">
            <v>2.9277033077264106E-2</v>
          </cell>
          <cell r="P59">
            <v>11252.036528941846</v>
          </cell>
          <cell r="Q59">
            <v>3.3379265259143025E-2</v>
          </cell>
        </row>
        <row r="60">
          <cell r="B60" t="str">
            <v>Adjustments(1)</v>
          </cell>
          <cell r="D60">
            <v>0</v>
          </cell>
          <cell r="E60">
            <v>0</v>
          </cell>
          <cell r="G60">
            <v>0</v>
          </cell>
          <cell r="H60">
            <v>0</v>
          </cell>
          <cell r="J60">
            <v>0</v>
          </cell>
          <cell r="K60">
            <v>0</v>
          </cell>
          <cell r="M60">
            <v>0</v>
          </cell>
          <cell r="N60">
            <v>0</v>
          </cell>
          <cell r="P60">
            <v>0</v>
          </cell>
          <cell r="Q60">
            <v>0</v>
          </cell>
        </row>
        <row r="61">
          <cell r="B61" t="str">
            <v>Adjusted SG&amp;A Expenses</v>
          </cell>
          <cell r="D61">
            <v>8261.9905299999991</v>
          </cell>
          <cell r="E61">
            <v>3.1146414275657196E-2</v>
          </cell>
          <cell r="G61">
            <v>8493.3839800000005</v>
          </cell>
          <cell r="H61">
            <v>3.039710199902346E-2</v>
          </cell>
          <cell r="J61">
            <v>9769.6090000000022</v>
          </cell>
          <cell r="K61">
            <v>3.5313021151478718E-2</v>
          </cell>
          <cell r="M61">
            <v>9108.9179999999997</v>
          </cell>
          <cell r="N61">
            <v>2.9277033077264106E-2</v>
          </cell>
          <cell r="P61">
            <v>11252.036528941846</v>
          </cell>
          <cell r="Q61">
            <v>3.3379265259143025E-2</v>
          </cell>
        </row>
      </sheetData>
      <sheetData sheetId="3"/>
      <sheetData sheetId="4">
        <row r="1">
          <cell r="A1" t="str">
            <v>Cost Realignment Program</v>
          </cell>
        </row>
        <row r="2">
          <cell r="A2" t="str">
            <v>Project Kahuna</v>
          </cell>
        </row>
        <row r="4">
          <cell r="B4" t="str">
            <v>($000s)</v>
          </cell>
          <cell r="D4" t="str">
            <v>Realized Cost Savings</v>
          </cell>
          <cell r="H4" t="str">
            <v>Implementation</v>
          </cell>
        </row>
        <row r="5">
          <cell r="D5">
            <v>2008</v>
          </cell>
          <cell r="F5" t="str">
            <v>2009P</v>
          </cell>
          <cell r="H5" t="str">
            <v>Cost</v>
          </cell>
        </row>
        <row r="7">
          <cell r="B7" t="str">
            <v>Logistics Savings</v>
          </cell>
          <cell r="D7">
            <v>33.728999999999999</v>
          </cell>
          <cell r="F7">
            <v>662.01499999999999</v>
          </cell>
          <cell r="H7">
            <v>25</v>
          </cell>
        </row>
        <row r="8">
          <cell r="B8" t="str">
            <v>Labor Savings</v>
          </cell>
          <cell r="D8">
            <v>131.93299999999999</v>
          </cell>
          <cell r="F8">
            <v>1060.9349999999999</v>
          </cell>
          <cell r="H8">
            <v>45</v>
          </cell>
        </row>
        <row r="9">
          <cell r="B9" t="str">
            <v>Purchasing Savings</v>
          </cell>
          <cell r="D9">
            <v>265.858</v>
          </cell>
          <cell r="F9">
            <v>783.41600000000005</v>
          </cell>
          <cell r="H9">
            <v>140</v>
          </cell>
        </row>
        <row r="10">
          <cell r="B10" t="str">
            <v>Other Savings</v>
          </cell>
          <cell r="D10" t="str">
            <v>NA</v>
          </cell>
          <cell r="F10">
            <v>151.304</v>
          </cell>
          <cell r="H10">
            <v>290</v>
          </cell>
        </row>
        <row r="11">
          <cell r="B11" t="str">
            <v>Total Cost Savings</v>
          </cell>
          <cell r="D11">
            <v>431.52</v>
          </cell>
          <cell r="F11">
            <v>2657</v>
          </cell>
          <cell r="H11">
            <v>500</v>
          </cell>
        </row>
        <row r="14">
          <cell r="F14" t="str">
            <v>Hardcoded for rounding</v>
          </cell>
        </row>
      </sheetData>
      <sheetData sheetId="5">
        <row r="1">
          <cell r="A1" t="str">
            <v>Summary Historical &amp; Projected Financials</v>
          </cell>
        </row>
        <row r="2">
          <cell r="A2" t="str">
            <v>Project Kahuna</v>
          </cell>
        </row>
        <row r="4">
          <cell r="D4" t="str">
            <v>Fiscal Year Ending December 31,</v>
          </cell>
        </row>
        <row r="5">
          <cell r="B5" t="str">
            <v>(000s, except per lbs.)</v>
          </cell>
          <cell r="D5">
            <v>2005</v>
          </cell>
          <cell r="E5">
            <v>2006</v>
          </cell>
          <cell r="F5">
            <v>2007</v>
          </cell>
          <cell r="G5">
            <v>2008</v>
          </cell>
          <cell r="I5" t="str">
            <v>2009P</v>
          </cell>
        </row>
        <row r="7">
          <cell r="B7" t="str">
            <v>Volume Sold (lbs):</v>
          </cell>
        </row>
        <row r="8">
          <cell r="B8" t="str">
            <v>Retail</v>
          </cell>
          <cell r="D8">
            <v>116026.480524</v>
          </cell>
          <cell r="E8">
            <v>113630.00384800001</v>
          </cell>
          <cell r="F8">
            <v>118116.42782</v>
          </cell>
          <cell r="G8">
            <v>131888.019</v>
          </cell>
          <cell r="I8">
            <v>158349.32500000001</v>
          </cell>
          <cell r="L8">
            <v>0.11659335990914665</v>
          </cell>
        </row>
        <row r="9">
          <cell r="B9" t="str">
            <v>Foodservice</v>
          </cell>
          <cell r="D9">
            <v>149236.49507499998</v>
          </cell>
          <cell r="E9">
            <v>165784.26334999999</v>
          </cell>
          <cell r="F9">
            <v>158540.98300000001</v>
          </cell>
          <cell r="G9">
            <v>179240.43366666665</v>
          </cell>
          <cell r="I9">
            <v>178747.266</v>
          </cell>
          <cell r="L9">
            <v>0.13056214409031797</v>
          </cell>
        </row>
        <row r="10">
          <cell r="B10" t="str">
            <v>Total Volume</v>
          </cell>
          <cell r="D10">
            <v>265262.975599</v>
          </cell>
          <cell r="E10">
            <v>279414.26719799999</v>
          </cell>
          <cell r="F10">
            <v>276657.41081999999</v>
          </cell>
          <cell r="G10">
            <v>311128.45266666665</v>
          </cell>
          <cell r="I10">
            <v>337096.59100000001</v>
          </cell>
        </row>
        <row r="11">
          <cell r="B11" t="str">
            <v>Volume Growth</v>
          </cell>
          <cell r="D11">
            <v>9.7794113937369476E-2</v>
          </cell>
          <cell r="E11">
            <v>5.3348159753710211E-2</v>
          </cell>
          <cell r="F11">
            <v>-9.8665555114493264E-3</v>
          </cell>
          <cell r="G11">
            <v>0.12459829557609203</v>
          </cell>
          <cell r="I11">
            <v>8.3464363708178224E-2</v>
          </cell>
        </row>
        <row r="13">
          <cell r="B13" t="str">
            <v>Revenue:</v>
          </cell>
        </row>
        <row r="14">
          <cell r="B14" t="str">
            <v>Retail</v>
          </cell>
          <cell r="D14">
            <v>198773.47631194998</v>
          </cell>
          <cell r="E14">
            <v>180273.13731195001</v>
          </cell>
          <cell r="F14">
            <v>196094.23010985003</v>
          </cell>
          <cell r="G14">
            <v>240483.49</v>
          </cell>
          <cell r="I14">
            <v>306250.51299999998</v>
          </cell>
        </row>
        <row r="15">
          <cell r="B15" t="str">
            <v>Foodservice</v>
          </cell>
          <cell r="D15">
            <v>216696.659885</v>
          </cell>
          <cell r="E15">
            <v>220071.96588499998</v>
          </cell>
          <cell r="F15">
            <v>219147.63888499999</v>
          </cell>
          <cell r="G15">
            <v>271120.85868973332</v>
          </cell>
          <cell r="I15">
            <v>281234</v>
          </cell>
        </row>
        <row r="16">
          <cell r="B16" t="str">
            <v>Total Revenue</v>
          </cell>
          <cell r="D16">
            <v>415470.13619694998</v>
          </cell>
          <cell r="E16">
            <v>400345.10319694999</v>
          </cell>
          <cell r="F16">
            <v>415241.86899485003</v>
          </cell>
          <cell r="G16">
            <v>511604.34868973331</v>
          </cell>
          <cell r="I16">
            <v>587484.51300000004</v>
          </cell>
        </row>
        <row r="17">
          <cell r="B17" t="str">
            <v>Revenue Growth</v>
          </cell>
          <cell r="D17">
            <v>0.17685944921508834</v>
          </cell>
          <cell r="E17">
            <v>-3.6404621372906787E-2</v>
          </cell>
          <cell r="F17">
            <v>3.7209811432541873E-2</v>
          </cell>
          <cell r="G17">
            <v>0.23206349573597174</v>
          </cell>
          <cell r="I17">
            <v>0.1483180596580207</v>
          </cell>
        </row>
        <row r="19">
          <cell r="B19" t="str">
            <v>Material Margin:</v>
          </cell>
        </row>
        <row r="20">
          <cell r="B20" t="str">
            <v>Retail</v>
          </cell>
          <cell r="D20" t="str">
            <v>NA</v>
          </cell>
          <cell r="E20">
            <v>48095.312717758883</v>
          </cell>
          <cell r="F20">
            <v>49874.510717327103</v>
          </cell>
          <cell r="G20">
            <v>56144</v>
          </cell>
          <cell r="I20">
            <v>65026.5</v>
          </cell>
        </row>
        <row r="21">
          <cell r="B21" t="str">
            <v>Foodservice</v>
          </cell>
          <cell r="D21" t="str">
            <v>NA</v>
          </cell>
          <cell r="E21">
            <v>40679.809403200001</v>
          </cell>
          <cell r="F21">
            <v>38467.510280899995</v>
          </cell>
          <cell r="G21">
            <v>43444.051282110762</v>
          </cell>
          <cell r="I21">
            <v>48869.923000000003</v>
          </cell>
        </row>
        <row r="22">
          <cell r="B22" t="str">
            <v>Material Margin</v>
          </cell>
          <cell r="D22">
            <v>89180.825980958864</v>
          </cell>
          <cell r="E22">
            <v>88775.122120958884</v>
          </cell>
          <cell r="F22">
            <v>88342.02099822709</v>
          </cell>
          <cell r="G22">
            <v>99588.05128211077</v>
          </cell>
          <cell r="I22">
            <v>113896.42300000001</v>
          </cell>
        </row>
        <row r="23">
          <cell r="B23" t="str">
            <v>Material Margin / lbs.</v>
          </cell>
          <cell r="D23">
            <v>0.33619778930541055</v>
          </cell>
          <cell r="E23">
            <v>0.31771864411651751</v>
          </cell>
          <cell r="F23">
            <v>0.31931919241340889</v>
          </cell>
          <cell r="G23">
            <v>0.32008660869343991</v>
          </cell>
          <cell r="I23">
            <v>0.33787473988427252</v>
          </cell>
        </row>
        <row r="25">
          <cell r="B25" t="str">
            <v>Variable Manufacturing Costs</v>
          </cell>
          <cell r="D25">
            <v>45111.334316894005</v>
          </cell>
          <cell r="E25">
            <v>47919.375756894005</v>
          </cell>
          <cell r="F25">
            <v>50042.268902762</v>
          </cell>
          <cell r="G25">
            <v>58699.242372330154</v>
          </cell>
          <cell r="I25">
            <v>64603.986806072913</v>
          </cell>
        </row>
        <row r="26">
          <cell r="B26" t="str">
            <v>Variable Manufacturing Costs / lbs.</v>
          </cell>
          <cell r="D26">
            <v>0.17006268671693234</v>
          </cell>
          <cell r="E26">
            <v>0.17149938776367898</v>
          </cell>
          <cell r="F26">
            <v>0.18088172210691553</v>
          </cell>
          <cell r="G26">
            <v>0.18866561984036445</v>
          </cell>
          <cell r="I26">
            <v>0.19164829467549527</v>
          </cell>
        </row>
        <row r="28">
          <cell r="B28" t="str">
            <v>Fixed Manufacturing Costs</v>
          </cell>
          <cell r="D28">
            <v>9092.2819799999997</v>
          </cell>
          <cell r="E28">
            <v>9975.6600199999993</v>
          </cell>
          <cell r="F28">
            <v>10312.419</v>
          </cell>
          <cell r="G28">
            <v>10309.204</v>
          </cell>
          <cell r="I28">
            <v>10452.2035151256</v>
          </cell>
        </row>
        <row r="29">
          <cell r="B29" t="str">
            <v>Fixed Manufacturing Costs / lbs.</v>
          </cell>
          <cell r="D29">
            <v>3.4276483400928405E-2</v>
          </cell>
          <cell r="E29">
            <v>3.5702042419083042E-2</v>
          </cell>
          <cell r="F29">
            <v>3.7275050646337141E-2</v>
          </cell>
          <cell r="G29">
            <v>3.3134880180968086E-2</v>
          </cell>
          <cell r="I29">
            <v>3.1006553593790571E-2</v>
          </cell>
        </row>
        <row r="31">
          <cell r="B31" t="str">
            <v>Gross Profit</v>
          </cell>
          <cell r="D31">
            <v>34977.209684064859</v>
          </cell>
          <cell r="E31">
            <v>30880.106074064879</v>
          </cell>
          <cell r="F31">
            <v>27987.333095465103</v>
          </cell>
          <cell r="G31">
            <v>30579.604909780603</v>
          </cell>
          <cell r="I31">
            <v>38840.236920896852</v>
          </cell>
        </row>
        <row r="32">
          <cell r="B32" t="str">
            <v>Gross Profit / lbs.</v>
          </cell>
          <cell r="D32">
            <v>0.13185861918754982</v>
          </cell>
          <cell r="E32">
            <v>0.11051728454575463</v>
          </cell>
          <cell r="F32">
            <v>0.10116241966015629</v>
          </cell>
          <cell r="G32">
            <v>9.8286108672107339E-2</v>
          </cell>
          <cell r="I32">
            <v>0.11521990419919984</v>
          </cell>
        </row>
        <row r="34">
          <cell r="B34" t="str">
            <v>Selling, General &amp; Administrative</v>
          </cell>
          <cell r="D34">
            <v>8261.9905299999991</v>
          </cell>
          <cell r="E34">
            <v>8493.3839800000005</v>
          </cell>
          <cell r="F34">
            <v>9769.6090000000022</v>
          </cell>
          <cell r="G34">
            <v>9108.9179999999997</v>
          </cell>
          <cell r="I34">
            <v>11252.036528941846</v>
          </cell>
        </row>
        <row r="35">
          <cell r="B35" t="str">
            <v>SG&amp;A / lbs.</v>
          </cell>
          <cell r="D35">
            <v>3.1146414275657192E-2</v>
          </cell>
          <cell r="E35">
            <v>3.039710199902346E-2</v>
          </cell>
          <cell r="F35">
            <v>3.5313021151478739E-2</v>
          </cell>
          <cell r="G35">
            <v>2.9277033077264106E-2</v>
          </cell>
          <cell r="I35">
            <v>3.3379265259143025E-2</v>
          </cell>
        </row>
        <row r="37">
          <cell r="B37" t="str">
            <v>EBITDA</v>
          </cell>
          <cell r="D37">
            <v>26715.21915406486</v>
          </cell>
          <cell r="E37">
            <v>22386.722094064877</v>
          </cell>
          <cell r="F37">
            <v>18217.724095465099</v>
          </cell>
          <cell r="G37">
            <v>21470.686909780605</v>
          </cell>
          <cell r="I37">
            <v>27588.200391955004</v>
          </cell>
        </row>
        <row r="38">
          <cell r="B38" t="str">
            <v>EBITDA / lbs.</v>
          </cell>
          <cell r="D38">
            <v>0.10071220491189262</v>
          </cell>
          <cell r="E38">
            <v>8.0120182546731158E-2</v>
          </cell>
          <cell r="F38">
            <v>6.5849398508677548E-2</v>
          </cell>
          <cell r="G38">
            <v>6.9009075594843233E-2</v>
          </cell>
          <cell r="I38">
            <v>8.1840638940056804E-2</v>
          </cell>
        </row>
      </sheetData>
      <sheetData sheetId="6"/>
      <sheetData sheetId="7">
        <row r="1">
          <cell r="A1" t="str">
            <v>Sales &amp; Volume by Product and End-Market</v>
          </cell>
        </row>
        <row r="2">
          <cell r="A2" t="str">
            <v>Project Kahuna</v>
          </cell>
        </row>
        <row r="4">
          <cell r="B4" t="str">
            <v>RETAIL SEGMENT:</v>
          </cell>
        </row>
        <row r="5">
          <cell r="D5" t="str">
            <v>Fiscal Year Ending December 31,</v>
          </cell>
        </row>
        <row r="6">
          <cell r="B6" t="str">
            <v>(000s)</v>
          </cell>
          <cell r="D6">
            <v>2005</v>
          </cell>
          <cell r="G6">
            <v>2006</v>
          </cell>
          <cell r="J6">
            <v>2007</v>
          </cell>
          <cell r="M6">
            <v>2008</v>
          </cell>
          <cell r="P6" t="str">
            <v>2009P</v>
          </cell>
        </row>
        <row r="8">
          <cell r="B8" t="str">
            <v>Volume by Product:</v>
          </cell>
        </row>
        <row r="9">
          <cell r="B9" t="str">
            <v>Fresh Chubs</v>
          </cell>
          <cell r="D9">
            <v>68765.172703999997</v>
          </cell>
          <cell r="E9">
            <v>0.59266791850827505</v>
          </cell>
          <cell r="G9">
            <v>69178.591848000011</v>
          </cell>
          <cell r="H9">
            <v>0.60880568076490138</v>
          </cell>
          <cell r="J9">
            <v>74567.906820000004</v>
          </cell>
          <cell r="K9">
            <v>0.63130851648879471</v>
          </cell>
          <cell r="M9">
            <v>89983.019</v>
          </cell>
          <cell r="N9">
            <v>0.68226833401751219</v>
          </cell>
          <cell r="P9">
            <v>112336.32500000001</v>
          </cell>
          <cell r="Q9">
            <v>0.70942092743369767</v>
          </cell>
        </row>
        <row r="10">
          <cell r="B10" t="str">
            <v>Frozen Chubs</v>
          </cell>
          <cell r="D10">
            <v>63.36</v>
          </cell>
          <cell r="E10">
            <v>5.4608223669159756E-4</v>
          </cell>
          <cell r="G10">
            <v>90.72</v>
          </cell>
          <cell r="H10">
            <v>7.9838068228312183E-4</v>
          </cell>
          <cell r="J10">
            <v>187.24799999999999</v>
          </cell>
          <cell r="K10">
            <v>1.5852832959472071E-3</v>
          </cell>
          <cell r="M10">
            <v>170</v>
          </cell>
          <cell r="N10">
            <v>1.2889722757910254E-3</v>
          </cell>
          <cell r="P10">
            <v>172</v>
          </cell>
          <cell r="Q10">
            <v>1.0862060826593355E-3</v>
          </cell>
        </row>
        <row r="11">
          <cell r="B11" t="str">
            <v>MAP - Bulk</v>
          </cell>
          <cell r="D11">
            <v>18428.464090000001</v>
          </cell>
          <cell r="E11">
            <v>0.1588298120116475</v>
          </cell>
          <cell r="G11">
            <v>16668.272000000001</v>
          </cell>
          <cell r="H11">
            <v>0.14668900321693845</v>
          </cell>
          <cell r="J11">
            <v>16359.994000000001</v>
          </cell>
          <cell r="K11">
            <v>0.13850735500510838</v>
          </cell>
          <cell r="M11">
            <v>14772</v>
          </cell>
          <cell r="N11">
            <v>0.11200410857638252</v>
          </cell>
          <cell r="P11">
            <v>17203</v>
          </cell>
          <cell r="Q11">
            <v>0.10863955372086366</v>
          </cell>
        </row>
        <row r="12">
          <cell r="B12" t="str">
            <v>MAP - Patties</v>
          </cell>
          <cell r="D12">
            <v>5444.63825</v>
          </cell>
          <cell r="E12">
            <v>4.6925824392939165E-2</v>
          </cell>
          <cell r="G12">
            <v>5658.1890000000003</v>
          </cell>
          <cell r="H12">
            <v>4.9794850025428293E-2</v>
          </cell>
          <cell r="J12">
            <v>5345.8710000000001</v>
          </cell>
          <cell r="K12">
            <v>4.5259335205655567E-2</v>
          </cell>
          <cell r="M12">
            <v>5450</v>
          </cell>
          <cell r="N12">
            <v>4.1322934723888753E-2</v>
          </cell>
          <cell r="P12">
            <v>6167</v>
          </cell>
          <cell r="Q12">
            <v>3.8945540184651871E-2</v>
          </cell>
        </row>
        <row r="13">
          <cell r="B13" t="str">
            <v>Frozen Patties</v>
          </cell>
          <cell r="D13">
            <v>23324.84548</v>
          </cell>
          <cell r="E13">
            <v>0.20103036285044665</v>
          </cell>
          <cell r="G13">
            <v>22034.231</v>
          </cell>
          <cell r="H13">
            <v>0.19391208531044876</v>
          </cell>
          <cell r="J13">
            <v>21655.407999999999</v>
          </cell>
          <cell r="K13">
            <v>0.18333951000449414</v>
          </cell>
          <cell r="M13">
            <v>21513</v>
          </cell>
          <cell r="N13">
            <v>0.16311565040642548</v>
          </cell>
          <cell r="P13">
            <v>22471</v>
          </cell>
          <cell r="Q13">
            <v>0.14190777257812751</v>
          </cell>
        </row>
        <row r="14">
          <cell r="B14" t="str">
            <v>Retail Volume</v>
          </cell>
          <cell r="D14">
            <v>116026.480524</v>
          </cell>
          <cell r="E14">
            <v>0.99999999999999989</v>
          </cell>
          <cell r="G14">
            <v>113630.00384800001</v>
          </cell>
          <cell r="H14">
            <v>1</v>
          </cell>
          <cell r="J14">
            <v>118116.42782</v>
          </cell>
          <cell r="K14">
            <v>1</v>
          </cell>
          <cell r="M14">
            <v>131888.019</v>
          </cell>
          <cell r="N14">
            <v>1</v>
          </cell>
          <cell r="P14">
            <v>158349.32500000001</v>
          </cell>
          <cell r="Q14">
            <v>1</v>
          </cell>
        </row>
        <row r="16">
          <cell r="B16" t="str">
            <v>Revenue by Product:</v>
          </cell>
        </row>
        <row r="17">
          <cell r="B17" t="str">
            <v>Fresh Chubs</v>
          </cell>
          <cell r="D17">
            <v>109639.29315194997</v>
          </cell>
          <cell r="E17">
            <v>0.55157908985746607</v>
          </cell>
          <cell r="G17">
            <v>98428.916760749999</v>
          </cell>
          <cell r="H17">
            <v>0.54599880064452233</v>
          </cell>
          <cell r="J17">
            <v>115575.53290295003</v>
          </cell>
          <cell r="K17">
            <v>0.58938772873738188</v>
          </cell>
          <cell r="M17">
            <v>153363.65616659998</v>
          </cell>
          <cell r="N17">
            <v>0.63773049936442616</v>
          </cell>
          <cell r="P17">
            <v>206653.51299999998</v>
          </cell>
          <cell r="Q17">
            <v>0.67478585088933385</v>
          </cell>
        </row>
        <row r="18">
          <cell r="B18" t="str">
            <v>Frozen Chubs</v>
          </cell>
          <cell r="D18">
            <v>91.160640000000001</v>
          </cell>
          <cell r="E18">
            <v>4.5861571519197476E-4</v>
          </cell>
          <cell r="G18">
            <v>117.926928</v>
          </cell>
          <cell r="H18">
            <v>6.5415696291974842E-4</v>
          </cell>
          <cell r="J18">
            <v>246.34346880000001</v>
          </cell>
          <cell r="K18">
            <v>1.2562504703070602E-3</v>
          </cell>
          <cell r="M18">
            <v>255.4219392</v>
          </cell>
          <cell r="N18">
            <v>1.0621183982318287E-3</v>
          </cell>
          <cell r="P18">
            <v>266</v>
          </cell>
          <cell r="Q18">
            <v>8.6856997362809321E-4</v>
          </cell>
        </row>
        <row r="19">
          <cell r="B19" t="str">
            <v>MAP - Bulk</v>
          </cell>
          <cell r="D19">
            <v>41791.261100000003</v>
          </cell>
          <cell r="E19">
            <v>0.21024566192329339</v>
          </cell>
          <cell r="G19">
            <v>36246.824291199999</v>
          </cell>
          <cell r="H19">
            <v>0.20106614236416939</v>
          </cell>
          <cell r="J19">
            <v>36070.514771200003</v>
          </cell>
          <cell r="K19">
            <v>0.1839448042453552</v>
          </cell>
          <cell r="M19">
            <v>36645.888157200003</v>
          </cell>
          <cell r="N19">
            <v>0.15238421630191745</v>
          </cell>
          <cell r="P19">
            <v>44030</v>
          </cell>
          <cell r="Q19">
            <v>0.1437711877400186</v>
          </cell>
        </row>
        <row r="20">
          <cell r="B20" t="str">
            <v>MAP - Patties</v>
          </cell>
          <cell r="D20">
            <v>12119.485910000001</v>
          </cell>
          <cell r="E20">
            <v>6.0971343535693827E-2</v>
          </cell>
          <cell r="G20">
            <v>11894.894441799999</v>
          </cell>
          <cell r="H20">
            <v>6.5982622919668388E-2</v>
          </cell>
          <cell r="J20">
            <v>11504.3384277</v>
          </cell>
          <cell r="K20">
            <v>5.8667398940067665E-2</v>
          </cell>
          <cell r="M20">
            <v>12969.602283</v>
          </cell>
          <cell r="N20">
            <v>5.3931362535532067E-2</v>
          </cell>
          <cell r="P20">
            <v>15147</v>
          </cell>
          <cell r="Q20">
            <v>4.9459508987010257E-2</v>
          </cell>
        </row>
        <row r="21">
          <cell r="B21" t="str">
            <v>Frozen Patties</v>
          </cell>
          <cell r="D21">
            <v>35132.275509999999</v>
          </cell>
          <cell r="E21">
            <v>0.17674528896835465</v>
          </cell>
          <cell r="G21">
            <v>33584.574890199998</v>
          </cell>
          <cell r="H21">
            <v>0.18629827710872002</v>
          </cell>
          <cell r="J21">
            <v>32697.500539199998</v>
          </cell>
          <cell r="K21">
            <v>0.16674381760688819</v>
          </cell>
          <cell r="M21">
            <v>37248.921454000003</v>
          </cell>
          <cell r="N21">
            <v>0.15489180339989245</v>
          </cell>
          <cell r="P21">
            <v>40154</v>
          </cell>
          <cell r="Q21">
            <v>0.13111488241000924</v>
          </cell>
        </row>
        <row r="22">
          <cell r="B22" t="str">
            <v>Retail Revenue</v>
          </cell>
          <cell r="D22">
            <v>198773.47631194998</v>
          </cell>
          <cell r="E22">
            <v>0.99999999999999989</v>
          </cell>
          <cell r="G22">
            <v>180273.13731195001</v>
          </cell>
          <cell r="H22">
            <v>0.99999999999999989</v>
          </cell>
          <cell r="J22">
            <v>196094.23010985003</v>
          </cell>
          <cell r="K22">
            <v>1</v>
          </cell>
          <cell r="M22">
            <v>240483.49</v>
          </cell>
          <cell r="N22">
            <v>1</v>
          </cell>
          <cell r="P22">
            <v>306250.51299999998</v>
          </cell>
          <cell r="Q22">
            <v>1</v>
          </cell>
        </row>
        <row r="25">
          <cell r="B25" t="str">
            <v>FOODSERVICE &amp; GOV'T SEGMENT:</v>
          </cell>
        </row>
        <row r="26">
          <cell r="D26" t="str">
            <v>Fiscal Year Ending December 31,</v>
          </cell>
        </row>
        <row r="27">
          <cell r="B27" t="str">
            <v>(000s)</v>
          </cell>
          <cell r="D27">
            <v>2005</v>
          </cell>
          <cell r="G27">
            <v>2006</v>
          </cell>
          <cell r="J27">
            <v>2007</v>
          </cell>
          <cell r="M27">
            <v>2008</v>
          </cell>
          <cell r="P27" t="str">
            <v>2009P</v>
          </cell>
        </row>
        <row r="29">
          <cell r="B29" t="str">
            <v>Volume by Product:</v>
          </cell>
        </row>
        <row r="30">
          <cell r="B30" t="str">
            <v>Frozen Patties</v>
          </cell>
          <cell r="D30">
            <v>80119.36020499999</v>
          </cell>
          <cell r="E30">
            <v>0.53686171177321851</v>
          </cell>
          <cell r="G30">
            <v>94195.948349999991</v>
          </cell>
          <cell r="H30">
            <v>0.56818389421639881</v>
          </cell>
          <cell r="J30">
            <v>88181.039000000004</v>
          </cell>
          <cell r="K30">
            <v>0.55620343290037499</v>
          </cell>
          <cell r="M30">
            <v>100284.17866666664</v>
          </cell>
          <cell r="N30">
            <v>0.55949529140933174</v>
          </cell>
          <cell r="P30">
            <v>95989.266000000003</v>
          </cell>
          <cell r="Q30">
            <v>0.53701110035439648</v>
          </cell>
        </row>
        <row r="31">
          <cell r="B31" t="str">
            <v>Fresh Patties</v>
          </cell>
          <cell r="D31">
            <v>41799.646500000003</v>
          </cell>
          <cell r="E31">
            <v>0.28008997718013451</v>
          </cell>
          <cell r="G31">
            <v>40434.396999999997</v>
          </cell>
          <cell r="H31">
            <v>0.24389767872379908</v>
          </cell>
          <cell r="J31">
            <v>39301.815999999999</v>
          </cell>
          <cell r="K31">
            <v>0.24789688606888477</v>
          </cell>
          <cell r="M31">
            <v>42617.254999999997</v>
          </cell>
          <cell r="N31">
            <v>0.23776585521576726</v>
          </cell>
          <cell r="P31">
            <v>44784</v>
          </cell>
          <cell r="Q31">
            <v>0.25054369223191364</v>
          </cell>
        </row>
        <row r="32">
          <cell r="B32" t="str">
            <v>Cooked Kettle</v>
          </cell>
          <cell r="D32">
            <v>15539.837750000001</v>
          </cell>
          <cell r="E32">
            <v>0.10412893804689216</v>
          </cell>
          <cell r="G32">
            <v>18939.044000000002</v>
          </cell>
          <cell r="H32">
            <v>0.1142390937312085</v>
          </cell>
          <cell r="J32">
            <v>14121.913</v>
          </cell>
          <cell r="K32">
            <v>8.9074211177308016E-2</v>
          </cell>
          <cell r="M32">
            <v>19738</v>
          </cell>
          <cell r="N32">
            <v>0.11012024238184309</v>
          </cell>
          <cell r="P32">
            <v>19812</v>
          </cell>
          <cell r="Q32">
            <v>0.11083805891610113</v>
          </cell>
        </row>
        <row r="33">
          <cell r="B33" t="str">
            <v>Cooked Charbroiled</v>
          </cell>
          <cell r="D33">
            <v>11777.650619999999</v>
          </cell>
          <cell r="E33">
            <v>7.8919372999754836E-2</v>
          </cell>
          <cell r="G33">
            <v>12214.874</v>
          </cell>
          <cell r="H33">
            <v>7.3679333328593638E-2</v>
          </cell>
          <cell r="J33">
            <v>16936.215</v>
          </cell>
          <cell r="K33">
            <v>0.10682546985343215</v>
          </cell>
          <cell r="M33">
            <v>16601</v>
          </cell>
          <cell r="N33">
            <v>9.2618610993057918E-2</v>
          </cell>
          <cell r="P33">
            <v>18162</v>
          </cell>
          <cell r="Q33">
            <v>0.10160714849758877</v>
          </cell>
        </row>
        <row r="34">
          <cell r="B34" t="str">
            <v>Foodservice Volume</v>
          </cell>
          <cell r="D34">
            <v>149236.49507499998</v>
          </cell>
          <cell r="E34">
            <v>1</v>
          </cell>
          <cell r="G34">
            <v>165784.26334999999</v>
          </cell>
          <cell r="H34">
            <v>1</v>
          </cell>
          <cell r="J34">
            <v>158540.98300000001</v>
          </cell>
          <cell r="K34">
            <v>0.99999999999999978</v>
          </cell>
          <cell r="M34">
            <v>179240.43366666665</v>
          </cell>
          <cell r="N34">
            <v>0.99999999999999989</v>
          </cell>
          <cell r="P34">
            <v>178747.266</v>
          </cell>
          <cell r="Q34">
            <v>1</v>
          </cell>
        </row>
        <row r="36">
          <cell r="B36" t="str">
            <v>Revenue by Product:</v>
          </cell>
        </row>
        <row r="37">
          <cell r="B37" t="str">
            <v>Frozen Patties</v>
          </cell>
          <cell r="D37">
            <v>106016.305385</v>
          </cell>
          <cell r="E37">
            <v>0.48923829947938469</v>
          </cell>
          <cell r="G37">
            <v>114499.21983009999</v>
          </cell>
          <cell r="H37">
            <v>0.52028080618833705</v>
          </cell>
          <cell r="J37">
            <v>111900.543468</v>
          </cell>
          <cell r="K37">
            <v>0.51061715306328703</v>
          </cell>
          <cell r="M37">
            <v>144210.07542393333</v>
          </cell>
          <cell r="N37">
            <v>0.53190328520228392</v>
          </cell>
          <cell r="P37">
            <v>143084.2218230131</v>
          </cell>
          <cell r="Q37">
            <v>0.50877284333691197</v>
          </cell>
        </row>
        <row r="38">
          <cell r="B38" t="str">
            <v>Fresh Patties</v>
          </cell>
          <cell r="D38">
            <v>60099.648789999992</v>
          </cell>
          <cell r="E38">
            <v>0.27734460153605794</v>
          </cell>
          <cell r="G38">
            <v>54582.3925103</v>
          </cell>
          <cell r="H38">
            <v>0.24802065220257258</v>
          </cell>
          <cell r="J38">
            <v>52566.178899999999</v>
          </cell>
          <cell r="K38">
            <v>0.23986650811047364</v>
          </cell>
          <cell r="M38">
            <v>63244.006419999998</v>
          </cell>
          <cell r="N38">
            <v>0.23326868587553234</v>
          </cell>
          <cell r="P38">
            <v>68585.567437631995</v>
          </cell>
          <cell r="Q38">
            <v>0.24387366903586336</v>
          </cell>
        </row>
        <row r="39">
          <cell r="B39" t="str">
            <v>Cooked Kettle</v>
          </cell>
          <cell r="D39">
            <v>20507.416470000007</v>
          </cell>
          <cell r="E39">
            <v>9.463651392173375E-2</v>
          </cell>
          <cell r="G39">
            <v>24467.8618216</v>
          </cell>
          <cell r="H39">
            <v>0.11118118440576769</v>
          </cell>
          <cell r="J39">
            <v>18893.3713565</v>
          </cell>
          <cell r="K39">
            <v>8.621298158915823E-2</v>
          </cell>
          <cell r="M39">
            <v>27779.345474400001</v>
          </cell>
          <cell r="N39">
            <v>0.10246111497526006</v>
          </cell>
          <cell r="P39">
            <v>28777.0153267934</v>
          </cell>
          <cell r="Q39">
            <v>0.10232409782171928</v>
          </cell>
        </row>
        <row r="40">
          <cell r="B40" t="str">
            <v>Cooked Charbroiled</v>
          </cell>
          <cell r="D40">
            <v>30073.289239999998</v>
          </cell>
          <cell r="E40">
            <v>0.13878058506282359</v>
          </cell>
          <cell r="G40">
            <v>26522.491722999999</v>
          </cell>
          <cell r="H40">
            <v>0.12051735720332274</v>
          </cell>
          <cell r="J40">
            <v>35787.545160499998</v>
          </cell>
          <cell r="K40">
            <v>0.16330335723708109</v>
          </cell>
          <cell r="M40">
            <v>35887.431371400002</v>
          </cell>
          <cell r="N40">
            <v>0.13236691394692374</v>
          </cell>
          <cell r="P40">
            <v>40787.195412561501</v>
          </cell>
          <cell r="Q40">
            <v>0.14502938980550539</v>
          </cell>
        </row>
        <row r="41">
          <cell r="B41" t="str">
            <v>Foodservice Revenue</v>
          </cell>
          <cell r="D41">
            <v>216696.659885</v>
          </cell>
          <cell r="E41">
            <v>1</v>
          </cell>
          <cell r="G41">
            <v>220071.96588499998</v>
          </cell>
          <cell r="H41">
            <v>1</v>
          </cell>
          <cell r="J41">
            <v>219147.63888499999</v>
          </cell>
          <cell r="K41">
            <v>1</v>
          </cell>
          <cell r="M41">
            <v>271120.85868973332</v>
          </cell>
          <cell r="N41">
            <v>1</v>
          </cell>
          <cell r="P41">
            <v>281234</v>
          </cell>
          <cell r="Q41">
            <v>1</v>
          </cell>
        </row>
        <row r="45">
          <cell r="G45">
            <v>26522.491722999999</v>
          </cell>
          <cell r="M45">
            <v>35887.431371400002</v>
          </cell>
          <cell r="N45">
            <v>0.16322580020665955</v>
          </cell>
        </row>
        <row r="47">
          <cell r="J47">
            <v>31058.128000000001</v>
          </cell>
          <cell r="M47">
            <v>36339</v>
          </cell>
          <cell r="N47">
            <v>0.17003188344126863</v>
          </cell>
        </row>
      </sheetData>
      <sheetData sheetId="8"/>
      <sheetData sheetId="9">
        <row r="1">
          <cell r="A1" t="str">
            <v>Summary Balance Sheet</v>
          </cell>
        </row>
        <row r="2">
          <cell r="A2" t="str">
            <v>Project Kahuna</v>
          </cell>
        </row>
        <row r="4">
          <cell r="D4" t="str">
            <v>Year Ended December 31,</v>
          </cell>
        </row>
        <row r="5">
          <cell r="B5" t="str">
            <v>($000s)</v>
          </cell>
          <cell r="D5">
            <v>2006</v>
          </cell>
          <cell r="F5">
            <v>2007</v>
          </cell>
          <cell r="H5">
            <v>2008</v>
          </cell>
        </row>
        <row r="6">
          <cell r="D6" t="str">
            <v>(audited)</v>
          </cell>
          <cell r="F6" t="str">
            <v>(audited)</v>
          </cell>
          <cell r="H6" t="str">
            <v>(unaudited)</v>
          </cell>
        </row>
        <row r="7">
          <cell r="B7" t="str">
            <v>Operating Assets:</v>
          </cell>
        </row>
        <row r="8">
          <cell r="B8" t="str">
            <v>Accounts Receivable</v>
          </cell>
          <cell r="D8">
            <v>18594.309000000001</v>
          </cell>
          <cell r="F8">
            <v>17416.605</v>
          </cell>
          <cell r="H8">
            <v>25686.784</v>
          </cell>
        </row>
        <row r="9">
          <cell r="B9" t="str">
            <v>Inventories</v>
          </cell>
          <cell r="D9">
            <v>16774.920999999998</v>
          </cell>
          <cell r="F9">
            <v>15585.654</v>
          </cell>
          <cell r="H9">
            <v>20699.291000000001</v>
          </cell>
        </row>
        <row r="10">
          <cell r="B10" t="str">
            <v>Prepaid Expenses &amp; Other</v>
          </cell>
          <cell r="D10">
            <v>1008.859</v>
          </cell>
          <cell r="F10">
            <v>962.41099999999994</v>
          </cell>
          <cell r="H10">
            <v>784.596</v>
          </cell>
        </row>
        <row r="11">
          <cell r="B11" t="str">
            <v>Total Current Assets</v>
          </cell>
          <cell r="D11">
            <v>36378.088999999993</v>
          </cell>
          <cell r="F11">
            <v>33964.67</v>
          </cell>
          <cell r="H11">
            <v>47170.670999999995</v>
          </cell>
        </row>
        <row r="13">
          <cell r="B13" t="str">
            <v>Property &amp; Equipment, Net (1)</v>
          </cell>
          <cell r="D13">
            <v>35526.622000000003</v>
          </cell>
          <cell r="F13">
            <v>12120.157999999999</v>
          </cell>
          <cell r="H13">
            <v>14695.552</v>
          </cell>
        </row>
        <row r="14">
          <cell r="B14" t="str">
            <v>Other Assets</v>
          </cell>
          <cell r="D14">
            <v>1423.9670000000001</v>
          </cell>
          <cell r="F14">
            <v>1363.7429999999999</v>
          </cell>
          <cell r="H14">
            <v>90.1</v>
          </cell>
        </row>
        <row r="15">
          <cell r="B15" t="str">
            <v>Selected Operating Assets</v>
          </cell>
          <cell r="D15">
            <v>73328.677999999985</v>
          </cell>
          <cell r="F15">
            <v>47448.570999999996</v>
          </cell>
          <cell r="H15">
            <v>61956.322999999997</v>
          </cell>
        </row>
        <row r="17">
          <cell r="B17" t="str">
            <v>Operating Liabilities:</v>
          </cell>
        </row>
        <row r="18">
          <cell r="B18" t="str">
            <v>Accounts Payable</v>
          </cell>
          <cell r="D18">
            <v>9031.2579999999998</v>
          </cell>
          <cell r="F18">
            <v>9619.5470000000005</v>
          </cell>
          <cell r="H18">
            <v>19032.126</v>
          </cell>
        </row>
        <row r="19">
          <cell r="B19" t="str">
            <v>Accrued Expenses</v>
          </cell>
          <cell r="D19">
            <v>2238.636</v>
          </cell>
          <cell r="F19">
            <v>2943.8180000000002</v>
          </cell>
          <cell r="H19">
            <v>2767.0740000000001</v>
          </cell>
        </row>
        <row r="20">
          <cell r="B20" t="str">
            <v>Accrued Interest</v>
          </cell>
          <cell r="D20">
            <v>500</v>
          </cell>
          <cell r="F20">
            <v>1612.8140000000001</v>
          </cell>
          <cell r="H20">
            <v>3476.6889999999999</v>
          </cell>
        </row>
        <row r="21">
          <cell r="B21" t="str">
            <v>Total Current Liabilities</v>
          </cell>
          <cell r="D21">
            <v>11769.894</v>
          </cell>
          <cell r="F21">
            <v>14176.179000000002</v>
          </cell>
          <cell r="H21">
            <v>25275.888999999999</v>
          </cell>
        </row>
        <row r="23">
          <cell r="B23" t="str">
            <v>Other Liabilities</v>
          </cell>
          <cell r="F23">
            <v>590.87</v>
          </cell>
          <cell r="H23">
            <v>332.51400000000001</v>
          </cell>
        </row>
        <row r="25">
          <cell r="B25" t="str">
            <v>Selected Operating Liabilities</v>
          </cell>
          <cell r="D25">
            <v>11769.894</v>
          </cell>
          <cell r="F25">
            <v>14767.049000000003</v>
          </cell>
          <cell r="H25">
            <v>25608.402999999998</v>
          </cell>
        </row>
        <row r="28">
          <cell r="B28" t="str">
            <v>Working Capital (2)</v>
          </cell>
          <cell r="D28">
            <v>24608.194999999992</v>
          </cell>
          <cell r="F28">
            <v>19788.490999999995</v>
          </cell>
          <cell r="H28">
            <v>21894.781999999996</v>
          </cell>
        </row>
      </sheetData>
      <sheetData sheetId="10"/>
      <sheetData sheetId="11" refreshError="1"/>
      <sheetData sheetId="12" refreshError="1"/>
      <sheetData sheetId="13"/>
      <sheetData sheetId="14" refreshError="1"/>
      <sheetData sheetId="15" refreshError="1"/>
      <sheetData sheetId="16">
        <row r="1">
          <cell r="C1" t="str">
            <v>All based on new excel by product given to us by Jack on Monday Feb. 22, 2009</v>
          </cell>
        </row>
        <row r="4">
          <cell r="C4">
            <v>2006</v>
          </cell>
          <cell r="F4" t="str">
            <v>Chubs - Frozen / Fresh</v>
          </cell>
          <cell r="G4" t="str">
            <v>MAP Bulk</v>
          </cell>
          <cell r="H4" t="str">
            <v>MAP Patties</v>
          </cell>
          <cell r="I4" t="str">
            <v>Frozen Patties</v>
          </cell>
        </row>
        <row r="5">
          <cell r="C5" t="str">
            <v>Fresh Chubs</v>
          </cell>
          <cell r="D5">
            <v>0.54665295760744215</v>
          </cell>
          <cell r="F5">
            <v>98428.916760749999</v>
          </cell>
          <cell r="G5">
            <v>36246.824291199999</v>
          </cell>
          <cell r="H5">
            <v>11894.894441799999</v>
          </cell>
          <cell r="I5">
            <v>33584.574890199998</v>
          </cell>
        </row>
        <row r="6">
          <cell r="C6" t="str">
            <v>MAP Bulk</v>
          </cell>
          <cell r="D6">
            <v>0.20106614236416939</v>
          </cell>
          <cell r="F6">
            <v>117.926928</v>
          </cell>
        </row>
        <row r="7">
          <cell r="C7" t="str">
            <v>MAP Patties</v>
          </cell>
          <cell r="D7">
            <v>6.5982622919668388E-2</v>
          </cell>
        </row>
        <row r="8">
          <cell r="C8" t="str">
            <v>Frozen Patties</v>
          </cell>
          <cell r="D8">
            <v>0.18629827710872002</v>
          </cell>
        </row>
        <row r="9">
          <cell r="D9">
            <v>1</v>
          </cell>
          <cell r="F9">
            <v>98546.843688749999</v>
          </cell>
          <cell r="G9">
            <v>36246.824291199999</v>
          </cell>
          <cell r="H9">
            <v>11894.894441799999</v>
          </cell>
          <cell r="I9">
            <v>33584.574890199998</v>
          </cell>
        </row>
        <row r="11">
          <cell r="F11">
            <v>180273.13731195001</v>
          </cell>
        </row>
        <row r="16">
          <cell r="C16" t="str">
            <v>2008A</v>
          </cell>
          <cell r="F16" t="str">
            <v>Chubs - Frozen / Fresh</v>
          </cell>
          <cell r="G16" t="str">
            <v>MAP Bulk</v>
          </cell>
          <cell r="H16" t="str">
            <v>MAP Patties</v>
          </cell>
          <cell r="I16" t="str">
            <v>Frozen Patties</v>
          </cell>
        </row>
        <row r="17">
          <cell r="C17" t="str">
            <v>Fresh Chubs</v>
          </cell>
          <cell r="D17">
            <v>0.63879261776265794</v>
          </cell>
          <cell r="F17">
            <v>153363.65616659998</v>
          </cell>
          <cell r="G17">
            <v>36645.888157200003</v>
          </cell>
          <cell r="H17">
            <v>12969.602283</v>
          </cell>
          <cell r="I17">
            <v>37248.921454000003</v>
          </cell>
        </row>
        <row r="18">
          <cell r="C18" t="str">
            <v>MAP Bulk</v>
          </cell>
          <cell r="D18">
            <v>0.15238421630191745</v>
          </cell>
          <cell r="F18">
            <v>255.4219392</v>
          </cell>
        </row>
        <row r="19">
          <cell r="C19" t="str">
            <v>MAP Patties</v>
          </cell>
          <cell r="D19">
            <v>5.3931362535532067E-2</v>
          </cell>
        </row>
        <row r="20">
          <cell r="C20" t="str">
            <v>Frozen Patties</v>
          </cell>
          <cell r="D20">
            <v>0.15489180339989245</v>
          </cell>
        </row>
        <row r="21">
          <cell r="D21">
            <v>1</v>
          </cell>
          <cell r="F21">
            <v>153619.07810579997</v>
          </cell>
          <cell r="G21">
            <v>36645.888157200003</v>
          </cell>
          <cell r="H21">
            <v>12969.602283</v>
          </cell>
          <cell r="I21">
            <v>37248.921454000003</v>
          </cell>
        </row>
        <row r="22">
          <cell r="D22" t="str">
            <v>.</v>
          </cell>
        </row>
        <row r="23">
          <cell r="F23">
            <v>240483.49</v>
          </cell>
        </row>
        <row r="28">
          <cell r="C28" t="str">
            <v>Fresh Chubs</v>
          </cell>
        </row>
        <row r="29">
          <cell r="C29" t="str">
            <v>MAP Bulk</v>
          </cell>
        </row>
        <row r="30">
          <cell r="C30" t="str">
            <v>MAP Patties</v>
          </cell>
        </row>
        <row r="31">
          <cell r="C31" t="str">
            <v>Frozen Patties</v>
          </cell>
        </row>
      </sheetData>
      <sheetData sheetId="17" refreshError="1"/>
      <sheetData sheetId="18" refreshError="1"/>
      <sheetData sheetId="19">
        <row r="1">
          <cell r="C1" t="str">
            <v>All based on new excel by product given to us by Jack on Monday Feb. 2, 2009</v>
          </cell>
        </row>
        <row r="4">
          <cell r="C4">
            <v>2006</v>
          </cell>
          <cell r="F4" t="str">
            <v>Chubs - Frozen / Fresh</v>
          </cell>
          <cell r="G4" t="str">
            <v>MAP Bulk</v>
          </cell>
          <cell r="H4" t="str">
            <v>MAP Patties</v>
          </cell>
          <cell r="I4" t="str">
            <v>Frozen Patties</v>
          </cell>
        </row>
        <row r="5">
          <cell r="C5" t="str">
            <v>Fresh Chubs</v>
          </cell>
          <cell r="D5">
            <v>0.60960406144718449</v>
          </cell>
          <cell r="F5">
            <v>69178.591848000011</v>
          </cell>
          <cell r="G5">
            <v>16668.272000000001</v>
          </cell>
          <cell r="H5">
            <v>5658.1890000000003</v>
          </cell>
          <cell r="I5">
            <v>22034.231</v>
          </cell>
        </row>
        <row r="6">
          <cell r="C6" t="str">
            <v>MAP Bulk</v>
          </cell>
          <cell r="D6">
            <v>0.14668900321693845</v>
          </cell>
          <cell r="F6">
            <v>90.72</v>
          </cell>
        </row>
        <row r="7">
          <cell r="C7" t="str">
            <v>MAP Patties</v>
          </cell>
          <cell r="D7">
            <v>4.9794850025428293E-2</v>
          </cell>
        </row>
        <row r="8">
          <cell r="C8" t="str">
            <v>Frozen Patties</v>
          </cell>
          <cell r="D8">
            <v>0.19391208531044876</v>
          </cell>
        </row>
        <row r="9">
          <cell r="D9">
            <v>1</v>
          </cell>
          <cell r="F9">
            <v>69269.311848000012</v>
          </cell>
          <cell r="G9">
            <v>16668.272000000001</v>
          </cell>
          <cell r="H9">
            <v>5658.1890000000003</v>
          </cell>
          <cell r="I9">
            <v>22034.231</v>
          </cell>
        </row>
        <row r="11">
          <cell r="F11">
            <v>113630.00384800001</v>
          </cell>
        </row>
        <row r="16">
          <cell r="C16" t="str">
            <v>2008A</v>
          </cell>
          <cell r="F16" t="str">
            <v>Chubs - Frozen / Fresh</v>
          </cell>
          <cell r="G16" t="str">
            <v>MAP Bulk</v>
          </cell>
          <cell r="H16" t="str">
            <v>MAP Patties</v>
          </cell>
          <cell r="I16" t="str">
            <v>Frozen Patties</v>
          </cell>
        </row>
        <row r="17">
          <cell r="C17" t="str">
            <v>Fresh Chubs</v>
          </cell>
          <cell r="D17">
            <v>0.68355730629330325</v>
          </cell>
          <cell r="F17">
            <v>89983.019</v>
          </cell>
          <cell r="G17">
            <v>14772</v>
          </cell>
          <cell r="H17">
            <v>5450</v>
          </cell>
          <cell r="I17">
            <v>21513</v>
          </cell>
        </row>
        <row r="18">
          <cell r="C18" t="str">
            <v>MAP Bulk</v>
          </cell>
          <cell r="D18">
            <v>0.11200410857638252</v>
          </cell>
          <cell r="F18">
            <v>170</v>
          </cell>
        </row>
        <row r="19">
          <cell r="C19" t="str">
            <v>MAP Patties</v>
          </cell>
          <cell r="D19">
            <v>4.1322934723888753E-2</v>
          </cell>
        </row>
        <row r="20">
          <cell r="C20" t="str">
            <v>Frozen Patties</v>
          </cell>
          <cell r="D20">
            <v>0.16311565040642548</v>
          </cell>
        </row>
        <row r="21">
          <cell r="D21">
            <v>1</v>
          </cell>
          <cell r="F21">
            <v>90153.019</v>
          </cell>
          <cell r="G21">
            <v>14772</v>
          </cell>
          <cell r="H21">
            <v>5450</v>
          </cell>
          <cell r="I21">
            <v>21513</v>
          </cell>
        </row>
        <row r="23">
          <cell r="F23">
            <v>131888.019</v>
          </cell>
        </row>
      </sheetData>
      <sheetData sheetId="20" refreshError="1"/>
      <sheetData sheetId="21" refreshError="1"/>
      <sheetData sheetId="22">
        <row r="1">
          <cell r="C1" t="str">
            <v>All based on new excel by product given to us by Jack on Monday Feb. 2, 2009</v>
          </cell>
        </row>
        <row r="4">
          <cell r="C4">
            <v>2006</v>
          </cell>
          <cell r="F4" t="str">
            <v>Frozen Patties</v>
          </cell>
          <cell r="G4" t="str">
            <v>Fresh Patties</v>
          </cell>
          <cell r="H4" t="str">
            <v>Cooked Kettle</v>
          </cell>
          <cell r="I4" t="str">
            <v>Cooked Charbroiled</v>
          </cell>
        </row>
        <row r="5">
          <cell r="C5" t="str">
            <v>Frozen Patties</v>
          </cell>
          <cell r="D5">
            <v>0.52028080618833705</v>
          </cell>
          <cell r="F5">
            <v>114499.21983009999</v>
          </cell>
          <cell r="G5">
            <v>54582.3925103</v>
          </cell>
          <cell r="H5">
            <v>24467.8618216</v>
          </cell>
          <cell r="I5">
            <v>26522.491722999999</v>
          </cell>
        </row>
        <row r="6">
          <cell r="C6" t="str">
            <v>Fresh Patties</v>
          </cell>
          <cell r="D6">
            <v>0.24802065220257258</v>
          </cell>
        </row>
        <row r="7">
          <cell r="C7" t="str">
            <v>Cooked Kettle</v>
          </cell>
          <cell r="D7">
            <v>0.11118118440576769</v>
          </cell>
        </row>
        <row r="8">
          <cell r="C8" t="str">
            <v>Cooked Charbroiled</v>
          </cell>
          <cell r="D8">
            <v>0.12051735720332274</v>
          </cell>
        </row>
        <row r="9">
          <cell r="D9">
            <v>1</v>
          </cell>
        </row>
        <row r="10">
          <cell r="F10">
            <v>114499.21983009999</v>
          </cell>
          <cell r="G10">
            <v>54582.3925103</v>
          </cell>
          <cell r="H10">
            <v>24467.8618216</v>
          </cell>
          <cell r="I10">
            <v>26522.491722999999</v>
          </cell>
        </row>
        <row r="12">
          <cell r="F12">
            <v>220071.96588499998</v>
          </cell>
        </row>
        <row r="16">
          <cell r="C16">
            <v>2008</v>
          </cell>
          <cell r="F16" t="str">
            <v>Frozen Patties</v>
          </cell>
          <cell r="G16" t="str">
            <v>Fresh Patties</v>
          </cell>
          <cell r="H16" t="str">
            <v>Cooked Kettle</v>
          </cell>
          <cell r="I16" t="str">
            <v>Cooked Charbroiled</v>
          </cell>
        </row>
        <row r="17">
          <cell r="C17" t="str">
            <v>Frozen Patties</v>
          </cell>
          <cell r="D17">
            <v>0.53190328520228392</v>
          </cell>
          <cell r="F17">
            <v>144210.07542393333</v>
          </cell>
          <cell r="G17">
            <v>63244.006419999998</v>
          </cell>
          <cell r="H17">
            <v>27779.345474400001</v>
          </cell>
          <cell r="I17">
            <v>35887.431371400002</v>
          </cell>
        </row>
        <row r="18">
          <cell r="C18" t="str">
            <v>Fresh Patties</v>
          </cell>
          <cell r="D18">
            <v>0.23326868587553234</v>
          </cell>
        </row>
        <row r="19">
          <cell r="C19" t="str">
            <v>Cooked Kettle</v>
          </cell>
          <cell r="D19">
            <v>0.10246111497526006</v>
          </cell>
        </row>
        <row r="20">
          <cell r="C20" t="str">
            <v>Cooked Charbroiled</v>
          </cell>
          <cell r="D20">
            <v>0.13236691394692374</v>
          </cell>
        </row>
        <row r="21">
          <cell r="D21">
            <v>1</v>
          </cell>
          <cell r="F21">
            <v>144210.07542393333</v>
          </cell>
          <cell r="G21">
            <v>63244.006419999998</v>
          </cell>
          <cell r="H21">
            <v>27779.345474400001</v>
          </cell>
          <cell r="I21">
            <v>35887.431371400002</v>
          </cell>
        </row>
        <row r="23">
          <cell r="F23">
            <v>271120.85868973332</v>
          </cell>
        </row>
        <row r="28">
          <cell r="C28" t="str">
            <v>Frozen Patties</v>
          </cell>
        </row>
        <row r="29">
          <cell r="C29" t="str">
            <v>Fresh Patties</v>
          </cell>
        </row>
        <row r="30">
          <cell r="C30" t="str">
            <v>Cooked Kettle</v>
          </cell>
        </row>
        <row r="31">
          <cell r="C31" t="str">
            <v>Cooked Charbroiled</v>
          </cell>
        </row>
      </sheetData>
      <sheetData sheetId="23" refreshError="1"/>
      <sheetData sheetId="24" refreshError="1"/>
      <sheetData sheetId="25"/>
      <sheetData sheetId="26" refreshError="1"/>
      <sheetData sheetId="27" refreshError="1"/>
      <sheetData sheetId="28"/>
      <sheetData sheetId="29"/>
      <sheetData sheetId="30"/>
      <sheetData sheetId="31"/>
      <sheetData sheetId="32"/>
      <sheetData sheetId="33" refreshError="1"/>
      <sheetData sheetId="34"/>
      <sheetData sheetId="35"/>
      <sheetData sheetId="36" refreshError="1"/>
      <sheetData sheetId="37" refreshError="1"/>
      <sheetData sheetId="38" refreshError="1"/>
      <sheetData sheetId="39" refreshError="1"/>
      <sheetData sheetId="40" refreshError="1"/>
      <sheetData sheetId="41">
        <row r="1">
          <cell r="A1" t="str">
            <v>Summary Financial Profile</v>
          </cell>
        </row>
        <row r="2">
          <cell r="A2" t="str">
            <v>Project Kahuna</v>
          </cell>
        </row>
        <row r="5">
          <cell r="B5" t="str">
            <v>(in millions, except per lbs.)</v>
          </cell>
          <cell r="D5">
            <v>2005</v>
          </cell>
          <cell r="E5">
            <v>2006</v>
          </cell>
          <cell r="F5">
            <v>2007</v>
          </cell>
          <cell r="G5">
            <v>2008</v>
          </cell>
          <cell r="H5" t="str">
            <v>2009P</v>
          </cell>
        </row>
        <row r="7">
          <cell r="B7" t="str">
            <v>Total Volume (lbs.)</v>
          </cell>
          <cell r="D7">
            <v>265.26297559900001</v>
          </cell>
          <cell r="E7">
            <v>279.414267198</v>
          </cell>
          <cell r="F7">
            <v>276.65741082</v>
          </cell>
          <cell r="G7">
            <v>311.12845266666665</v>
          </cell>
          <cell r="H7">
            <v>337.09659099999999</v>
          </cell>
        </row>
        <row r="8">
          <cell r="B8" t="str">
            <v>Volume Growth</v>
          </cell>
          <cell r="D8">
            <v>9.7794113937369476E-2</v>
          </cell>
          <cell r="E8">
            <v>5.3348159753710211E-2</v>
          </cell>
          <cell r="F8">
            <v>-9.8665555114493264E-3</v>
          </cell>
          <cell r="G8">
            <v>0.12459829557609203</v>
          </cell>
          <cell r="H8">
            <v>8.3464363708178224E-2</v>
          </cell>
        </row>
        <row r="10">
          <cell r="B10" t="str">
            <v>Total Revenue</v>
          </cell>
          <cell r="D10">
            <v>415.47013619694997</v>
          </cell>
          <cell r="E10">
            <v>400.34510319694999</v>
          </cell>
          <cell r="F10">
            <v>415.24186899485005</v>
          </cell>
          <cell r="G10">
            <v>511.60434868973329</v>
          </cell>
          <cell r="H10">
            <v>587.48451299999999</v>
          </cell>
        </row>
        <row r="11">
          <cell r="B11" t="str">
            <v>Revenue Growth</v>
          </cell>
          <cell r="D11">
            <v>0.17685944921508834</v>
          </cell>
          <cell r="E11">
            <v>-3.6404621372906787E-2</v>
          </cell>
          <cell r="F11">
            <v>3.7209811432541873E-2</v>
          </cell>
          <cell r="G11">
            <v>0.23206349573597174</v>
          </cell>
          <cell r="H11">
            <v>0.1483180596580207</v>
          </cell>
        </row>
        <row r="13">
          <cell r="B13" t="str">
            <v>Material Margin</v>
          </cell>
          <cell r="D13">
            <v>89.180825980958858</v>
          </cell>
          <cell r="E13">
            <v>88.775141850958889</v>
          </cell>
          <cell r="F13">
            <v>88.342020998227099</v>
          </cell>
          <cell r="G13">
            <v>99.588051282110754</v>
          </cell>
          <cell r="H13">
            <v>113.89642724209537</v>
          </cell>
        </row>
        <row r="14">
          <cell r="B14" t="str">
            <v>Material Margin / lbs.</v>
          </cell>
          <cell r="D14">
            <v>0.33619778930541055</v>
          </cell>
          <cell r="E14">
            <v>0.31771871472851665</v>
          </cell>
          <cell r="F14">
            <v>0.31931919241340895</v>
          </cell>
          <cell r="G14">
            <v>0.32008660869343986</v>
          </cell>
          <cell r="H14">
            <v>0.3378747524684857</v>
          </cell>
        </row>
        <row r="16">
          <cell r="B16" t="str">
            <v>EBITDA</v>
          </cell>
          <cell r="D16">
            <v>26.715219154064862</v>
          </cell>
          <cell r="E16">
            <v>22.386722094064876</v>
          </cell>
          <cell r="F16">
            <v>18.217724095465098</v>
          </cell>
          <cell r="G16">
            <v>21.470686909780603</v>
          </cell>
          <cell r="H16">
            <v>27.588200391955006</v>
          </cell>
        </row>
        <row r="17">
          <cell r="B17" t="str">
            <v>EBITDA / lbs.</v>
          </cell>
          <cell r="D17">
            <v>0.10071220491189262</v>
          </cell>
          <cell r="E17">
            <v>8.0120182546731158E-2</v>
          </cell>
          <cell r="F17">
            <v>6.5849398508677548E-2</v>
          </cell>
          <cell r="G17">
            <v>6.9009075594843233E-2</v>
          </cell>
          <cell r="H17">
            <v>8.1840638940056804E-2</v>
          </cell>
        </row>
      </sheetData>
      <sheetData sheetId="42" refreshError="1"/>
      <sheetData sheetId="43">
        <row r="3">
          <cell r="B3" t="str">
            <v>($ millions)</v>
          </cell>
          <cell r="F3" t="str">
            <v>% of Total</v>
          </cell>
        </row>
        <row r="4">
          <cell r="D4">
            <v>2008</v>
          </cell>
          <cell r="F4">
            <v>2008</v>
          </cell>
        </row>
        <row r="5">
          <cell r="D5" t="str">
            <v>Purchases</v>
          </cell>
          <cell r="F5" t="str">
            <v>Purchases</v>
          </cell>
          <cell r="H5" t="str">
            <v>Vendor</v>
          </cell>
          <cell r="I5" t="str">
            <v>Region</v>
          </cell>
        </row>
        <row r="6">
          <cell r="B6" t="str">
            <v>Supplier 1</v>
          </cell>
          <cell r="D6">
            <v>64.565139240000008</v>
          </cell>
          <cell r="F6">
            <v>0.17024125575561269</v>
          </cell>
          <cell r="H6" t="str">
            <v>National Beef (Brawley Beef)</v>
          </cell>
          <cell r="I6" t="str">
            <v>North America</v>
          </cell>
        </row>
        <row r="7">
          <cell r="B7" t="str">
            <v>Supplier 2</v>
          </cell>
          <cell r="D7">
            <v>37.74091525</v>
          </cell>
          <cell r="F7">
            <v>9.9512846733638555E-2</v>
          </cell>
          <cell r="H7" t="str">
            <v>Central Valley Meat Company</v>
          </cell>
          <cell r="I7" t="str">
            <v>North America</v>
          </cell>
        </row>
        <row r="8">
          <cell r="B8" t="str">
            <v>Supplier 3</v>
          </cell>
          <cell r="D8">
            <v>34.33852873</v>
          </cell>
          <cell r="F8">
            <v>9.0541650194006201E-2</v>
          </cell>
          <cell r="H8" t="str">
            <v>Swift &amp; Company</v>
          </cell>
          <cell r="I8" t="str">
            <v>North America / Australia / New Zealand</v>
          </cell>
        </row>
        <row r="9">
          <cell r="B9" t="str">
            <v>Supplier 4</v>
          </cell>
          <cell r="D9">
            <v>33.140462849999999</v>
          </cell>
          <cell r="F9">
            <v>8.7382666223864092E-2</v>
          </cell>
          <cell r="H9" t="str">
            <v>Smithfield Beef Group - Tolles</v>
          </cell>
          <cell r="I9" t="str">
            <v>North America</v>
          </cell>
        </row>
        <row r="10">
          <cell r="B10" t="str">
            <v>Supplier 5</v>
          </cell>
          <cell r="D10">
            <v>29.619936629999998</v>
          </cell>
          <cell r="F10">
            <v>7.8099966431558018E-2</v>
          </cell>
          <cell r="H10" t="str">
            <v>Orleans International, Inc.</v>
          </cell>
          <cell r="I10" t="str">
            <v>Australia / New Zealand</v>
          </cell>
        </row>
        <row r="11">
          <cell r="B11" t="str">
            <v>Top 5 Suppliers</v>
          </cell>
          <cell r="D11">
            <v>199.3</v>
          </cell>
          <cell r="F11">
            <v>0.52550157362742189</v>
          </cell>
        </row>
        <row r="14">
          <cell r="B14" t="str">
            <v>Total Purchases</v>
          </cell>
          <cell r="D14">
            <v>379.25671396999996</v>
          </cell>
        </row>
        <row r="17">
          <cell r="H17">
            <v>100</v>
          </cell>
        </row>
        <row r="19">
          <cell r="D19" t="str">
            <v>Hardcoded Total for rounding purposes</v>
          </cell>
        </row>
        <row r="23">
          <cell r="D23">
            <v>64.565139240000008</v>
          </cell>
        </row>
        <row r="24">
          <cell r="D24">
            <v>37.74091525</v>
          </cell>
        </row>
        <row r="25">
          <cell r="D25">
            <v>34.33852873</v>
          </cell>
        </row>
        <row r="26">
          <cell r="D26">
            <v>33.140462849999999</v>
          </cell>
        </row>
        <row r="27">
          <cell r="D27">
            <v>29.619936629999998</v>
          </cell>
        </row>
      </sheetData>
      <sheetData sheetId="44"/>
      <sheetData sheetId="45">
        <row r="1">
          <cell r="A1" t="str">
            <v>EBITDA Adjustments</v>
          </cell>
        </row>
        <row r="2">
          <cell r="A2" t="str">
            <v>Project Kahuna</v>
          </cell>
        </row>
        <row r="4">
          <cell r="D4" t="str">
            <v>Fiscal Year Ending December 31,</v>
          </cell>
        </row>
        <row r="5">
          <cell r="B5" t="str">
            <v>($000s)</v>
          </cell>
          <cell r="D5" t="str">
            <v>2005A</v>
          </cell>
          <cell r="E5" t="str">
            <v>2006A</v>
          </cell>
          <cell r="F5" t="str">
            <v>2007A</v>
          </cell>
          <cell r="G5" t="str">
            <v>2008A</v>
          </cell>
          <cell r="H5" t="str">
            <v>2009P</v>
          </cell>
        </row>
        <row r="7">
          <cell r="B7" t="str">
            <v>Actual EBITDA</v>
          </cell>
          <cell r="D7" t="e">
            <v>#REF!</v>
          </cell>
          <cell r="E7" t="e">
            <v>#REF!</v>
          </cell>
          <cell r="F7" t="e">
            <v>#REF!</v>
          </cell>
          <cell r="G7" t="e">
            <v>#REF!</v>
          </cell>
          <cell r="H7" t="e">
            <v>#REF!</v>
          </cell>
        </row>
        <row r="9">
          <cell r="B9" t="str">
            <v>Adjustments</v>
          </cell>
        </row>
        <row r="10">
          <cell r="B10" t="str">
            <v>Recall: Material Margin Adjustment</v>
          </cell>
          <cell r="D10">
            <v>0</v>
          </cell>
          <cell r="E10">
            <v>0</v>
          </cell>
          <cell r="F10">
            <v>617.09700000000021</v>
          </cell>
          <cell r="G10">
            <v>0</v>
          </cell>
          <cell r="H10">
            <v>0</v>
          </cell>
        </row>
        <row r="11">
          <cell r="B11" t="str">
            <v>Recall: Variable Manufacturing Adj.</v>
          </cell>
          <cell r="D11">
            <v>0</v>
          </cell>
          <cell r="E11">
            <v>0</v>
          </cell>
          <cell r="F11">
            <v>603.20872320000001</v>
          </cell>
          <cell r="G11">
            <v>0</v>
          </cell>
          <cell r="H11">
            <v>0</v>
          </cell>
        </row>
        <row r="12">
          <cell r="B12" t="str">
            <v>Recall: SG&amp;A Adjustment</v>
          </cell>
          <cell r="D12">
            <v>0</v>
          </cell>
          <cell r="E12">
            <v>0</v>
          </cell>
          <cell r="F12">
            <v>0</v>
          </cell>
          <cell r="G12">
            <v>0</v>
          </cell>
          <cell r="H12">
            <v>0</v>
          </cell>
        </row>
        <row r="13">
          <cell r="B13" t="str">
            <v>Recall: Recall Expenses, Net</v>
          </cell>
          <cell r="D13">
            <v>0</v>
          </cell>
          <cell r="E13">
            <v>0</v>
          </cell>
          <cell r="F13">
            <v>1314.547</v>
          </cell>
          <cell r="G13">
            <v>250</v>
          </cell>
          <cell r="H13">
            <v>0</v>
          </cell>
        </row>
        <row r="14">
          <cell r="B14" t="str">
            <v>Recall Expenses &amp; Insurance Proceeds</v>
          </cell>
          <cell r="F14">
            <v>2534.8527232000001</v>
          </cell>
          <cell r="G14">
            <v>250</v>
          </cell>
        </row>
        <row r="15">
          <cell r="B15" t="str">
            <v>Reorganization Expenses</v>
          </cell>
          <cell r="E15">
            <v>163.93342999999999</v>
          </cell>
          <cell r="F15">
            <v>382.07799999999997</v>
          </cell>
          <cell r="G15">
            <v>400</v>
          </cell>
        </row>
        <row r="16">
          <cell r="B16" t="str">
            <v>Shareholder Expenses</v>
          </cell>
          <cell r="E16">
            <v>455.64515999999998</v>
          </cell>
          <cell r="F16">
            <v>1500</v>
          </cell>
          <cell r="G16">
            <v>1321</v>
          </cell>
          <cell r="H16">
            <v>894.9</v>
          </cell>
        </row>
        <row r="17">
          <cell r="B17" t="str">
            <v>2006 Acquisition Expenses</v>
          </cell>
          <cell r="D17">
            <v>599.42700000000002</v>
          </cell>
          <cell r="E17">
            <v>2204.1599500000002</v>
          </cell>
          <cell r="F17">
            <v>254.309</v>
          </cell>
        </row>
        <row r="19">
          <cell r="B19" t="str">
            <v>Total Adjustments</v>
          </cell>
          <cell r="D19">
            <v>599.42700000000002</v>
          </cell>
          <cell r="E19">
            <v>2823.7385400000003</v>
          </cell>
          <cell r="F19">
            <v>4671.2397232000003</v>
          </cell>
          <cell r="G19">
            <v>1971</v>
          </cell>
          <cell r="H19">
            <v>894.9</v>
          </cell>
        </row>
        <row r="21">
          <cell r="B21" t="str">
            <v>Adjusted EBITDA</v>
          </cell>
          <cell r="D21" t="e">
            <v>#REF!</v>
          </cell>
          <cell r="E21" t="e">
            <v>#REF!</v>
          </cell>
          <cell r="F21" t="e">
            <v>#REF!</v>
          </cell>
          <cell r="G21" t="e">
            <v>#REF!</v>
          </cell>
          <cell r="H21" t="e">
            <v>#REF!</v>
          </cell>
        </row>
        <row r="24">
          <cell r="D24" t="str">
            <v>Fiscal Year Ending December 31,</v>
          </cell>
        </row>
        <row r="25">
          <cell r="B25" t="str">
            <v>($000s)</v>
          </cell>
          <cell r="D25" t="str">
            <v>2005A</v>
          </cell>
          <cell r="E25" t="str">
            <v>2006A</v>
          </cell>
          <cell r="F25" t="str">
            <v>2007A</v>
          </cell>
          <cell r="G25" t="str">
            <v>2008A</v>
          </cell>
          <cell r="H25" t="str">
            <v>2009P</v>
          </cell>
        </row>
        <row r="27">
          <cell r="B27" t="str">
            <v>Adjusted EBITDA</v>
          </cell>
          <cell r="D27" t="e">
            <v>#REF!</v>
          </cell>
          <cell r="E27" t="e">
            <v>#REF!</v>
          </cell>
          <cell r="F27" t="e">
            <v>#REF!</v>
          </cell>
          <cell r="G27" t="e">
            <v>#REF!</v>
          </cell>
          <cell r="H27" t="e">
            <v>#REF!</v>
          </cell>
        </row>
        <row r="29">
          <cell r="B29" t="str">
            <v>Pro Forma Adjustments</v>
          </cell>
        </row>
        <row r="30">
          <cell r="B30" t="str">
            <v>Recall Business Interruption Losses (1)</v>
          </cell>
          <cell r="F30">
            <v>1255.1749027728199</v>
          </cell>
        </row>
        <row r="31">
          <cell r="B31" t="str">
            <v>Deduction of Permanent Business Losses (2)</v>
          </cell>
          <cell r="D31">
            <v>-2260.1542659351198</v>
          </cell>
          <cell r="E31">
            <v>-2260.1542659351198</v>
          </cell>
          <cell r="F31">
            <v>-1506.9165305077099</v>
          </cell>
        </row>
        <row r="32">
          <cell r="B32" t="str">
            <v>Deduction of Repair &amp; Maintenance Expense (3)</v>
          </cell>
          <cell r="G32">
            <v>-1034</v>
          </cell>
        </row>
        <row r="33">
          <cell r="B33" t="str">
            <v>Addition of Annualized New Business (4)</v>
          </cell>
          <cell r="G33">
            <v>2098</v>
          </cell>
          <cell r="H33">
            <v>1810.3679999999999</v>
          </cell>
        </row>
        <row r="34">
          <cell r="B34" t="str">
            <v>Addition of Annualized Cost Savings (5)</v>
          </cell>
          <cell r="G34">
            <v>2080</v>
          </cell>
          <cell r="H34">
            <v>1188.26984615385</v>
          </cell>
        </row>
        <row r="36">
          <cell r="B36" t="str">
            <v>Total Pro Forma Adjustments</v>
          </cell>
          <cell r="D36">
            <v>-2260.1542659351198</v>
          </cell>
          <cell r="E36">
            <v>-2260.1542659351198</v>
          </cell>
          <cell r="F36">
            <v>-251.74162773489002</v>
          </cell>
          <cell r="G36">
            <v>3144</v>
          </cell>
          <cell r="H36">
            <v>2998.6378461538498</v>
          </cell>
        </row>
        <row r="38">
          <cell r="B38" t="str">
            <v>Pro Forma Adjusted EBITDA</v>
          </cell>
          <cell r="D38" t="e">
            <v>#REF!</v>
          </cell>
          <cell r="E38" t="e">
            <v>#REF!</v>
          </cell>
          <cell r="F38" t="e">
            <v>#REF!</v>
          </cell>
          <cell r="G38" t="e">
            <v>#REF!</v>
          </cell>
          <cell r="H38" t="e">
            <v>#REF!</v>
          </cell>
        </row>
      </sheetData>
      <sheetData sheetId="46"/>
      <sheetData sheetId="47"/>
      <sheetData sheetId="48" refreshError="1"/>
      <sheetData sheetId="49" refreshError="1"/>
      <sheetData sheetId="50">
        <row r="1">
          <cell r="A1" t="str">
            <v>Summary of Cost Savings Program</v>
          </cell>
        </row>
        <row r="4">
          <cell r="B4" t="str">
            <v>Productivity &amp; Cost Saving Initiatives ($000's)</v>
          </cell>
        </row>
        <row r="6">
          <cell r="F6" t="str">
            <v>Initiative Cost Savings</v>
          </cell>
          <cell r="J6" t="str">
            <v>Cash Cost</v>
          </cell>
        </row>
        <row r="7">
          <cell r="B7" t="str">
            <v>Description</v>
          </cell>
          <cell r="D7" t="str">
            <v>Status</v>
          </cell>
          <cell r="F7" t="str">
            <v>2008A</v>
          </cell>
          <cell r="H7" t="str">
            <v>2009P</v>
          </cell>
          <cell r="J7" t="str">
            <v>to Implement</v>
          </cell>
        </row>
        <row r="9">
          <cell r="B9" t="str">
            <v>Labor Productivity:</v>
          </cell>
        </row>
        <row r="10">
          <cell r="B10" t="str">
            <v>Reduction of overtime (Wendy's)</v>
          </cell>
          <cell r="D10" t="str">
            <v>Completed</v>
          </cell>
          <cell r="H10">
            <v>198.44499999999999</v>
          </cell>
        </row>
        <row r="11">
          <cell r="B11" t="str">
            <v>Relocation of Kettle Cooker</v>
          </cell>
          <cell r="D11" t="str">
            <v>Completed</v>
          </cell>
          <cell r="H11">
            <v>199.61538461538501</v>
          </cell>
        </row>
        <row r="12">
          <cell r="B12" t="str">
            <v>Installation of automatic case erector (Carl's line)</v>
          </cell>
          <cell r="D12" t="str">
            <v>Completed</v>
          </cell>
          <cell r="H12">
            <v>46.153846153846203</v>
          </cell>
        </row>
        <row r="13">
          <cell r="B13" t="str">
            <v>Consolidation of plant duties</v>
          </cell>
          <cell r="D13" t="str">
            <v>Completed</v>
          </cell>
          <cell r="H13">
            <v>148.84615384615401</v>
          </cell>
        </row>
        <row r="14">
          <cell r="B14" t="str">
            <v>Reduction of unscheduled downtime</v>
          </cell>
          <cell r="D14" t="str">
            <v>Completed</v>
          </cell>
          <cell r="H14">
            <v>0</v>
          </cell>
        </row>
        <row r="15">
          <cell r="B15" t="str">
            <v>Install kettle package conveyor merger equipment</v>
          </cell>
          <cell r="D15" t="str">
            <v>Pending</v>
          </cell>
          <cell r="H15">
            <v>50.769230769230802</v>
          </cell>
        </row>
        <row r="16">
          <cell r="B16" t="str">
            <v>Install air defrost system for spiral #1</v>
          </cell>
          <cell r="D16" t="str">
            <v>Pending</v>
          </cell>
          <cell r="H16">
            <v>29.25</v>
          </cell>
        </row>
        <row r="17">
          <cell r="B17" t="str">
            <v>Total Labor Productivity Savings</v>
          </cell>
          <cell r="F17">
            <v>82</v>
          </cell>
          <cell r="H17">
            <v>673.07961538461609</v>
          </cell>
          <cell r="J17">
            <v>45</v>
          </cell>
        </row>
        <row r="19">
          <cell r="B19" t="str">
            <v>Energy Conservation:</v>
          </cell>
        </row>
        <row r="20">
          <cell r="B20" t="str">
            <v>Install MRW power confitioning system</v>
          </cell>
          <cell r="D20" t="str">
            <v>Pending</v>
          </cell>
          <cell r="H20">
            <v>18.75</v>
          </cell>
        </row>
        <row r="21">
          <cell r="B21" t="str">
            <v>Total Energy Conservation Savings</v>
          </cell>
          <cell r="H21">
            <v>18.75</v>
          </cell>
          <cell r="J21">
            <v>25</v>
          </cell>
        </row>
        <row r="23">
          <cell r="B23" t="str">
            <v>Purchase Savings:</v>
          </cell>
        </row>
        <row r="24">
          <cell r="B24" t="str">
            <v>Consolidatation of sanitation chemical suppliers</v>
          </cell>
          <cell r="D24" t="str">
            <v>Pending</v>
          </cell>
          <cell r="H24">
            <v>133.84800000000001</v>
          </cell>
        </row>
        <row r="25">
          <cell r="B25" t="str">
            <v>Substitute frozen BLBT for frozen LFTB &amp; imports</v>
          </cell>
          <cell r="D25" t="str">
            <v>Completed</v>
          </cell>
          <cell r="H25">
            <v>364.94596153846197</v>
          </cell>
        </row>
        <row r="26">
          <cell r="B26" t="str">
            <v>Modification of packaging supply materials</v>
          </cell>
          <cell r="D26" t="str">
            <v>Completed</v>
          </cell>
          <cell r="H26">
            <v>198.84615384615401</v>
          </cell>
        </row>
        <row r="27">
          <cell r="B27" t="str">
            <v>Renegotiate pricing for frozen imported 90's</v>
          </cell>
          <cell r="D27" t="str">
            <v>Completed</v>
          </cell>
          <cell r="H27">
            <v>115.83</v>
          </cell>
        </row>
        <row r="28">
          <cell r="B28" t="str">
            <v>Substitute frozen shank 90's for frozen cow 90's</v>
          </cell>
          <cell r="D28" t="str">
            <v>Completed</v>
          </cell>
          <cell r="H28">
            <v>259.89600000000002</v>
          </cell>
        </row>
        <row r="29">
          <cell r="B29" t="str">
            <v>Least cost formula procurement</v>
          </cell>
          <cell r="D29" t="str">
            <v>Pending</v>
          </cell>
          <cell r="H29">
            <v>48.076923076923102</v>
          </cell>
        </row>
        <row r="30">
          <cell r="B30" t="str">
            <v>Total Purchase Savings</v>
          </cell>
          <cell r="F30">
            <v>268</v>
          </cell>
          <cell r="H30">
            <v>1121.4430384615391</v>
          </cell>
          <cell r="J30">
            <v>140</v>
          </cell>
        </row>
        <row r="32">
          <cell r="B32" t="str">
            <v>Other Savings:</v>
          </cell>
        </row>
        <row r="33">
          <cell r="B33" t="str">
            <v>Own vs. lease 8 delivery/storage trailers</v>
          </cell>
          <cell r="D33" t="str">
            <v>Completed</v>
          </cell>
          <cell r="H33">
            <v>191.86600000000001</v>
          </cell>
        </row>
        <row r="34">
          <cell r="B34" t="str">
            <v>Switch cold storage providers</v>
          </cell>
          <cell r="D34" t="str">
            <v>Completed</v>
          </cell>
          <cell r="H34">
            <v>404.74900000000002</v>
          </cell>
        </row>
        <row r="35">
          <cell r="B35" t="str">
            <v>Own vs. lease fork lift</v>
          </cell>
          <cell r="D35" t="str">
            <v>Completed</v>
          </cell>
          <cell r="H35">
            <v>23.4</v>
          </cell>
        </row>
        <row r="36">
          <cell r="B36" t="str">
            <v>Install Pirannah Bone Chip Grinder for Line #5</v>
          </cell>
          <cell r="D36" t="str">
            <v>Completed</v>
          </cell>
          <cell r="H36">
            <v>23.4</v>
          </cell>
        </row>
        <row r="37">
          <cell r="B37" t="str">
            <v>Replace cardboard bins with 15 steel cages</v>
          </cell>
          <cell r="D37" t="str">
            <v>Completed</v>
          </cell>
          <cell r="H37">
            <v>34.153846153846203</v>
          </cell>
        </row>
        <row r="38">
          <cell r="B38" t="str">
            <v>Re-rack east freezer</v>
          </cell>
          <cell r="D38" t="str">
            <v>Pending</v>
          </cell>
          <cell r="H38">
            <v>42</v>
          </cell>
        </row>
        <row r="39">
          <cell r="B39" t="str">
            <v>Product &amp; customer profitability reporting</v>
          </cell>
          <cell r="D39" t="str">
            <v>Pending</v>
          </cell>
          <cell r="H39">
            <v>75</v>
          </cell>
        </row>
        <row r="40">
          <cell r="B40" t="str">
            <v>Key performance indicator (KPI) reporting</v>
          </cell>
          <cell r="D40" t="str">
            <v>Pending</v>
          </cell>
          <cell r="H40">
            <v>57.692307692307701</v>
          </cell>
        </row>
        <row r="41">
          <cell r="B41" t="str">
            <v>Total Other Savings</v>
          </cell>
          <cell r="H41">
            <v>852.26115384615389</v>
          </cell>
          <cell r="J41">
            <v>290</v>
          </cell>
        </row>
        <row r="43">
          <cell r="B43" t="str">
            <v>Total Productivity &amp; Cost Saving Initiatives</v>
          </cell>
          <cell r="F43">
            <v>350</v>
          </cell>
          <cell r="H43">
            <v>2665.533807692309</v>
          </cell>
          <cell r="J43">
            <v>500</v>
          </cell>
        </row>
      </sheetData>
      <sheetData sheetId="51" refreshError="1"/>
      <sheetData sheetId="52" refreshError="1"/>
      <sheetData sheetId="53">
        <row r="1">
          <cell r="A1" t="str">
            <v>Competitors with Plants in the Western U.S.</v>
          </cell>
        </row>
        <row r="4">
          <cell r="C4" t="str">
            <v>Total Plant</v>
          </cell>
          <cell r="D4" t="str">
            <v>Aggregate Annual</v>
          </cell>
          <cell r="E4" t="str">
            <v>Western U.S.</v>
          </cell>
        </row>
        <row r="5">
          <cell r="B5" t="str">
            <v>Company</v>
          </cell>
          <cell r="C5" t="str">
            <v>Locations</v>
          </cell>
          <cell r="D5" t="str">
            <v>Capacity (MM lbs)</v>
          </cell>
          <cell r="E5" t="str">
            <v>Locations</v>
          </cell>
        </row>
        <row r="6">
          <cell r="A6">
            <v>4</v>
          </cell>
          <cell r="B6" t="str">
            <v>Tyson Foods</v>
          </cell>
          <cell r="C6">
            <v>5</v>
          </cell>
          <cell r="D6">
            <v>500</v>
          </cell>
          <cell r="E6">
            <v>1</v>
          </cell>
        </row>
        <row r="7">
          <cell r="A7">
            <v>27</v>
          </cell>
          <cell r="B7" t="str">
            <v>Cargill</v>
          </cell>
          <cell r="C7">
            <v>4</v>
          </cell>
          <cell r="D7">
            <v>400</v>
          </cell>
          <cell r="E7">
            <v>1</v>
          </cell>
        </row>
        <row r="8">
          <cell r="A8">
            <v>1</v>
          </cell>
          <cell r="B8" t="str">
            <v>United Food Group</v>
          </cell>
          <cell r="C8">
            <v>2</v>
          </cell>
          <cell r="D8">
            <v>400</v>
          </cell>
          <cell r="E8">
            <v>2</v>
          </cell>
        </row>
        <row r="9">
          <cell r="A9">
            <v>20</v>
          </cell>
          <cell r="B9" t="str">
            <v>OSI Group</v>
          </cell>
          <cell r="C9">
            <v>4</v>
          </cell>
          <cell r="D9">
            <v>200</v>
          </cell>
          <cell r="E9">
            <v>1</v>
          </cell>
        </row>
        <row r="10">
          <cell r="A10">
            <v>44</v>
          </cell>
          <cell r="B10" t="str">
            <v>Mountain City Meat Co.</v>
          </cell>
          <cell r="C10">
            <v>2</v>
          </cell>
          <cell r="D10">
            <v>180</v>
          </cell>
          <cell r="E10">
            <v>1</v>
          </cell>
        </row>
        <row r="11">
          <cell r="A11">
            <v>30</v>
          </cell>
          <cell r="B11" t="str">
            <v>CTI Foods</v>
          </cell>
          <cell r="C11">
            <v>3</v>
          </cell>
          <cell r="D11">
            <v>150</v>
          </cell>
          <cell r="E11">
            <v>2</v>
          </cell>
        </row>
        <row r="12">
          <cell r="A12">
            <v>48</v>
          </cell>
          <cell r="B12" t="str">
            <v>Custom Food Products</v>
          </cell>
          <cell r="C12">
            <v>2</v>
          </cell>
          <cell r="D12">
            <v>146</v>
          </cell>
          <cell r="E12">
            <v>1</v>
          </cell>
        </row>
        <row r="13">
          <cell r="A13">
            <v>46</v>
          </cell>
          <cell r="B13" t="str">
            <v>Jensen Meat Co.</v>
          </cell>
          <cell r="C13">
            <v>1</v>
          </cell>
          <cell r="D13" t="str">
            <v>&lt; 100</v>
          </cell>
          <cell r="E13">
            <v>1</v>
          </cell>
        </row>
        <row r="14">
          <cell r="A14">
            <v>50</v>
          </cell>
          <cell r="B14" t="str">
            <v>Stone Meats</v>
          </cell>
          <cell r="C14">
            <v>1</v>
          </cell>
          <cell r="D14" t="str">
            <v>&lt; 100</v>
          </cell>
          <cell r="E14">
            <v>1</v>
          </cell>
        </row>
        <row r="15">
          <cell r="A15">
            <v>51</v>
          </cell>
          <cell r="B15" t="str">
            <v>Interstate Meat Co.</v>
          </cell>
          <cell r="C15">
            <v>1</v>
          </cell>
          <cell r="D15">
            <v>83</v>
          </cell>
          <cell r="E15">
            <v>1</v>
          </cell>
        </row>
        <row r="16">
          <cell r="A16">
            <v>52</v>
          </cell>
          <cell r="B16" t="str">
            <v>Richwood Meat Packing</v>
          </cell>
          <cell r="C16">
            <v>1</v>
          </cell>
          <cell r="D16">
            <v>83</v>
          </cell>
          <cell r="E16">
            <v>1</v>
          </cell>
        </row>
      </sheetData>
      <sheetData sheetId="54" refreshError="1"/>
      <sheetData sheetId="55" refreshError="1"/>
      <sheetData sheetId="5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FG Recall Timeline"/>
      <sheetName val="Sales by Business Unit"/>
      <sheetName val="Sales by Pounds"/>
      <sheetName val="Sales by Dollars"/>
      <sheetName val="Retail Sales"/>
      <sheetName val="2006 Retail Sales Chart"/>
      <sheetName val="2008 Retail Sales Chart"/>
      <sheetName val="Retail Volume"/>
      <sheetName val="2006 Retail Volume chart"/>
      <sheetName val="2008 Retail Volume chart"/>
      <sheetName val="Foodservice Sales"/>
      <sheetName val="2006 Foodservice Sales"/>
      <sheetName val="2008 Foodservice sales "/>
      <sheetName val="Foodservice Volume"/>
      <sheetName val="2006 Foodservice Volume chart"/>
      <sheetName val="2008 Foodservice Volume chart"/>
      <sheetName val="Employees"/>
      <sheetName val="Data"/>
      <sheetName val="Revenue and EBITDA Chart"/>
      <sheetName val="2009P Sales Mix"/>
      <sheetName val="Sales"/>
      <sheetName val="2005A"/>
      <sheetName val="2009P"/>
      <sheetName val="Suppliers"/>
      <sheetName val="Normailized"/>
      <sheetName val="10-Yr Company"/>
      <sheetName val="10-Yr Industry"/>
      <sheetName val="5-Yr Company"/>
      <sheetName val="5-Yr Industry"/>
    </sheetNames>
    <sheetDataSet>
      <sheetData sheetId="0" refreshError="1"/>
      <sheetData sheetId="1" refreshError="1"/>
      <sheetData sheetId="2" refreshError="1"/>
      <sheetData sheetId="3" refreshError="1"/>
      <sheetData sheetId="4"/>
      <sheetData sheetId="5" refreshError="1"/>
      <sheetData sheetId="6" refreshError="1"/>
      <sheetData sheetId="7"/>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row r="3">
          <cell r="C3" t="str">
            <v>Function</v>
          </cell>
          <cell r="E3" t="str">
            <v>Number of Employees</v>
          </cell>
        </row>
        <row r="5">
          <cell r="C5" t="str">
            <v>Corporate:</v>
          </cell>
        </row>
        <row r="6">
          <cell r="D6" t="str">
            <v>Executives</v>
          </cell>
          <cell r="E6">
            <v>12</v>
          </cell>
        </row>
        <row r="7">
          <cell r="D7" t="str">
            <v>Administration</v>
          </cell>
          <cell r="E7">
            <v>27</v>
          </cell>
        </row>
        <row r="9">
          <cell r="C9" t="str">
            <v>Sales &amp; Marketing:</v>
          </cell>
        </row>
        <row r="10">
          <cell r="D10" t="str">
            <v>Sales Representatives</v>
          </cell>
          <cell r="E10">
            <v>3</v>
          </cell>
        </row>
        <row r="12">
          <cell r="C12" t="str">
            <v>Transportation &amp; Logistics:</v>
          </cell>
        </row>
        <row r="13">
          <cell r="D13" t="str">
            <v>Delivery Drivers</v>
          </cell>
          <cell r="E13">
            <v>5</v>
          </cell>
        </row>
        <row r="15">
          <cell r="C15" t="str">
            <v>Plant:</v>
          </cell>
        </row>
        <row r="16">
          <cell r="D16" t="str">
            <v>Plant Managers</v>
          </cell>
          <cell r="E16">
            <v>2</v>
          </cell>
        </row>
        <row r="17">
          <cell r="D17" t="str">
            <v>Product Supervisors - Direct</v>
          </cell>
          <cell r="E17">
            <v>14</v>
          </cell>
        </row>
        <row r="18">
          <cell r="D18" t="str">
            <v>Product Supervisors - Indirect</v>
          </cell>
          <cell r="E18">
            <v>10</v>
          </cell>
        </row>
        <row r="19">
          <cell r="D19" t="str">
            <v>Quality Control</v>
          </cell>
          <cell r="E19">
            <v>49</v>
          </cell>
        </row>
        <row r="20">
          <cell r="D20" t="str">
            <v>General Labor - Direct</v>
          </cell>
          <cell r="E20">
            <v>385</v>
          </cell>
        </row>
        <row r="21">
          <cell r="D21" t="str">
            <v>General Labor - Indirect</v>
          </cell>
          <cell r="E21">
            <v>36</v>
          </cell>
        </row>
        <row r="22">
          <cell r="D22" t="str">
            <v>Maintenance Mechanics</v>
          </cell>
          <cell r="E22">
            <v>30</v>
          </cell>
        </row>
        <row r="24">
          <cell r="C24" t="str">
            <v>Total</v>
          </cell>
          <cell r="E24">
            <v>573</v>
          </cell>
        </row>
      </sheetData>
      <sheetData sheetId="17" refreshError="1"/>
      <sheetData sheetId="18" refreshError="1"/>
      <sheetData sheetId="19" refreshError="1"/>
      <sheetData sheetId="20" refreshError="1"/>
      <sheetData sheetId="21" refreshError="1"/>
      <sheetData sheetId="22" refreshError="1"/>
      <sheetData sheetId="23" refreshError="1">
        <row r="6">
          <cell r="G6" t="str">
            <v>2008E</v>
          </cell>
          <cell r="I6" t="str">
            <v>2008E</v>
          </cell>
          <cell r="K6" t="str">
            <v>2006A</v>
          </cell>
          <cell r="M6" t="str">
            <v>2006A</v>
          </cell>
        </row>
        <row r="7">
          <cell r="C7" t="str">
            <v>Vendor</v>
          </cell>
          <cell r="E7" t="str">
            <v>Region</v>
          </cell>
          <cell r="G7" t="str">
            <v>(US$ MM)</v>
          </cell>
          <cell r="I7" t="str">
            <v>% of Total Purchases</v>
          </cell>
          <cell r="K7" t="str">
            <v>(US$ MM)</v>
          </cell>
          <cell r="M7" t="str">
            <v>% of Total Purchases</v>
          </cell>
        </row>
        <row r="8">
          <cell r="C8" t="str">
            <v>National Beef (Brawley Beef)</v>
          </cell>
          <cell r="E8" t="str">
            <v>North America</v>
          </cell>
          <cell r="G8">
            <v>64.565139240000008</v>
          </cell>
          <cell r="I8">
            <v>0.17024125575561269</v>
          </cell>
        </row>
        <row r="9">
          <cell r="C9" t="str">
            <v>Central Valley Meat Company</v>
          </cell>
          <cell r="E9" t="str">
            <v>North America</v>
          </cell>
          <cell r="G9">
            <v>37.74091525</v>
          </cell>
          <cell r="I9">
            <v>9.9512846733638555E-2</v>
          </cell>
        </row>
        <row r="10">
          <cell r="C10" t="str">
            <v>Swift &amp; Company</v>
          </cell>
          <cell r="E10" t="str">
            <v>North America / Australia / New Zealand</v>
          </cell>
          <cell r="G10">
            <v>34.33852873</v>
          </cell>
          <cell r="I10">
            <v>9.0541650194006201E-2</v>
          </cell>
        </row>
        <row r="11">
          <cell r="C11" t="str">
            <v>Smithfield Beef Group - Tolles</v>
          </cell>
          <cell r="E11" t="str">
            <v>North America</v>
          </cell>
          <cell r="G11">
            <v>33.140462849999999</v>
          </cell>
          <cell r="I11">
            <v>8.7382666223864092E-2</v>
          </cell>
        </row>
        <row r="12">
          <cell r="C12" t="str">
            <v>Orleans International, Inc.</v>
          </cell>
          <cell r="E12" t="str">
            <v>Australia / New Zealand</v>
          </cell>
          <cell r="G12">
            <v>29.619936629999998</v>
          </cell>
          <cell r="I12">
            <v>7.8099966431558018E-2</v>
          </cell>
        </row>
        <row r="14">
          <cell r="C14" t="str">
            <v>Top 5 Suppliers</v>
          </cell>
          <cell r="G14">
            <v>199.40498270000001</v>
          </cell>
          <cell r="I14">
            <v>0.52577838533867949</v>
          </cell>
          <cell r="K14">
            <v>0</v>
          </cell>
          <cell r="M14">
            <v>0</v>
          </cell>
        </row>
      </sheetData>
      <sheetData sheetId="24" refreshError="1"/>
      <sheetData sheetId="25" refreshError="1"/>
      <sheetData sheetId="26" refreshError="1"/>
      <sheetData sheetId="27" refreshError="1"/>
      <sheetData sheetId="2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Fins Output"/>
      <sheetName val="Cash Flow"/>
      <sheetName val="Model"/>
      <sheetName val="Chart 1"/>
      <sheetName val="Football Field"/>
    </sheetNames>
    <sheetDataSet>
      <sheetData sheetId="0" refreshError="1">
        <row r="2">
          <cell r="A2" t="str">
            <v>FYE September 30</v>
          </cell>
          <cell r="C2" t="str">
            <v>Historical</v>
          </cell>
          <cell r="J2" t="str">
            <v>CAGR</v>
          </cell>
          <cell r="L2" t="str">
            <v>Projected</v>
          </cell>
          <cell r="R2" t="str">
            <v>CAGR</v>
          </cell>
        </row>
        <row r="3">
          <cell r="A3" t="str">
            <v>$ in millions</v>
          </cell>
          <cell r="C3" t="str">
            <v>2002A</v>
          </cell>
          <cell r="D3" t="str">
            <v>2003A</v>
          </cell>
          <cell r="E3" t="str">
            <v>2004A</v>
          </cell>
          <cell r="F3" t="str">
            <v>2005A</v>
          </cell>
          <cell r="G3" t="str">
            <v>2006A</v>
          </cell>
          <cell r="H3" t="str">
            <v>2007E</v>
          </cell>
          <cell r="J3" t="str">
            <v>02-'07</v>
          </cell>
          <cell r="L3" t="str">
            <v>2008P</v>
          </cell>
          <cell r="M3" t="str">
            <v>2009P</v>
          </cell>
          <cell r="N3" t="str">
            <v>2010P</v>
          </cell>
          <cell r="O3" t="str">
            <v>2011P</v>
          </cell>
          <cell r="P3" t="str">
            <v>2012P</v>
          </cell>
          <cell r="R3" t="str">
            <v>'08-'12</v>
          </cell>
        </row>
        <row r="5">
          <cell r="A5" t="str">
            <v>Revenues</v>
          </cell>
          <cell r="C5">
            <v>50.1</v>
          </cell>
          <cell r="D5">
            <v>55.7</v>
          </cell>
          <cell r="E5">
            <v>60.2</v>
          </cell>
          <cell r="F5">
            <v>62</v>
          </cell>
          <cell r="G5">
            <v>64.3</v>
          </cell>
          <cell r="H5">
            <v>70.7</v>
          </cell>
          <cell r="J5">
            <v>7.1312907824323535E-2</v>
          </cell>
          <cell r="L5">
            <v>76.709500000000006</v>
          </cell>
          <cell r="M5">
            <v>83.229807500000007</v>
          </cell>
          <cell r="N5">
            <v>90.304341137500003</v>
          </cell>
          <cell r="O5">
            <v>97.980210134187502</v>
          </cell>
          <cell r="P5">
            <v>106.30852799559344</v>
          </cell>
          <cell r="R5">
            <v>8.4999999999999964E-2</v>
          </cell>
        </row>
        <row r="6">
          <cell r="A6" t="str">
            <v xml:space="preserve">     % growth</v>
          </cell>
          <cell r="C6" t="str">
            <v xml:space="preserve">--- </v>
          </cell>
          <cell r="D6" t="str">
            <v xml:space="preserve">--- </v>
          </cell>
          <cell r="E6">
            <v>8.0789946140035873E-2</v>
          </cell>
          <cell r="F6">
            <v>2.9900332225913484E-2</v>
          </cell>
          <cell r="G6">
            <v>3.7096774193548399E-2</v>
          </cell>
          <cell r="H6">
            <v>9.9533437013997084E-2</v>
          </cell>
          <cell r="L6">
            <v>8.4999999999999964E-2</v>
          </cell>
          <cell r="M6">
            <v>8.4999999999999964E-2</v>
          </cell>
          <cell r="N6">
            <v>8.4999999999999964E-2</v>
          </cell>
          <cell r="O6">
            <v>8.4999999999999964E-2</v>
          </cell>
          <cell r="P6">
            <v>8.4999999999999964E-2</v>
          </cell>
        </row>
        <row r="8">
          <cell r="A8" t="str">
            <v>Gross Profit</v>
          </cell>
          <cell r="C8">
            <v>29.4</v>
          </cell>
          <cell r="D8">
            <v>31.8</v>
          </cell>
          <cell r="E8">
            <v>34</v>
          </cell>
          <cell r="F8">
            <v>33.6</v>
          </cell>
          <cell r="G8">
            <v>33.700000000000003</v>
          </cell>
          <cell r="H8">
            <v>37.6</v>
          </cell>
          <cell r="J8">
            <v>5.0432385595705176E-2</v>
          </cell>
          <cell r="L8">
            <v>41</v>
          </cell>
          <cell r="M8">
            <v>44.5</v>
          </cell>
          <cell r="N8">
            <v>48.282499999999999</v>
          </cell>
          <cell r="O8">
            <v>52.386512499999995</v>
          </cell>
          <cell r="P8">
            <v>56.839366062499998</v>
          </cell>
          <cell r="R8">
            <v>8.5091451851623257E-2</v>
          </cell>
        </row>
        <row r="9">
          <cell r="A9" t="str">
            <v xml:space="preserve">     % margin</v>
          </cell>
          <cell r="C9">
            <v>0.58682634730538918</v>
          </cell>
          <cell r="D9">
            <v>0.57091561938958701</v>
          </cell>
          <cell r="E9">
            <v>0.5647840531561461</v>
          </cell>
          <cell r="F9">
            <v>0.54193548387096779</v>
          </cell>
          <cell r="G9">
            <v>0.52410575427682748</v>
          </cell>
          <cell r="H9">
            <v>0.53182461103253187</v>
          </cell>
          <cell r="L9">
            <v>0.53448399481159437</v>
          </cell>
          <cell r="M9">
            <v>0.53466421870554004</v>
          </cell>
          <cell r="N9">
            <v>0.53466421870554004</v>
          </cell>
          <cell r="O9">
            <v>0.53466421870554004</v>
          </cell>
          <cell r="P9">
            <v>0.53466421870554004</v>
          </cell>
        </row>
        <row r="10">
          <cell r="A10" t="str">
            <v xml:space="preserve">     % growth</v>
          </cell>
          <cell r="C10" t="str">
            <v xml:space="preserve">--- </v>
          </cell>
          <cell r="D10">
            <v>8.163265306122458E-2</v>
          </cell>
          <cell r="E10">
            <v>6.9182389937106903E-2</v>
          </cell>
          <cell r="F10">
            <v>-1.1764705882352899E-2</v>
          </cell>
          <cell r="G10">
            <v>2.9761904761904656E-3</v>
          </cell>
          <cell r="H10">
            <v>0.11572700296735894</v>
          </cell>
          <cell r="L10">
            <v>9.0425531914893664E-2</v>
          </cell>
          <cell r="M10">
            <v>8.5365853658536661E-2</v>
          </cell>
          <cell r="N10">
            <v>8.4999999999999964E-2</v>
          </cell>
          <cell r="O10">
            <v>8.4999999999999964E-2</v>
          </cell>
          <cell r="P10">
            <v>8.4999999999999964E-2</v>
          </cell>
        </row>
        <row r="12">
          <cell r="A12" t="str">
            <v>EBITDA</v>
          </cell>
          <cell r="C12">
            <v>18.2</v>
          </cell>
          <cell r="D12">
            <v>21.6</v>
          </cell>
          <cell r="E12">
            <v>21.7</v>
          </cell>
          <cell r="F12">
            <v>22.1</v>
          </cell>
          <cell r="G12">
            <v>22.099999999999998</v>
          </cell>
          <cell r="H12">
            <v>25.359000000000002</v>
          </cell>
          <cell r="J12">
            <v>6.8592562532370671E-2</v>
          </cell>
          <cell r="L12">
            <v>27.5</v>
          </cell>
          <cell r="M12">
            <v>29.7</v>
          </cell>
          <cell r="N12">
            <v>32.224499999999999</v>
          </cell>
          <cell r="O12">
            <v>34.963582500000001</v>
          </cell>
          <cell r="P12">
            <v>37.935487012499998</v>
          </cell>
          <cell r="R12">
            <v>8.3747834036466795E-2</v>
          </cell>
        </row>
        <row r="13">
          <cell r="A13" t="str">
            <v xml:space="preserve">     % margin</v>
          </cell>
          <cell r="C13">
            <v>0.36327345309381237</v>
          </cell>
          <cell r="D13">
            <v>0.38779174147217238</v>
          </cell>
          <cell r="E13">
            <v>0.36046511627906974</v>
          </cell>
          <cell r="F13">
            <v>0.35645161290322586</v>
          </cell>
          <cell r="G13">
            <v>0.34370139968895796</v>
          </cell>
          <cell r="H13">
            <v>0.35868458274398868</v>
          </cell>
          <cell r="L13">
            <v>0.35849536237363033</v>
          </cell>
          <cell r="M13">
            <v>0.35684331001246156</v>
          </cell>
          <cell r="N13">
            <v>0.35684331001246156</v>
          </cell>
          <cell r="O13">
            <v>0.35684331001246161</v>
          </cell>
          <cell r="P13">
            <v>0.35684331001246156</v>
          </cell>
        </row>
        <row r="14">
          <cell r="A14" t="str">
            <v xml:space="preserve">     % growth</v>
          </cell>
          <cell r="C14" t="str">
            <v xml:space="preserve">--- </v>
          </cell>
          <cell r="D14">
            <v>0.18681318681318704</v>
          </cell>
          <cell r="E14">
            <v>4.6296296296295392E-3</v>
          </cell>
          <cell r="F14">
            <v>1.8433179723502446E-2</v>
          </cell>
          <cell r="G14">
            <v>0</v>
          </cell>
          <cell r="H14">
            <v>0.14746606334841639</v>
          </cell>
          <cell r="L14">
            <v>8.4427619385622377E-2</v>
          </cell>
          <cell r="M14">
            <v>8.0000000000000071E-2</v>
          </cell>
          <cell r="N14">
            <v>8.4999999999999964E-2</v>
          </cell>
          <cell r="O14">
            <v>8.4999999999999964E-2</v>
          </cell>
          <cell r="P14">
            <v>8.4999999999999964E-2</v>
          </cell>
        </row>
        <row r="16">
          <cell r="A16" t="str">
            <v>Capital Expenditures</v>
          </cell>
          <cell r="C16">
            <v>1.7</v>
          </cell>
          <cell r="D16">
            <v>1.7</v>
          </cell>
          <cell r="E16">
            <v>1</v>
          </cell>
          <cell r="F16">
            <v>3.2</v>
          </cell>
          <cell r="G16">
            <v>4.0999999999999996</v>
          </cell>
          <cell r="H16">
            <v>1.5</v>
          </cell>
          <cell r="L16">
            <v>2.5</v>
          </cell>
          <cell r="M16">
            <v>2.5</v>
          </cell>
          <cell r="N16">
            <v>2.5</v>
          </cell>
          <cell r="O16">
            <v>2.5</v>
          </cell>
          <cell r="P16">
            <v>2.5</v>
          </cell>
        </row>
        <row r="17">
          <cell r="A17" t="str">
            <v xml:space="preserve">     % Revenue</v>
          </cell>
          <cell r="C17">
            <v>3.3932135728542916E-2</v>
          </cell>
          <cell r="D17">
            <v>3.052064631956912E-2</v>
          </cell>
          <cell r="E17">
            <v>1.6611295681063121E-2</v>
          </cell>
          <cell r="F17">
            <v>5.1612903225806452E-2</v>
          </cell>
          <cell r="G17">
            <v>6.376360808709175E-2</v>
          </cell>
          <cell r="H17">
            <v>2.1216407355021217E-2</v>
          </cell>
          <cell r="L17">
            <v>3.259048748851185E-2</v>
          </cell>
          <cell r="M17">
            <v>3.0037315657614607E-2</v>
          </cell>
          <cell r="N17">
            <v>2.7684161896418997E-2</v>
          </cell>
          <cell r="O17">
            <v>2.5515356586561285E-2</v>
          </cell>
          <cell r="P17">
            <v>2.3516457683466625E-2</v>
          </cell>
        </row>
        <row r="19">
          <cell r="A19" t="str">
            <v>Net Working Capital</v>
          </cell>
          <cell r="C19">
            <v>7.7000000000000011</v>
          </cell>
          <cell r="D19">
            <v>8.4400000000000013</v>
          </cell>
          <cell r="E19">
            <v>9.1700000000000017</v>
          </cell>
          <cell r="F19">
            <v>11.129999999999997</v>
          </cell>
          <cell r="G19">
            <v>10.809999999999999</v>
          </cell>
          <cell r="H19">
            <v>10.189999999999998</v>
          </cell>
          <cell r="L19">
            <v>11.889972500000001</v>
          </cell>
          <cell r="M19">
            <v>12.900620162500001</v>
          </cell>
          <cell r="N19">
            <v>13.997172876312501</v>
          </cell>
          <cell r="O19">
            <v>15.186932570799062</v>
          </cell>
          <cell r="P19">
            <v>16.477821839316981</v>
          </cell>
        </row>
        <row r="20">
          <cell r="A20" t="str">
            <v xml:space="preserve">     % Revenue</v>
          </cell>
          <cell r="C20">
            <v>0.15369261477045909</v>
          </cell>
          <cell r="D20">
            <v>0.15152603231597847</v>
          </cell>
          <cell r="E20">
            <v>0.15232558139534885</v>
          </cell>
          <cell r="F20">
            <v>0.17951612903225803</v>
          </cell>
          <cell r="G20">
            <v>0.16811819595645411</v>
          </cell>
          <cell r="H20">
            <v>0.1441301272984441</v>
          </cell>
          <cell r="L20">
            <v>0.155</v>
          </cell>
          <cell r="M20">
            <v>0.155</v>
          </cell>
          <cell r="N20">
            <v>0.155</v>
          </cell>
          <cell r="O20">
            <v>0.155</v>
          </cell>
          <cell r="P20">
            <v>0.155</v>
          </cell>
        </row>
      </sheetData>
      <sheetData sheetId="1" refreshError="1">
        <row r="1">
          <cell r="B1" t="str">
            <v>2002A</v>
          </cell>
          <cell r="C1" t="str">
            <v>2003A</v>
          </cell>
          <cell r="D1" t="str">
            <v>2004A</v>
          </cell>
          <cell r="E1" t="str">
            <v>2005A</v>
          </cell>
          <cell r="F1" t="str">
            <v>2006A</v>
          </cell>
          <cell r="G1" t="str">
            <v>2007E</v>
          </cell>
        </row>
        <row r="3">
          <cell r="A3" t="str">
            <v>Revenue</v>
          </cell>
          <cell r="B3">
            <v>50.1</v>
          </cell>
          <cell r="C3">
            <v>55.7</v>
          </cell>
          <cell r="D3">
            <v>60.2</v>
          </cell>
          <cell r="E3">
            <v>62</v>
          </cell>
          <cell r="F3">
            <v>64.3</v>
          </cell>
          <cell r="G3">
            <v>70.7</v>
          </cell>
          <cell r="H3">
            <v>7.1312907824323535E-2</v>
          </cell>
        </row>
        <row r="5">
          <cell r="A5" t="str">
            <v>Adjusted EBITDA</v>
          </cell>
          <cell r="B5">
            <v>18.2</v>
          </cell>
          <cell r="C5">
            <v>21.6</v>
          </cell>
          <cell r="D5">
            <v>21.7</v>
          </cell>
          <cell r="E5">
            <v>22.1</v>
          </cell>
          <cell r="F5">
            <v>22.099999999999998</v>
          </cell>
          <cell r="G5">
            <v>25.359000000000002</v>
          </cell>
        </row>
        <row r="6">
          <cell r="A6" t="str">
            <v>D&amp;A</v>
          </cell>
          <cell r="B6">
            <v>2</v>
          </cell>
          <cell r="C6">
            <v>2</v>
          </cell>
          <cell r="D6">
            <v>2</v>
          </cell>
          <cell r="E6">
            <v>2</v>
          </cell>
          <cell r="F6">
            <v>2</v>
          </cell>
          <cell r="G6">
            <v>2</v>
          </cell>
        </row>
        <row r="7">
          <cell r="A7" t="str">
            <v>EBIT</v>
          </cell>
          <cell r="B7">
            <v>16.2</v>
          </cell>
          <cell r="C7">
            <v>19.600000000000001</v>
          </cell>
          <cell r="D7">
            <v>19.7</v>
          </cell>
          <cell r="E7">
            <v>20.100000000000001</v>
          </cell>
          <cell r="F7">
            <v>20.099999999999998</v>
          </cell>
          <cell r="G7">
            <v>23.359000000000002</v>
          </cell>
        </row>
        <row r="8">
          <cell r="A8" t="str">
            <v>Tax-affected EBIT</v>
          </cell>
          <cell r="B8">
            <v>9.7199999999999989</v>
          </cell>
          <cell r="C8">
            <v>11.76</v>
          </cell>
          <cell r="D8">
            <v>11.819999999999999</v>
          </cell>
          <cell r="E8">
            <v>12.06</v>
          </cell>
          <cell r="F8">
            <v>12.059999999999999</v>
          </cell>
          <cell r="G8">
            <v>14.015400000000001</v>
          </cell>
        </row>
        <row r="10">
          <cell r="A10" t="str">
            <v>Capex</v>
          </cell>
          <cell r="B10">
            <v>-1.7</v>
          </cell>
          <cell r="C10">
            <v>-1.7</v>
          </cell>
          <cell r="D10">
            <v>-1</v>
          </cell>
          <cell r="E10">
            <v>-3.2</v>
          </cell>
          <cell r="F10">
            <v>-4.0999999999999996</v>
          </cell>
          <cell r="G10">
            <v>-1.5</v>
          </cell>
        </row>
        <row r="11">
          <cell r="A11" t="str">
            <v>Change in WC</v>
          </cell>
          <cell r="C11">
            <v>-0.74000000000000021</v>
          </cell>
          <cell r="D11">
            <v>-0.73000000000000043</v>
          </cell>
          <cell r="E11">
            <v>-1.9599999999999955</v>
          </cell>
          <cell r="F11">
            <v>0.31999999999999851</v>
          </cell>
          <cell r="G11">
            <v>0.62000000000000099</v>
          </cell>
        </row>
        <row r="13">
          <cell r="A13" t="str">
            <v>Free Cash Flow</v>
          </cell>
          <cell r="B13">
            <v>10.02</v>
          </cell>
          <cell r="C13">
            <v>11.32</v>
          </cell>
          <cell r="D13">
            <v>12.089999999999998</v>
          </cell>
          <cell r="E13">
            <v>8.9000000000000057</v>
          </cell>
          <cell r="F13">
            <v>10.279999999999998</v>
          </cell>
          <cell r="G13">
            <v>15.135400000000002</v>
          </cell>
        </row>
        <row r="14">
          <cell r="A14" t="str">
            <v>% EBITDA</v>
          </cell>
          <cell r="B14">
            <v>0.55054945054945059</v>
          </cell>
          <cell r="C14">
            <v>0.52407407407407403</v>
          </cell>
          <cell r="D14">
            <v>0.55714285714285705</v>
          </cell>
          <cell r="E14">
            <v>0.40271493212669707</v>
          </cell>
          <cell r="F14">
            <v>0.46515837104072394</v>
          </cell>
          <cell r="G14">
            <v>0.59684530147087822</v>
          </cell>
        </row>
        <row r="15">
          <cell r="A15" t="str">
            <v>% Revenue</v>
          </cell>
          <cell r="B15">
            <v>0.19999999999999998</v>
          </cell>
          <cell r="C15">
            <v>0.20323159784560144</v>
          </cell>
          <cell r="D15">
            <v>0.20083056478405312</v>
          </cell>
          <cell r="E15">
            <v>0.14354838709677428</v>
          </cell>
          <cell r="F15">
            <v>0.15987558320373246</v>
          </cell>
          <cell r="G15">
            <v>0.2140792079207921</v>
          </cell>
        </row>
        <row r="17">
          <cell r="A17" t="str">
            <v>Debt</v>
          </cell>
          <cell r="B17">
            <v>36.6</v>
          </cell>
          <cell r="C17">
            <v>29.25</v>
          </cell>
          <cell r="D17">
            <v>22.75</v>
          </cell>
          <cell r="E17">
            <v>20</v>
          </cell>
          <cell r="F17">
            <v>17</v>
          </cell>
          <cell r="G17">
            <v>32.630000000000003</v>
          </cell>
        </row>
        <row r="18">
          <cell r="A18" t="str">
            <v>Debt / EBITDA</v>
          </cell>
          <cell r="B18">
            <v>2.0109890109890109</v>
          </cell>
          <cell r="C18">
            <v>1.3541666666666665</v>
          </cell>
          <cell r="D18">
            <v>1.0483870967741935</v>
          </cell>
          <cell r="E18">
            <v>0.90497737556561075</v>
          </cell>
          <cell r="F18">
            <v>0.76923076923076927</v>
          </cell>
          <cell r="G18">
            <v>1.2867226625655586</v>
          </cell>
        </row>
        <row r="21">
          <cell r="A21" t="str">
            <v xml:space="preserve">Revenue </v>
          </cell>
        </row>
        <row r="39">
          <cell r="A39" t="str">
            <v>Free Cash Flow</v>
          </cell>
        </row>
        <row r="56">
          <cell r="A56" t="str">
            <v>Operating Leverage</v>
          </cell>
        </row>
      </sheetData>
      <sheetData sheetId="2" refreshError="1">
        <row r="1">
          <cell r="B1" t="str">
            <v>Red Arrow Products</v>
          </cell>
        </row>
        <row r="4">
          <cell r="B4" t="str">
            <v>LBO Transaction Overview</v>
          </cell>
        </row>
        <row r="6">
          <cell r="N6" t="str">
            <v>Cash</v>
          </cell>
          <cell r="O6" t="str">
            <v>PIK</v>
          </cell>
        </row>
        <row r="7">
          <cell r="B7" t="str">
            <v>Uses of Funds</v>
          </cell>
          <cell r="E7" t="str">
            <v>$ millions</v>
          </cell>
          <cell r="H7" t="str">
            <v>Sources of Funds</v>
          </cell>
          <cell r="K7" t="str">
            <v>$ millions</v>
          </cell>
          <cell r="L7" t="str">
            <v>% Total</v>
          </cell>
          <cell r="M7" t="str">
            <v>x EBITDA</v>
          </cell>
          <cell r="N7" t="str">
            <v>Interest</v>
          </cell>
          <cell r="O7" t="str">
            <v>Interest</v>
          </cell>
          <cell r="P7" t="str">
            <v>% Own</v>
          </cell>
          <cell r="Q7" t="str">
            <v>IRR</v>
          </cell>
        </row>
        <row r="9">
          <cell r="B9" t="str">
            <v>Purchase Price of Equity</v>
          </cell>
          <cell r="E9">
            <v>209.47814349740477</v>
          </cell>
          <cell r="H9" t="str">
            <v>Revolver</v>
          </cell>
          <cell r="K9">
            <v>0</v>
          </cell>
          <cell r="L9">
            <v>0</v>
          </cell>
          <cell r="M9">
            <v>0</v>
          </cell>
          <cell r="N9">
            <v>0</v>
          </cell>
          <cell r="O9" t="str">
            <v xml:space="preserve">--- </v>
          </cell>
          <cell r="P9" t="str">
            <v xml:space="preserve">--- </v>
          </cell>
          <cell r="Q9" t="str">
            <v xml:space="preserve">--- </v>
          </cell>
        </row>
        <row r="10">
          <cell r="B10" t="str">
            <v>Plus: Debt</v>
          </cell>
          <cell r="E10">
            <v>32.630000000000003</v>
          </cell>
          <cell r="H10" t="str">
            <v>Sr. Term A</v>
          </cell>
          <cell r="K10">
            <v>101.43600000000001</v>
          </cell>
          <cell r="L10">
            <v>0.42509300081154372</v>
          </cell>
          <cell r="M10">
            <v>4</v>
          </cell>
          <cell r="N10">
            <v>9.2200000000000004E-2</v>
          </cell>
          <cell r="O10" t="str">
            <v xml:space="preserve">--- </v>
          </cell>
          <cell r="P10" t="str">
            <v xml:space="preserve">--- </v>
          </cell>
          <cell r="Q10" t="str">
            <v xml:space="preserve">--- </v>
          </cell>
        </row>
        <row r="11">
          <cell r="B11" t="str">
            <v>Less: Cash</v>
          </cell>
          <cell r="E11">
            <v>-5.85</v>
          </cell>
          <cell r="H11" t="str">
            <v>Sr. Term B</v>
          </cell>
          <cell r="K11">
            <v>0</v>
          </cell>
          <cell r="L11">
            <v>0</v>
          </cell>
          <cell r="M11">
            <v>0</v>
          </cell>
          <cell r="N11">
            <v>0</v>
          </cell>
          <cell r="O11" t="str">
            <v xml:space="preserve">--- </v>
          </cell>
          <cell r="P11" t="str">
            <v xml:space="preserve">--- </v>
          </cell>
          <cell r="Q11" t="str">
            <v xml:space="preserve">--- </v>
          </cell>
        </row>
        <row r="12">
          <cell r="B12" t="str">
            <v xml:space="preserve">     Enterprise Value</v>
          </cell>
          <cell r="E12">
            <v>236.25814346060156</v>
          </cell>
          <cell r="F12">
            <v>9.3165402208526178</v>
          </cell>
          <cell r="H12" t="str">
            <v>Junior Capital</v>
          </cell>
          <cell r="K12">
            <v>38.038499999999999</v>
          </cell>
          <cell r="L12">
            <v>0.15940987530432887</v>
          </cell>
          <cell r="M12">
            <v>1.5</v>
          </cell>
          <cell r="N12">
            <v>0.12969999999999998</v>
          </cell>
          <cell r="O12">
            <v>0</v>
          </cell>
          <cell r="P12">
            <v>0</v>
          </cell>
          <cell r="Q12">
            <v>0.12969999999999959</v>
          </cell>
        </row>
        <row r="13">
          <cell r="H13" t="str">
            <v>Convertible Preferred</v>
          </cell>
          <cell r="K13">
            <v>99.146224891232237</v>
          </cell>
          <cell r="L13">
            <v>0.41549712388254739</v>
          </cell>
          <cell r="M13" t="str">
            <v xml:space="preserve">--- </v>
          </cell>
          <cell r="N13">
            <v>0</v>
          </cell>
          <cell r="O13" t="str">
            <v xml:space="preserve">--- </v>
          </cell>
          <cell r="P13">
            <v>1</v>
          </cell>
          <cell r="Q13">
            <v>0.2</v>
          </cell>
        </row>
        <row r="14">
          <cell r="B14" t="str">
            <v>Transaction Fees (est.)</v>
          </cell>
          <cell r="E14">
            <v>2.3625814346060157</v>
          </cell>
          <cell r="F14">
            <v>0.01</v>
          </cell>
          <cell r="H14" t="str">
            <v>Common Equity</v>
          </cell>
          <cell r="K14">
            <v>0</v>
          </cell>
          <cell r="L14">
            <v>0</v>
          </cell>
          <cell r="M14" t="str">
            <v xml:space="preserve">--- </v>
          </cell>
          <cell r="N14" t="str">
            <v xml:space="preserve">--- </v>
          </cell>
          <cell r="O14" t="str">
            <v xml:space="preserve">--- </v>
          </cell>
          <cell r="P14">
            <v>0</v>
          </cell>
          <cell r="Q14" t="str">
            <v xml:space="preserve">nm </v>
          </cell>
        </row>
        <row r="15">
          <cell r="H15" t="str">
            <v>Excess Cash</v>
          </cell>
          <cell r="K15">
            <v>0</v>
          </cell>
          <cell r="L15">
            <v>0</v>
          </cell>
          <cell r="M15" t="str">
            <v xml:space="preserve">--- </v>
          </cell>
          <cell r="N15" t="str">
            <v xml:space="preserve">--- </v>
          </cell>
          <cell r="O15" t="str">
            <v xml:space="preserve">--- </v>
          </cell>
          <cell r="P15" t="str">
            <v xml:space="preserve">--- </v>
          </cell>
          <cell r="Q15" t="str">
            <v xml:space="preserve">--- </v>
          </cell>
        </row>
        <row r="16">
          <cell r="H16" t="str">
            <v>Management Options</v>
          </cell>
          <cell r="K16" t="str">
            <v xml:space="preserve">--- </v>
          </cell>
          <cell r="L16" t="str">
            <v xml:space="preserve">--- </v>
          </cell>
          <cell r="M16" t="str">
            <v xml:space="preserve">--- </v>
          </cell>
          <cell r="N16" t="str">
            <v xml:space="preserve">--- </v>
          </cell>
          <cell r="O16" t="str">
            <v xml:space="preserve">--- </v>
          </cell>
          <cell r="P16">
            <v>0</v>
          </cell>
          <cell r="Q16" t="str">
            <v xml:space="preserve">--- </v>
          </cell>
        </row>
        <row r="18">
          <cell r="B18" t="str">
            <v>Total Uses of Funds</v>
          </cell>
          <cell r="E18">
            <v>238.62072489160926</v>
          </cell>
          <cell r="H18" t="str">
            <v>Total Sources of Funds</v>
          </cell>
          <cell r="K18">
            <v>238.62072489123224</v>
          </cell>
          <cell r="L18">
            <v>0.99999999999841993</v>
          </cell>
          <cell r="M18" t="str">
            <v xml:space="preserve">--- </v>
          </cell>
          <cell r="N18" t="str">
            <v xml:space="preserve">--- </v>
          </cell>
          <cell r="O18" t="str">
            <v xml:space="preserve">--- </v>
          </cell>
          <cell r="P18">
            <v>1</v>
          </cell>
          <cell r="Q18" t="str">
            <v xml:space="preserve">--- </v>
          </cell>
        </row>
        <row r="22">
          <cell r="B22" t="str">
            <v>Financial Projections</v>
          </cell>
        </row>
        <row r="24">
          <cell r="B24" t="str">
            <v>FYE December 31</v>
          </cell>
        </row>
        <row r="25">
          <cell r="B25" t="str">
            <v>($ millions)</v>
          </cell>
          <cell r="F25" t="str">
            <v>2002A</v>
          </cell>
          <cell r="G25" t="str">
            <v>2003A</v>
          </cell>
          <cell r="H25" t="str">
            <v>2004A</v>
          </cell>
          <cell r="I25" t="str">
            <v>2005A</v>
          </cell>
          <cell r="J25" t="str">
            <v>2006A</v>
          </cell>
          <cell r="K25" t="str">
            <v>2007E</v>
          </cell>
          <cell r="M25" t="str">
            <v>2008P</v>
          </cell>
          <cell r="N25" t="str">
            <v>2009P</v>
          </cell>
          <cell r="O25" t="str">
            <v>2010P</v>
          </cell>
          <cell r="P25" t="str">
            <v>2011P</v>
          </cell>
          <cell r="Q25" t="str">
            <v>2012P</v>
          </cell>
        </row>
        <row r="27">
          <cell r="B27" t="str">
            <v>Revenues</v>
          </cell>
          <cell r="F27">
            <v>50.1</v>
          </cell>
          <cell r="G27">
            <v>55.7</v>
          </cell>
          <cell r="H27">
            <v>60.2</v>
          </cell>
          <cell r="I27">
            <v>62</v>
          </cell>
          <cell r="J27">
            <v>64.3</v>
          </cell>
          <cell r="K27">
            <v>70.7</v>
          </cell>
          <cell r="M27">
            <v>76.709500000000006</v>
          </cell>
          <cell r="N27">
            <v>83.229807500000007</v>
          </cell>
          <cell r="O27">
            <v>90.304341137500003</v>
          </cell>
          <cell r="P27">
            <v>97.980210134187502</v>
          </cell>
          <cell r="Q27">
            <v>106.30852799559344</v>
          </cell>
        </row>
        <row r="28">
          <cell r="B28" t="str">
            <v xml:space="preserve">     % growth</v>
          </cell>
          <cell r="F28" t="str">
            <v xml:space="preserve">--- </v>
          </cell>
          <cell r="G28">
            <v>0.11177644710578845</v>
          </cell>
          <cell r="H28">
            <v>8.0789946140035901E-2</v>
          </cell>
          <cell r="I28">
            <v>2.9900332225913574E-2</v>
          </cell>
          <cell r="J28">
            <v>3.7096774193548343E-2</v>
          </cell>
          <cell r="K28">
            <v>9.9533437013996987E-2</v>
          </cell>
          <cell r="M28">
            <v>8.5000000000000006E-2</v>
          </cell>
          <cell r="N28">
            <v>8.5000000000000006E-2</v>
          </cell>
          <cell r="O28">
            <v>8.5000000000000006E-2</v>
          </cell>
          <cell r="P28">
            <v>8.5000000000000006E-2</v>
          </cell>
          <cell r="Q28">
            <v>8.5000000000000006E-2</v>
          </cell>
        </row>
        <row r="30">
          <cell r="B30" t="str">
            <v>Gross Profit</v>
          </cell>
          <cell r="F30">
            <v>29.4</v>
          </cell>
          <cell r="G30">
            <v>31.8</v>
          </cell>
          <cell r="H30">
            <v>34</v>
          </cell>
          <cell r="I30">
            <v>33.6</v>
          </cell>
          <cell r="J30">
            <v>33.700000000000003</v>
          </cell>
          <cell r="K30">
            <v>37.6</v>
          </cell>
          <cell r="M30">
            <v>41</v>
          </cell>
          <cell r="N30">
            <v>44.5</v>
          </cell>
          <cell r="O30">
            <v>48.282499999999999</v>
          </cell>
          <cell r="P30">
            <v>52.386512499999995</v>
          </cell>
          <cell r="Q30">
            <v>56.839366062499998</v>
          </cell>
        </row>
        <row r="31">
          <cell r="B31" t="str">
            <v xml:space="preserve">     % margin</v>
          </cell>
          <cell r="F31">
            <v>0.58682634730538918</v>
          </cell>
          <cell r="G31">
            <v>0.57091561938958701</v>
          </cell>
          <cell r="H31">
            <v>0.5647840531561461</v>
          </cell>
          <cell r="I31">
            <v>0.54193548387096779</v>
          </cell>
          <cell r="J31">
            <v>0.52410575427682748</v>
          </cell>
          <cell r="K31">
            <v>0.53182461103253187</v>
          </cell>
          <cell r="M31">
            <v>0.53448399481159437</v>
          </cell>
          <cell r="N31">
            <v>0.53466421870554004</v>
          </cell>
          <cell r="O31">
            <v>0.53466421870554004</v>
          </cell>
          <cell r="P31">
            <v>0.53466421870554004</v>
          </cell>
          <cell r="Q31">
            <v>0.53466421870554004</v>
          </cell>
        </row>
        <row r="32">
          <cell r="B32" t="str">
            <v xml:space="preserve">     % growth</v>
          </cell>
          <cell r="F32" t="str">
            <v xml:space="preserve">--- </v>
          </cell>
          <cell r="G32">
            <v>8.1632653061224567E-2</v>
          </cell>
          <cell r="H32">
            <v>6.9182389937106889E-2</v>
          </cell>
          <cell r="I32">
            <v>-1.1764705882352899E-2</v>
          </cell>
          <cell r="J32">
            <v>2.9761904761905185E-3</v>
          </cell>
          <cell r="K32">
            <v>0.11572700296735899</v>
          </cell>
          <cell r="M32">
            <v>9.0425531914893664E-2</v>
          </cell>
          <cell r="N32">
            <v>8.5365853658536661E-2</v>
          </cell>
          <cell r="O32">
            <v>8.4999999999999964E-2</v>
          </cell>
          <cell r="P32">
            <v>8.4999999999999964E-2</v>
          </cell>
          <cell r="Q32">
            <v>8.4999999999999964E-2</v>
          </cell>
        </row>
        <row r="34">
          <cell r="B34" t="str">
            <v>EBITDA</v>
          </cell>
          <cell r="F34">
            <v>18.2</v>
          </cell>
          <cell r="G34">
            <v>21.6</v>
          </cell>
          <cell r="H34">
            <v>21.7</v>
          </cell>
          <cell r="I34">
            <v>22.1</v>
          </cell>
          <cell r="J34">
            <v>22.099999999999998</v>
          </cell>
          <cell r="K34">
            <v>25.359000000000002</v>
          </cell>
          <cell r="M34">
            <v>27.5</v>
          </cell>
          <cell r="N34">
            <v>29.7</v>
          </cell>
          <cell r="O34">
            <v>32.224499999999999</v>
          </cell>
          <cell r="P34">
            <v>34.963582500000001</v>
          </cell>
          <cell r="Q34">
            <v>37.935487012499998</v>
          </cell>
        </row>
        <row r="35">
          <cell r="B35" t="str">
            <v xml:space="preserve">     % margin</v>
          </cell>
          <cell r="F35">
            <v>0.36327345309381237</v>
          </cell>
          <cell r="G35">
            <v>0.38779174147217238</v>
          </cell>
          <cell r="H35">
            <v>0.36046511627906974</v>
          </cell>
          <cell r="I35">
            <v>0.35645161290322586</v>
          </cell>
          <cell r="J35">
            <v>0.34370139968895796</v>
          </cell>
          <cell r="K35">
            <v>0.35868458274398868</v>
          </cell>
          <cell r="M35">
            <v>0.35849536237363033</v>
          </cell>
          <cell r="N35">
            <v>0.35684331001246156</v>
          </cell>
          <cell r="O35">
            <v>0.35684331001246156</v>
          </cell>
          <cell r="P35">
            <v>0.35684331001246156</v>
          </cell>
          <cell r="Q35">
            <v>0.35684331001246156</v>
          </cell>
        </row>
        <row r="36">
          <cell r="B36" t="str">
            <v xml:space="preserve">     % growth</v>
          </cell>
          <cell r="F36" t="str">
            <v xml:space="preserve">--- </v>
          </cell>
          <cell r="G36">
            <v>0.18681318681318693</v>
          </cell>
          <cell r="H36">
            <v>4.6296296296295305E-3</v>
          </cell>
          <cell r="I36">
            <v>1.8433179723502401E-2</v>
          </cell>
          <cell r="J36">
            <v>-1.6075627505884619E-16</v>
          </cell>
          <cell r="K36">
            <v>0.14746606334841647</v>
          </cell>
          <cell r="M36">
            <v>8.4427619385622377E-2</v>
          </cell>
          <cell r="N36">
            <v>8.0000000000000071E-2</v>
          </cell>
          <cell r="O36">
            <v>8.4999999999999964E-2</v>
          </cell>
          <cell r="P36">
            <v>8.4999999999999964E-2</v>
          </cell>
          <cell r="Q36">
            <v>8.4999999999999964E-2</v>
          </cell>
        </row>
        <row r="38">
          <cell r="B38" t="str">
            <v>EBIT</v>
          </cell>
          <cell r="F38">
            <v>16.2</v>
          </cell>
          <cell r="G38">
            <v>19.600000000000001</v>
          </cell>
          <cell r="H38">
            <v>19.7</v>
          </cell>
          <cell r="I38">
            <v>20.100000000000001</v>
          </cell>
          <cell r="J38">
            <v>20.099999999999998</v>
          </cell>
          <cell r="K38">
            <v>23.359000000000002</v>
          </cell>
          <cell r="M38">
            <v>25.5</v>
          </cell>
          <cell r="N38">
            <v>27.7</v>
          </cell>
          <cell r="O38">
            <v>30.224499999999999</v>
          </cell>
          <cell r="P38">
            <v>32.963582500000001</v>
          </cell>
          <cell r="Q38">
            <v>35.935487012499998</v>
          </cell>
        </row>
        <row r="39">
          <cell r="B39" t="str">
            <v xml:space="preserve">     % margin</v>
          </cell>
          <cell r="F39">
            <v>0.32335329341317365</v>
          </cell>
          <cell r="G39">
            <v>0.35188509874326751</v>
          </cell>
          <cell r="H39">
            <v>0.3272425249169435</v>
          </cell>
          <cell r="I39">
            <v>0.3241935483870968</v>
          </cell>
          <cell r="J39">
            <v>0.31259720062208396</v>
          </cell>
          <cell r="K39">
            <v>0.33039603960396041</v>
          </cell>
          <cell r="M39">
            <v>0.33242297238282087</v>
          </cell>
          <cell r="N39">
            <v>0.33281345748636987</v>
          </cell>
          <cell r="O39">
            <v>0.33469598049532634</v>
          </cell>
          <cell r="P39">
            <v>0.33643102474321257</v>
          </cell>
          <cell r="Q39">
            <v>0.33803014386568825</v>
          </cell>
        </row>
        <row r="41">
          <cell r="B41" t="str">
            <v>Depreciation</v>
          </cell>
          <cell r="F41">
            <v>2</v>
          </cell>
          <cell r="G41">
            <v>2</v>
          </cell>
          <cell r="H41">
            <v>2</v>
          </cell>
          <cell r="I41">
            <v>2</v>
          </cell>
          <cell r="J41">
            <v>2</v>
          </cell>
          <cell r="K41">
            <v>2</v>
          </cell>
          <cell r="M41">
            <v>2</v>
          </cell>
          <cell r="N41">
            <v>2</v>
          </cell>
          <cell r="O41">
            <v>2</v>
          </cell>
          <cell r="P41">
            <v>2</v>
          </cell>
          <cell r="Q41">
            <v>2</v>
          </cell>
        </row>
        <row r="42">
          <cell r="B42" t="str">
            <v>Amortization of Identifiable Intangibles</v>
          </cell>
          <cell r="F42">
            <v>0</v>
          </cell>
          <cell r="G42">
            <v>0</v>
          </cell>
          <cell r="H42">
            <v>0</v>
          </cell>
          <cell r="I42">
            <v>0</v>
          </cell>
          <cell r="J42">
            <v>0</v>
          </cell>
          <cell r="K42">
            <v>0</v>
          </cell>
          <cell r="M42">
            <v>0</v>
          </cell>
          <cell r="N42">
            <v>0</v>
          </cell>
          <cell r="O42">
            <v>0</v>
          </cell>
          <cell r="P42">
            <v>0</v>
          </cell>
          <cell r="Q42">
            <v>0</v>
          </cell>
        </row>
        <row r="43">
          <cell r="B43" t="str">
            <v>Capital (Expenditures)</v>
          </cell>
          <cell r="F43">
            <v>-1.7</v>
          </cell>
          <cell r="G43">
            <v>-1.7</v>
          </cell>
          <cell r="H43">
            <v>-1</v>
          </cell>
          <cell r="I43">
            <v>-3.2</v>
          </cell>
          <cell r="J43">
            <v>-4.0999999999999996</v>
          </cell>
          <cell r="K43">
            <v>-1.5</v>
          </cell>
          <cell r="M43">
            <v>-2.5</v>
          </cell>
          <cell r="N43">
            <v>-2.5</v>
          </cell>
          <cell r="O43">
            <v>-2.5</v>
          </cell>
          <cell r="P43">
            <v>-2.5</v>
          </cell>
          <cell r="Q43">
            <v>-2.5</v>
          </cell>
        </row>
        <row r="45">
          <cell r="B45" t="str">
            <v>Working Capital (net of cash and debt)</v>
          </cell>
          <cell r="F45">
            <v>7.7000000000000011</v>
          </cell>
          <cell r="G45">
            <v>8.4400000000000013</v>
          </cell>
          <cell r="H45">
            <v>9.1700000000000017</v>
          </cell>
          <cell r="I45">
            <v>11.129999999999997</v>
          </cell>
          <cell r="J45">
            <v>10.809999999999999</v>
          </cell>
          <cell r="K45">
            <v>10.189999999999998</v>
          </cell>
          <cell r="M45">
            <v>11.889972500000001</v>
          </cell>
          <cell r="N45">
            <v>12.900620162500001</v>
          </cell>
          <cell r="O45">
            <v>13.997172876312501</v>
          </cell>
          <cell r="P45">
            <v>15.186932570799062</v>
          </cell>
          <cell r="Q45">
            <v>16.477821839316981</v>
          </cell>
        </row>
        <row r="46">
          <cell r="B46" t="str">
            <v xml:space="preserve">     % revenue</v>
          </cell>
          <cell r="F46">
            <v>0.15369261477045909</v>
          </cell>
          <cell r="G46">
            <v>0.15152603231597847</v>
          </cell>
          <cell r="H46">
            <v>0.15232558139534885</v>
          </cell>
          <cell r="I46">
            <v>0.17951612903225803</v>
          </cell>
          <cell r="J46">
            <v>0.16811819595645411</v>
          </cell>
          <cell r="K46">
            <v>0.1441301272984441</v>
          </cell>
          <cell r="M46">
            <v>0.155</v>
          </cell>
          <cell r="N46">
            <v>0.155</v>
          </cell>
          <cell r="O46">
            <v>0.155</v>
          </cell>
          <cell r="P46">
            <v>0.155</v>
          </cell>
          <cell r="Q46">
            <v>0.155</v>
          </cell>
        </row>
        <row r="50">
          <cell r="B50" t="str">
            <v>Cash Flow Available for Debt Repayment</v>
          </cell>
        </row>
        <row r="52">
          <cell r="B52" t="str">
            <v>FYE December 31</v>
          </cell>
        </row>
        <row r="53">
          <cell r="B53" t="str">
            <v>($ millions)</v>
          </cell>
          <cell r="F53" t="str">
            <v>2002A</v>
          </cell>
          <cell r="G53" t="str">
            <v>2003A</v>
          </cell>
          <cell r="H53" t="str">
            <v>2004A</v>
          </cell>
          <cell r="I53" t="str">
            <v>2005A</v>
          </cell>
          <cell r="J53" t="str">
            <v>2006A</v>
          </cell>
          <cell r="K53" t="str">
            <v>2007E</v>
          </cell>
          <cell r="M53" t="str">
            <v>2008P</v>
          </cell>
          <cell r="N53" t="str">
            <v>2009P</v>
          </cell>
          <cell r="O53" t="str">
            <v>2010P</v>
          </cell>
          <cell r="P53" t="str">
            <v>2011P</v>
          </cell>
          <cell r="Q53" t="str">
            <v>2012P</v>
          </cell>
        </row>
        <row r="55">
          <cell r="B55" t="str">
            <v>EBIT</v>
          </cell>
          <cell r="F55">
            <v>16.2</v>
          </cell>
          <cell r="G55">
            <v>19.600000000000001</v>
          </cell>
          <cell r="H55">
            <v>19.7</v>
          </cell>
          <cell r="I55">
            <v>20.100000000000001</v>
          </cell>
          <cell r="J55">
            <v>20.099999999999998</v>
          </cell>
          <cell r="K55">
            <v>23.359000000000002</v>
          </cell>
          <cell r="M55">
            <v>25.5</v>
          </cell>
          <cell r="N55">
            <v>27.7</v>
          </cell>
          <cell r="O55">
            <v>30.224499999999999</v>
          </cell>
          <cell r="P55">
            <v>32.963582500000001</v>
          </cell>
          <cell r="Q55">
            <v>35.935487012499998</v>
          </cell>
        </row>
        <row r="57">
          <cell r="A57">
            <v>0</v>
          </cell>
          <cell r="B57" t="str">
            <v>Cash Interest - Revolver</v>
          </cell>
          <cell r="F57" t="str">
            <v xml:space="preserve">--- </v>
          </cell>
          <cell r="G57" t="str">
            <v xml:space="preserve">--- </v>
          </cell>
          <cell r="H57" t="str">
            <v xml:space="preserve">--- </v>
          </cell>
          <cell r="I57" t="str">
            <v xml:space="preserve">--- </v>
          </cell>
          <cell r="J57" t="str">
            <v xml:space="preserve">--- </v>
          </cell>
          <cell r="K57" t="str">
            <v xml:space="preserve">--- </v>
          </cell>
          <cell r="M57">
            <v>0</v>
          </cell>
          <cell r="N57">
            <v>0</v>
          </cell>
          <cell r="O57">
            <v>0</v>
          </cell>
          <cell r="P57">
            <v>0</v>
          </cell>
          <cell r="Q57">
            <v>0</v>
          </cell>
        </row>
        <row r="58">
          <cell r="A58">
            <v>9.2200000000000004E-2</v>
          </cell>
          <cell r="B58" t="str">
            <v>Cash Interest - Sr. Term A</v>
          </cell>
          <cell r="F58" t="str">
            <v xml:space="preserve">--- </v>
          </cell>
          <cell r="G58" t="str">
            <v xml:space="preserve">--- </v>
          </cell>
          <cell r="H58" t="str">
            <v xml:space="preserve">--- </v>
          </cell>
          <cell r="I58" t="str">
            <v xml:space="preserve">--- </v>
          </cell>
          <cell r="J58" t="str">
            <v xml:space="preserve">--- </v>
          </cell>
          <cell r="K58" t="str">
            <v xml:space="preserve">--- </v>
          </cell>
          <cell r="M58">
            <v>9.1376999064905284</v>
          </cell>
          <cell r="N58">
            <v>8.6008213845458457</v>
          </cell>
          <cell r="O58">
            <v>7.8703917981821068</v>
          </cell>
          <cell r="P58">
            <v>6.9571650503387819</v>
          </cell>
          <cell r="Q58">
            <v>5.8387357094883638</v>
          </cell>
        </row>
        <row r="59">
          <cell r="A59">
            <v>0</v>
          </cell>
          <cell r="B59" t="str">
            <v>Cash Interest - Sr. Term B</v>
          </cell>
          <cell r="F59" t="str">
            <v xml:space="preserve">--- </v>
          </cell>
          <cell r="G59" t="str">
            <v xml:space="preserve">--- </v>
          </cell>
          <cell r="H59" t="str">
            <v xml:space="preserve">--- </v>
          </cell>
          <cell r="I59" t="str">
            <v xml:space="preserve">--- </v>
          </cell>
          <cell r="J59" t="str">
            <v xml:space="preserve">--- </v>
          </cell>
          <cell r="K59" t="str">
            <v xml:space="preserve">--- </v>
          </cell>
          <cell r="M59">
            <v>0</v>
          </cell>
          <cell r="N59">
            <v>0</v>
          </cell>
          <cell r="O59">
            <v>0</v>
          </cell>
          <cell r="P59">
            <v>0</v>
          </cell>
          <cell r="Q59">
            <v>0</v>
          </cell>
        </row>
        <row r="60">
          <cell r="A60">
            <v>0.12969999999999998</v>
          </cell>
          <cell r="B60" t="str">
            <v>Cash Interest - Sub Debt</v>
          </cell>
          <cell r="F60" t="str">
            <v xml:space="preserve">--- </v>
          </cell>
          <cell r="G60" t="str">
            <v xml:space="preserve">--- </v>
          </cell>
          <cell r="H60" t="str">
            <v xml:space="preserve">--- </v>
          </cell>
          <cell r="I60" t="str">
            <v xml:space="preserve">--- </v>
          </cell>
          <cell r="J60" t="str">
            <v xml:space="preserve">--- </v>
          </cell>
          <cell r="K60" t="str">
            <v xml:space="preserve">--- </v>
          </cell>
          <cell r="M60">
            <v>4.9335934499999992</v>
          </cell>
          <cell r="N60">
            <v>4.9335934499999992</v>
          </cell>
          <cell r="O60">
            <v>4.9335934499999992</v>
          </cell>
          <cell r="P60">
            <v>4.9335934499999992</v>
          </cell>
          <cell r="Q60">
            <v>4.9335934499999992</v>
          </cell>
        </row>
        <row r="61">
          <cell r="A61">
            <v>0</v>
          </cell>
          <cell r="B61" t="str">
            <v>Cash Interest - Convertible Preferred</v>
          </cell>
          <cell r="F61" t="str">
            <v xml:space="preserve">--- </v>
          </cell>
          <cell r="G61" t="str">
            <v xml:space="preserve">--- </v>
          </cell>
          <cell r="H61" t="str">
            <v xml:space="preserve">--- </v>
          </cell>
          <cell r="I61" t="str">
            <v xml:space="preserve">--- </v>
          </cell>
          <cell r="J61" t="str">
            <v xml:space="preserve">--- </v>
          </cell>
          <cell r="K61" t="str">
            <v xml:space="preserve">--- </v>
          </cell>
          <cell r="M61">
            <v>0</v>
          </cell>
          <cell r="N61">
            <v>0</v>
          </cell>
          <cell r="O61">
            <v>0</v>
          </cell>
          <cell r="P61">
            <v>0</v>
          </cell>
          <cell r="Q61">
            <v>0</v>
          </cell>
        </row>
        <row r="62">
          <cell r="A62">
            <v>0.01</v>
          </cell>
          <cell r="B62" t="str">
            <v>Interest (Income) on Cash Balance</v>
          </cell>
          <cell r="F62" t="str">
            <v xml:space="preserve">--- </v>
          </cell>
          <cell r="G62" t="str">
            <v xml:space="preserve">--- </v>
          </cell>
          <cell r="H62" t="str">
            <v xml:space="preserve">--- </v>
          </cell>
          <cell r="I62" t="str">
            <v xml:space="preserve">--- </v>
          </cell>
          <cell r="J62" t="str">
            <v xml:space="preserve">--- </v>
          </cell>
          <cell r="K62" t="str">
            <v xml:space="preserve">--- </v>
          </cell>
          <cell r="M62">
            <v>0</v>
          </cell>
          <cell r="N62">
            <v>0</v>
          </cell>
          <cell r="O62">
            <v>0</v>
          </cell>
          <cell r="P62">
            <v>1.3322676295501878E-16</v>
          </cell>
          <cell r="Q62">
            <v>4.5119463720766362E-15</v>
          </cell>
        </row>
        <row r="63">
          <cell r="B63" t="str">
            <v xml:space="preserve">     Total Net Interest Expense</v>
          </cell>
          <cell r="F63" t="str">
            <v xml:space="preserve">--- </v>
          </cell>
          <cell r="G63" t="str">
            <v xml:space="preserve">--- </v>
          </cell>
          <cell r="H63" t="str">
            <v xml:space="preserve">--- </v>
          </cell>
          <cell r="I63" t="str">
            <v xml:space="preserve">--- </v>
          </cell>
          <cell r="J63" t="str">
            <v xml:space="preserve">--- </v>
          </cell>
          <cell r="K63" t="str">
            <v xml:space="preserve">--- </v>
          </cell>
          <cell r="M63">
            <v>14.071293356490528</v>
          </cell>
          <cell r="N63">
            <v>13.534414834545846</v>
          </cell>
          <cell r="O63">
            <v>12.803985248182105</v>
          </cell>
          <cell r="P63">
            <v>11.89075850033878</v>
          </cell>
          <cell r="Q63">
            <v>10.772329159488368</v>
          </cell>
        </row>
        <row r="65">
          <cell r="B65" t="str">
            <v>Pretax Income</v>
          </cell>
          <cell r="F65" t="str">
            <v xml:space="preserve">--- </v>
          </cell>
          <cell r="G65" t="str">
            <v xml:space="preserve">--- </v>
          </cell>
          <cell r="H65" t="str">
            <v xml:space="preserve">--- </v>
          </cell>
          <cell r="I65" t="str">
            <v xml:space="preserve">--- </v>
          </cell>
          <cell r="J65" t="str">
            <v xml:space="preserve">--- </v>
          </cell>
          <cell r="K65" t="str">
            <v xml:space="preserve">--- </v>
          </cell>
          <cell r="M65">
            <v>11.428706643509472</v>
          </cell>
          <cell r="N65">
            <v>14.165585165454154</v>
          </cell>
          <cell r="O65">
            <v>17.420514751817894</v>
          </cell>
          <cell r="P65">
            <v>21.072823999661221</v>
          </cell>
          <cell r="Q65">
            <v>25.163157853011629</v>
          </cell>
        </row>
        <row r="66">
          <cell r="A66">
            <v>0.4</v>
          </cell>
          <cell r="B66" t="str">
            <v>Income Taxes @ 40.0%</v>
          </cell>
          <cell r="F66" t="str">
            <v xml:space="preserve">--- </v>
          </cell>
          <cell r="G66" t="str">
            <v xml:space="preserve">--- </v>
          </cell>
          <cell r="H66" t="str">
            <v xml:space="preserve">--- </v>
          </cell>
          <cell r="I66" t="str">
            <v xml:space="preserve">--- </v>
          </cell>
          <cell r="J66" t="str">
            <v xml:space="preserve">--- </v>
          </cell>
          <cell r="K66" t="str">
            <v xml:space="preserve">--- </v>
          </cell>
          <cell r="M66">
            <v>4.5714826574037888</v>
          </cell>
          <cell r="N66">
            <v>5.6662340661816621</v>
          </cell>
          <cell r="O66">
            <v>6.968205900727158</v>
          </cell>
          <cell r="P66">
            <v>8.4291295998644884</v>
          </cell>
          <cell r="Q66">
            <v>10.065263141204653</v>
          </cell>
        </row>
        <row r="67">
          <cell r="B67" t="str">
            <v xml:space="preserve">     Cash Basis Net Income</v>
          </cell>
          <cell r="F67" t="str">
            <v xml:space="preserve">--- </v>
          </cell>
          <cell r="G67" t="str">
            <v xml:space="preserve">--- </v>
          </cell>
          <cell r="H67" t="str">
            <v xml:space="preserve">--- </v>
          </cell>
          <cell r="I67" t="str">
            <v xml:space="preserve">--- </v>
          </cell>
          <cell r="J67" t="str">
            <v xml:space="preserve">--- </v>
          </cell>
          <cell r="K67" t="str">
            <v xml:space="preserve">--- </v>
          </cell>
          <cell r="M67">
            <v>6.8572239861056827</v>
          </cell>
          <cell r="N67">
            <v>8.4993510992724914</v>
          </cell>
          <cell r="O67">
            <v>10.452308851090736</v>
          </cell>
          <cell r="P67">
            <v>12.643694399796733</v>
          </cell>
          <cell r="Q67">
            <v>15.097894711806976</v>
          </cell>
        </row>
        <row r="69">
          <cell r="B69" t="str">
            <v>plus:  Depreciation and Amortization</v>
          </cell>
          <cell r="F69" t="str">
            <v xml:space="preserve">--- </v>
          </cell>
          <cell r="G69" t="str">
            <v xml:space="preserve">--- </v>
          </cell>
          <cell r="H69" t="str">
            <v xml:space="preserve">--- </v>
          </cell>
          <cell r="I69" t="str">
            <v xml:space="preserve">--- </v>
          </cell>
          <cell r="J69" t="str">
            <v xml:space="preserve">--- </v>
          </cell>
          <cell r="K69" t="str">
            <v xml:space="preserve">--- </v>
          </cell>
          <cell r="M69">
            <v>2</v>
          </cell>
          <cell r="N69">
            <v>2</v>
          </cell>
          <cell r="O69">
            <v>2</v>
          </cell>
          <cell r="P69">
            <v>2</v>
          </cell>
          <cell r="Q69">
            <v>2</v>
          </cell>
        </row>
        <row r="70">
          <cell r="B70" t="str">
            <v>plus:  Amortization of Identifiable Intangibles</v>
          </cell>
          <cell r="F70" t="str">
            <v xml:space="preserve">--- </v>
          </cell>
          <cell r="G70" t="str">
            <v xml:space="preserve">--- </v>
          </cell>
          <cell r="H70" t="str">
            <v xml:space="preserve">--- </v>
          </cell>
          <cell r="I70" t="str">
            <v xml:space="preserve">--- </v>
          </cell>
          <cell r="J70" t="str">
            <v xml:space="preserve">--- </v>
          </cell>
          <cell r="K70" t="str">
            <v xml:space="preserve">--- </v>
          </cell>
          <cell r="M70">
            <v>0</v>
          </cell>
          <cell r="N70">
            <v>0</v>
          </cell>
          <cell r="O70">
            <v>0</v>
          </cell>
          <cell r="P70">
            <v>0</v>
          </cell>
          <cell r="Q70">
            <v>0</v>
          </cell>
        </row>
        <row r="71">
          <cell r="B71" t="str">
            <v>less:  Capital Expenditures</v>
          </cell>
          <cell r="F71" t="str">
            <v xml:space="preserve">--- </v>
          </cell>
          <cell r="G71" t="str">
            <v xml:space="preserve">--- </v>
          </cell>
          <cell r="H71" t="str">
            <v xml:space="preserve">--- </v>
          </cell>
          <cell r="I71" t="str">
            <v xml:space="preserve">--- </v>
          </cell>
          <cell r="J71" t="str">
            <v xml:space="preserve">--- </v>
          </cell>
          <cell r="K71" t="str">
            <v xml:space="preserve">--- </v>
          </cell>
          <cell r="M71">
            <v>-2.5</v>
          </cell>
          <cell r="N71">
            <v>-2.5</v>
          </cell>
          <cell r="O71">
            <v>-2.5</v>
          </cell>
          <cell r="P71">
            <v>-2.5</v>
          </cell>
          <cell r="Q71">
            <v>-2.5</v>
          </cell>
        </row>
        <row r="72">
          <cell r="B72" t="str">
            <v>less:  Working Capital Requirements</v>
          </cell>
          <cell r="F72" t="str">
            <v xml:space="preserve">--- </v>
          </cell>
          <cell r="G72" t="str">
            <v xml:space="preserve">--- </v>
          </cell>
          <cell r="H72" t="str">
            <v xml:space="preserve">--- </v>
          </cell>
          <cell r="I72" t="str">
            <v xml:space="preserve">--- </v>
          </cell>
          <cell r="J72" t="str">
            <v xml:space="preserve">--- </v>
          </cell>
          <cell r="K72" t="str">
            <v xml:space="preserve">--- </v>
          </cell>
          <cell r="M72">
            <v>-1.699972500000003</v>
          </cell>
          <cell r="N72">
            <v>-1.0106476625000003</v>
          </cell>
          <cell r="O72">
            <v>-1.0965527138124997</v>
          </cell>
          <cell r="P72">
            <v>-1.1897596944865612</v>
          </cell>
          <cell r="Q72">
            <v>-1.290889268517919</v>
          </cell>
        </row>
        <row r="73">
          <cell r="B73" t="str">
            <v xml:space="preserve">     Cash Flow Available for Debt Repayment</v>
          </cell>
          <cell r="F73" t="str">
            <v xml:space="preserve">--- </v>
          </cell>
          <cell r="G73" t="str">
            <v xml:space="preserve">--- </v>
          </cell>
          <cell r="H73" t="str">
            <v xml:space="preserve">--- </v>
          </cell>
          <cell r="I73" t="str">
            <v xml:space="preserve">--- </v>
          </cell>
          <cell r="J73" t="str">
            <v xml:space="preserve">--- </v>
          </cell>
          <cell r="K73" t="str">
            <v xml:space="preserve">--- </v>
          </cell>
          <cell r="M73">
            <v>4.6572514861056806</v>
          </cell>
          <cell r="N73">
            <v>6.9887034367724912</v>
          </cell>
          <cell r="O73">
            <v>8.8557561372782363</v>
          </cell>
          <cell r="P73">
            <v>10.953934705310171</v>
          </cell>
          <cell r="Q73">
            <v>13.307005443289057</v>
          </cell>
        </row>
        <row r="74">
          <cell r="B74" t="str">
            <v xml:space="preserve">     Cash Flow Available after Debt Repayment</v>
          </cell>
          <cell r="F74" t="str">
            <v xml:space="preserve">--- </v>
          </cell>
          <cell r="G74" t="str">
            <v xml:space="preserve">--- </v>
          </cell>
          <cell r="H74" t="str">
            <v xml:space="preserve">--- </v>
          </cell>
          <cell r="I74" t="str">
            <v xml:space="preserve">--- </v>
          </cell>
          <cell r="J74" t="str">
            <v xml:space="preserve">--- </v>
          </cell>
          <cell r="K74" t="str">
            <v xml:space="preserve">--- </v>
          </cell>
          <cell r="M74">
            <v>0</v>
          </cell>
          <cell r="N74">
            <v>0</v>
          </cell>
          <cell r="O74">
            <v>0</v>
          </cell>
          <cell r="P74">
            <v>0</v>
          </cell>
          <cell r="Q74">
            <v>7.460698725481052E-14</v>
          </cell>
        </row>
        <row r="75">
          <cell r="B75" t="str">
            <v xml:space="preserve">     check --&gt;</v>
          </cell>
          <cell r="M75">
            <v>0</v>
          </cell>
          <cell r="N75">
            <v>0</v>
          </cell>
          <cell r="O75">
            <v>0</v>
          </cell>
          <cell r="P75">
            <v>0</v>
          </cell>
          <cell r="Q75">
            <v>0</v>
          </cell>
        </row>
        <row r="79">
          <cell r="B79" t="str">
            <v>Capitalization Detail</v>
          </cell>
        </row>
        <row r="81">
          <cell r="B81" t="str">
            <v>FYE December 31</v>
          </cell>
        </row>
        <row r="82">
          <cell r="B82" t="str">
            <v>($ millions)</v>
          </cell>
          <cell r="F82" t="str">
            <v>2002A</v>
          </cell>
          <cell r="G82" t="str">
            <v>2003A</v>
          </cell>
          <cell r="H82" t="str">
            <v>2004A</v>
          </cell>
          <cell r="I82" t="str">
            <v>2005A</v>
          </cell>
          <cell r="J82" t="str">
            <v>2006A</v>
          </cell>
          <cell r="K82" t="str">
            <v>2007E</v>
          </cell>
          <cell r="M82" t="str">
            <v>2008P</v>
          </cell>
          <cell r="N82" t="str">
            <v>2009P</v>
          </cell>
          <cell r="O82" t="str">
            <v>2010P</v>
          </cell>
          <cell r="P82" t="str">
            <v>2011P</v>
          </cell>
          <cell r="Q82" t="str">
            <v>2012P</v>
          </cell>
        </row>
        <row r="84">
          <cell r="B84" t="str">
            <v>Revolver</v>
          </cell>
        </row>
        <row r="86">
          <cell r="B86" t="str">
            <v>Average Seasonal Net Debt</v>
          </cell>
          <cell r="F86" t="str">
            <v xml:space="preserve">--- </v>
          </cell>
          <cell r="G86" t="str">
            <v xml:space="preserve">--- </v>
          </cell>
          <cell r="H86" t="str">
            <v xml:space="preserve">--- </v>
          </cell>
          <cell r="I86" t="str">
            <v xml:space="preserve">--- </v>
          </cell>
          <cell r="J86" t="str">
            <v xml:space="preserve">--- </v>
          </cell>
          <cell r="K86">
            <v>0</v>
          </cell>
          <cell r="M86">
            <v>0</v>
          </cell>
          <cell r="N86">
            <v>0</v>
          </cell>
          <cell r="O86">
            <v>0</v>
          </cell>
          <cell r="P86">
            <v>0</v>
          </cell>
          <cell r="Q86">
            <v>0</v>
          </cell>
        </row>
        <row r="88">
          <cell r="B88" t="str">
            <v>Begin</v>
          </cell>
          <cell r="F88" t="str">
            <v xml:space="preserve">--- </v>
          </cell>
          <cell r="G88" t="str">
            <v xml:space="preserve">--- </v>
          </cell>
          <cell r="H88" t="str">
            <v xml:space="preserve">--- </v>
          </cell>
          <cell r="I88" t="str">
            <v xml:space="preserve">--- </v>
          </cell>
          <cell r="J88" t="str">
            <v xml:space="preserve">--- </v>
          </cell>
          <cell r="K88" t="str">
            <v xml:space="preserve">--- </v>
          </cell>
          <cell r="M88">
            <v>0</v>
          </cell>
          <cell r="N88">
            <v>0</v>
          </cell>
          <cell r="O88">
            <v>0</v>
          </cell>
          <cell r="P88">
            <v>0</v>
          </cell>
          <cell r="Q88">
            <v>0</v>
          </cell>
        </row>
        <row r="89">
          <cell r="B89" t="str">
            <v>Payment</v>
          </cell>
          <cell r="F89" t="str">
            <v xml:space="preserve">--- </v>
          </cell>
          <cell r="G89" t="str">
            <v xml:space="preserve">--- </v>
          </cell>
          <cell r="H89" t="str">
            <v xml:space="preserve">--- </v>
          </cell>
          <cell r="I89" t="str">
            <v xml:space="preserve">--- </v>
          </cell>
          <cell r="J89" t="str">
            <v xml:space="preserve">--- </v>
          </cell>
          <cell r="K89" t="str">
            <v xml:space="preserve">--- </v>
          </cell>
          <cell r="M89">
            <v>0</v>
          </cell>
          <cell r="N89">
            <v>0</v>
          </cell>
          <cell r="O89">
            <v>0</v>
          </cell>
          <cell r="P89">
            <v>0</v>
          </cell>
          <cell r="Q89">
            <v>0</v>
          </cell>
        </row>
        <row r="90">
          <cell r="B90" t="str">
            <v>Interest Expense - PIK</v>
          </cell>
          <cell r="F90" t="str">
            <v xml:space="preserve">--- </v>
          </cell>
          <cell r="G90" t="str">
            <v xml:space="preserve">--- </v>
          </cell>
          <cell r="H90" t="str">
            <v xml:space="preserve">--- </v>
          </cell>
          <cell r="I90" t="str">
            <v xml:space="preserve">--- </v>
          </cell>
          <cell r="J90" t="str">
            <v xml:space="preserve">--- </v>
          </cell>
          <cell r="K90" t="str">
            <v xml:space="preserve">--- </v>
          </cell>
          <cell r="M90" t="str">
            <v xml:space="preserve">--- </v>
          </cell>
          <cell r="N90" t="str">
            <v xml:space="preserve">--- </v>
          </cell>
          <cell r="O90" t="str">
            <v xml:space="preserve">--- </v>
          </cell>
          <cell r="P90" t="str">
            <v xml:space="preserve">--- </v>
          </cell>
          <cell r="Q90" t="str">
            <v xml:space="preserve">--- </v>
          </cell>
        </row>
        <row r="91">
          <cell r="B91" t="str">
            <v xml:space="preserve">     End</v>
          </cell>
          <cell r="F91" t="str">
            <v xml:space="preserve">--- </v>
          </cell>
          <cell r="G91" t="str">
            <v xml:space="preserve">--- </v>
          </cell>
          <cell r="H91" t="str">
            <v xml:space="preserve">--- </v>
          </cell>
          <cell r="I91" t="str">
            <v xml:space="preserve">--- </v>
          </cell>
          <cell r="J91" t="str">
            <v xml:space="preserve">--- </v>
          </cell>
          <cell r="K91">
            <v>0</v>
          </cell>
          <cell r="M91">
            <v>0</v>
          </cell>
          <cell r="N91">
            <v>0</v>
          </cell>
          <cell r="O91">
            <v>0</v>
          </cell>
          <cell r="P91">
            <v>0</v>
          </cell>
          <cell r="Q91">
            <v>0</v>
          </cell>
        </row>
        <row r="92">
          <cell r="B92" t="str">
            <v xml:space="preserve">     Waterfall Cascade Down</v>
          </cell>
          <cell r="F92" t="str">
            <v xml:space="preserve">--- </v>
          </cell>
          <cell r="G92" t="str">
            <v xml:space="preserve">--- </v>
          </cell>
          <cell r="H92" t="str">
            <v xml:space="preserve">--- </v>
          </cell>
          <cell r="I92" t="str">
            <v xml:space="preserve">--- </v>
          </cell>
          <cell r="J92" t="str">
            <v xml:space="preserve">--- </v>
          </cell>
          <cell r="K92" t="str">
            <v xml:space="preserve">--- </v>
          </cell>
          <cell r="M92">
            <v>4.6572514861056806</v>
          </cell>
          <cell r="N92">
            <v>6.9887034367724912</v>
          </cell>
          <cell r="O92">
            <v>8.8557561372782363</v>
          </cell>
          <cell r="P92">
            <v>10.953934705310171</v>
          </cell>
          <cell r="Q92">
            <v>13.307005443289057</v>
          </cell>
        </row>
        <row r="94">
          <cell r="B94" t="str">
            <v>Interest Expense - Cash</v>
          </cell>
          <cell r="F94" t="str">
            <v xml:space="preserve">--- </v>
          </cell>
          <cell r="G94" t="str">
            <v xml:space="preserve">--- </v>
          </cell>
          <cell r="H94" t="str">
            <v xml:space="preserve">--- </v>
          </cell>
          <cell r="I94" t="str">
            <v xml:space="preserve">--- </v>
          </cell>
          <cell r="J94" t="str">
            <v xml:space="preserve">--- </v>
          </cell>
          <cell r="K94">
            <v>0</v>
          </cell>
          <cell r="M94">
            <v>0</v>
          </cell>
          <cell r="N94">
            <v>0</v>
          </cell>
          <cell r="O94">
            <v>0</v>
          </cell>
          <cell r="P94">
            <v>0</v>
          </cell>
          <cell r="Q94">
            <v>0</v>
          </cell>
        </row>
        <row r="95">
          <cell r="B95" t="str">
            <v>Return of Principal</v>
          </cell>
          <cell r="F95" t="str">
            <v xml:space="preserve">--- </v>
          </cell>
          <cell r="G95" t="str">
            <v xml:space="preserve">--- </v>
          </cell>
          <cell r="H95" t="str">
            <v xml:space="preserve">--- </v>
          </cell>
          <cell r="I95" t="str">
            <v xml:space="preserve">--- </v>
          </cell>
          <cell r="J95" t="str">
            <v xml:space="preserve">--- </v>
          </cell>
          <cell r="K95" t="str">
            <v xml:space="preserve">--- </v>
          </cell>
          <cell r="M95">
            <v>0</v>
          </cell>
          <cell r="N95">
            <v>0</v>
          </cell>
          <cell r="O95">
            <v>0</v>
          </cell>
          <cell r="P95">
            <v>0</v>
          </cell>
          <cell r="Q95">
            <v>0</v>
          </cell>
        </row>
        <row r="96">
          <cell r="B96" t="str">
            <v>Equity Value</v>
          </cell>
          <cell r="F96" t="str">
            <v xml:space="preserve">--- </v>
          </cell>
          <cell r="G96" t="str">
            <v xml:space="preserve">--- </v>
          </cell>
          <cell r="H96" t="str">
            <v xml:space="preserve">--- </v>
          </cell>
          <cell r="I96" t="str">
            <v xml:space="preserve">--- </v>
          </cell>
          <cell r="J96" t="str">
            <v xml:space="preserve">--- </v>
          </cell>
          <cell r="K96" t="str">
            <v xml:space="preserve">--- </v>
          </cell>
          <cell r="M96" t="str">
            <v xml:space="preserve">--- </v>
          </cell>
          <cell r="N96" t="str">
            <v xml:space="preserve">--- </v>
          </cell>
          <cell r="O96" t="str">
            <v xml:space="preserve">--- </v>
          </cell>
          <cell r="P96" t="str">
            <v xml:space="preserve">--- </v>
          </cell>
          <cell r="Q96" t="str">
            <v xml:space="preserve">--- </v>
          </cell>
        </row>
        <row r="97">
          <cell r="B97" t="str">
            <v xml:space="preserve">     Total Cash Flows</v>
          </cell>
          <cell r="F97" t="str">
            <v xml:space="preserve">--- </v>
          </cell>
          <cell r="G97" t="str">
            <v xml:space="preserve">--- </v>
          </cell>
          <cell r="H97" t="str">
            <v xml:space="preserve">--- </v>
          </cell>
          <cell r="I97" t="str">
            <v xml:space="preserve">--- </v>
          </cell>
          <cell r="J97" t="str">
            <v xml:space="preserve">--- </v>
          </cell>
          <cell r="K97">
            <v>0</v>
          </cell>
          <cell r="M97">
            <v>0</v>
          </cell>
          <cell r="N97">
            <v>0</v>
          </cell>
          <cell r="O97">
            <v>0</v>
          </cell>
          <cell r="P97">
            <v>0</v>
          </cell>
          <cell r="Q97">
            <v>0</v>
          </cell>
        </row>
        <row r="98">
          <cell r="B98" t="str">
            <v xml:space="preserve">     IRR</v>
          </cell>
          <cell r="K98" t="str">
            <v xml:space="preserve">nm </v>
          </cell>
        </row>
        <row r="100">
          <cell r="B100" t="str">
            <v>Sr. Term A</v>
          </cell>
        </row>
        <row r="102">
          <cell r="B102" t="str">
            <v>Begin</v>
          </cell>
          <cell r="F102" t="str">
            <v xml:space="preserve">--- </v>
          </cell>
          <cell r="G102" t="str">
            <v xml:space="preserve">--- </v>
          </cell>
          <cell r="H102" t="str">
            <v xml:space="preserve">--- </v>
          </cell>
          <cell r="I102" t="str">
            <v xml:space="preserve">--- </v>
          </cell>
          <cell r="J102" t="str">
            <v xml:space="preserve">--- </v>
          </cell>
          <cell r="K102" t="str">
            <v xml:space="preserve">--- </v>
          </cell>
          <cell r="M102">
            <v>101.43600000000001</v>
          </cell>
          <cell r="N102">
            <v>96.778748513894328</v>
          </cell>
          <cell r="O102">
            <v>89.790045077121832</v>
          </cell>
          <cell r="P102">
            <v>80.934288939843597</v>
          </cell>
          <cell r="Q102">
            <v>69.980354234533422</v>
          </cell>
        </row>
        <row r="103">
          <cell r="B103" t="str">
            <v>Payment</v>
          </cell>
          <cell r="F103" t="str">
            <v xml:space="preserve">--- </v>
          </cell>
          <cell r="G103" t="str">
            <v xml:space="preserve">--- </v>
          </cell>
          <cell r="H103" t="str">
            <v xml:space="preserve">--- </v>
          </cell>
          <cell r="I103" t="str">
            <v xml:space="preserve">--- </v>
          </cell>
          <cell r="J103" t="str">
            <v xml:space="preserve">--- </v>
          </cell>
          <cell r="K103" t="str">
            <v xml:space="preserve">--- </v>
          </cell>
          <cell r="M103">
            <v>-4.6572514861056806</v>
          </cell>
          <cell r="N103">
            <v>-6.9887034367724912</v>
          </cell>
          <cell r="O103">
            <v>-8.8557561372782363</v>
          </cell>
          <cell r="P103">
            <v>-10.953934705310171</v>
          </cell>
          <cell r="Q103">
            <v>-13.307005443289057</v>
          </cell>
        </row>
        <row r="104">
          <cell r="B104" t="str">
            <v>Interest Expense - PIK</v>
          </cell>
          <cell r="F104" t="str">
            <v xml:space="preserve">--- </v>
          </cell>
          <cell r="G104" t="str">
            <v xml:space="preserve">--- </v>
          </cell>
          <cell r="H104" t="str">
            <v xml:space="preserve">--- </v>
          </cell>
          <cell r="I104" t="str">
            <v xml:space="preserve">--- </v>
          </cell>
          <cell r="J104" t="str">
            <v xml:space="preserve">--- </v>
          </cell>
          <cell r="K104" t="str">
            <v xml:space="preserve">--- </v>
          </cell>
          <cell r="M104" t="str">
            <v xml:space="preserve">--- </v>
          </cell>
          <cell r="N104" t="str">
            <v xml:space="preserve">--- </v>
          </cell>
          <cell r="O104" t="str">
            <v xml:space="preserve">--- </v>
          </cell>
          <cell r="P104" t="str">
            <v xml:space="preserve">--- </v>
          </cell>
          <cell r="Q104" t="str">
            <v xml:space="preserve">--- </v>
          </cell>
        </row>
        <row r="105">
          <cell r="B105" t="str">
            <v xml:space="preserve">     End</v>
          </cell>
          <cell r="F105" t="str">
            <v xml:space="preserve">--- </v>
          </cell>
          <cell r="G105" t="str">
            <v xml:space="preserve">--- </v>
          </cell>
          <cell r="H105" t="str">
            <v xml:space="preserve">--- </v>
          </cell>
          <cell r="I105" t="str">
            <v xml:space="preserve">--- </v>
          </cell>
          <cell r="J105" t="str">
            <v xml:space="preserve">--- </v>
          </cell>
          <cell r="K105">
            <v>101.43600000000001</v>
          </cell>
          <cell r="M105">
            <v>96.778748513894328</v>
          </cell>
          <cell r="N105">
            <v>89.790045077121832</v>
          </cell>
          <cell r="O105">
            <v>80.934288939843597</v>
          </cell>
          <cell r="P105">
            <v>69.980354234533422</v>
          </cell>
          <cell r="Q105">
            <v>56.673348791244365</v>
          </cell>
        </row>
        <row r="106">
          <cell r="B106" t="str">
            <v xml:space="preserve">     Waterfall Cascade Down</v>
          </cell>
          <cell r="F106" t="str">
            <v xml:space="preserve">--- </v>
          </cell>
          <cell r="G106" t="str">
            <v xml:space="preserve">--- </v>
          </cell>
          <cell r="H106" t="str">
            <v xml:space="preserve">--- </v>
          </cell>
          <cell r="I106" t="str">
            <v xml:space="preserve">--- </v>
          </cell>
          <cell r="J106" t="str">
            <v xml:space="preserve">--- </v>
          </cell>
          <cell r="K106" t="str">
            <v xml:space="preserve">--- </v>
          </cell>
          <cell r="M106">
            <v>0</v>
          </cell>
          <cell r="N106">
            <v>0</v>
          </cell>
          <cell r="O106">
            <v>0</v>
          </cell>
          <cell r="P106">
            <v>0</v>
          </cell>
          <cell r="Q106">
            <v>0</v>
          </cell>
        </row>
        <row r="108">
          <cell r="B108" t="str">
            <v>Interest Expense - Cash</v>
          </cell>
          <cell r="F108" t="str">
            <v xml:space="preserve">--- </v>
          </cell>
          <cell r="G108" t="str">
            <v xml:space="preserve">--- </v>
          </cell>
          <cell r="H108" t="str">
            <v xml:space="preserve">--- </v>
          </cell>
          <cell r="I108" t="str">
            <v xml:space="preserve">--- </v>
          </cell>
          <cell r="J108" t="str">
            <v xml:space="preserve">--- </v>
          </cell>
          <cell r="K108">
            <v>9.2200000000000004E-2</v>
          </cell>
          <cell r="M108">
            <v>9.1376999064905284</v>
          </cell>
          <cell r="N108">
            <v>8.6008213845458457</v>
          </cell>
          <cell r="O108">
            <v>7.8703917981821068</v>
          </cell>
          <cell r="P108">
            <v>6.9571650503387819</v>
          </cell>
          <cell r="Q108">
            <v>5.8387357094883559</v>
          </cell>
        </row>
        <row r="109">
          <cell r="B109" t="str">
            <v>Return of Principal</v>
          </cell>
          <cell r="F109" t="str">
            <v xml:space="preserve">--- </v>
          </cell>
          <cell r="G109" t="str">
            <v xml:space="preserve">--- </v>
          </cell>
          <cell r="H109" t="str">
            <v xml:space="preserve">--- </v>
          </cell>
          <cell r="I109" t="str">
            <v xml:space="preserve">--- </v>
          </cell>
          <cell r="J109" t="str">
            <v xml:space="preserve">--- </v>
          </cell>
          <cell r="K109" t="str">
            <v xml:space="preserve">--- </v>
          </cell>
          <cell r="M109">
            <v>4.6572514861056806</v>
          </cell>
          <cell r="N109">
            <v>6.9887034367724912</v>
          </cell>
          <cell r="O109">
            <v>8.8557561372782363</v>
          </cell>
          <cell r="P109">
            <v>10.953934705310171</v>
          </cell>
          <cell r="Q109">
            <v>69.980354234533422</v>
          </cell>
        </row>
        <row r="110">
          <cell r="B110" t="str">
            <v>Equity Value</v>
          </cell>
          <cell r="F110" t="str">
            <v xml:space="preserve">--- </v>
          </cell>
          <cell r="G110" t="str">
            <v xml:space="preserve">--- </v>
          </cell>
          <cell r="H110" t="str">
            <v xml:space="preserve">--- </v>
          </cell>
          <cell r="I110" t="str">
            <v xml:space="preserve">--- </v>
          </cell>
          <cell r="J110" t="str">
            <v xml:space="preserve">--- </v>
          </cell>
          <cell r="K110" t="str">
            <v xml:space="preserve">--- </v>
          </cell>
          <cell r="M110" t="str">
            <v xml:space="preserve">--- </v>
          </cell>
          <cell r="N110" t="str">
            <v xml:space="preserve">--- </v>
          </cell>
          <cell r="O110" t="str">
            <v xml:space="preserve">--- </v>
          </cell>
          <cell r="P110" t="str">
            <v xml:space="preserve">--- </v>
          </cell>
          <cell r="Q110" t="str">
            <v xml:space="preserve">--- </v>
          </cell>
        </row>
        <row r="111">
          <cell r="B111" t="str">
            <v xml:space="preserve">     Total Cash Flows</v>
          </cell>
          <cell r="F111" t="str">
            <v xml:space="preserve">--- </v>
          </cell>
          <cell r="G111" t="str">
            <v xml:space="preserve">--- </v>
          </cell>
          <cell r="H111" t="str">
            <v xml:space="preserve">--- </v>
          </cell>
          <cell r="I111" t="str">
            <v xml:space="preserve">--- </v>
          </cell>
          <cell r="J111" t="str">
            <v xml:space="preserve">--- </v>
          </cell>
          <cell r="K111">
            <v>-101.43600000000001</v>
          </cell>
          <cell r="M111">
            <v>13.794951392596209</v>
          </cell>
          <cell r="N111">
            <v>15.589524821318337</v>
          </cell>
          <cell r="O111">
            <v>16.726147935460343</v>
          </cell>
          <cell r="P111">
            <v>17.911099755648955</v>
          </cell>
          <cell r="Q111">
            <v>75.819089944021783</v>
          </cell>
        </row>
        <row r="112">
          <cell r="B112" t="str">
            <v xml:space="preserve">     IRR</v>
          </cell>
          <cell r="K112">
            <v>8.7752153830809421E-2</v>
          </cell>
        </row>
        <row r="114">
          <cell r="B114" t="str">
            <v>Sr. Term B</v>
          </cell>
        </row>
        <row r="116">
          <cell r="B116" t="str">
            <v>Begin</v>
          </cell>
          <cell r="F116" t="str">
            <v xml:space="preserve">--- </v>
          </cell>
          <cell r="G116" t="str">
            <v xml:space="preserve">--- </v>
          </cell>
          <cell r="H116" t="str">
            <v xml:space="preserve">--- </v>
          </cell>
          <cell r="I116" t="str">
            <v xml:space="preserve">--- </v>
          </cell>
          <cell r="J116" t="str">
            <v xml:space="preserve">--- </v>
          </cell>
          <cell r="K116" t="str">
            <v xml:space="preserve">--- </v>
          </cell>
          <cell r="M116">
            <v>0</v>
          </cell>
          <cell r="N116">
            <v>0</v>
          </cell>
          <cell r="O116">
            <v>0</v>
          </cell>
          <cell r="P116">
            <v>0</v>
          </cell>
          <cell r="Q116">
            <v>0</v>
          </cell>
        </row>
        <row r="117">
          <cell r="B117" t="str">
            <v>Payment</v>
          </cell>
          <cell r="F117" t="str">
            <v xml:space="preserve">--- </v>
          </cell>
          <cell r="G117" t="str">
            <v xml:space="preserve">--- </v>
          </cell>
          <cell r="H117" t="str">
            <v xml:space="preserve">--- </v>
          </cell>
          <cell r="I117" t="str">
            <v xml:space="preserve">--- </v>
          </cell>
          <cell r="J117" t="str">
            <v xml:space="preserve">--- </v>
          </cell>
          <cell r="K117" t="str">
            <v xml:space="preserve">--- </v>
          </cell>
          <cell r="M117">
            <v>0</v>
          </cell>
          <cell r="N117">
            <v>0</v>
          </cell>
          <cell r="O117">
            <v>0</v>
          </cell>
          <cell r="P117">
            <v>0</v>
          </cell>
          <cell r="Q117">
            <v>0</v>
          </cell>
        </row>
        <row r="118">
          <cell r="B118" t="str">
            <v>Interest Expense - PIK</v>
          </cell>
          <cell r="F118" t="str">
            <v xml:space="preserve">--- </v>
          </cell>
          <cell r="G118" t="str">
            <v xml:space="preserve">--- </v>
          </cell>
          <cell r="H118" t="str">
            <v xml:space="preserve">--- </v>
          </cell>
          <cell r="I118" t="str">
            <v xml:space="preserve">--- </v>
          </cell>
          <cell r="J118" t="str">
            <v xml:space="preserve">--- </v>
          </cell>
          <cell r="K118" t="str">
            <v xml:space="preserve">--- </v>
          </cell>
          <cell r="M118" t="str">
            <v xml:space="preserve">--- </v>
          </cell>
          <cell r="N118" t="str">
            <v xml:space="preserve">--- </v>
          </cell>
          <cell r="O118" t="str">
            <v xml:space="preserve">--- </v>
          </cell>
          <cell r="P118" t="str">
            <v xml:space="preserve">--- </v>
          </cell>
          <cell r="Q118" t="str">
            <v xml:space="preserve">--- </v>
          </cell>
        </row>
        <row r="119">
          <cell r="B119" t="str">
            <v xml:space="preserve">     End</v>
          </cell>
          <cell r="F119" t="str">
            <v xml:space="preserve">--- </v>
          </cell>
          <cell r="G119" t="str">
            <v xml:space="preserve">--- </v>
          </cell>
          <cell r="H119" t="str">
            <v xml:space="preserve">--- </v>
          </cell>
          <cell r="I119" t="str">
            <v xml:space="preserve">--- </v>
          </cell>
          <cell r="J119" t="str">
            <v xml:space="preserve">--- </v>
          </cell>
          <cell r="K119">
            <v>0</v>
          </cell>
          <cell r="M119">
            <v>0</v>
          </cell>
          <cell r="N119">
            <v>0</v>
          </cell>
          <cell r="O119">
            <v>0</v>
          </cell>
          <cell r="P119">
            <v>0</v>
          </cell>
          <cell r="Q119">
            <v>0</v>
          </cell>
        </row>
        <row r="120">
          <cell r="B120" t="str">
            <v xml:space="preserve">     Waterfall Cascade Down</v>
          </cell>
          <cell r="F120" t="str">
            <v xml:space="preserve">--- </v>
          </cell>
          <cell r="G120" t="str">
            <v xml:space="preserve">--- </v>
          </cell>
          <cell r="H120" t="str">
            <v xml:space="preserve">--- </v>
          </cell>
          <cell r="I120" t="str">
            <v xml:space="preserve">--- </v>
          </cell>
          <cell r="J120" t="str">
            <v xml:space="preserve">--- </v>
          </cell>
          <cell r="K120" t="str">
            <v xml:space="preserve">--- </v>
          </cell>
          <cell r="M120">
            <v>0</v>
          </cell>
          <cell r="N120">
            <v>0</v>
          </cell>
          <cell r="O120">
            <v>0</v>
          </cell>
          <cell r="P120">
            <v>0</v>
          </cell>
          <cell r="Q120">
            <v>0</v>
          </cell>
        </row>
        <row r="122">
          <cell r="B122" t="str">
            <v>Interest Expense - Cash</v>
          </cell>
          <cell r="F122" t="str">
            <v xml:space="preserve">--- </v>
          </cell>
          <cell r="G122" t="str">
            <v xml:space="preserve">--- </v>
          </cell>
          <cell r="H122" t="str">
            <v xml:space="preserve">--- </v>
          </cell>
          <cell r="I122" t="str">
            <v xml:space="preserve">--- </v>
          </cell>
          <cell r="J122" t="str">
            <v xml:space="preserve">--- </v>
          </cell>
          <cell r="K122">
            <v>0</v>
          </cell>
          <cell r="M122">
            <v>0</v>
          </cell>
          <cell r="N122">
            <v>0</v>
          </cell>
          <cell r="O122">
            <v>0</v>
          </cell>
          <cell r="P122">
            <v>0</v>
          </cell>
          <cell r="Q122">
            <v>0</v>
          </cell>
        </row>
        <row r="123">
          <cell r="B123" t="str">
            <v>Return of Principal</v>
          </cell>
          <cell r="F123" t="str">
            <v xml:space="preserve">--- </v>
          </cell>
          <cell r="G123" t="str">
            <v xml:space="preserve">--- </v>
          </cell>
          <cell r="H123" t="str">
            <v xml:space="preserve">--- </v>
          </cell>
          <cell r="I123" t="str">
            <v xml:space="preserve">--- </v>
          </cell>
          <cell r="J123" t="str">
            <v xml:space="preserve">--- </v>
          </cell>
          <cell r="K123" t="str">
            <v xml:space="preserve">--- </v>
          </cell>
          <cell r="M123">
            <v>0</v>
          </cell>
          <cell r="N123">
            <v>0</v>
          </cell>
          <cell r="O123">
            <v>0</v>
          </cell>
          <cell r="P123">
            <v>0</v>
          </cell>
          <cell r="Q123">
            <v>0</v>
          </cell>
        </row>
        <row r="124">
          <cell r="B124" t="str">
            <v>Equity Value</v>
          </cell>
          <cell r="F124" t="str">
            <v xml:space="preserve">--- </v>
          </cell>
          <cell r="G124" t="str">
            <v xml:space="preserve">--- </v>
          </cell>
          <cell r="H124" t="str">
            <v xml:space="preserve">--- </v>
          </cell>
          <cell r="I124" t="str">
            <v xml:space="preserve">--- </v>
          </cell>
          <cell r="J124" t="str">
            <v xml:space="preserve">--- </v>
          </cell>
          <cell r="K124" t="str">
            <v xml:space="preserve">--- </v>
          </cell>
          <cell r="M124" t="str">
            <v xml:space="preserve">--- </v>
          </cell>
          <cell r="N124" t="str">
            <v xml:space="preserve">--- </v>
          </cell>
          <cell r="O124" t="str">
            <v xml:space="preserve">--- </v>
          </cell>
          <cell r="P124" t="str">
            <v xml:space="preserve">--- </v>
          </cell>
          <cell r="Q124" t="str">
            <v xml:space="preserve">--- </v>
          </cell>
        </row>
        <row r="125">
          <cell r="B125" t="str">
            <v xml:space="preserve">     Total Cash Flows</v>
          </cell>
          <cell r="F125" t="str">
            <v xml:space="preserve">--- </v>
          </cell>
          <cell r="G125" t="str">
            <v xml:space="preserve">--- </v>
          </cell>
          <cell r="H125" t="str">
            <v xml:space="preserve">--- </v>
          </cell>
          <cell r="I125" t="str">
            <v xml:space="preserve">--- </v>
          </cell>
          <cell r="J125" t="str">
            <v xml:space="preserve">--- </v>
          </cell>
          <cell r="K125">
            <v>0</v>
          </cell>
          <cell r="M125">
            <v>0</v>
          </cell>
          <cell r="N125">
            <v>0</v>
          </cell>
          <cell r="O125">
            <v>0</v>
          </cell>
          <cell r="P125">
            <v>0</v>
          </cell>
          <cell r="Q125">
            <v>0</v>
          </cell>
        </row>
        <row r="126">
          <cell r="B126" t="str">
            <v xml:space="preserve">     IRR</v>
          </cell>
          <cell r="K126" t="str">
            <v xml:space="preserve">nm </v>
          </cell>
        </row>
        <row r="128">
          <cell r="B128" t="str">
            <v>Sub Debt</v>
          </cell>
        </row>
        <row r="130">
          <cell r="B130" t="str">
            <v>Begin</v>
          </cell>
          <cell r="F130" t="str">
            <v xml:space="preserve">--- </v>
          </cell>
          <cell r="G130" t="str">
            <v xml:space="preserve">--- </v>
          </cell>
          <cell r="H130" t="str">
            <v xml:space="preserve">--- </v>
          </cell>
          <cell r="I130" t="str">
            <v xml:space="preserve">--- </v>
          </cell>
          <cell r="J130" t="str">
            <v xml:space="preserve">--- </v>
          </cell>
          <cell r="K130" t="str">
            <v xml:space="preserve">--- </v>
          </cell>
          <cell r="M130">
            <v>38.038499999999999</v>
          </cell>
          <cell r="N130">
            <v>38.038499999999999</v>
          </cell>
          <cell r="O130">
            <v>38.038499999999999</v>
          </cell>
          <cell r="P130">
            <v>38.038499999999999</v>
          </cell>
          <cell r="Q130">
            <v>38.038499999999999</v>
          </cell>
        </row>
        <row r="131">
          <cell r="B131" t="str">
            <v>Payment</v>
          </cell>
          <cell r="F131" t="str">
            <v xml:space="preserve">--- </v>
          </cell>
          <cell r="G131" t="str">
            <v xml:space="preserve">--- </v>
          </cell>
          <cell r="H131" t="str">
            <v xml:space="preserve">--- </v>
          </cell>
          <cell r="I131" t="str">
            <v xml:space="preserve">--- </v>
          </cell>
          <cell r="J131" t="str">
            <v xml:space="preserve">--- </v>
          </cell>
          <cell r="K131" t="str">
            <v xml:space="preserve">--- </v>
          </cell>
          <cell r="M131">
            <v>0</v>
          </cell>
          <cell r="N131">
            <v>0</v>
          </cell>
          <cell r="O131">
            <v>0</v>
          </cell>
          <cell r="P131">
            <v>0</v>
          </cell>
          <cell r="Q131">
            <v>0</v>
          </cell>
        </row>
        <row r="132">
          <cell r="B132" t="str">
            <v>Interest Expense - PIK</v>
          </cell>
          <cell r="F132" t="str">
            <v xml:space="preserve">--- </v>
          </cell>
          <cell r="G132" t="str">
            <v xml:space="preserve">--- </v>
          </cell>
          <cell r="H132" t="str">
            <v xml:space="preserve">--- </v>
          </cell>
          <cell r="I132" t="str">
            <v xml:space="preserve">--- </v>
          </cell>
          <cell r="J132" t="str">
            <v xml:space="preserve">--- </v>
          </cell>
          <cell r="K132">
            <v>0</v>
          </cell>
          <cell r="M132">
            <v>0</v>
          </cell>
          <cell r="N132">
            <v>0</v>
          </cell>
          <cell r="O132">
            <v>0</v>
          </cell>
          <cell r="P132">
            <v>0</v>
          </cell>
          <cell r="Q132">
            <v>0</v>
          </cell>
        </row>
        <row r="133">
          <cell r="B133" t="str">
            <v xml:space="preserve">     End</v>
          </cell>
          <cell r="F133" t="str">
            <v xml:space="preserve">--- </v>
          </cell>
          <cell r="G133" t="str">
            <v xml:space="preserve">--- </v>
          </cell>
          <cell r="H133" t="str">
            <v xml:space="preserve">--- </v>
          </cell>
          <cell r="I133" t="str">
            <v xml:space="preserve">--- </v>
          </cell>
          <cell r="J133" t="str">
            <v xml:space="preserve">--- </v>
          </cell>
          <cell r="K133">
            <v>38.038499999999999</v>
          </cell>
          <cell r="M133">
            <v>38.038499999999999</v>
          </cell>
          <cell r="N133">
            <v>38.038499999999999</v>
          </cell>
          <cell r="O133">
            <v>38.038499999999999</v>
          </cell>
          <cell r="P133">
            <v>38.038499999999999</v>
          </cell>
          <cell r="Q133">
            <v>38.038499999999999</v>
          </cell>
        </row>
        <row r="134">
          <cell r="B134" t="str">
            <v xml:space="preserve">     Waterfall Cascade Down</v>
          </cell>
          <cell r="F134" t="str">
            <v xml:space="preserve">--- </v>
          </cell>
          <cell r="G134" t="str">
            <v xml:space="preserve">--- </v>
          </cell>
          <cell r="H134" t="str">
            <v xml:space="preserve">--- </v>
          </cell>
          <cell r="I134" t="str">
            <v xml:space="preserve">--- </v>
          </cell>
          <cell r="J134" t="str">
            <v xml:space="preserve">--- </v>
          </cell>
          <cell r="K134" t="str">
            <v xml:space="preserve">--- </v>
          </cell>
          <cell r="M134">
            <v>0</v>
          </cell>
          <cell r="N134">
            <v>0</v>
          </cell>
          <cell r="O134">
            <v>0</v>
          </cell>
          <cell r="P134">
            <v>0</v>
          </cell>
          <cell r="Q134">
            <v>0</v>
          </cell>
        </row>
        <row r="136">
          <cell r="B136" t="str">
            <v>Interest Expense - Cash</v>
          </cell>
          <cell r="F136" t="str">
            <v xml:space="preserve">--- </v>
          </cell>
          <cell r="G136" t="str">
            <v xml:space="preserve">--- </v>
          </cell>
          <cell r="H136" t="str">
            <v xml:space="preserve">--- </v>
          </cell>
          <cell r="I136" t="str">
            <v xml:space="preserve">--- </v>
          </cell>
          <cell r="J136" t="str">
            <v xml:space="preserve">--- </v>
          </cell>
          <cell r="K136">
            <v>0.12969999999999998</v>
          </cell>
          <cell r="M136">
            <v>4.9335934499999992</v>
          </cell>
          <cell r="N136">
            <v>4.9335934499999992</v>
          </cell>
          <cell r="O136">
            <v>4.9335934499999992</v>
          </cell>
          <cell r="P136">
            <v>4.9335934499999992</v>
          </cell>
          <cell r="Q136">
            <v>4.9335934499999992</v>
          </cell>
        </row>
        <row r="137">
          <cell r="B137" t="str">
            <v>Return of Principal</v>
          </cell>
          <cell r="F137" t="str">
            <v xml:space="preserve">--- </v>
          </cell>
          <cell r="G137" t="str">
            <v xml:space="preserve">--- </v>
          </cell>
          <cell r="H137" t="str">
            <v xml:space="preserve">--- </v>
          </cell>
          <cell r="I137" t="str">
            <v xml:space="preserve">--- </v>
          </cell>
          <cell r="J137" t="str">
            <v xml:space="preserve">--- </v>
          </cell>
          <cell r="K137" t="str">
            <v xml:space="preserve">--- </v>
          </cell>
          <cell r="M137">
            <v>0</v>
          </cell>
          <cell r="N137">
            <v>0</v>
          </cell>
          <cell r="O137">
            <v>0</v>
          </cell>
          <cell r="P137">
            <v>0</v>
          </cell>
          <cell r="Q137">
            <v>38.038499999999999</v>
          </cell>
        </row>
        <row r="138">
          <cell r="B138" t="str">
            <v>Equity Value</v>
          </cell>
          <cell r="F138" t="str">
            <v xml:space="preserve">--- </v>
          </cell>
          <cell r="G138" t="str">
            <v xml:space="preserve">--- </v>
          </cell>
          <cell r="H138" t="str">
            <v xml:space="preserve">--- </v>
          </cell>
          <cell r="I138" t="str">
            <v xml:space="preserve">--- </v>
          </cell>
          <cell r="J138" t="str">
            <v xml:space="preserve">--- </v>
          </cell>
          <cell r="K138">
            <v>0</v>
          </cell>
          <cell r="M138" t="str">
            <v xml:space="preserve">--- </v>
          </cell>
          <cell r="N138" t="str">
            <v xml:space="preserve">--- </v>
          </cell>
          <cell r="O138" t="str">
            <v xml:space="preserve">--- </v>
          </cell>
          <cell r="P138" t="str">
            <v xml:space="preserve">--- </v>
          </cell>
          <cell r="Q138">
            <v>0</v>
          </cell>
        </row>
        <row r="139">
          <cell r="B139" t="str">
            <v xml:space="preserve">     Total Cash Flows</v>
          </cell>
          <cell r="F139" t="str">
            <v xml:space="preserve">--- </v>
          </cell>
          <cell r="G139" t="str">
            <v xml:space="preserve">--- </v>
          </cell>
          <cell r="H139" t="str">
            <v xml:space="preserve">--- </v>
          </cell>
          <cell r="I139" t="str">
            <v xml:space="preserve">--- </v>
          </cell>
          <cell r="J139" t="str">
            <v xml:space="preserve">--- </v>
          </cell>
          <cell r="K139">
            <v>-38.038499999999999</v>
          </cell>
          <cell r="M139">
            <v>4.9335934499999992</v>
          </cell>
          <cell r="N139">
            <v>4.9335934499999992</v>
          </cell>
          <cell r="O139">
            <v>4.9335934499999992</v>
          </cell>
          <cell r="P139">
            <v>4.9335934499999992</v>
          </cell>
          <cell r="Q139">
            <v>42.972093449999996</v>
          </cell>
        </row>
        <row r="140">
          <cell r="B140" t="str">
            <v xml:space="preserve">     IRR</v>
          </cell>
          <cell r="K140">
            <v>0.12969999999999959</v>
          </cell>
        </row>
        <row r="142">
          <cell r="B142" t="str">
            <v>Convertible Preferred</v>
          </cell>
        </row>
        <row r="144">
          <cell r="B144" t="str">
            <v>Begin</v>
          </cell>
          <cell r="F144" t="str">
            <v xml:space="preserve">--- </v>
          </cell>
          <cell r="G144" t="str">
            <v xml:space="preserve">--- </v>
          </cell>
          <cell r="H144" t="str">
            <v xml:space="preserve">--- </v>
          </cell>
          <cell r="I144" t="str">
            <v xml:space="preserve">--- </v>
          </cell>
          <cell r="J144" t="str">
            <v xml:space="preserve">--- </v>
          </cell>
          <cell r="K144" t="str">
            <v xml:space="preserve">--- </v>
          </cell>
          <cell r="M144">
            <v>99.146224891609251</v>
          </cell>
          <cell r="N144">
            <v>99.146224895575628</v>
          </cell>
          <cell r="O144">
            <v>99.146224935977415</v>
          </cell>
          <cell r="P144">
            <v>99.146225329277186</v>
          </cell>
          <cell r="Q144">
            <v>99.146228962282294</v>
          </cell>
        </row>
        <row r="145">
          <cell r="B145" t="str">
            <v>Payment</v>
          </cell>
          <cell r="F145" t="str">
            <v xml:space="preserve">--- </v>
          </cell>
          <cell r="G145" t="str">
            <v xml:space="preserve">--- </v>
          </cell>
          <cell r="H145" t="str">
            <v xml:space="preserve">--- </v>
          </cell>
          <cell r="I145" t="str">
            <v xml:space="preserve">--- </v>
          </cell>
          <cell r="J145" t="str">
            <v xml:space="preserve">--- </v>
          </cell>
          <cell r="K145" t="str">
            <v xml:space="preserve">--- </v>
          </cell>
          <cell r="M145" t="str">
            <v xml:space="preserve">--- </v>
          </cell>
          <cell r="N145" t="str">
            <v xml:space="preserve">--- </v>
          </cell>
          <cell r="O145" t="str">
            <v xml:space="preserve">--- </v>
          </cell>
          <cell r="P145" t="str">
            <v xml:space="preserve">--- </v>
          </cell>
          <cell r="Q145" t="str">
            <v xml:space="preserve">--- </v>
          </cell>
        </row>
        <row r="146">
          <cell r="B146" t="str">
            <v>Interest Expense - PIK</v>
          </cell>
          <cell r="F146" t="str">
            <v xml:space="preserve">--- </v>
          </cell>
          <cell r="G146" t="str">
            <v xml:space="preserve">--- </v>
          </cell>
          <cell r="H146" t="str">
            <v xml:space="preserve">--- </v>
          </cell>
          <cell r="I146" t="str">
            <v xml:space="preserve">--- </v>
          </cell>
          <cell r="J146" t="str">
            <v xml:space="preserve">--- </v>
          </cell>
          <cell r="K146" t="str">
            <v xml:space="preserve">--- </v>
          </cell>
          <cell r="M146" t="str">
            <v xml:space="preserve">--- </v>
          </cell>
          <cell r="N146" t="str">
            <v xml:space="preserve">--- </v>
          </cell>
          <cell r="O146" t="str">
            <v xml:space="preserve">--- </v>
          </cell>
          <cell r="P146" t="str">
            <v xml:space="preserve">--- </v>
          </cell>
          <cell r="Q146" t="str">
            <v xml:space="preserve">--- </v>
          </cell>
        </row>
        <row r="147">
          <cell r="B147" t="str">
            <v xml:space="preserve">     End</v>
          </cell>
          <cell r="F147" t="str">
            <v xml:space="preserve">--- </v>
          </cell>
          <cell r="G147" t="str">
            <v xml:space="preserve">--- </v>
          </cell>
          <cell r="H147" t="str">
            <v xml:space="preserve">--- </v>
          </cell>
          <cell r="I147" t="str">
            <v xml:space="preserve">--- </v>
          </cell>
          <cell r="J147" t="str">
            <v xml:space="preserve">--- </v>
          </cell>
          <cell r="K147">
            <v>99.146224891232237</v>
          </cell>
          <cell r="M147">
            <v>99.146224891609251</v>
          </cell>
          <cell r="N147">
            <v>99.146224895575628</v>
          </cell>
          <cell r="O147">
            <v>99.146224935977415</v>
          </cell>
          <cell r="P147">
            <v>99.146225329277186</v>
          </cell>
          <cell r="Q147">
            <v>99.146228962282294</v>
          </cell>
        </row>
        <row r="148">
          <cell r="B148" t="str">
            <v xml:space="preserve">     Waterfall Cascade Down</v>
          </cell>
          <cell r="F148" t="str">
            <v xml:space="preserve">--- </v>
          </cell>
          <cell r="G148" t="str">
            <v xml:space="preserve">--- </v>
          </cell>
          <cell r="H148" t="str">
            <v xml:space="preserve">--- </v>
          </cell>
          <cell r="I148" t="str">
            <v xml:space="preserve">--- </v>
          </cell>
          <cell r="J148" t="str">
            <v xml:space="preserve">--- </v>
          </cell>
          <cell r="K148" t="str">
            <v xml:space="preserve">--- </v>
          </cell>
          <cell r="M148" t="str">
            <v xml:space="preserve">--- </v>
          </cell>
          <cell r="N148" t="str">
            <v xml:space="preserve">--- </v>
          </cell>
          <cell r="O148" t="str">
            <v xml:space="preserve">--- </v>
          </cell>
          <cell r="P148" t="str">
            <v xml:space="preserve">--- </v>
          </cell>
          <cell r="Q148" t="str">
            <v xml:space="preserve">--- </v>
          </cell>
        </row>
        <row r="150">
          <cell r="B150" t="str">
            <v>Interest Expense - Cash</v>
          </cell>
          <cell r="F150" t="str">
            <v xml:space="preserve">--- </v>
          </cell>
          <cell r="G150" t="str">
            <v xml:space="preserve">--- </v>
          </cell>
          <cell r="H150" t="str">
            <v xml:space="preserve">--- </v>
          </cell>
          <cell r="I150" t="str">
            <v xml:space="preserve">--- </v>
          </cell>
          <cell r="J150" t="str">
            <v xml:space="preserve">--- </v>
          </cell>
          <cell r="K150">
            <v>0</v>
          </cell>
          <cell r="M150">
            <v>0</v>
          </cell>
          <cell r="N150">
            <v>0</v>
          </cell>
          <cell r="O150">
            <v>0</v>
          </cell>
          <cell r="P150">
            <v>0</v>
          </cell>
          <cell r="Q150">
            <v>0</v>
          </cell>
        </row>
        <row r="151">
          <cell r="B151" t="str">
            <v>Return of Principal</v>
          </cell>
          <cell r="F151" t="str">
            <v xml:space="preserve">--- </v>
          </cell>
          <cell r="G151" t="str">
            <v xml:space="preserve">--- </v>
          </cell>
          <cell r="H151" t="str">
            <v xml:space="preserve">--- </v>
          </cell>
          <cell r="I151" t="str">
            <v xml:space="preserve">--- </v>
          </cell>
          <cell r="J151" t="str">
            <v xml:space="preserve">--- </v>
          </cell>
          <cell r="K151" t="str">
            <v xml:space="preserve">--- </v>
          </cell>
          <cell r="M151" t="str">
            <v xml:space="preserve">--- </v>
          </cell>
          <cell r="N151" t="str">
            <v xml:space="preserve">--- </v>
          </cell>
          <cell r="O151" t="str">
            <v xml:space="preserve">--- </v>
          </cell>
          <cell r="P151" t="str">
            <v xml:space="preserve">--- </v>
          </cell>
          <cell r="Q151" t="str">
            <v xml:space="preserve">--- </v>
          </cell>
        </row>
        <row r="152">
          <cell r="B152" t="str">
            <v>Equity Value</v>
          </cell>
          <cell r="F152" t="str">
            <v xml:space="preserve">--- </v>
          </cell>
          <cell r="G152" t="str">
            <v xml:space="preserve">--- </v>
          </cell>
          <cell r="H152" t="str">
            <v xml:space="preserve">--- </v>
          </cell>
          <cell r="I152" t="str">
            <v xml:space="preserve">--- </v>
          </cell>
          <cell r="J152" t="str">
            <v xml:space="preserve">--- </v>
          </cell>
          <cell r="K152">
            <v>1</v>
          </cell>
          <cell r="M152" t="str">
            <v xml:space="preserve">--- </v>
          </cell>
          <cell r="N152" t="str">
            <v xml:space="preserve">--- </v>
          </cell>
          <cell r="O152" t="str">
            <v xml:space="preserve">--- </v>
          </cell>
          <cell r="P152" t="str">
            <v xml:space="preserve">--- </v>
          </cell>
          <cell r="Q152">
            <v>246.70753432125639</v>
          </cell>
        </row>
        <row r="153">
          <cell r="B153" t="str">
            <v xml:space="preserve">     Total Cash Flows</v>
          </cell>
          <cell r="F153" t="str">
            <v xml:space="preserve">--- </v>
          </cell>
          <cell r="G153" t="str">
            <v xml:space="preserve">--- </v>
          </cell>
          <cell r="H153" t="str">
            <v xml:space="preserve">--- </v>
          </cell>
          <cell r="I153" t="str">
            <v xml:space="preserve">--- </v>
          </cell>
          <cell r="J153" t="str">
            <v xml:space="preserve">--- </v>
          </cell>
          <cell r="K153">
            <v>-99.146224891197349</v>
          </cell>
          <cell r="M153">
            <v>0</v>
          </cell>
          <cell r="N153">
            <v>0</v>
          </cell>
          <cell r="O153">
            <v>0</v>
          </cell>
          <cell r="P153">
            <v>0</v>
          </cell>
          <cell r="Q153">
            <v>246.70753432125639</v>
          </cell>
        </row>
        <row r="154">
          <cell r="B154" t="str">
            <v xml:space="preserve">     IRR</v>
          </cell>
          <cell r="K154">
            <v>0.19999999999997028</v>
          </cell>
        </row>
        <row r="156">
          <cell r="B156" t="str">
            <v>Common Equity</v>
          </cell>
        </row>
        <row r="158">
          <cell r="B158" t="str">
            <v>Begin</v>
          </cell>
          <cell r="F158" t="str">
            <v xml:space="preserve">--- </v>
          </cell>
          <cell r="G158" t="str">
            <v xml:space="preserve">--- </v>
          </cell>
          <cell r="H158" t="str">
            <v xml:space="preserve">--- </v>
          </cell>
          <cell r="I158" t="str">
            <v xml:space="preserve">--- </v>
          </cell>
          <cell r="J158" t="str">
            <v xml:space="preserve">--- </v>
          </cell>
          <cell r="K158" t="str">
            <v xml:space="preserve">--- </v>
          </cell>
          <cell r="M158">
            <v>0</v>
          </cell>
          <cell r="N158">
            <v>0</v>
          </cell>
          <cell r="O158">
            <v>0</v>
          </cell>
          <cell r="P158">
            <v>0</v>
          </cell>
          <cell r="Q158">
            <v>0</v>
          </cell>
        </row>
        <row r="159">
          <cell r="B159" t="str">
            <v>Payment</v>
          </cell>
          <cell r="F159" t="str">
            <v xml:space="preserve">--- </v>
          </cell>
          <cell r="G159" t="str">
            <v xml:space="preserve">--- </v>
          </cell>
          <cell r="H159" t="str">
            <v xml:space="preserve">--- </v>
          </cell>
          <cell r="I159" t="str">
            <v xml:space="preserve">--- </v>
          </cell>
          <cell r="J159" t="str">
            <v xml:space="preserve">--- </v>
          </cell>
          <cell r="K159" t="str">
            <v xml:space="preserve">--- </v>
          </cell>
          <cell r="M159" t="str">
            <v xml:space="preserve">--- </v>
          </cell>
          <cell r="N159" t="str">
            <v xml:space="preserve">--- </v>
          </cell>
          <cell r="O159" t="str">
            <v xml:space="preserve">--- </v>
          </cell>
          <cell r="P159" t="str">
            <v xml:space="preserve">--- </v>
          </cell>
          <cell r="Q159" t="str">
            <v xml:space="preserve">--- </v>
          </cell>
        </row>
        <row r="160">
          <cell r="B160" t="str">
            <v>Interest Expense - PIK</v>
          </cell>
          <cell r="F160" t="str">
            <v xml:space="preserve">--- </v>
          </cell>
          <cell r="G160" t="str">
            <v xml:space="preserve">--- </v>
          </cell>
          <cell r="H160" t="str">
            <v xml:space="preserve">--- </v>
          </cell>
          <cell r="I160" t="str">
            <v xml:space="preserve">--- </v>
          </cell>
          <cell r="J160" t="str">
            <v xml:space="preserve">--- </v>
          </cell>
          <cell r="K160" t="str">
            <v xml:space="preserve">--- </v>
          </cell>
          <cell r="M160" t="str">
            <v xml:space="preserve">--- </v>
          </cell>
          <cell r="N160" t="str">
            <v xml:space="preserve">--- </v>
          </cell>
          <cell r="O160" t="str">
            <v xml:space="preserve">--- </v>
          </cell>
          <cell r="P160" t="str">
            <v xml:space="preserve">--- </v>
          </cell>
          <cell r="Q160" t="str">
            <v xml:space="preserve">--- </v>
          </cell>
        </row>
        <row r="161">
          <cell r="B161" t="str">
            <v xml:space="preserve">     End</v>
          </cell>
          <cell r="F161" t="str">
            <v xml:space="preserve">--- </v>
          </cell>
          <cell r="G161" t="str">
            <v xml:space="preserve">--- </v>
          </cell>
          <cell r="H161" t="str">
            <v xml:space="preserve">--- </v>
          </cell>
          <cell r="I161" t="str">
            <v xml:space="preserve">--- </v>
          </cell>
          <cell r="J161" t="str">
            <v xml:space="preserve">--- </v>
          </cell>
          <cell r="K161">
            <v>0</v>
          </cell>
          <cell r="M161">
            <v>0</v>
          </cell>
          <cell r="N161">
            <v>0</v>
          </cell>
          <cell r="O161">
            <v>0</v>
          </cell>
          <cell r="P161">
            <v>0</v>
          </cell>
          <cell r="Q161">
            <v>0</v>
          </cell>
        </row>
        <row r="162">
          <cell r="B162" t="str">
            <v xml:space="preserve">     Waterfall Cascade Down</v>
          </cell>
          <cell r="F162" t="str">
            <v xml:space="preserve">--- </v>
          </cell>
          <cell r="G162" t="str">
            <v xml:space="preserve">--- </v>
          </cell>
          <cell r="H162" t="str">
            <v xml:space="preserve">--- </v>
          </cell>
          <cell r="I162" t="str">
            <v xml:space="preserve">--- </v>
          </cell>
          <cell r="J162" t="str">
            <v xml:space="preserve">--- </v>
          </cell>
          <cell r="K162" t="str">
            <v xml:space="preserve">--- </v>
          </cell>
          <cell r="M162" t="str">
            <v xml:space="preserve">--- </v>
          </cell>
          <cell r="N162" t="str">
            <v xml:space="preserve">--- </v>
          </cell>
          <cell r="O162" t="str">
            <v xml:space="preserve">--- </v>
          </cell>
          <cell r="P162" t="str">
            <v xml:space="preserve">--- </v>
          </cell>
          <cell r="Q162" t="str">
            <v xml:space="preserve">--- </v>
          </cell>
        </row>
        <row r="164">
          <cell r="B164" t="str">
            <v>Interest Expense - Cash</v>
          </cell>
          <cell r="F164" t="str">
            <v xml:space="preserve">--- </v>
          </cell>
          <cell r="G164" t="str">
            <v xml:space="preserve">--- </v>
          </cell>
          <cell r="H164" t="str">
            <v xml:space="preserve">--- </v>
          </cell>
          <cell r="I164" t="str">
            <v xml:space="preserve">--- </v>
          </cell>
          <cell r="J164" t="str">
            <v xml:space="preserve">--- </v>
          </cell>
          <cell r="K164" t="str">
            <v xml:space="preserve">--- </v>
          </cell>
          <cell r="M164" t="str">
            <v xml:space="preserve">--- </v>
          </cell>
          <cell r="N164" t="str">
            <v xml:space="preserve">--- </v>
          </cell>
          <cell r="O164" t="str">
            <v xml:space="preserve">--- </v>
          </cell>
          <cell r="P164" t="str">
            <v xml:space="preserve">--- </v>
          </cell>
          <cell r="Q164" t="str">
            <v xml:space="preserve">--- </v>
          </cell>
        </row>
        <row r="165">
          <cell r="B165" t="str">
            <v>Return of Principal</v>
          </cell>
          <cell r="F165" t="str">
            <v xml:space="preserve">--- </v>
          </cell>
          <cell r="G165" t="str">
            <v xml:space="preserve">--- </v>
          </cell>
          <cell r="H165" t="str">
            <v xml:space="preserve">--- </v>
          </cell>
          <cell r="I165" t="str">
            <v xml:space="preserve">--- </v>
          </cell>
          <cell r="J165" t="str">
            <v xml:space="preserve">--- </v>
          </cell>
          <cell r="K165" t="str">
            <v xml:space="preserve">--- </v>
          </cell>
          <cell r="M165" t="str">
            <v xml:space="preserve">--- </v>
          </cell>
          <cell r="N165" t="str">
            <v xml:space="preserve">--- </v>
          </cell>
          <cell r="O165" t="str">
            <v xml:space="preserve">--- </v>
          </cell>
          <cell r="P165" t="str">
            <v xml:space="preserve">--- </v>
          </cell>
          <cell r="Q165" t="str">
            <v xml:space="preserve">--- </v>
          </cell>
        </row>
        <row r="166">
          <cell r="B166" t="str">
            <v>Equity Value</v>
          </cell>
          <cell r="F166" t="str">
            <v xml:space="preserve">--- </v>
          </cell>
          <cell r="G166" t="str">
            <v xml:space="preserve">--- </v>
          </cell>
          <cell r="H166" t="str">
            <v xml:space="preserve">--- </v>
          </cell>
          <cell r="I166" t="str">
            <v xml:space="preserve">--- </v>
          </cell>
          <cell r="J166" t="str">
            <v xml:space="preserve">--- </v>
          </cell>
          <cell r="K166">
            <v>0</v>
          </cell>
          <cell r="M166" t="str">
            <v xml:space="preserve">--- </v>
          </cell>
          <cell r="N166" t="str">
            <v xml:space="preserve">--- </v>
          </cell>
          <cell r="O166" t="str">
            <v xml:space="preserve">--- </v>
          </cell>
          <cell r="P166" t="str">
            <v xml:space="preserve">--- </v>
          </cell>
          <cell r="Q166">
            <v>0</v>
          </cell>
        </row>
        <row r="167">
          <cell r="B167" t="str">
            <v xml:space="preserve">     Total Cash Flows</v>
          </cell>
          <cell r="F167" t="str">
            <v xml:space="preserve">--- </v>
          </cell>
          <cell r="G167" t="str">
            <v xml:space="preserve">--- </v>
          </cell>
          <cell r="H167" t="str">
            <v xml:space="preserve">--- </v>
          </cell>
          <cell r="I167" t="str">
            <v xml:space="preserve">--- </v>
          </cell>
          <cell r="J167" t="str">
            <v xml:space="preserve">--- </v>
          </cell>
          <cell r="K167">
            <v>0</v>
          </cell>
          <cell r="M167">
            <v>0</v>
          </cell>
          <cell r="N167">
            <v>0</v>
          </cell>
          <cell r="O167">
            <v>0</v>
          </cell>
          <cell r="P167">
            <v>0</v>
          </cell>
          <cell r="Q167">
            <v>0</v>
          </cell>
        </row>
        <row r="168">
          <cell r="B168" t="str">
            <v xml:space="preserve">     IRR</v>
          </cell>
          <cell r="K168" t="str">
            <v xml:space="preserve">nm </v>
          </cell>
        </row>
        <row r="172">
          <cell r="B172" t="str">
            <v>Capitalization Summary</v>
          </cell>
        </row>
        <row r="174">
          <cell r="B174" t="str">
            <v>FYE December 31</v>
          </cell>
        </row>
        <row r="175">
          <cell r="B175" t="str">
            <v>($ millions)</v>
          </cell>
          <cell r="F175" t="str">
            <v>2002A</v>
          </cell>
          <cell r="G175" t="str">
            <v>2003A</v>
          </cell>
          <cell r="H175" t="str">
            <v>2004A</v>
          </cell>
          <cell r="I175" t="str">
            <v>2005A</v>
          </cell>
          <cell r="J175" t="str">
            <v>2006A</v>
          </cell>
          <cell r="K175" t="str">
            <v>2007E</v>
          </cell>
          <cell r="M175" t="str">
            <v>2008P</v>
          </cell>
          <cell r="N175" t="str">
            <v>2009P</v>
          </cell>
          <cell r="O175" t="str">
            <v>2010P</v>
          </cell>
          <cell r="P175" t="str">
            <v>2011P</v>
          </cell>
          <cell r="Q175" t="str">
            <v>2012P</v>
          </cell>
        </row>
        <row r="177">
          <cell r="B177" t="str">
            <v>Total Debt Payments</v>
          </cell>
          <cell r="M177">
            <v>4.6572514861056806</v>
          </cell>
          <cell r="N177">
            <v>6.9887034367724912</v>
          </cell>
          <cell r="O177">
            <v>8.8557561372782363</v>
          </cell>
          <cell r="P177">
            <v>10.953934705310171</v>
          </cell>
          <cell r="Q177">
            <v>13.307005443289057</v>
          </cell>
        </row>
        <row r="179">
          <cell r="B179" t="str">
            <v>Cash Balance</v>
          </cell>
          <cell r="F179" t="str">
            <v xml:space="preserve">--- </v>
          </cell>
          <cell r="G179" t="str">
            <v xml:space="preserve">--- </v>
          </cell>
          <cell r="H179" t="str">
            <v xml:space="preserve">--- </v>
          </cell>
          <cell r="I179" t="str">
            <v xml:space="preserve">--- </v>
          </cell>
          <cell r="J179" t="str">
            <v xml:space="preserve">--- </v>
          </cell>
          <cell r="K179">
            <v>0</v>
          </cell>
          <cell r="M179">
            <v>0</v>
          </cell>
          <cell r="N179">
            <v>0</v>
          </cell>
          <cell r="O179">
            <v>0</v>
          </cell>
          <cell r="P179">
            <v>0</v>
          </cell>
          <cell r="Q179">
            <v>7.460698725481052E-14</v>
          </cell>
        </row>
        <row r="181">
          <cell r="B181" t="str">
            <v>Revolver</v>
          </cell>
          <cell r="F181" t="str">
            <v xml:space="preserve">--- </v>
          </cell>
          <cell r="G181" t="str">
            <v xml:space="preserve">--- </v>
          </cell>
          <cell r="H181" t="str">
            <v xml:space="preserve">--- </v>
          </cell>
          <cell r="I181" t="str">
            <v xml:space="preserve">--- </v>
          </cell>
          <cell r="J181" t="str">
            <v xml:space="preserve">--- </v>
          </cell>
          <cell r="K181">
            <v>0</v>
          </cell>
          <cell r="M181">
            <v>0</v>
          </cell>
          <cell r="N181">
            <v>0</v>
          </cell>
          <cell r="O181">
            <v>0</v>
          </cell>
          <cell r="P181">
            <v>0</v>
          </cell>
          <cell r="Q181">
            <v>0</v>
          </cell>
        </row>
        <row r="183">
          <cell r="B183" t="str">
            <v>Sr. Term A</v>
          </cell>
          <cell r="F183" t="str">
            <v xml:space="preserve">--- </v>
          </cell>
          <cell r="G183" t="str">
            <v xml:space="preserve">--- </v>
          </cell>
          <cell r="H183" t="str">
            <v xml:space="preserve">--- </v>
          </cell>
          <cell r="I183" t="str">
            <v xml:space="preserve">--- </v>
          </cell>
          <cell r="J183" t="str">
            <v xml:space="preserve">--- </v>
          </cell>
          <cell r="K183">
            <v>101.43600000000001</v>
          </cell>
          <cell r="M183">
            <v>96.778748513894328</v>
          </cell>
          <cell r="N183">
            <v>89.790045077121832</v>
          </cell>
          <cell r="O183">
            <v>80.934288939843597</v>
          </cell>
          <cell r="P183">
            <v>69.980354234533422</v>
          </cell>
          <cell r="Q183">
            <v>56.673348791244365</v>
          </cell>
        </row>
        <row r="184">
          <cell r="B184" t="str">
            <v>Sr. Term B</v>
          </cell>
          <cell r="F184" t="str">
            <v xml:space="preserve">--- </v>
          </cell>
          <cell r="G184" t="str">
            <v xml:space="preserve">--- </v>
          </cell>
          <cell r="H184" t="str">
            <v xml:space="preserve">--- </v>
          </cell>
          <cell r="I184" t="str">
            <v xml:space="preserve">--- </v>
          </cell>
          <cell r="J184" t="str">
            <v xml:space="preserve">--- </v>
          </cell>
          <cell r="K184">
            <v>0</v>
          </cell>
          <cell r="M184">
            <v>0</v>
          </cell>
          <cell r="N184">
            <v>0</v>
          </cell>
          <cell r="O184">
            <v>0</v>
          </cell>
          <cell r="P184">
            <v>0</v>
          </cell>
          <cell r="Q184">
            <v>0</v>
          </cell>
        </row>
        <row r="185">
          <cell r="B185" t="str">
            <v xml:space="preserve">     Total Sr. Term</v>
          </cell>
          <cell r="F185" t="str">
            <v xml:space="preserve">--- </v>
          </cell>
          <cell r="G185" t="str">
            <v xml:space="preserve">--- </v>
          </cell>
          <cell r="H185" t="str">
            <v xml:space="preserve">--- </v>
          </cell>
          <cell r="I185" t="str">
            <v xml:space="preserve">--- </v>
          </cell>
          <cell r="J185" t="str">
            <v xml:space="preserve">--- </v>
          </cell>
          <cell r="K185">
            <v>101.43600000000001</v>
          </cell>
          <cell r="M185">
            <v>96.778748513894328</v>
          </cell>
          <cell r="N185">
            <v>89.790045077121832</v>
          </cell>
          <cell r="O185">
            <v>80.934288939843597</v>
          </cell>
          <cell r="P185">
            <v>69.980354234533422</v>
          </cell>
          <cell r="Q185">
            <v>56.673348791244365</v>
          </cell>
        </row>
        <row r="187">
          <cell r="B187" t="str">
            <v>Sub Debt</v>
          </cell>
          <cell r="F187" t="str">
            <v xml:space="preserve">--- </v>
          </cell>
          <cell r="G187" t="str">
            <v xml:space="preserve">--- </v>
          </cell>
          <cell r="H187" t="str">
            <v xml:space="preserve">--- </v>
          </cell>
          <cell r="I187" t="str">
            <v xml:space="preserve">--- </v>
          </cell>
          <cell r="J187" t="str">
            <v xml:space="preserve">--- </v>
          </cell>
          <cell r="K187">
            <v>38.038499999999999</v>
          </cell>
          <cell r="M187">
            <v>38.038499999999999</v>
          </cell>
          <cell r="N187">
            <v>38.038499999999999</v>
          </cell>
          <cell r="O187">
            <v>38.038499999999999</v>
          </cell>
          <cell r="P187">
            <v>38.038499999999999</v>
          </cell>
          <cell r="Q187">
            <v>38.038499999999999</v>
          </cell>
        </row>
        <row r="189">
          <cell r="B189" t="str">
            <v>Total Debt</v>
          </cell>
          <cell r="F189">
            <v>36.6</v>
          </cell>
          <cell r="G189">
            <v>29.25</v>
          </cell>
          <cell r="H189">
            <v>22.75</v>
          </cell>
          <cell r="I189">
            <v>20</v>
          </cell>
          <cell r="J189">
            <v>17</v>
          </cell>
          <cell r="K189">
            <v>139.47450000000001</v>
          </cell>
          <cell r="M189">
            <v>134.81724851389433</v>
          </cell>
          <cell r="N189">
            <v>127.82854507712183</v>
          </cell>
          <cell r="O189">
            <v>118.9727889398436</v>
          </cell>
          <cell r="P189">
            <v>108.01885423453342</v>
          </cell>
          <cell r="Q189">
            <v>94.711848791244364</v>
          </cell>
        </row>
        <row r="191">
          <cell r="B191" t="str">
            <v>Convertible Preferred</v>
          </cell>
          <cell r="F191" t="str">
            <v xml:space="preserve">--- </v>
          </cell>
          <cell r="G191" t="str">
            <v xml:space="preserve">--- </v>
          </cell>
          <cell r="H191" t="str">
            <v xml:space="preserve">--- </v>
          </cell>
          <cell r="I191" t="str">
            <v xml:space="preserve">--- </v>
          </cell>
          <cell r="J191" t="str">
            <v xml:space="preserve">--- </v>
          </cell>
          <cell r="K191">
            <v>99.146224891232237</v>
          </cell>
          <cell r="M191">
            <v>99.146224891609251</v>
          </cell>
          <cell r="N191">
            <v>99.146224895575628</v>
          </cell>
          <cell r="O191">
            <v>99.146224935977415</v>
          </cell>
          <cell r="P191">
            <v>99.146225329277186</v>
          </cell>
          <cell r="Q191">
            <v>99.146228962282294</v>
          </cell>
        </row>
        <row r="192">
          <cell r="B192" t="str">
            <v>Common Equity</v>
          </cell>
          <cell r="F192" t="str">
            <v xml:space="preserve">--- </v>
          </cell>
          <cell r="G192" t="str">
            <v xml:space="preserve">--- </v>
          </cell>
          <cell r="H192" t="str">
            <v xml:space="preserve">--- </v>
          </cell>
          <cell r="I192" t="str">
            <v xml:space="preserve">--- </v>
          </cell>
          <cell r="J192" t="str">
            <v xml:space="preserve">--- </v>
          </cell>
          <cell r="K192">
            <v>0</v>
          </cell>
          <cell r="M192">
            <v>0</v>
          </cell>
          <cell r="N192">
            <v>0</v>
          </cell>
          <cell r="O192">
            <v>0</v>
          </cell>
          <cell r="P192">
            <v>0</v>
          </cell>
          <cell r="Q192">
            <v>0</v>
          </cell>
        </row>
        <row r="193">
          <cell r="B193" t="str">
            <v>Retained Earnings</v>
          </cell>
          <cell r="F193" t="str">
            <v xml:space="preserve">--- </v>
          </cell>
          <cell r="G193" t="str">
            <v xml:space="preserve">--- </v>
          </cell>
          <cell r="H193" t="str">
            <v xml:space="preserve">--- </v>
          </cell>
          <cell r="I193" t="str">
            <v xml:space="preserve">--- </v>
          </cell>
          <cell r="J193" t="str">
            <v xml:space="preserve">--- </v>
          </cell>
          <cell r="K193" t="str">
            <v xml:space="preserve">--- </v>
          </cell>
          <cell r="M193">
            <v>6.8572239861056827</v>
          </cell>
          <cell r="N193">
            <v>15.356575085378175</v>
          </cell>
          <cell r="O193">
            <v>25.808883936468909</v>
          </cell>
          <cell r="P193">
            <v>38.452578336265645</v>
          </cell>
          <cell r="Q193">
            <v>53.550473048072618</v>
          </cell>
        </row>
        <row r="194">
          <cell r="B194" t="str">
            <v xml:space="preserve">     Total Equity</v>
          </cell>
          <cell r="F194" t="str">
            <v xml:space="preserve">--- </v>
          </cell>
          <cell r="G194" t="str">
            <v xml:space="preserve">--- </v>
          </cell>
          <cell r="H194" t="str">
            <v xml:space="preserve">--- </v>
          </cell>
          <cell r="I194" t="str">
            <v xml:space="preserve">--- </v>
          </cell>
          <cell r="J194" t="str">
            <v xml:space="preserve">--- </v>
          </cell>
          <cell r="K194">
            <v>99.146224891232237</v>
          </cell>
          <cell r="M194">
            <v>106.00344887771493</v>
          </cell>
          <cell r="N194">
            <v>114.5027999809538</v>
          </cell>
          <cell r="O194">
            <v>124.95510887244632</v>
          </cell>
          <cell r="P194">
            <v>137.59880366554285</v>
          </cell>
          <cell r="Q194">
            <v>152.6967020103549</v>
          </cell>
        </row>
        <row r="196">
          <cell r="B196" t="str">
            <v>Total Capitalization</v>
          </cell>
          <cell r="F196" t="str">
            <v xml:space="preserve">--- </v>
          </cell>
          <cell r="G196" t="str">
            <v xml:space="preserve">--- </v>
          </cell>
          <cell r="H196" t="str">
            <v xml:space="preserve">--- </v>
          </cell>
          <cell r="I196" t="str">
            <v xml:space="preserve">--- </v>
          </cell>
          <cell r="J196" t="str">
            <v xml:space="preserve">--- </v>
          </cell>
          <cell r="K196">
            <v>238.62072489123224</v>
          </cell>
          <cell r="M196">
            <v>240.82069739160926</v>
          </cell>
          <cell r="N196">
            <v>242.33134505807561</v>
          </cell>
          <cell r="O196">
            <v>243.92789781228993</v>
          </cell>
          <cell r="P196">
            <v>245.61765790007627</v>
          </cell>
          <cell r="Q196">
            <v>247.40855080159926</v>
          </cell>
        </row>
        <row r="198">
          <cell r="B198" t="str">
            <v>Total Debt / Total Capitalization</v>
          </cell>
          <cell r="F198" t="str">
            <v xml:space="preserve">--- </v>
          </cell>
          <cell r="G198" t="str">
            <v xml:space="preserve">--- </v>
          </cell>
          <cell r="H198" t="str">
            <v xml:space="preserve">--- </v>
          </cell>
          <cell r="I198" t="str">
            <v xml:space="preserve">--- </v>
          </cell>
          <cell r="J198" t="str">
            <v xml:space="preserve">--- </v>
          </cell>
          <cell r="K198">
            <v>0.58450287611679608</v>
          </cell>
          <cell r="M198">
            <v>0.55982417613658009</v>
          </cell>
          <cell r="N198">
            <v>0.5274948853458773</v>
          </cell>
          <cell r="O198">
            <v>0.48773752410803312</v>
          </cell>
          <cell r="P198">
            <v>0.43978456255159937</v>
          </cell>
          <cell r="Q198">
            <v>0.38281558371519364</v>
          </cell>
        </row>
        <row r="199">
          <cell r="B199" t="str">
            <v>Total Debt / Total Equity</v>
          </cell>
          <cell r="F199" t="str">
            <v xml:space="preserve">--- </v>
          </cell>
          <cell r="G199" t="str">
            <v xml:space="preserve">--- </v>
          </cell>
          <cell r="H199" t="str">
            <v xml:space="preserve">--- </v>
          </cell>
          <cell r="I199" t="str">
            <v xml:space="preserve">--- </v>
          </cell>
          <cell r="J199" t="str">
            <v xml:space="preserve">--- </v>
          </cell>
          <cell r="K199">
            <v>1.4067555285439224</v>
          </cell>
          <cell r="M199">
            <v>1.2718194543784973</v>
          </cell>
          <cell r="N199">
            <v>1.1163792073065866</v>
          </cell>
          <cell r="O199">
            <v>0.95212424696688913</v>
          </cell>
          <cell r="P199">
            <v>0.78502756824173781</v>
          </cell>
          <cell r="Q199">
            <v>0.62026126002918924</v>
          </cell>
        </row>
        <row r="201">
          <cell r="B201" t="str">
            <v>Aggregate Equity Value at Exit</v>
          </cell>
          <cell r="F201" t="str">
            <v xml:space="preserve">--- </v>
          </cell>
          <cell r="G201" t="str">
            <v xml:space="preserve">--- </v>
          </cell>
          <cell r="H201" t="str">
            <v xml:space="preserve">--- </v>
          </cell>
          <cell r="I201" t="str">
            <v xml:space="preserve">--- </v>
          </cell>
          <cell r="J201" t="str">
            <v xml:space="preserve">--- </v>
          </cell>
          <cell r="K201">
            <v>9</v>
          </cell>
          <cell r="M201" t="str">
            <v xml:space="preserve">--- </v>
          </cell>
          <cell r="N201" t="str">
            <v xml:space="preserve">--- </v>
          </cell>
          <cell r="O201" t="str">
            <v xml:space="preserve">--- </v>
          </cell>
          <cell r="P201" t="str">
            <v xml:space="preserve">--- </v>
          </cell>
          <cell r="Q201">
            <v>246.70753432125571</v>
          </cell>
        </row>
        <row r="203">
          <cell r="B203" t="str">
            <v>Debt Coverage Ratios</v>
          </cell>
          <cell r="K203">
            <v>139.47450000000001</v>
          </cell>
        </row>
        <row r="205">
          <cell r="B205" t="str">
            <v>EBITDA Interest Coverage [ EBITDA / Net Interest Expense ]</v>
          </cell>
          <cell r="F205" t="str">
            <v xml:space="preserve">--- </v>
          </cell>
          <cell r="G205" t="str">
            <v xml:space="preserve">--- </v>
          </cell>
          <cell r="H205" t="str">
            <v xml:space="preserve">--- </v>
          </cell>
          <cell r="I205" t="str">
            <v xml:space="preserve">--- </v>
          </cell>
          <cell r="J205" t="str">
            <v xml:space="preserve">--- </v>
          </cell>
          <cell r="K205" t="str">
            <v xml:space="preserve">--- </v>
          </cell>
          <cell r="M205">
            <v>1.9543335003612403</v>
          </cell>
          <cell r="N205">
            <v>2.1944059172911112</v>
          </cell>
          <cell r="O205">
            <v>2.516755476938338</v>
          </cell>
          <cell r="P205">
            <v>2.9403996808953652</v>
          </cell>
          <cell r="Q205">
            <v>3.5215677548328594</v>
          </cell>
        </row>
        <row r="206">
          <cell r="B206" t="str">
            <v>EBIT Interest Coverage</v>
          </cell>
          <cell r="F206" t="str">
            <v xml:space="preserve">--- </v>
          </cell>
          <cell r="G206" t="str">
            <v xml:space="preserve">--- </v>
          </cell>
          <cell r="H206" t="str">
            <v xml:space="preserve">--- </v>
          </cell>
          <cell r="I206" t="str">
            <v xml:space="preserve">--- </v>
          </cell>
          <cell r="J206" t="str">
            <v xml:space="preserve">--- </v>
          </cell>
          <cell r="K206" t="str">
            <v xml:space="preserve">--- </v>
          </cell>
          <cell r="M206">
            <v>1.8122001548804227</v>
          </cell>
          <cell r="N206">
            <v>2.0466344750492853</v>
          </cell>
          <cell r="O206">
            <v>2.360554109845701</v>
          </cell>
          <cell r="P206">
            <v>2.7722018321254134</v>
          </cell>
          <cell r="Q206">
            <v>3.3359068851741949</v>
          </cell>
        </row>
        <row r="207">
          <cell r="B207" t="str">
            <v>Fixed Charge Coverage [ (EBITDA - CapEx) / (Interest Payment + Principal Repayment + Cash Taxes) ]</v>
          </cell>
          <cell r="F207" t="str">
            <v xml:space="preserve">--- </v>
          </cell>
          <cell r="G207" t="str">
            <v xml:space="preserve">--- </v>
          </cell>
          <cell r="H207" t="str">
            <v xml:space="preserve">--- </v>
          </cell>
          <cell r="I207" t="str">
            <v xml:space="preserve">--- </v>
          </cell>
          <cell r="J207" t="str">
            <v xml:space="preserve">--- </v>
          </cell>
          <cell r="K207" t="str">
            <v xml:space="preserve">--- </v>
          </cell>
          <cell r="M207">
            <v>1.072960107021333</v>
          </cell>
          <cell r="N207">
            <v>1.0385900212222077</v>
          </cell>
          <cell r="O207">
            <v>1.0383035745752391</v>
          </cell>
          <cell r="P207">
            <v>1.0380433086765719</v>
          </cell>
          <cell r="Q207">
            <v>1.037806544923946</v>
          </cell>
        </row>
        <row r="208">
          <cell r="B208" t="str">
            <v>Senior Debt / EBITDA</v>
          </cell>
          <cell r="F208" t="str">
            <v xml:space="preserve">--- </v>
          </cell>
          <cell r="G208" t="str">
            <v xml:space="preserve">--- </v>
          </cell>
          <cell r="H208" t="str">
            <v xml:space="preserve">--- </v>
          </cell>
          <cell r="I208" t="str">
            <v xml:space="preserve">--- </v>
          </cell>
          <cell r="J208" t="str">
            <v xml:space="preserve">--- </v>
          </cell>
          <cell r="K208">
            <v>4</v>
          </cell>
          <cell r="M208">
            <v>3.5192272186870666</v>
          </cell>
          <cell r="N208">
            <v>3.023233840980533</v>
          </cell>
          <cell r="O208">
            <v>2.5115762522255922</v>
          </cell>
          <cell r="P208">
            <v>2.0015212753021925</v>
          </cell>
          <cell r="Q208">
            <v>1.4939401930590772</v>
          </cell>
        </row>
        <row r="209">
          <cell r="B209" t="str">
            <v>Subordinated Debt / EBITDA</v>
          </cell>
          <cell r="F209" t="str">
            <v xml:space="preserve">--- </v>
          </cell>
          <cell r="G209" t="str">
            <v xml:space="preserve">--- </v>
          </cell>
          <cell r="H209" t="str">
            <v xml:space="preserve">--- </v>
          </cell>
          <cell r="I209" t="str">
            <v xml:space="preserve">--- </v>
          </cell>
          <cell r="J209" t="str">
            <v xml:space="preserve">--- </v>
          </cell>
          <cell r="K209">
            <v>1.4999999999999998</v>
          </cell>
          <cell r="M209">
            <v>1.3832181818181817</v>
          </cell>
          <cell r="N209">
            <v>1.2807575757575758</v>
          </cell>
          <cell r="O209">
            <v>1.1804217288088257</v>
          </cell>
          <cell r="P209">
            <v>1.0879462938330189</v>
          </cell>
          <cell r="Q209">
            <v>1.0027154781871144</v>
          </cell>
        </row>
        <row r="210">
          <cell r="B210" t="str">
            <v>Total Debt / EBITDA</v>
          </cell>
          <cell r="F210">
            <v>2.0109890109890109</v>
          </cell>
          <cell r="G210">
            <v>1.3541666666666665</v>
          </cell>
          <cell r="H210">
            <v>1.0483870967741935</v>
          </cell>
          <cell r="I210">
            <v>0.90497737556561075</v>
          </cell>
          <cell r="J210">
            <v>0.76923076923076927</v>
          </cell>
          <cell r="K210">
            <v>5.5</v>
          </cell>
          <cell r="M210">
            <v>4.9024454005052487</v>
          </cell>
          <cell r="N210">
            <v>4.3039914167381088</v>
          </cell>
          <cell r="O210">
            <v>3.6919979810344179</v>
          </cell>
          <cell r="P210">
            <v>3.0894675691352114</v>
          </cell>
          <cell r="Q210">
            <v>2.4966556712461916</v>
          </cell>
        </row>
        <row r="212">
          <cell r="B212" t="str">
            <v>Estimated Debt Paydown</v>
          </cell>
        </row>
        <row r="214">
          <cell r="B214" t="str">
            <v>Cumulative Senior Debt Term A &amp; B Repaid</v>
          </cell>
          <cell r="F214" t="str">
            <v xml:space="preserve">--- </v>
          </cell>
          <cell r="G214" t="str">
            <v xml:space="preserve">--- </v>
          </cell>
          <cell r="H214" t="str">
            <v xml:space="preserve">--- </v>
          </cell>
          <cell r="I214" t="str">
            <v xml:space="preserve">--- </v>
          </cell>
          <cell r="J214" t="str">
            <v xml:space="preserve">--- </v>
          </cell>
          <cell r="K214" t="str">
            <v xml:space="preserve">--- </v>
          </cell>
          <cell r="M214">
            <v>4.5913201290524897E-2</v>
          </cell>
          <cell r="N214">
            <v>0.11481086520444594</v>
          </cell>
          <cell r="O214">
            <v>0.20211474289361187</v>
          </cell>
          <cell r="P214">
            <v>0.31010337321529424</v>
          </cell>
          <cell r="Q214">
            <v>0.44128959352454389</v>
          </cell>
        </row>
        <row r="215">
          <cell r="B215" t="str">
            <v>Cumulative Total Debt Repaid</v>
          </cell>
          <cell r="F215" t="str">
            <v xml:space="preserve">--- </v>
          </cell>
          <cell r="G215" t="str">
            <v xml:space="preserve">--- </v>
          </cell>
          <cell r="H215" t="str">
            <v xml:space="preserve">--- </v>
          </cell>
          <cell r="I215" t="str">
            <v xml:space="preserve">--- </v>
          </cell>
          <cell r="J215" t="str">
            <v xml:space="preserve">--- </v>
          </cell>
          <cell r="K215" t="str">
            <v xml:space="preserve">--- </v>
          </cell>
          <cell r="M215">
            <v>3.3391419120381682E-2</v>
          </cell>
          <cell r="N215">
            <v>8.3498811057778788E-2</v>
          </cell>
          <cell r="O215">
            <v>0.14699254028626318</v>
          </cell>
          <cell r="P215">
            <v>0.2255297259747594</v>
          </cell>
          <cell r="Q215">
            <v>0.32093788619966834</v>
          </cell>
        </row>
        <row r="219">
          <cell r="B219" t="str">
            <v>Discounted Cash Flow Analysis</v>
          </cell>
        </row>
        <row r="221">
          <cell r="B221" t="str">
            <v>FYE December 31</v>
          </cell>
        </row>
        <row r="222">
          <cell r="B222" t="str">
            <v>($ millions)</v>
          </cell>
          <cell r="F222" t="str">
            <v>2002A</v>
          </cell>
          <cell r="G222" t="str">
            <v>2003A</v>
          </cell>
          <cell r="H222" t="str">
            <v>2004A</v>
          </cell>
          <cell r="I222" t="str">
            <v>2005A</v>
          </cell>
          <cell r="J222" t="str">
            <v>2006A</v>
          </cell>
          <cell r="K222" t="str">
            <v>2007E</v>
          </cell>
          <cell r="M222" t="str">
            <v>2008P</v>
          </cell>
          <cell r="N222" t="str">
            <v>2009P</v>
          </cell>
          <cell r="O222" t="str">
            <v>2010P</v>
          </cell>
          <cell r="P222" t="str">
            <v>2011P</v>
          </cell>
          <cell r="Q222" t="str">
            <v>2012P</v>
          </cell>
        </row>
        <row r="224">
          <cell r="B224" t="str">
            <v>Period</v>
          </cell>
          <cell r="F224" t="str">
            <v xml:space="preserve">--- </v>
          </cell>
          <cell r="G224" t="str">
            <v xml:space="preserve">--- </v>
          </cell>
          <cell r="H224" t="str">
            <v xml:space="preserve">--- </v>
          </cell>
          <cell r="I224" t="str">
            <v xml:space="preserve">--- </v>
          </cell>
          <cell r="J224" t="str">
            <v xml:space="preserve">--- </v>
          </cell>
          <cell r="K224" t="str">
            <v xml:space="preserve">--- </v>
          </cell>
          <cell r="M224">
            <v>1</v>
          </cell>
          <cell r="N224">
            <v>2</v>
          </cell>
          <cell r="O224">
            <v>3</v>
          </cell>
          <cell r="P224">
            <v>4</v>
          </cell>
          <cell r="Q224">
            <v>5</v>
          </cell>
        </row>
        <row r="225">
          <cell r="B225" t="str">
            <v>Discount Rate</v>
          </cell>
          <cell r="F225" t="str">
            <v xml:space="preserve">--- </v>
          </cell>
          <cell r="G225" t="str">
            <v xml:space="preserve">--- </v>
          </cell>
          <cell r="H225" t="str">
            <v xml:space="preserve">--- </v>
          </cell>
          <cell r="I225" t="str">
            <v xml:space="preserve">--- </v>
          </cell>
          <cell r="J225" t="str">
            <v xml:space="preserve">--- </v>
          </cell>
          <cell r="K225" t="str">
            <v xml:space="preserve">--- </v>
          </cell>
          <cell r="M225">
            <v>0.11</v>
          </cell>
          <cell r="N225">
            <v>0.11</v>
          </cell>
          <cell r="O225">
            <v>0.11</v>
          </cell>
          <cell r="P225">
            <v>0.11</v>
          </cell>
          <cell r="Q225">
            <v>0.11</v>
          </cell>
        </row>
        <row r="226">
          <cell r="B226" t="str">
            <v>Discount Factor</v>
          </cell>
          <cell r="F226" t="str">
            <v xml:space="preserve">--- </v>
          </cell>
          <cell r="G226" t="str">
            <v xml:space="preserve">--- </v>
          </cell>
          <cell r="H226" t="str">
            <v xml:space="preserve">--- </v>
          </cell>
          <cell r="I226" t="str">
            <v xml:space="preserve">--- </v>
          </cell>
          <cell r="J226" t="str">
            <v xml:space="preserve">--- </v>
          </cell>
          <cell r="K226" t="str">
            <v xml:space="preserve">--- </v>
          </cell>
          <cell r="M226">
            <v>0.9009009009009008</v>
          </cell>
          <cell r="N226">
            <v>0.8116224332440547</v>
          </cell>
          <cell r="O226">
            <v>0.73119138130095018</v>
          </cell>
          <cell r="P226">
            <v>0.65873097414500015</v>
          </cell>
          <cell r="Q226">
            <v>0.5934513280585586</v>
          </cell>
        </row>
        <row r="229">
          <cell r="B229" t="str">
            <v>Discreet Cash Flows</v>
          </cell>
        </row>
        <row r="231">
          <cell r="B231" t="str">
            <v>EBIT</v>
          </cell>
          <cell r="F231" t="str">
            <v xml:space="preserve">--- </v>
          </cell>
          <cell r="G231" t="str">
            <v xml:space="preserve">--- </v>
          </cell>
          <cell r="H231" t="str">
            <v xml:space="preserve">--- </v>
          </cell>
          <cell r="I231" t="str">
            <v xml:space="preserve">--- </v>
          </cell>
          <cell r="J231" t="str">
            <v xml:space="preserve">--- </v>
          </cell>
          <cell r="K231" t="str">
            <v xml:space="preserve">--- </v>
          </cell>
          <cell r="M231">
            <v>25.5</v>
          </cell>
          <cell r="N231">
            <v>27.7</v>
          </cell>
          <cell r="O231">
            <v>30.224499999999999</v>
          </cell>
          <cell r="P231">
            <v>32.963582500000001</v>
          </cell>
          <cell r="Q231">
            <v>35.935487012499998</v>
          </cell>
        </row>
        <row r="232">
          <cell r="A232">
            <v>0.4</v>
          </cell>
          <cell r="B232" t="str">
            <v>less:  Taxes on EBIT</v>
          </cell>
          <cell r="F232" t="str">
            <v xml:space="preserve">--- </v>
          </cell>
          <cell r="G232" t="str">
            <v xml:space="preserve">--- </v>
          </cell>
          <cell r="H232" t="str">
            <v xml:space="preserve">--- </v>
          </cell>
          <cell r="I232" t="str">
            <v xml:space="preserve">--- </v>
          </cell>
          <cell r="J232" t="str">
            <v xml:space="preserve">--- </v>
          </cell>
          <cell r="K232" t="str">
            <v xml:space="preserve">--- </v>
          </cell>
          <cell r="M232">
            <v>-10.200000000000001</v>
          </cell>
          <cell r="N232">
            <v>-11.08</v>
          </cell>
          <cell r="O232">
            <v>-12.0898</v>
          </cell>
          <cell r="P232">
            <v>-13.185433000000002</v>
          </cell>
          <cell r="Q232">
            <v>-14.374194805</v>
          </cell>
        </row>
        <row r="233">
          <cell r="B233" t="str">
            <v xml:space="preserve">     Tax-Affected EBIT</v>
          </cell>
          <cell r="F233" t="str">
            <v xml:space="preserve">--- </v>
          </cell>
          <cell r="G233" t="str">
            <v xml:space="preserve">--- </v>
          </cell>
          <cell r="H233" t="str">
            <v xml:space="preserve">--- </v>
          </cell>
          <cell r="I233" t="str">
            <v xml:space="preserve">--- </v>
          </cell>
          <cell r="J233" t="str">
            <v xml:space="preserve">--- </v>
          </cell>
          <cell r="K233" t="str">
            <v xml:space="preserve">--- </v>
          </cell>
          <cell r="M233">
            <v>15.299999999999999</v>
          </cell>
          <cell r="N233">
            <v>16.619999999999997</v>
          </cell>
          <cell r="O233">
            <v>18.134699999999999</v>
          </cell>
          <cell r="P233">
            <v>19.778149499999998</v>
          </cell>
          <cell r="Q233">
            <v>21.561292207499996</v>
          </cell>
        </row>
        <row r="235">
          <cell r="B235" t="str">
            <v>plus:  Depreciation</v>
          </cell>
          <cell r="F235" t="str">
            <v xml:space="preserve">--- </v>
          </cell>
          <cell r="G235" t="str">
            <v xml:space="preserve">--- </v>
          </cell>
          <cell r="H235" t="str">
            <v xml:space="preserve">--- </v>
          </cell>
          <cell r="I235" t="str">
            <v xml:space="preserve">--- </v>
          </cell>
          <cell r="J235" t="str">
            <v xml:space="preserve">--- </v>
          </cell>
          <cell r="K235" t="str">
            <v xml:space="preserve">--- </v>
          </cell>
          <cell r="M235">
            <v>2</v>
          </cell>
          <cell r="N235">
            <v>2</v>
          </cell>
          <cell r="O235">
            <v>2</v>
          </cell>
          <cell r="P235">
            <v>2</v>
          </cell>
          <cell r="Q235">
            <v>2</v>
          </cell>
        </row>
        <row r="236">
          <cell r="B236" t="str">
            <v>plus:  Amortization of Identifiable Intangibles</v>
          </cell>
          <cell r="F236" t="str">
            <v xml:space="preserve">--- </v>
          </cell>
          <cell r="G236" t="str">
            <v xml:space="preserve">--- </v>
          </cell>
          <cell r="H236" t="str">
            <v xml:space="preserve">--- </v>
          </cell>
          <cell r="I236" t="str">
            <v xml:space="preserve">--- </v>
          </cell>
          <cell r="J236" t="str">
            <v xml:space="preserve">--- </v>
          </cell>
          <cell r="K236" t="str">
            <v xml:space="preserve">--- </v>
          </cell>
          <cell r="M236">
            <v>0</v>
          </cell>
          <cell r="N236">
            <v>0</v>
          </cell>
          <cell r="O236">
            <v>0</v>
          </cell>
          <cell r="P236">
            <v>0</v>
          </cell>
          <cell r="Q236">
            <v>0</v>
          </cell>
        </row>
        <row r="237">
          <cell r="B237" t="str">
            <v>less:  Capital Expenditures</v>
          </cell>
          <cell r="F237" t="str">
            <v xml:space="preserve">--- </v>
          </cell>
          <cell r="G237" t="str">
            <v xml:space="preserve">--- </v>
          </cell>
          <cell r="H237" t="str">
            <v xml:space="preserve">--- </v>
          </cell>
          <cell r="I237" t="str">
            <v xml:space="preserve">--- </v>
          </cell>
          <cell r="J237" t="str">
            <v xml:space="preserve">--- </v>
          </cell>
          <cell r="K237" t="str">
            <v xml:space="preserve">--- </v>
          </cell>
          <cell r="M237">
            <v>-2.5</v>
          </cell>
          <cell r="N237">
            <v>-2.5</v>
          </cell>
          <cell r="O237">
            <v>-2.5</v>
          </cell>
          <cell r="P237">
            <v>-2.5</v>
          </cell>
          <cell r="Q237">
            <v>-2.5</v>
          </cell>
        </row>
        <row r="238">
          <cell r="B238" t="str">
            <v>less:  (Increases) / Decreases in WC</v>
          </cell>
          <cell r="F238" t="str">
            <v xml:space="preserve">--- </v>
          </cell>
          <cell r="G238" t="str">
            <v xml:space="preserve">--- </v>
          </cell>
          <cell r="H238" t="str">
            <v xml:space="preserve">--- </v>
          </cell>
          <cell r="I238" t="str">
            <v xml:space="preserve">--- </v>
          </cell>
          <cell r="J238" t="str">
            <v xml:space="preserve">--- </v>
          </cell>
          <cell r="K238" t="str">
            <v xml:space="preserve">--- </v>
          </cell>
          <cell r="M238">
            <v>-1.699972500000003</v>
          </cell>
          <cell r="N238">
            <v>-1.0106476625000003</v>
          </cell>
          <cell r="O238">
            <v>-1.0965527138124997</v>
          </cell>
          <cell r="P238">
            <v>-1.1897596944865612</v>
          </cell>
          <cell r="Q238">
            <v>-1.290889268517919</v>
          </cell>
        </row>
        <row r="239">
          <cell r="B239" t="str">
            <v xml:space="preserve">     Free Cash Flows</v>
          </cell>
          <cell r="F239" t="str">
            <v xml:space="preserve">--- </v>
          </cell>
          <cell r="G239" t="str">
            <v xml:space="preserve">--- </v>
          </cell>
          <cell r="H239" t="str">
            <v xml:space="preserve">--- </v>
          </cell>
          <cell r="I239" t="str">
            <v xml:space="preserve">--- </v>
          </cell>
          <cell r="J239" t="str">
            <v xml:space="preserve">--- </v>
          </cell>
          <cell r="K239" t="str">
            <v xml:space="preserve">--- </v>
          </cell>
          <cell r="M239">
            <v>13.100027499999994</v>
          </cell>
          <cell r="N239">
            <v>15.109352337499997</v>
          </cell>
          <cell r="O239">
            <v>16.538147286187499</v>
          </cell>
          <cell r="P239">
            <v>18.088389805513437</v>
          </cell>
          <cell r="Q239">
            <v>19.770402938982077</v>
          </cell>
        </row>
        <row r="240">
          <cell r="B240" t="str">
            <v xml:space="preserve">     PV Free Cash Flows</v>
          </cell>
          <cell r="F240" t="str">
            <v xml:space="preserve">--- </v>
          </cell>
          <cell r="G240" t="str">
            <v xml:space="preserve">--- </v>
          </cell>
          <cell r="H240" t="str">
            <v xml:space="preserve">--- </v>
          </cell>
          <cell r="I240" t="str">
            <v xml:space="preserve">--- </v>
          </cell>
          <cell r="J240" t="str">
            <v xml:space="preserve">--- </v>
          </cell>
          <cell r="K240" t="str">
            <v xml:space="preserve">--- </v>
          </cell>
          <cell r="M240">
            <v>11.80182657657657</v>
          </cell>
          <cell r="N240">
            <v>12.263089308903494</v>
          </cell>
          <cell r="O240">
            <v>12.092550758345999</v>
          </cell>
          <cell r="P240">
            <v>11.915382637300356</v>
          </cell>
          <cell r="Q240">
            <v>11.732771880391743</v>
          </cell>
        </row>
        <row r="241">
          <cell r="B241" t="str">
            <v xml:space="preserve">     Total PV of discreet cash flows</v>
          </cell>
          <cell r="F241" t="str">
            <v xml:space="preserve">--- </v>
          </cell>
          <cell r="G241" t="str">
            <v xml:space="preserve">--- </v>
          </cell>
          <cell r="H241" t="str">
            <v xml:space="preserve">--- </v>
          </cell>
          <cell r="I241" t="str">
            <v xml:space="preserve">--- </v>
          </cell>
          <cell r="J241" t="str">
            <v xml:space="preserve">--- </v>
          </cell>
          <cell r="K241" t="str">
            <v xml:space="preserve">--- </v>
          </cell>
          <cell r="O241" t="str">
            <v>% of enterprise value ------&gt;</v>
          </cell>
          <cell r="P241">
            <v>0.22789917077461289</v>
          </cell>
          <cell r="Q241">
            <v>59.805621161518161</v>
          </cell>
        </row>
        <row r="244">
          <cell r="B244" t="str">
            <v>Terminal Value</v>
          </cell>
        </row>
        <row r="246">
          <cell r="B246" t="str">
            <v>EBITDA</v>
          </cell>
          <cell r="F246" t="str">
            <v xml:space="preserve">--- </v>
          </cell>
          <cell r="G246" t="str">
            <v xml:space="preserve">--- </v>
          </cell>
          <cell r="H246" t="str">
            <v xml:space="preserve">--- </v>
          </cell>
          <cell r="I246" t="str">
            <v xml:space="preserve">--- </v>
          </cell>
          <cell r="J246" t="str">
            <v xml:space="preserve">--- </v>
          </cell>
          <cell r="K246" t="str">
            <v xml:space="preserve">--- </v>
          </cell>
          <cell r="M246" t="str">
            <v xml:space="preserve">--- </v>
          </cell>
          <cell r="N246" t="str">
            <v xml:space="preserve">--- </v>
          </cell>
          <cell r="O246" t="str">
            <v xml:space="preserve">--- </v>
          </cell>
          <cell r="P246" t="str">
            <v xml:space="preserve">--- </v>
          </cell>
          <cell r="Q246">
            <v>37.935487012499998</v>
          </cell>
        </row>
        <row r="247">
          <cell r="B247" t="str">
            <v>Exit Multiple</v>
          </cell>
          <cell r="F247" t="str">
            <v xml:space="preserve">--- </v>
          </cell>
          <cell r="G247" t="str">
            <v xml:space="preserve">--- </v>
          </cell>
          <cell r="H247" t="str">
            <v xml:space="preserve">--- </v>
          </cell>
          <cell r="I247" t="str">
            <v xml:space="preserve">--- </v>
          </cell>
          <cell r="J247" t="str">
            <v xml:space="preserve">--- </v>
          </cell>
          <cell r="K247" t="str">
            <v xml:space="preserve">--- </v>
          </cell>
          <cell r="M247" t="str">
            <v xml:space="preserve">--- </v>
          </cell>
          <cell r="N247" t="str">
            <v xml:space="preserve">--- </v>
          </cell>
          <cell r="O247" t="str">
            <v xml:space="preserve">--- </v>
          </cell>
          <cell r="P247" t="str">
            <v xml:space="preserve">--- </v>
          </cell>
          <cell r="Q247">
            <v>9</v>
          </cell>
        </row>
        <row r="248">
          <cell r="B248" t="str">
            <v xml:space="preserve">     Terminal Value</v>
          </cell>
          <cell r="F248" t="str">
            <v xml:space="preserve">--- </v>
          </cell>
          <cell r="G248" t="str">
            <v xml:space="preserve">--- </v>
          </cell>
          <cell r="H248" t="str">
            <v xml:space="preserve">--- </v>
          </cell>
          <cell r="I248" t="str">
            <v xml:space="preserve">--- </v>
          </cell>
          <cell r="J248" t="str">
            <v xml:space="preserve">--- </v>
          </cell>
          <cell r="K248" t="str">
            <v xml:space="preserve">--- </v>
          </cell>
          <cell r="M248" t="str">
            <v xml:space="preserve">--- </v>
          </cell>
          <cell r="N248" t="str">
            <v xml:space="preserve">--- </v>
          </cell>
          <cell r="O248" t="str">
            <v xml:space="preserve">--- </v>
          </cell>
          <cell r="P248" t="str">
            <v xml:space="preserve">--- </v>
          </cell>
          <cell r="Q248">
            <v>341.41938311249999</v>
          </cell>
        </row>
        <row r="249">
          <cell r="B249" t="str">
            <v xml:space="preserve">     PV of Terminal Value</v>
          </cell>
          <cell r="F249" t="str">
            <v xml:space="preserve">--- </v>
          </cell>
          <cell r="G249" t="str">
            <v xml:space="preserve">--- </v>
          </cell>
          <cell r="H249" t="str">
            <v xml:space="preserve">--- </v>
          </cell>
          <cell r="I249" t="str">
            <v xml:space="preserve">--- </v>
          </cell>
          <cell r="J249" t="str">
            <v xml:space="preserve">--- </v>
          </cell>
          <cell r="K249" t="str">
            <v xml:space="preserve">--- </v>
          </cell>
          <cell r="O249" t="str">
            <v>% of enterprise value ------&gt;</v>
          </cell>
          <cell r="P249">
            <v>0.77210082922538725</v>
          </cell>
          <cell r="Q249">
            <v>202.61578633304694</v>
          </cell>
        </row>
        <row r="251">
          <cell r="B251" t="str">
            <v>Enterprise Value</v>
          </cell>
          <cell r="P251">
            <v>10.348255352914746</v>
          </cell>
          <cell r="Q251">
            <v>262.42140749456507</v>
          </cell>
        </row>
        <row r="255">
          <cell r="B255" t="str">
            <v>Sensitivity Tables</v>
          </cell>
        </row>
        <row r="258">
          <cell r="B258" t="str">
            <v>DCF Analysis</v>
          </cell>
          <cell r="K258" t="str">
            <v>LBO Analysis</v>
          </cell>
        </row>
        <row r="261">
          <cell r="B261" t="str">
            <v>Enterprise Value ($ millions)</v>
          </cell>
          <cell r="K261" t="str">
            <v>Enterprise Value ($ millions)</v>
          </cell>
        </row>
        <row r="263">
          <cell r="D263" t="str">
            <v>Discount Rate</v>
          </cell>
          <cell r="M263" t="str">
            <v xml:space="preserve">Required Equity IRR </v>
          </cell>
        </row>
        <row r="264">
          <cell r="C264">
            <v>262.42140749456507</v>
          </cell>
          <cell r="D264">
            <v>9.0000000000000011E-2</v>
          </cell>
          <cell r="E264">
            <v>0.1</v>
          </cell>
          <cell r="F264">
            <v>0.11</v>
          </cell>
          <cell r="G264">
            <v>0.12</v>
          </cell>
          <cell r="H264">
            <v>0.13</v>
          </cell>
          <cell r="L264">
            <v>236.25814346060156</v>
          </cell>
          <cell r="M264">
            <v>0.18</v>
          </cell>
          <cell r="N264">
            <v>0.19</v>
          </cell>
          <cell r="O264">
            <v>0.2</v>
          </cell>
          <cell r="P264">
            <v>0.21000000000000002</v>
          </cell>
          <cell r="Q264">
            <v>0.22000000000000003</v>
          </cell>
        </row>
        <row r="265">
          <cell r="C265">
            <v>8</v>
          </cell>
          <cell r="D265">
            <v>260.41348361921666</v>
          </cell>
          <cell r="E265">
            <v>249.89163945911298</v>
          </cell>
          <cell r="F265">
            <v>239.90854234644877</v>
          </cell>
          <cell r="G265">
            <v>230.43173210780026</v>
          </cell>
          <cell r="H265">
            <v>221.43098040100003</v>
          </cell>
          <cell r="L265">
            <v>8</v>
          </cell>
          <cell r="M265">
            <v>228.4462237309904</v>
          </cell>
          <cell r="N265">
            <v>224.71316345775776</v>
          </cell>
          <cell r="O265">
            <v>221.16366680890093</v>
          </cell>
          <cell r="P265">
            <v>217.78728897031138</v>
          </cell>
          <cell r="Q265">
            <v>214.5742588498415</v>
          </cell>
        </row>
        <row r="266">
          <cell r="B266" t="str">
            <v>EBITDA</v>
          </cell>
          <cell r="C266">
            <v>9</v>
          </cell>
          <cell r="D266">
            <v>285.06894728315365</v>
          </cell>
          <cell r="E266">
            <v>273.44659224580789</v>
          </cell>
          <cell r="F266">
            <v>262.42140749456507</v>
          </cell>
          <cell r="G266">
            <v>251.95734622345685</v>
          </cell>
          <cell r="H266">
            <v>242.02084290401245</v>
          </cell>
          <cell r="K266" t="str">
            <v>EBITDA</v>
          </cell>
          <cell r="L266">
            <v>9</v>
          </cell>
          <cell r="M266">
            <v>244.86399699700135</v>
          </cell>
          <cell r="N266">
            <v>240.45261095130328</v>
          </cell>
          <cell r="O266">
            <v>236.25814345620824</v>
          </cell>
          <cell r="P266">
            <v>232.26825179095349</v>
          </cell>
          <cell r="Q266">
            <v>228.47138938078257</v>
          </cell>
        </row>
        <row r="267">
          <cell r="B267" t="str">
            <v>Exit</v>
          </cell>
          <cell r="C267">
            <v>10</v>
          </cell>
          <cell r="D267">
            <v>309.72441094709063</v>
          </cell>
          <cell r="E267">
            <v>297.0015450325028</v>
          </cell>
          <cell r="F267">
            <v>284.93427264268144</v>
          </cell>
          <cell r="G267">
            <v>273.4829603391135</v>
          </cell>
          <cell r="H267">
            <v>262.61070540702485</v>
          </cell>
          <cell r="K267" t="str">
            <v>Exit</v>
          </cell>
          <cell r="L267">
            <v>10</v>
          </cell>
          <cell r="M267">
            <v>261.28177025972872</v>
          </cell>
          <cell r="N267">
            <v>256.19205844484884</v>
          </cell>
          <cell r="O267">
            <v>251.35262010351548</v>
          </cell>
          <cell r="P267">
            <v>246.74921461159565</v>
          </cell>
          <cell r="Q267">
            <v>242.36851991172361</v>
          </cell>
        </row>
        <row r="268">
          <cell r="B268" t="str">
            <v>Multiple</v>
          </cell>
          <cell r="C268">
            <v>11</v>
          </cell>
          <cell r="D268">
            <v>334.37987461102762</v>
          </cell>
          <cell r="E268">
            <v>320.55649781919766</v>
          </cell>
          <cell r="F268">
            <v>307.44713779079774</v>
          </cell>
          <cell r="G268">
            <v>295.00857445477016</v>
          </cell>
          <cell r="H268">
            <v>283.20056791003731</v>
          </cell>
          <cell r="K268" t="str">
            <v>Multiple</v>
          </cell>
          <cell r="L268">
            <v>11</v>
          </cell>
          <cell r="M268">
            <v>277.69954352245611</v>
          </cell>
          <cell r="N268">
            <v>271.93150593839442</v>
          </cell>
          <cell r="O268">
            <v>266.44709675082271</v>
          </cell>
          <cell r="P268">
            <v>261.23017743223778</v>
          </cell>
          <cell r="Q268">
            <v>256.26565044266471</v>
          </cell>
        </row>
        <row r="269">
          <cell r="C269">
            <v>12</v>
          </cell>
          <cell r="D269">
            <v>359.0353382749646</v>
          </cell>
          <cell r="E269">
            <v>344.11145060589251</v>
          </cell>
          <cell r="F269">
            <v>329.96000293891404</v>
          </cell>
          <cell r="G269">
            <v>316.53418857042675</v>
          </cell>
          <cell r="H269">
            <v>303.79043041304965</v>
          </cell>
          <cell r="L269">
            <v>12</v>
          </cell>
          <cell r="M269">
            <v>294.11731678518339</v>
          </cell>
          <cell r="N269">
            <v>287.67095343193989</v>
          </cell>
          <cell r="O269">
            <v>281.54157339813003</v>
          </cell>
          <cell r="P269">
            <v>275.71114025287994</v>
          </cell>
          <cell r="Q269">
            <v>270.16278097360572</v>
          </cell>
        </row>
        <row r="272">
          <cell r="B272" t="str">
            <v>Enterprise Value / 2007E EBITDA</v>
          </cell>
          <cell r="K272" t="str">
            <v>Enterprise Value / 2007E EBITDA</v>
          </cell>
        </row>
        <row r="274">
          <cell r="D274" t="str">
            <v>Discount Rate</v>
          </cell>
          <cell r="M274" t="str">
            <v xml:space="preserve">Required Equity IRR </v>
          </cell>
        </row>
        <row r="275">
          <cell r="C275">
            <v>10.348255352914746</v>
          </cell>
          <cell r="D275">
            <v>9.0000000000000011E-2</v>
          </cell>
          <cell r="E275">
            <v>0.1</v>
          </cell>
          <cell r="F275">
            <v>0.11</v>
          </cell>
          <cell r="G275">
            <v>0.12</v>
          </cell>
          <cell r="H275">
            <v>0.13</v>
          </cell>
          <cell r="L275">
            <v>9.3165402208526178</v>
          </cell>
          <cell r="M275">
            <v>0.18</v>
          </cell>
          <cell r="N275">
            <v>0.19</v>
          </cell>
          <cell r="O275">
            <v>0.2</v>
          </cell>
          <cell r="P275">
            <v>0.21000000000000002</v>
          </cell>
          <cell r="Q275">
            <v>0.22000000000000003</v>
          </cell>
        </row>
        <row r="276">
          <cell r="C276">
            <v>8</v>
          </cell>
          <cell r="D276">
            <v>10.269075421712868</v>
          </cell>
          <cell r="E276">
            <v>9.8541598430187687</v>
          </cell>
          <cell r="F276">
            <v>9.4604890708012448</v>
          </cell>
          <cell r="G276">
            <v>9.0867830792933564</v>
          </cell>
          <cell r="H276">
            <v>8.7318498521629415</v>
          </cell>
          <cell r="L276">
            <v>8</v>
          </cell>
          <cell r="M276">
            <v>9.0084870748448438</v>
          </cell>
          <cell r="N276">
            <v>8.861278577931218</v>
          </cell>
          <cell r="O276">
            <v>8.7213086797153245</v>
          </cell>
          <cell r="P276">
            <v>8.5881655022008498</v>
          </cell>
          <cell r="Q276">
            <v>8.4614637347624697</v>
          </cell>
        </row>
        <row r="277">
          <cell r="B277" t="str">
            <v>EBITDA</v>
          </cell>
          <cell r="C277">
            <v>9</v>
          </cell>
          <cell r="D277">
            <v>11.241332358655848</v>
          </cell>
          <cell r="E277">
            <v>10.78301952939027</v>
          </cell>
          <cell r="F277">
            <v>10.348255352914746</v>
          </cell>
          <cell r="G277">
            <v>9.9356183691571758</v>
          </cell>
          <cell r="H277">
            <v>9.5437849640763606</v>
          </cell>
          <cell r="K277" t="str">
            <v>EBITDA</v>
          </cell>
          <cell r="L277">
            <v>9</v>
          </cell>
          <cell r="M277">
            <v>9.6559011395165957</v>
          </cell>
          <cell r="N277">
            <v>9.4819437261446922</v>
          </cell>
          <cell r="O277">
            <v>9.3165402206793733</v>
          </cell>
          <cell r="P277">
            <v>9.1592039035826911</v>
          </cell>
          <cell r="Q277">
            <v>9.0094794503246405</v>
          </cell>
        </row>
        <row r="278">
          <cell r="B278" t="str">
            <v>Exit</v>
          </cell>
          <cell r="C278">
            <v>10</v>
          </cell>
          <cell r="D278">
            <v>12.213589295598826</v>
          </cell>
          <cell r="E278">
            <v>11.711879215761773</v>
          </cell>
          <cell r="F278">
            <v>11.236021635028251</v>
          </cell>
          <cell r="G278">
            <v>10.784453659020999</v>
          </cell>
          <cell r="H278">
            <v>10.35572007598978</v>
          </cell>
          <cell r="K278" t="str">
            <v>Exit</v>
          </cell>
          <cell r="L278">
            <v>10</v>
          </cell>
          <cell r="M278">
            <v>10.303315204058862</v>
          </cell>
          <cell r="N278">
            <v>10.10260887435817</v>
          </cell>
          <cell r="O278">
            <v>9.9117717616434184</v>
          </cell>
          <cell r="P278">
            <v>9.7302423049645341</v>
          </cell>
          <cell r="Q278">
            <v>9.5574951658868095</v>
          </cell>
        </row>
        <row r="279">
          <cell r="B279" t="str">
            <v>Multiple</v>
          </cell>
          <cell r="C279">
            <v>11</v>
          </cell>
          <cell r="D279">
            <v>13.185846232541804</v>
          </cell>
          <cell r="E279">
            <v>12.640738902133272</v>
          </cell>
          <cell r="F279">
            <v>12.123787917141753</v>
          </cell>
          <cell r="G279">
            <v>11.63328894888482</v>
          </cell>
          <cell r="H279">
            <v>11.167655187903202</v>
          </cell>
          <cell r="K279" t="str">
            <v>Multiple</v>
          </cell>
          <cell r="L279">
            <v>11</v>
          </cell>
          <cell r="M279">
            <v>10.950729268601131</v>
          </cell>
          <cell r="N279">
            <v>10.723274022571648</v>
          </cell>
          <cell r="O279">
            <v>10.507003302607464</v>
          </cell>
          <cell r="P279">
            <v>10.301280706346377</v>
          </cell>
          <cell r="Q279">
            <v>10.10551088144898</v>
          </cell>
        </row>
        <row r="280">
          <cell r="C280">
            <v>12</v>
          </cell>
          <cell r="D280">
            <v>14.158103169484782</v>
          </cell>
          <cell r="E280">
            <v>13.569598588504771</v>
          </cell>
          <cell r="F280">
            <v>13.011554199255256</v>
          </cell>
          <cell r="G280">
            <v>12.482124238748639</v>
          </cell>
          <cell r="H280">
            <v>11.979590299816618</v>
          </cell>
          <cell r="L280">
            <v>12</v>
          </cell>
          <cell r="M280">
            <v>11.598143333143396</v>
          </cell>
          <cell r="N280">
            <v>11.34393917078512</v>
          </cell>
          <cell r="O280">
            <v>11.102234843571514</v>
          </cell>
          <cell r="P280">
            <v>10.87231910772822</v>
          </cell>
          <cell r="Q280">
            <v>10.653526597011147</v>
          </cell>
        </row>
        <row r="283">
          <cell r="B283" t="str">
            <v>Enterprise Value ($ millions)</v>
          </cell>
          <cell r="K283" t="str">
            <v>Enterprise Value ($ millions)</v>
          </cell>
        </row>
        <row r="285">
          <cell r="D285" t="str">
            <v>2008-2012 Revenue Growth Rate</v>
          </cell>
          <cell r="M285" t="str">
            <v>2008-2012 Revenue Growth Rate</v>
          </cell>
        </row>
        <row r="286">
          <cell r="C286">
            <v>262.42140749456507</v>
          </cell>
          <cell r="D286">
            <v>4.4999999999999998E-2</v>
          </cell>
          <cell r="E286">
            <v>6.5000000000000002E-2</v>
          </cell>
          <cell r="F286">
            <v>8.5000000000000006E-2</v>
          </cell>
          <cell r="G286">
            <v>0.10500000000000001</v>
          </cell>
          <cell r="H286">
            <v>0.125</v>
          </cell>
          <cell r="L286">
            <v>236.25814346060156</v>
          </cell>
          <cell r="M286">
            <v>4.4999999999999998E-2</v>
          </cell>
          <cell r="N286">
            <v>6.5000000000000002E-2</v>
          </cell>
          <cell r="O286">
            <v>8.5000000000000006E-2</v>
          </cell>
          <cell r="P286">
            <v>0.10500000000000001</v>
          </cell>
          <cell r="Q286">
            <v>0.125</v>
          </cell>
        </row>
        <row r="287">
          <cell r="C287">
            <v>8</v>
          </cell>
          <cell r="D287">
            <v>219.788860791785</v>
          </cell>
          <cell r="E287">
            <v>229.68503090268155</v>
          </cell>
          <cell r="F287">
            <v>239.90854234644877</v>
          </cell>
          <cell r="G287">
            <v>250.46287745196858</v>
          </cell>
          <cell r="H287">
            <v>261.35138032361021</v>
          </cell>
          <cell r="L287">
            <v>8</v>
          </cell>
          <cell r="M287">
            <v>207.59637063991687</v>
          </cell>
          <cell r="N287">
            <v>214.26961787606245</v>
          </cell>
          <cell r="O287">
            <v>221.16366660953022</v>
          </cell>
          <cell r="P287">
            <v>228.28085126214074</v>
          </cell>
          <cell r="Q287">
            <v>235.6234120963332</v>
          </cell>
        </row>
        <row r="288">
          <cell r="B288" t="str">
            <v>EBITDA</v>
          </cell>
          <cell r="C288">
            <v>9</v>
          </cell>
          <cell r="D288">
            <v>239.90248939856068</v>
          </cell>
          <cell r="E288">
            <v>250.97575238544891</v>
          </cell>
          <cell r="F288">
            <v>262.42140749456507</v>
          </cell>
          <cell r="G288">
            <v>274.24378307900429</v>
          </cell>
          <cell r="H288">
            <v>286.44706926734898</v>
          </cell>
          <cell r="K288" t="str">
            <v>EBITDA</v>
          </cell>
          <cell r="L288">
            <v>9</v>
          </cell>
          <cell r="M288">
            <v>221.0822017955438</v>
          </cell>
          <cell r="N288">
            <v>228.54466887969795</v>
          </cell>
          <cell r="O288">
            <v>236.258143256902</v>
          </cell>
          <cell r="P288">
            <v>244.22552655242364</v>
          </cell>
          <cell r="Q288">
            <v>252.44962627292662</v>
          </cell>
        </row>
        <row r="289">
          <cell r="B289" t="str">
            <v>Exit</v>
          </cell>
          <cell r="C289">
            <v>10</v>
          </cell>
          <cell r="D289">
            <v>260.01611800533635</v>
          </cell>
          <cell r="E289">
            <v>272.26647386821634</v>
          </cell>
          <cell r="F289">
            <v>284.93427264268144</v>
          </cell>
          <cell r="G289">
            <v>298.02468870603991</v>
          </cell>
          <cell r="H289">
            <v>311.54275821108774</v>
          </cell>
          <cell r="K289" t="str">
            <v>Exit</v>
          </cell>
          <cell r="L289">
            <v>10</v>
          </cell>
          <cell r="M289">
            <v>234.56803291039353</v>
          </cell>
          <cell r="N289">
            <v>242.81971988333348</v>
          </cell>
          <cell r="O289">
            <v>251.35261990427375</v>
          </cell>
          <cell r="P289">
            <v>260.1702018427066</v>
          </cell>
          <cell r="Q289">
            <v>269.27584044952005</v>
          </cell>
        </row>
        <row r="290">
          <cell r="B290" t="str">
            <v>Multiple</v>
          </cell>
          <cell r="C290">
            <v>11</v>
          </cell>
          <cell r="D290">
            <v>280.129746612112</v>
          </cell>
          <cell r="E290">
            <v>293.55719535098376</v>
          </cell>
          <cell r="F290">
            <v>307.44713779079774</v>
          </cell>
          <cell r="G290">
            <v>321.80559433307565</v>
          </cell>
          <cell r="H290">
            <v>336.63844715482662</v>
          </cell>
          <cell r="K290" t="str">
            <v>Multiple</v>
          </cell>
          <cell r="L290">
            <v>11</v>
          </cell>
          <cell r="M290">
            <v>248.05386402524329</v>
          </cell>
          <cell r="N290">
            <v>257.094770886969</v>
          </cell>
          <cell r="O290">
            <v>266.44709655164553</v>
          </cell>
          <cell r="P290">
            <v>276.11487713298948</v>
          </cell>
          <cell r="Q290">
            <v>286.10205462611356</v>
          </cell>
        </row>
        <row r="291">
          <cell r="C291">
            <v>12</v>
          </cell>
          <cell r="D291">
            <v>300.24337521888765</v>
          </cell>
          <cell r="E291">
            <v>314.84791683375113</v>
          </cell>
          <cell r="F291">
            <v>329.96000293891404</v>
          </cell>
          <cell r="G291">
            <v>345.58649996011138</v>
          </cell>
          <cell r="H291">
            <v>361.73413609856539</v>
          </cell>
          <cell r="L291">
            <v>12</v>
          </cell>
          <cell r="M291">
            <v>261.5396951400931</v>
          </cell>
          <cell r="N291">
            <v>271.3698218906045</v>
          </cell>
          <cell r="O291">
            <v>281.54157319901725</v>
          </cell>
          <cell r="P291">
            <v>292.05955242327252</v>
          </cell>
          <cell r="Q291">
            <v>302.92826880270695</v>
          </cell>
        </row>
        <row r="294">
          <cell r="B294" t="str">
            <v>Enterprise Value / 2007E EBITDA</v>
          </cell>
          <cell r="K294" t="str">
            <v>Enterprise Value / 2007E EBITDA</v>
          </cell>
        </row>
        <row r="296">
          <cell r="D296" t="str">
            <v>2008-2012 Revenue Growth Rate</v>
          </cell>
          <cell r="M296" t="str">
            <v>2008-2012 Revenue Growth Rate</v>
          </cell>
        </row>
        <row r="297">
          <cell r="C297">
            <v>10.348255352914746</v>
          </cell>
          <cell r="D297">
            <v>4.4999999999999998E-2</v>
          </cell>
          <cell r="E297">
            <v>6.5000000000000002E-2</v>
          </cell>
          <cell r="F297">
            <v>8.5000000000000006E-2</v>
          </cell>
          <cell r="G297">
            <v>0.10500000000000001</v>
          </cell>
          <cell r="H297">
            <v>0.125</v>
          </cell>
          <cell r="L297">
            <v>9.3165402208526178</v>
          </cell>
          <cell r="M297">
            <v>4.4999999999999998E-2</v>
          </cell>
          <cell r="N297">
            <v>6.5000000000000002E-2</v>
          </cell>
          <cell r="O297">
            <v>8.5000000000000006E-2</v>
          </cell>
          <cell r="P297">
            <v>0.10500000000000001</v>
          </cell>
          <cell r="Q297">
            <v>0.125</v>
          </cell>
        </row>
        <row r="298">
          <cell r="C298">
            <v>8</v>
          </cell>
          <cell r="D298">
            <v>8.6670949482150323</v>
          </cell>
          <cell r="E298">
            <v>9.0573378643748388</v>
          </cell>
          <cell r="F298">
            <v>9.4604890708012448</v>
          </cell>
          <cell r="G298">
            <v>9.8766858887167697</v>
          </cell>
          <cell r="H298">
            <v>10.3060601886356</v>
          </cell>
          <cell r="L298">
            <v>8</v>
          </cell>
          <cell r="M298">
            <v>8.1862995638596505</v>
          </cell>
          <cell r="N298">
            <v>8.4494506043638324</v>
          </cell>
          <cell r="O298">
            <v>8.721308671853393</v>
          </cell>
          <cell r="P298">
            <v>9.0019658212918774</v>
          </cell>
          <cell r="Q298">
            <v>9.291510394587057</v>
          </cell>
        </row>
        <row r="299">
          <cell r="B299" t="str">
            <v>EBITDA</v>
          </cell>
          <cell r="C299">
            <v>9</v>
          </cell>
          <cell r="D299">
            <v>9.460250380478751</v>
          </cell>
          <cell r="E299">
            <v>9.8969104611951924</v>
          </cell>
          <cell r="F299">
            <v>10.348255352914746</v>
          </cell>
          <cell r="G299">
            <v>10.814455738751697</v>
          </cell>
          <cell r="H299">
            <v>11.29567685111199</v>
          </cell>
          <cell r="K299" t="str">
            <v>EBITDA</v>
          </cell>
          <cell r="L299">
            <v>9</v>
          </cell>
          <cell r="M299">
            <v>8.7180962102426669</v>
          </cell>
          <cell r="N299">
            <v>9.0123691344176802</v>
          </cell>
          <cell r="O299">
            <v>9.3165402128199837</v>
          </cell>
          <cell r="P299">
            <v>9.6307238673616329</v>
          </cell>
          <cell r="Q299">
            <v>9.9550308085069048</v>
          </cell>
        </row>
        <row r="300">
          <cell r="B300" t="str">
            <v>Exit</v>
          </cell>
          <cell r="C300">
            <v>10</v>
          </cell>
          <cell r="D300">
            <v>10.253405812742471</v>
          </cell>
          <cell r="E300">
            <v>10.736483058015549</v>
          </cell>
          <cell r="F300">
            <v>11.236021635028251</v>
          </cell>
          <cell r="G300">
            <v>11.75222558878662</v>
          </cell>
          <cell r="H300">
            <v>12.28529351358838</v>
          </cell>
          <cell r="K300" t="str">
            <v>Exit</v>
          </cell>
          <cell r="L300">
            <v>10</v>
          </cell>
          <cell r="M300">
            <v>9.249892855017686</v>
          </cell>
          <cell r="N300">
            <v>9.5752876644715279</v>
          </cell>
          <cell r="O300">
            <v>9.9117717537865744</v>
          </cell>
          <cell r="P300">
            <v>10.259481913431388</v>
          </cell>
          <cell r="Q300">
            <v>10.618551222426753</v>
          </cell>
        </row>
        <row r="301">
          <cell r="B301" t="str">
            <v>Multiple</v>
          </cell>
          <cell r="C301">
            <v>11</v>
          </cell>
          <cell r="D301">
            <v>11.04656124500619</v>
          </cell>
          <cell r="E301">
            <v>11.576055654835907</v>
          </cell>
          <cell r="F301">
            <v>12.123787917141753</v>
          </cell>
          <cell r="G301">
            <v>12.689995438821548</v>
          </cell>
          <cell r="H301">
            <v>13.274910176064774</v>
          </cell>
          <cell r="K301" t="str">
            <v>Multiple</v>
          </cell>
          <cell r="L301">
            <v>11</v>
          </cell>
          <cell r="M301">
            <v>9.7816894997927069</v>
          </cell>
          <cell r="N301">
            <v>10.138206194525376</v>
          </cell>
          <cell r="O301">
            <v>10.507003294753165</v>
          </cell>
          <cell r="P301">
            <v>10.888239959501142</v>
          </cell>
          <cell r="Q301">
            <v>11.282071636346604</v>
          </cell>
        </row>
        <row r="302">
          <cell r="C302">
            <v>12</v>
          </cell>
          <cell r="D302">
            <v>11.839716677269909</v>
          </cell>
          <cell r="E302">
            <v>12.41562825165626</v>
          </cell>
          <cell r="F302">
            <v>13.011554199255256</v>
          </cell>
          <cell r="G302">
            <v>13.627765288856475</v>
          </cell>
          <cell r="H302">
            <v>14.264526838541164</v>
          </cell>
          <cell r="L302">
            <v>12</v>
          </cell>
          <cell r="M302">
            <v>10.313486144567731</v>
          </cell>
          <cell r="N302">
            <v>10.701124724579222</v>
          </cell>
          <cell r="O302">
            <v>11.102234835719754</v>
          </cell>
          <cell r="P302">
            <v>11.516998005570901</v>
          </cell>
          <cell r="Q302">
            <v>11.945592050266452</v>
          </cell>
        </row>
      </sheetData>
      <sheetData sheetId="3" refreshError="1"/>
      <sheetData sheetId="4" refreshError="1">
        <row r="1">
          <cell r="DB1">
            <v>0.17733333333333334</v>
          </cell>
        </row>
        <row r="3">
          <cell r="G3" t="str">
            <v>Implied EBITDA</v>
          </cell>
          <cell r="K3" t="str">
            <v>Enterprise Value</v>
          </cell>
          <cell r="P3" t="str">
            <v>Min.</v>
          </cell>
          <cell r="Q3" t="str">
            <v>Pref.</v>
          </cell>
          <cell r="R3" t="str">
            <v>Total</v>
          </cell>
          <cell r="T3" t="str">
            <v>Implied Equity Value</v>
          </cell>
        </row>
        <row r="4">
          <cell r="B4" t="str">
            <v>Methodology</v>
          </cell>
          <cell r="E4" t="str">
            <v>Metric</v>
          </cell>
          <cell r="G4" t="str">
            <v>Multiple Range</v>
          </cell>
          <cell r="K4" t="str">
            <v>Range</v>
          </cell>
          <cell r="O4" t="str">
            <v>Cash</v>
          </cell>
          <cell r="P4" t="str">
            <v>Interest</v>
          </cell>
          <cell r="Q4" t="str">
            <v>Stock</v>
          </cell>
          <cell r="R4" t="str">
            <v>Debt</v>
          </cell>
          <cell r="T4" t="str">
            <v>Range</v>
          </cell>
          <cell r="X4" t="str">
            <v>Enterprise Value Range</v>
          </cell>
        </row>
        <row r="6">
          <cell r="B6" t="str">
            <v>Comparable Trading Analysis</v>
          </cell>
        </row>
        <row r="7">
          <cell r="B7" t="str">
            <v>2007E EBITDA</v>
          </cell>
          <cell r="E7">
            <v>25.359000000000002</v>
          </cell>
          <cell r="G7">
            <v>10</v>
          </cell>
          <cell r="H7" t="str">
            <v>to</v>
          </cell>
          <cell r="I7">
            <v>12</v>
          </cell>
          <cell r="K7">
            <v>253.59000000000003</v>
          </cell>
          <cell r="L7" t="str">
            <v>to</v>
          </cell>
          <cell r="M7">
            <v>304.30799999999999</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1</v>
          </cell>
          <cell r="AZ7">
            <v>1</v>
          </cell>
          <cell r="BA7">
            <v>1</v>
          </cell>
          <cell r="BB7">
            <v>1</v>
          </cell>
          <cell r="BC7">
            <v>1</v>
          </cell>
          <cell r="BD7">
            <v>1</v>
          </cell>
          <cell r="BE7">
            <v>1</v>
          </cell>
          <cell r="BF7">
            <v>1</v>
          </cell>
          <cell r="BG7">
            <v>1</v>
          </cell>
          <cell r="BH7">
            <v>1</v>
          </cell>
          <cell r="BI7">
            <v>1</v>
          </cell>
          <cell r="BJ7">
            <v>1</v>
          </cell>
          <cell r="BK7">
            <v>1</v>
          </cell>
          <cell r="BL7">
            <v>1</v>
          </cell>
          <cell r="BM7">
            <v>1</v>
          </cell>
          <cell r="BN7">
            <v>1</v>
          </cell>
          <cell r="BO7">
            <v>1</v>
          </cell>
          <cell r="BP7">
            <v>1</v>
          </cell>
          <cell r="BQ7">
            <v>1</v>
          </cell>
          <cell r="BR7">
            <v>1</v>
          </cell>
          <cell r="BS7">
            <v>1</v>
          </cell>
          <cell r="BT7">
            <v>1</v>
          </cell>
          <cell r="BU7">
            <v>1</v>
          </cell>
          <cell r="BV7">
            <v>1</v>
          </cell>
          <cell r="BW7">
            <v>1</v>
          </cell>
          <cell r="BX7">
            <v>1</v>
          </cell>
          <cell r="BY7">
            <v>0</v>
          </cell>
          <cell r="BZ7">
            <v>0</v>
          </cell>
          <cell r="CA7">
            <v>0</v>
          </cell>
          <cell r="CB7">
            <v>0</v>
          </cell>
          <cell r="CC7">
            <v>0</v>
          </cell>
          <cell r="CD7">
            <v>0</v>
          </cell>
          <cell r="CE7">
            <v>0</v>
          </cell>
          <cell r="CF7">
            <v>0</v>
          </cell>
          <cell r="CG7">
            <v>0</v>
          </cell>
          <cell r="CH7">
            <v>0</v>
          </cell>
          <cell r="CI7">
            <v>0</v>
          </cell>
          <cell r="CJ7">
            <v>0</v>
          </cell>
          <cell r="CK7">
            <v>0</v>
          </cell>
          <cell r="CL7">
            <v>0</v>
          </cell>
          <cell r="CM7">
            <v>0</v>
          </cell>
          <cell r="CN7">
            <v>0</v>
          </cell>
          <cell r="CO7">
            <v>0</v>
          </cell>
          <cell r="CP7">
            <v>0</v>
          </cell>
          <cell r="CQ7">
            <v>0</v>
          </cell>
          <cell r="CR7">
            <v>0</v>
          </cell>
          <cell r="CS7">
            <v>0</v>
          </cell>
          <cell r="CT7">
            <v>0</v>
          </cell>
          <cell r="CU7">
            <v>0</v>
          </cell>
          <cell r="CV7">
            <v>0</v>
          </cell>
          <cell r="CW7">
            <v>0</v>
          </cell>
          <cell r="CX7">
            <v>0</v>
          </cell>
          <cell r="CY7">
            <v>0</v>
          </cell>
          <cell r="CZ7">
            <v>0</v>
          </cell>
        </row>
        <row r="9">
          <cell r="B9" t="str">
            <v>Publishers</v>
          </cell>
          <cell r="E9" t="e">
            <v>#REF!</v>
          </cell>
          <cell r="G9">
            <v>10</v>
          </cell>
          <cell r="H9" t="str">
            <v>to</v>
          </cell>
          <cell r="I9">
            <v>12</v>
          </cell>
          <cell r="K9" t="e">
            <v>#REF!</v>
          </cell>
          <cell r="L9" t="str">
            <v>to</v>
          </cell>
          <cell r="M9" t="e">
            <v>#REF!</v>
          </cell>
          <cell r="X9" t="e">
            <v>#REF!</v>
          </cell>
          <cell r="Y9" t="e">
            <v>#REF!</v>
          </cell>
          <cell r="Z9" t="e">
            <v>#REF!</v>
          </cell>
          <cell r="AA9" t="e">
            <v>#REF!</v>
          </cell>
          <cell r="AB9" t="e">
            <v>#REF!</v>
          </cell>
          <cell r="AC9" t="e">
            <v>#REF!</v>
          </cell>
          <cell r="AD9" t="e">
            <v>#REF!</v>
          </cell>
          <cell r="AE9" t="e">
            <v>#REF!</v>
          </cell>
          <cell r="AF9" t="e">
            <v>#REF!</v>
          </cell>
          <cell r="AG9" t="e">
            <v>#REF!</v>
          </cell>
          <cell r="AH9" t="e">
            <v>#REF!</v>
          </cell>
          <cell r="AI9" t="e">
            <v>#REF!</v>
          </cell>
          <cell r="AJ9" t="e">
            <v>#REF!</v>
          </cell>
          <cell r="AK9" t="e">
            <v>#REF!</v>
          </cell>
          <cell r="AL9" t="e">
            <v>#REF!</v>
          </cell>
          <cell r="AM9" t="e">
            <v>#REF!</v>
          </cell>
          <cell r="AN9" t="e">
            <v>#REF!</v>
          </cell>
          <cell r="AO9" t="e">
            <v>#REF!</v>
          </cell>
          <cell r="AP9" t="e">
            <v>#REF!</v>
          </cell>
          <cell r="AQ9" t="e">
            <v>#REF!</v>
          </cell>
          <cell r="AR9" t="e">
            <v>#REF!</v>
          </cell>
          <cell r="AS9" t="e">
            <v>#REF!</v>
          </cell>
          <cell r="AT9" t="e">
            <v>#REF!</v>
          </cell>
          <cell r="AU9" t="e">
            <v>#REF!</v>
          </cell>
          <cell r="AV9" t="e">
            <v>#REF!</v>
          </cell>
          <cell r="AW9" t="e">
            <v>#REF!</v>
          </cell>
          <cell r="AX9" t="e">
            <v>#REF!</v>
          </cell>
          <cell r="AY9" t="e">
            <v>#REF!</v>
          </cell>
          <cell r="AZ9" t="e">
            <v>#REF!</v>
          </cell>
          <cell r="BA9" t="e">
            <v>#REF!</v>
          </cell>
          <cell r="BB9" t="e">
            <v>#REF!</v>
          </cell>
          <cell r="BC9" t="e">
            <v>#REF!</v>
          </cell>
          <cell r="BD9" t="e">
            <v>#REF!</v>
          </cell>
          <cell r="BE9" t="e">
            <v>#REF!</v>
          </cell>
          <cell r="BF9" t="e">
            <v>#REF!</v>
          </cell>
          <cell r="BG9" t="e">
            <v>#REF!</v>
          </cell>
          <cell r="BH9" t="e">
            <v>#REF!</v>
          </cell>
          <cell r="BI9" t="e">
            <v>#REF!</v>
          </cell>
          <cell r="BJ9" t="e">
            <v>#REF!</v>
          </cell>
          <cell r="BK9" t="e">
            <v>#REF!</v>
          </cell>
          <cell r="BL9" t="e">
            <v>#REF!</v>
          </cell>
          <cell r="BM9" t="e">
            <v>#REF!</v>
          </cell>
          <cell r="BN9" t="e">
            <v>#REF!</v>
          </cell>
          <cell r="BO9" t="e">
            <v>#REF!</v>
          </cell>
          <cell r="BP9" t="e">
            <v>#REF!</v>
          </cell>
          <cell r="BQ9" t="e">
            <v>#REF!</v>
          </cell>
          <cell r="BR9" t="e">
            <v>#REF!</v>
          </cell>
          <cell r="BS9" t="e">
            <v>#REF!</v>
          </cell>
          <cell r="BT9" t="e">
            <v>#REF!</v>
          </cell>
          <cell r="BU9" t="e">
            <v>#REF!</v>
          </cell>
          <cell r="BV9" t="e">
            <v>#REF!</v>
          </cell>
          <cell r="BW9" t="e">
            <v>#REF!</v>
          </cell>
          <cell r="BX9" t="e">
            <v>#REF!</v>
          </cell>
          <cell r="BY9" t="e">
            <v>#REF!</v>
          </cell>
          <cell r="BZ9" t="e">
            <v>#REF!</v>
          </cell>
          <cell r="CA9" t="e">
            <v>#REF!</v>
          </cell>
          <cell r="CB9" t="e">
            <v>#REF!</v>
          </cell>
          <cell r="CC9" t="e">
            <v>#REF!</v>
          </cell>
          <cell r="CD9" t="e">
            <v>#REF!</v>
          </cell>
          <cell r="CE9" t="e">
            <v>#REF!</v>
          </cell>
          <cell r="CF9" t="e">
            <v>#REF!</v>
          </cell>
          <cell r="CG9" t="e">
            <v>#REF!</v>
          </cell>
          <cell r="CH9" t="e">
            <v>#REF!</v>
          </cell>
          <cell r="CI9" t="e">
            <v>#REF!</v>
          </cell>
          <cell r="CJ9" t="e">
            <v>#REF!</v>
          </cell>
          <cell r="CK9" t="e">
            <v>#REF!</v>
          </cell>
          <cell r="CL9" t="e">
            <v>#REF!</v>
          </cell>
          <cell r="CM9" t="e">
            <v>#REF!</v>
          </cell>
          <cell r="CN9" t="e">
            <v>#REF!</v>
          </cell>
          <cell r="CO9" t="e">
            <v>#REF!</v>
          </cell>
          <cell r="CP9" t="e">
            <v>#REF!</v>
          </cell>
          <cell r="CQ9" t="e">
            <v>#REF!</v>
          </cell>
          <cell r="CR9" t="e">
            <v>#REF!</v>
          </cell>
          <cell r="CS9" t="e">
            <v>#REF!</v>
          </cell>
          <cell r="CT9" t="e">
            <v>#REF!</v>
          </cell>
          <cell r="CU9" t="e">
            <v>#REF!</v>
          </cell>
          <cell r="CV9" t="e">
            <v>#REF!</v>
          </cell>
          <cell r="CW9" t="e">
            <v>#REF!</v>
          </cell>
          <cell r="CX9" t="e">
            <v>#REF!</v>
          </cell>
          <cell r="CY9" t="e">
            <v>#REF!</v>
          </cell>
          <cell r="CZ9" t="e">
            <v>#REF!</v>
          </cell>
        </row>
        <row r="11">
          <cell r="B11" t="str">
            <v>2008P EBITDA</v>
          </cell>
          <cell r="E11">
            <v>17</v>
          </cell>
          <cell r="G11">
            <v>9</v>
          </cell>
          <cell r="H11" t="str">
            <v>to</v>
          </cell>
          <cell r="I11">
            <v>10</v>
          </cell>
          <cell r="K11">
            <v>153</v>
          </cell>
          <cell r="L11" t="str">
            <v>to</v>
          </cell>
          <cell r="M11">
            <v>170</v>
          </cell>
          <cell r="O11">
            <v>0</v>
          </cell>
          <cell r="P11">
            <v>0</v>
          </cell>
          <cell r="Q11">
            <v>0</v>
          </cell>
          <cell r="R11">
            <v>0</v>
          </cell>
          <cell r="T11">
            <v>153</v>
          </cell>
          <cell r="U11" t="str">
            <v>to</v>
          </cell>
          <cell r="V11">
            <v>170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cell r="CA11">
            <v>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0</v>
          </cell>
          <cell r="CW11">
            <v>0</v>
          </cell>
          <cell r="CX11">
            <v>0</v>
          </cell>
          <cell r="CY11">
            <v>0</v>
          </cell>
          <cell r="CZ11">
            <v>0</v>
          </cell>
        </row>
        <row r="12">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cell r="CY12">
            <v>0</v>
          </cell>
          <cell r="CZ12">
            <v>0</v>
          </cell>
        </row>
        <row r="13">
          <cell r="B13" t="str">
            <v>Precedent Transactions Analysis</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S13">
            <v>0</v>
          </cell>
          <cell r="BT13">
            <v>0</v>
          </cell>
          <cell r="BU13">
            <v>0</v>
          </cell>
          <cell r="BV13">
            <v>0</v>
          </cell>
          <cell r="BW13">
            <v>0</v>
          </cell>
          <cell r="BX13">
            <v>0</v>
          </cell>
          <cell r="BY13">
            <v>0</v>
          </cell>
          <cell r="BZ13">
            <v>0</v>
          </cell>
          <cell r="CA13">
            <v>0</v>
          </cell>
          <cell r="CB13">
            <v>0</v>
          </cell>
          <cell r="CC13">
            <v>0</v>
          </cell>
          <cell r="CD13">
            <v>0</v>
          </cell>
          <cell r="CE13">
            <v>0</v>
          </cell>
          <cell r="CF13">
            <v>0</v>
          </cell>
          <cell r="CG13">
            <v>0</v>
          </cell>
          <cell r="CH13">
            <v>0</v>
          </cell>
          <cell r="CI13">
            <v>0</v>
          </cell>
          <cell r="CJ13">
            <v>0</v>
          </cell>
          <cell r="CK13">
            <v>0</v>
          </cell>
          <cell r="CL13">
            <v>0</v>
          </cell>
          <cell r="CM13">
            <v>0</v>
          </cell>
          <cell r="CN13">
            <v>0</v>
          </cell>
          <cell r="CO13">
            <v>0</v>
          </cell>
          <cell r="CP13">
            <v>0</v>
          </cell>
          <cell r="CQ13">
            <v>0</v>
          </cell>
          <cell r="CR13">
            <v>0</v>
          </cell>
          <cell r="CS13">
            <v>0</v>
          </cell>
          <cell r="CT13">
            <v>0</v>
          </cell>
          <cell r="CU13">
            <v>0</v>
          </cell>
          <cell r="CV13">
            <v>0</v>
          </cell>
          <cell r="CW13">
            <v>0</v>
          </cell>
          <cell r="CX13">
            <v>0</v>
          </cell>
          <cell r="CY13">
            <v>0</v>
          </cell>
          <cell r="CZ13">
            <v>0</v>
          </cell>
        </row>
        <row r="14">
          <cell r="B14" t="str">
            <v>2007E EBITDA</v>
          </cell>
          <cell r="E14">
            <v>25.359000000000002</v>
          </cell>
          <cell r="G14">
            <v>12</v>
          </cell>
          <cell r="H14" t="str">
            <v>to</v>
          </cell>
          <cell r="I14">
            <v>14</v>
          </cell>
          <cell r="K14">
            <v>304.30799999999999</v>
          </cell>
          <cell r="L14" t="str">
            <v>to</v>
          </cell>
          <cell r="M14">
            <v>355.02600000000001</v>
          </cell>
          <cell r="O14">
            <v>0</v>
          </cell>
          <cell r="P14">
            <v>0</v>
          </cell>
          <cell r="Q14">
            <v>0</v>
          </cell>
          <cell r="R14">
            <v>0</v>
          </cell>
          <cell r="T14">
            <v>304.30799999999999</v>
          </cell>
          <cell r="U14" t="str">
            <v>to</v>
          </cell>
          <cell r="V14">
            <v>355.02600000000001</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1</v>
          </cell>
          <cell r="BZ14">
            <v>1</v>
          </cell>
          <cell r="CA14">
            <v>1</v>
          </cell>
          <cell r="CB14">
            <v>1</v>
          </cell>
          <cell r="CC14">
            <v>1</v>
          </cell>
          <cell r="CD14">
            <v>1</v>
          </cell>
          <cell r="CE14">
            <v>1</v>
          </cell>
          <cell r="CF14">
            <v>1</v>
          </cell>
          <cell r="CG14">
            <v>1</v>
          </cell>
          <cell r="CH14">
            <v>1</v>
          </cell>
          <cell r="CI14">
            <v>1</v>
          </cell>
          <cell r="CJ14">
            <v>1</v>
          </cell>
          <cell r="CK14">
            <v>1</v>
          </cell>
          <cell r="CL14">
            <v>1</v>
          </cell>
          <cell r="CM14">
            <v>1</v>
          </cell>
          <cell r="CN14">
            <v>1</v>
          </cell>
          <cell r="CO14">
            <v>1</v>
          </cell>
          <cell r="CP14">
            <v>1</v>
          </cell>
          <cell r="CQ14">
            <v>1</v>
          </cell>
          <cell r="CR14">
            <v>1</v>
          </cell>
          <cell r="CS14">
            <v>1</v>
          </cell>
          <cell r="CT14">
            <v>1</v>
          </cell>
          <cell r="CU14">
            <v>1</v>
          </cell>
          <cell r="CV14">
            <v>1</v>
          </cell>
          <cell r="CW14">
            <v>1</v>
          </cell>
          <cell r="CX14">
            <v>0</v>
          </cell>
          <cell r="CY14">
            <v>0</v>
          </cell>
          <cell r="CZ14">
            <v>0</v>
          </cell>
        </row>
        <row r="15">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cell r="CA15">
            <v>0</v>
          </cell>
          <cell r="CB15">
            <v>0</v>
          </cell>
          <cell r="CC15">
            <v>0</v>
          </cell>
          <cell r="CD15">
            <v>0</v>
          </cell>
          <cell r="CE15">
            <v>0</v>
          </cell>
          <cell r="CF15">
            <v>0</v>
          </cell>
          <cell r="CG15">
            <v>0</v>
          </cell>
          <cell r="CH15">
            <v>0</v>
          </cell>
          <cell r="CI15">
            <v>0</v>
          </cell>
          <cell r="CJ15">
            <v>0</v>
          </cell>
          <cell r="CK15">
            <v>0</v>
          </cell>
          <cell r="CL15">
            <v>0</v>
          </cell>
          <cell r="CM15">
            <v>0</v>
          </cell>
          <cell r="CN15">
            <v>0</v>
          </cell>
          <cell r="CO15">
            <v>0</v>
          </cell>
          <cell r="CP15">
            <v>0</v>
          </cell>
          <cell r="CQ15">
            <v>0</v>
          </cell>
          <cell r="CR15">
            <v>0</v>
          </cell>
          <cell r="CS15">
            <v>0</v>
          </cell>
          <cell r="CT15">
            <v>0</v>
          </cell>
          <cell r="CU15">
            <v>0</v>
          </cell>
          <cell r="CV15">
            <v>0</v>
          </cell>
          <cell r="CW15">
            <v>0</v>
          </cell>
          <cell r="CX15">
            <v>0</v>
          </cell>
          <cell r="CY15">
            <v>0</v>
          </cell>
          <cell r="CZ15">
            <v>0</v>
          </cell>
        </row>
        <row r="16">
          <cell r="B16" t="str">
            <v xml:space="preserve">LBO </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G16">
            <v>0</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cell r="CA16">
            <v>0</v>
          </cell>
          <cell r="CB16">
            <v>0</v>
          </cell>
          <cell r="CC16">
            <v>0</v>
          </cell>
          <cell r="CD16">
            <v>0</v>
          </cell>
          <cell r="CE16">
            <v>0</v>
          </cell>
          <cell r="CF16">
            <v>0</v>
          </cell>
          <cell r="CG16">
            <v>0</v>
          </cell>
          <cell r="CH16">
            <v>0</v>
          </cell>
          <cell r="CI16">
            <v>0</v>
          </cell>
          <cell r="CJ16">
            <v>0</v>
          </cell>
          <cell r="CK16">
            <v>0</v>
          </cell>
          <cell r="CL16">
            <v>0</v>
          </cell>
          <cell r="CM16">
            <v>0</v>
          </cell>
          <cell r="CN16">
            <v>0</v>
          </cell>
          <cell r="CO16">
            <v>0</v>
          </cell>
          <cell r="CP16">
            <v>0</v>
          </cell>
          <cell r="CQ16">
            <v>0</v>
          </cell>
          <cell r="CR16">
            <v>0</v>
          </cell>
          <cell r="CS16">
            <v>0</v>
          </cell>
          <cell r="CT16">
            <v>0</v>
          </cell>
          <cell r="CU16">
            <v>0</v>
          </cell>
          <cell r="CV16">
            <v>0</v>
          </cell>
          <cell r="CW16">
            <v>0</v>
          </cell>
          <cell r="CX16">
            <v>0</v>
          </cell>
          <cell r="CY16">
            <v>0</v>
          </cell>
          <cell r="CZ16">
            <v>0</v>
          </cell>
        </row>
        <row r="17">
          <cell r="B17" t="str">
            <v>2007E EBITDA</v>
          </cell>
          <cell r="E17">
            <v>25.359000000000002</v>
          </cell>
          <cell r="G17">
            <v>9.1592039035826911</v>
          </cell>
          <cell r="H17" t="str">
            <v>to</v>
          </cell>
          <cell r="I17">
            <v>10.723274022571648</v>
          </cell>
          <cell r="K17">
            <v>232.26825179095349</v>
          </cell>
          <cell r="L17" t="str">
            <v>to</v>
          </cell>
          <cell r="M17">
            <v>271.93150593839442</v>
          </cell>
          <cell r="O17">
            <v>0</v>
          </cell>
          <cell r="P17">
            <v>0</v>
          </cell>
          <cell r="Q17">
            <v>0</v>
          </cell>
          <cell r="R17">
            <v>0</v>
          </cell>
          <cell r="T17">
            <v>232.26825179095349</v>
          </cell>
          <cell r="U17" t="str">
            <v>to</v>
          </cell>
          <cell r="V17">
            <v>271.93150593839442</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1</v>
          </cell>
          <cell r="AP17">
            <v>1</v>
          </cell>
          <cell r="AQ17">
            <v>1</v>
          </cell>
          <cell r="AR17">
            <v>1</v>
          </cell>
          <cell r="AS17">
            <v>1</v>
          </cell>
          <cell r="AT17">
            <v>1</v>
          </cell>
          <cell r="AU17">
            <v>1</v>
          </cell>
          <cell r="AV17">
            <v>1</v>
          </cell>
          <cell r="AW17">
            <v>1</v>
          </cell>
          <cell r="AX17">
            <v>1</v>
          </cell>
          <cell r="AY17">
            <v>1</v>
          </cell>
          <cell r="AZ17">
            <v>1</v>
          </cell>
          <cell r="BA17">
            <v>1</v>
          </cell>
          <cell r="BB17">
            <v>1</v>
          </cell>
          <cell r="BC17">
            <v>1</v>
          </cell>
          <cell r="BD17">
            <v>1</v>
          </cell>
          <cell r="BE17">
            <v>1</v>
          </cell>
          <cell r="BF17">
            <v>1</v>
          </cell>
          <cell r="BG17">
            <v>1</v>
          </cell>
          <cell r="BH17">
            <v>0</v>
          </cell>
          <cell r="BI17">
            <v>0</v>
          </cell>
          <cell r="BJ17">
            <v>0</v>
          </cell>
          <cell r="BK17">
            <v>0</v>
          </cell>
          <cell r="BL17">
            <v>0</v>
          </cell>
          <cell r="BM17">
            <v>0</v>
          </cell>
          <cell r="BN17">
            <v>0</v>
          </cell>
          <cell r="BO17">
            <v>0</v>
          </cell>
          <cell r="BP17">
            <v>0</v>
          </cell>
          <cell r="BQ17">
            <v>0</v>
          </cell>
          <cell r="BR17">
            <v>0</v>
          </cell>
          <cell r="BS17">
            <v>0</v>
          </cell>
          <cell r="BT17">
            <v>0</v>
          </cell>
          <cell r="BU17">
            <v>0</v>
          </cell>
          <cell r="BV17">
            <v>0</v>
          </cell>
          <cell r="BW17">
            <v>0</v>
          </cell>
          <cell r="BX17">
            <v>0</v>
          </cell>
          <cell r="BY17">
            <v>0</v>
          </cell>
          <cell r="BZ17">
            <v>0</v>
          </cell>
          <cell r="CA17">
            <v>0</v>
          </cell>
          <cell r="CB17">
            <v>0</v>
          </cell>
          <cell r="CC17">
            <v>0</v>
          </cell>
          <cell r="CD17">
            <v>0</v>
          </cell>
          <cell r="CE17">
            <v>0</v>
          </cell>
          <cell r="CF17">
            <v>0</v>
          </cell>
          <cell r="CG17">
            <v>0</v>
          </cell>
          <cell r="CH17">
            <v>0</v>
          </cell>
          <cell r="CI17">
            <v>0</v>
          </cell>
          <cell r="CJ17">
            <v>0</v>
          </cell>
          <cell r="CK17">
            <v>0</v>
          </cell>
          <cell r="CL17">
            <v>0</v>
          </cell>
          <cell r="CM17">
            <v>0</v>
          </cell>
          <cell r="CN17">
            <v>0</v>
          </cell>
          <cell r="CO17">
            <v>0</v>
          </cell>
          <cell r="CP17">
            <v>0</v>
          </cell>
          <cell r="CQ17">
            <v>0</v>
          </cell>
          <cell r="CR17">
            <v>0</v>
          </cell>
          <cell r="CS17">
            <v>0</v>
          </cell>
          <cell r="CT17">
            <v>0</v>
          </cell>
          <cell r="CU17">
            <v>0</v>
          </cell>
          <cell r="CV17">
            <v>0</v>
          </cell>
          <cell r="CW17">
            <v>0</v>
          </cell>
          <cell r="CX17">
            <v>0</v>
          </cell>
          <cell r="CY17">
            <v>0</v>
          </cell>
          <cell r="CZ17">
            <v>0</v>
          </cell>
        </row>
        <row r="19">
          <cell r="B19" t="str">
            <v xml:space="preserve">DCF </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cell r="BH19">
            <v>0</v>
          </cell>
          <cell r="BI19">
            <v>0</v>
          </cell>
          <cell r="BJ19">
            <v>0</v>
          </cell>
          <cell r="BK19">
            <v>0</v>
          </cell>
          <cell r="BL19">
            <v>0</v>
          </cell>
          <cell r="BM19">
            <v>0</v>
          </cell>
          <cell r="BN19">
            <v>0</v>
          </cell>
          <cell r="BO19">
            <v>0</v>
          </cell>
          <cell r="BP19">
            <v>0</v>
          </cell>
          <cell r="BQ19">
            <v>0</v>
          </cell>
          <cell r="BR19">
            <v>0</v>
          </cell>
          <cell r="BS19">
            <v>0</v>
          </cell>
          <cell r="BT19">
            <v>0</v>
          </cell>
          <cell r="BU19">
            <v>0</v>
          </cell>
          <cell r="BV19">
            <v>0</v>
          </cell>
          <cell r="BW19">
            <v>0</v>
          </cell>
          <cell r="BX19">
            <v>0</v>
          </cell>
          <cell r="BY19">
            <v>0</v>
          </cell>
          <cell r="BZ19">
            <v>0</v>
          </cell>
          <cell r="CA19">
            <v>0</v>
          </cell>
          <cell r="CB19">
            <v>0</v>
          </cell>
          <cell r="CC19">
            <v>0</v>
          </cell>
          <cell r="CD19">
            <v>0</v>
          </cell>
          <cell r="CE19">
            <v>0</v>
          </cell>
          <cell r="CF19">
            <v>0</v>
          </cell>
          <cell r="CG19">
            <v>0</v>
          </cell>
          <cell r="CH19">
            <v>0</v>
          </cell>
          <cell r="CI19">
            <v>0</v>
          </cell>
          <cell r="CJ19">
            <v>0</v>
          </cell>
          <cell r="CK19">
            <v>0</v>
          </cell>
          <cell r="CL19">
            <v>0</v>
          </cell>
          <cell r="CM19">
            <v>0</v>
          </cell>
          <cell r="CN19">
            <v>0</v>
          </cell>
          <cell r="CO19">
            <v>0</v>
          </cell>
          <cell r="CP19">
            <v>0</v>
          </cell>
          <cell r="CQ19">
            <v>0</v>
          </cell>
          <cell r="CR19">
            <v>0</v>
          </cell>
          <cell r="CS19">
            <v>0</v>
          </cell>
          <cell r="CT19">
            <v>0</v>
          </cell>
          <cell r="CU19">
            <v>0</v>
          </cell>
          <cell r="CV19">
            <v>0</v>
          </cell>
          <cell r="CW19">
            <v>0</v>
          </cell>
          <cell r="CX19">
            <v>0</v>
          </cell>
          <cell r="CY19">
            <v>0</v>
          </cell>
          <cell r="CZ19">
            <v>0</v>
          </cell>
        </row>
        <row r="20">
          <cell r="B20" t="str">
            <v>2007E EBITDA</v>
          </cell>
          <cell r="E20">
            <v>25.359000000000002</v>
          </cell>
          <cell r="G20">
            <v>9.9356183691571758</v>
          </cell>
          <cell r="H20" t="str">
            <v>to</v>
          </cell>
          <cell r="I20">
            <v>12.640738902133272</v>
          </cell>
          <cell r="K20">
            <v>251.95734622345685</v>
          </cell>
          <cell r="L20" t="str">
            <v>to</v>
          </cell>
          <cell r="M20">
            <v>320.55649781919766</v>
          </cell>
          <cell r="O20">
            <v>0</v>
          </cell>
          <cell r="P20">
            <v>0</v>
          </cell>
          <cell r="Q20">
            <v>0</v>
          </cell>
          <cell r="R20">
            <v>0</v>
          </cell>
          <cell r="T20">
            <v>251.95734622345685</v>
          </cell>
          <cell r="U20" t="str">
            <v>to</v>
          </cell>
          <cell r="V20">
            <v>320.55649781919766</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1</v>
          </cell>
          <cell r="AY20">
            <v>1</v>
          </cell>
          <cell r="AZ20">
            <v>1</v>
          </cell>
          <cell r="BA20">
            <v>1</v>
          </cell>
          <cell r="BB20">
            <v>1</v>
          </cell>
          <cell r="BC20">
            <v>1</v>
          </cell>
          <cell r="BD20">
            <v>1</v>
          </cell>
          <cell r="BE20">
            <v>1</v>
          </cell>
          <cell r="BF20">
            <v>1</v>
          </cell>
          <cell r="BG20">
            <v>1</v>
          </cell>
          <cell r="BH20">
            <v>1</v>
          </cell>
          <cell r="BI20">
            <v>1</v>
          </cell>
          <cell r="BJ20">
            <v>1</v>
          </cell>
          <cell r="BK20">
            <v>1</v>
          </cell>
          <cell r="BL20">
            <v>1</v>
          </cell>
          <cell r="BM20">
            <v>1</v>
          </cell>
          <cell r="BN20">
            <v>1</v>
          </cell>
          <cell r="BO20">
            <v>1</v>
          </cell>
          <cell r="BP20">
            <v>1</v>
          </cell>
          <cell r="BQ20">
            <v>1</v>
          </cell>
          <cell r="BR20">
            <v>1</v>
          </cell>
          <cell r="BS20">
            <v>1</v>
          </cell>
          <cell r="BT20">
            <v>1</v>
          </cell>
          <cell r="BU20">
            <v>1</v>
          </cell>
          <cell r="BV20">
            <v>1</v>
          </cell>
          <cell r="BW20">
            <v>1</v>
          </cell>
          <cell r="BX20">
            <v>1</v>
          </cell>
          <cell r="BY20">
            <v>1</v>
          </cell>
          <cell r="BZ20">
            <v>1</v>
          </cell>
          <cell r="CA20">
            <v>1</v>
          </cell>
          <cell r="CB20">
            <v>1</v>
          </cell>
          <cell r="CC20">
            <v>1</v>
          </cell>
          <cell r="CD20">
            <v>1</v>
          </cell>
          <cell r="CE20">
            <v>1</v>
          </cell>
          <cell r="CF20">
            <v>1</v>
          </cell>
          <cell r="CG20">
            <v>0</v>
          </cell>
          <cell r="CH20">
            <v>0</v>
          </cell>
          <cell r="CI20">
            <v>0</v>
          </cell>
          <cell r="CJ20">
            <v>0</v>
          </cell>
          <cell r="CK20">
            <v>0</v>
          </cell>
          <cell r="CL20">
            <v>0</v>
          </cell>
          <cell r="CM20">
            <v>0</v>
          </cell>
          <cell r="CN20">
            <v>0</v>
          </cell>
          <cell r="CO20">
            <v>0</v>
          </cell>
          <cell r="CP20">
            <v>0</v>
          </cell>
          <cell r="CQ20">
            <v>0</v>
          </cell>
          <cell r="CR20">
            <v>0</v>
          </cell>
          <cell r="CS20">
            <v>0</v>
          </cell>
          <cell r="CT20">
            <v>0</v>
          </cell>
          <cell r="CU20">
            <v>0</v>
          </cell>
          <cell r="CV20">
            <v>0</v>
          </cell>
          <cell r="CW20">
            <v>0</v>
          </cell>
          <cell r="CX20">
            <v>0</v>
          </cell>
          <cell r="CY20">
            <v>0</v>
          </cell>
          <cell r="CZ20">
            <v>0</v>
          </cell>
        </row>
        <row r="24">
          <cell r="B24" t="str">
            <v>Preliminary Valuation Range</v>
          </cell>
          <cell r="E24">
            <v>25.359000000000002</v>
          </cell>
          <cell r="G24">
            <v>10.65</v>
          </cell>
          <cell r="H24" t="str">
            <v>to</v>
          </cell>
          <cell r="I24">
            <v>12.6</v>
          </cell>
          <cell r="K24">
            <v>270.07335</v>
          </cell>
          <cell r="L24" t="str">
            <v>to</v>
          </cell>
          <cell r="M24">
            <v>319.52340000000004</v>
          </cell>
          <cell r="O24" t="e">
            <v>#REF!</v>
          </cell>
          <cell r="P24" t="e">
            <v>#REF!</v>
          </cell>
          <cell r="Q24" t="e">
            <v>#REF!</v>
          </cell>
          <cell r="R24" t="e">
            <v>#REF!</v>
          </cell>
          <cell r="T24" t="e">
            <v>#REF!</v>
          </cell>
          <cell r="U24" t="str">
            <v>to</v>
          </cell>
          <cell r="V24" t="e">
            <v>#REF!</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1</v>
          </cell>
          <cell r="BI24">
            <v>1</v>
          </cell>
          <cell r="BJ24">
            <v>1</v>
          </cell>
          <cell r="BK24">
            <v>1</v>
          </cell>
          <cell r="BL24">
            <v>1</v>
          </cell>
          <cell r="BM24">
            <v>1</v>
          </cell>
          <cell r="BN24">
            <v>1</v>
          </cell>
          <cell r="BO24">
            <v>1</v>
          </cell>
          <cell r="BP24">
            <v>1</v>
          </cell>
          <cell r="BQ24">
            <v>1</v>
          </cell>
          <cell r="BR24">
            <v>1</v>
          </cell>
          <cell r="BS24">
            <v>1</v>
          </cell>
          <cell r="BT24">
            <v>1</v>
          </cell>
          <cell r="BU24">
            <v>1</v>
          </cell>
          <cell r="BV24">
            <v>1</v>
          </cell>
          <cell r="BW24">
            <v>1</v>
          </cell>
          <cell r="BX24">
            <v>1</v>
          </cell>
          <cell r="BY24">
            <v>1</v>
          </cell>
          <cell r="BZ24">
            <v>1</v>
          </cell>
          <cell r="CA24">
            <v>1</v>
          </cell>
          <cell r="CB24">
            <v>1</v>
          </cell>
          <cell r="CC24">
            <v>1</v>
          </cell>
          <cell r="CD24">
            <v>1</v>
          </cell>
          <cell r="CE24">
            <v>1</v>
          </cell>
          <cell r="CF24">
            <v>0</v>
          </cell>
          <cell r="CG24">
            <v>0</v>
          </cell>
          <cell r="CH24">
            <v>0</v>
          </cell>
          <cell r="CI24">
            <v>0</v>
          </cell>
          <cell r="CJ24">
            <v>0</v>
          </cell>
          <cell r="CK24">
            <v>0</v>
          </cell>
          <cell r="CL24">
            <v>0</v>
          </cell>
          <cell r="CM24">
            <v>0</v>
          </cell>
          <cell r="CN24">
            <v>0</v>
          </cell>
          <cell r="CO24">
            <v>0</v>
          </cell>
          <cell r="CP24">
            <v>0</v>
          </cell>
          <cell r="CQ24">
            <v>0</v>
          </cell>
          <cell r="CR24">
            <v>0</v>
          </cell>
          <cell r="CS24">
            <v>0</v>
          </cell>
          <cell r="CT24">
            <v>0</v>
          </cell>
          <cell r="CU24">
            <v>0</v>
          </cell>
          <cell r="CV24">
            <v>0</v>
          </cell>
          <cell r="CW24">
            <v>0</v>
          </cell>
          <cell r="CX24">
            <v>0</v>
          </cell>
          <cell r="CY24">
            <v>0</v>
          </cell>
          <cell r="CZ24">
            <v>0</v>
          </cell>
        </row>
        <row r="26">
          <cell r="X26">
            <v>200</v>
          </cell>
          <cell r="Y26">
            <v>202</v>
          </cell>
          <cell r="Z26">
            <v>204</v>
          </cell>
          <cell r="AA26">
            <v>206</v>
          </cell>
          <cell r="AB26">
            <v>208</v>
          </cell>
          <cell r="AC26">
            <v>210</v>
          </cell>
          <cell r="AD26">
            <v>212</v>
          </cell>
          <cell r="AE26">
            <v>214</v>
          </cell>
          <cell r="AF26">
            <v>216</v>
          </cell>
          <cell r="AG26">
            <v>218</v>
          </cell>
          <cell r="AH26">
            <v>220</v>
          </cell>
          <cell r="AI26">
            <v>222</v>
          </cell>
          <cell r="AJ26">
            <v>224</v>
          </cell>
          <cell r="AK26">
            <v>226</v>
          </cell>
          <cell r="AL26">
            <v>228</v>
          </cell>
          <cell r="AM26">
            <v>230</v>
          </cell>
          <cell r="AN26">
            <v>232</v>
          </cell>
          <cell r="AO26">
            <v>234</v>
          </cell>
          <cell r="AP26">
            <v>236</v>
          </cell>
          <cell r="AQ26">
            <v>238</v>
          </cell>
          <cell r="AR26">
            <v>240</v>
          </cell>
          <cell r="AS26">
            <v>242</v>
          </cell>
          <cell r="AT26">
            <v>244</v>
          </cell>
          <cell r="AU26">
            <v>246</v>
          </cell>
          <cell r="AV26">
            <v>248</v>
          </cell>
          <cell r="AW26">
            <v>250</v>
          </cell>
          <cell r="AX26">
            <v>252</v>
          </cell>
          <cell r="AY26">
            <v>254</v>
          </cell>
          <cell r="AZ26">
            <v>256</v>
          </cell>
          <cell r="BA26">
            <v>258</v>
          </cell>
          <cell r="BB26">
            <v>260</v>
          </cell>
          <cell r="BC26">
            <v>262</v>
          </cell>
          <cell r="BD26">
            <v>264</v>
          </cell>
          <cell r="BE26">
            <v>266</v>
          </cell>
          <cell r="BF26">
            <v>268</v>
          </cell>
          <cell r="BG26">
            <v>270</v>
          </cell>
          <cell r="BH26">
            <v>272</v>
          </cell>
          <cell r="BI26">
            <v>274</v>
          </cell>
          <cell r="BJ26">
            <v>276</v>
          </cell>
          <cell r="BK26">
            <v>278</v>
          </cell>
          <cell r="BL26">
            <v>280</v>
          </cell>
          <cell r="BM26">
            <v>282</v>
          </cell>
          <cell r="BN26">
            <v>284</v>
          </cell>
          <cell r="BO26">
            <v>286</v>
          </cell>
          <cell r="BP26">
            <v>288</v>
          </cell>
          <cell r="BQ26">
            <v>290</v>
          </cell>
          <cell r="BR26">
            <v>292</v>
          </cell>
          <cell r="BS26">
            <v>294</v>
          </cell>
          <cell r="BT26">
            <v>296</v>
          </cell>
          <cell r="BU26">
            <v>298</v>
          </cell>
          <cell r="BV26">
            <v>300</v>
          </cell>
          <cell r="BW26">
            <v>302</v>
          </cell>
          <cell r="BX26">
            <v>304</v>
          </cell>
          <cell r="BY26">
            <v>306</v>
          </cell>
          <cell r="BZ26">
            <v>308</v>
          </cell>
          <cell r="CA26">
            <v>310</v>
          </cell>
          <cell r="CB26">
            <v>312</v>
          </cell>
          <cell r="CC26">
            <v>314</v>
          </cell>
          <cell r="CD26">
            <v>316</v>
          </cell>
          <cell r="CE26">
            <v>318</v>
          </cell>
          <cell r="CF26">
            <v>320</v>
          </cell>
          <cell r="CG26">
            <v>322</v>
          </cell>
          <cell r="CH26">
            <v>324</v>
          </cell>
          <cell r="CI26">
            <v>326</v>
          </cell>
          <cell r="CJ26">
            <v>328</v>
          </cell>
          <cell r="CK26">
            <v>330</v>
          </cell>
          <cell r="CL26">
            <v>332</v>
          </cell>
          <cell r="CM26">
            <v>334</v>
          </cell>
          <cell r="CN26">
            <v>336</v>
          </cell>
          <cell r="CO26">
            <v>338</v>
          </cell>
          <cell r="CP26">
            <v>340</v>
          </cell>
          <cell r="CQ26">
            <v>342</v>
          </cell>
          <cell r="CR26">
            <v>344</v>
          </cell>
          <cell r="CS26">
            <v>346</v>
          </cell>
          <cell r="CT26">
            <v>348</v>
          </cell>
          <cell r="CU26">
            <v>350</v>
          </cell>
          <cell r="CV26">
            <v>352</v>
          </cell>
          <cell r="CW26">
            <v>354</v>
          </cell>
          <cell r="CX26">
            <v>356</v>
          </cell>
          <cell r="CY26">
            <v>358</v>
          </cell>
          <cell r="CZ26">
            <v>360</v>
          </cell>
        </row>
        <row r="28">
          <cell r="X28" t="str">
            <v>$200</v>
          </cell>
          <cell r="AH28" t="str">
            <v>$220</v>
          </cell>
          <cell r="AR28" t="str">
            <v>$240</v>
          </cell>
          <cell r="BB28" t="str">
            <v>$260</v>
          </cell>
          <cell r="BL28" t="str">
            <v>$280</v>
          </cell>
          <cell r="BV28" t="str">
            <v>$300</v>
          </cell>
          <cell r="CF28" t="str">
            <v>$320</v>
          </cell>
          <cell r="CP28" t="str">
            <v>$340</v>
          </cell>
          <cell r="CZ28" t="str">
            <v>$360</v>
          </cell>
        </row>
        <row r="34">
          <cell r="B34" t="str">
            <v>Begin</v>
          </cell>
          <cell r="D34">
            <v>200</v>
          </cell>
        </row>
        <row r="35">
          <cell r="B35" t="str">
            <v>Increment</v>
          </cell>
          <cell r="D35">
            <v>2</v>
          </cell>
        </row>
        <row r="41">
          <cell r="B41" t="str">
            <v>(1) Using the sensitivity table of IRR and exit multiple variables</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Feeder IS"/>
      <sheetName val="Feeder BS"/>
      <sheetName val="IS"/>
      <sheetName val="BS"/>
      <sheetName val="Acq. LBO"/>
      <sheetName val="WACC"/>
      <sheetName val="Convert"/>
      <sheetName val="Sum P&amp;L"/>
      <sheetName val="SU-Cap"/>
      <sheetName val="Adj Combined IS"/>
      <sheetName val="DCF"/>
      <sheetName val="DCF Output"/>
      <sheetName val="LBO"/>
      <sheetName val="PV of Future Price"/>
      <sheetName val="FF"/>
      <sheetName val="Contribution Analysis"/>
      <sheetName val="Summary Financials - Charts"/>
      <sheetName val="Credit Summary"/>
      <sheetName val="Sensitivities Input"/>
      <sheetName val="Sensitivities Output"/>
      <sheetName val="Pfizer &amp; Wyeth Merger Model MAS"/>
    </sheetNames>
    <sheetDataSet>
      <sheetData sheetId="0" refreshError="1"/>
      <sheetData sheetId="1" refreshError="1"/>
      <sheetData sheetId="2" refreshError="1"/>
      <sheetData sheetId="3" refreshError="1"/>
      <sheetData sheetId="4" refreshError="1"/>
      <sheetData sheetId="5" refreshError="1"/>
      <sheetData sheetId="6" refreshError="1">
        <row r="2">
          <cell r="B2" t="str">
            <v>Date for WACC</v>
          </cell>
          <cell r="D2">
            <v>39836</v>
          </cell>
        </row>
        <row r="5">
          <cell r="B5" t="str">
            <v>Weighted Average Cost of Capital Analysis</v>
          </cell>
        </row>
        <row r="7">
          <cell r="F7" t="str">
            <v>Market</v>
          </cell>
        </row>
        <row r="8">
          <cell r="F8" t="str">
            <v>Value of</v>
          </cell>
          <cell r="P8" t="str">
            <v xml:space="preserve">Debt / </v>
          </cell>
          <cell r="R8" t="str">
            <v>Levered</v>
          </cell>
          <cell r="T8" t="str">
            <v>Unlevered</v>
          </cell>
          <cell r="V8" t="str">
            <v>Relevered</v>
          </cell>
        </row>
        <row r="9">
          <cell r="B9" t="str">
            <v>Company</v>
          </cell>
          <cell r="D9" t="str">
            <v>Ticker</v>
          </cell>
          <cell r="F9" t="str">
            <v>Equity</v>
          </cell>
          <cell r="H9" t="str">
            <v>Total Debt</v>
          </cell>
          <cell r="J9" t="str">
            <v>Tax Rate</v>
          </cell>
          <cell r="L9" t="str">
            <v>% Debt</v>
          </cell>
          <cell r="N9" t="str">
            <v>% Equity</v>
          </cell>
          <cell r="P9" t="str">
            <v>Equity</v>
          </cell>
          <cell r="R9" t="str">
            <v>Beta 1</v>
          </cell>
          <cell r="T9" t="str">
            <v>Beta</v>
          </cell>
          <cell r="V9" t="str">
            <v>Beta</v>
          </cell>
        </row>
        <row r="10">
          <cell r="B10" t="str">
            <v>Merck &amp; Co. Inc.</v>
          </cell>
          <cell r="D10" t="str">
            <v>MRK</v>
          </cell>
          <cell r="F10">
            <v>49615.022599999997</v>
          </cell>
          <cell r="H10">
            <v>6240.4</v>
          </cell>
          <cell r="J10">
            <v>0.20385799999999998</v>
          </cell>
          <cell r="L10">
            <v>0.11172415693082591</v>
          </cell>
          <cell r="N10">
            <v>0.88827584306917406</v>
          </cell>
          <cell r="P10">
            <v>0.12577642159534158</v>
          </cell>
          <cell r="R10">
            <v>0.94</v>
          </cell>
          <cell r="T10">
            <v>0.85443989871681036</v>
          </cell>
          <cell r="V10">
            <v>0.95374209992713666</v>
          </cell>
        </row>
        <row r="11">
          <cell r="B11" t="str">
            <v>Johnson &amp; Johnson</v>
          </cell>
          <cell r="D11" t="str">
            <v>JNJ</v>
          </cell>
          <cell r="F11">
            <v>145190.60423999999</v>
          </cell>
          <cell r="H11">
            <v>11852</v>
          </cell>
          <cell r="J11">
            <v>0.23509899999999997</v>
          </cell>
          <cell r="L11">
            <v>7.5469965983798945E-2</v>
          </cell>
          <cell r="N11">
            <v>0.92453003401620104</v>
          </cell>
          <cell r="P11">
            <v>8.1630626596254474E-2</v>
          </cell>
          <cell r="R11">
            <v>0.53</v>
          </cell>
          <cell r="T11">
            <v>0.49885200603738422</v>
          </cell>
          <cell r="V11">
            <v>0.5545531060431963</v>
          </cell>
        </row>
        <row r="12">
          <cell r="B12" t="str">
            <v>Abbott Laboratories</v>
          </cell>
          <cell r="D12" t="str">
            <v>ABT</v>
          </cell>
          <cell r="F12">
            <v>68568.643710000004</v>
          </cell>
          <cell r="H12">
            <v>11445.302</v>
          </cell>
          <cell r="J12">
            <v>0.19159999999999999</v>
          </cell>
          <cell r="L12">
            <v>0.14304133983695777</v>
          </cell>
          <cell r="N12">
            <v>0.85695866016304223</v>
          </cell>
          <cell r="P12">
            <v>0.16691743311135124</v>
          </cell>
          <cell r="R12">
            <v>0.43</v>
          </cell>
          <cell r="T12">
            <v>0.37887597181440141</v>
          </cell>
          <cell r="V12">
            <v>0.42358653993867035</v>
          </cell>
        </row>
        <row r="13">
          <cell r="B13" t="str">
            <v>Schering-Plough Corp.</v>
          </cell>
          <cell r="D13" t="str">
            <v>SGP</v>
          </cell>
          <cell r="F13">
            <v>35956.055849999997</v>
          </cell>
          <cell r="H13">
            <v>8176</v>
          </cell>
          <cell r="J13">
            <v>7.1253999999999998E-2</v>
          </cell>
          <cell r="L13">
            <v>0.18526216018101047</v>
          </cell>
          <cell r="N13">
            <v>0.81473783981898951</v>
          </cell>
          <cell r="P13">
            <v>0.22738867783797817</v>
          </cell>
          <cell r="R13">
            <v>1.08</v>
          </cell>
          <cell r="T13">
            <v>0.89168774260336436</v>
          </cell>
          <cell r="V13">
            <v>1.0125794672354695</v>
          </cell>
        </row>
        <row r="14">
          <cell r="B14" t="str">
            <v>Forest Laboratories Inc.</v>
          </cell>
          <cell r="D14" t="str">
            <v>FRX</v>
          </cell>
          <cell r="F14">
            <v>6505.79241</v>
          </cell>
          <cell r="H14">
            <v>0</v>
          </cell>
          <cell r="J14">
            <v>0.200317</v>
          </cell>
          <cell r="L14">
            <v>0</v>
          </cell>
          <cell r="N14">
            <v>1</v>
          </cell>
          <cell r="P14">
            <v>0</v>
          </cell>
          <cell r="R14">
            <v>0.89</v>
          </cell>
          <cell r="T14">
            <v>0.89</v>
          </cell>
          <cell r="V14">
            <v>0.99389501031136385</v>
          </cell>
        </row>
        <row r="15">
          <cell r="B15" t="str">
            <v>Bristol-Myers Squibb Co.</v>
          </cell>
          <cell r="D15" t="str">
            <v>BMY</v>
          </cell>
          <cell r="F15">
            <v>39597.26</v>
          </cell>
          <cell r="H15">
            <v>6739</v>
          </cell>
          <cell r="J15">
            <v>0.24127199999999999</v>
          </cell>
          <cell r="L15">
            <v>0.14543685657841179</v>
          </cell>
          <cell r="N15">
            <v>0.85456314342158823</v>
          </cell>
          <cell r="P15">
            <v>0.17018854334870645</v>
          </cell>
          <cell r="R15">
            <v>0.75</v>
          </cell>
          <cell r="T15">
            <v>0.66423008583864207</v>
          </cell>
          <cell r="V15">
            <v>0.73779851354361015</v>
          </cell>
        </row>
        <row r="16">
          <cell r="B16" t="str">
            <v>Company 7</v>
          </cell>
          <cell r="D16" t="str">
            <v>Ticker 7</v>
          </cell>
          <cell r="F16">
            <v>100</v>
          </cell>
          <cell r="H16">
            <v>0</v>
          </cell>
          <cell r="J16">
            <v>0.4</v>
          </cell>
          <cell r="L16">
            <v>0</v>
          </cell>
          <cell r="N16">
            <v>1</v>
          </cell>
          <cell r="P16">
            <v>0</v>
          </cell>
          <cell r="R16">
            <v>1</v>
          </cell>
          <cell r="T16">
            <v>1</v>
          </cell>
          <cell r="V16">
            <v>1.0875866812039134</v>
          </cell>
        </row>
        <row r="17">
          <cell r="B17" t="str">
            <v>Company 8</v>
          </cell>
          <cell r="D17" t="str">
            <v>Ticker 8</v>
          </cell>
          <cell r="F17">
            <v>100</v>
          </cell>
          <cell r="H17">
            <v>0</v>
          </cell>
          <cell r="J17">
            <v>0.4</v>
          </cell>
          <cell r="L17">
            <v>0</v>
          </cell>
          <cell r="N17">
            <v>1</v>
          </cell>
          <cell r="P17">
            <v>0</v>
          </cell>
          <cell r="R17">
            <v>1</v>
          </cell>
          <cell r="T17">
            <v>1</v>
          </cell>
          <cell r="V17">
            <v>1.0875866812039134</v>
          </cell>
        </row>
        <row r="18">
          <cell r="B18" t="str">
            <v>Company 9</v>
          </cell>
          <cell r="D18" t="str">
            <v>Ticker 9</v>
          </cell>
          <cell r="F18">
            <v>100</v>
          </cell>
          <cell r="H18">
            <v>0</v>
          </cell>
          <cell r="J18">
            <v>0.4</v>
          </cell>
          <cell r="L18">
            <v>0</v>
          </cell>
          <cell r="N18">
            <v>1</v>
          </cell>
          <cell r="P18">
            <v>0</v>
          </cell>
          <cell r="R18">
            <v>1</v>
          </cell>
          <cell r="T18">
            <v>1</v>
          </cell>
          <cell r="V18">
            <v>1.0875866812039134</v>
          </cell>
        </row>
        <row r="19">
          <cell r="B19" t="str">
            <v>Company 10</v>
          </cell>
          <cell r="D19" t="str">
            <v>Ticker 10</v>
          </cell>
          <cell r="F19">
            <v>100</v>
          </cell>
          <cell r="H19">
            <v>0</v>
          </cell>
          <cell r="J19">
            <v>0.4</v>
          </cell>
          <cell r="L19">
            <v>0</v>
          </cell>
          <cell r="N19">
            <v>1</v>
          </cell>
          <cell r="P19">
            <v>0</v>
          </cell>
          <cell r="R19">
            <v>1</v>
          </cell>
          <cell r="T19">
            <v>1</v>
          </cell>
          <cell r="V19">
            <v>1.0875866812039134</v>
          </cell>
        </row>
        <row r="21">
          <cell r="B21" t="str">
            <v>Median</v>
          </cell>
          <cell r="J21">
            <v>0.20208749999999998</v>
          </cell>
          <cell r="L21">
            <v>0.12738274838389185</v>
          </cell>
          <cell r="N21">
            <v>0.87261725161610815</v>
          </cell>
          <cell r="P21">
            <v>0.14634692735334642</v>
          </cell>
          <cell r="R21">
            <v>0.82000000000000006</v>
          </cell>
          <cell r="T21">
            <v>0.75933499227772616</v>
          </cell>
          <cell r="V21">
            <v>0.84577030673537346</v>
          </cell>
        </row>
        <row r="23">
          <cell r="B23" t="str">
            <v>Cost of Equity</v>
          </cell>
          <cell r="N23" t="str">
            <v>Long-term Capital Structure Estimates 4</v>
          </cell>
        </row>
        <row r="24">
          <cell r="B24" t="str">
            <v>Risk Free Rate 2</v>
          </cell>
          <cell r="H24">
            <v>0.03</v>
          </cell>
          <cell r="N24" t="str">
            <v>% Equity</v>
          </cell>
          <cell r="V24">
            <v>0.87261725161610815</v>
          </cell>
        </row>
        <row r="25">
          <cell r="B25" t="str">
            <v>Market Risk Premium 3</v>
          </cell>
          <cell r="H25">
            <v>7.0499999999999993E-2</v>
          </cell>
          <cell r="N25" t="str">
            <v>% Debt</v>
          </cell>
          <cell r="V25">
            <v>0.12738274838389185</v>
          </cell>
        </row>
        <row r="26">
          <cell r="B26" t="str">
            <v>Comparable Company Median Risk Factor</v>
          </cell>
          <cell r="H26">
            <v>0.84577030673537346</v>
          </cell>
          <cell r="N26" t="str">
            <v>Debt / Equity</v>
          </cell>
          <cell r="V26">
            <v>0.14634692735334642</v>
          </cell>
        </row>
        <row r="27">
          <cell r="B27" t="str">
            <v>Industry Specific Cost of Equity</v>
          </cell>
          <cell r="H27">
            <v>8.9626806624843819E-2</v>
          </cell>
        </row>
        <row r="28">
          <cell r="B28" t="str">
            <v>Small Size Company Premium</v>
          </cell>
          <cell r="H28">
            <v>-3.5999999999999999E-3</v>
          </cell>
        </row>
        <row r="29">
          <cell r="B29" t="str">
            <v>Company Specific Cost of Equity</v>
          </cell>
          <cell r="H29">
            <v>8.6026806624843813E-2</v>
          </cell>
        </row>
        <row r="30">
          <cell r="N30" t="str">
            <v>Weighted Average Cost of Capital</v>
          </cell>
        </row>
        <row r="31">
          <cell r="B31" t="str">
            <v>Cost of Debt</v>
          </cell>
          <cell r="R31" t="str">
            <v>Weighting</v>
          </cell>
          <cell r="T31" t="str">
            <v>Cost</v>
          </cell>
          <cell r="V31" t="str">
            <v>Wtd. Cost</v>
          </cell>
        </row>
        <row r="32">
          <cell r="B32" t="str">
            <v>Current Company Specific Cost of Debt</v>
          </cell>
          <cell r="H32">
            <v>0.04</v>
          </cell>
          <cell r="N32" t="str">
            <v>Weighted Cost of Equity</v>
          </cell>
          <cell r="R32">
            <v>0.87261725161610815</v>
          </cell>
          <cell r="T32">
            <v>8.6026806624843813E-2</v>
          </cell>
          <cell r="V32">
            <v>7.506847556228162E-2</v>
          </cell>
        </row>
        <row r="33">
          <cell r="B33" t="str">
            <v>Less: 40.0% Tax Shield</v>
          </cell>
          <cell r="H33">
            <v>1.6E-2</v>
          </cell>
          <cell r="N33" t="str">
            <v>Weighted Cost of Debt</v>
          </cell>
          <cell r="R33">
            <v>0.12738274838389185</v>
          </cell>
          <cell r="T33">
            <v>2.4E-2</v>
          </cell>
          <cell r="V33">
            <v>3.0571859612134045E-3</v>
          </cell>
        </row>
        <row r="34">
          <cell r="B34" t="str">
            <v>Effective Company Specific Cost of Debt</v>
          </cell>
          <cell r="H34">
            <v>2.4E-2</v>
          </cell>
          <cell r="N34" t="str">
            <v>WACC</v>
          </cell>
          <cell r="V34">
            <v>7.8125661523495024E-2</v>
          </cell>
        </row>
        <row r="37">
          <cell r="B37" t="str">
            <v>1 Bloomberg Adjusted Betas</v>
          </cell>
          <cell r="AB37" t="str">
            <v>IBBOTSON ASSOCIATES 2009 YEARBOOK</v>
          </cell>
        </row>
        <row r="38">
          <cell r="B38" t="str">
            <v>2 Yield on the 10-year U.S. Government Bond</v>
          </cell>
          <cell r="AB38" t="str">
            <v>SMALL SIZE COMPANY PREMIUM</v>
          </cell>
        </row>
        <row r="39">
          <cell r="B39" t="str">
            <v>3 Based on Morningstar, Inc. SBBI 2009 Yearbook</v>
          </cell>
          <cell r="AB39" t="str">
            <v>($ in Millions)</v>
          </cell>
        </row>
        <row r="40">
          <cell r="B40" t="str">
            <v>4 Using median values from set of comparable companies</v>
          </cell>
        </row>
        <row r="42">
          <cell r="AF42" t="str">
            <v>MV</v>
          </cell>
          <cell r="AJ42" t="str">
            <v>VLOOKUP TABLE</v>
          </cell>
          <cell r="AM42" t="str">
            <v xml:space="preserve">VLOOKUP TABLE </v>
          </cell>
        </row>
        <row r="43">
          <cell r="B43" t="str">
            <v>****MEDIAN CALCULATION ASSUMES TEN COMPS.  CHANGE THE FORMULAS IF YOU HAVE A DIFFERENT NUMBER OF COMPS.****</v>
          </cell>
          <cell r="AB43" t="str">
            <v>Decile 1</v>
          </cell>
          <cell r="AF43" t="str">
            <v>Equity 2</v>
          </cell>
          <cell r="AH43" t="str">
            <v>Size Premium</v>
          </cell>
          <cell r="AM43" t="str">
            <v>Decile Group</v>
          </cell>
          <cell r="AO43" t="str">
            <v>MV of Equity 4</v>
          </cell>
          <cell r="AQ43" t="str">
            <v>Size Premium</v>
          </cell>
        </row>
        <row r="44">
          <cell r="AB44">
            <v>1</v>
          </cell>
          <cell r="AC44" t="str">
            <v>- Largest</v>
          </cell>
          <cell r="AF44">
            <v>465651.93800000002</v>
          </cell>
          <cell r="AH44">
            <v>-3.5999999999999999E-3</v>
          </cell>
          <cell r="AJ44">
            <v>0</v>
          </cell>
          <cell r="AK44">
            <v>10</v>
          </cell>
          <cell r="AM44" t="str">
            <v>Micro-cap (9 - 10)</v>
          </cell>
          <cell r="AO44">
            <v>0</v>
          </cell>
          <cell r="AQ44">
            <v>3.7400000000000003E-2</v>
          </cell>
        </row>
        <row r="45">
          <cell r="AB45">
            <v>2</v>
          </cell>
          <cell r="AF45">
            <v>18503.467000000001</v>
          </cell>
          <cell r="AH45">
            <v>6.1999999999999998E-3</v>
          </cell>
          <cell r="AJ45">
            <v>218.53299999999999</v>
          </cell>
          <cell r="AK45">
            <v>9</v>
          </cell>
          <cell r="AM45" t="str">
            <v>Low-cap (6 - 8)</v>
          </cell>
          <cell r="AO45">
            <v>453.25400000000002</v>
          </cell>
          <cell r="AQ45">
            <v>1.7399999999999999E-2</v>
          </cell>
        </row>
        <row r="46">
          <cell r="AB46">
            <v>3</v>
          </cell>
          <cell r="AF46">
            <v>7360.2709999999997</v>
          </cell>
          <cell r="AH46">
            <v>7.4000000000000003E-3</v>
          </cell>
          <cell r="AJ46">
            <v>453.25400000000002</v>
          </cell>
          <cell r="AK46">
            <v>8</v>
          </cell>
          <cell r="AM46" t="str">
            <v>Mid-cap (3-5)</v>
          </cell>
          <cell r="AO46">
            <v>1848.961</v>
          </cell>
          <cell r="AQ46">
            <v>9.4000000000000004E-3</v>
          </cell>
        </row>
        <row r="47">
          <cell r="AB47">
            <v>4</v>
          </cell>
          <cell r="AF47">
            <v>4225.152</v>
          </cell>
          <cell r="AH47">
            <v>9.7000000000000003E-3</v>
          </cell>
          <cell r="AJ47">
            <v>753.44799999999998</v>
          </cell>
          <cell r="AK47">
            <v>7</v>
          </cell>
          <cell r="AM47" t="str">
            <v>Decile 2</v>
          </cell>
          <cell r="AO47">
            <v>7360.2709999999997</v>
          </cell>
          <cell r="AQ47">
            <v>6.1999999999999998E-3</v>
          </cell>
        </row>
        <row r="48">
          <cell r="AB48">
            <v>5</v>
          </cell>
          <cell r="AF48">
            <v>2785.538</v>
          </cell>
          <cell r="AH48">
            <v>1.54E-2</v>
          </cell>
          <cell r="AJ48">
            <v>1197.133</v>
          </cell>
          <cell r="AK48">
            <v>6</v>
          </cell>
          <cell r="AM48" t="str">
            <v>Decile 1</v>
          </cell>
          <cell r="AO48">
            <v>18503.467000000001</v>
          </cell>
          <cell r="AQ48">
            <v>-3.5999999999999999E-3</v>
          </cell>
        </row>
        <row r="49">
          <cell r="AB49">
            <v>6</v>
          </cell>
          <cell r="AF49">
            <v>1848.961</v>
          </cell>
          <cell r="AH49">
            <v>1.6299999999999999E-2</v>
          </cell>
          <cell r="AJ49">
            <v>1848.961</v>
          </cell>
          <cell r="AK49">
            <v>5</v>
          </cell>
        </row>
        <row r="50">
          <cell r="AB50">
            <v>7</v>
          </cell>
          <cell r="AF50">
            <v>1197.133</v>
          </cell>
          <cell r="AH50">
            <v>1.6200000000000003E-2</v>
          </cell>
          <cell r="AJ50">
            <v>2785.538</v>
          </cell>
          <cell r="AK50">
            <v>4</v>
          </cell>
        </row>
        <row r="51">
          <cell r="AB51">
            <v>8</v>
          </cell>
          <cell r="AF51">
            <v>753.44799999999998</v>
          </cell>
          <cell r="AH51">
            <v>2.35E-2</v>
          </cell>
          <cell r="AJ51">
            <v>4225.152</v>
          </cell>
          <cell r="AK51">
            <v>3</v>
          </cell>
        </row>
        <row r="52">
          <cell r="AB52">
            <v>9</v>
          </cell>
          <cell r="AF52">
            <v>453.25400000000002</v>
          </cell>
          <cell r="AH52">
            <v>2.7099999999999999E-2</v>
          </cell>
          <cell r="AJ52">
            <v>7360.2709999999997</v>
          </cell>
          <cell r="AK52">
            <v>2</v>
          </cell>
        </row>
        <row r="53">
          <cell r="AB53">
            <v>10</v>
          </cell>
          <cell r="AC53" t="str">
            <v>- Smallest</v>
          </cell>
          <cell r="AF53">
            <v>218.53299999999999</v>
          </cell>
          <cell r="AH53">
            <v>5.8099999999999999E-2</v>
          </cell>
          <cell r="AJ53">
            <v>18503.467000000001</v>
          </cell>
          <cell r="AK53">
            <v>1</v>
          </cell>
        </row>
        <row r="54">
          <cell r="AJ54">
            <v>465651.93800000002</v>
          </cell>
          <cell r="AK54">
            <v>1</v>
          </cell>
        </row>
        <row r="56">
          <cell r="AB56" t="str">
            <v>Footnotes:</v>
          </cell>
        </row>
        <row r="57">
          <cell r="AB57" t="str">
            <v>1  Decile ranking based on market capitalization</v>
          </cell>
        </row>
        <row r="58">
          <cell r="AB58" t="str">
            <v>2 Largest market capitalization for a given decile</v>
          </cell>
        </row>
        <row r="59">
          <cell r="AB59" t="str">
            <v>3  Size premium based on historical data</v>
          </cell>
        </row>
        <row r="60">
          <cell r="AB60" t="str">
            <v>4  Smallest market capitalization for a given decile group</v>
          </cell>
        </row>
      </sheetData>
      <sheetData sheetId="7" refreshError="1"/>
      <sheetData sheetId="8" refreshError="1"/>
      <sheetData sheetId="9" refreshError="1">
        <row r="1">
          <cell r="B1" t="str">
            <v>Wachovia Securities M&amp;A / Leveraged Finance</v>
          </cell>
          <cell r="AB1" t="str">
            <v>Confidential</v>
          </cell>
        </row>
        <row r="2">
          <cell r="B2" t="str">
            <v>Leveraged Buyout Model</v>
          </cell>
        </row>
        <row r="3">
          <cell r="B3" t="str">
            <v>Wyeth</v>
          </cell>
        </row>
        <row r="4">
          <cell r="B4" t="str">
            <v>($ in Millions)</v>
          </cell>
        </row>
        <row r="6">
          <cell r="B6" t="str">
            <v>PRO FORMA CAPITALIZATION AND SOURCES &amp; USES</v>
          </cell>
        </row>
        <row r="8">
          <cell r="A8" t="str">
            <v>x</v>
          </cell>
          <cell r="C8" t="str">
            <v>Sources &amp; Uses</v>
          </cell>
        </row>
        <row r="9">
          <cell r="C9" t="str">
            <v>($ in Millions)</v>
          </cell>
        </row>
        <row r="10">
          <cell r="C10" t="str">
            <v>Sources</v>
          </cell>
          <cell r="H10" t="str">
            <v>Uses</v>
          </cell>
        </row>
        <row r="12">
          <cell r="C12" t="str">
            <v>Acquiror Cash</v>
          </cell>
          <cell r="F12">
            <v>15488.646868805117</v>
          </cell>
          <cell r="H12" t="str">
            <v>Purchase of Equity</v>
          </cell>
          <cell r="K12">
            <v>67230.097144314495</v>
          </cell>
        </row>
        <row r="13">
          <cell r="C13" t="str">
            <v>Term Loan B</v>
          </cell>
          <cell r="F13">
            <v>21500</v>
          </cell>
          <cell r="H13" t="str">
            <v>Debt Retirement</v>
          </cell>
          <cell r="K13">
            <v>11485.3</v>
          </cell>
        </row>
        <row r="14">
          <cell r="C14" t="str">
            <v>Convertible Debt</v>
          </cell>
          <cell r="F14">
            <v>5000</v>
          </cell>
          <cell r="H14" t="str">
            <v>Less: Target Excess Cash</v>
          </cell>
          <cell r="K14">
            <v>14925.900000000001</v>
          </cell>
        </row>
        <row r="15">
          <cell r="C15" t="str">
            <v>Common Stock</v>
          </cell>
          <cell r="F15">
            <v>23024.666475534883</v>
          </cell>
          <cell r="H15" t="str">
            <v>Fees and Expenses</v>
          </cell>
          <cell r="K15">
            <v>1223.8162000255036</v>
          </cell>
        </row>
        <row r="16">
          <cell r="C16">
            <v>0</v>
          </cell>
          <cell r="F16">
            <v>0</v>
          </cell>
        </row>
        <row r="17">
          <cell r="C17" t="str">
            <v>Total Sources</v>
          </cell>
          <cell r="F17">
            <v>65013.31334434</v>
          </cell>
          <cell r="H17" t="str">
            <v>Total Uses</v>
          </cell>
          <cell r="K17">
            <v>65013.31334434</v>
          </cell>
        </row>
        <row r="20">
          <cell r="B20" t="str">
            <v>DO NOT DELETE - USED FOR S&amp;U</v>
          </cell>
        </row>
        <row r="21">
          <cell r="B21">
            <v>15488.646868805117</v>
          </cell>
          <cell r="C21" t="str">
            <v>Acquiror Cash</v>
          </cell>
          <cell r="E21">
            <v>1</v>
          </cell>
          <cell r="F21">
            <v>1</v>
          </cell>
          <cell r="G21">
            <v>1</v>
          </cell>
        </row>
        <row r="22">
          <cell r="B22">
            <v>0</v>
          </cell>
          <cell r="C22" t="str">
            <v>Revolver</v>
          </cell>
          <cell r="E22">
            <v>1</v>
          </cell>
          <cell r="F22">
            <v>2</v>
          </cell>
          <cell r="G22">
            <v>4</v>
          </cell>
        </row>
        <row r="23">
          <cell r="B23">
            <v>0</v>
          </cell>
          <cell r="C23" t="str">
            <v>Term Loan A</v>
          </cell>
          <cell r="E23">
            <v>1</v>
          </cell>
          <cell r="F23">
            <v>3</v>
          </cell>
          <cell r="G23">
            <v>8</v>
          </cell>
        </row>
        <row r="24">
          <cell r="B24">
            <v>21500</v>
          </cell>
          <cell r="C24" t="str">
            <v>Term Loan B</v>
          </cell>
          <cell r="E24">
            <v>2</v>
          </cell>
          <cell r="F24">
            <v>4</v>
          </cell>
          <cell r="G24">
            <v>9</v>
          </cell>
        </row>
        <row r="25">
          <cell r="B25">
            <v>0</v>
          </cell>
          <cell r="C25" t="str">
            <v>Other Senior Debt</v>
          </cell>
          <cell r="E25">
            <v>2</v>
          </cell>
          <cell r="F25">
            <v>5</v>
          </cell>
          <cell r="G25">
            <v>0</v>
          </cell>
        </row>
        <row r="26">
          <cell r="B26">
            <v>0</v>
          </cell>
          <cell r="C26" t="str">
            <v>Subordinated Debt</v>
          </cell>
          <cell r="E26">
            <v>2</v>
          </cell>
          <cell r="F26">
            <v>6</v>
          </cell>
          <cell r="G26">
            <v>0</v>
          </cell>
        </row>
        <row r="27">
          <cell r="B27">
            <v>0</v>
          </cell>
          <cell r="C27" t="str">
            <v>Mezzanine Debt</v>
          </cell>
          <cell r="E27">
            <v>2</v>
          </cell>
          <cell r="F27">
            <v>7</v>
          </cell>
          <cell r="G27">
            <v>0</v>
          </cell>
        </row>
        <row r="28">
          <cell r="B28">
            <v>5000</v>
          </cell>
          <cell r="C28" t="str">
            <v>Convertible Debt</v>
          </cell>
          <cell r="E28">
            <v>3</v>
          </cell>
          <cell r="F28">
            <v>8</v>
          </cell>
          <cell r="G28">
            <v>0</v>
          </cell>
        </row>
        <row r="29">
          <cell r="B29">
            <v>23024.666475534883</v>
          </cell>
          <cell r="C29" t="str">
            <v>Common Stock</v>
          </cell>
          <cell r="E29">
            <v>4</v>
          </cell>
          <cell r="F29">
            <v>9</v>
          </cell>
          <cell r="G29">
            <v>0</v>
          </cell>
        </row>
        <row r="30">
          <cell r="B30">
            <v>0</v>
          </cell>
          <cell r="C30" t="str">
            <v>Management Rollover</v>
          </cell>
          <cell r="E30">
            <v>4</v>
          </cell>
          <cell r="F30">
            <v>10</v>
          </cell>
          <cell r="G30">
            <v>0</v>
          </cell>
        </row>
        <row r="34">
          <cell r="A34" t="str">
            <v>x</v>
          </cell>
          <cell r="M34" t="str">
            <v>Capitalization Table</v>
          </cell>
        </row>
        <row r="35">
          <cell r="M35" t="str">
            <v>($ in Millions)</v>
          </cell>
          <cell r="P35" t="str">
            <v>Pro Forma</v>
          </cell>
          <cell r="T35" t="str">
            <v>Cumulative</v>
          </cell>
        </row>
        <row r="36">
          <cell r="P36" t="str">
            <v>Capitalization</v>
          </cell>
          <cell r="T36" t="str">
            <v>Multiple of</v>
          </cell>
        </row>
        <row r="37">
          <cell r="P37" t="str">
            <v>$</v>
          </cell>
          <cell r="R37" t="str">
            <v>%</v>
          </cell>
          <cell r="T37" t="str">
            <v>EBITDA 1</v>
          </cell>
        </row>
        <row r="39">
          <cell r="M39" t="str">
            <v>Cash</v>
          </cell>
          <cell r="P39">
            <v>-14930.488768792366</v>
          </cell>
        </row>
        <row r="41">
          <cell r="M41" t="str">
            <v>Revolver</v>
          </cell>
          <cell r="P41">
            <v>0</v>
          </cell>
          <cell r="R41">
            <v>0</v>
          </cell>
          <cell r="T41">
            <v>0</v>
          </cell>
        </row>
        <row r="42">
          <cell r="M42" t="str">
            <v>Term Loan A</v>
          </cell>
          <cell r="P42">
            <v>0</v>
          </cell>
          <cell r="R42">
            <v>0</v>
          </cell>
          <cell r="T42">
            <v>0</v>
          </cell>
        </row>
        <row r="43">
          <cell r="M43" t="str">
            <v>Term Loan B</v>
          </cell>
          <cell r="P43">
            <v>21500</v>
          </cell>
          <cell r="R43">
            <v>0.43932739877424765</v>
          </cell>
          <cell r="T43">
            <v>2.6953839981947212</v>
          </cell>
        </row>
        <row r="44">
          <cell r="M44" t="str">
            <v>Other Senior Debt</v>
          </cell>
          <cell r="P44">
            <v>0</v>
          </cell>
          <cell r="R44">
            <v>0</v>
          </cell>
          <cell r="T44">
            <v>2.6953839981947212</v>
          </cell>
        </row>
        <row r="45">
          <cell r="M45" t="str">
            <v>Convertible Debt</v>
          </cell>
          <cell r="P45">
            <v>3534.4477798477501</v>
          </cell>
          <cell r="R45">
            <v>7.2222313917391937E-2</v>
          </cell>
          <cell r="T45">
            <v>3.138486044160139</v>
          </cell>
        </row>
        <row r="46">
          <cell r="M46" t="str">
            <v>Existing Tranche</v>
          </cell>
          <cell r="P46">
            <v>0</v>
          </cell>
          <cell r="R46">
            <v>0</v>
          </cell>
          <cell r="T46">
            <v>3.138486044160139</v>
          </cell>
        </row>
        <row r="47">
          <cell r="M47" t="str">
            <v>Existing Tranche</v>
          </cell>
          <cell r="P47">
            <v>0</v>
          </cell>
          <cell r="R47">
            <v>0</v>
          </cell>
          <cell r="T47">
            <v>3.138486044160139</v>
          </cell>
        </row>
        <row r="48">
          <cell r="M48" t="str">
            <v>Total Senior Debt</v>
          </cell>
          <cell r="P48">
            <v>25034.447779847749</v>
          </cell>
          <cell r="R48">
            <v>0.51154971269163951</v>
          </cell>
          <cell r="T48">
            <v>3.138486044160139</v>
          </cell>
        </row>
        <row r="50">
          <cell r="M50" t="str">
            <v>Subordinated Debt</v>
          </cell>
          <cell r="P50">
            <v>0</v>
          </cell>
          <cell r="R50">
            <v>0</v>
          </cell>
          <cell r="T50">
            <v>3.138486044160139</v>
          </cell>
        </row>
        <row r="51">
          <cell r="M51" t="str">
            <v>Existing Tranche</v>
          </cell>
          <cell r="P51">
            <v>0</v>
          </cell>
          <cell r="R51">
            <v>0</v>
          </cell>
          <cell r="T51">
            <v>3.138486044160139</v>
          </cell>
        </row>
        <row r="52">
          <cell r="M52" t="str">
            <v>Total Debt</v>
          </cell>
          <cell r="P52">
            <v>25034.447779847749</v>
          </cell>
          <cell r="R52">
            <v>0.51154971269163951</v>
          </cell>
          <cell r="T52">
            <v>3.138486044160139</v>
          </cell>
        </row>
        <row r="54">
          <cell r="M54" t="str">
            <v>Total Equity</v>
          </cell>
          <cell r="P54">
            <v>23903.997807626234</v>
          </cell>
          <cell r="R54">
            <v>0.48845028730836054</v>
          </cell>
        </row>
        <row r="56">
          <cell r="M56" t="str">
            <v>Total Capitalization</v>
          </cell>
          <cell r="P56">
            <v>48938.44558747398</v>
          </cell>
          <cell r="R56">
            <v>1</v>
          </cell>
        </row>
        <row r="59">
          <cell r="M59">
            <v>1</v>
          </cell>
          <cell r="N59" t="str">
            <v>Pro Forma LTM 9/30/09 EBITDA of:</v>
          </cell>
          <cell r="T59">
            <v>7976.5999999999949</v>
          </cell>
        </row>
        <row r="62">
          <cell r="A62" t="str">
            <v>x</v>
          </cell>
          <cell r="M62" t="str">
            <v>Select EBITDA Metric:</v>
          </cell>
          <cell r="O62" t="str">
            <v>(E or P)</v>
          </cell>
          <cell r="T62" t="str">
            <v>LTM 9/30/09 EBITDA</v>
          </cell>
        </row>
        <row r="64">
          <cell r="N64">
            <v>40086</v>
          </cell>
          <cell r="R64" t="str">
            <v>LTM 9/30/09 EBITDA</v>
          </cell>
          <cell r="T64">
            <v>7976.5999999999949</v>
          </cell>
          <cell r="U64" t="str">
            <v>Including synergies</v>
          </cell>
        </row>
        <row r="65">
          <cell r="N65">
            <v>2008</v>
          </cell>
          <cell r="R65" t="str">
            <v>2008 EBITDA</v>
          </cell>
          <cell r="T65">
            <v>7895.9</v>
          </cell>
          <cell r="U65" t="str">
            <v>Including synergies</v>
          </cell>
        </row>
        <row r="66">
          <cell r="N66">
            <v>2009</v>
          </cell>
          <cell r="O66" t="str">
            <v>E</v>
          </cell>
          <cell r="R66" t="str">
            <v>2009E EBITDA</v>
          </cell>
          <cell r="T66">
            <v>8253.5</v>
          </cell>
          <cell r="U66" t="str">
            <v>Including synergies</v>
          </cell>
        </row>
        <row r="67">
          <cell r="N67">
            <v>2010</v>
          </cell>
          <cell r="O67" t="str">
            <v>P</v>
          </cell>
          <cell r="R67" t="str">
            <v>2010P EBITDA</v>
          </cell>
          <cell r="T67">
            <v>10000.299999999999</v>
          </cell>
          <cell r="U67" t="str">
            <v>Including synergies</v>
          </cell>
        </row>
        <row r="81">
          <cell r="A81" t="str">
            <v>x</v>
          </cell>
        </row>
      </sheetData>
      <sheetData sheetId="10" refreshError="1">
        <row r="1">
          <cell r="B1" t="str">
            <v>Wachovia Securities M&amp;A / Leveraged Finance</v>
          </cell>
        </row>
        <row r="2">
          <cell r="B2" t="str">
            <v>Leveraged Buyout Model</v>
          </cell>
        </row>
        <row r="3">
          <cell r="B3" t="str">
            <v>Wyeth</v>
          </cell>
        </row>
        <row r="4">
          <cell r="B4" t="str">
            <v>($ in Millions)</v>
          </cell>
        </row>
        <row r="6">
          <cell r="E6" t="str">
            <v>2009: Actual or Pro Forma</v>
          </cell>
          <cell r="G6" t="str">
            <v>P</v>
          </cell>
          <cell r="I6" t="str">
            <v>Pro Forma</v>
          </cell>
          <cell r="K6" t="str">
            <v>Include Deal Fees and Restructuring Costs? (0 = No  1 = Yes)</v>
          </cell>
          <cell r="V6">
            <v>0</v>
          </cell>
        </row>
        <row r="8">
          <cell r="B8" t="str">
            <v>BASIC EPS METHOD</v>
          </cell>
        </row>
        <row r="9">
          <cell r="G9" t="str">
            <v>Pro Forma Fiscal Year Ending 2009</v>
          </cell>
          <cell r="R9" t="str">
            <v>Fiscal Year Ending 2010</v>
          </cell>
          <cell r="AB9" t="str">
            <v>Fiscal Year Ending 2011</v>
          </cell>
        </row>
        <row r="10">
          <cell r="G10" t="str">
            <v>Pfizer</v>
          </cell>
          <cell r="I10" t="str">
            <v>Wyeth</v>
          </cell>
          <cell r="K10" t="str">
            <v>Acq. Adj.</v>
          </cell>
          <cell r="N10" t="str">
            <v>Combined</v>
          </cell>
          <cell r="R10" t="str">
            <v>Pfizer</v>
          </cell>
          <cell r="T10" t="str">
            <v>Wyeth</v>
          </cell>
          <cell r="V10" t="str">
            <v>Acq. Adj.</v>
          </cell>
          <cell r="Y10" t="str">
            <v>Combined</v>
          </cell>
          <cell r="AB10" t="str">
            <v>Pfizer</v>
          </cell>
          <cell r="AD10" t="str">
            <v>Wyeth</v>
          </cell>
          <cell r="AF10" t="str">
            <v>Acq. Adj.</v>
          </cell>
          <cell r="AI10" t="str">
            <v>Combined</v>
          </cell>
        </row>
        <row r="11">
          <cell r="B11" t="str">
            <v>Total Net Sales</v>
          </cell>
          <cell r="G11">
            <v>46093.3</v>
          </cell>
          <cell r="I11">
            <v>23060.6</v>
          </cell>
          <cell r="K11">
            <v>-46093.299999999996</v>
          </cell>
          <cell r="N11">
            <v>23060.6</v>
          </cell>
          <cell r="R11">
            <v>47370.2</v>
          </cell>
          <cell r="T11">
            <v>23050.6</v>
          </cell>
          <cell r="V11">
            <v>0</v>
          </cell>
          <cell r="Y11">
            <v>70420.799999999988</v>
          </cell>
          <cell r="AB11">
            <v>47940.1</v>
          </cell>
          <cell r="AD11">
            <v>23169.1</v>
          </cell>
          <cell r="AF11">
            <v>0</v>
          </cell>
          <cell r="AI11">
            <v>71109.2</v>
          </cell>
        </row>
        <row r="12">
          <cell r="C12" t="str">
            <v>Cost of Goods Sold (Excluding Depreciation)</v>
          </cell>
          <cell r="G12">
            <v>2353.6000000000004</v>
          </cell>
          <cell r="I12">
            <v>5064.5999999999995</v>
          </cell>
          <cell r="K12">
            <v>-2353.6000000000004</v>
          </cell>
          <cell r="N12">
            <v>5064.5999999999995</v>
          </cell>
          <cell r="R12">
            <v>2665.8</v>
          </cell>
          <cell r="T12">
            <v>4999.5</v>
          </cell>
          <cell r="V12">
            <v>0</v>
          </cell>
          <cell r="Y12">
            <v>7665.3</v>
          </cell>
          <cell r="AB12">
            <v>3707.4999999999991</v>
          </cell>
          <cell r="AD12">
            <v>4961.3</v>
          </cell>
          <cell r="AF12">
            <v>0</v>
          </cell>
          <cell r="AI12">
            <v>8668.7999999999993</v>
          </cell>
        </row>
        <row r="13">
          <cell r="B13" t="str">
            <v>Gross Profit</v>
          </cell>
          <cell r="G13">
            <v>43739.700000000004</v>
          </cell>
          <cell r="I13">
            <v>17996</v>
          </cell>
          <cell r="K13">
            <v>-43739.700000000004</v>
          </cell>
          <cell r="N13">
            <v>17996</v>
          </cell>
          <cell r="R13">
            <v>44704.399999999994</v>
          </cell>
          <cell r="T13">
            <v>18051.099999999999</v>
          </cell>
          <cell r="V13">
            <v>0</v>
          </cell>
          <cell r="Y13">
            <v>62755.499999999985</v>
          </cell>
          <cell r="AB13">
            <v>44232.6</v>
          </cell>
          <cell r="AD13">
            <v>18207.8</v>
          </cell>
          <cell r="AF13">
            <v>0</v>
          </cell>
          <cell r="AI13">
            <v>62440.399999999994</v>
          </cell>
        </row>
        <row r="14">
          <cell r="C14" t="str">
            <v>Total SG&amp;A (Excluding Amortization)</v>
          </cell>
          <cell r="G14">
            <v>13927.7</v>
          </cell>
          <cell r="I14">
            <v>6560.7</v>
          </cell>
          <cell r="K14">
            <v>-14177.7</v>
          </cell>
          <cell r="N14">
            <v>6310.7</v>
          </cell>
          <cell r="R14">
            <v>12801.9</v>
          </cell>
          <cell r="T14">
            <v>6506.1</v>
          </cell>
          <cell r="V14">
            <v>-2000</v>
          </cell>
          <cell r="Y14">
            <v>17308</v>
          </cell>
          <cell r="AB14">
            <v>11366.7</v>
          </cell>
          <cell r="AD14">
            <v>6641.4</v>
          </cell>
          <cell r="AF14">
            <v>-3000</v>
          </cell>
          <cell r="AI14">
            <v>15008.099999999999</v>
          </cell>
        </row>
        <row r="15">
          <cell r="B15" t="str">
            <v>Operating EBITDA</v>
          </cell>
          <cell r="G15">
            <v>29812.000000000004</v>
          </cell>
          <cell r="I15">
            <v>11435.3</v>
          </cell>
          <cell r="K15">
            <v>-29562.000000000004</v>
          </cell>
          <cell r="N15">
            <v>11685.3</v>
          </cell>
          <cell r="R15">
            <v>31902.499999999993</v>
          </cell>
          <cell r="T15">
            <v>11544.999999999998</v>
          </cell>
          <cell r="V15">
            <v>1999.9999999999927</v>
          </cell>
          <cell r="Y15">
            <v>45447.499999999985</v>
          </cell>
          <cell r="AB15">
            <v>32865.899999999994</v>
          </cell>
          <cell r="AD15">
            <v>11566.4</v>
          </cell>
          <cell r="AF15">
            <v>3000</v>
          </cell>
          <cell r="AI15">
            <v>47432.299999999996</v>
          </cell>
        </row>
        <row r="16">
          <cell r="C16" t="str">
            <v>Other (Income) Expense</v>
          </cell>
          <cell r="G16">
            <v>7948.5</v>
          </cell>
          <cell r="I16">
            <v>3431.8</v>
          </cell>
          <cell r="K16">
            <v>-7948.4999999999991</v>
          </cell>
          <cell r="N16">
            <v>3431.8</v>
          </cell>
          <cell r="R16">
            <v>7698.5</v>
          </cell>
          <cell r="T16">
            <v>3544.7</v>
          </cell>
          <cell r="V16">
            <v>0</v>
          </cell>
          <cell r="Y16">
            <v>11243.2</v>
          </cell>
          <cell r="AB16">
            <v>7187.9</v>
          </cell>
          <cell r="AD16">
            <v>3662.2</v>
          </cell>
          <cell r="AF16">
            <v>0</v>
          </cell>
          <cell r="AI16">
            <v>10850.099999999999</v>
          </cell>
        </row>
        <row r="17">
          <cell r="C17" t="str">
            <v>Corporate Overhead</v>
          </cell>
          <cell r="G17">
            <v>0</v>
          </cell>
          <cell r="I17">
            <v>0</v>
          </cell>
          <cell r="K17">
            <v>0</v>
          </cell>
          <cell r="N17">
            <v>0</v>
          </cell>
          <cell r="R17">
            <v>0</v>
          </cell>
          <cell r="T17">
            <v>0</v>
          </cell>
          <cell r="V17">
            <v>0</v>
          </cell>
          <cell r="Y17">
            <v>0</v>
          </cell>
          <cell r="AB17">
            <v>0</v>
          </cell>
          <cell r="AD17">
            <v>0</v>
          </cell>
          <cell r="AF17">
            <v>0</v>
          </cell>
          <cell r="AI17">
            <v>0</v>
          </cell>
        </row>
        <row r="18">
          <cell r="B18" t="str">
            <v>EBITDA</v>
          </cell>
          <cell r="G18">
            <v>21863.500000000004</v>
          </cell>
          <cell r="I18">
            <v>8003.4999999999991</v>
          </cell>
          <cell r="K18">
            <v>-21613.500000000004</v>
          </cell>
          <cell r="N18">
            <v>8253.5</v>
          </cell>
          <cell r="R18">
            <v>24203.999999999993</v>
          </cell>
          <cell r="T18">
            <v>8000.2999999999984</v>
          </cell>
          <cell r="V18">
            <v>1999.9999999999964</v>
          </cell>
          <cell r="Y18">
            <v>34204.299999999988</v>
          </cell>
          <cell r="AB18">
            <v>25677.999999999993</v>
          </cell>
          <cell r="AD18">
            <v>7904.2</v>
          </cell>
          <cell r="AF18">
            <v>3000.0000000000073</v>
          </cell>
          <cell r="AI18">
            <v>36582.199999999997</v>
          </cell>
        </row>
        <row r="19">
          <cell r="C19" t="str">
            <v>Depreciation &amp; Amortization</v>
          </cell>
          <cell r="G19">
            <v>4823.3999999999996</v>
          </cell>
          <cell r="I19">
            <v>938.1</v>
          </cell>
          <cell r="K19">
            <v>-3225.7345396306064</v>
          </cell>
          <cell r="N19">
            <v>2535.7654603693936</v>
          </cell>
          <cell r="R19">
            <v>4790.3999999999996</v>
          </cell>
          <cell r="T19">
            <v>987.3</v>
          </cell>
          <cell r="V19">
            <v>1447.6654603693942</v>
          </cell>
          <cell r="Y19">
            <v>7225.365460369394</v>
          </cell>
          <cell r="AB19">
            <v>4861.8</v>
          </cell>
          <cell r="AD19">
            <v>1037</v>
          </cell>
          <cell r="AF19">
            <v>1447.6654603693942</v>
          </cell>
          <cell r="AI19">
            <v>7346.4654603693943</v>
          </cell>
        </row>
        <row r="20">
          <cell r="B20" t="str">
            <v>EBIT</v>
          </cell>
          <cell r="G20">
            <v>17040.100000000006</v>
          </cell>
          <cell r="I20">
            <v>7065.3999999999987</v>
          </cell>
          <cell r="K20">
            <v>-18387.765460369395</v>
          </cell>
          <cell r="N20">
            <v>5717.7345396306064</v>
          </cell>
          <cell r="R20">
            <v>19413.599999999991</v>
          </cell>
          <cell r="T20">
            <v>7012.9999999999982</v>
          </cell>
          <cell r="V20">
            <v>552.3345396306031</v>
          </cell>
          <cell r="Y20">
            <v>26978.934539630594</v>
          </cell>
          <cell r="AB20">
            <v>20816.199999999993</v>
          </cell>
          <cell r="AD20">
            <v>6867.2</v>
          </cell>
          <cell r="AF20">
            <v>1552.3345396306104</v>
          </cell>
          <cell r="AI20">
            <v>29235.734539630605</v>
          </cell>
        </row>
        <row r="21">
          <cell r="C21" t="str">
            <v>Interest (Income)</v>
          </cell>
          <cell r="G21">
            <v>-1095.2</v>
          </cell>
          <cell r="I21">
            <v>-529.29999999999995</v>
          </cell>
          <cell r="K21">
            <v>1773.8048876879236</v>
          </cell>
          <cell r="N21">
            <v>149.30488768792367</v>
          </cell>
          <cell r="R21">
            <v>-1318.8</v>
          </cell>
          <cell r="T21">
            <v>-586.4</v>
          </cell>
          <cell r="V21">
            <v>1818.5798986357524</v>
          </cell>
          <cell r="Y21">
            <v>-86.620101364247347</v>
          </cell>
          <cell r="AB21">
            <v>-1508.9</v>
          </cell>
          <cell r="AD21">
            <v>-609.4</v>
          </cell>
          <cell r="AF21">
            <v>1802.3302680796237</v>
          </cell>
          <cell r="AI21">
            <v>-315.96973192037649</v>
          </cell>
        </row>
        <row r="22">
          <cell r="C22" t="str">
            <v xml:space="preserve">Other (Income) </v>
          </cell>
          <cell r="G22">
            <v>-360</v>
          </cell>
          <cell r="I22">
            <v>-100</v>
          </cell>
          <cell r="K22">
            <v>360</v>
          </cell>
          <cell r="N22">
            <v>-100</v>
          </cell>
          <cell r="R22">
            <v>-360</v>
          </cell>
          <cell r="T22">
            <v>-120</v>
          </cell>
          <cell r="V22">
            <v>0</v>
          </cell>
          <cell r="Y22">
            <v>-480</v>
          </cell>
          <cell r="AB22">
            <v>-350</v>
          </cell>
          <cell r="AD22">
            <v>-120</v>
          </cell>
          <cell r="AF22">
            <v>0</v>
          </cell>
          <cell r="AI22">
            <v>-470</v>
          </cell>
        </row>
        <row r="23">
          <cell r="C23" t="str">
            <v>Other Expense</v>
          </cell>
          <cell r="G23">
            <v>0</v>
          </cell>
          <cell r="I23">
            <v>0</v>
          </cell>
          <cell r="K23">
            <v>0</v>
          </cell>
          <cell r="N23">
            <v>0</v>
          </cell>
          <cell r="R23">
            <v>0</v>
          </cell>
          <cell r="T23">
            <v>0</v>
          </cell>
          <cell r="V23">
            <v>0</v>
          </cell>
          <cell r="Y23">
            <v>0</v>
          </cell>
          <cell r="AB23">
            <v>0</v>
          </cell>
          <cell r="AD23">
            <v>0</v>
          </cell>
          <cell r="AF23">
            <v>0</v>
          </cell>
          <cell r="AI23">
            <v>0</v>
          </cell>
        </row>
        <row r="24">
          <cell r="C24" t="str">
            <v>Deal Fees</v>
          </cell>
          <cell r="G24">
            <v>0</v>
          </cell>
          <cell r="I24">
            <v>0</v>
          </cell>
          <cell r="K24">
            <v>0</v>
          </cell>
          <cell r="N24">
            <v>0</v>
          </cell>
          <cell r="R24">
            <v>0</v>
          </cell>
          <cell r="T24">
            <v>0</v>
          </cell>
          <cell r="V24">
            <v>0</v>
          </cell>
          <cell r="Y24">
            <v>0</v>
          </cell>
          <cell r="AB24">
            <v>0</v>
          </cell>
          <cell r="AD24">
            <v>0</v>
          </cell>
          <cell r="AF24">
            <v>0</v>
          </cell>
          <cell r="AI24">
            <v>0</v>
          </cell>
        </row>
        <row r="25">
          <cell r="C25" t="str">
            <v>Restructuring Costs</v>
          </cell>
          <cell r="G25">
            <v>0</v>
          </cell>
          <cell r="I25">
            <v>0</v>
          </cell>
          <cell r="K25">
            <v>0</v>
          </cell>
          <cell r="N25">
            <v>0</v>
          </cell>
          <cell r="R25">
            <v>0</v>
          </cell>
          <cell r="T25">
            <v>0</v>
          </cell>
          <cell r="V25">
            <v>0</v>
          </cell>
          <cell r="Y25">
            <v>0</v>
          </cell>
          <cell r="AB25">
            <v>0</v>
          </cell>
          <cell r="AD25">
            <v>0</v>
          </cell>
          <cell r="AF25">
            <v>0</v>
          </cell>
          <cell r="AI25">
            <v>0</v>
          </cell>
        </row>
        <row r="26">
          <cell r="C26" t="str">
            <v>Interest Expense</v>
          </cell>
          <cell r="G26">
            <v>775.2</v>
          </cell>
          <cell r="I26">
            <v>597.9</v>
          </cell>
          <cell r="K26">
            <v>777.66624103160848</v>
          </cell>
          <cell r="N26">
            <v>2150.7662410316084</v>
          </cell>
          <cell r="R26">
            <v>732.7</v>
          </cell>
          <cell r="T26">
            <v>597.20000000000005</v>
          </cell>
          <cell r="V26">
            <v>-414.1259675911831</v>
          </cell>
          <cell r="Y26">
            <v>915.77403240881699</v>
          </cell>
          <cell r="AB26">
            <v>732.4</v>
          </cell>
          <cell r="AD26">
            <v>597.20000000000005</v>
          </cell>
          <cell r="AF26">
            <v>-934.37965334689954</v>
          </cell>
          <cell r="AI26">
            <v>395.22034665310036</v>
          </cell>
        </row>
        <row r="27">
          <cell r="B27" t="str">
            <v>Pre-Tax Income</v>
          </cell>
          <cell r="G27">
            <v>17720.100000000006</v>
          </cell>
          <cell r="I27">
            <v>7096.7999999999993</v>
          </cell>
          <cell r="K27">
            <v>-21299.23658908893</v>
          </cell>
          <cell r="N27">
            <v>3517.6634109110742</v>
          </cell>
          <cell r="R27">
            <v>20359.69999999999</v>
          </cell>
          <cell r="T27">
            <v>7122.199999999998</v>
          </cell>
          <cell r="V27">
            <v>-852.11939141396215</v>
          </cell>
          <cell r="Y27">
            <v>26629.780608586025</v>
          </cell>
          <cell r="AB27">
            <v>21942.699999999993</v>
          </cell>
          <cell r="AD27">
            <v>6999.4</v>
          </cell>
          <cell r="AF27">
            <v>684.38392489789112</v>
          </cell>
          <cell r="AI27">
            <v>29626.483924897882</v>
          </cell>
        </row>
        <row r="28">
          <cell r="C28" t="str">
            <v>Income Taxes Expense</v>
          </cell>
          <cell r="G28">
            <v>5316.1</v>
          </cell>
          <cell r="I28">
            <v>2129</v>
          </cell>
          <cell r="K28">
            <v>-6038.0346356355703</v>
          </cell>
          <cell r="N28">
            <v>1407.0653643644298</v>
          </cell>
          <cell r="R28">
            <v>6107.9</v>
          </cell>
          <cell r="T28">
            <v>2136.6</v>
          </cell>
          <cell r="V28">
            <v>2407.4122434344099</v>
          </cell>
          <cell r="Y28">
            <v>10651.91224343441</v>
          </cell>
          <cell r="AB28">
            <v>6582.7999999999993</v>
          </cell>
          <cell r="AD28">
            <v>2064.8000000000002</v>
          </cell>
          <cell r="AF28">
            <v>3202.9935699591551</v>
          </cell>
          <cell r="AI28">
            <v>11850.593569959154</v>
          </cell>
        </row>
        <row r="29">
          <cell r="C29" t="str">
            <v>Preferred Dividends</v>
          </cell>
          <cell r="G29">
            <v>0</v>
          </cell>
          <cell r="I29">
            <v>0</v>
          </cell>
          <cell r="K29">
            <v>0</v>
          </cell>
          <cell r="N29">
            <v>0</v>
          </cell>
          <cell r="R29">
            <v>0</v>
          </cell>
          <cell r="T29">
            <v>0</v>
          </cell>
          <cell r="V29">
            <v>0</v>
          </cell>
          <cell r="Y29">
            <v>0</v>
          </cell>
          <cell r="AB29">
            <v>0</v>
          </cell>
          <cell r="AD29">
            <v>0</v>
          </cell>
          <cell r="AF29">
            <v>0</v>
          </cell>
          <cell r="AI29">
            <v>0</v>
          </cell>
        </row>
        <row r="30">
          <cell r="B30" t="str">
            <v>Consolidated Net Income</v>
          </cell>
          <cell r="G30">
            <v>12404.000000000005</v>
          </cell>
          <cell r="I30">
            <v>4967.7999999999993</v>
          </cell>
          <cell r="K30">
            <v>-15261.201953453357</v>
          </cell>
          <cell r="N30">
            <v>2110.5980465466446</v>
          </cell>
          <cell r="R30">
            <v>14251.79999999999</v>
          </cell>
          <cell r="T30">
            <v>4985.5999999999985</v>
          </cell>
          <cell r="V30">
            <v>-3259.5316348483721</v>
          </cell>
          <cell r="Y30">
            <v>15977.868365151615</v>
          </cell>
          <cell r="AB30">
            <v>15359.899999999994</v>
          </cell>
          <cell r="AD30">
            <v>4934.5999999999995</v>
          </cell>
          <cell r="AF30">
            <v>-2518.609645061264</v>
          </cell>
          <cell r="AI30">
            <v>17775.890354938729</v>
          </cell>
        </row>
        <row r="31">
          <cell r="C31" t="str">
            <v>Attributable to Non-Controlling Interests</v>
          </cell>
          <cell r="G31">
            <v>28</v>
          </cell>
          <cell r="I31">
            <v>0</v>
          </cell>
          <cell r="K31">
            <v>-28</v>
          </cell>
          <cell r="N31">
            <v>0</v>
          </cell>
          <cell r="R31">
            <v>28</v>
          </cell>
          <cell r="T31">
            <v>0</v>
          </cell>
          <cell r="V31">
            <v>-28</v>
          </cell>
          <cell r="Y31">
            <v>0</v>
          </cell>
          <cell r="AB31">
            <v>28</v>
          </cell>
          <cell r="AD31">
            <v>0</v>
          </cell>
          <cell r="AF31">
            <v>-28</v>
          </cell>
          <cell r="AI31">
            <v>0</v>
          </cell>
        </row>
        <row r="32">
          <cell r="B32" t="str">
            <v>Net Income Available to Common</v>
          </cell>
          <cell r="G32">
            <v>12376.000000000005</v>
          </cell>
          <cell r="I32">
            <v>4967.7999999999993</v>
          </cell>
          <cell r="K32">
            <v>-15233.201953453357</v>
          </cell>
          <cell r="N32">
            <v>2110.5980465466446</v>
          </cell>
          <cell r="R32">
            <v>14223.79999999999</v>
          </cell>
          <cell r="T32">
            <v>4985.5999999999985</v>
          </cell>
          <cell r="V32">
            <v>-3231.5316348483721</v>
          </cell>
          <cell r="Y32">
            <v>15977.868365151615</v>
          </cell>
          <cell r="AB32">
            <v>15331.899999999994</v>
          </cell>
          <cell r="AD32">
            <v>4934.5999999999995</v>
          </cell>
          <cell r="AF32">
            <v>-2490.609645061264</v>
          </cell>
          <cell r="AI32">
            <v>17775.890354938729</v>
          </cell>
        </row>
        <row r="34">
          <cell r="B34" t="str">
            <v>Weighted Average Fully Diluted Shares Outstanding</v>
          </cell>
          <cell r="G34">
            <v>6750</v>
          </cell>
          <cell r="I34">
            <v>1329</v>
          </cell>
          <cell r="K34">
            <v>1319.4651275378158</v>
          </cell>
          <cell r="N34">
            <v>8069.4651275378155</v>
          </cell>
          <cell r="R34">
            <v>6750</v>
          </cell>
          <cell r="T34">
            <v>1306.5</v>
          </cell>
          <cell r="V34">
            <v>1319.4651275378158</v>
          </cell>
          <cell r="Y34">
            <v>8069.4651275378155</v>
          </cell>
          <cell r="AB34">
            <v>6750</v>
          </cell>
          <cell r="AD34">
            <v>1301.5999999999999</v>
          </cell>
          <cell r="AF34">
            <v>1319.4651275378158</v>
          </cell>
          <cell r="AI34">
            <v>8069.4651275378155</v>
          </cell>
        </row>
        <row r="36">
          <cell r="B36" t="str">
            <v>Earnings per Share</v>
          </cell>
          <cell r="G36">
            <v>1.8334814814814824</v>
          </cell>
          <cell r="I36">
            <v>3.7379984951091041</v>
          </cell>
          <cell r="N36">
            <v>0.26155364862338004</v>
          </cell>
          <cell r="R36">
            <v>2.1072296296296282</v>
          </cell>
          <cell r="T36">
            <v>3.815996938384997</v>
          </cell>
          <cell r="Y36">
            <v>1.9800405742662699</v>
          </cell>
          <cell r="AB36">
            <v>2.2713925925925915</v>
          </cell>
          <cell r="AD36">
            <v>3.791180086047941</v>
          </cell>
          <cell r="AI36">
            <v>2.2028585629891153</v>
          </cell>
        </row>
        <row r="38">
          <cell r="I38" t="str">
            <v>Accretion (Dilution) - $</v>
          </cell>
          <cell r="N38">
            <v>-1.5719278328581023</v>
          </cell>
          <cell r="T38" t="str">
            <v>Accretion (Dilution) - $</v>
          </cell>
          <cell r="Y38">
            <v>-0.12718905536335834</v>
          </cell>
          <cell r="AD38" t="str">
            <v>Accretion (Dilution) - $</v>
          </cell>
          <cell r="AI38">
            <v>-6.853402960347621E-2</v>
          </cell>
        </row>
        <row r="40">
          <cell r="I40" t="str">
            <v>Accretion (Dilution) - %</v>
          </cell>
          <cell r="N40">
            <v>-0.8573459010821094</v>
          </cell>
          <cell r="T40" t="str">
            <v>Accretion (Dilution) - %</v>
          </cell>
          <cell r="Y40">
            <v>-6.0358422060396613E-2</v>
          </cell>
          <cell r="AD40" t="str">
            <v>Accretion (Dilution) - %</v>
          </cell>
          <cell r="AI40">
            <v>-3.0172692218411588E-2</v>
          </cell>
        </row>
        <row r="49">
          <cell r="B49" t="str">
            <v>Note:  Acquiror net income statement is pro forma for acquisitions entered on "Income Statement" tab.</v>
          </cell>
        </row>
        <row r="51">
          <cell r="A51" t="str">
            <v>x</v>
          </cell>
          <cell r="B51" t="str">
            <v xml:space="preserve"> "IF CONVERTED" METHOD</v>
          </cell>
        </row>
        <row r="52">
          <cell r="G52" t="str">
            <v>Pro Forma Fiscal Year Ending 2009</v>
          </cell>
          <cell r="R52" t="str">
            <v>Fiscal Year Ending 2010</v>
          </cell>
          <cell r="AB52" t="str">
            <v>Fiscal Year Ending 2011</v>
          </cell>
        </row>
        <row r="53">
          <cell r="G53" t="str">
            <v>Pfizer</v>
          </cell>
          <cell r="I53" t="str">
            <v>Wyeth</v>
          </cell>
          <cell r="K53" t="str">
            <v>Acq. Adj.</v>
          </cell>
          <cell r="N53" t="str">
            <v>Combined</v>
          </cell>
          <cell r="R53" t="str">
            <v>Pfizer</v>
          </cell>
          <cell r="T53" t="str">
            <v>Wyeth</v>
          </cell>
          <cell r="V53" t="str">
            <v>Acq. Adj.</v>
          </cell>
          <cell r="Y53" t="str">
            <v>Combined</v>
          </cell>
          <cell r="AB53" t="str">
            <v>Pfizer</v>
          </cell>
          <cell r="AD53" t="str">
            <v>Wyeth</v>
          </cell>
          <cell r="AF53" t="str">
            <v>Acq. Adj.</v>
          </cell>
          <cell r="AI53" t="str">
            <v>Combined</v>
          </cell>
        </row>
        <row r="54">
          <cell r="B54" t="str">
            <v>Total Net Sales</v>
          </cell>
          <cell r="G54">
            <v>46093.3</v>
          </cell>
          <cell r="I54">
            <v>23060.6</v>
          </cell>
          <cell r="K54">
            <v>-46093.299999999996</v>
          </cell>
          <cell r="N54">
            <v>23060.6</v>
          </cell>
          <cell r="R54">
            <v>47370.2</v>
          </cell>
          <cell r="T54">
            <v>23050.6</v>
          </cell>
          <cell r="V54">
            <v>0</v>
          </cell>
          <cell r="Y54">
            <v>70420.799999999988</v>
          </cell>
          <cell r="AB54">
            <v>47940.1</v>
          </cell>
          <cell r="AD54">
            <v>23169.1</v>
          </cell>
          <cell r="AF54">
            <v>0</v>
          </cell>
          <cell r="AI54">
            <v>71109.2</v>
          </cell>
        </row>
        <row r="55">
          <cell r="C55" t="str">
            <v>Cost of Goods Sold (Excluding Depreciation)</v>
          </cell>
          <cell r="G55">
            <v>2353.6000000000004</v>
          </cell>
          <cell r="I55">
            <v>5064.5999999999995</v>
          </cell>
          <cell r="K55">
            <v>-2353.6000000000004</v>
          </cell>
          <cell r="N55">
            <v>5064.5999999999995</v>
          </cell>
          <cell r="R55">
            <v>2665.8</v>
          </cell>
          <cell r="T55">
            <v>4999.5</v>
          </cell>
          <cell r="V55">
            <v>0</v>
          </cell>
          <cell r="Y55">
            <v>7665.3</v>
          </cell>
          <cell r="AB55">
            <v>3707.4999999999991</v>
          </cell>
          <cell r="AD55">
            <v>4961.3</v>
          </cell>
          <cell r="AF55">
            <v>0</v>
          </cell>
          <cell r="AI55">
            <v>8668.7999999999993</v>
          </cell>
        </row>
        <row r="56">
          <cell r="B56" t="str">
            <v>Gross Profit</v>
          </cell>
          <cell r="G56">
            <v>43739.700000000004</v>
          </cell>
          <cell r="I56">
            <v>17996</v>
          </cell>
          <cell r="K56">
            <v>-43739.700000000004</v>
          </cell>
          <cell r="N56">
            <v>17996</v>
          </cell>
          <cell r="R56">
            <v>44704.399999999994</v>
          </cell>
          <cell r="T56">
            <v>18051.099999999999</v>
          </cell>
          <cell r="V56">
            <v>0</v>
          </cell>
          <cell r="Y56">
            <v>62755.499999999985</v>
          </cell>
          <cell r="AB56">
            <v>44232.6</v>
          </cell>
          <cell r="AD56">
            <v>18207.8</v>
          </cell>
          <cell r="AF56">
            <v>0</v>
          </cell>
          <cell r="AI56">
            <v>62440.399999999994</v>
          </cell>
        </row>
        <row r="57">
          <cell r="C57" t="str">
            <v>Total SG&amp;A (Excluding Amortization)</v>
          </cell>
          <cell r="G57">
            <v>13927.7</v>
          </cell>
          <cell r="I57">
            <v>6560.7</v>
          </cell>
          <cell r="K57">
            <v>-14177.7</v>
          </cell>
          <cell r="N57">
            <v>6310.7</v>
          </cell>
          <cell r="R57">
            <v>12801.9</v>
          </cell>
          <cell r="T57">
            <v>6506.1</v>
          </cell>
          <cell r="V57">
            <v>-2000</v>
          </cell>
          <cell r="Y57">
            <v>17308</v>
          </cell>
          <cell r="AB57">
            <v>11366.7</v>
          </cell>
          <cell r="AD57">
            <v>6641.4</v>
          </cell>
          <cell r="AF57">
            <v>-3000</v>
          </cell>
          <cell r="AI57">
            <v>15008.099999999999</v>
          </cell>
        </row>
        <row r="58">
          <cell r="B58" t="str">
            <v>Operating EBITDA</v>
          </cell>
          <cell r="G58">
            <v>29812.000000000004</v>
          </cell>
          <cell r="I58">
            <v>11435.3</v>
          </cell>
          <cell r="K58">
            <v>-29562.000000000004</v>
          </cell>
          <cell r="N58">
            <v>11685.3</v>
          </cell>
          <cell r="R58">
            <v>31902.499999999993</v>
          </cell>
          <cell r="T58">
            <v>11544.999999999998</v>
          </cell>
          <cell r="V58">
            <v>1999.9999999999927</v>
          </cell>
          <cell r="Y58">
            <v>45447.499999999985</v>
          </cell>
          <cell r="AB58">
            <v>32865.899999999994</v>
          </cell>
          <cell r="AD58">
            <v>11566.4</v>
          </cell>
          <cell r="AF58">
            <v>3000</v>
          </cell>
          <cell r="AI58">
            <v>47432.299999999996</v>
          </cell>
        </row>
        <row r="59">
          <cell r="C59" t="str">
            <v>Other (Income) Expense</v>
          </cell>
          <cell r="G59">
            <v>7948.5</v>
          </cell>
          <cell r="I59">
            <v>3431.8</v>
          </cell>
          <cell r="K59">
            <v>-7948.4999999999991</v>
          </cell>
          <cell r="N59">
            <v>3431.8</v>
          </cell>
          <cell r="R59">
            <v>7698.5</v>
          </cell>
          <cell r="T59">
            <v>3544.7</v>
          </cell>
          <cell r="V59">
            <v>0</v>
          </cell>
          <cell r="Y59">
            <v>11243.2</v>
          </cell>
          <cell r="AB59">
            <v>7187.9</v>
          </cell>
          <cell r="AD59">
            <v>3662.2</v>
          </cell>
          <cell r="AF59">
            <v>0</v>
          </cell>
          <cell r="AI59">
            <v>10850.099999999999</v>
          </cell>
        </row>
        <row r="60">
          <cell r="C60" t="str">
            <v>Corporate Overhead</v>
          </cell>
          <cell r="G60">
            <v>0</v>
          </cell>
          <cell r="I60">
            <v>0</v>
          </cell>
          <cell r="K60">
            <v>0</v>
          </cell>
          <cell r="N60">
            <v>0</v>
          </cell>
          <cell r="R60">
            <v>0</v>
          </cell>
          <cell r="T60">
            <v>0</v>
          </cell>
          <cell r="V60">
            <v>0</v>
          </cell>
          <cell r="Y60">
            <v>0</v>
          </cell>
          <cell r="AB60">
            <v>0</v>
          </cell>
          <cell r="AD60">
            <v>0</v>
          </cell>
          <cell r="AF60">
            <v>0</v>
          </cell>
          <cell r="AI60">
            <v>0</v>
          </cell>
        </row>
        <row r="61">
          <cell r="B61" t="str">
            <v>EBITDA</v>
          </cell>
          <cell r="G61">
            <v>21863.500000000004</v>
          </cell>
          <cell r="I61">
            <v>8003.4999999999991</v>
          </cell>
          <cell r="K61">
            <v>-21613.500000000004</v>
          </cell>
          <cell r="N61">
            <v>8253.5</v>
          </cell>
          <cell r="R61">
            <v>24203.999999999993</v>
          </cell>
          <cell r="T61">
            <v>8000.2999999999984</v>
          </cell>
          <cell r="V61">
            <v>1999.9999999999964</v>
          </cell>
          <cell r="Y61">
            <v>34204.299999999988</v>
          </cell>
          <cell r="AB61">
            <v>25677.999999999993</v>
          </cell>
          <cell r="AD61">
            <v>7904.2</v>
          </cell>
          <cell r="AF61">
            <v>3000.0000000000073</v>
          </cell>
          <cell r="AI61">
            <v>36582.199999999997</v>
          </cell>
        </row>
        <row r="62">
          <cell r="C62" t="str">
            <v>Depreciation &amp; Amortization</v>
          </cell>
          <cell r="G62">
            <v>4823.3999999999996</v>
          </cell>
          <cell r="I62">
            <v>938.1</v>
          </cell>
          <cell r="K62">
            <v>-3225.7345396306064</v>
          </cell>
          <cell r="N62">
            <v>2535.7654603693936</v>
          </cell>
          <cell r="R62">
            <v>4790.3999999999996</v>
          </cell>
          <cell r="T62">
            <v>987.3</v>
          </cell>
          <cell r="V62">
            <v>1447.6654603693942</v>
          </cell>
          <cell r="Y62">
            <v>7225.365460369394</v>
          </cell>
          <cell r="AB62">
            <v>4861.8</v>
          </cell>
          <cell r="AD62">
            <v>1037</v>
          </cell>
          <cell r="AF62">
            <v>1447.6654603693942</v>
          </cell>
          <cell r="AI62">
            <v>7346.4654603693943</v>
          </cell>
        </row>
        <row r="63">
          <cell r="B63" t="str">
            <v>EBIT</v>
          </cell>
          <cell r="G63">
            <v>17040.100000000006</v>
          </cell>
          <cell r="I63">
            <v>7065.3999999999987</v>
          </cell>
          <cell r="K63">
            <v>-18387.765460369395</v>
          </cell>
          <cell r="N63">
            <v>5717.7345396306064</v>
          </cell>
          <cell r="R63">
            <v>19413.599999999991</v>
          </cell>
          <cell r="T63">
            <v>7012.9999999999982</v>
          </cell>
          <cell r="V63">
            <v>552.3345396306031</v>
          </cell>
          <cell r="Y63">
            <v>26978.934539630594</v>
          </cell>
          <cell r="AB63">
            <v>20816.199999999993</v>
          </cell>
          <cell r="AD63">
            <v>6867.2</v>
          </cell>
          <cell r="AF63">
            <v>1552.3345396306104</v>
          </cell>
          <cell r="AI63">
            <v>29235.734539630605</v>
          </cell>
        </row>
        <row r="64">
          <cell r="C64" t="str">
            <v>Interest (Income)</v>
          </cell>
          <cell r="G64">
            <v>-1095.2</v>
          </cell>
          <cell r="I64">
            <v>-529.29999999999995</v>
          </cell>
          <cell r="K64">
            <v>1773.8048876879236</v>
          </cell>
          <cell r="N64">
            <v>149.30488768792367</v>
          </cell>
          <cell r="R64">
            <v>-1318.8</v>
          </cell>
          <cell r="T64">
            <v>-586.4</v>
          </cell>
          <cell r="V64">
            <v>1818.5798986357524</v>
          </cell>
          <cell r="Y64">
            <v>-86.620101364247347</v>
          </cell>
          <cell r="AB64">
            <v>-1508.9</v>
          </cell>
          <cell r="AD64">
            <v>-609.4</v>
          </cell>
          <cell r="AF64">
            <v>1802.3302680796237</v>
          </cell>
          <cell r="AI64">
            <v>-315.96973192037649</v>
          </cell>
        </row>
        <row r="65">
          <cell r="C65" t="str">
            <v xml:space="preserve">Other (Income) </v>
          </cell>
          <cell r="G65">
            <v>-360</v>
          </cell>
          <cell r="I65">
            <v>-100</v>
          </cell>
          <cell r="K65">
            <v>360</v>
          </cell>
          <cell r="N65">
            <v>-100</v>
          </cell>
          <cell r="R65">
            <v>-360</v>
          </cell>
          <cell r="T65">
            <v>-120</v>
          </cell>
          <cell r="V65">
            <v>0</v>
          </cell>
          <cell r="Y65">
            <v>-480</v>
          </cell>
          <cell r="AB65">
            <v>-350</v>
          </cell>
          <cell r="AD65">
            <v>-120</v>
          </cell>
          <cell r="AF65">
            <v>0</v>
          </cell>
          <cell r="AI65">
            <v>-470</v>
          </cell>
        </row>
        <row r="66">
          <cell r="C66" t="str">
            <v>Other Expense</v>
          </cell>
          <cell r="G66">
            <v>0</v>
          </cell>
          <cell r="I66">
            <v>0</v>
          </cell>
          <cell r="K66">
            <v>0</v>
          </cell>
          <cell r="N66">
            <v>0</v>
          </cell>
          <cell r="R66">
            <v>0</v>
          </cell>
          <cell r="T66">
            <v>0</v>
          </cell>
          <cell r="V66">
            <v>0</v>
          </cell>
          <cell r="Y66">
            <v>0</v>
          </cell>
          <cell r="AB66">
            <v>0</v>
          </cell>
          <cell r="AD66">
            <v>0</v>
          </cell>
          <cell r="AF66">
            <v>0</v>
          </cell>
          <cell r="AI66">
            <v>0</v>
          </cell>
        </row>
        <row r="67">
          <cell r="C67" t="str">
            <v>Deal Fees</v>
          </cell>
          <cell r="G67">
            <v>0</v>
          </cell>
          <cell r="I67">
            <v>0</v>
          </cell>
          <cell r="K67">
            <v>0</v>
          </cell>
          <cell r="N67">
            <v>0</v>
          </cell>
          <cell r="R67">
            <v>0</v>
          </cell>
          <cell r="T67">
            <v>0</v>
          </cell>
          <cell r="V67">
            <v>0</v>
          </cell>
          <cell r="Y67">
            <v>0</v>
          </cell>
          <cell r="AB67">
            <v>0</v>
          </cell>
          <cell r="AD67">
            <v>0</v>
          </cell>
          <cell r="AF67">
            <v>0</v>
          </cell>
          <cell r="AI67">
            <v>0</v>
          </cell>
        </row>
        <row r="68">
          <cell r="C68" t="str">
            <v>Restructuring Costs</v>
          </cell>
          <cell r="G68">
            <v>0</v>
          </cell>
          <cell r="I68">
            <v>0</v>
          </cell>
          <cell r="K68">
            <v>0</v>
          </cell>
          <cell r="N68">
            <v>0</v>
          </cell>
          <cell r="R68">
            <v>0</v>
          </cell>
          <cell r="T68">
            <v>0</v>
          </cell>
          <cell r="V68">
            <v>0</v>
          </cell>
          <cell r="Y68">
            <v>0</v>
          </cell>
          <cell r="AB68">
            <v>0</v>
          </cell>
          <cell r="AD68">
            <v>0</v>
          </cell>
          <cell r="AF68">
            <v>0</v>
          </cell>
          <cell r="AI68">
            <v>0</v>
          </cell>
        </row>
        <row r="69">
          <cell r="C69" t="str">
            <v>Interest Expense</v>
          </cell>
          <cell r="G69">
            <v>775.2</v>
          </cell>
          <cell r="I69">
            <v>597.9</v>
          </cell>
          <cell r="K69">
            <v>433.05758249645282</v>
          </cell>
          <cell r="N69">
            <v>1806.1575824964527</v>
          </cell>
          <cell r="R69">
            <v>732.7</v>
          </cell>
          <cell r="T69">
            <v>597.20000000000005</v>
          </cell>
          <cell r="V69">
            <v>-414.1259675911831</v>
          </cell>
          <cell r="Y69">
            <v>915.77403240881699</v>
          </cell>
          <cell r="AB69">
            <v>732.4</v>
          </cell>
          <cell r="AD69">
            <v>597.20000000000005</v>
          </cell>
          <cell r="AF69">
            <v>-934.37965334689954</v>
          </cell>
          <cell r="AI69">
            <v>395.22034665310036</v>
          </cell>
        </row>
        <row r="70">
          <cell r="B70" t="str">
            <v>Pre-Tax Income</v>
          </cell>
          <cell r="G70">
            <v>17720.100000000006</v>
          </cell>
          <cell r="I70">
            <v>7096.7999999999993</v>
          </cell>
          <cell r="K70">
            <v>-20954.627930553776</v>
          </cell>
          <cell r="N70">
            <v>3862.2720694462296</v>
          </cell>
          <cell r="R70">
            <v>20359.69999999999</v>
          </cell>
          <cell r="T70">
            <v>7122.199999999998</v>
          </cell>
          <cell r="V70">
            <v>-852.11939141396215</v>
          </cell>
          <cell r="Y70">
            <v>26629.780608586025</v>
          </cell>
          <cell r="AB70">
            <v>21942.699999999993</v>
          </cell>
          <cell r="AD70">
            <v>6999.4</v>
          </cell>
          <cell r="AF70">
            <v>684.38392489789112</v>
          </cell>
          <cell r="AI70">
            <v>29626.483924897882</v>
          </cell>
        </row>
        <row r="71">
          <cell r="C71" t="str">
            <v>Income Taxes Expense</v>
          </cell>
          <cell r="G71">
            <v>5316.1</v>
          </cell>
          <cell r="I71">
            <v>597.9</v>
          </cell>
          <cell r="K71">
            <v>-4369.0911722215078</v>
          </cell>
          <cell r="N71">
            <v>1544.908827778492</v>
          </cell>
          <cell r="R71">
            <v>6107.9</v>
          </cell>
          <cell r="T71">
            <v>2136.6</v>
          </cell>
          <cell r="V71">
            <v>2407.4122434344099</v>
          </cell>
          <cell r="Y71">
            <v>10651.91224343441</v>
          </cell>
          <cell r="AB71">
            <v>6582.7999999999993</v>
          </cell>
          <cell r="AD71">
            <v>2064.8000000000002</v>
          </cell>
          <cell r="AF71">
            <v>3202.9935699591551</v>
          </cell>
          <cell r="AI71">
            <v>11850.593569959154</v>
          </cell>
        </row>
        <row r="72">
          <cell r="C72" t="str">
            <v>Preferred Dividends</v>
          </cell>
          <cell r="G72">
            <v>0</v>
          </cell>
          <cell r="I72">
            <v>7694.699999999998</v>
          </cell>
          <cell r="K72">
            <v>-7694.699999999998</v>
          </cell>
          <cell r="N72">
            <v>0</v>
          </cell>
          <cell r="R72">
            <v>0</v>
          </cell>
          <cell r="T72">
            <v>0</v>
          </cell>
          <cell r="V72">
            <v>0</v>
          </cell>
          <cell r="Y72">
            <v>0</v>
          </cell>
          <cell r="AB72">
            <v>0</v>
          </cell>
          <cell r="AD72">
            <v>0</v>
          </cell>
          <cell r="AF72">
            <v>0</v>
          </cell>
          <cell r="AI72">
            <v>0</v>
          </cell>
        </row>
        <row r="73">
          <cell r="B73" t="str">
            <v>Consolidated Net Income</v>
          </cell>
          <cell r="G73">
            <v>12404.000000000005</v>
          </cell>
          <cell r="I73">
            <v>-1195.7999999999993</v>
          </cell>
          <cell r="K73">
            <v>-8890.8367583322688</v>
          </cell>
          <cell r="N73">
            <v>2317.3632416677374</v>
          </cell>
          <cell r="R73">
            <v>14251.79999999999</v>
          </cell>
          <cell r="T73">
            <v>4985.5999999999985</v>
          </cell>
          <cell r="V73">
            <v>-3259.5316348483721</v>
          </cell>
          <cell r="Y73">
            <v>15977.868365151615</v>
          </cell>
          <cell r="AB73">
            <v>15359.899999999994</v>
          </cell>
          <cell r="AD73">
            <v>4934.5999999999995</v>
          </cell>
          <cell r="AF73">
            <v>-2518.609645061264</v>
          </cell>
          <cell r="AI73">
            <v>17775.890354938729</v>
          </cell>
        </row>
        <row r="74">
          <cell r="C74" t="str">
            <v>Attributable to Non-Controlling Interests</v>
          </cell>
          <cell r="G74">
            <v>28</v>
          </cell>
          <cell r="I74">
            <v>0</v>
          </cell>
          <cell r="K74">
            <v>-28</v>
          </cell>
          <cell r="N74">
            <v>0</v>
          </cell>
          <cell r="R74">
            <v>28</v>
          </cell>
          <cell r="T74">
            <v>0</v>
          </cell>
          <cell r="V74">
            <v>-28</v>
          </cell>
          <cell r="Y74">
            <v>0</v>
          </cell>
          <cell r="AB74">
            <v>28</v>
          </cell>
          <cell r="AD74">
            <v>0</v>
          </cell>
          <cell r="AF74">
            <v>-28</v>
          </cell>
          <cell r="AI74">
            <v>0</v>
          </cell>
        </row>
        <row r="75">
          <cell r="B75" t="str">
            <v>Net Income Available to Common</v>
          </cell>
          <cell r="G75">
            <v>12376.000000000005</v>
          </cell>
          <cell r="I75">
            <v>-1195.7999999999993</v>
          </cell>
          <cell r="K75">
            <v>-8862.8367583322688</v>
          </cell>
          <cell r="N75">
            <v>2317.3632416677374</v>
          </cell>
          <cell r="R75">
            <v>14223.79999999999</v>
          </cell>
          <cell r="T75">
            <v>4985.5999999999985</v>
          </cell>
          <cell r="V75">
            <v>-3231.5316348483721</v>
          </cell>
          <cell r="Y75">
            <v>15977.868365151615</v>
          </cell>
          <cell r="AB75">
            <v>15331.899999999994</v>
          </cell>
          <cell r="AD75">
            <v>4934.5999999999995</v>
          </cell>
          <cell r="AF75">
            <v>-2490.609645061264</v>
          </cell>
          <cell r="AI75">
            <v>17775.890354938729</v>
          </cell>
        </row>
        <row r="77">
          <cell r="B77" t="str">
            <v>Existing Convertible Debt Shares</v>
          </cell>
          <cell r="N77">
            <v>0</v>
          </cell>
          <cell r="Y77">
            <v>0</v>
          </cell>
          <cell r="AI77">
            <v>0</v>
          </cell>
        </row>
        <row r="78">
          <cell r="B78" t="str">
            <v>New Convertible Debt Shares</v>
          </cell>
          <cell r="N78">
            <v>220.40996253030639</v>
          </cell>
          <cell r="Y78">
            <v>220.40996253030639</v>
          </cell>
          <cell r="AI78">
            <v>220.40996253030639</v>
          </cell>
        </row>
        <row r="79">
          <cell r="B79" t="str">
            <v>Fully Diluted Shares Outstanding - excluding Convts</v>
          </cell>
          <cell r="G79">
            <v>6750</v>
          </cell>
          <cell r="I79">
            <v>1329</v>
          </cell>
          <cell r="K79">
            <v>1319.4651275378158</v>
          </cell>
          <cell r="N79">
            <v>8069.4651275378155</v>
          </cell>
          <cell r="R79">
            <v>6750</v>
          </cell>
          <cell r="T79">
            <v>1306.5</v>
          </cell>
          <cell r="V79">
            <v>1319.4651275378158</v>
          </cell>
          <cell r="Y79">
            <v>8069.4651275378155</v>
          </cell>
          <cell r="AB79">
            <v>6750</v>
          </cell>
          <cell r="AD79">
            <v>1301.5999999999999</v>
          </cell>
          <cell r="AF79">
            <v>1319.4651275378158</v>
          </cell>
          <cell r="AI79">
            <v>8069.4651275378155</v>
          </cell>
        </row>
        <row r="80">
          <cell r="B80" t="str">
            <v>Total Shares</v>
          </cell>
          <cell r="G80">
            <v>6750</v>
          </cell>
          <cell r="N80">
            <v>8289.8750900681225</v>
          </cell>
          <cell r="R80">
            <v>6750</v>
          </cell>
          <cell r="Y80">
            <v>8289.8750900681225</v>
          </cell>
          <cell r="AB80">
            <v>6750</v>
          </cell>
          <cell r="AI80">
            <v>8289.8750900681225</v>
          </cell>
        </row>
        <row r="82">
          <cell r="B82" t="str">
            <v>Earnings per Share</v>
          </cell>
          <cell r="G82">
            <v>1.8334814814814824</v>
          </cell>
          <cell r="I82">
            <v>-0.89977426636568791</v>
          </cell>
          <cell r="N82">
            <v>0.27954139435033326</v>
          </cell>
          <cell r="R82">
            <v>2.1072296296296282</v>
          </cell>
          <cell r="T82">
            <v>3.815996938384997</v>
          </cell>
          <cell r="Y82">
            <v>1.927395550783904</v>
          </cell>
          <cell r="AB82">
            <v>2.2713925925925915</v>
          </cell>
          <cell r="AD82">
            <v>3.791180086047941</v>
          </cell>
          <cell r="AI82">
            <v>2.1442892880539959</v>
          </cell>
        </row>
        <row r="84">
          <cell r="I84" t="str">
            <v>Accretion (Dilution) - $</v>
          </cell>
          <cell r="N84">
            <v>-1.5539400871311491</v>
          </cell>
          <cell r="T84" t="str">
            <v>Accretion (Dilution) - $</v>
          </cell>
          <cell r="Y84">
            <v>-0.17983407884572422</v>
          </cell>
          <cell r="AD84" t="str">
            <v>Accretion (Dilution) - $</v>
          </cell>
          <cell r="AI84">
            <v>-0.12710330453859564</v>
          </cell>
        </row>
        <row r="86">
          <cell r="I86" t="str">
            <v>Accretion (Dilution) - %</v>
          </cell>
          <cell r="N86">
            <v>-0.84753519619709528</v>
          </cell>
          <cell r="T86" t="str">
            <v>Accretion (Dilution) - %</v>
          </cell>
          <cell r="Y86">
            <v>-8.53414721950983E-2</v>
          </cell>
          <cell r="AD86" t="str">
            <v>Accretion (Dilution) - %</v>
          </cell>
          <cell r="AI86">
            <v>-5.5958316036206927E-2</v>
          </cell>
        </row>
        <row r="93">
          <cell r="A93" t="str">
            <v>x</v>
          </cell>
          <cell r="E93" t="str">
            <v>Convert New Convertible Debt?</v>
          </cell>
          <cell r="G93" t="str">
            <v>Y</v>
          </cell>
        </row>
      </sheetData>
      <sheetData sheetId="11" refreshError="1"/>
      <sheetData sheetId="12" refreshError="1">
        <row r="2">
          <cell r="H2" t="str">
            <v>* Toggle "Include Acquiror" to OFF from Inputs tab for correct output</v>
          </cell>
        </row>
        <row r="4">
          <cell r="F4" t="str">
            <v>Timing Discount Factor</v>
          </cell>
          <cell r="G4">
            <v>0</v>
          </cell>
          <cell r="H4" t="str">
            <v>0.0 = Assumes cash flows are received at year end</v>
          </cell>
        </row>
        <row r="5">
          <cell r="H5" t="str">
            <v>0.5 = Assumes cash flows are received mid year (terminal value always discounted at year-end)</v>
          </cell>
        </row>
        <row r="6">
          <cell r="F6" t="str">
            <v>Show Stub?</v>
          </cell>
          <cell r="G6">
            <v>3</v>
          </cell>
          <cell r="H6">
            <v>0</v>
          </cell>
        </row>
        <row r="7">
          <cell r="F7" t="str">
            <v>Terminal Value Method</v>
          </cell>
          <cell r="G7" t="str">
            <v>Growth</v>
          </cell>
        </row>
        <row r="9">
          <cell r="A9" t="str">
            <v>x</v>
          </cell>
          <cell r="C9" t="str">
            <v>Projected Free Cash Flow Summary</v>
          </cell>
        </row>
        <row r="10">
          <cell r="C10" t="str">
            <v>($ in Millions)</v>
          </cell>
          <cell r="H10">
            <v>3</v>
          </cell>
          <cell r="J10" t="str">
            <v>For the Years Ended December 31,</v>
          </cell>
          <cell r="P10" t="str">
            <v>Terminal</v>
          </cell>
        </row>
        <row r="11">
          <cell r="H11">
            <v>2009</v>
          </cell>
          <cell r="J11">
            <v>2010</v>
          </cell>
          <cell r="K11">
            <v>2011</v>
          </cell>
          <cell r="L11">
            <v>2012</v>
          </cell>
          <cell r="M11">
            <v>2013</v>
          </cell>
          <cell r="N11">
            <v>2014</v>
          </cell>
          <cell r="P11" t="str">
            <v>Value</v>
          </cell>
          <cell r="R11" t="str">
            <v>2014 Normalized</v>
          </cell>
          <cell r="U11">
            <v>2009</v>
          </cell>
        </row>
        <row r="12">
          <cell r="C12" t="str">
            <v>Net Revenue</v>
          </cell>
          <cell r="H12">
            <v>5765.1500000000015</v>
          </cell>
          <cell r="J12">
            <v>23050.6</v>
          </cell>
          <cell r="K12">
            <v>23169.1</v>
          </cell>
          <cell r="L12">
            <v>24367.3</v>
          </cell>
          <cell r="M12">
            <v>26043.8</v>
          </cell>
          <cell r="N12">
            <v>27835.645247524346</v>
          </cell>
          <cell r="P12">
            <v>28392.358152474833</v>
          </cell>
          <cell r="R12">
            <v>27835.645247524346</v>
          </cell>
          <cell r="U12">
            <v>23060.6</v>
          </cell>
        </row>
        <row r="13">
          <cell r="C13" t="str">
            <v>% Growth</v>
          </cell>
          <cell r="H13" t="str">
            <v xml:space="preserve">NM </v>
          </cell>
          <cell r="J13">
            <v>-4.3364006140345079E-4</v>
          </cell>
          <cell r="K13">
            <v>5.1408640122165838E-3</v>
          </cell>
          <cell r="L13">
            <v>5.1715431328795747E-2</v>
          </cell>
          <cell r="M13">
            <v>6.880122130888533E-2</v>
          </cell>
          <cell r="N13">
            <v>6.880122130888533E-2</v>
          </cell>
          <cell r="P13">
            <v>2.0000000000000018E-2</v>
          </cell>
        </row>
        <row r="15">
          <cell r="C15" t="str">
            <v>EBITDA</v>
          </cell>
          <cell r="H15">
            <v>2000.8750000000027</v>
          </cell>
          <cell r="J15">
            <v>8000.2999999999984</v>
          </cell>
          <cell r="K15">
            <v>7904.2</v>
          </cell>
          <cell r="L15">
            <v>8455.1999999999989</v>
          </cell>
          <cell r="M15">
            <v>9442</v>
          </cell>
          <cell r="N15">
            <v>10091.621131598495</v>
          </cell>
          <cell r="P15">
            <v>10293.453554230464</v>
          </cell>
          <cell r="R15">
            <v>10091.621131598495</v>
          </cell>
        </row>
        <row r="16">
          <cell r="C16" t="str">
            <v>% Margin</v>
          </cell>
          <cell r="H16">
            <v>0.34706382314423773</v>
          </cell>
          <cell r="J16">
            <v>0.34707556419355673</v>
          </cell>
          <cell r="K16">
            <v>0.34115265590808447</v>
          </cell>
          <cell r="L16">
            <v>0.34698961312907051</v>
          </cell>
          <cell r="M16">
            <v>0.36254310046920957</v>
          </cell>
          <cell r="N16">
            <v>0.36254310046920957</v>
          </cell>
          <cell r="P16">
            <v>0.36254310046920951</v>
          </cell>
          <cell r="R16">
            <v>0.36254310046920957</v>
          </cell>
        </row>
        <row r="18">
          <cell r="C18" t="str">
            <v>EBIT (Excluding Synergies)</v>
          </cell>
          <cell r="H18">
            <v>1766.3500000000026</v>
          </cell>
          <cell r="J18">
            <v>7012.9999999999982</v>
          </cell>
          <cell r="K18">
            <v>6867.2</v>
          </cell>
          <cell r="L18">
            <v>7389.1999999999989</v>
          </cell>
          <cell r="M18">
            <v>8327.2000000000007</v>
          </cell>
          <cell r="N18">
            <v>8900.1215300833501</v>
          </cell>
          <cell r="P18">
            <v>9078.1239606850177</v>
          </cell>
          <cell r="R18">
            <v>8900.1215300833501</v>
          </cell>
        </row>
        <row r="19">
          <cell r="D19" t="str">
            <v>Less: Taxes 1</v>
          </cell>
          <cell r="H19">
            <v>706.5400000000011</v>
          </cell>
          <cell r="J19">
            <v>2805.1999999999994</v>
          </cell>
          <cell r="K19">
            <v>2746.88</v>
          </cell>
          <cell r="L19">
            <v>2955.68</v>
          </cell>
          <cell r="M19">
            <v>3330.8800000000006</v>
          </cell>
          <cell r="N19">
            <v>3560.0486120333403</v>
          </cell>
          <cell r="P19">
            <v>3631.2495842740072</v>
          </cell>
          <cell r="R19">
            <v>3560.0486120333403</v>
          </cell>
        </row>
        <row r="20">
          <cell r="D20" t="str">
            <v>Plus: Depreciation &amp; Amortization</v>
          </cell>
          <cell r="H20">
            <v>234.52499999999998</v>
          </cell>
          <cell r="J20">
            <v>987.3</v>
          </cell>
          <cell r="K20">
            <v>1037</v>
          </cell>
          <cell r="L20">
            <v>1066</v>
          </cell>
          <cell r="M20">
            <v>1114.8</v>
          </cell>
          <cell r="N20">
            <v>1191.4996015151453</v>
          </cell>
          <cell r="P20">
            <v>1191.4996015151453</v>
          </cell>
          <cell r="R20">
            <v>1191.4996015151453</v>
          </cell>
        </row>
        <row r="21">
          <cell r="D21" t="str">
            <v>Less: Capital Expenditures</v>
          </cell>
          <cell r="H21">
            <v>250</v>
          </cell>
          <cell r="J21">
            <v>1000</v>
          </cell>
          <cell r="K21">
            <v>1000</v>
          </cell>
          <cell r="L21">
            <v>1000</v>
          </cell>
          <cell r="M21">
            <v>1000</v>
          </cell>
          <cell r="N21">
            <v>1000</v>
          </cell>
          <cell r="P21">
            <v>1191.4996015151453</v>
          </cell>
          <cell r="R21">
            <v>1191.4996015151453</v>
          </cell>
        </row>
        <row r="22">
          <cell r="D22" t="str">
            <v>Less: Incremental Working Capital</v>
          </cell>
          <cell r="H22">
            <v>1.4027770022885306</v>
          </cell>
          <cell r="J22">
            <v>-21.833798594190739</v>
          </cell>
          <cell r="K22">
            <v>-11.362395224487955</v>
          </cell>
          <cell r="L22">
            <v>84.420435009898029</v>
          </cell>
          <cell r="M22">
            <v>98.234677583744997</v>
          </cell>
          <cell r="N22">
            <v>145.01657889756098</v>
          </cell>
          <cell r="P22">
            <v>147.9169104755122</v>
          </cell>
          <cell r="R22">
            <v>145.01657889756098</v>
          </cell>
        </row>
        <row r="23">
          <cell r="C23" t="str">
            <v>Unlevered Free Cash Flow</v>
          </cell>
          <cell r="H23">
            <v>1042.9322229977129</v>
          </cell>
          <cell r="J23">
            <v>4216.9337985941902</v>
          </cell>
          <cell r="K23">
            <v>4168.6823952244877</v>
          </cell>
          <cell r="L23">
            <v>4415.0995649901006</v>
          </cell>
          <cell r="M23">
            <v>5012.8853224162549</v>
          </cell>
          <cell r="N23">
            <v>5386.5559406675939</v>
          </cell>
          <cell r="P23">
            <v>5298.9574659354985</v>
          </cell>
          <cell r="R23">
            <v>5195.0563391524483</v>
          </cell>
        </row>
        <row r="25">
          <cell r="A25" t="str">
            <v>x</v>
          </cell>
          <cell r="C25" t="str">
            <v>PV of Cash Flows @ 7.8% Discount Rate</v>
          </cell>
          <cell r="H25">
            <v>1023.5021046636699</v>
          </cell>
          <cell r="J25">
            <v>3838.4868229424333</v>
          </cell>
          <cell r="K25">
            <v>3519.5950316252997</v>
          </cell>
          <cell r="L25">
            <v>3457.522430922696</v>
          </cell>
          <cell r="M25">
            <v>3641.1862229192952</v>
          </cell>
          <cell r="N25">
            <v>3629.0830962885998</v>
          </cell>
          <cell r="P25">
            <v>61419.780910208639</v>
          </cell>
          <cell r="R25">
            <v>3500.0641137588304</v>
          </cell>
        </row>
        <row r="27">
          <cell r="C27" t="str">
            <v>PV of Future Cash Flows</v>
          </cell>
          <cell r="H27">
            <v>19109.375709361993</v>
          </cell>
        </row>
        <row r="28">
          <cell r="C28" t="str">
            <v>PV of Terminal Value (Perpetuity Growth of 2.0%)</v>
          </cell>
          <cell r="H28">
            <v>61419.780910208639</v>
          </cell>
        </row>
        <row r="29">
          <cell r="C29" t="str">
            <v>Standalone Enterprise Value</v>
          </cell>
          <cell r="H29">
            <v>80529.156619570625</v>
          </cell>
        </row>
        <row r="30">
          <cell r="C30" t="str">
            <v>Less Net Debt</v>
          </cell>
          <cell r="H30">
            <v>-3440.6000000000022</v>
          </cell>
        </row>
        <row r="31">
          <cell r="C31" t="str">
            <v>Implied Equity Value</v>
          </cell>
          <cell r="H31">
            <v>83969.756619570631</v>
          </cell>
        </row>
        <row r="32">
          <cell r="C32" t="str">
            <v>Implied Price Per Share</v>
          </cell>
          <cell r="H32">
            <v>62.946107977645973</v>
          </cell>
        </row>
        <row r="34">
          <cell r="C34" t="str">
            <v>Implied EV / LTM 9/30/09 EBITDA</v>
          </cell>
          <cell r="H34">
            <v>8.0526740817346116</v>
          </cell>
        </row>
        <row r="36">
          <cell r="D36" t="str">
            <v>Pre-Tax Synergies (Perpetuity Growth of 2.0%)</v>
          </cell>
          <cell r="H36">
            <v>250</v>
          </cell>
          <cell r="J36">
            <v>2000</v>
          </cell>
          <cell r="K36">
            <v>3000</v>
          </cell>
          <cell r="L36">
            <v>4000</v>
          </cell>
          <cell r="M36">
            <v>4000</v>
          </cell>
          <cell r="N36">
            <v>4000</v>
          </cell>
          <cell r="P36">
            <v>4080</v>
          </cell>
        </row>
        <row r="37">
          <cell r="D37" t="str">
            <v>Tax-Affected Synergies @ 40.0% Tax Rate</v>
          </cell>
          <cell r="H37">
            <v>150</v>
          </cell>
          <cell r="J37">
            <v>1200</v>
          </cell>
          <cell r="K37">
            <v>1800</v>
          </cell>
          <cell r="L37">
            <v>2400</v>
          </cell>
          <cell r="M37">
            <v>2400</v>
          </cell>
          <cell r="N37">
            <v>2400</v>
          </cell>
          <cell r="P37">
            <v>2448</v>
          </cell>
        </row>
        <row r="39">
          <cell r="A39" t="str">
            <v>x</v>
          </cell>
          <cell r="C39" t="str">
            <v>PV of Synergies @ 7.8% Discount Rate</v>
          </cell>
          <cell r="H39">
            <v>147.20545814403047</v>
          </cell>
          <cell r="J39">
            <v>1092.3064974523659</v>
          </cell>
          <cell r="K39">
            <v>1519.7298465776687</v>
          </cell>
          <cell r="L39">
            <v>1879.4715072825488</v>
          </cell>
          <cell r="M39">
            <v>1743.2768501462763</v>
          </cell>
          <cell r="N39">
            <v>1616.9514485749819</v>
          </cell>
          <cell r="P39">
            <v>28374.567003935441</v>
          </cell>
        </row>
        <row r="41">
          <cell r="C41" t="str">
            <v>Standalone Enterprise Value</v>
          </cell>
          <cell r="H41">
            <v>80529.156619570625</v>
          </cell>
        </row>
        <row r="42">
          <cell r="C42" t="str">
            <v>PV of Synergies</v>
          </cell>
          <cell r="H42">
            <v>36373.508612113314</v>
          </cell>
        </row>
        <row r="43">
          <cell r="C43" t="str">
            <v>Enterprise Value w/ Synergies</v>
          </cell>
          <cell r="H43">
            <v>116902.66523168393</v>
          </cell>
        </row>
        <row r="44">
          <cell r="C44" t="str">
            <v>Less Net Debt</v>
          </cell>
          <cell r="H44">
            <v>-3440.6000000000022</v>
          </cell>
        </row>
        <row r="45">
          <cell r="C45" t="str">
            <v>Implied Equity Value</v>
          </cell>
          <cell r="H45">
            <v>120343.26523168394</v>
          </cell>
        </row>
        <row r="46">
          <cell r="C46" t="str">
            <v>Implied Price Per Share</v>
          </cell>
          <cell r="H46">
            <v>90.212720300901125</v>
          </cell>
        </row>
        <row r="48">
          <cell r="C48" t="str">
            <v>Implied EV / LTM 9/30/09 EBITDA</v>
          </cell>
          <cell r="H48">
            <v>11.689915825693623</v>
          </cell>
        </row>
        <row r="50">
          <cell r="C50" t="str">
            <v>Source: Company projections and Wachovia estimates</v>
          </cell>
        </row>
        <row r="51">
          <cell r="C51" t="str">
            <v>Note: Cash flows are discounted back to September 30, 2009</v>
          </cell>
        </row>
        <row r="52">
          <cell r="C52">
            <v>1</v>
          </cell>
          <cell r="D52" t="str">
            <v>Based on an effective tax rate of 40.0%</v>
          </cell>
        </row>
        <row r="53">
          <cell r="H53">
            <v>1190.1376811417433</v>
          </cell>
          <cell r="I53">
            <v>0</v>
          </cell>
          <cell r="J53">
            <v>5416.9337985941902</v>
          </cell>
          <cell r="K53">
            <v>5968.6823952244877</v>
          </cell>
          <cell r="L53">
            <v>6815.0995649901006</v>
          </cell>
          <cell r="M53">
            <v>7412.8853224162549</v>
          </cell>
          <cell r="N53">
            <v>7786.5559406675939</v>
          </cell>
          <cell r="O53">
            <v>0</v>
          </cell>
        </row>
        <row r="55">
          <cell r="A55" t="str">
            <v>x</v>
          </cell>
          <cell r="E55" t="str">
            <v>Discount Period:</v>
          </cell>
          <cell r="H55">
            <v>0.25</v>
          </cell>
          <cell r="J55">
            <v>1.25</v>
          </cell>
          <cell r="K55">
            <v>2.25</v>
          </cell>
          <cell r="L55">
            <v>3.25</v>
          </cell>
          <cell r="M55">
            <v>4.25</v>
          </cell>
          <cell r="N55">
            <v>5.25</v>
          </cell>
          <cell r="P55">
            <v>5.25</v>
          </cell>
        </row>
        <row r="56">
          <cell r="R56" t="str">
            <v>Stub Period</v>
          </cell>
          <cell r="S56" t="str">
            <v>+1 Disc. Per.</v>
          </cell>
        </row>
        <row r="57">
          <cell r="E57" t="str">
            <v>DCF Assumptions:</v>
          </cell>
          <cell r="R57">
            <v>0</v>
          </cell>
          <cell r="S57">
            <v>0.5</v>
          </cell>
        </row>
        <row r="58">
          <cell r="E58" t="str">
            <v>Terminal Mult.</v>
          </cell>
          <cell r="G58">
            <v>6</v>
          </cell>
          <cell r="R58">
            <v>3</v>
          </cell>
          <cell r="S58">
            <v>0.75</v>
          </cell>
        </row>
        <row r="59">
          <cell r="E59" t="str">
            <v>LT Growth Rate</v>
          </cell>
          <cell r="G59">
            <v>0.02</v>
          </cell>
          <cell r="R59">
            <v>6</v>
          </cell>
          <cell r="S59">
            <v>1</v>
          </cell>
        </row>
        <row r="60">
          <cell r="E60" t="str">
            <v>Tax Rate</v>
          </cell>
          <cell r="G60">
            <v>0.4</v>
          </cell>
          <cell r="R60">
            <v>9</v>
          </cell>
          <cell r="S60">
            <v>1.25</v>
          </cell>
        </row>
        <row r="61">
          <cell r="E61" t="str">
            <v>WACC</v>
          </cell>
          <cell r="G61">
            <v>7.8125661523495024E-2</v>
          </cell>
        </row>
        <row r="62">
          <cell r="E62" t="str">
            <v>FD Shares Outstanding - Trading</v>
          </cell>
          <cell r="G62">
            <v>1333.9944170875629</v>
          </cell>
        </row>
        <row r="63">
          <cell r="E63" t="str">
            <v>Net Debt</v>
          </cell>
          <cell r="G63">
            <v>-3440.6000000000022</v>
          </cell>
        </row>
        <row r="64">
          <cell r="E64" t="str">
            <v>Synergies - 2009 (3 Months)</v>
          </cell>
          <cell r="G64">
            <v>250</v>
          </cell>
        </row>
        <row r="65">
          <cell r="E65" t="str">
            <v>Synergies - 2010</v>
          </cell>
          <cell r="G65">
            <v>2000</v>
          </cell>
        </row>
        <row r="66">
          <cell r="E66" t="str">
            <v>Synergies - 2011</v>
          </cell>
          <cell r="G66">
            <v>3000</v>
          </cell>
        </row>
        <row r="67">
          <cell r="E67" t="str">
            <v>Synergies - 2012</v>
          </cell>
          <cell r="G67">
            <v>4000</v>
          </cell>
        </row>
        <row r="68">
          <cell r="E68" t="str">
            <v>Synergies - 2013</v>
          </cell>
          <cell r="G68">
            <v>4000</v>
          </cell>
        </row>
        <row r="69">
          <cell r="E69" t="str">
            <v>Synergies - 2014</v>
          </cell>
          <cell r="G69">
            <v>4000</v>
          </cell>
        </row>
        <row r="72">
          <cell r="A72" t="str">
            <v>x</v>
          </cell>
          <cell r="E72" t="str">
            <v>Select EBITDA Metric:</v>
          </cell>
          <cell r="F72" t="str">
            <v>(E or P)</v>
          </cell>
          <cell r="J72" t="str">
            <v>LTM 9/30/09 EBITDA</v>
          </cell>
        </row>
        <row r="74">
          <cell r="E74">
            <v>40086</v>
          </cell>
          <cell r="H74" t="str">
            <v>LTM 9/30/09 EBITDA</v>
          </cell>
          <cell r="J74">
            <v>7976.5999999999949</v>
          </cell>
          <cell r="K74" t="str">
            <v>Including synergies</v>
          </cell>
        </row>
        <row r="75">
          <cell r="E75">
            <v>2008</v>
          </cell>
          <cell r="H75" t="str">
            <v>2008 EBITDA</v>
          </cell>
          <cell r="J75">
            <v>7895.9</v>
          </cell>
          <cell r="K75" t="str">
            <v>Including synergies</v>
          </cell>
        </row>
        <row r="76">
          <cell r="E76">
            <v>2009</v>
          </cell>
          <cell r="F76" t="str">
            <v>E</v>
          </cell>
          <cell r="H76" t="str">
            <v>2009E EBITDA</v>
          </cell>
          <cell r="J76">
            <v>8253.5</v>
          </cell>
          <cell r="K76" t="str">
            <v>Including synergies</v>
          </cell>
        </row>
        <row r="77">
          <cell r="E77">
            <v>2010</v>
          </cell>
          <cell r="F77" t="str">
            <v>P</v>
          </cell>
          <cell r="H77" t="str">
            <v>2010P EBITDA</v>
          </cell>
          <cell r="J77">
            <v>10000.299999999999</v>
          </cell>
          <cell r="K77" t="str">
            <v>Including synergies</v>
          </cell>
        </row>
        <row r="78">
          <cell r="E78" t="str">
            <v>Active</v>
          </cell>
          <cell r="H78" t="str">
            <v>LTM 9/30/09 EBITDA</v>
          </cell>
          <cell r="J78">
            <v>10000.299999999999</v>
          </cell>
        </row>
        <row r="79">
          <cell r="A79" t="str">
            <v>x</v>
          </cell>
          <cell r="T79" t="str">
            <v>Discounted Cash Flow Sensitivity Analysis - Wyeth</v>
          </cell>
        </row>
        <row r="81">
          <cell r="V81" t="str">
            <v>Enterprise Value</v>
          </cell>
          <cell r="AD81" t="str">
            <v>Enterprise Value</v>
          </cell>
        </row>
        <row r="82">
          <cell r="V82" t="str">
            <v>Free Cash Flow Growth After 2014</v>
          </cell>
          <cell r="AD82" t="str">
            <v>Multiple of 2014 EBITDA</v>
          </cell>
        </row>
        <row r="83">
          <cell r="U83">
            <v>80529.156619570625</v>
          </cell>
          <cell r="V83">
            <v>1.4999999999999999E-2</v>
          </cell>
          <cell r="W83">
            <v>0.02</v>
          </cell>
          <cell r="X83">
            <v>2.5000000000000001E-2</v>
          </cell>
          <cell r="Y83">
            <v>3.0000000000000002E-2</v>
          </cell>
          <cell r="Z83">
            <v>3.5000000000000003E-2</v>
          </cell>
          <cell r="AC83">
            <v>80529.156619570625</v>
          </cell>
          <cell r="AD83">
            <v>6</v>
          </cell>
          <cell r="AE83">
            <v>6.5</v>
          </cell>
          <cell r="AF83">
            <v>7</v>
          </cell>
          <cell r="AG83">
            <v>7.5</v>
          </cell>
          <cell r="AH83">
            <v>8</v>
          </cell>
          <cell r="AJ83" t="str">
            <v>Perpetuity Assumptions</v>
          </cell>
        </row>
        <row r="84">
          <cell r="T84" t="str">
            <v>WACC</v>
          </cell>
          <cell r="U84">
            <v>0.08</v>
          </cell>
          <cell r="AB84" t="str">
            <v>WACC</v>
          </cell>
          <cell r="AC84">
            <v>0.08</v>
          </cell>
          <cell r="AL84" t="str">
            <v>%/x</v>
          </cell>
          <cell r="AM84" t="str">
            <v>Step</v>
          </cell>
        </row>
        <row r="85">
          <cell r="U85">
            <v>0.09</v>
          </cell>
          <cell r="AC85">
            <v>0.09</v>
          </cell>
          <cell r="AJ85" t="str">
            <v>Growth Rate</v>
          </cell>
          <cell r="AL85">
            <v>1.4999999999999999E-2</v>
          </cell>
          <cell r="AM85">
            <v>5.0000000000000001E-3</v>
          </cell>
        </row>
        <row r="86">
          <cell r="U86">
            <v>9.9999999999999992E-2</v>
          </cell>
          <cell r="AC86">
            <v>9.9999999999999992E-2</v>
          </cell>
          <cell r="AJ86" t="str">
            <v>WACC Start</v>
          </cell>
          <cell r="AL86">
            <v>0.08</v>
          </cell>
          <cell r="AM86">
            <v>0.01</v>
          </cell>
        </row>
        <row r="87">
          <cell r="G87" t="str">
            <v>At Closing</v>
          </cell>
          <cell r="H87">
            <v>2009</v>
          </cell>
          <cell r="J87" t="str">
            <v>Projected</v>
          </cell>
          <cell r="U87">
            <v>0.10999999999999999</v>
          </cell>
          <cell r="AC87">
            <v>0.10999999999999999</v>
          </cell>
        </row>
        <row r="88">
          <cell r="C88" t="str">
            <v>FYE December 31,</v>
          </cell>
          <cell r="F88">
            <v>2008</v>
          </cell>
          <cell r="G88">
            <v>40086</v>
          </cell>
          <cell r="H88">
            <v>3</v>
          </cell>
          <cell r="J88">
            <v>2010</v>
          </cell>
          <cell r="K88">
            <v>2011</v>
          </cell>
          <cell r="L88">
            <v>2012</v>
          </cell>
          <cell r="M88">
            <v>2013</v>
          </cell>
          <cell r="N88">
            <v>2014</v>
          </cell>
          <cell r="U88">
            <v>0.11999999999999998</v>
          </cell>
          <cell r="AC88">
            <v>0.11999999999999998</v>
          </cell>
        </row>
        <row r="89">
          <cell r="AJ89" t="str">
            <v>Multiple Assumptions</v>
          </cell>
        </row>
        <row r="90">
          <cell r="C90" t="str">
            <v>Accounts Receivable</v>
          </cell>
          <cell r="F90">
            <v>3450.5</v>
          </cell>
          <cell r="G90">
            <v>3450.5</v>
          </cell>
          <cell r="H90">
            <v>3459.0010313457383</v>
          </cell>
          <cell r="J90">
            <v>3457.5010699261111</v>
          </cell>
          <cell r="K90">
            <v>3475.275612748695</v>
          </cell>
          <cell r="L90">
            <v>3655.0009900484383</v>
          </cell>
          <cell r="M90">
            <v>3906.4695220489562</v>
          </cell>
          <cell r="N90">
            <v>4175.2393961718608</v>
          </cell>
          <cell r="AL90" t="str">
            <v>%/x</v>
          </cell>
          <cell r="AM90" t="str">
            <v>Step</v>
          </cell>
        </row>
        <row r="91">
          <cell r="C91" t="str">
            <v>Inventory</v>
          </cell>
          <cell r="F91">
            <v>2560.6</v>
          </cell>
          <cell r="G91">
            <v>2560.6</v>
          </cell>
          <cell r="H91">
            <v>2561.7254272945011</v>
          </cell>
          <cell r="J91">
            <v>2528.797194992469</v>
          </cell>
          <cell r="K91">
            <v>2509.4752522284502</v>
          </cell>
          <cell r="L91">
            <v>2616.3023284525543</v>
          </cell>
          <cell r="M91">
            <v>2735.6229121706706</v>
          </cell>
          <cell r="N91">
            <v>2923.837109568582</v>
          </cell>
          <cell r="V91" t="str">
            <v>Equity Value</v>
          </cell>
          <cell r="AD91" t="str">
            <v>Equity Value</v>
          </cell>
          <cell r="AJ91" t="str">
            <v>Multiple</v>
          </cell>
          <cell r="AL91">
            <v>6</v>
          </cell>
          <cell r="AM91">
            <v>0.5</v>
          </cell>
        </row>
        <row r="92">
          <cell r="C92" t="str">
            <v>Prepaid Expenses and Other</v>
          </cell>
          <cell r="F92">
            <v>1959.8</v>
          </cell>
          <cell r="G92">
            <v>1959.8</v>
          </cell>
          <cell r="H92">
            <v>1964.6283788527396</v>
          </cell>
          <cell r="J92">
            <v>1963.776437281899</v>
          </cell>
          <cell r="K92">
            <v>1973.8719448963604</v>
          </cell>
          <cell r="L92">
            <v>2075.9515839144847</v>
          </cell>
          <cell r="M92">
            <v>2218.7795882659161</v>
          </cell>
          <cell r="N92">
            <v>2371.4343337538367</v>
          </cell>
          <cell r="V92" t="str">
            <v>Free Cash Flow Growth After 2014</v>
          </cell>
          <cell r="AD92" t="str">
            <v>Multiple of 2014 EBITDA</v>
          </cell>
          <cell r="AJ92" t="str">
            <v>WACC Start</v>
          </cell>
          <cell r="AL92">
            <v>0.08</v>
          </cell>
          <cell r="AM92">
            <v>0.01</v>
          </cell>
        </row>
        <row r="93">
          <cell r="C93" t="str">
            <v>Deferred Income Taxes</v>
          </cell>
          <cell r="F93">
            <v>0</v>
          </cell>
          <cell r="G93">
            <v>0</v>
          </cell>
          <cell r="H93">
            <v>0</v>
          </cell>
          <cell r="J93">
            <v>0</v>
          </cell>
          <cell r="K93">
            <v>0</v>
          </cell>
          <cell r="L93">
            <v>0</v>
          </cell>
          <cell r="M93">
            <v>0</v>
          </cell>
          <cell r="N93">
            <v>0</v>
          </cell>
          <cell r="U93">
            <v>80529.156619570625</v>
          </cell>
          <cell r="V93">
            <v>1.4999999999999999E-2</v>
          </cell>
          <cell r="W93">
            <v>0.02</v>
          </cell>
          <cell r="X93">
            <v>2.5000000000000001E-2</v>
          </cell>
          <cell r="Y93">
            <v>3.0000000000000002E-2</v>
          </cell>
          <cell r="Z93">
            <v>3.5000000000000003E-2</v>
          </cell>
          <cell r="AC93">
            <v>80529.156619570625</v>
          </cell>
          <cell r="AD93">
            <v>6</v>
          </cell>
          <cell r="AE93">
            <v>6.5</v>
          </cell>
          <cell r="AF93">
            <v>7</v>
          </cell>
          <cell r="AG93">
            <v>7.5</v>
          </cell>
          <cell r="AH93">
            <v>8</v>
          </cell>
        </row>
        <row r="94">
          <cell r="C94" t="str">
            <v>Total</v>
          </cell>
          <cell r="F94">
            <v>7970.9000000000005</v>
          </cell>
          <cell r="G94">
            <v>7970.9000000000005</v>
          </cell>
          <cell r="H94">
            <v>7985.3548374929796</v>
          </cell>
          <cell r="J94">
            <v>7950.0747022004789</v>
          </cell>
          <cell r="K94">
            <v>7958.6228098735055</v>
          </cell>
          <cell r="L94">
            <v>8347.2549024154778</v>
          </cell>
          <cell r="M94">
            <v>8860.8720224855424</v>
          </cell>
          <cell r="N94">
            <v>9470.5108394942799</v>
          </cell>
          <cell r="T94" t="str">
            <v>WACC</v>
          </cell>
          <cell r="U94">
            <v>0.08</v>
          </cell>
          <cell r="V94">
            <v>3440.6000000000022</v>
          </cell>
          <cell r="W94">
            <v>3440.6000000000022</v>
          </cell>
          <cell r="X94">
            <v>3440.6000000000022</v>
          </cell>
          <cell r="Y94">
            <v>3440.6000000000022</v>
          </cell>
          <cell r="Z94">
            <v>3440.6000000000022</v>
          </cell>
          <cell r="AB94" t="str">
            <v>WACC</v>
          </cell>
          <cell r="AC94">
            <v>0.08</v>
          </cell>
          <cell r="AD94">
            <v>3440.6000000000022</v>
          </cell>
          <cell r="AE94">
            <v>3440.6000000000022</v>
          </cell>
          <cell r="AF94">
            <v>3440.6000000000022</v>
          </cell>
          <cell r="AG94">
            <v>3440.6000000000022</v>
          </cell>
          <cell r="AH94">
            <v>3440.6000000000022</v>
          </cell>
        </row>
        <row r="95">
          <cell r="U95">
            <v>0.09</v>
          </cell>
          <cell r="V95">
            <v>3440.6000000000022</v>
          </cell>
          <cell r="W95">
            <v>3440.6000000000022</v>
          </cell>
          <cell r="X95">
            <v>3440.6000000000022</v>
          </cell>
          <cell r="Y95">
            <v>3440.6000000000022</v>
          </cell>
          <cell r="Z95">
            <v>3440.6000000000022</v>
          </cell>
          <cell r="AC95">
            <v>0.09</v>
          </cell>
          <cell r="AD95">
            <v>3440.6000000000022</v>
          </cell>
          <cell r="AE95">
            <v>3440.6000000000022</v>
          </cell>
          <cell r="AF95">
            <v>3440.6000000000022</v>
          </cell>
          <cell r="AG95">
            <v>3440.6000000000022</v>
          </cell>
          <cell r="AH95">
            <v>3440.6000000000022</v>
          </cell>
        </row>
        <row r="96">
          <cell r="C96" t="str">
            <v xml:space="preserve">Accounts Payable </v>
          </cell>
          <cell r="F96">
            <v>871.8</v>
          </cell>
          <cell r="G96">
            <v>871.8</v>
          </cell>
          <cell r="H96">
            <v>872.18317094249232</v>
          </cell>
          <cell r="J96">
            <v>860.97219190597286</v>
          </cell>
          <cell r="K96">
            <v>854.39370651127194</v>
          </cell>
          <cell r="L96">
            <v>890.76480900762976</v>
          </cell>
          <cell r="M96">
            <v>931.38953949480231</v>
          </cell>
          <cell r="N96">
            <v>995.47027732636491</v>
          </cell>
          <cell r="U96">
            <v>9.9999999999999992E-2</v>
          </cell>
          <cell r="V96">
            <v>3440.6000000000022</v>
          </cell>
          <cell r="W96">
            <v>3440.6000000000022</v>
          </cell>
          <cell r="X96">
            <v>3440.6000000000022</v>
          </cell>
          <cell r="Y96">
            <v>3440.6000000000022</v>
          </cell>
          <cell r="Z96">
            <v>3440.6000000000022</v>
          </cell>
          <cell r="AC96">
            <v>9.9999999999999992E-2</v>
          </cell>
          <cell r="AD96">
            <v>3440.6000000000022</v>
          </cell>
          <cell r="AE96">
            <v>3440.6000000000022</v>
          </cell>
          <cell r="AF96">
            <v>3440.6000000000022</v>
          </cell>
          <cell r="AG96">
            <v>3440.6000000000022</v>
          </cell>
          <cell r="AH96">
            <v>3440.6000000000022</v>
          </cell>
        </row>
        <row r="97">
          <cell r="C97" t="str">
            <v xml:space="preserve">Accrued Liabilities </v>
          </cell>
          <cell r="F97">
            <v>4356.5</v>
          </cell>
          <cell r="G97">
            <v>4356.5</v>
          </cell>
          <cell r="H97">
            <v>4367.2331526033067</v>
          </cell>
          <cell r="J97">
            <v>4365.3393453508488</v>
          </cell>
          <cell r="K97">
            <v>4387.7809612924757</v>
          </cell>
          <cell r="L97">
            <v>4614.6969462819943</v>
          </cell>
          <cell r="M97">
            <v>4932.1937321565783</v>
          </cell>
          <cell r="N97">
            <v>5271.53468466098</v>
          </cell>
          <cell r="U97">
            <v>0.10999999999999999</v>
          </cell>
          <cell r="V97">
            <v>3440.6000000000022</v>
          </cell>
          <cell r="W97">
            <v>3440.6000000000022</v>
          </cell>
          <cell r="X97">
            <v>3440.6000000000022</v>
          </cell>
          <cell r="Y97">
            <v>3440.6000000000022</v>
          </cell>
          <cell r="Z97">
            <v>3440.6000000000022</v>
          </cell>
          <cell r="AC97">
            <v>0.10999999999999999</v>
          </cell>
          <cell r="AD97">
            <v>3440.6000000000022</v>
          </cell>
          <cell r="AE97">
            <v>3440.6000000000022</v>
          </cell>
          <cell r="AF97">
            <v>3440.6000000000022</v>
          </cell>
          <cell r="AG97">
            <v>3440.6000000000022</v>
          </cell>
          <cell r="AH97">
            <v>3440.6000000000022</v>
          </cell>
        </row>
        <row r="98">
          <cell r="C98" t="str">
            <v>Taxes Payable</v>
          </cell>
          <cell r="F98">
            <v>0</v>
          </cell>
          <cell r="G98">
            <v>0</v>
          </cell>
          <cell r="H98">
            <v>0</v>
          </cell>
          <cell r="J98">
            <v>0</v>
          </cell>
          <cell r="K98">
            <v>0</v>
          </cell>
          <cell r="L98">
            <v>0</v>
          </cell>
          <cell r="M98">
            <v>0</v>
          </cell>
          <cell r="N98">
            <v>0</v>
          </cell>
          <cell r="U98">
            <v>0.11999999999999998</v>
          </cell>
          <cell r="V98">
            <v>3440.6000000000022</v>
          </cell>
          <cell r="W98">
            <v>3440.6000000000022</v>
          </cell>
          <cell r="X98">
            <v>3440.6000000000022</v>
          </cell>
          <cell r="Y98">
            <v>3440.6000000000022</v>
          </cell>
          <cell r="Z98">
            <v>3440.6000000000022</v>
          </cell>
          <cell r="AC98">
            <v>0.11999999999999998</v>
          </cell>
          <cell r="AD98">
            <v>3440.6000000000022</v>
          </cell>
          <cell r="AE98">
            <v>3440.6000000000022</v>
          </cell>
          <cell r="AF98">
            <v>3440.6000000000022</v>
          </cell>
          <cell r="AG98">
            <v>3440.6000000000022</v>
          </cell>
          <cell r="AH98">
            <v>3440.6000000000022</v>
          </cell>
        </row>
        <row r="99">
          <cell r="C99" t="str">
            <v>Other Current Liabilities</v>
          </cell>
          <cell r="F99">
            <v>785.7</v>
          </cell>
          <cell r="G99">
            <v>785.7</v>
          </cell>
          <cell r="H99">
            <v>787.63573694489105</v>
          </cell>
          <cell r="J99">
            <v>787.29418653555865</v>
          </cell>
          <cell r="K99">
            <v>791.34155888614669</v>
          </cell>
          <cell r="L99">
            <v>832.2661289323454</v>
          </cell>
          <cell r="M99">
            <v>889.52705505690892</v>
          </cell>
          <cell r="N99">
            <v>950.72760283212028</v>
          </cell>
        </row>
        <row r="100">
          <cell r="C100" t="str">
            <v>Total</v>
          </cell>
          <cell r="F100">
            <v>6014</v>
          </cell>
          <cell r="G100">
            <v>6014</v>
          </cell>
          <cell r="H100">
            <v>6027.0520604906906</v>
          </cell>
          <cell r="J100">
            <v>6013.6057237923806</v>
          </cell>
          <cell r="K100">
            <v>6033.5162266898951</v>
          </cell>
          <cell r="L100">
            <v>6337.7278842219694</v>
          </cell>
          <cell r="M100">
            <v>6753.110326708289</v>
          </cell>
          <cell r="N100">
            <v>7217.7325648194656</v>
          </cell>
        </row>
        <row r="101">
          <cell r="V101" t="str">
            <v>Price Per Share</v>
          </cell>
          <cell r="AD101" t="str">
            <v>Price Per Share</v>
          </cell>
        </row>
        <row r="102">
          <cell r="C102" t="str">
            <v>Total Working Capital</v>
          </cell>
          <cell r="F102">
            <v>1956.9000000000005</v>
          </cell>
          <cell r="G102">
            <v>1956.9000000000005</v>
          </cell>
          <cell r="H102">
            <v>1958.3027770022891</v>
          </cell>
          <cell r="J102">
            <v>1936.4689784080983</v>
          </cell>
          <cell r="K102">
            <v>1925.1065831836104</v>
          </cell>
          <cell r="L102">
            <v>2009.5270181935084</v>
          </cell>
          <cell r="M102">
            <v>2107.7616957772534</v>
          </cell>
          <cell r="N102">
            <v>2252.7782746748144</v>
          </cell>
          <cell r="V102" t="str">
            <v>Free Cash Flow Growth After 2014</v>
          </cell>
          <cell r="AD102" t="str">
            <v>Multiple of 2014 EBITDA</v>
          </cell>
        </row>
        <row r="103">
          <cell r="C103" t="str">
            <v>Total Incremental Working Capital Needs</v>
          </cell>
          <cell r="G103">
            <v>0</v>
          </cell>
          <cell r="H103">
            <v>1.4027770022885306</v>
          </cell>
          <cell r="J103">
            <v>-21.833798594190739</v>
          </cell>
          <cell r="K103">
            <v>-11.362395224487955</v>
          </cell>
          <cell r="L103">
            <v>84.420435009898029</v>
          </cell>
          <cell r="M103">
            <v>98.234677583744997</v>
          </cell>
          <cell r="N103">
            <v>145.01657889756098</v>
          </cell>
          <cell r="U103">
            <v>62.946107977645973</v>
          </cell>
          <cell r="V103">
            <v>1.4999999999999999E-2</v>
          </cell>
          <cell r="W103">
            <v>0.02</v>
          </cell>
          <cell r="X103">
            <v>2.5000000000000001E-2</v>
          </cell>
          <cell r="Y103">
            <v>3.0000000000000002E-2</v>
          </cell>
          <cell r="Z103">
            <v>3.5000000000000003E-2</v>
          </cell>
          <cell r="AC103">
            <v>62.946107977645973</v>
          </cell>
          <cell r="AD103">
            <v>6</v>
          </cell>
          <cell r="AE103">
            <v>6.5</v>
          </cell>
          <cell r="AF103">
            <v>7</v>
          </cell>
          <cell r="AG103">
            <v>7.5</v>
          </cell>
          <cell r="AH103">
            <v>8</v>
          </cell>
        </row>
        <row r="104">
          <cell r="T104" t="str">
            <v>WACC</v>
          </cell>
          <cell r="U104">
            <v>0.08</v>
          </cell>
          <cell r="V104">
            <v>2.5791712138583578</v>
          </cell>
          <cell r="W104">
            <v>2.5791712138583578</v>
          </cell>
          <cell r="X104">
            <v>2.5791712138583578</v>
          </cell>
          <cell r="Y104">
            <v>2.5791712138583578</v>
          </cell>
          <cell r="Z104">
            <v>2.5791712138583578</v>
          </cell>
          <cell r="AB104" t="str">
            <v>WACC</v>
          </cell>
          <cell r="AC104">
            <v>0.08</v>
          </cell>
          <cell r="AD104">
            <v>2.5791712138583578</v>
          </cell>
          <cell r="AE104">
            <v>2.5791712138583578</v>
          </cell>
          <cell r="AF104">
            <v>2.5791712138583578</v>
          </cell>
          <cell r="AG104">
            <v>2.5791712138583578</v>
          </cell>
          <cell r="AH104">
            <v>2.5791712138583578</v>
          </cell>
        </row>
        <row r="105">
          <cell r="U105">
            <v>0.09</v>
          </cell>
          <cell r="V105">
            <v>2.5791712138583578</v>
          </cell>
          <cell r="W105">
            <v>2.5791712138583578</v>
          </cell>
          <cell r="X105">
            <v>2.5791712138583578</v>
          </cell>
          <cell r="Y105">
            <v>2.5791712138583578</v>
          </cell>
          <cell r="Z105">
            <v>2.5791712138583578</v>
          </cell>
          <cell r="AC105">
            <v>0.09</v>
          </cell>
          <cell r="AD105">
            <v>2.5791712138583578</v>
          </cell>
          <cell r="AE105">
            <v>2.5791712138583578</v>
          </cell>
          <cell r="AF105">
            <v>2.5791712138583578</v>
          </cell>
          <cell r="AG105">
            <v>2.5791712138583578</v>
          </cell>
          <cell r="AH105">
            <v>2.5791712138583578</v>
          </cell>
        </row>
        <row r="106">
          <cell r="U106">
            <v>9.9999999999999992E-2</v>
          </cell>
          <cell r="V106">
            <v>2.5791712138583578</v>
          </cell>
          <cell r="W106">
            <v>2.5791712138583578</v>
          </cell>
          <cell r="X106">
            <v>2.5791712138583578</v>
          </cell>
          <cell r="Y106">
            <v>2.5791712138583578</v>
          </cell>
          <cell r="Z106">
            <v>2.5791712138583578</v>
          </cell>
          <cell r="AC106">
            <v>9.9999999999999992E-2</v>
          </cell>
          <cell r="AD106">
            <v>2.5791712138583578</v>
          </cell>
          <cell r="AE106">
            <v>2.5791712138583578</v>
          </cell>
          <cell r="AF106">
            <v>2.5791712138583578</v>
          </cell>
          <cell r="AG106">
            <v>2.5791712138583578</v>
          </cell>
          <cell r="AH106">
            <v>2.5791712138583578</v>
          </cell>
        </row>
        <row r="107">
          <cell r="U107">
            <v>0.10999999999999999</v>
          </cell>
          <cell r="V107">
            <v>2.5791712138583578</v>
          </cell>
          <cell r="W107">
            <v>2.5791712138583578</v>
          </cell>
          <cell r="X107">
            <v>2.5791712138583578</v>
          </cell>
          <cell r="Y107">
            <v>2.5791712138583578</v>
          </cell>
          <cell r="Z107">
            <v>2.5791712138583578</v>
          </cell>
          <cell r="AC107">
            <v>0.10999999999999999</v>
          </cell>
          <cell r="AD107">
            <v>2.5791712138583578</v>
          </cell>
          <cell r="AE107">
            <v>2.5791712138583578</v>
          </cell>
          <cell r="AF107">
            <v>2.5791712138583578</v>
          </cell>
          <cell r="AG107">
            <v>2.5791712138583578</v>
          </cell>
          <cell r="AH107">
            <v>2.5791712138583578</v>
          </cell>
        </row>
        <row r="108">
          <cell r="U108">
            <v>0.11999999999999998</v>
          </cell>
          <cell r="V108">
            <v>2.5791712138583578</v>
          </cell>
          <cell r="W108">
            <v>2.5791712138583578</v>
          </cell>
          <cell r="X108">
            <v>2.5791712138583578</v>
          </cell>
          <cell r="Y108">
            <v>2.5791712138583578</v>
          </cell>
          <cell r="Z108">
            <v>2.5791712138583578</v>
          </cell>
          <cell r="AC108">
            <v>0.11999999999999998</v>
          </cell>
          <cell r="AD108">
            <v>2.5791712138583578</v>
          </cell>
          <cell r="AE108">
            <v>2.5791712138583578</v>
          </cell>
          <cell r="AF108">
            <v>2.5791712138583578</v>
          </cell>
          <cell r="AG108">
            <v>2.5791712138583578</v>
          </cell>
          <cell r="AH108">
            <v>2.5791712138583578</v>
          </cell>
        </row>
        <row r="112">
          <cell r="V112" t="str">
            <v>Implied Terminal Multiple</v>
          </cell>
          <cell r="AD112" t="str">
            <v>Implied Growth Rate of FCF</v>
          </cell>
        </row>
        <row r="113">
          <cell r="V113" t="str">
            <v>Free Cash Flow Growth After 2014</v>
          </cell>
          <cell r="AD113" t="str">
            <v>Multiple of 2014 EBITDA</v>
          </cell>
        </row>
        <row r="114">
          <cell r="V114">
            <v>1.4999999999999999E-2</v>
          </cell>
          <cell r="W114">
            <v>0.02</v>
          </cell>
          <cell r="X114">
            <v>2.5000000000000001E-2</v>
          </cell>
          <cell r="Y114">
            <v>3.0000000000000002E-2</v>
          </cell>
          <cell r="Z114">
            <v>3.5000000000000003E-2</v>
          </cell>
          <cell r="AD114">
            <v>6</v>
          </cell>
          <cell r="AE114">
            <v>6.5</v>
          </cell>
          <cell r="AF114">
            <v>7</v>
          </cell>
          <cell r="AG114">
            <v>7.5</v>
          </cell>
          <cell r="AH114">
            <v>8</v>
          </cell>
        </row>
        <row r="115">
          <cell r="T115" t="str">
            <v>WACC</v>
          </cell>
          <cell r="U115">
            <v>0.08</v>
          </cell>
          <cell r="V115">
            <v>8.0386294507677114</v>
          </cell>
          <cell r="W115">
            <v>8.7514143281756898</v>
          </cell>
          <cell r="X115">
            <v>9.5937964560214759</v>
          </cell>
          <cell r="Y115">
            <v>10.604655009436422</v>
          </cell>
          <cell r="Z115">
            <v>11.840148796943577</v>
          </cell>
          <cell r="AB115" t="str">
            <v>WACC</v>
          </cell>
          <cell r="AC115">
            <v>0.08</v>
          </cell>
          <cell r="AD115">
            <v>-5.340016032871828E-3</v>
          </cell>
          <cell r="AE115">
            <v>7.4284797646531175E-4</v>
          </cell>
          <cell r="AF115">
            <v>6.0162595918501595E-3</v>
          </cell>
          <cell r="AG115">
            <v>1.0631711083271721E-2</v>
          </cell>
          <cell r="AH115">
            <v>1.4705111391854535E-2</v>
          </cell>
        </row>
        <row r="116">
          <cell r="U116">
            <v>0.09</v>
          </cell>
          <cell r="V116">
            <v>6.9668121906653511</v>
          </cell>
          <cell r="W116">
            <v>7.5012122812934487</v>
          </cell>
          <cell r="X116">
            <v>8.1178277704797104</v>
          </cell>
          <cell r="Y116">
            <v>8.8372125078636863</v>
          </cell>
          <cell r="Z116">
            <v>9.6873944702265646</v>
          </cell>
          <cell r="AC116">
            <v>0.09</v>
          </cell>
          <cell r="AD116">
            <v>3.8697986334904652E-3</v>
          </cell>
          <cell r="AE116">
            <v>1.0008985457728877E-2</v>
          </cell>
          <cell r="AF116">
            <v>1.5331224958441367E-2</v>
          </cell>
          <cell r="AG116">
            <v>1.9989412111820527E-2</v>
          </cell>
          <cell r="AH116">
            <v>2.4100529089927259E-2</v>
          </cell>
        </row>
        <row r="117">
          <cell r="U117">
            <v>9.9999999999999992E-2</v>
          </cell>
          <cell r="V117">
            <v>6.1471872270576631</v>
          </cell>
          <cell r="W117">
            <v>6.5635607461317678</v>
          </cell>
          <cell r="X117">
            <v>7.0354507344157504</v>
          </cell>
          <cell r="Y117">
            <v>7.574753578168874</v>
          </cell>
          <cell r="Z117">
            <v>8.1970260901917094</v>
          </cell>
          <cell r="AC117">
            <v>9.9999999999999992E-2</v>
          </cell>
          <cell r="AD117">
            <v>1.3079613299852759E-2</v>
          </cell>
          <cell r="AE117">
            <v>1.9275122938992445E-2</v>
          </cell>
          <cell r="AF117">
            <v>2.4646190325032565E-2</v>
          </cell>
          <cell r="AG117">
            <v>2.9347113140369332E-2</v>
          </cell>
          <cell r="AH117">
            <v>3.3495946787999976E-2</v>
          </cell>
        </row>
        <row r="118">
          <cell r="U118">
            <v>0.10999999999999999</v>
          </cell>
          <cell r="V118">
            <v>5.5001148873673831</v>
          </cell>
          <cell r="W118">
            <v>5.8342762187837938</v>
          </cell>
          <cell r="X118">
            <v>6.2077506480138966</v>
          </cell>
          <cell r="Y118">
            <v>6.6279093808977647</v>
          </cell>
          <cell r="Z118">
            <v>7.1040892781661471</v>
          </cell>
          <cell r="AC118">
            <v>0.10999999999999999</v>
          </cell>
          <cell r="AD118">
            <v>2.2289427966215067E-2</v>
          </cell>
          <cell r="AE118">
            <v>2.8541260420255999E-2</v>
          </cell>
          <cell r="AF118">
            <v>3.3961155691623758E-2</v>
          </cell>
          <cell r="AG118">
            <v>3.8704814168918147E-2</v>
          </cell>
          <cell r="AH118">
            <v>4.2891364486072697E-2</v>
          </cell>
        </row>
        <row r="119">
          <cell r="A119" t="str">
            <v>x</v>
          </cell>
          <cell r="U119">
            <v>0.11999999999999998</v>
          </cell>
          <cell r="V119">
            <v>4.9762944219038223</v>
          </cell>
          <cell r="W119">
            <v>5.2508485969054144</v>
          </cell>
          <cell r="X119">
            <v>5.5543032113808559</v>
          </cell>
          <cell r="Y119">
            <v>5.8914750052424578</v>
          </cell>
          <cell r="Z119">
            <v>6.2683140689701302</v>
          </cell>
          <cell r="AC119">
            <v>0.11999999999999998</v>
          </cell>
          <cell r="AD119">
            <v>3.1499242632577362E-2</v>
          </cell>
          <cell r="AE119">
            <v>3.7807397901519567E-2</v>
          </cell>
          <cell r="AF119">
            <v>4.3276121058214968E-2</v>
          </cell>
          <cell r="AG119">
            <v>4.806251519746696E-2</v>
          </cell>
          <cell r="AH119">
            <v>5.2286782184145411E-2</v>
          </cell>
        </row>
        <row r="128">
          <cell r="A128" t="str">
            <v>x</v>
          </cell>
        </row>
      </sheetData>
      <sheetData sheetId="13" refreshError="1"/>
      <sheetData sheetId="14" refreshError="1">
        <row r="2">
          <cell r="A2" t="str">
            <v>x</v>
          </cell>
          <cell r="C2" t="str">
            <v>Inputs</v>
          </cell>
          <cell r="I2" t="str">
            <v>EPS Metrics</v>
          </cell>
        </row>
        <row r="4">
          <cell r="C4" t="str">
            <v>Discount Period to</v>
          </cell>
          <cell r="E4">
            <v>40086</v>
          </cell>
          <cell r="I4" t="str">
            <v>Consensus</v>
          </cell>
          <cell r="J4">
            <v>3.5</v>
          </cell>
        </row>
        <row r="5">
          <cell r="C5" t="str">
            <v>P/E Multiple Range</v>
          </cell>
          <cell r="I5">
            <v>2009</v>
          </cell>
          <cell r="J5">
            <v>3.7379984951091032</v>
          </cell>
        </row>
        <row r="6">
          <cell r="D6" t="str">
            <v>Start</v>
          </cell>
          <cell r="E6">
            <v>12</v>
          </cell>
          <cell r="I6">
            <v>2010</v>
          </cell>
          <cell r="J6">
            <v>3.815996938384997</v>
          </cell>
        </row>
        <row r="7">
          <cell r="D7" t="str">
            <v>Step</v>
          </cell>
          <cell r="E7">
            <v>2</v>
          </cell>
          <cell r="I7">
            <v>2011</v>
          </cell>
          <cell r="J7">
            <v>3.791180086047941</v>
          </cell>
        </row>
        <row r="8">
          <cell r="C8" t="str">
            <v>LT Growth Rate</v>
          </cell>
          <cell r="E8">
            <v>0.15</v>
          </cell>
          <cell r="I8">
            <v>2012</v>
          </cell>
          <cell r="J8">
            <v>4.146711635750421</v>
          </cell>
        </row>
        <row r="9">
          <cell r="C9" t="str">
            <v>EBITDA Multiple Range</v>
          </cell>
        </row>
        <row r="10">
          <cell r="D10" t="str">
            <v>Start</v>
          </cell>
          <cell r="E10">
            <v>6</v>
          </cell>
        </row>
        <row r="11">
          <cell r="D11" t="str">
            <v>Step</v>
          </cell>
          <cell r="E11">
            <v>2</v>
          </cell>
          <cell r="I11" t="str">
            <v>EBITDA Metrics</v>
          </cell>
          <cell r="L11" t="str">
            <v xml:space="preserve"> &lt;- Linked to "EBITDA"; not "Operating EBITDA"</v>
          </cell>
        </row>
        <row r="12">
          <cell r="I12" t="str">
            <v>Current LTM</v>
          </cell>
          <cell r="J12">
            <v>7976.5999999999949</v>
          </cell>
        </row>
        <row r="13">
          <cell r="C13" t="str">
            <v>Use Current Debt (No =  Each Yr. Status Quo Debt)?</v>
          </cell>
          <cell r="F13" t="str">
            <v>Y</v>
          </cell>
          <cell r="I13">
            <v>2009</v>
          </cell>
          <cell r="J13">
            <v>8003.4999999999991</v>
          </cell>
        </row>
        <row r="14">
          <cell r="I14">
            <v>2010</v>
          </cell>
          <cell r="J14">
            <v>8000.2999999999984</v>
          </cell>
        </row>
        <row r="15">
          <cell r="C15" t="str">
            <v>Link below to model Status Quo Net Debt</v>
          </cell>
          <cell r="I15">
            <v>2011</v>
          </cell>
          <cell r="J15">
            <v>7904.2</v>
          </cell>
        </row>
        <row r="16">
          <cell r="D16">
            <v>2009</v>
          </cell>
          <cell r="I16">
            <v>2012</v>
          </cell>
          <cell r="J16">
            <v>8455.1999999999989</v>
          </cell>
        </row>
        <row r="17">
          <cell r="D17">
            <v>2010</v>
          </cell>
        </row>
        <row r="18">
          <cell r="D18">
            <v>2011</v>
          </cell>
        </row>
        <row r="20">
          <cell r="C20" t="str">
            <v>Reference</v>
          </cell>
        </row>
        <row r="21">
          <cell r="C21" t="str">
            <v>Cost of Equity</v>
          </cell>
          <cell r="E21">
            <v>8.6026806624843813E-2</v>
          </cell>
        </row>
        <row r="22">
          <cell r="C22" t="str">
            <v>Offer Price</v>
          </cell>
          <cell r="E22">
            <v>50.188249999999996</v>
          </cell>
        </row>
        <row r="23">
          <cell r="C23" t="str">
            <v>Shares Outstanding</v>
          </cell>
          <cell r="E23">
            <v>1333.9944170875629</v>
          </cell>
        </row>
        <row r="24">
          <cell r="C24" t="str">
            <v>Current Net Debt</v>
          </cell>
          <cell r="E24">
            <v>-3440.6000000000022</v>
          </cell>
        </row>
        <row r="27">
          <cell r="A27" t="str">
            <v>x</v>
          </cell>
          <cell r="C27" t="str">
            <v>Present Value of Future Share Price Analysis - P/E Driver</v>
          </cell>
        </row>
        <row r="29">
          <cell r="H29" t="str">
            <v>Fiscal Year Ending December 31,</v>
          </cell>
          <cell r="S29" t="str">
            <v xml:space="preserve"> </v>
          </cell>
          <cell r="W29" t="str">
            <v xml:space="preserve"> </v>
          </cell>
        </row>
        <row r="30">
          <cell r="F30" t="str">
            <v>Current 1</v>
          </cell>
          <cell r="H30">
            <v>2009</v>
          </cell>
          <cell r="L30">
            <v>2010</v>
          </cell>
          <cell r="P30">
            <v>2011</v>
          </cell>
          <cell r="S30" t="str">
            <v xml:space="preserve"> </v>
          </cell>
          <cell r="T30">
            <v>2012</v>
          </cell>
        </row>
        <row r="32">
          <cell r="C32" t="str">
            <v>Forward P/E</v>
          </cell>
          <cell r="F32">
            <v>14.339499999999999</v>
          </cell>
          <cell r="H32">
            <v>12</v>
          </cell>
          <cell r="I32">
            <v>14</v>
          </cell>
          <cell r="J32">
            <v>16</v>
          </cell>
          <cell r="L32">
            <v>12</v>
          </cell>
          <cell r="M32">
            <v>14</v>
          </cell>
          <cell r="N32">
            <v>16</v>
          </cell>
          <cell r="P32">
            <v>12</v>
          </cell>
          <cell r="Q32">
            <v>14</v>
          </cell>
          <cell r="R32">
            <v>16</v>
          </cell>
          <cell r="T32">
            <v>12</v>
          </cell>
          <cell r="U32">
            <v>14</v>
          </cell>
          <cell r="V32">
            <v>16</v>
          </cell>
        </row>
        <row r="33">
          <cell r="C33" t="str">
            <v>Long Term Growth Rate</v>
          </cell>
          <cell r="F33">
            <v>0.15</v>
          </cell>
          <cell r="H33">
            <v>0.15</v>
          </cell>
          <cell r="I33">
            <v>0.15</v>
          </cell>
          <cell r="J33">
            <v>0.15</v>
          </cell>
          <cell r="L33">
            <v>0.15</v>
          </cell>
          <cell r="M33">
            <v>0.15</v>
          </cell>
          <cell r="N33">
            <v>0.15</v>
          </cell>
          <cell r="P33">
            <v>0.15</v>
          </cell>
          <cell r="Q33">
            <v>0.15</v>
          </cell>
          <cell r="R33">
            <v>0.15</v>
          </cell>
        </row>
        <row r="34">
          <cell r="C34" t="str">
            <v>Forward PEG</v>
          </cell>
          <cell r="F34">
            <v>0.95596666666666663</v>
          </cell>
          <cell r="H34">
            <v>0.8</v>
          </cell>
          <cell r="I34">
            <v>0.93333333333333346</v>
          </cell>
          <cell r="J34">
            <v>1.0666666666666667</v>
          </cell>
          <cell r="L34">
            <v>0.8</v>
          </cell>
          <cell r="M34">
            <v>0.93333333333333346</v>
          </cell>
          <cell r="N34">
            <v>1.0666666666666667</v>
          </cell>
          <cell r="P34">
            <v>0.8</v>
          </cell>
          <cell r="Q34">
            <v>0.93333333333333346</v>
          </cell>
          <cell r="R34">
            <v>1.0666666666666667</v>
          </cell>
        </row>
        <row r="36">
          <cell r="C36" t="str">
            <v>EPS</v>
          </cell>
          <cell r="F36">
            <v>3.5</v>
          </cell>
          <cell r="H36">
            <v>3.7379984951091032</v>
          </cell>
          <cell r="I36">
            <v>3.7379984951091032</v>
          </cell>
          <cell r="J36">
            <v>3.7379984951091032</v>
          </cell>
          <cell r="L36">
            <v>3.815996938384997</v>
          </cell>
          <cell r="M36">
            <v>3.815996938384997</v>
          </cell>
          <cell r="N36">
            <v>3.815996938384997</v>
          </cell>
          <cell r="P36">
            <v>3.791180086047941</v>
          </cell>
          <cell r="Q36">
            <v>3.791180086047941</v>
          </cell>
          <cell r="R36">
            <v>3.791180086047941</v>
          </cell>
          <cell r="T36">
            <v>4.146711635750421</v>
          </cell>
          <cell r="U36">
            <v>4.146711635750421</v>
          </cell>
          <cell r="V36">
            <v>4.146711635750421</v>
          </cell>
        </row>
        <row r="37">
          <cell r="C37" t="str">
            <v>Implied Fiscal Year-End Share Price 2</v>
          </cell>
          <cell r="F37">
            <v>50.188249999999996</v>
          </cell>
          <cell r="H37">
            <v>45.791963260619966</v>
          </cell>
          <cell r="I37">
            <v>53.423957137389955</v>
          </cell>
          <cell r="J37">
            <v>61.055951014159952</v>
          </cell>
          <cell r="L37">
            <v>45.494161032575292</v>
          </cell>
          <cell r="M37">
            <v>53.076521204671174</v>
          </cell>
          <cell r="N37">
            <v>60.658881376767056</v>
          </cell>
          <cell r="P37">
            <v>49.760539629005052</v>
          </cell>
          <cell r="Q37">
            <v>58.053962900505894</v>
          </cell>
          <cell r="R37">
            <v>66.347386172006736</v>
          </cell>
        </row>
        <row r="38">
          <cell r="C38" t="str">
            <v>FD Shares Outstanding</v>
          </cell>
          <cell r="F38">
            <v>1333.9944170875629</v>
          </cell>
          <cell r="H38">
            <v>1333.9944170875629</v>
          </cell>
          <cell r="I38">
            <v>1333.9944170875629</v>
          </cell>
          <cell r="J38">
            <v>1333.9944170875629</v>
          </cell>
          <cell r="L38">
            <v>1333.9944170875629</v>
          </cell>
          <cell r="M38">
            <v>1333.9944170875629</v>
          </cell>
          <cell r="N38">
            <v>1333.9944170875629</v>
          </cell>
          <cell r="P38">
            <v>1333.9944170875629</v>
          </cell>
          <cell r="Q38">
            <v>1333.9944170875629</v>
          </cell>
          <cell r="R38">
            <v>1333.9944170875629</v>
          </cell>
        </row>
        <row r="39">
          <cell r="C39" t="str">
            <v>Net Debt</v>
          </cell>
          <cell r="F39">
            <v>-3440.6000000000022</v>
          </cell>
          <cell r="H39">
            <v>-3440.6000000000022</v>
          </cell>
          <cell r="I39">
            <v>-3440.6000000000022</v>
          </cell>
          <cell r="J39">
            <v>-3440.6000000000022</v>
          </cell>
          <cell r="L39">
            <v>-3440.6000000000022</v>
          </cell>
          <cell r="M39">
            <v>-3440.6000000000022</v>
          </cell>
          <cell r="N39">
            <v>-3440.6000000000022</v>
          </cell>
          <cell r="P39">
            <v>-3440.6000000000022</v>
          </cell>
          <cell r="Q39">
            <v>-3440.6000000000022</v>
          </cell>
          <cell r="R39">
            <v>-3440.6000000000022</v>
          </cell>
        </row>
        <row r="40">
          <cell r="C40" t="str">
            <v>Enterprise Value</v>
          </cell>
          <cell r="F40">
            <v>63510.24530339487</v>
          </cell>
          <cell r="H40">
            <v>57645.623337145822</v>
          </cell>
          <cell r="I40">
            <v>67826.660560003453</v>
          </cell>
          <cell r="J40">
            <v>78007.697782861098</v>
          </cell>
          <cell r="L40">
            <v>57248.356827537995</v>
          </cell>
          <cell r="M40">
            <v>67363.18296546099</v>
          </cell>
          <cell r="N40">
            <v>77478.009103383985</v>
          </cell>
          <cell r="P40">
            <v>62939.682056357153</v>
          </cell>
          <cell r="Q40">
            <v>74003.062399083356</v>
          </cell>
          <cell r="R40">
            <v>85066.442741809544</v>
          </cell>
        </row>
        <row r="41">
          <cell r="C41" t="str">
            <v>LTM EBITDA</v>
          </cell>
          <cell r="F41">
            <v>7976.5999999999949</v>
          </cell>
          <cell r="H41">
            <v>8003.4999999999991</v>
          </cell>
          <cell r="I41">
            <v>8003.4999999999991</v>
          </cell>
          <cell r="J41">
            <v>8003.4999999999991</v>
          </cell>
          <cell r="L41">
            <v>8000.2999999999984</v>
          </cell>
          <cell r="M41">
            <v>8000.2999999999984</v>
          </cell>
          <cell r="N41">
            <v>8000.2999999999984</v>
          </cell>
          <cell r="P41">
            <v>7904.2</v>
          </cell>
          <cell r="Q41">
            <v>7904.2</v>
          </cell>
          <cell r="R41">
            <v>7904.2</v>
          </cell>
        </row>
        <row r="42">
          <cell r="C42" t="str">
            <v>Implied EV / LTM EBITDA</v>
          </cell>
          <cell r="F42">
            <v>7.9620697168461385</v>
          </cell>
          <cell r="H42">
            <v>7.2025518007304088</v>
          </cell>
          <cell r="I42">
            <v>8.4746249215972345</v>
          </cell>
          <cell r="J42">
            <v>9.746698042464061</v>
          </cell>
          <cell r="L42">
            <v>7.1557762618324325</v>
          </cell>
          <cell r="M42">
            <v>8.420082117603215</v>
          </cell>
          <cell r="N42">
            <v>9.6843879733739993</v>
          </cell>
          <cell r="P42">
            <v>7.9628149662656753</v>
          </cell>
          <cell r="Q42">
            <v>9.3624987220823552</v>
          </cell>
          <cell r="R42">
            <v>10.762182477899033</v>
          </cell>
        </row>
        <row r="45">
          <cell r="C45" t="str">
            <v>Present Value of Future Share Price 3</v>
          </cell>
          <cell r="H45">
            <v>44.856886631848788</v>
          </cell>
          <cell r="I45">
            <v>52.333034403823582</v>
          </cell>
          <cell r="J45">
            <v>59.809182175798384</v>
          </cell>
          <cell r="L45">
            <v>41.035051146315553</v>
          </cell>
          <cell r="M45">
            <v>47.874226337368142</v>
          </cell>
          <cell r="N45">
            <v>54.713401528420732</v>
          </cell>
          <cell r="P45">
            <v>41.327949181040211</v>
          </cell>
          <cell r="Q45">
            <v>48.215940711213577</v>
          </cell>
          <cell r="R45">
            <v>55.103932241386943</v>
          </cell>
        </row>
        <row r="48">
          <cell r="C48" t="str">
            <v>Note: Share prices are discounted to 9/30/2009</v>
          </cell>
        </row>
        <row r="49">
          <cell r="C49" t="str">
            <v>1</v>
          </cell>
          <cell r="D49" t="str">
            <v>Current EPS based on consensus First Call estimates for FY 2008.  Current Forward PEG assumes a 15.0% long term growth rate based on pro forma strategic plan</v>
          </cell>
        </row>
        <row r="50">
          <cell r="C50" t="str">
            <v>2</v>
          </cell>
          <cell r="D50" t="str">
            <v>Calculated as Forward P/E times the forward EPS</v>
          </cell>
        </row>
        <row r="51">
          <cell r="C51" t="str">
            <v>3</v>
          </cell>
          <cell r="D51" t="str">
            <v>Implied future share prices discounted using estimated cost of equity of 8.6%</v>
          </cell>
        </row>
        <row r="54">
          <cell r="F54" t="str">
            <v>Discount Period</v>
          </cell>
          <cell r="H54">
            <v>0.25</v>
          </cell>
          <cell r="I54">
            <v>0.25</v>
          </cell>
          <cell r="J54">
            <v>0.25</v>
          </cell>
          <cell r="L54">
            <v>1.25</v>
          </cell>
          <cell r="M54">
            <v>1.25</v>
          </cell>
          <cell r="N54">
            <v>1.25</v>
          </cell>
          <cell r="P54">
            <v>2.25</v>
          </cell>
          <cell r="Q54">
            <v>2.25</v>
          </cell>
          <cell r="R54">
            <v>2.25</v>
          </cell>
        </row>
        <row r="60">
          <cell r="A60" t="str">
            <v>x</v>
          </cell>
          <cell r="C60" t="str">
            <v>Present Value of Future Share Price Analysis - EBITDA Multiple Driver</v>
          </cell>
        </row>
        <row r="62">
          <cell r="H62" t="str">
            <v>Fiscal Year Ending December 31,</v>
          </cell>
        </row>
        <row r="63">
          <cell r="F63" t="str">
            <v>Current</v>
          </cell>
          <cell r="H63">
            <v>2009</v>
          </cell>
          <cell r="L63">
            <v>2010</v>
          </cell>
          <cell r="P63">
            <v>2011</v>
          </cell>
        </row>
        <row r="65">
          <cell r="C65" t="str">
            <v>EV / LTM EBITDA</v>
          </cell>
          <cell r="F65">
            <v>7.9620697168461385</v>
          </cell>
          <cell r="H65">
            <v>6</v>
          </cell>
          <cell r="I65">
            <v>8</v>
          </cell>
          <cell r="J65">
            <v>10</v>
          </cell>
          <cell r="L65">
            <v>6</v>
          </cell>
          <cell r="M65">
            <v>8</v>
          </cell>
          <cell r="N65">
            <v>10</v>
          </cell>
          <cell r="P65">
            <v>6</v>
          </cell>
          <cell r="Q65">
            <v>8</v>
          </cell>
          <cell r="R65">
            <v>10</v>
          </cell>
        </row>
        <row r="66">
          <cell r="C66" t="str">
            <v>LTM EBITDA</v>
          </cell>
          <cell r="F66">
            <v>7976.5999999999949</v>
          </cell>
          <cell r="H66">
            <v>8003.4999999999991</v>
          </cell>
          <cell r="I66">
            <v>8003.4999999999991</v>
          </cell>
          <cell r="J66">
            <v>8003.4999999999991</v>
          </cell>
          <cell r="L66">
            <v>8000.2999999999984</v>
          </cell>
          <cell r="M66">
            <v>8000.2999999999984</v>
          </cell>
          <cell r="N66">
            <v>8000.2999999999984</v>
          </cell>
          <cell r="P66">
            <v>7904.2</v>
          </cell>
          <cell r="Q66">
            <v>7904.2</v>
          </cell>
          <cell r="R66">
            <v>7904.2</v>
          </cell>
        </row>
        <row r="67">
          <cell r="C67" t="str">
            <v>Enterprise Value</v>
          </cell>
          <cell r="F67">
            <v>63510.24530339487</v>
          </cell>
          <cell r="H67">
            <v>48020.999999999993</v>
          </cell>
          <cell r="I67">
            <v>64027.999999999993</v>
          </cell>
          <cell r="J67">
            <v>80034.999999999985</v>
          </cell>
          <cell r="L67">
            <v>48001.799999999988</v>
          </cell>
          <cell r="M67">
            <v>64002.399999999987</v>
          </cell>
          <cell r="N67">
            <v>80002.999999999985</v>
          </cell>
          <cell r="P67">
            <v>47425.2</v>
          </cell>
          <cell r="Q67">
            <v>63233.599999999999</v>
          </cell>
          <cell r="R67">
            <v>79042</v>
          </cell>
        </row>
        <row r="68">
          <cell r="C68" t="str">
            <v>Net Debt</v>
          </cell>
          <cell r="F68">
            <v>-3440.6000000000022</v>
          </cell>
          <cell r="H68">
            <v>-3440.6000000000022</v>
          </cell>
          <cell r="I68">
            <v>-3440.6000000000022</v>
          </cell>
          <cell r="J68">
            <v>-3440.6000000000022</v>
          </cell>
          <cell r="L68">
            <v>-3440.6000000000022</v>
          </cell>
          <cell r="M68">
            <v>-3440.6000000000022</v>
          </cell>
          <cell r="N68">
            <v>-3440.6000000000022</v>
          </cell>
          <cell r="P68">
            <v>-3440.6000000000022</v>
          </cell>
          <cell r="Q68">
            <v>-3440.6000000000022</v>
          </cell>
          <cell r="R68">
            <v>-3440.6000000000022</v>
          </cell>
        </row>
        <row r="69">
          <cell r="C69" t="str">
            <v>Equity Value</v>
          </cell>
          <cell r="F69">
            <v>66950.845303394875</v>
          </cell>
          <cell r="H69">
            <v>51461.599999999991</v>
          </cell>
          <cell r="I69">
            <v>67468.599999999991</v>
          </cell>
          <cell r="J69">
            <v>83475.599999999991</v>
          </cell>
          <cell r="L69">
            <v>51442.399999999994</v>
          </cell>
          <cell r="M69">
            <v>67442.999999999985</v>
          </cell>
          <cell r="N69">
            <v>83443.599999999991</v>
          </cell>
          <cell r="P69">
            <v>50865.8</v>
          </cell>
          <cell r="Q69">
            <v>66674.2</v>
          </cell>
          <cell r="R69">
            <v>82482.600000000006</v>
          </cell>
        </row>
        <row r="70">
          <cell r="C70" t="str">
            <v>FD Shares Outstanding</v>
          </cell>
          <cell r="F70">
            <v>1333.9944170875629</v>
          </cell>
          <cell r="H70">
            <v>1333.9944170875629</v>
          </cell>
          <cell r="I70">
            <v>1333.9944170875629</v>
          </cell>
          <cell r="J70">
            <v>1333.9944170875629</v>
          </cell>
          <cell r="L70">
            <v>1333.9944170875629</v>
          </cell>
          <cell r="M70">
            <v>1333.9944170875629</v>
          </cell>
          <cell r="N70">
            <v>1333.9944170875629</v>
          </cell>
          <cell r="P70">
            <v>1333.9944170875629</v>
          </cell>
          <cell r="Q70">
            <v>1333.9944170875629</v>
          </cell>
          <cell r="R70">
            <v>1333.9944170875629</v>
          </cell>
        </row>
        <row r="72">
          <cell r="C72" t="str">
            <v>Implied Fiscal Year-End Share Price 1</v>
          </cell>
          <cell r="F72">
            <v>50.188249999999996</v>
          </cell>
          <cell r="H72">
            <v>38.577072992819033</v>
          </cell>
          <cell r="I72">
            <v>50.576373585805932</v>
          </cell>
          <cell r="J72">
            <v>62.575674178792823</v>
          </cell>
          <cell r="L72">
            <v>38.562680128985377</v>
          </cell>
          <cell r="M72">
            <v>50.557183100694381</v>
          </cell>
          <cell r="N72">
            <v>62.551686072403399</v>
          </cell>
          <cell r="P72">
            <v>38.130444436980873</v>
          </cell>
          <cell r="Q72">
            <v>49.980868844688374</v>
          </cell>
          <cell r="R72">
            <v>61.831293252395888</v>
          </cell>
        </row>
        <row r="74">
          <cell r="C74" t="str">
            <v>EPS</v>
          </cell>
          <cell r="F74">
            <v>3.5</v>
          </cell>
          <cell r="H74">
            <v>3.7379984951091032</v>
          </cell>
          <cell r="I74">
            <v>3.7379984951091032</v>
          </cell>
          <cell r="J74">
            <v>3.7379984951091032</v>
          </cell>
          <cell r="L74">
            <v>3.815996938384997</v>
          </cell>
          <cell r="M74">
            <v>3.815996938384997</v>
          </cell>
          <cell r="N74">
            <v>3.815996938384997</v>
          </cell>
          <cell r="P74">
            <v>3.791180086047941</v>
          </cell>
          <cell r="Q74">
            <v>3.791180086047941</v>
          </cell>
          <cell r="R74">
            <v>3.791180086047941</v>
          </cell>
        </row>
        <row r="75">
          <cell r="C75" t="str">
            <v>Implied Forward P/E</v>
          </cell>
          <cell r="F75">
            <v>14.339499999999999</v>
          </cell>
          <cell r="H75">
            <v>10.320248401194998</v>
          </cell>
          <cell r="I75">
            <v>13.530335459466183</v>
          </cell>
          <cell r="J75">
            <v>16.740422517737368</v>
          </cell>
          <cell r="L75">
            <v>10.105532250585568</v>
          </cell>
          <cell r="M75">
            <v>13.248748339429001</v>
          </cell>
          <cell r="N75">
            <v>16.391964428272438</v>
          </cell>
          <cell r="P75">
            <v>10.057671640897805</v>
          </cell>
          <cell r="Q75">
            <v>13.183459426953833</v>
          </cell>
          <cell r="R75">
            <v>16.309247213009865</v>
          </cell>
        </row>
        <row r="76">
          <cell r="C76" t="str">
            <v>Long Term Growth Rate</v>
          </cell>
          <cell r="F76">
            <v>0.15</v>
          </cell>
          <cell r="H76">
            <v>0.15</v>
          </cell>
          <cell r="I76">
            <v>0.15</v>
          </cell>
          <cell r="J76">
            <v>0.15</v>
          </cell>
          <cell r="L76">
            <v>0.15</v>
          </cell>
          <cell r="M76">
            <v>0.15</v>
          </cell>
          <cell r="N76">
            <v>0.15</v>
          </cell>
          <cell r="P76">
            <v>0.15</v>
          </cell>
          <cell r="Q76">
            <v>0.15</v>
          </cell>
          <cell r="R76">
            <v>0.15</v>
          </cell>
        </row>
        <row r="77">
          <cell r="C77" t="str">
            <v>Forward PEG</v>
          </cell>
          <cell r="F77">
            <v>0.95596666666666663</v>
          </cell>
          <cell r="H77">
            <v>0.68801656007966661</v>
          </cell>
          <cell r="I77">
            <v>0.90202236396441227</v>
          </cell>
          <cell r="J77">
            <v>1.1160281678491579</v>
          </cell>
          <cell r="L77">
            <v>0.67370215003903799</v>
          </cell>
          <cell r="M77">
            <v>0.88324988929526682</v>
          </cell>
          <cell r="N77">
            <v>1.0927976285514958</v>
          </cell>
          <cell r="P77">
            <v>0.67051144272652041</v>
          </cell>
          <cell r="Q77">
            <v>0.87889729513025561</v>
          </cell>
          <cell r="R77">
            <v>1.087283147533991</v>
          </cell>
        </row>
        <row r="80">
          <cell r="C80" t="str">
            <v>Present Value of Future Share Price 2</v>
          </cell>
          <cell r="H80">
            <v>37.789325169982042</v>
          </cell>
          <cell r="I80">
            <v>49.543598803058025</v>
          </cell>
          <cell r="J80">
            <v>61.297872436133993</v>
          </cell>
          <cell r="L80">
            <v>34.782959296663506</v>
          </cell>
          <cell r="M80">
            <v>45.601821140632566</v>
          </cell>
          <cell r="N80">
            <v>56.420682984601633</v>
          </cell>
          <cell r="P80">
            <v>31.668729513203864</v>
          </cell>
          <cell r="Q80">
            <v>41.510940657755448</v>
          </cell>
          <cell r="R80">
            <v>51.353151802307039</v>
          </cell>
        </row>
        <row r="83">
          <cell r="C83" t="str">
            <v>Note: Share prices are discounted to 9/30/2009</v>
          </cell>
        </row>
        <row r="84">
          <cell r="C84">
            <v>1</v>
          </cell>
          <cell r="D84" t="str">
            <v>Calculated as EV / LTM EBITDA Multiple X LTM EBITDA minus Net Debt, divided by Shares Outstanding</v>
          </cell>
        </row>
        <row r="85">
          <cell r="C85">
            <v>2</v>
          </cell>
          <cell r="D85" t="str">
            <v>Implied future share prices discounted using estimated cost of equity of 8.6%</v>
          </cell>
        </row>
        <row r="89">
          <cell r="F89" t="str">
            <v>Discount Period</v>
          </cell>
          <cell r="H89">
            <v>0.25</v>
          </cell>
          <cell r="I89">
            <v>0.25</v>
          </cell>
          <cell r="J89">
            <v>0.25</v>
          </cell>
          <cell r="L89">
            <v>1.25</v>
          </cell>
          <cell r="M89">
            <v>1.25</v>
          </cell>
          <cell r="N89">
            <v>1.25</v>
          </cell>
          <cell r="P89">
            <v>2.25</v>
          </cell>
          <cell r="Q89">
            <v>2.25</v>
          </cell>
          <cell r="R89">
            <v>2.25</v>
          </cell>
        </row>
        <row r="97">
          <cell r="A97" t="str">
            <v>x</v>
          </cell>
        </row>
      </sheetData>
      <sheetData sheetId="15" refreshError="1">
        <row r="2">
          <cell r="A2" t="str">
            <v>x</v>
          </cell>
          <cell r="B2" t="str">
            <v>Inputs &amp; Links</v>
          </cell>
        </row>
        <row r="4">
          <cell r="B4" t="str">
            <v>Current Price</v>
          </cell>
          <cell r="C4">
            <v>43.74</v>
          </cell>
          <cell r="E4">
            <v>40086</v>
          </cell>
          <cell r="F4" t="str">
            <v>LTM 9/30/09 EBITDA</v>
          </cell>
          <cell r="G4">
            <v>7976.5999999999949</v>
          </cell>
          <cell r="H4" t="str">
            <v>&lt;- Links to Sum P&amp;L "EBITDA" line</v>
          </cell>
        </row>
        <row r="5">
          <cell r="B5" t="str">
            <v>FD Offer Shares</v>
          </cell>
          <cell r="C5">
            <v>1339.5585051145338</v>
          </cell>
          <cell r="E5">
            <v>2008</v>
          </cell>
          <cell r="F5" t="str">
            <v>2008 EBITDA</v>
          </cell>
          <cell r="G5">
            <v>7895.9</v>
          </cell>
        </row>
        <row r="6">
          <cell r="B6" t="str">
            <v>Net Debt</v>
          </cell>
          <cell r="C6">
            <v>-3440.6000000000022</v>
          </cell>
          <cell r="E6">
            <v>2009</v>
          </cell>
          <cell r="F6" t="str">
            <v>2009E EBITDA</v>
          </cell>
          <cell r="G6">
            <v>8003.4999999999991</v>
          </cell>
        </row>
        <row r="7">
          <cell r="B7" t="str">
            <v>(at Close)</v>
          </cell>
          <cell r="E7">
            <v>2010</v>
          </cell>
          <cell r="F7" t="str">
            <v>2010P EBITDA</v>
          </cell>
          <cell r="G7">
            <v>8000.2999999999984</v>
          </cell>
        </row>
        <row r="9">
          <cell r="E9">
            <v>40086</v>
          </cell>
          <cell r="F9" t="str">
            <v>LTM 9/30/09 Revenue</v>
          </cell>
          <cell r="G9">
            <v>23003.924999999996</v>
          </cell>
          <cell r="H9" t="str">
            <v>&lt;- Links to Sum P&amp;L "Revenue" line</v>
          </cell>
        </row>
        <row r="10">
          <cell r="B10" t="str">
            <v>Metric #1:</v>
          </cell>
          <cell r="C10" t="str">
            <v>EBITDA</v>
          </cell>
          <cell r="E10">
            <v>2008</v>
          </cell>
          <cell r="F10" t="str">
            <v>2008 Revenue</v>
          </cell>
          <cell r="G10">
            <v>22833.9</v>
          </cell>
        </row>
        <row r="11">
          <cell r="B11" t="str">
            <v>Metric #2:</v>
          </cell>
          <cell r="C11" t="str">
            <v>Revenue</v>
          </cell>
          <cell r="E11">
            <v>2009</v>
          </cell>
          <cell r="F11" t="str">
            <v>2009E Revenue</v>
          </cell>
          <cell r="G11">
            <v>23060.6</v>
          </cell>
        </row>
        <row r="12">
          <cell r="E12">
            <v>2010</v>
          </cell>
          <cell r="F12" t="str">
            <v>2010P Revenue</v>
          </cell>
          <cell r="G12">
            <v>23050.6</v>
          </cell>
        </row>
        <row r="14">
          <cell r="E14">
            <v>2009</v>
          </cell>
          <cell r="F14" t="str">
            <v>2009E Forward EPS</v>
          </cell>
          <cell r="G14">
            <v>3.7379984951091032</v>
          </cell>
          <cell r="H14" t="str">
            <v>&lt;- Links to Sum P&amp;L "EBITDA" line</v>
          </cell>
        </row>
        <row r="15">
          <cell r="E15">
            <v>2010</v>
          </cell>
          <cell r="F15" t="str">
            <v>2010P Forward EPS</v>
          </cell>
          <cell r="G15">
            <v>3.815996938384997</v>
          </cell>
        </row>
        <row r="17">
          <cell r="K17" t="str">
            <v>Football Field</v>
          </cell>
        </row>
        <row r="19">
          <cell r="F19" t="str">
            <v>Start Price:</v>
          </cell>
          <cell r="G19">
            <v>28</v>
          </cell>
          <cell r="M19" t="str">
            <v>Valuation Summary</v>
          </cell>
        </row>
        <row r="20">
          <cell r="F20" t="str">
            <v>Increment:</v>
          </cell>
          <cell r="G20">
            <v>5</v>
          </cell>
          <cell r="K20" t="str">
            <v>Implied Offer Price Per Share</v>
          </cell>
          <cell r="M20">
            <v>28</v>
          </cell>
          <cell r="R20">
            <v>33</v>
          </cell>
          <cell r="W20">
            <v>38</v>
          </cell>
          <cell r="AB20">
            <v>43</v>
          </cell>
          <cell r="AG20">
            <v>48</v>
          </cell>
          <cell r="AL20">
            <v>53</v>
          </cell>
          <cell r="AQ20">
            <v>58</v>
          </cell>
          <cell r="AV20">
            <v>63</v>
          </cell>
          <cell r="BA20">
            <v>68</v>
          </cell>
          <cell r="BF20">
            <v>73</v>
          </cell>
          <cell r="BK20">
            <v>78</v>
          </cell>
          <cell r="BP20">
            <v>83</v>
          </cell>
        </row>
        <row r="21">
          <cell r="F21" t="str">
            <v>Share count diluted based on each Implied Price:</v>
          </cell>
          <cell r="G21" t="str">
            <v>No</v>
          </cell>
          <cell r="K21" t="str">
            <v>Implied Premium / (Discount) to Current Price</v>
          </cell>
          <cell r="M21">
            <v>-0.35985368084133518</v>
          </cell>
          <cell r="R21">
            <v>-0.24554183813443076</v>
          </cell>
          <cell r="W21">
            <v>-0.13122999542752634</v>
          </cell>
          <cell r="AB21">
            <v>-1.6918152720621915E-2</v>
          </cell>
          <cell r="AG21">
            <v>9.7393689986282617E-2</v>
          </cell>
          <cell r="AL21">
            <v>0.21170553269318693</v>
          </cell>
          <cell r="AQ21">
            <v>0.32601737540009146</v>
          </cell>
          <cell r="AV21">
            <v>0.44032921810699577</v>
          </cell>
          <cell r="BA21">
            <v>0.5546410608139003</v>
          </cell>
          <cell r="BF21">
            <v>0.66895290352080461</v>
          </cell>
          <cell r="BK21">
            <v>0.78326474622770914</v>
          </cell>
          <cell r="BP21">
            <v>0.89757658893461345</v>
          </cell>
        </row>
        <row r="22">
          <cell r="K22" t="str">
            <v>Implied Enterprise Value</v>
          </cell>
          <cell r="M22">
            <v>34067.038143206941</v>
          </cell>
          <cell r="R22">
            <v>40764.830668779614</v>
          </cell>
          <cell r="W22">
            <v>47462.623194352287</v>
          </cell>
          <cell r="AB22">
            <v>54160.415719924946</v>
          </cell>
          <cell r="AG22">
            <v>60858.208245497619</v>
          </cell>
          <cell r="AL22">
            <v>67556.000771070278</v>
          </cell>
          <cell r="AQ22">
            <v>74253.793296642951</v>
          </cell>
          <cell r="AV22">
            <v>80951.585822215624</v>
          </cell>
          <cell r="BA22">
            <v>87649.378347788297</v>
          </cell>
          <cell r="BF22">
            <v>94347.170873360956</v>
          </cell>
          <cell r="BK22">
            <v>101044.96339893363</v>
          </cell>
          <cell r="BP22">
            <v>107742.7559245063</v>
          </cell>
          <cell r="BV22" t="str">
            <v>* Boxes below can be aligned with their respective ranges</v>
          </cell>
        </row>
        <row r="23">
          <cell r="A23" t="str">
            <v>x</v>
          </cell>
          <cell r="B23" t="str">
            <v>Per Share</v>
          </cell>
          <cell r="G23" t="str">
            <v>Enterprise Value / Share Price</v>
          </cell>
          <cell r="BV23" t="str">
            <v>Implied Price</v>
          </cell>
        </row>
        <row r="24">
          <cell r="B24" t="str">
            <v>Low</v>
          </cell>
          <cell r="C24" t="str">
            <v>High</v>
          </cell>
          <cell r="G24" t="str">
            <v>Low</v>
          </cell>
          <cell r="H24" t="str">
            <v>High</v>
          </cell>
          <cell r="BV24" t="str">
            <v>Low</v>
          </cell>
          <cell r="BW24" t="str">
            <v>High</v>
          </cell>
        </row>
        <row r="25">
          <cell r="B25">
            <v>28</v>
          </cell>
          <cell r="C25">
            <v>50</v>
          </cell>
          <cell r="G25">
            <v>34067.038143206941</v>
          </cell>
          <cell r="H25">
            <v>63537.325255726682</v>
          </cell>
          <cell r="K25" t="str">
            <v>52-Week High / Low</v>
          </cell>
          <cell r="N25">
            <v>0</v>
          </cell>
          <cell r="O25">
            <v>34067.038143206941</v>
          </cell>
          <cell r="P25">
            <v>35406.596648321472</v>
          </cell>
          <cell r="Q25">
            <v>36746.155153436004</v>
          </cell>
          <cell r="R25">
            <v>38085.713658550536</v>
          </cell>
          <cell r="S25">
            <v>39425.272163665068</v>
          </cell>
          <cell r="T25">
            <v>40764.830668779599</v>
          </cell>
          <cell r="U25">
            <v>42104.389173894131</v>
          </cell>
          <cell r="V25">
            <v>43443.947679008663</v>
          </cell>
          <cell r="W25">
            <v>44783.506184123195</v>
          </cell>
          <cell r="X25">
            <v>46123.064689237726</v>
          </cell>
          <cell r="Y25">
            <v>47462.623194352258</v>
          </cell>
          <cell r="Z25">
            <v>48802.18169946679</v>
          </cell>
          <cell r="AA25">
            <v>50141.740204581321</v>
          </cell>
          <cell r="AB25">
            <v>51481.298709695853</v>
          </cell>
          <cell r="AC25">
            <v>52820.857214810385</v>
          </cell>
          <cell r="AD25">
            <v>54160.415719924917</v>
          </cell>
          <cell r="AE25">
            <v>55499.974225039448</v>
          </cell>
          <cell r="AF25">
            <v>56839.53273015398</v>
          </cell>
          <cell r="AG25">
            <v>58179.091235268512</v>
          </cell>
          <cell r="AH25">
            <v>59518.649740383044</v>
          </cell>
          <cell r="AI25">
            <v>60858.208245497575</v>
          </cell>
          <cell r="AJ25">
            <v>62197.766750612107</v>
          </cell>
          <cell r="AK25">
            <v>63537.325255726639</v>
          </cell>
          <cell r="AL25">
            <v>64876.88376084117</v>
          </cell>
          <cell r="AM25">
            <v>66216.442265955702</v>
          </cell>
          <cell r="AN25">
            <v>67556.000771070234</v>
          </cell>
          <cell r="AO25">
            <v>68895.559276184766</v>
          </cell>
          <cell r="AP25">
            <v>70235.117781299297</v>
          </cell>
          <cell r="AQ25">
            <v>71574.676286413829</v>
          </cell>
          <cell r="AR25">
            <v>72914.234791528361</v>
          </cell>
          <cell r="AS25">
            <v>74253.793296642893</v>
          </cell>
          <cell r="AT25">
            <v>75593.351801757424</v>
          </cell>
          <cell r="AU25">
            <v>76932.910306871956</v>
          </cell>
          <cell r="AV25">
            <v>78272.468811986488</v>
          </cell>
          <cell r="AW25">
            <v>79612.027317101019</v>
          </cell>
          <cell r="AX25">
            <v>80951.585822215551</v>
          </cell>
          <cell r="AY25">
            <v>82291.144327330083</v>
          </cell>
          <cell r="AZ25">
            <v>83630.702832444615</v>
          </cell>
          <cell r="BA25">
            <v>84970.261337559146</v>
          </cell>
          <cell r="BB25">
            <v>86309.819842673678</v>
          </cell>
          <cell r="BC25">
            <v>87649.37834778821</v>
          </cell>
          <cell r="BD25">
            <v>88988.936852902742</v>
          </cell>
          <cell r="BE25">
            <v>90328.495358017273</v>
          </cell>
          <cell r="BF25">
            <v>91668.053863131805</v>
          </cell>
          <cell r="BG25">
            <v>93007.612368246337</v>
          </cell>
          <cell r="BH25">
            <v>94347.170873360868</v>
          </cell>
          <cell r="BI25">
            <v>95686.7293784754</v>
          </cell>
          <cell r="BJ25">
            <v>97026.287883589932</v>
          </cell>
          <cell r="BK25">
            <v>98365.846388704464</v>
          </cell>
          <cell r="BL25">
            <v>99705.404893818995</v>
          </cell>
          <cell r="BM25">
            <v>101044.96339893353</v>
          </cell>
          <cell r="BN25">
            <v>102384.52190404806</v>
          </cell>
          <cell r="BO25">
            <v>103724.08040916259</v>
          </cell>
          <cell r="BP25">
            <v>105063.63891427712</v>
          </cell>
          <cell r="BQ25">
            <v>106403.19741939165</v>
          </cell>
          <cell r="BR25">
            <v>107742.75592450619</v>
          </cell>
          <cell r="BS25">
            <v>109082.31442962072</v>
          </cell>
        </row>
        <row r="26">
          <cell r="B26" t="str">
            <v>#CIQINACTIVE</v>
          </cell>
          <cell r="C26" t="str">
            <v>#CIQINACTIVE</v>
          </cell>
          <cell r="G26">
            <v>28</v>
          </cell>
          <cell r="H26">
            <v>50</v>
          </cell>
          <cell r="K26" t="str">
            <v>($28.00 - $50.00)</v>
          </cell>
          <cell r="N26">
            <v>0</v>
          </cell>
          <cell r="O26">
            <v>34067.038143206941</v>
          </cell>
          <cell r="P26">
            <v>35406.596648321472</v>
          </cell>
          <cell r="Q26">
            <v>36746.155153436004</v>
          </cell>
          <cell r="R26">
            <v>38085.713658550536</v>
          </cell>
          <cell r="S26">
            <v>39425.272163665068</v>
          </cell>
          <cell r="T26">
            <v>40764.830668779599</v>
          </cell>
          <cell r="U26">
            <v>42104.389173894131</v>
          </cell>
          <cell r="V26">
            <v>43443.947679008663</v>
          </cell>
          <cell r="W26">
            <v>44783.506184123195</v>
          </cell>
          <cell r="X26">
            <v>46123.064689237726</v>
          </cell>
          <cell r="Y26">
            <v>47462.623194352258</v>
          </cell>
          <cell r="Z26">
            <v>48802.18169946679</v>
          </cell>
          <cell r="AA26">
            <v>50141.740204581321</v>
          </cell>
          <cell r="AB26">
            <v>51481.298709695853</v>
          </cell>
          <cell r="AC26">
            <v>52820.857214810385</v>
          </cell>
          <cell r="AD26">
            <v>54160.415719924917</v>
          </cell>
          <cell r="AE26">
            <v>55499.974225039448</v>
          </cell>
          <cell r="AF26">
            <v>56839.53273015398</v>
          </cell>
          <cell r="AG26">
            <v>58179.091235268512</v>
          </cell>
          <cell r="AH26">
            <v>59518.649740383044</v>
          </cell>
          <cell r="AI26">
            <v>60858.208245497575</v>
          </cell>
          <cell r="AJ26">
            <v>62197.766750612107</v>
          </cell>
          <cell r="AK26">
            <v>63537.325255726639</v>
          </cell>
          <cell r="AL26">
            <v>64876.88376084117</v>
          </cell>
          <cell r="AM26">
            <v>66216.442265955702</v>
          </cell>
          <cell r="AN26">
            <v>67556.000771070234</v>
          </cell>
          <cell r="AO26">
            <v>68895.559276184766</v>
          </cell>
          <cell r="AP26">
            <v>70235.117781299297</v>
          </cell>
          <cell r="AQ26">
            <v>71574.676286413829</v>
          </cell>
          <cell r="AR26">
            <v>72914.234791528361</v>
          </cell>
          <cell r="AS26">
            <v>74253.793296642893</v>
          </cell>
          <cell r="AT26">
            <v>75593.351801757424</v>
          </cell>
          <cell r="AU26">
            <v>76932.910306871956</v>
          </cell>
          <cell r="AV26">
            <v>78272.468811986488</v>
          </cell>
          <cell r="AW26">
            <v>79612.027317101019</v>
          </cell>
          <cell r="AX26">
            <v>80951.585822215551</v>
          </cell>
          <cell r="AY26">
            <v>82291.144327330083</v>
          </cell>
          <cell r="AZ26">
            <v>83630.702832444615</v>
          </cell>
          <cell r="BA26">
            <v>84970.261337559146</v>
          </cell>
          <cell r="BB26">
            <v>86309.819842673678</v>
          </cell>
          <cell r="BC26">
            <v>87649.37834778821</v>
          </cell>
          <cell r="BD26">
            <v>88988.936852902742</v>
          </cell>
          <cell r="BE26">
            <v>90328.495358017273</v>
          </cell>
          <cell r="BF26">
            <v>91668.053863131805</v>
          </cell>
          <cell r="BG26">
            <v>93007.612368246337</v>
          </cell>
          <cell r="BH26">
            <v>94347.170873360868</v>
          </cell>
          <cell r="BI26">
            <v>95686.7293784754</v>
          </cell>
          <cell r="BJ26">
            <v>97026.287883589932</v>
          </cell>
          <cell r="BK26">
            <v>98365.846388704464</v>
          </cell>
          <cell r="BL26">
            <v>99705.404893818995</v>
          </cell>
          <cell r="BM26">
            <v>101044.96339893353</v>
          </cell>
          <cell r="BN26">
            <v>102384.52190404806</v>
          </cell>
          <cell r="BO26">
            <v>103724.08040916259</v>
          </cell>
          <cell r="BP26">
            <v>105063.63891427712</v>
          </cell>
          <cell r="BQ26">
            <v>106403.19741939165</v>
          </cell>
          <cell r="BR26">
            <v>107742.75592450619</v>
          </cell>
          <cell r="BS26">
            <v>109082.31442962072</v>
          </cell>
        </row>
        <row r="27">
          <cell r="P27">
            <v>35406.596648321472</v>
          </cell>
          <cell r="Q27">
            <v>36746.155153436004</v>
          </cell>
          <cell r="R27">
            <v>38085.713658550536</v>
          </cell>
          <cell r="S27">
            <v>39425.272163665068</v>
          </cell>
          <cell r="T27">
            <v>40764.830668779599</v>
          </cell>
          <cell r="U27">
            <v>42104.389173894131</v>
          </cell>
          <cell r="V27">
            <v>43443.947679008663</v>
          </cell>
          <cell r="W27">
            <v>44783.506184123195</v>
          </cell>
          <cell r="X27">
            <v>46123.064689237726</v>
          </cell>
          <cell r="Y27">
            <v>47462.623194352258</v>
          </cell>
          <cell r="Z27">
            <v>48802.18169946679</v>
          </cell>
          <cell r="AA27">
            <v>50141.740204581321</v>
          </cell>
          <cell r="AB27">
            <v>51481.298709695853</v>
          </cell>
          <cell r="AC27">
            <v>52820.857214810385</v>
          </cell>
          <cell r="AD27">
            <v>54160.415719924917</v>
          </cell>
          <cell r="AE27">
            <v>55499.974225039448</v>
          </cell>
          <cell r="AF27">
            <v>56839.53273015398</v>
          </cell>
          <cell r="AG27">
            <v>58179.091235268512</v>
          </cell>
          <cell r="AH27">
            <v>59518.649740383044</v>
          </cell>
          <cell r="AI27">
            <v>60858.208245497575</v>
          </cell>
          <cell r="AJ27">
            <v>62197.766750612107</v>
          </cell>
          <cell r="AK27">
            <v>63537.325255726639</v>
          </cell>
          <cell r="AL27">
            <v>64876.88376084117</v>
          </cell>
          <cell r="AM27">
            <v>66216.442265955702</v>
          </cell>
          <cell r="AN27">
            <v>67556.000771070234</v>
          </cell>
          <cell r="AO27">
            <v>68895.559276184766</v>
          </cell>
          <cell r="AP27">
            <v>70235.117781299297</v>
          </cell>
          <cell r="AQ27">
            <v>71574.676286413829</v>
          </cell>
          <cell r="AR27">
            <v>72914.234791528361</v>
          </cell>
          <cell r="AS27">
            <v>74253.793296642893</v>
          </cell>
          <cell r="AT27">
            <v>75593.351801757424</v>
          </cell>
          <cell r="AU27">
            <v>76932.910306871956</v>
          </cell>
          <cell r="AV27">
            <v>78272.468811986488</v>
          </cell>
          <cell r="AW27">
            <v>79612.027317101019</v>
          </cell>
          <cell r="AX27">
            <v>80951.585822215551</v>
          </cell>
          <cell r="AY27">
            <v>82291.144327330083</v>
          </cell>
          <cell r="AZ27">
            <v>83630.702832444615</v>
          </cell>
          <cell r="BA27">
            <v>84970.261337559146</v>
          </cell>
          <cell r="BB27">
            <v>86309.819842673678</v>
          </cell>
          <cell r="BC27">
            <v>87649.37834778821</v>
          </cell>
          <cell r="BD27">
            <v>88988.936852902742</v>
          </cell>
          <cell r="BE27">
            <v>90328.495358017273</v>
          </cell>
          <cell r="BF27">
            <v>91668.053863131805</v>
          </cell>
          <cell r="BG27">
            <v>93007.612368246337</v>
          </cell>
          <cell r="BH27">
            <v>94347.170873360868</v>
          </cell>
          <cell r="BI27">
            <v>95686.7293784754</v>
          </cell>
          <cell r="BJ27">
            <v>97026.287883589932</v>
          </cell>
          <cell r="BK27">
            <v>98365.846388704464</v>
          </cell>
          <cell r="BL27">
            <v>99705.404893818995</v>
          </cell>
          <cell r="BM27">
            <v>101044.96339893353</v>
          </cell>
          <cell r="BN27">
            <v>102384.52190404806</v>
          </cell>
          <cell r="BO27">
            <v>103724.08040916259</v>
          </cell>
          <cell r="BP27">
            <v>105063.63891427712</v>
          </cell>
          <cell r="BQ27">
            <v>106403.19741939165</v>
          </cell>
          <cell r="BR27">
            <v>107742.75592450619</v>
          </cell>
          <cell r="BS27">
            <v>109082.31442962072</v>
          </cell>
        </row>
        <row r="28">
          <cell r="B28">
            <v>42</v>
          </cell>
          <cell r="C28">
            <v>48</v>
          </cell>
          <cell r="G28">
            <v>52820.857214810414</v>
          </cell>
          <cell r="H28">
            <v>60858.208245497619</v>
          </cell>
          <cell r="K28" t="str">
            <v>Equity Analysts' Price Targets</v>
          </cell>
          <cell r="N28">
            <v>0</v>
          </cell>
          <cell r="O28">
            <v>34067.038143206941</v>
          </cell>
          <cell r="P28">
            <v>35406.596648321472</v>
          </cell>
          <cell r="Q28">
            <v>36746.155153436004</v>
          </cell>
          <cell r="R28">
            <v>38085.713658550536</v>
          </cell>
          <cell r="S28">
            <v>39425.272163665068</v>
          </cell>
          <cell r="T28">
            <v>40764.830668779599</v>
          </cell>
          <cell r="U28">
            <v>42104.389173894131</v>
          </cell>
          <cell r="V28">
            <v>43443.947679008663</v>
          </cell>
          <cell r="W28">
            <v>44783.506184123195</v>
          </cell>
          <cell r="X28">
            <v>46123.064689237726</v>
          </cell>
          <cell r="Y28">
            <v>47462.623194352258</v>
          </cell>
          <cell r="Z28">
            <v>48802.18169946679</v>
          </cell>
          <cell r="AA28">
            <v>50141.740204581321</v>
          </cell>
          <cell r="AB28">
            <v>51481.298709695853</v>
          </cell>
          <cell r="AC28">
            <v>52820.857214810385</v>
          </cell>
          <cell r="AD28">
            <v>54160.415719924917</v>
          </cell>
          <cell r="AE28">
            <v>55499.974225039448</v>
          </cell>
          <cell r="AF28">
            <v>56839.53273015398</v>
          </cell>
          <cell r="AG28">
            <v>58179.091235268512</v>
          </cell>
          <cell r="AH28">
            <v>59518.649740383044</v>
          </cell>
          <cell r="AI28">
            <v>60858.208245497575</v>
          </cell>
          <cell r="AJ28">
            <v>62197.766750612107</v>
          </cell>
          <cell r="AK28">
            <v>63537.325255726639</v>
          </cell>
          <cell r="AL28">
            <v>64876.88376084117</v>
          </cell>
          <cell r="AM28">
            <v>66216.442265955702</v>
          </cell>
          <cell r="AN28">
            <v>67556.000771070234</v>
          </cell>
          <cell r="AO28">
            <v>68895.559276184766</v>
          </cell>
          <cell r="AP28">
            <v>70235.117781299297</v>
          </cell>
          <cell r="AQ28">
            <v>71574.676286413829</v>
          </cell>
          <cell r="AR28">
            <v>72914.234791528361</v>
          </cell>
          <cell r="AS28">
            <v>74253.793296642893</v>
          </cell>
          <cell r="AT28">
            <v>75593.351801757424</v>
          </cell>
          <cell r="AU28">
            <v>76932.910306871956</v>
          </cell>
          <cell r="AV28">
            <v>78272.468811986488</v>
          </cell>
          <cell r="AW28">
            <v>79612.027317101019</v>
          </cell>
          <cell r="AX28">
            <v>80951.585822215551</v>
          </cell>
          <cell r="AY28">
            <v>82291.144327330083</v>
          </cell>
          <cell r="AZ28">
            <v>83630.702832444615</v>
          </cell>
          <cell r="BA28">
            <v>84970.261337559146</v>
          </cell>
          <cell r="BB28">
            <v>86309.819842673678</v>
          </cell>
          <cell r="BC28">
            <v>87649.37834778821</v>
          </cell>
          <cell r="BD28">
            <v>88988.936852902742</v>
          </cell>
          <cell r="BE28">
            <v>90328.495358017273</v>
          </cell>
          <cell r="BF28">
            <v>91668.053863131805</v>
          </cell>
          <cell r="BG28">
            <v>93007.612368246337</v>
          </cell>
          <cell r="BH28">
            <v>94347.170873360868</v>
          </cell>
          <cell r="BI28">
            <v>95686.7293784754</v>
          </cell>
          <cell r="BJ28">
            <v>97026.287883589932</v>
          </cell>
          <cell r="BK28">
            <v>98365.846388704464</v>
          </cell>
          <cell r="BL28">
            <v>99705.404893818995</v>
          </cell>
          <cell r="BM28">
            <v>101044.96339893353</v>
          </cell>
          <cell r="BN28">
            <v>102384.52190404806</v>
          </cell>
          <cell r="BO28">
            <v>103724.08040916259</v>
          </cell>
          <cell r="BP28">
            <v>105063.63891427712</v>
          </cell>
          <cell r="BQ28">
            <v>106403.19741939165</v>
          </cell>
          <cell r="BR28">
            <v>107742.75592450619</v>
          </cell>
          <cell r="BS28">
            <v>109082.31442962072</v>
          </cell>
        </row>
        <row r="29">
          <cell r="G29">
            <v>42</v>
          </cell>
          <cell r="H29">
            <v>48</v>
          </cell>
          <cell r="K29" t="str">
            <v>($42.00 - $48.00)</v>
          </cell>
          <cell r="N29">
            <v>0</v>
          </cell>
          <cell r="O29">
            <v>34067.038143206941</v>
          </cell>
          <cell r="P29">
            <v>35406.596648321472</v>
          </cell>
          <cell r="Q29">
            <v>36746.155153436004</v>
          </cell>
          <cell r="R29">
            <v>38085.713658550536</v>
          </cell>
          <cell r="S29">
            <v>39425.272163665068</v>
          </cell>
          <cell r="T29">
            <v>40764.830668779599</v>
          </cell>
          <cell r="U29">
            <v>42104.389173894131</v>
          </cell>
          <cell r="V29">
            <v>43443.947679008663</v>
          </cell>
          <cell r="W29">
            <v>44783.506184123195</v>
          </cell>
          <cell r="X29">
            <v>46123.064689237726</v>
          </cell>
          <cell r="Y29">
            <v>47462.623194352258</v>
          </cell>
          <cell r="Z29">
            <v>48802.18169946679</v>
          </cell>
          <cell r="AA29">
            <v>50141.740204581321</v>
          </cell>
          <cell r="AB29">
            <v>51481.298709695853</v>
          </cell>
          <cell r="AC29">
            <v>52820.857214810385</v>
          </cell>
          <cell r="AD29">
            <v>54160.415719924917</v>
          </cell>
          <cell r="AE29">
            <v>55499.974225039448</v>
          </cell>
          <cell r="AF29">
            <v>56839.53273015398</v>
          </cell>
          <cell r="AG29">
            <v>58179.091235268512</v>
          </cell>
          <cell r="AH29">
            <v>59518.649740383044</v>
          </cell>
          <cell r="AI29">
            <v>60858.208245497575</v>
          </cell>
          <cell r="AJ29">
            <v>62197.766750612107</v>
          </cell>
          <cell r="AK29">
            <v>63537.325255726639</v>
          </cell>
          <cell r="AL29">
            <v>64876.88376084117</v>
          </cell>
          <cell r="AM29">
            <v>66216.442265955702</v>
          </cell>
          <cell r="AN29">
            <v>67556.000771070234</v>
          </cell>
          <cell r="AO29">
            <v>68895.559276184766</v>
          </cell>
          <cell r="AP29">
            <v>70235.117781299297</v>
          </cell>
          <cell r="AQ29">
            <v>71574.676286413829</v>
          </cell>
          <cell r="AR29">
            <v>72914.234791528361</v>
          </cell>
          <cell r="AS29">
            <v>74253.793296642893</v>
          </cell>
          <cell r="AT29">
            <v>75593.351801757424</v>
          </cell>
          <cell r="AU29">
            <v>76932.910306871956</v>
          </cell>
          <cell r="AV29">
            <v>78272.468811986488</v>
          </cell>
          <cell r="AW29">
            <v>79612.027317101019</v>
          </cell>
          <cell r="AX29">
            <v>80951.585822215551</v>
          </cell>
          <cell r="AY29">
            <v>82291.144327330083</v>
          </cell>
          <cell r="AZ29">
            <v>83630.702832444615</v>
          </cell>
          <cell r="BA29">
            <v>84970.261337559146</v>
          </cell>
          <cell r="BB29">
            <v>86309.819842673678</v>
          </cell>
          <cell r="BC29">
            <v>87649.37834778821</v>
          </cell>
          <cell r="BD29">
            <v>88988.936852902742</v>
          </cell>
          <cell r="BE29">
            <v>90328.495358017273</v>
          </cell>
          <cell r="BF29">
            <v>91668.053863131805</v>
          </cell>
          <cell r="BG29">
            <v>93007.612368246337</v>
          </cell>
          <cell r="BH29">
            <v>94347.170873360868</v>
          </cell>
          <cell r="BI29">
            <v>95686.7293784754</v>
          </cell>
          <cell r="BJ29">
            <v>97026.287883589932</v>
          </cell>
          <cell r="BK29">
            <v>98365.846388704464</v>
          </cell>
          <cell r="BL29">
            <v>99705.404893818995</v>
          </cell>
          <cell r="BM29">
            <v>101044.96339893353</v>
          </cell>
          <cell r="BN29">
            <v>102384.52190404806</v>
          </cell>
          <cell r="BO29">
            <v>103724.08040916259</v>
          </cell>
          <cell r="BP29">
            <v>105063.63891427712</v>
          </cell>
          <cell r="BQ29">
            <v>106403.19741939165</v>
          </cell>
          <cell r="BR29">
            <v>107742.75592450619</v>
          </cell>
          <cell r="BS29">
            <v>109082.31442962072</v>
          </cell>
        </row>
        <row r="30">
          <cell r="E30" t="str">
            <v>Select Metric:</v>
          </cell>
        </row>
        <row r="31">
          <cell r="B31">
            <v>8</v>
          </cell>
          <cell r="C31">
            <v>10</v>
          </cell>
          <cell r="E31" t="str">
            <v>LTM 9/30/09 EBITDA</v>
          </cell>
          <cell r="G31">
            <v>63812.799999999959</v>
          </cell>
          <cell r="H31">
            <v>79765.999999999942</v>
          </cell>
          <cell r="K31" t="str">
            <v>Comparable Public Company Analysis</v>
          </cell>
          <cell r="N31">
            <v>0</v>
          </cell>
          <cell r="O31">
            <v>34067.038143206941</v>
          </cell>
          <cell r="P31">
            <v>35406.596648321472</v>
          </cell>
          <cell r="Q31">
            <v>36746.155153436004</v>
          </cell>
          <cell r="R31">
            <v>38085.713658550536</v>
          </cell>
          <cell r="S31">
            <v>39425.272163665068</v>
          </cell>
          <cell r="T31">
            <v>40764.830668779599</v>
          </cell>
          <cell r="U31">
            <v>42104.389173894131</v>
          </cell>
          <cell r="V31">
            <v>43443.947679008663</v>
          </cell>
          <cell r="W31">
            <v>44783.506184123195</v>
          </cell>
          <cell r="X31">
            <v>46123.064689237726</v>
          </cell>
          <cell r="Y31">
            <v>47462.623194352258</v>
          </cell>
          <cell r="Z31">
            <v>48802.18169946679</v>
          </cell>
          <cell r="AA31">
            <v>50141.740204581321</v>
          </cell>
          <cell r="AB31">
            <v>51481.298709695853</v>
          </cell>
          <cell r="AC31">
            <v>52820.857214810385</v>
          </cell>
          <cell r="AD31">
            <v>54160.415719924917</v>
          </cell>
          <cell r="AE31">
            <v>55499.974225039448</v>
          </cell>
          <cell r="AF31">
            <v>56839.53273015398</v>
          </cell>
          <cell r="AG31">
            <v>58179.091235268512</v>
          </cell>
          <cell r="AH31">
            <v>59518.649740383044</v>
          </cell>
          <cell r="AI31">
            <v>60858.208245497575</v>
          </cell>
          <cell r="AJ31">
            <v>62197.766750612107</v>
          </cell>
          <cell r="AK31">
            <v>63537.325255726639</v>
          </cell>
          <cell r="AL31">
            <v>64876.88376084117</v>
          </cell>
          <cell r="AM31">
            <v>66216.442265955702</v>
          </cell>
          <cell r="AN31">
            <v>67556.000771070234</v>
          </cell>
          <cell r="AO31">
            <v>68895.559276184766</v>
          </cell>
          <cell r="AP31">
            <v>70235.117781299297</v>
          </cell>
          <cell r="AQ31">
            <v>71574.676286413829</v>
          </cell>
          <cell r="AR31">
            <v>72914.234791528361</v>
          </cell>
          <cell r="AS31">
            <v>74253.793296642893</v>
          </cell>
          <cell r="AT31">
            <v>75593.351801757424</v>
          </cell>
          <cell r="AU31">
            <v>76932.910306871956</v>
          </cell>
          <cell r="AV31">
            <v>78272.468811986488</v>
          </cell>
          <cell r="AW31">
            <v>79612.027317101019</v>
          </cell>
          <cell r="AX31">
            <v>80951.585822215551</v>
          </cell>
          <cell r="AY31">
            <v>82291.144327330083</v>
          </cell>
          <cell r="AZ31">
            <v>83630.702832444615</v>
          </cell>
          <cell r="BA31">
            <v>84970.261337559146</v>
          </cell>
          <cell r="BB31">
            <v>86309.819842673678</v>
          </cell>
          <cell r="BC31">
            <v>87649.37834778821</v>
          </cell>
          <cell r="BD31">
            <v>88988.936852902742</v>
          </cell>
          <cell r="BE31">
            <v>90328.495358017273</v>
          </cell>
          <cell r="BF31">
            <v>91668.053863131805</v>
          </cell>
          <cell r="BG31">
            <v>93007.612368246337</v>
          </cell>
          <cell r="BH31">
            <v>94347.170873360868</v>
          </cell>
          <cell r="BI31">
            <v>95686.7293784754</v>
          </cell>
          <cell r="BJ31">
            <v>97026.287883589932</v>
          </cell>
          <cell r="BK31">
            <v>98365.846388704464</v>
          </cell>
          <cell r="BL31">
            <v>99705.404893818995</v>
          </cell>
          <cell r="BM31">
            <v>101044.96339893353</v>
          </cell>
          <cell r="BN31">
            <v>102384.52190404806</v>
          </cell>
          <cell r="BO31">
            <v>103724.08040916259</v>
          </cell>
          <cell r="BP31">
            <v>105063.63891427712</v>
          </cell>
          <cell r="BQ31">
            <v>106403.19741939165</v>
          </cell>
          <cell r="BR31">
            <v>107742.75592450619</v>
          </cell>
          <cell r="BS31">
            <v>109082.31442962072</v>
          </cell>
        </row>
        <row r="32">
          <cell r="E32">
            <v>7976.5999999999949</v>
          </cell>
          <cell r="G32">
            <v>50.205645922310595</v>
          </cell>
          <cell r="H32">
            <v>62.114942857897567</v>
          </cell>
          <cell r="K32" t="str">
            <v>8.0x - 10.0x LTM 9/30/09 EBITDA ($7,976.6 mm)</v>
          </cell>
          <cell r="N32">
            <v>0</v>
          </cell>
          <cell r="O32">
            <v>34067.038143206941</v>
          </cell>
          <cell r="P32">
            <v>35406.596648321472</v>
          </cell>
          <cell r="Q32">
            <v>36746.155153436004</v>
          </cell>
          <cell r="R32">
            <v>38085.713658550536</v>
          </cell>
          <cell r="S32">
            <v>39425.272163665068</v>
          </cell>
          <cell r="T32">
            <v>40764.830668779599</v>
          </cell>
          <cell r="U32">
            <v>42104.389173894131</v>
          </cell>
          <cell r="V32">
            <v>43443.947679008663</v>
          </cell>
          <cell r="W32">
            <v>44783.506184123195</v>
          </cell>
          <cell r="X32">
            <v>46123.064689237726</v>
          </cell>
          <cell r="Y32">
            <v>47462.623194352258</v>
          </cell>
          <cell r="Z32">
            <v>48802.18169946679</v>
          </cell>
          <cell r="AA32">
            <v>50141.740204581321</v>
          </cell>
          <cell r="AB32">
            <v>51481.298709695853</v>
          </cell>
          <cell r="AC32">
            <v>52820.857214810385</v>
          </cell>
          <cell r="AD32">
            <v>54160.415719924917</v>
          </cell>
          <cell r="AE32">
            <v>55499.974225039448</v>
          </cell>
          <cell r="AF32">
            <v>56839.53273015398</v>
          </cell>
          <cell r="AG32">
            <v>58179.091235268512</v>
          </cell>
          <cell r="AH32">
            <v>59518.649740383044</v>
          </cell>
          <cell r="AI32">
            <v>60858.208245497575</v>
          </cell>
          <cell r="AJ32">
            <v>62197.766750612107</v>
          </cell>
          <cell r="AK32">
            <v>63537.325255726639</v>
          </cell>
          <cell r="AL32">
            <v>64876.88376084117</v>
          </cell>
          <cell r="AM32">
            <v>66216.442265955702</v>
          </cell>
          <cell r="AN32">
            <v>67556.000771070234</v>
          </cell>
          <cell r="AO32">
            <v>68895.559276184766</v>
          </cell>
          <cell r="AP32">
            <v>70235.117781299297</v>
          </cell>
          <cell r="AQ32">
            <v>71574.676286413829</v>
          </cell>
          <cell r="AR32">
            <v>72914.234791528361</v>
          </cell>
          <cell r="AS32">
            <v>74253.793296642893</v>
          </cell>
          <cell r="AT32">
            <v>75593.351801757424</v>
          </cell>
          <cell r="AU32">
            <v>76932.910306871956</v>
          </cell>
          <cell r="AV32">
            <v>78272.468811986488</v>
          </cell>
          <cell r="AW32">
            <v>79612.027317101019</v>
          </cell>
          <cell r="AX32">
            <v>80951.585822215551</v>
          </cell>
          <cell r="AY32">
            <v>82291.144327330083</v>
          </cell>
          <cell r="AZ32">
            <v>83630.702832444615</v>
          </cell>
          <cell r="BA32">
            <v>84970.261337559146</v>
          </cell>
          <cell r="BB32">
            <v>86309.819842673678</v>
          </cell>
          <cell r="BC32">
            <v>87649.37834778821</v>
          </cell>
          <cell r="BD32">
            <v>88988.936852902742</v>
          </cell>
          <cell r="BE32">
            <v>90328.495358017273</v>
          </cell>
          <cell r="BF32">
            <v>91668.053863131805</v>
          </cell>
          <cell r="BG32">
            <v>93007.612368246337</v>
          </cell>
          <cell r="BH32">
            <v>94347.170873360868</v>
          </cell>
          <cell r="BI32">
            <v>95686.7293784754</v>
          </cell>
          <cell r="BJ32">
            <v>97026.287883589932</v>
          </cell>
          <cell r="BK32">
            <v>98365.846388704464</v>
          </cell>
          <cell r="BL32">
            <v>99705.404893818995</v>
          </cell>
          <cell r="BM32">
            <v>101044.96339893353</v>
          </cell>
          <cell r="BN32">
            <v>102384.52190404806</v>
          </cell>
          <cell r="BO32">
            <v>103724.08040916259</v>
          </cell>
          <cell r="BP32">
            <v>105063.63891427712</v>
          </cell>
          <cell r="BQ32">
            <v>106403.19741939165</v>
          </cell>
          <cell r="BR32">
            <v>107742.75592450619</v>
          </cell>
          <cell r="BS32">
            <v>109082.31442962072</v>
          </cell>
        </row>
        <row r="34">
          <cell r="B34">
            <v>7</v>
          </cell>
          <cell r="C34">
            <v>9</v>
          </cell>
          <cell r="E34" t="str">
            <v>2009E EBITDA</v>
          </cell>
          <cell r="G34">
            <v>56024.499999999993</v>
          </cell>
          <cell r="H34">
            <v>72031.499999999985</v>
          </cell>
          <cell r="K34" t="str">
            <v>Comparable Public Company Analysis</v>
          </cell>
          <cell r="N34">
            <v>0</v>
          </cell>
          <cell r="O34">
            <v>34067.038143206941</v>
          </cell>
          <cell r="P34">
            <v>35406.596648321472</v>
          </cell>
          <cell r="Q34">
            <v>36746.155153436004</v>
          </cell>
          <cell r="R34">
            <v>38085.713658550536</v>
          </cell>
          <cell r="S34">
            <v>39425.272163665068</v>
          </cell>
          <cell r="T34">
            <v>40764.830668779599</v>
          </cell>
          <cell r="U34">
            <v>42104.389173894131</v>
          </cell>
          <cell r="V34">
            <v>43443.947679008663</v>
          </cell>
          <cell r="W34">
            <v>44783.506184123195</v>
          </cell>
          <cell r="X34">
            <v>46123.064689237726</v>
          </cell>
          <cell r="Y34">
            <v>47462.623194352258</v>
          </cell>
          <cell r="Z34">
            <v>48802.18169946679</v>
          </cell>
          <cell r="AA34">
            <v>50141.740204581321</v>
          </cell>
          <cell r="AB34">
            <v>51481.298709695853</v>
          </cell>
          <cell r="AC34">
            <v>52820.857214810385</v>
          </cell>
          <cell r="AD34">
            <v>54160.415719924917</v>
          </cell>
          <cell r="AE34">
            <v>55499.974225039448</v>
          </cell>
          <cell r="AF34">
            <v>56839.53273015398</v>
          </cell>
          <cell r="AG34">
            <v>58179.091235268512</v>
          </cell>
          <cell r="AH34">
            <v>59518.649740383044</v>
          </cell>
          <cell r="AI34">
            <v>60858.208245497575</v>
          </cell>
          <cell r="AJ34">
            <v>62197.766750612107</v>
          </cell>
          <cell r="AK34">
            <v>63537.325255726639</v>
          </cell>
          <cell r="AL34">
            <v>64876.88376084117</v>
          </cell>
          <cell r="AM34">
            <v>66216.442265955702</v>
          </cell>
          <cell r="AN34">
            <v>67556.000771070234</v>
          </cell>
          <cell r="AO34">
            <v>68895.559276184766</v>
          </cell>
          <cell r="AP34">
            <v>70235.117781299297</v>
          </cell>
          <cell r="AQ34">
            <v>71574.676286413829</v>
          </cell>
          <cell r="AR34">
            <v>72914.234791528361</v>
          </cell>
          <cell r="AS34">
            <v>74253.793296642893</v>
          </cell>
          <cell r="AT34">
            <v>75593.351801757424</v>
          </cell>
          <cell r="AU34">
            <v>76932.910306871956</v>
          </cell>
          <cell r="AV34">
            <v>78272.468811986488</v>
          </cell>
          <cell r="AW34">
            <v>79612.027317101019</v>
          </cell>
          <cell r="AX34">
            <v>80951.585822215551</v>
          </cell>
          <cell r="AY34">
            <v>82291.144327330083</v>
          </cell>
          <cell r="AZ34">
            <v>83630.702832444615</v>
          </cell>
          <cell r="BA34">
            <v>84970.261337559146</v>
          </cell>
          <cell r="BB34">
            <v>86309.819842673678</v>
          </cell>
          <cell r="BC34">
            <v>87649.37834778821</v>
          </cell>
          <cell r="BD34">
            <v>88988.936852902742</v>
          </cell>
          <cell r="BE34">
            <v>90328.495358017273</v>
          </cell>
          <cell r="BF34">
            <v>91668.053863131805</v>
          </cell>
          <cell r="BG34">
            <v>93007.612368246337</v>
          </cell>
          <cell r="BH34">
            <v>94347.170873360868</v>
          </cell>
          <cell r="BI34">
            <v>95686.7293784754</v>
          </cell>
          <cell r="BJ34">
            <v>97026.287883589932</v>
          </cell>
          <cell r="BK34">
            <v>98365.846388704464</v>
          </cell>
          <cell r="BL34">
            <v>99705.404893818995</v>
          </cell>
          <cell r="BM34">
            <v>101044.96339893353</v>
          </cell>
          <cell r="BN34">
            <v>102384.52190404806</v>
          </cell>
          <cell r="BO34">
            <v>103724.08040916259</v>
          </cell>
          <cell r="BP34">
            <v>105063.63891427712</v>
          </cell>
          <cell r="BQ34">
            <v>106403.19741939165</v>
          </cell>
          <cell r="BR34">
            <v>107742.75592450619</v>
          </cell>
          <cell r="BS34">
            <v>109082.31442962072</v>
          </cell>
        </row>
        <row r="35">
          <cell r="E35">
            <v>8003.4999999999991</v>
          </cell>
          <cell r="G35">
            <v>44.391566156280469</v>
          </cell>
          <cell r="H35">
            <v>56.341025578085549</v>
          </cell>
          <cell r="K35" t="str">
            <v>7.0x - 9.0x 2009E EBITDA ($8,003.5 mm)</v>
          </cell>
          <cell r="N35">
            <v>0</v>
          </cell>
          <cell r="O35">
            <v>34067.038143206941</v>
          </cell>
          <cell r="P35">
            <v>35406.596648321472</v>
          </cell>
          <cell r="Q35">
            <v>36746.155153436004</v>
          </cell>
          <cell r="R35">
            <v>38085.713658550536</v>
          </cell>
          <cell r="S35">
            <v>39425.272163665068</v>
          </cell>
          <cell r="T35">
            <v>40764.830668779599</v>
          </cell>
          <cell r="U35">
            <v>42104.389173894131</v>
          </cell>
          <cell r="V35">
            <v>43443.947679008663</v>
          </cell>
          <cell r="W35">
            <v>44783.506184123195</v>
          </cell>
          <cell r="X35">
            <v>46123.064689237726</v>
          </cell>
          <cell r="Y35">
            <v>47462.623194352258</v>
          </cell>
          <cell r="Z35">
            <v>48802.18169946679</v>
          </cell>
          <cell r="AA35">
            <v>50141.740204581321</v>
          </cell>
          <cell r="AB35">
            <v>51481.298709695853</v>
          </cell>
          <cell r="AC35">
            <v>52820.857214810385</v>
          </cell>
          <cell r="AD35">
            <v>54160.415719924917</v>
          </cell>
          <cell r="AE35">
            <v>55499.974225039448</v>
          </cell>
          <cell r="AF35">
            <v>56839.53273015398</v>
          </cell>
          <cell r="AG35">
            <v>58179.091235268512</v>
          </cell>
          <cell r="AH35">
            <v>59518.649740383044</v>
          </cell>
          <cell r="AI35">
            <v>60858.208245497575</v>
          </cell>
          <cell r="AJ35">
            <v>62197.766750612107</v>
          </cell>
          <cell r="AK35">
            <v>63537.325255726639</v>
          </cell>
          <cell r="AL35">
            <v>64876.88376084117</v>
          </cell>
          <cell r="AM35">
            <v>66216.442265955702</v>
          </cell>
          <cell r="AN35">
            <v>67556.000771070234</v>
          </cell>
          <cell r="AO35">
            <v>68895.559276184766</v>
          </cell>
          <cell r="AP35">
            <v>70235.117781299297</v>
          </cell>
          <cell r="AQ35">
            <v>71574.676286413829</v>
          </cell>
          <cell r="AR35">
            <v>72914.234791528361</v>
          </cell>
          <cell r="AS35">
            <v>74253.793296642893</v>
          </cell>
          <cell r="AT35">
            <v>75593.351801757424</v>
          </cell>
          <cell r="AU35">
            <v>76932.910306871956</v>
          </cell>
          <cell r="AV35">
            <v>78272.468811986488</v>
          </cell>
          <cell r="AW35">
            <v>79612.027317101019</v>
          </cell>
          <cell r="AX35">
            <v>80951.585822215551</v>
          </cell>
          <cell r="AY35">
            <v>82291.144327330083</v>
          </cell>
          <cell r="AZ35">
            <v>83630.702832444615</v>
          </cell>
          <cell r="BA35">
            <v>84970.261337559146</v>
          </cell>
          <cell r="BB35">
            <v>86309.819842673678</v>
          </cell>
          <cell r="BC35">
            <v>87649.37834778821</v>
          </cell>
          <cell r="BD35">
            <v>88988.936852902742</v>
          </cell>
          <cell r="BE35">
            <v>90328.495358017273</v>
          </cell>
          <cell r="BF35">
            <v>91668.053863131805</v>
          </cell>
          <cell r="BG35">
            <v>93007.612368246337</v>
          </cell>
          <cell r="BH35">
            <v>94347.170873360868</v>
          </cell>
          <cell r="BI35">
            <v>95686.7293784754</v>
          </cell>
          <cell r="BJ35">
            <v>97026.287883589932</v>
          </cell>
          <cell r="BK35">
            <v>98365.846388704464</v>
          </cell>
          <cell r="BL35">
            <v>99705.404893818995</v>
          </cell>
          <cell r="BM35">
            <v>101044.96339893353</v>
          </cell>
          <cell r="BN35">
            <v>102384.52190404806</v>
          </cell>
          <cell r="BO35">
            <v>103724.08040916259</v>
          </cell>
          <cell r="BP35">
            <v>105063.63891427712</v>
          </cell>
          <cell r="BQ35">
            <v>106403.19741939165</v>
          </cell>
          <cell r="BR35">
            <v>107742.75592450619</v>
          </cell>
          <cell r="BS35">
            <v>109082.31442962072</v>
          </cell>
        </row>
        <row r="37">
          <cell r="B37">
            <v>11</v>
          </cell>
          <cell r="C37">
            <v>16</v>
          </cell>
          <cell r="E37" t="str">
            <v>2010P Forward EPS</v>
          </cell>
          <cell r="G37">
            <v>52788.662697351087</v>
          </cell>
          <cell r="H37">
            <v>78347.418468874297</v>
          </cell>
          <cell r="K37" t="str">
            <v>Comparable Public Company Analysis</v>
          </cell>
          <cell r="N37">
            <v>0</v>
          </cell>
          <cell r="O37">
            <v>34067.038143206941</v>
          </cell>
          <cell r="P37">
            <v>35406.596648321472</v>
          </cell>
          <cell r="Q37">
            <v>36746.155153436004</v>
          </cell>
          <cell r="R37">
            <v>38085.713658550536</v>
          </cell>
          <cell r="S37">
            <v>39425.272163665068</v>
          </cell>
          <cell r="T37">
            <v>40764.830668779599</v>
          </cell>
          <cell r="U37">
            <v>42104.389173894131</v>
          </cell>
          <cell r="V37">
            <v>43443.947679008663</v>
          </cell>
          <cell r="W37">
            <v>44783.506184123195</v>
          </cell>
          <cell r="X37">
            <v>46123.064689237726</v>
          </cell>
          <cell r="Y37">
            <v>47462.623194352258</v>
          </cell>
          <cell r="Z37">
            <v>48802.18169946679</v>
          </cell>
          <cell r="AA37">
            <v>50141.740204581321</v>
          </cell>
          <cell r="AB37">
            <v>51481.298709695853</v>
          </cell>
          <cell r="AC37">
            <v>52820.857214810385</v>
          </cell>
          <cell r="AD37">
            <v>54160.415719924917</v>
          </cell>
          <cell r="AE37">
            <v>55499.974225039448</v>
          </cell>
          <cell r="AF37">
            <v>56839.53273015398</v>
          </cell>
          <cell r="AG37">
            <v>58179.091235268512</v>
          </cell>
          <cell r="AH37">
            <v>59518.649740383044</v>
          </cell>
          <cell r="AI37">
            <v>60858.208245497575</v>
          </cell>
          <cell r="AJ37">
            <v>62197.766750612107</v>
          </cell>
          <cell r="AK37">
            <v>63537.325255726639</v>
          </cell>
          <cell r="AL37">
            <v>64876.88376084117</v>
          </cell>
          <cell r="AM37">
            <v>66216.442265955702</v>
          </cell>
          <cell r="AN37">
            <v>67556.000771070234</v>
          </cell>
          <cell r="AO37">
            <v>68895.559276184766</v>
          </cell>
          <cell r="AP37">
            <v>70235.117781299297</v>
          </cell>
          <cell r="AQ37">
            <v>71574.676286413829</v>
          </cell>
          <cell r="AR37">
            <v>72914.234791528361</v>
          </cell>
          <cell r="AS37">
            <v>74253.793296642893</v>
          </cell>
          <cell r="AT37">
            <v>75593.351801757424</v>
          </cell>
          <cell r="AU37">
            <v>76932.910306871956</v>
          </cell>
          <cell r="AV37">
            <v>78272.468811986488</v>
          </cell>
          <cell r="AW37">
            <v>79612.027317101019</v>
          </cell>
          <cell r="AX37">
            <v>80951.585822215551</v>
          </cell>
          <cell r="AY37">
            <v>82291.144327330083</v>
          </cell>
          <cell r="AZ37">
            <v>83630.702832444615</v>
          </cell>
          <cell r="BA37">
            <v>84970.261337559146</v>
          </cell>
          <cell r="BB37">
            <v>86309.819842673678</v>
          </cell>
          <cell r="BC37">
            <v>87649.37834778821</v>
          </cell>
          <cell r="BD37">
            <v>88988.936852902742</v>
          </cell>
          <cell r="BE37">
            <v>90328.495358017273</v>
          </cell>
          <cell r="BF37">
            <v>91668.053863131805</v>
          </cell>
          <cell r="BG37">
            <v>93007.612368246337</v>
          </cell>
          <cell r="BH37">
            <v>94347.170873360868</v>
          </cell>
          <cell r="BI37">
            <v>95686.7293784754</v>
          </cell>
          <cell r="BJ37">
            <v>97026.287883589932</v>
          </cell>
          <cell r="BK37">
            <v>98365.846388704464</v>
          </cell>
          <cell r="BL37">
            <v>99705.404893818995</v>
          </cell>
          <cell r="BM37">
            <v>101044.96339893353</v>
          </cell>
          <cell r="BN37">
            <v>102384.52190404806</v>
          </cell>
          <cell r="BO37">
            <v>103724.08040916259</v>
          </cell>
          <cell r="BP37">
            <v>105063.63891427712</v>
          </cell>
          <cell r="BQ37">
            <v>106403.19741939165</v>
          </cell>
          <cell r="BR37">
            <v>107742.75592450619</v>
          </cell>
          <cell r="BS37">
            <v>109082.31442962072</v>
          </cell>
        </row>
        <row r="38">
          <cell r="E38">
            <v>3.815996938384997</v>
          </cell>
          <cell r="G38">
            <v>41.975966322234974</v>
          </cell>
          <cell r="H38">
            <v>61.055951014159952</v>
          </cell>
          <cell r="K38" t="str">
            <v>11.0x - 16.0x 2010P Forward EPS ($3.82)</v>
          </cell>
          <cell r="N38">
            <v>0</v>
          </cell>
          <cell r="O38">
            <v>34067.038143206941</v>
          </cell>
          <cell r="P38">
            <v>35406.596648321472</v>
          </cell>
          <cell r="Q38">
            <v>36746.155153436004</v>
          </cell>
          <cell r="R38">
            <v>38085.713658550536</v>
          </cell>
          <cell r="S38">
            <v>39425.272163665068</v>
          </cell>
          <cell r="T38">
            <v>40764.830668779599</v>
          </cell>
          <cell r="U38">
            <v>42104.389173894131</v>
          </cell>
          <cell r="V38">
            <v>43443.947679008663</v>
          </cell>
          <cell r="W38">
            <v>44783.506184123195</v>
          </cell>
          <cell r="X38">
            <v>46123.064689237726</v>
          </cell>
          <cell r="Y38">
            <v>47462.623194352258</v>
          </cell>
          <cell r="Z38">
            <v>48802.18169946679</v>
          </cell>
          <cell r="AA38">
            <v>50141.740204581321</v>
          </cell>
          <cell r="AB38">
            <v>51481.298709695853</v>
          </cell>
          <cell r="AC38">
            <v>52820.857214810385</v>
          </cell>
          <cell r="AD38">
            <v>54160.415719924917</v>
          </cell>
          <cell r="AE38">
            <v>55499.974225039448</v>
          </cell>
          <cell r="AF38">
            <v>56839.53273015398</v>
          </cell>
          <cell r="AG38">
            <v>58179.091235268512</v>
          </cell>
          <cell r="AH38">
            <v>59518.649740383044</v>
          </cell>
          <cell r="AI38">
            <v>60858.208245497575</v>
          </cell>
          <cell r="AJ38">
            <v>62197.766750612107</v>
          </cell>
          <cell r="AK38">
            <v>63537.325255726639</v>
          </cell>
          <cell r="AL38">
            <v>64876.88376084117</v>
          </cell>
          <cell r="AM38">
            <v>66216.442265955702</v>
          </cell>
          <cell r="AN38">
            <v>67556.000771070234</v>
          </cell>
          <cell r="AO38">
            <v>68895.559276184766</v>
          </cell>
          <cell r="AP38">
            <v>70235.117781299297</v>
          </cell>
          <cell r="AQ38">
            <v>71574.676286413829</v>
          </cell>
          <cell r="AR38">
            <v>72914.234791528361</v>
          </cell>
          <cell r="AS38">
            <v>74253.793296642893</v>
          </cell>
          <cell r="AT38">
            <v>75593.351801757424</v>
          </cell>
          <cell r="AU38">
            <v>76932.910306871956</v>
          </cell>
          <cell r="AV38">
            <v>78272.468811986488</v>
          </cell>
          <cell r="AW38">
            <v>79612.027317101019</v>
          </cell>
          <cell r="AX38">
            <v>80951.585822215551</v>
          </cell>
          <cell r="AY38">
            <v>82291.144327330083</v>
          </cell>
          <cell r="AZ38">
            <v>83630.702832444615</v>
          </cell>
          <cell r="BA38">
            <v>84970.261337559146</v>
          </cell>
          <cell r="BB38">
            <v>86309.819842673678</v>
          </cell>
          <cell r="BC38">
            <v>87649.37834778821</v>
          </cell>
          <cell r="BD38">
            <v>88988.936852902742</v>
          </cell>
          <cell r="BE38">
            <v>90328.495358017273</v>
          </cell>
          <cell r="BF38">
            <v>91668.053863131805</v>
          </cell>
          <cell r="BG38">
            <v>93007.612368246337</v>
          </cell>
          <cell r="BH38">
            <v>94347.170873360868</v>
          </cell>
          <cell r="BI38">
            <v>95686.7293784754</v>
          </cell>
          <cell r="BJ38">
            <v>97026.287883589932</v>
          </cell>
          <cell r="BK38">
            <v>98365.846388704464</v>
          </cell>
          <cell r="BL38">
            <v>99705.404893818995</v>
          </cell>
          <cell r="BM38">
            <v>101044.96339893353</v>
          </cell>
          <cell r="BN38">
            <v>102384.52190404806</v>
          </cell>
          <cell r="BO38">
            <v>103724.08040916259</v>
          </cell>
          <cell r="BP38">
            <v>105063.63891427712</v>
          </cell>
          <cell r="BQ38">
            <v>106403.19741939165</v>
          </cell>
          <cell r="BR38">
            <v>107742.75592450619</v>
          </cell>
          <cell r="BS38">
            <v>109082.31442962072</v>
          </cell>
        </row>
        <row r="40">
          <cell r="B40">
            <v>9</v>
          </cell>
          <cell r="C40">
            <v>11</v>
          </cell>
          <cell r="E40" t="str">
            <v>LTM 9/30/09 EBITDA</v>
          </cell>
          <cell r="G40">
            <v>71789.399999999951</v>
          </cell>
          <cell r="H40">
            <v>87742.599999999948</v>
          </cell>
          <cell r="K40" t="str">
            <v>Precedent Transactions Analysis</v>
          </cell>
          <cell r="N40">
            <v>0</v>
          </cell>
          <cell r="O40">
            <v>34067.038143206941</v>
          </cell>
          <cell r="P40">
            <v>35406.596648321472</v>
          </cell>
          <cell r="Q40">
            <v>36746.155153436004</v>
          </cell>
          <cell r="R40">
            <v>38085.713658550536</v>
          </cell>
          <cell r="S40">
            <v>39425.272163665068</v>
          </cell>
          <cell r="T40">
            <v>40764.830668779599</v>
          </cell>
          <cell r="U40">
            <v>42104.389173894131</v>
          </cell>
          <cell r="V40">
            <v>43443.947679008663</v>
          </cell>
          <cell r="W40">
            <v>44783.506184123195</v>
          </cell>
          <cell r="X40">
            <v>46123.064689237726</v>
          </cell>
          <cell r="Y40">
            <v>47462.623194352258</v>
          </cell>
          <cell r="Z40">
            <v>48802.18169946679</v>
          </cell>
          <cell r="AA40">
            <v>50141.740204581321</v>
          </cell>
          <cell r="AB40">
            <v>51481.298709695853</v>
          </cell>
          <cell r="AC40">
            <v>52820.857214810385</v>
          </cell>
          <cell r="AD40">
            <v>54160.415719924917</v>
          </cell>
          <cell r="AE40">
            <v>55499.974225039448</v>
          </cell>
          <cell r="AF40">
            <v>56839.53273015398</v>
          </cell>
          <cell r="AG40">
            <v>58179.091235268512</v>
          </cell>
          <cell r="AH40">
            <v>59518.649740383044</v>
          </cell>
          <cell r="AI40">
            <v>60858.208245497575</v>
          </cell>
          <cell r="AJ40">
            <v>62197.766750612107</v>
          </cell>
          <cell r="AK40">
            <v>63537.325255726639</v>
          </cell>
          <cell r="AL40">
            <v>64876.88376084117</v>
          </cell>
          <cell r="AM40">
            <v>66216.442265955702</v>
          </cell>
          <cell r="AN40">
            <v>67556.000771070234</v>
          </cell>
          <cell r="AO40">
            <v>68895.559276184766</v>
          </cell>
          <cell r="AP40">
            <v>70235.117781299297</v>
          </cell>
          <cell r="AQ40">
            <v>71574.676286413829</v>
          </cell>
          <cell r="AR40">
            <v>72914.234791528361</v>
          </cell>
          <cell r="AS40">
            <v>74253.793296642893</v>
          </cell>
          <cell r="AT40">
            <v>75593.351801757424</v>
          </cell>
          <cell r="AU40">
            <v>76932.910306871956</v>
          </cell>
          <cell r="AV40">
            <v>78272.468811986488</v>
          </cell>
          <cell r="AW40">
            <v>79612.027317101019</v>
          </cell>
          <cell r="AX40">
            <v>80951.585822215551</v>
          </cell>
          <cell r="AY40">
            <v>82291.144327330083</v>
          </cell>
          <cell r="AZ40">
            <v>83630.702832444615</v>
          </cell>
          <cell r="BA40">
            <v>84970.261337559146</v>
          </cell>
          <cell r="BB40">
            <v>86309.819842673678</v>
          </cell>
          <cell r="BC40">
            <v>87649.37834778821</v>
          </cell>
          <cell r="BD40">
            <v>88988.936852902742</v>
          </cell>
          <cell r="BE40">
            <v>90328.495358017273</v>
          </cell>
          <cell r="BF40">
            <v>91668.053863131805</v>
          </cell>
          <cell r="BG40">
            <v>93007.612368246337</v>
          </cell>
          <cell r="BH40">
            <v>94347.170873360868</v>
          </cell>
          <cell r="BI40">
            <v>95686.7293784754</v>
          </cell>
          <cell r="BJ40">
            <v>97026.287883589932</v>
          </cell>
          <cell r="BK40">
            <v>98365.846388704464</v>
          </cell>
          <cell r="BL40">
            <v>99705.404893818995</v>
          </cell>
          <cell r="BM40">
            <v>101044.96339893353</v>
          </cell>
          <cell r="BN40">
            <v>102384.52190404806</v>
          </cell>
          <cell r="BO40">
            <v>103724.08040916259</v>
          </cell>
          <cell r="BP40">
            <v>105063.63891427712</v>
          </cell>
          <cell r="BQ40">
            <v>106403.19741939165</v>
          </cell>
          <cell r="BR40">
            <v>107742.75592450619</v>
          </cell>
          <cell r="BS40">
            <v>109082.31442962072</v>
          </cell>
        </row>
        <row r="41">
          <cell r="E41">
            <v>7976.5999999999949</v>
          </cell>
          <cell r="G41">
            <v>56.160294390104077</v>
          </cell>
          <cell r="H41">
            <v>68.069591325691064</v>
          </cell>
          <cell r="K41" t="str">
            <v>9.0x - 11.0x LTM 9/30/09 EBITDA ($7,976.6 mm)</v>
          </cell>
          <cell r="N41">
            <v>0</v>
          </cell>
          <cell r="O41">
            <v>34067.038143206941</v>
          </cell>
          <cell r="P41">
            <v>35406.596648321472</v>
          </cell>
          <cell r="Q41">
            <v>36746.155153436004</v>
          </cell>
          <cell r="R41">
            <v>38085.713658550536</v>
          </cell>
          <cell r="S41">
            <v>39425.272163665068</v>
          </cell>
          <cell r="T41">
            <v>40764.830668779599</v>
          </cell>
          <cell r="U41">
            <v>42104.389173894131</v>
          </cell>
          <cell r="V41">
            <v>43443.947679008663</v>
          </cell>
          <cell r="W41">
            <v>44783.506184123195</v>
          </cell>
          <cell r="X41">
            <v>46123.064689237726</v>
          </cell>
          <cell r="Y41">
            <v>47462.623194352258</v>
          </cell>
          <cell r="Z41">
            <v>48802.18169946679</v>
          </cell>
          <cell r="AA41">
            <v>50141.740204581321</v>
          </cell>
          <cell r="AB41">
            <v>51481.298709695853</v>
          </cell>
          <cell r="AC41">
            <v>52820.857214810385</v>
          </cell>
          <cell r="AD41">
            <v>54160.415719924917</v>
          </cell>
          <cell r="AE41">
            <v>55499.974225039448</v>
          </cell>
          <cell r="AF41">
            <v>56839.53273015398</v>
          </cell>
          <cell r="AG41">
            <v>58179.091235268512</v>
          </cell>
          <cell r="AH41">
            <v>59518.649740383044</v>
          </cell>
          <cell r="AI41">
            <v>60858.208245497575</v>
          </cell>
          <cell r="AJ41">
            <v>62197.766750612107</v>
          </cell>
          <cell r="AK41">
            <v>63537.325255726639</v>
          </cell>
          <cell r="AL41">
            <v>64876.88376084117</v>
          </cell>
          <cell r="AM41">
            <v>66216.442265955702</v>
          </cell>
          <cell r="AN41">
            <v>67556.000771070234</v>
          </cell>
          <cell r="AO41">
            <v>68895.559276184766</v>
          </cell>
          <cell r="AP41">
            <v>70235.117781299297</v>
          </cell>
          <cell r="AQ41">
            <v>71574.676286413829</v>
          </cell>
          <cell r="AR41">
            <v>72914.234791528361</v>
          </cell>
          <cell r="AS41">
            <v>74253.793296642893</v>
          </cell>
          <cell r="AT41">
            <v>75593.351801757424</v>
          </cell>
          <cell r="AU41">
            <v>76932.910306871956</v>
          </cell>
          <cell r="AV41">
            <v>78272.468811986488</v>
          </cell>
          <cell r="AW41">
            <v>79612.027317101019</v>
          </cell>
          <cell r="AX41">
            <v>80951.585822215551</v>
          </cell>
          <cell r="AY41">
            <v>82291.144327330083</v>
          </cell>
          <cell r="AZ41">
            <v>83630.702832444615</v>
          </cell>
          <cell r="BA41">
            <v>84970.261337559146</v>
          </cell>
          <cell r="BB41">
            <v>86309.819842673678</v>
          </cell>
          <cell r="BC41">
            <v>87649.37834778821</v>
          </cell>
          <cell r="BD41">
            <v>88988.936852902742</v>
          </cell>
          <cell r="BE41">
            <v>90328.495358017273</v>
          </cell>
          <cell r="BF41">
            <v>91668.053863131805</v>
          </cell>
          <cell r="BG41">
            <v>93007.612368246337</v>
          </cell>
          <cell r="BH41">
            <v>94347.170873360868</v>
          </cell>
          <cell r="BI41">
            <v>95686.7293784754</v>
          </cell>
          <cell r="BJ41">
            <v>97026.287883589932</v>
          </cell>
          <cell r="BK41">
            <v>98365.846388704464</v>
          </cell>
          <cell r="BL41">
            <v>99705.404893818995</v>
          </cell>
          <cell r="BM41">
            <v>101044.96339893353</v>
          </cell>
          <cell r="BN41">
            <v>102384.52190404806</v>
          </cell>
          <cell r="BO41">
            <v>103724.08040916259</v>
          </cell>
          <cell r="BP41">
            <v>105063.63891427712</v>
          </cell>
          <cell r="BQ41">
            <v>106403.19741939165</v>
          </cell>
          <cell r="BR41">
            <v>107742.75592450619</v>
          </cell>
          <cell r="BS41">
            <v>109082.31442962072</v>
          </cell>
        </row>
        <row r="42">
          <cell r="P42">
            <v>35406.596648321472</v>
          </cell>
          <cell r="Q42">
            <v>36746.155153436004</v>
          </cell>
          <cell r="R42">
            <v>38085.713658550536</v>
          </cell>
          <cell r="S42">
            <v>39425.272163665068</v>
          </cell>
          <cell r="T42">
            <v>40764.830668779599</v>
          </cell>
          <cell r="U42">
            <v>42104.389173894131</v>
          </cell>
          <cell r="V42">
            <v>43443.947679008663</v>
          </cell>
          <cell r="W42">
            <v>44783.506184123195</v>
          </cell>
          <cell r="X42">
            <v>46123.064689237726</v>
          </cell>
          <cell r="Y42">
            <v>47462.623194352258</v>
          </cell>
          <cell r="Z42">
            <v>48802.18169946679</v>
          </cell>
          <cell r="AA42">
            <v>50141.740204581321</v>
          </cell>
          <cell r="AB42">
            <v>51481.298709695853</v>
          </cell>
          <cell r="AC42">
            <v>52820.857214810385</v>
          </cell>
          <cell r="AD42">
            <v>54160.415719924917</v>
          </cell>
          <cell r="AE42">
            <v>55499.974225039448</v>
          </cell>
          <cell r="AF42">
            <v>56839.53273015398</v>
          </cell>
          <cell r="AG42">
            <v>58179.091235268512</v>
          </cell>
          <cell r="AH42">
            <v>59518.649740383044</v>
          </cell>
          <cell r="AI42">
            <v>60858.208245497575</v>
          </cell>
          <cell r="AJ42">
            <v>62197.766750612107</v>
          </cell>
          <cell r="AK42">
            <v>63537.325255726639</v>
          </cell>
          <cell r="AL42">
            <v>64876.88376084117</v>
          </cell>
          <cell r="AM42">
            <v>66216.442265955702</v>
          </cell>
          <cell r="AN42">
            <v>67556.000771070234</v>
          </cell>
          <cell r="AO42">
            <v>68895.559276184766</v>
          </cell>
          <cell r="AP42">
            <v>70235.117781299297</v>
          </cell>
          <cell r="AQ42">
            <v>71574.676286413829</v>
          </cell>
          <cell r="AR42">
            <v>72914.234791528361</v>
          </cell>
          <cell r="AS42">
            <v>74253.793296642893</v>
          </cell>
          <cell r="AT42">
            <v>75593.351801757424</v>
          </cell>
          <cell r="AU42">
            <v>76932.910306871956</v>
          </cell>
          <cell r="AV42">
            <v>78272.468811986488</v>
          </cell>
          <cell r="AW42">
            <v>79612.027317101019</v>
          </cell>
          <cell r="AX42">
            <v>80951.585822215551</v>
          </cell>
          <cell r="AY42">
            <v>82291.144327330083</v>
          </cell>
          <cell r="AZ42">
            <v>83630.702832444615</v>
          </cell>
          <cell r="BA42">
            <v>84970.261337559146</v>
          </cell>
          <cell r="BB42">
            <v>86309.819842673678</v>
          </cell>
          <cell r="BC42">
            <v>87649.37834778821</v>
          </cell>
          <cell r="BD42">
            <v>88988.936852902742</v>
          </cell>
          <cell r="BE42">
            <v>90328.495358017273</v>
          </cell>
          <cell r="BF42">
            <v>91668.053863131805</v>
          </cell>
          <cell r="BG42">
            <v>93007.612368246337</v>
          </cell>
          <cell r="BH42">
            <v>94347.170873360868</v>
          </cell>
          <cell r="BI42">
            <v>95686.7293784754</v>
          </cell>
          <cell r="BJ42">
            <v>97026.287883589932</v>
          </cell>
          <cell r="BK42">
            <v>98365.846388704464</v>
          </cell>
          <cell r="BL42">
            <v>99705.404893818995</v>
          </cell>
          <cell r="BM42">
            <v>101044.96339893353</v>
          </cell>
          <cell r="BN42">
            <v>102384.52190404806</v>
          </cell>
          <cell r="BO42">
            <v>103724.08040916259</v>
          </cell>
          <cell r="BP42">
            <v>105063.63891427712</v>
          </cell>
          <cell r="BQ42">
            <v>106403.19741939165</v>
          </cell>
          <cell r="BR42">
            <v>107742.75592450619</v>
          </cell>
          <cell r="BS42">
            <v>109082.31442962072</v>
          </cell>
        </row>
        <row r="43">
          <cell r="B43" t="str">
            <v>Discount:</v>
          </cell>
          <cell r="C43">
            <v>8.6026806624843813E-2</v>
          </cell>
          <cell r="G43">
            <v>51920.605824403639</v>
          </cell>
          <cell r="H43">
            <v>70374.341099204845</v>
          </cell>
          <cell r="K43" t="str">
            <v>Future Share Price (Discounted at 8.6%)</v>
          </cell>
          <cell r="N43">
            <v>0</v>
          </cell>
          <cell r="O43">
            <v>34067.038143206941</v>
          </cell>
          <cell r="P43">
            <v>35406.596648321472</v>
          </cell>
          <cell r="Q43">
            <v>36746.155153436004</v>
          </cell>
          <cell r="R43">
            <v>38085.713658550536</v>
          </cell>
          <cell r="S43">
            <v>39425.272163665068</v>
          </cell>
          <cell r="T43">
            <v>40764.830668779599</v>
          </cell>
          <cell r="U43">
            <v>42104.389173894131</v>
          </cell>
          <cell r="V43">
            <v>43443.947679008663</v>
          </cell>
          <cell r="W43">
            <v>44783.506184123195</v>
          </cell>
          <cell r="X43">
            <v>46123.064689237726</v>
          </cell>
          <cell r="Y43">
            <v>47462.623194352258</v>
          </cell>
          <cell r="Z43">
            <v>48802.18169946679</v>
          </cell>
          <cell r="AA43">
            <v>50141.740204581321</v>
          </cell>
          <cell r="AB43">
            <v>51481.298709695853</v>
          </cell>
          <cell r="AC43">
            <v>52820.857214810385</v>
          </cell>
          <cell r="AD43">
            <v>54160.415719924917</v>
          </cell>
          <cell r="AE43">
            <v>55499.974225039448</v>
          </cell>
          <cell r="AF43">
            <v>56839.53273015398</v>
          </cell>
          <cell r="AG43">
            <v>58179.091235268512</v>
          </cell>
          <cell r="AH43">
            <v>59518.649740383044</v>
          </cell>
          <cell r="AI43">
            <v>60858.208245497575</v>
          </cell>
          <cell r="AJ43">
            <v>62197.766750612107</v>
          </cell>
          <cell r="AK43">
            <v>63537.325255726639</v>
          </cell>
          <cell r="AL43">
            <v>64876.88376084117</v>
          </cell>
          <cell r="AM43">
            <v>66216.442265955702</v>
          </cell>
          <cell r="AN43">
            <v>67556.000771070234</v>
          </cell>
          <cell r="AO43">
            <v>68895.559276184766</v>
          </cell>
          <cell r="AP43">
            <v>70235.117781299297</v>
          </cell>
          <cell r="AQ43">
            <v>71574.676286413829</v>
          </cell>
          <cell r="AR43">
            <v>72914.234791528361</v>
          </cell>
          <cell r="AS43">
            <v>74253.793296642893</v>
          </cell>
          <cell r="AT43">
            <v>75593.351801757424</v>
          </cell>
          <cell r="AU43">
            <v>76932.910306871956</v>
          </cell>
          <cell r="AV43">
            <v>78272.468811986488</v>
          </cell>
          <cell r="AW43">
            <v>79612.027317101019</v>
          </cell>
          <cell r="AX43">
            <v>80951.585822215551</v>
          </cell>
          <cell r="AY43">
            <v>82291.144327330083</v>
          </cell>
          <cell r="AZ43">
            <v>83630.702832444615</v>
          </cell>
          <cell r="BA43">
            <v>84970.261337559146</v>
          </cell>
          <cell r="BB43">
            <v>86309.819842673678</v>
          </cell>
          <cell r="BC43">
            <v>87649.37834778821</v>
          </cell>
          <cell r="BD43">
            <v>88988.936852902742</v>
          </cell>
          <cell r="BE43">
            <v>90328.495358017273</v>
          </cell>
          <cell r="BF43">
            <v>91668.053863131805</v>
          </cell>
          <cell r="BG43">
            <v>93007.612368246337</v>
          </cell>
          <cell r="BH43">
            <v>94347.170873360868</v>
          </cell>
          <cell r="BI43">
            <v>95686.7293784754</v>
          </cell>
          <cell r="BJ43">
            <v>97026.287883589932</v>
          </cell>
          <cell r="BK43">
            <v>98365.846388704464</v>
          </cell>
          <cell r="BL43">
            <v>99705.404893818995</v>
          </cell>
          <cell r="BM43">
            <v>101044.96339893353</v>
          </cell>
          <cell r="BN43">
            <v>102384.52190404806</v>
          </cell>
          <cell r="BO43">
            <v>103724.08040916259</v>
          </cell>
          <cell r="BP43">
            <v>105063.63891427712</v>
          </cell>
          <cell r="BQ43">
            <v>106403.19741939165</v>
          </cell>
          <cell r="BR43">
            <v>107742.75592450619</v>
          </cell>
          <cell r="BS43">
            <v>109082.31442962072</v>
          </cell>
        </row>
        <row r="44">
          <cell r="G44">
            <v>41.327949181040211</v>
          </cell>
          <cell r="H44">
            <v>55.103932241386943</v>
          </cell>
          <cell r="K44" t="str">
            <v>($41.33 - $55.10)</v>
          </cell>
          <cell r="N44">
            <v>0</v>
          </cell>
          <cell r="O44">
            <v>34067.038143206941</v>
          </cell>
          <cell r="P44">
            <v>35406.596648321472</v>
          </cell>
          <cell r="Q44">
            <v>36746.155153436004</v>
          </cell>
          <cell r="R44">
            <v>38085.713658550536</v>
          </cell>
          <cell r="S44">
            <v>39425.272163665068</v>
          </cell>
          <cell r="T44">
            <v>40764.830668779599</v>
          </cell>
          <cell r="U44">
            <v>42104.389173894131</v>
          </cell>
          <cell r="V44">
            <v>43443.947679008663</v>
          </cell>
          <cell r="W44">
            <v>44783.506184123195</v>
          </cell>
          <cell r="X44">
            <v>46123.064689237726</v>
          </cell>
          <cell r="Y44">
            <v>47462.623194352258</v>
          </cell>
          <cell r="Z44">
            <v>48802.18169946679</v>
          </cell>
          <cell r="AA44">
            <v>50141.740204581321</v>
          </cell>
          <cell r="AB44">
            <v>51481.298709695853</v>
          </cell>
          <cell r="AC44">
            <v>52820.857214810385</v>
          </cell>
          <cell r="AD44">
            <v>54160.415719924917</v>
          </cell>
          <cell r="AE44">
            <v>55499.974225039448</v>
          </cell>
          <cell r="AF44">
            <v>56839.53273015398</v>
          </cell>
          <cell r="AG44">
            <v>58179.091235268512</v>
          </cell>
          <cell r="AH44">
            <v>59518.649740383044</v>
          </cell>
          <cell r="AI44">
            <v>60858.208245497575</v>
          </cell>
          <cell r="AJ44">
            <v>62197.766750612107</v>
          </cell>
          <cell r="AK44">
            <v>63537.325255726639</v>
          </cell>
          <cell r="AL44">
            <v>64876.88376084117</v>
          </cell>
          <cell r="AM44">
            <v>66216.442265955702</v>
          </cell>
          <cell r="AN44">
            <v>67556.000771070234</v>
          </cell>
          <cell r="AO44">
            <v>68895.559276184766</v>
          </cell>
          <cell r="AP44">
            <v>70235.117781299297</v>
          </cell>
          <cell r="AQ44">
            <v>71574.676286413829</v>
          </cell>
          <cell r="AR44">
            <v>72914.234791528361</v>
          </cell>
          <cell r="AS44">
            <v>74253.793296642893</v>
          </cell>
          <cell r="AT44">
            <v>75593.351801757424</v>
          </cell>
          <cell r="AU44">
            <v>76932.910306871956</v>
          </cell>
          <cell r="AV44">
            <v>78272.468811986488</v>
          </cell>
          <cell r="AW44">
            <v>79612.027317101019</v>
          </cell>
          <cell r="AX44">
            <v>80951.585822215551</v>
          </cell>
          <cell r="AY44">
            <v>82291.144327330083</v>
          </cell>
          <cell r="AZ44">
            <v>83630.702832444615</v>
          </cell>
          <cell r="BA44">
            <v>84970.261337559146</v>
          </cell>
          <cell r="BB44">
            <v>86309.819842673678</v>
          </cell>
          <cell r="BC44">
            <v>87649.37834778821</v>
          </cell>
          <cell r="BD44">
            <v>88988.936852902742</v>
          </cell>
          <cell r="BE44">
            <v>90328.495358017273</v>
          </cell>
          <cell r="BF44">
            <v>91668.053863131805</v>
          </cell>
          <cell r="BG44">
            <v>93007.612368246337</v>
          </cell>
          <cell r="BH44">
            <v>94347.170873360868</v>
          </cell>
          <cell r="BI44">
            <v>95686.7293784754</v>
          </cell>
          <cell r="BJ44">
            <v>97026.287883589932</v>
          </cell>
          <cell r="BK44">
            <v>98365.846388704464</v>
          </cell>
          <cell r="BL44">
            <v>99705.404893818995</v>
          </cell>
          <cell r="BM44">
            <v>101044.96339893353</v>
          </cell>
          <cell r="BN44">
            <v>102384.52190404806</v>
          </cell>
          <cell r="BO44">
            <v>103724.08040916259</v>
          </cell>
          <cell r="BP44">
            <v>105063.63891427712</v>
          </cell>
          <cell r="BQ44">
            <v>106403.19741939165</v>
          </cell>
          <cell r="BR44">
            <v>107742.75592450619</v>
          </cell>
          <cell r="BS44">
            <v>109082.31442962072</v>
          </cell>
        </row>
        <row r="46">
          <cell r="B46">
            <v>0.1</v>
          </cell>
          <cell r="C46">
            <v>0.3</v>
          </cell>
          <cell r="G46">
            <v>61010.917915080689</v>
          </cell>
          <cell r="H46">
            <v>72729.375717822622</v>
          </cell>
          <cell r="K46" t="str">
            <v>Premiums Paid Analysis (10.0% - 30.0%)</v>
          </cell>
          <cell r="N46">
            <v>0</v>
          </cell>
          <cell r="O46">
            <v>34067.038143206941</v>
          </cell>
          <cell r="P46">
            <v>35406.596648321472</v>
          </cell>
          <cell r="Q46">
            <v>36746.155153436004</v>
          </cell>
          <cell r="R46">
            <v>38085.713658550536</v>
          </cell>
          <cell r="S46">
            <v>39425.272163665068</v>
          </cell>
          <cell r="T46">
            <v>40764.830668779599</v>
          </cell>
          <cell r="U46">
            <v>42104.389173894131</v>
          </cell>
          <cell r="V46">
            <v>43443.947679008663</v>
          </cell>
          <cell r="W46">
            <v>44783.506184123195</v>
          </cell>
          <cell r="X46">
            <v>46123.064689237726</v>
          </cell>
          <cell r="Y46">
            <v>47462.623194352258</v>
          </cell>
          <cell r="Z46">
            <v>48802.18169946679</v>
          </cell>
          <cell r="AA46">
            <v>50141.740204581321</v>
          </cell>
          <cell r="AB46">
            <v>51481.298709695853</v>
          </cell>
          <cell r="AC46">
            <v>52820.857214810385</v>
          </cell>
          <cell r="AD46">
            <v>54160.415719924917</v>
          </cell>
          <cell r="AE46">
            <v>55499.974225039448</v>
          </cell>
          <cell r="AF46">
            <v>56839.53273015398</v>
          </cell>
          <cell r="AG46">
            <v>58179.091235268512</v>
          </cell>
          <cell r="AH46">
            <v>59518.649740383044</v>
          </cell>
          <cell r="AI46">
            <v>60858.208245497575</v>
          </cell>
          <cell r="AJ46">
            <v>62197.766750612107</v>
          </cell>
          <cell r="AK46">
            <v>63537.325255726639</v>
          </cell>
          <cell r="AL46">
            <v>64876.88376084117</v>
          </cell>
          <cell r="AM46">
            <v>66216.442265955702</v>
          </cell>
          <cell r="AN46">
            <v>67556.000771070234</v>
          </cell>
          <cell r="AO46">
            <v>68895.559276184766</v>
          </cell>
          <cell r="AP46">
            <v>70235.117781299297</v>
          </cell>
          <cell r="AQ46">
            <v>71574.676286413829</v>
          </cell>
          <cell r="AR46">
            <v>72914.234791528361</v>
          </cell>
          <cell r="AS46">
            <v>74253.793296642893</v>
          </cell>
          <cell r="AT46">
            <v>75593.351801757424</v>
          </cell>
          <cell r="AU46">
            <v>76932.910306871956</v>
          </cell>
          <cell r="AV46">
            <v>78272.468811986488</v>
          </cell>
          <cell r="AW46">
            <v>79612.027317101019</v>
          </cell>
          <cell r="AX46">
            <v>80951.585822215551</v>
          </cell>
          <cell r="AY46">
            <v>82291.144327330083</v>
          </cell>
          <cell r="AZ46">
            <v>83630.702832444615</v>
          </cell>
          <cell r="BA46">
            <v>84970.261337559146</v>
          </cell>
          <cell r="BB46">
            <v>86309.819842673678</v>
          </cell>
          <cell r="BC46">
            <v>87649.37834778821</v>
          </cell>
          <cell r="BD46">
            <v>88988.936852902742</v>
          </cell>
          <cell r="BE46">
            <v>90328.495358017273</v>
          </cell>
          <cell r="BF46">
            <v>91668.053863131805</v>
          </cell>
          <cell r="BG46">
            <v>93007.612368246337</v>
          </cell>
          <cell r="BH46">
            <v>94347.170873360868</v>
          </cell>
          <cell r="BI46">
            <v>95686.7293784754</v>
          </cell>
          <cell r="BJ46">
            <v>97026.287883589932</v>
          </cell>
          <cell r="BK46">
            <v>98365.846388704464</v>
          </cell>
          <cell r="BL46">
            <v>99705.404893818995</v>
          </cell>
          <cell r="BM46">
            <v>101044.96339893353</v>
          </cell>
          <cell r="BN46">
            <v>102384.52190404806</v>
          </cell>
          <cell r="BO46">
            <v>103724.08040916259</v>
          </cell>
          <cell r="BP46">
            <v>105063.63891427712</v>
          </cell>
          <cell r="BQ46">
            <v>106403.19741939165</v>
          </cell>
          <cell r="BR46">
            <v>107742.75592450619</v>
          </cell>
          <cell r="BS46">
            <v>109082.31442962072</v>
          </cell>
        </row>
        <row r="47">
          <cell r="G47">
            <v>48.114000000000004</v>
          </cell>
          <cell r="H47">
            <v>56.862000000000002</v>
          </cell>
          <cell r="K47" t="str">
            <v>($48.11 - $56.86)</v>
          </cell>
          <cell r="N47">
            <v>0</v>
          </cell>
          <cell r="O47">
            <v>34067.038143206941</v>
          </cell>
          <cell r="P47">
            <v>35406.596648321472</v>
          </cell>
          <cell r="Q47">
            <v>36746.155153436004</v>
          </cell>
          <cell r="R47">
            <v>38085.713658550536</v>
          </cell>
          <cell r="S47">
            <v>39425.272163665068</v>
          </cell>
          <cell r="T47">
            <v>40764.830668779599</v>
          </cell>
          <cell r="U47">
            <v>42104.389173894131</v>
          </cell>
          <cell r="V47">
            <v>43443.947679008663</v>
          </cell>
          <cell r="W47">
            <v>44783.506184123195</v>
          </cell>
          <cell r="X47">
            <v>46123.064689237726</v>
          </cell>
          <cell r="Y47">
            <v>47462.623194352258</v>
          </cell>
          <cell r="Z47">
            <v>48802.18169946679</v>
          </cell>
          <cell r="AA47">
            <v>50141.740204581321</v>
          </cell>
          <cell r="AB47">
            <v>51481.298709695853</v>
          </cell>
          <cell r="AC47">
            <v>52820.857214810385</v>
          </cell>
          <cell r="AD47">
            <v>54160.415719924917</v>
          </cell>
          <cell r="AE47">
            <v>55499.974225039448</v>
          </cell>
          <cell r="AF47">
            <v>56839.53273015398</v>
          </cell>
          <cell r="AG47">
            <v>58179.091235268512</v>
          </cell>
          <cell r="AH47">
            <v>59518.649740383044</v>
          </cell>
          <cell r="AI47">
            <v>60858.208245497575</v>
          </cell>
          <cell r="AJ47">
            <v>62197.766750612107</v>
          </cell>
          <cell r="AK47">
            <v>63537.325255726639</v>
          </cell>
          <cell r="AL47">
            <v>64876.88376084117</v>
          </cell>
          <cell r="AM47">
            <v>66216.442265955702</v>
          </cell>
          <cell r="AN47">
            <v>67556.000771070234</v>
          </cell>
          <cell r="AO47">
            <v>68895.559276184766</v>
          </cell>
          <cell r="AP47">
            <v>70235.117781299297</v>
          </cell>
          <cell r="AQ47">
            <v>71574.676286413829</v>
          </cell>
          <cell r="AR47">
            <v>72914.234791528361</v>
          </cell>
          <cell r="AS47">
            <v>74253.793296642893</v>
          </cell>
          <cell r="AT47">
            <v>75593.351801757424</v>
          </cell>
          <cell r="AU47">
            <v>76932.910306871956</v>
          </cell>
          <cell r="AV47">
            <v>78272.468811986488</v>
          </cell>
          <cell r="AW47">
            <v>79612.027317101019</v>
          </cell>
          <cell r="AX47">
            <v>80951.585822215551</v>
          </cell>
          <cell r="AY47">
            <v>82291.144327330083</v>
          </cell>
          <cell r="AZ47">
            <v>83630.702832444615</v>
          </cell>
          <cell r="BA47">
            <v>84970.261337559146</v>
          </cell>
          <cell r="BB47">
            <v>86309.819842673678</v>
          </cell>
          <cell r="BC47">
            <v>87649.37834778821</v>
          </cell>
          <cell r="BD47">
            <v>88988.936852902742</v>
          </cell>
          <cell r="BE47">
            <v>90328.495358017273</v>
          </cell>
          <cell r="BF47">
            <v>91668.053863131805</v>
          </cell>
          <cell r="BG47">
            <v>93007.612368246337</v>
          </cell>
          <cell r="BH47">
            <v>94347.170873360868</v>
          </cell>
          <cell r="BI47">
            <v>95686.7293784754</v>
          </cell>
          <cell r="BJ47">
            <v>97026.287883589932</v>
          </cell>
          <cell r="BK47">
            <v>98365.846388704464</v>
          </cell>
          <cell r="BL47">
            <v>99705.404893818995</v>
          </cell>
          <cell r="BM47">
            <v>101044.96339893353</v>
          </cell>
          <cell r="BN47">
            <v>102384.52190404806</v>
          </cell>
          <cell r="BO47">
            <v>103724.08040916259</v>
          </cell>
          <cell r="BP47">
            <v>105063.63891427712</v>
          </cell>
          <cell r="BQ47">
            <v>106403.19741939165</v>
          </cell>
          <cell r="BR47">
            <v>107742.75592450619</v>
          </cell>
          <cell r="BS47">
            <v>109082.31442962072</v>
          </cell>
        </row>
        <row r="48">
          <cell r="P48">
            <v>35406.596648321472</v>
          </cell>
          <cell r="Q48">
            <v>36746.155153436004</v>
          </cell>
          <cell r="R48">
            <v>38085.713658550536</v>
          </cell>
          <cell r="S48">
            <v>39425.272163665068</v>
          </cell>
          <cell r="T48">
            <v>40764.830668779599</v>
          </cell>
          <cell r="U48">
            <v>42104.389173894131</v>
          </cell>
          <cell r="V48">
            <v>43443.947679008663</v>
          </cell>
          <cell r="W48">
            <v>44783.506184123195</v>
          </cell>
          <cell r="X48">
            <v>46123.064689237726</v>
          </cell>
          <cell r="Y48">
            <v>47462.623194352258</v>
          </cell>
          <cell r="Z48">
            <v>48802.18169946679</v>
          </cell>
          <cell r="AA48">
            <v>50141.740204581321</v>
          </cell>
          <cell r="AB48">
            <v>51481.298709695853</v>
          </cell>
          <cell r="AC48">
            <v>52820.857214810385</v>
          </cell>
          <cell r="AD48">
            <v>54160.415719924917</v>
          </cell>
          <cell r="AE48">
            <v>55499.974225039448</v>
          </cell>
          <cell r="AF48">
            <v>56839.53273015398</v>
          </cell>
          <cell r="AG48">
            <v>58179.091235268512</v>
          </cell>
          <cell r="AH48">
            <v>59518.649740383044</v>
          </cell>
          <cell r="AI48">
            <v>60858.208245497575</v>
          </cell>
          <cell r="AJ48">
            <v>62197.766750612107</v>
          </cell>
          <cell r="AK48">
            <v>63537.325255726639</v>
          </cell>
          <cell r="AL48">
            <v>64876.88376084117</v>
          </cell>
          <cell r="AM48">
            <v>66216.442265955702</v>
          </cell>
          <cell r="AN48">
            <v>67556.000771070234</v>
          </cell>
          <cell r="AO48">
            <v>68895.559276184766</v>
          </cell>
          <cell r="AP48">
            <v>70235.117781299297</v>
          </cell>
          <cell r="AQ48">
            <v>71574.676286413829</v>
          </cell>
          <cell r="AR48">
            <v>72914.234791528361</v>
          </cell>
          <cell r="AS48">
            <v>74253.793296642893</v>
          </cell>
          <cell r="AT48">
            <v>75593.351801757424</v>
          </cell>
          <cell r="AU48">
            <v>76932.910306871956</v>
          </cell>
          <cell r="AV48">
            <v>78272.468811986488</v>
          </cell>
          <cell r="AW48">
            <v>79612.027317101019</v>
          </cell>
          <cell r="AX48">
            <v>80951.585822215551</v>
          </cell>
          <cell r="AY48">
            <v>82291.144327330083</v>
          </cell>
          <cell r="AZ48">
            <v>83630.702832444615</v>
          </cell>
          <cell r="BA48">
            <v>84970.261337559146</v>
          </cell>
          <cell r="BB48">
            <v>86309.819842673678</v>
          </cell>
          <cell r="BC48">
            <v>87649.37834778821</v>
          </cell>
          <cell r="BD48">
            <v>88988.936852902742</v>
          </cell>
          <cell r="BE48">
            <v>90328.495358017273</v>
          </cell>
          <cell r="BF48">
            <v>91668.053863131805</v>
          </cell>
          <cell r="BG48">
            <v>93007.612368246337</v>
          </cell>
          <cell r="BH48">
            <v>94347.170873360868</v>
          </cell>
          <cell r="BI48">
            <v>95686.7293784754</v>
          </cell>
          <cell r="BJ48">
            <v>97026.287883589932</v>
          </cell>
          <cell r="BK48">
            <v>98365.846388704464</v>
          </cell>
          <cell r="BL48">
            <v>99705.404893818995</v>
          </cell>
          <cell r="BM48">
            <v>101044.96339893353</v>
          </cell>
          <cell r="BN48">
            <v>102384.52190404806</v>
          </cell>
          <cell r="BO48">
            <v>103724.08040916259</v>
          </cell>
          <cell r="BP48">
            <v>105063.63891427712</v>
          </cell>
          <cell r="BQ48">
            <v>106403.19741939165</v>
          </cell>
          <cell r="BR48">
            <v>107742.75592450619</v>
          </cell>
          <cell r="BS48">
            <v>109082.31442962072</v>
          </cell>
        </row>
        <row r="49">
          <cell r="B49">
            <v>5.5</v>
          </cell>
          <cell r="C49">
            <v>6.5</v>
          </cell>
          <cell r="G49">
            <v>76409.994702970129</v>
          </cell>
          <cell r="H49">
            <v>93126.137384893009</v>
          </cell>
          <cell r="K49" t="str">
            <v>Discounted Cash Flow Analysis</v>
          </cell>
          <cell r="N49">
            <v>0</v>
          </cell>
          <cell r="O49">
            <v>34067.038143206941</v>
          </cell>
          <cell r="P49">
            <v>35406.596648321472</v>
          </cell>
          <cell r="Q49">
            <v>36746.155153436004</v>
          </cell>
          <cell r="R49">
            <v>38085.713658550536</v>
          </cell>
          <cell r="S49">
            <v>39425.272163665068</v>
          </cell>
          <cell r="T49">
            <v>40764.830668779599</v>
          </cell>
          <cell r="U49">
            <v>42104.389173894131</v>
          </cell>
          <cell r="V49">
            <v>43443.947679008663</v>
          </cell>
          <cell r="W49">
            <v>44783.506184123195</v>
          </cell>
          <cell r="X49">
            <v>46123.064689237726</v>
          </cell>
          <cell r="Y49">
            <v>47462.623194352258</v>
          </cell>
          <cell r="Z49">
            <v>48802.18169946679</v>
          </cell>
          <cell r="AA49">
            <v>50141.740204581321</v>
          </cell>
          <cell r="AB49">
            <v>51481.298709695853</v>
          </cell>
          <cell r="AC49">
            <v>52820.857214810385</v>
          </cell>
          <cell r="AD49">
            <v>54160.415719924917</v>
          </cell>
          <cell r="AE49">
            <v>55499.974225039448</v>
          </cell>
          <cell r="AF49">
            <v>56839.53273015398</v>
          </cell>
          <cell r="AG49">
            <v>58179.091235268512</v>
          </cell>
          <cell r="AH49">
            <v>59518.649740383044</v>
          </cell>
          <cell r="AI49">
            <v>60858.208245497575</v>
          </cell>
          <cell r="AJ49">
            <v>62197.766750612107</v>
          </cell>
          <cell r="AK49">
            <v>63537.325255726639</v>
          </cell>
          <cell r="AL49">
            <v>64876.88376084117</v>
          </cell>
          <cell r="AM49">
            <v>66216.442265955702</v>
          </cell>
          <cell r="AN49">
            <v>67556.000771070234</v>
          </cell>
          <cell r="AO49">
            <v>68895.559276184766</v>
          </cell>
          <cell r="AP49">
            <v>70235.117781299297</v>
          </cell>
          <cell r="AQ49">
            <v>71574.676286413829</v>
          </cell>
          <cell r="AR49">
            <v>72914.234791528361</v>
          </cell>
          <cell r="AS49">
            <v>74253.793296642893</v>
          </cell>
          <cell r="AT49">
            <v>75593.351801757424</v>
          </cell>
          <cell r="AU49">
            <v>76932.910306871956</v>
          </cell>
          <cell r="AV49">
            <v>78272.468811986488</v>
          </cell>
          <cell r="AW49">
            <v>79612.027317101019</v>
          </cell>
          <cell r="AX49">
            <v>80951.585822215551</v>
          </cell>
          <cell r="AY49">
            <v>82291.144327330083</v>
          </cell>
          <cell r="AZ49">
            <v>83630.702832444615</v>
          </cell>
          <cell r="BA49">
            <v>84970.261337559146</v>
          </cell>
          <cell r="BB49">
            <v>86309.819842673678</v>
          </cell>
          <cell r="BC49">
            <v>87649.37834778821</v>
          </cell>
          <cell r="BD49">
            <v>88988.936852902742</v>
          </cell>
          <cell r="BE49">
            <v>90328.495358017273</v>
          </cell>
          <cell r="BF49">
            <v>91668.053863131805</v>
          </cell>
          <cell r="BG49">
            <v>93007.612368246337</v>
          </cell>
          <cell r="BH49">
            <v>94347.170873360868</v>
          </cell>
          <cell r="BI49">
            <v>95686.7293784754</v>
          </cell>
          <cell r="BJ49">
            <v>97026.287883589932</v>
          </cell>
          <cell r="BK49">
            <v>98365.846388704464</v>
          </cell>
          <cell r="BL49">
            <v>99705.404893818995</v>
          </cell>
          <cell r="BM49">
            <v>101044.96339893353</v>
          </cell>
          <cell r="BN49">
            <v>102384.52190404806</v>
          </cell>
          <cell r="BO49">
            <v>103724.08040916259</v>
          </cell>
          <cell r="BP49">
            <v>105063.63891427712</v>
          </cell>
          <cell r="BQ49">
            <v>106403.19741939165</v>
          </cell>
          <cell r="BR49">
            <v>107742.75592450619</v>
          </cell>
          <cell r="BS49">
            <v>109082.31442962072</v>
          </cell>
        </row>
        <row r="50">
          <cell r="B50">
            <v>6.8125661523495029E-2</v>
          </cell>
          <cell r="C50">
            <v>8.8125661523495019E-2</v>
          </cell>
          <cell r="G50">
            <v>59.609635859945378</v>
          </cell>
          <cell r="H50">
            <v>72.088480657017996</v>
          </cell>
          <cell r="K50" t="str">
            <v>5.5x - 6.5x Exit Multiple Discounted at a WACC of 6.8% - 8.8%</v>
          </cell>
          <cell r="N50">
            <v>0</v>
          </cell>
          <cell r="O50">
            <v>34067.038143206941</v>
          </cell>
          <cell r="P50">
            <v>35406.596648321472</v>
          </cell>
          <cell r="Q50">
            <v>36746.155153436004</v>
          </cell>
          <cell r="R50">
            <v>38085.713658550536</v>
          </cell>
          <cell r="S50">
            <v>39425.272163665068</v>
          </cell>
          <cell r="T50">
            <v>40764.830668779599</v>
          </cell>
          <cell r="U50">
            <v>42104.389173894131</v>
          </cell>
          <cell r="V50">
            <v>43443.947679008663</v>
          </cell>
          <cell r="W50">
            <v>44783.506184123195</v>
          </cell>
          <cell r="X50">
            <v>46123.064689237726</v>
          </cell>
          <cell r="Y50">
            <v>47462.623194352258</v>
          </cell>
          <cell r="Z50">
            <v>48802.18169946679</v>
          </cell>
          <cell r="AA50">
            <v>50141.740204581321</v>
          </cell>
          <cell r="AB50">
            <v>51481.298709695853</v>
          </cell>
          <cell r="AC50">
            <v>52820.857214810385</v>
          </cell>
          <cell r="AD50">
            <v>54160.415719924917</v>
          </cell>
          <cell r="AE50">
            <v>55499.974225039448</v>
          </cell>
          <cell r="AF50">
            <v>56839.53273015398</v>
          </cell>
          <cell r="AG50">
            <v>58179.091235268512</v>
          </cell>
          <cell r="AH50">
            <v>59518.649740383044</v>
          </cell>
          <cell r="AI50">
            <v>60858.208245497575</v>
          </cell>
          <cell r="AJ50">
            <v>62197.766750612107</v>
          </cell>
          <cell r="AK50">
            <v>63537.325255726639</v>
          </cell>
          <cell r="AL50">
            <v>64876.88376084117</v>
          </cell>
          <cell r="AM50">
            <v>66216.442265955702</v>
          </cell>
          <cell r="AN50">
            <v>67556.000771070234</v>
          </cell>
          <cell r="AO50">
            <v>68895.559276184766</v>
          </cell>
          <cell r="AP50">
            <v>70235.117781299297</v>
          </cell>
          <cell r="AQ50">
            <v>71574.676286413829</v>
          </cell>
          <cell r="AR50">
            <v>72914.234791528361</v>
          </cell>
          <cell r="AS50">
            <v>74253.793296642893</v>
          </cell>
          <cell r="AT50">
            <v>75593.351801757424</v>
          </cell>
          <cell r="AU50">
            <v>76932.910306871956</v>
          </cell>
          <cell r="AV50">
            <v>78272.468811986488</v>
          </cell>
          <cell r="AW50">
            <v>79612.027317101019</v>
          </cell>
          <cell r="AX50">
            <v>80951.585822215551</v>
          </cell>
          <cell r="AY50">
            <v>82291.144327330083</v>
          </cell>
          <cell r="AZ50">
            <v>83630.702832444615</v>
          </cell>
          <cell r="BA50">
            <v>84970.261337559146</v>
          </cell>
          <cell r="BB50">
            <v>86309.819842673678</v>
          </cell>
          <cell r="BC50">
            <v>87649.37834778821</v>
          </cell>
          <cell r="BD50">
            <v>88988.936852902742</v>
          </cell>
          <cell r="BE50">
            <v>90328.495358017273</v>
          </cell>
          <cell r="BF50">
            <v>91668.053863131805</v>
          </cell>
          <cell r="BG50">
            <v>93007.612368246337</v>
          </cell>
          <cell r="BH50">
            <v>94347.170873360868</v>
          </cell>
          <cell r="BI50">
            <v>95686.7293784754</v>
          </cell>
          <cell r="BJ50">
            <v>97026.287883589932</v>
          </cell>
          <cell r="BK50">
            <v>98365.846388704464</v>
          </cell>
          <cell r="BL50">
            <v>99705.404893818995</v>
          </cell>
          <cell r="BM50">
            <v>101044.96339893353</v>
          </cell>
          <cell r="BN50">
            <v>102384.52190404806</v>
          </cell>
          <cell r="BO50">
            <v>103724.08040916259</v>
          </cell>
          <cell r="BP50">
            <v>105063.63891427712</v>
          </cell>
          <cell r="BQ50">
            <v>106403.19741939165</v>
          </cell>
          <cell r="BR50">
            <v>107742.75592450619</v>
          </cell>
          <cell r="BS50">
            <v>109082.31442962072</v>
          </cell>
        </row>
        <row r="52">
          <cell r="B52">
            <v>0.09</v>
          </cell>
          <cell r="C52">
            <v>0.1101</v>
          </cell>
          <cell r="G52">
            <v>49200.125327830974</v>
          </cell>
          <cell r="H52">
            <v>60188.15331771323</v>
          </cell>
          <cell r="K52" t="str">
            <v>ROIC Analysis</v>
          </cell>
          <cell r="N52">
            <v>0</v>
          </cell>
          <cell r="O52">
            <v>34067.038143206941</v>
          </cell>
          <cell r="P52">
            <v>35406.596648321472</v>
          </cell>
          <cell r="Q52">
            <v>36746.155153436004</v>
          </cell>
          <cell r="R52">
            <v>38085.713658550536</v>
          </cell>
          <cell r="S52">
            <v>39425.272163665068</v>
          </cell>
          <cell r="T52">
            <v>40764.830668779599</v>
          </cell>
          <cell r="U52">
            <v>42104.389173894131</v>
          </cell>
          <cell r="V52">
            <v>43443.947679008663</v>
          </cell>
          <cell r="W52">
            <v>44783.506184123195</v>
          </cell>
          <cell r="X52">
            <v>46123.064689237726</v>
          </cell>
          <cell r="Y52">
            <v>47462.623194352258</v>
          </cell>
          <cell r="Z52">
            <v>48802.18169946679</v>
          </cell>
          <cell r="AA52">
            <v>50141.740204581321</v>
          </cell>
          <cell r="AB52">
            <v>51481.298709695853</v>
          </cell>
          <cell r="AC52">
            <v>52820.857214810385</v>
          </cell>
          <cell r="AD52">
            <v>54160.415719924917</v>
          </cell>
          <cell r="AE52">
            <v>55499.974225039448</v>
          </cell>
          <cell r="AF52">
            <v>56839.53273015398</v>
          </cell>
          <cell r="AG52">
            <v>58179.091235268512</v>
          </cell>
          <cell r="AH52">
            <v>59518.649740383044</v>
          </cell>
          <cell r="AI52">
            <v>60858.208245497575</v>
          </cell>
          <cell r="AJ52">
            <v>62197.766750612107</v>
          </cell>
          <cell r="AK52">
            <v>63537.325255726639</v>
          </cell>
          <cell r="AL52">
            <v>64876.88376084117</v>
          </cell>
          <cell r="AM52">
            <v>66216.442265955702</v>
          </cell>
          <cell r="AN52">
            <v>67556.000771070234</v>
          </cell>
          <cell r="AO52">
            <v>68895.559276184766</v>
          </cell>
          <cell r="AP52">
            <v>70235.117781299297</v>
          </cell>
          <cell r="AQ52">
            <v>71574.676286413829</v>
          </cell>
          <cell r="AR52">
            <v>72914.234791528361</v>
          </cell>
          <cell r="AS52">
            <v>74253.793296642893</v>
          </cell>
          <cell r="AT52">
            <v>75593.351801757424</v>
          </cell>
          <cell r="AU52">
            <v>76932.910306871956</v>
          </cell>
          <cell r="AV52">
            <v>78272.468811986488</v>
          </cell>
          <cell r="AW52">
            <v>79612.027317101019</v>
          </cell>
          <cell r="AX52">
            <v>80951.585822215551</v>
          </cell>
          <cell r="AY52">
            <v>82291.144327330083</v>
          </cell>
          <cell r="AZ52">
            <v>83630.702832444615</v>
          </cell>
          <cell r="BA52">
            <v>84970.261337559146</v>
          </cell>
          <cell r="BB52">
            <v>86309.819842673678</v>
          </cell>
          <cell r="BC52">
            <v>87649.37834778821</v>
          </cell>
          <cell r="BD52">
            <v>88988.936852902742</v>
          </cell>
          <cell r="BE52">
            <v>90328.495358017273</v>
          </cell>
          <cell r="BF52">
            <v>91668.053863131805</v>
          </cell>
          <cell r="BG52">
            <v>93007.612368246337</v>
          </cell>
          <cell r="BH52">
            <v>94347.170873360868</v>
          </cell>
          <cell r="BI52">
            <v>95686.7293784754</v>
          </cell>
          <cell r="BJ52">
            <v>97026.287883589932</v>
          </cell>
          <cell r="BK52">
            <v>98365.846388704464</v>
          </cell>
          <cell r="BL52">
            <v>99705.404893818995</v>
          </cell>
          <cell r="BM52">
            <v>101044.96339893353</v>
          </cell>
          <cell r="BN52">
            <v>102384.52190404806</v>
          </cell>
          <cell r="BO52">
            <v>103724.08040916259</v>
          </cell>
          <cell r="BP52">
            <v>105063.63891427712</v>
          </cell>
          <cell r="BQ52">
            <v>106403.19741939165</v>
          </cell>
          <cell r="BR52">
            <v>107742.75592450619</v>
          </cell>
          <cell r="BS52">
            <v>109082.31442962072</v>
          </cell>
        </row>
        <row r="53">
          <cell r="B53" t="str">
            <v>2010</v>
          </cell>
          <cell r="C53">
            <v>5416.9337985941902</v>
          </cell>
          <cell r="G53">
            <v>39.297070734010333</v>
          </cell>
          <cell r="H53">
            <v>47.499794204414307</v>
          </cell>
          <cell r="K53" t="str">
            <v>Target ROIC of 9.0% - 11.0% by 2010</v>
          </cell>
          <cell r="N53">
            <v>0</v>
          </cell>
          <cell r="O53">
            <v>34067.038143206941</v>
          </cell>
          <cell r="P53">
            <v>35406.596648321472</v>
          </cell>
          <cell r="Q53">
            <v>36746.155153436004</v>
          </cell>
          <cell r="R53">
            <v>38085.713658550536</v>
          </cell>
          <cell r="S53">
            <v>39425.272163665068</v>
          </cell>
          <cell r="T53">
            <v>40764.830668779599</v>
          </cell>
          <cell r="U53">
            <v>42104.389173894131</v>
          </cell>
          <cell r="V53">
            <v>43443.947679008663</v>
          </cell>
          <cell r="W53">
            <v>44783.506184123195</v>
          </cell>
          <cell r="X53">
            <v>46123.064689237726</v>
          </cell>
          <cell r="Y53">
            <v>47462.623194352258</v>
          </cell>
          <cell r="Z53">
            <v>48802.18169946679</v>
          </cell>
          <cell r="AA53">
            <v>50141.740204581321</v>
          </cell>
          <cell r="AB53">
            <v>51481.298709695853</v>
          </cell>
          <cell r="AC53">
            <v>52820.857214810385</v>
          </cell>
          <cell r="AD53">
            <v>54160.415719924917</v>
          </cell>
          <cell r="AE53">
            <v>55499.974225039448</v>
          </cell>
          <cell r="AF53">
            <v>56839.53273015398</v>
          </cell>
          <cell r="AG53">
            <v>58179.091235268512</v>
          </cell>
          <cell r="AH53">
            <v>59518.649740383044</v>
          </cell>
          <cell r="AI53">
            <v>60858.208245497575</v>
          </cell>
          <cell r="AJ53">
            <v>62197.766750612107</v>
          </cell>
          <cell r="AK53">
            <v>63537.325255726639</v>
          </cell>
          <cell r="AL53">
            <v>64876.88376084117</v>
          </cell>
          <cell r="AM53">
            <v>66216.442265955702</v>
          </cell>
          <cell r="AN53">
            <v>67556.000771070234</v>
          </cell>
          <cell r="AO53">
            <v>68895.559276184766</v>
          </cell>
          <cell r="AP53">
            <v>70235.117781299297</v>
          </cell>
          <cell r="AQ53">
            <v>71574.676286413829</v>
          </cell>
          <cell r="AR53">
            <v>72914.234791528361</v>
          </cell>
          <cell r="AS53">
            <v>74253.793296642893</v>
          </cell>
          <cell r="AT53">
            <v>75593.351801757424</v>
          </cell>
          <cell r="AU53">
            <v>76932.910306871956</v>
          </cell>
          <cell r="AV53">
            <v>78272.468811986488</v>
          </cell>
          <cell r="AW53">
            <v>79612.027317101019</v>
          </cell>
          <cell r="AX53">
            <v>80951.585822215551</v>
          </cell>
          <cell r="AY53">
            <v>82291.144327330083</v>
          </cell>
          <cell r="AZ53">
            <v>83630.702832444615</v>
          </cell>
          <cell r="BA53">
            <v>84970.261337559146</v>
          </cell>
          <cell r="BB53">
            <v>86309.819842673678</v>
          </cell>
          <cell r="BC53">
            <v>87649.37834778821</v>
          </cell>
          <cell r="BD53">
            <v>88988.936852902742</v>
          </cell>
          <cell r="BE53">
            <v>90328.495358017273</v>
          </cell>
          <cell r="BF53">
            <v>91668.053863131805</v>
          </cell>
          <cell r="BG53">
            <v>93007.612368246337</v>
          </cell>
          <cell r="BH53">
            <v>94347.170873360868</v>
          </cell>
          <cell r="BI53">
            <v>95686.7293784754</v>
          </cell>
          <cell r="BJ53">
            <v>97026.287883589932</v>
          </cell>
          <cell r="BK53">
            <v>98365.846388704464</v>
          </cell>
          <cell r="BL53">
            <v>99705.404893818995</v>
          </cell>
          <cell r="BM53">
            <v>101044.96339893353</v>
          </cell>
          <cell r="BN53">
            <v>102384.52190404806</v>
          </cell>
          <cell r="BO53">
            <v>103724.08040916259</v>
          </cell>
          <cell r="BP53">
            <v>105063.63891427712</v>
          </cell>
          <cell r="BQ53">
            <v>106403.19741939165</v>
          </cell>
          <cell r="BR53">
            <v>107742.75592450619</v>
          </cell>
          <cell r="BS53">
            <v>109082.31442962072</v>
          </cell>
        </row>
        <row r="55">
          <cell r="B55">
            <v>9</v>
          </cell>
          <cell r="C55">
            <v>10</v>
          </cell>
          <cell r="E55" t="str">
            <v>LTM 9/30/09 EBITDA</v>
          </cell>
          <cell r="G55">
            <v>71789.399999999951</v>
          </cell>
          <cell r="H55">
            <v>79765.999999999942</v>
          </cell>
          <cell r="K55" t="str">
            <v>Leveraged Buyout Analysis</v>
          </cell>
          <cell r="N55">
            <v>0</v>
          </cell>
          <cell r="O55">
            <v>34067.038143206941</v>
          </cell>
          <cell r="P55">
            <v>35406.596648321472</v>
          </cell>
          <cell r="Q55">
            <v>36746.155153436004</v>
          </cell>
          <cell r="R55">
            <v>38085.713658550536</v>
          </cell>
          <cell r="S55">
            <v>39425.272163665068</v>
          </cell>
          <cell r="T55">
            <v>40764.830668779599</v>
          </cell>
          <cell r="U55">
            <v>42104.389173894131</v>
          </cell>
          <cell r="V55">
            <v>43443.947679008663</v>
          </cell>
          <cell r="W55">
            <v>44783.506184123195</v>
          </cell>
          <cell r="X55">
            <v>46123.064689237726</v>
          </cell>
          <cell r="Y55">
            <v>47462.623194352258</v>
          </cell>
          <cell r="Z55">
            <v>48802.18169946679</v>
          </cell>
          <cell r="AA55">
            <v>50141.740204581321</v>
          </cell>
          <cell r="AB55">
            <v>51481.298709695853</v>
          </cell>
          <cell r="AC55">
            <v>52820.857214810385</v>
          </cell>
          <cell r="AD55">
            <v>54160.415719924917</v>
          </cell>
          <cell r="AE55">
            <v>55499.974225039448</v>
          </cell>
          <cell r="AF55">
            <v>56839.53273015398</v>
          </cell>
          <cell r="AG55">
            <v>58179.091235268512</v>
          </cell>
          <cell r="AH55">
            <v>59518.649740383044</v>
          </cell>
          <cell r="AI55">
            <v>60858.208245497575</v>
          </cell>
          <cell r="AJ55">
            <v>62197.766750612107</v>
          </cell>
          <cell r="AK55">
            <v>63537.325255726639</v>
          </cell>
          <cell r="AL55">
            <v>64876.88376084117</v>
          </cell>
          <cell r="AM55">
            <v>66216.442265955702</v>
          </cell>
          <cell r="AN55">
            <v>67556.000771070234</v>
          </cell>
          <cell r="AO55">
            <v>68895.559276184766</v>
          </cell>
          <cell r="AP55">
            <v>70235.117781299297</v>
          </cell>
          <cell r="AQ55">
            <v>71574.676286413829</v>
          </cell>
          <cell r="AR55">
            <v>72914.234791528361</v>
          </cell>
          <cell r="AS55">
            <v>74253.793296642893</v>
          </cell>
          <cell r="AT55">
            <v>75593.351801757424</v>
          </cell>
          <cell r="AU55">
            <v>76932.910306871956</v>
          </cell>
          <cell r="AV55">
            <v>78272.468811986488</v>
          </cell>
          <cell r="AW55">
            <v>79612.027317101019</v>
          </cell>
          <cell r="AX55">
            <v>80951.585822215551</v>
          </cell>
          <cell r="AY55">
            <v>82291.144327330083</v>
          </cell>
          <cell r="AZ55">
            <v>83630.702832444615</v>
          </cell>
          <cell r="BA55">
            <v>84970.261337559146</v>
          </cell>
          <cell r="BB55">
            <v>86309.819842673678</v>
          </cell>
          <cell r="BC55">
            <v>87649.37834778821</v>
          </cell>
          <cell r="BD55">
            <v>88988.936852902742</v>
          </cell>
          <cell r="BE55">
            <v>90328.495358017273</v>
          </cell>
          <cell r="BF55">
            <v>91668.053863131805</v>
          </cell>
          <cell r="BG55">
            <v>93007.612368246337</v>
          </cell>
          <cell r="BH55">
            <v>94347.170873360868</v>
          </cell>
          <cell r="BI55">
            <v>95686.7293784754</v>
          </cell>
          <cell r="BJ55">
            <v>97026.287883589932</v>
          </cell>
          <cell r="BK55">
            <v>98365.846388704464</v>
          </cell>
          <cell r="BL55">
            <v>99705.404893818995</v>
          </cell>
          <cell r="BM55">
            <v>101044.96339893353</v>
          </cell>
          <cell r="BN55">
            <v>102384.52190404806</v>
          </cell>
          <cell r="BO55">
            <v>103724.08040916259</v>
          </cell>
          <cell r="BP55">
            <v>105063.63891427712</v>
          </cell>
          <cell r="BQ55">
            <v>106403.19741939165</v>
          </cell>
          <cell r="BR55">
            <v>107742.75592450619</v>
          </cell>
          <cell r="BS55">
            <v>109082.31442962072</v>
          </cell>
        </row>
        <row r="56">
          <cell r="E56">
            <v>7976.5999999999949</v>
          </cell>
          <cell r="G56">
            <v>56.160294390104077</v>
          </cell>
          <cell r="H56">
            <v>62.114942857897567</v>
          </cell>
          <cell r="K56" t="str">
            <v>9.0x - 10.0x LTM 9/30/09 EBITDA EBITDA ($7,976.6 mm)</v>
          </cell>
          <cell r="N56">
            <v>0</v>
          </cell>
          <cell r="O56">
            <v>34067.038143206941</v>
          </cell>
          <cell r="P56">
            <v>35406.596648321472</v>
          </cell>
          <cell r="Q56">
            <v>36746.155153436004</v>
          </cell>
          <cell r="R56">
            <v>38085.713658550536</v>
          </cell>
          <cell r="S56">
            <v>39425.272163665068</v>
          </cell>
          <cell r="T56">
            <v>40764.830668779599</v>
          </cell>
          <cell r="U56">
            <v>42104.389173894131</v>
          </cell>
          <cell r="V56">
            <v>43443.947679008663</v>
          </cell>
          <cell r="W56">
            <v>44783.506184123195</v>
          </cell>
          <cell r="X56">
            <v>46123.064689237726</v>
          </cell>
          <cell r="Y56">
            <v>47462.623194352258</v>
          </cell>
          <cell r="Z56">
            <v>48802.18169946679</v>
          </cell>
          <cell r="AA56">
            <v>50141.740204581321</v>
          </cell>
          <cell r="AB56">
            <v>51481.298709695853</v>
          </cell>
          <cell r="AC56">
            <v>52820.857214810385</v>
          </cell>
          <cell r="AD56">
            <v>54160.415719924917</v>
          </cell>
          <cell r="AE56">
            <v>55499.974225039448</v>
          </cell>
          <cell r="AF56">
            <v>56839.53273015398</v>
          </cell>
          <cell r="AG56">
            <v>58179.091235268512</v>
          </cell>
          <cell r="AH56">
            <v>59518.649740383044</v>
          </cell>
          <cell r="AI56">
            <v>60858.208245497575</v>
          </cell>
          <cell r="AJ56">
            <v>62197.766750612107</v>
          </cell>
          <cell r="AK56">
            <v>63537.325255726639</v>
          </cell>
          <cell r="AL56">
            <v>64876.88376084117</v>
          </cell>
          <cell r="AM56">
            <v>66216.442265955702</v>
          </cell>
          <cell r="AN56">
            <v>67556.000771070234</v>
          </cell>
          <cell r="AO56">
            <v>68895.559276184766</v>
          </cell>
          <cell r="AP56">
            <v>70235.117781299297</v>
          </cell>
          <cell r="AQ56">
            <v>71574.676286413829</v>
          </cell>
          <cell r="AR56">
            <v>72914.234791528361</v>
          </cell>
          <cell r="AS56">
            <v>74253.793296642893</v>
          </cell>
          <cell r="AT56">
            <v>75593.351801757424</v>
          </cell>
          <cell r="AU56">
            <v>76932.910306871956</v>
          </cell>
          <cell r="AV56">
            <v>78272.468811986488</v>
          </cell>
          <cell r="AW56">
            <v>79612.027317101019</v>
          </cell>
          <cell r="AX56">
            <v>80951.585822215551</v>
          </cell>
          <cell r="AY56">
            <v>82291.144327330083</v>
          </cell>
          <cell r="AZ56">
            <v>83630.702832444615</v>
          </cell>
          <cell r="BA56">
            <v>84970.261337559146</v>
          </cell>
          <cell r="BB56">
            <v>86309.819842673678</v>
          </cell>
          <cell r="BC56">
            <v>87649.37834778821</v>
          </cell>
          <cell r="BD56">
            <v>88988.936852902742</v>
          </cell>
          <cell r="BE56">
            <v>90328.495358017273</v>
          </cell>
          <cell r="BF56">
            <v>91668.053863131805</v>
          </cell>
          <cell r="BG56">
            <v>93007.612368246337</v>
          </cell>
          <cell r="BH56">
            <v>94347.170873360868</v>
          </cell>
          <cell r="BI56">
            <v>95686.7293784754</v>
          </cell>
          <cell r="BJ56">
            <v>97026.287883589932</v>
          </cell>
          <cell r="BK56">
            <v>98365.846388704464</v>
          </cell>
          <cell r="BL56">
            <v>99705.404893818995</v>
          </cell>
          <cell r="BM56">
            <v>101044.96339893353</v>
          </cell>
          <cell r="BN56">
            <v>102384.52190404806</v>
          </cell>
          <cell r="BO56">
            <v>103724.08040916259</v>
          </cell>
          <cell r="BP56">
            <v>105063.63891427712</v>
          </cell>
          <cell r="BQ56">
            <v>106403.19741939165</v>
          </cell>
          <cell r="BR56">
            <v>107742.75592450619</v>
          </cell>
          <cell r="BS56">
            <v>109082.31442962072</v>
          </cell>
        </row>
        <row r="57">
          <cell r="A57" t="str">
            <v>x</v>
          </cell>
        </row>
        <row r="59">
          <cell r="E59" t="str">
            <v>LTM 9/30/09 EBITDA</v>
          </cell>
          <cell r="F59">
            <v>7976.5999999999949</v>
          </cell>
          <cell r="K59" t="str">
            <v>Implied EV / LTM 9/30/09 EBITDA Multiple ($7976.6 mm)</v>
          </cell>
          <cell r="M59">
            <v>4.2708720687018236</v>
          </cell>
          <cell r="R59">
            <v>5.1105521987788833</v>
          </cell>
          <cell r="W59">
            <v>5.9502323288559431</v>
          </cell>
          <cell r="AB59">
            <v>6.789912458933002</v>
          </cell>
          <cell r="AG59">
            <v>7.6295925890100618</v>
          </cell>
          <cell r="AL59">
            <v>8.4692727190871206</v>
          </cell>
          <cell r="AQ59">
            <v>9.3089528491641804</v>
          </cell>
          <cell r="AV59">
            <v>10.14863297924124</v>
          </cell>
          <cell r="BA59">
            <v>10.9883131093183</v>
          </cell>
          <cell r="BF59">
            <v>11.827993239395358</v>
          </cell>
          <cell r="BK59">
            <v>12.667673369472418</v>
          </cell>
          <cell r="BP59">
            <v>13.507353499549479</v>
          </cell>
        </row>
        <row r="61">
          <cell r="E61" t="str">
            <v>2009E EBITDA</v>
          </cell>
          <cell r="F61">
            <v>8003.4999999999991</v>
          </cell>
          <cell r="K61" t="str">
            <v>Implied EV / 2009E EBITDA Multiple ($8003.5 mm)</v>
          </cell>
          <cell r="M61">
            <v>4.2565175414764722</v>
          </cell>
          <cell r="R61">
            <v>5.0933754818241539</v>
          </cell>
          <cell r="W61">
            <v>5.9302334221718365</v>
          </cell>
          <cell r="AB61">
            <v>6.7670913625195164</v>
          </cell>
          <cell r="AG61">
            <v>7.6039493028671989</v>
          </cell>
          <cell r="AL61">
            <v>8.4408072432148789</v>
          </cell>
          <cell r="AQ61">
            <v>9.2776651835625614</v>
          </cell>
          <cell r="AV61">
            <v>10.114523123910244</v>
          </cell>
          <cell r="BA61">
            <v>10.951381064257925</v>
          </cell>
          <cell r="BF61">
            <v>11.788239004605606</v>
          </cell>
          <cell r="BK61">
            <v>12.625096944953288</v>
          </cell>
          <cell r="BP61">
            <v>13.461954885300971</v>
          </cell>
        </row>
        <row r="63">
          <cell r="E63" t="str">
            <v>2009E Forward EPS</v>
          </cell>
          <cell r="F63">
            <v>3.7379984951091032</v>
          </cell>
          <cell r="K63" t="str">
            <v>Implied 2009E Forward EPS P/E Multiple ($3.74)</v>
          </cell>
          <cell r="M63">
            <v>7.4906397197954853</v>
          </cell>
          <cell r="R63">
            <v>8.8282539554732509</v>
          </cell>
          <cell r="W63">
            <v>10.165868191151016</v>
          </cell>
          <cell r="AB63">
            <v>11.503482426828782</v>
          </cell>
          <cell r="AG63">
            <v>12.841096662506548</v>
          </cell>
          <cell r="AL63">
            <v>14.178710898184312</v>
          </cell>
          <cell r="AQ63">
            <v>15.516325133862077</v>
          </cell>
          <cell r="AV63">
            <v>16.853939369539845</v>
          </cell>
          <cell r="BA63">
            <v>18.191553605217607</v>
          </cell>
          <cell r="BF63">
            <v>19.529167840895372</v>
          </cell>
          <cell r="BK63">
            <v>20.866782076573138</v>
          </cell>
          <cell r="BP63">
            <v>22.204396312250903</v>
          </cell>
        </row>
        <row r="65">
          <cell r="E65" t="str">
            <v>2010P Forward EPS</v>
          </cell>
          <cell r="F65">
            <v>3.815996938384997</v>
          </cell>
          <cell r="K65" t="str">
            <v>Implied 2010P Forward EPS P/E Multiple ($3.82)</v>
          </cell>
          <cell r="M65">
            <v>7.3375320924261898</v>
          </cell>
          <cell r="R65">
            <v>8.6478056803594381</v>
          </cell>
          <cell r="W65">
            <v>9.9580792682926855</v>
          </cell>
          <cell r="AB65">
            <v>11.268352856225935</v>
          </cell>
          <cell r="AG65">
            <v>12.578626444159182</v>
          </cell>
          <cell r="AL65">
            <v>13.88890003209243</v>
          </cell>
          <cell r="AQ65">
            <v>15.199173620025679</v>
          </cell>
          <cell r="AV65">
            <v>16.509447207958928</v>
          </cell>
          <cell r="BA65">
            <v>17.819720795892174</v>
          </cell>
          <cell r="BF65">
            <v>19.129994383825423</v>
          </cell>
          <cell r="BK65">
            <v>20.440267971758672</v>
          </cell>
          <cell r="BP65">
            <v>21.750541559691918</v>
          </cell>
        </row>
        <row r="73">
          <cell r="A73" t="str">
            <v>x</v>
          </cell>
        </row>
        <row r="74">
          <cell r="F74" t="str">
            <v>Start</v>
          </cell>
          <cell r="G74">
            <v>34067.038143206941</v>
          </cell>
          <cell r="O74">
            <v>34067.038143206941</v>
          </cell>
          <cell r="P74">
            <v>35406.596648321472</v>
          </cell>
          <cell r="Q74">
            <v>36746.155153436004</v>
          </cell>
          <cell r="R74">
            <v>38085.713658550536</v>
          </cell>
          <cell r="S74">
            <v>39425.272163665068</v>
          </cell>
          <cell r="T74">
            <v>40764.830668779599</v>
          </cell>
          <cell r="U74">
            <v>42104.389173894131</v>
          </cell>
          <cell r="V74">
            <v>43443.947679008663</v>
          </cell>
          <cell r="W74">
            <v>44783.506184123195</v>
          </cell>
          <cell r="X74">
            <v>46123.064689237726</v>
          </cell>
          <cell r="Y74">
            <v>47462.623194352258</v>
          </cell>
          <cell r="Z74">
            <v>48802.18169946679</v>
          </cell>
          <cell r="AA74">
            <v>50141.740204581321</v>
          </cell>
          <cell r="AB74">
            <v>51481.298709695853</v>
          </cell>
          <cell r="AC74">
            <v>52820.857214810385</v>
          </cell>
          <cell r="AD74">
            <v>54160.415719924917</v>
          </cell>
          <cell r="AE74">
            <v>55499.974225039448</v>
          </cell>
          <cell r="AF74">
            <v>56839.53273015398</v>
          </cell>
          <cell r="AG74">
            <v>58179.091235268512</v>
          </cell>
          <cell r="AH74">
            <v>59518.649740383044</v>
          </cell>
          <cell r="AI74">
            <v>60858.208245497575</v>
          </cell>
          <cell r="AJ74">
            <v>62197.766750612107</v>
          </cell>
          <cell r="AK74">
            <v>63537.325255726639</v>
          </cell>
          <cell r="AL74">
            <v>64876.88376084117</v>
          </cell>
          <cell r="AM74">
            <v>66216.442265955702</v>
          </cell>
          <cell r="AN74">
            <v>67556.000771070234</v>
          </cell>
          <cell r="AO74">
            <v>68895.559276184766</v>
          </cell>
          <cell r="AP74">
            <v>70235.117781299297</v>
          </cell>
          <cell r="AQ74">
            <v>71574.676286413829</v>
          </cell>
          <cell r="AR74">
            <v>72914.234791528361</v>
          </cell>
          <cell r="AS74">
            <v>74253.793296642893</v>
          </cell>
          <cell r="AT74">
            <v>75593.351801757424</v>
          </cell>
          <cell r="AU74">
            <v>76932.910306871956</v>
          </cell>
          <cell r="AV74">
            <v>78272.468811986488</v>
          </cell>
          <cell r="AW74">
            <v>79612.027317101019</v>
          </cell>
          <cell r="AX74">
            <v>80951.585822215551</v>
          </cell>
          <cell r="AY74">
            <v>82291.144327330083</v>
          </cell>
          <cell r="AZ74">
            <v>83630.702832444615</v>
          </cell>
          <cell r="BA74">
            <v>84970.261337559146</v>
          </cell>
          <cell r="BB74">
            <v>86309.819842673678</v>
          </cell>
          <cell r="BC74">
            <v>87649.37834778821</v>
          </cell>
          <cell r="BD74">
            <v>88988.936852902742</v>
          </cell>
          <cell r="BE74">
            <v>90328.495358017273</v>
          </cell>
          <cell r="BF74">
            <v>91668.053863131805</v>
          </cell>
          <cell r="BG74">
            <v>93007.612368246337</v>
          </cell>
          <cell r="BH74">
            <v>94347.170873360868</v>
          </cell>
          <cell r="BI74">
            <v>95686.7293784754</v>
          </cell>
          <cell r="BJ74">
            <v>97026.287883589932</v>
          </cell>
          <cell r="BK74">
            <v>98365.846388704464</v>
          </cell>
          <cell r="BL74">
            <v>99705.404893818995</v>
          </cell>
          <cell r="BM74">
            <v>101044.96339893353</v>
          </cell>
          <cell r="BN74">
            <v>102384.52190404806</v>
          </cell>
          <cell r="BO74">
            <v>103724.08040916259</v>
          </cell>
          <cell r="BP74">
            <v>105063.63891427712</v>
          </cell>
          <cell r="BQ74">
            <v>106403.19741939165</v>
          </cell>
          <cell r="BR74">
            <v>107742.75592450619</v>
          </cell>
          <cell r="BS74">
            <v>109082.31442962072</v>
          </cell>
        </row>
        <row r="75">
          <cell r="F75" t="str">
            <v>End</v>
          </cell>
          <cell r="G75">
            <v>107742.7559245063</v>
          </cell>
          <cell r="O75">
            <v>1339.5585051145347</v>
          </cell>
          <cell r="P75">
            <v>1339.5585051145347</v>
          </cell>
          <cell r="Q75">
            <v>1339.5585051145347</v>
          </cell>
          <cell r="R75">
            <v>1339.5585051145347</v>
          </cell>
          <cell r="S75">
            <v>1339.5585051145347</v>
          </cell>
          <cell r="T75">
            <v>1339.5585051145347</v>
          </cell>
          <cell r="U75">
            <v>1339.5585051145347</v>
          </cell>
          <cell r="V75">
            <v>1339.5585051145347</v>
          </cell>
          <cell r="W75">
            <v>1339.5585051145347</v>
          </cell>
          <cell r="X75">
            <v>1339.5585051145347</v>
          </cell>
          <cell r="Y75">
            <v>1339.5585051145317</v>
          </cell>
          <cell r="Z75">
            <v>1339.5585051145317</v>
          </cell>
          <cell r="AA75">
            <v>1339.5585051145317</v>
          </cell>
          <cell r="AB75">
            <v>1339.5585051145317</v>
          </cell>
          <cell r="AC75">
            <v>1339.5585051145317</v>
          </cell>
          <cell r="AD75">
            <v>1339.5585051145347</v>
          </cell>
          <cell r="AE75">
            <v>1339.5585051145347</v>
          </cell>
          <cell r="AF75">
            <v>1339.5585051145347</v>
          </cell>
          <cell r="AG75">
            <v>1339.5585051145347</v>
          </cell>
          <cell r="AH75">
            <v>1339.5585051145347</v>
          </cell>
          <cell r="AI75">
            <v>1339.5585051145317</v>
          </cell>
          <cell r="AJ75">
            <v>1339.5585051145317</v>
          </cell>
          <cell r="AK75">
            <v>1339.5585051145317</v>
          </cell>
          <cell r="AL75">
            <v>1339.5585051145317</v>
          </cell>
          <cell r="AM75">
            <v>1339.5585051145317</v>
          </cell>
          <cell r="AN75">
            <v>1339.5585051145347</v>
          </cell>
          <cell r="AO75">
            <v>1339.5585051145347</v>
          </cell>
          <cell r="AP75">
            <v>1339.5585051145347</v>
          </cell>
          <cell r="AQ75">
            <v>1339.5585051145347</v>
          </cell>
          <cell r="AR75">
            <v>1339.5585051145347</v>
          </cell>
          <cell r="AS75">
            <v>1339.5585051145347</v>
          </cell>
          <cell r="AT75">
            <v>1339.5585051145347</v>
          </cell>
          <cell r="AU75">
            <v>1339.5585051145347</v>
          </cell>
          <cell r="AV75">
            <v>1339.5585051145347</v>
          </cell>
          <cell r="AW75">
            <v>1339.5585051145347</v>
          </cell>
          <cell r="AX75">
            <v>1339.5585051145347</v>
          </cell>
          <cell r="AY75">
            <v>1339.5585051145347</v>
          </cell>
          <cell r="AZ75">
            <v>1339.5585051145347</v>
          </cell>
          <cell r="BA75">
            <v>1339.5585051145347</v>
          </cell>
          <cell r="BB75">
            <v>1339.5585051145347</v>
          </cell>
          <cell r="BC75">
            <v>1339.5585051145317</v>
          </cell>
          <cell r="BD75">
            <v>1339.5585051145317</v>
          </cell>
          <cell r="BE75">
            <v>1339.5585051145317</v>
          </cell>
          <cell r="BF75">
            <v>1339.5585051145317</v>
          </cell>
          <cell r="BG75">
            <v>1339.5585051145317</v>
          </cell>
          <cell r="BH75">
            <v>1339.5585051145347</v>
          </cell>
          <cell r="BI75">
            <v>1339.5585051145347</v>
          </cell>
          <cell r="BJ75">
            <v>1339.5585051145347</v>
          </cell>
          <cell r="BK75">
            <v>1339.5585051145347</v>
          </cell>
          <cell r="BL75">
            <v>1339.5585051145347</v>
          </cell>
          <cell r="BM75">
            <v>1339.5585051145347</v>
          </cell>
          <cell r="BN75">
            <v>1339.5585051145347</v>
          </cell>
          <cell r="BO75">
            <v>1339.5585051145347</v>
          </cell>
          <cell r="BP75">
            <v>1339.5585051145347</v>
          </cell>
          <cell r="BQ75">
            <v>1339.5585051145347</v>
          </cell>
          <cell r="BR75">
            <v>1339.5585051145347</v>
          </cell>
          <cell r="BS75">
            <v>1339.5585051145347</v>
          </cell>
        </row>
        <row r="76">
          <cell r="F76" t="str">
            <v>Increment</v>
          </cell>
          <cell r="G76">
            <v>1339.5585051145338</v>
          </cell>
        </row>
        <row r="78">
          <cell r="F78" t="str">
            <v>Fully Diluted Share Count based on implied price</v>
          </cell>
          <cell r="M78">
            <v>1331.486979</v>
          </cell>
          <cell r="R78">
            <v>1331.486979</v>
          </cell>
          <cell r="W78">
            <v>1331.8672945557894</v>
          </cell>
          <cell r="AB78">
            <v>1333.2491405620931</v>
          </cell>
          <cell r="AG78">
            <v>1337.8378786285416</v>
          </cell>
          <cell r="AL78">
            <v>1341.5608170598114</v>
          </cell>
          <cell r="AQ78">
            <v>1346.1086162056897</v>
          </cell>
          <cell r="AV78">
            <v>1351.9626565817462</v>
          </cell>
          <cell r="BA78">
            <v>1358.6560755095588</v>
          </cell>
          <cell r="BF78">
            <v>1364.4325877349315</v>
          </cell>
          <cell r="BK78">
            <v>1369.4685214698718</v>
          </cell>
          <cell r="BP78">
            <v>1373.8977162006024</v>
          </cell>
        </row>
        <row r="79">
          <cell r="A79" t="str">
            <v>*Football Field increments hidden</v>
          </cell>
        </row>
        <row r="86">
          <cell r="A86" t="str">
            <v>x</v>
          </cell>
        </row>
      </sheetData>
      <sheetData sheetId="16" refreshError="1">
        <row r="1">
          <cell r="AT1" t="str">
            <v>x</v>
          </cell>
          <cell r="BH1" t="str">
            <v>x</v>
          </cell>
        </row>
        <row r="2">
          <cell r="B2" t="str">
            <v>Contribution Analysis</v>
          </cell>
        </row>
        <row r="4">
          <cell r="B4" t="str">
            <v>($ in Millions)</v>
          </cell>
          <cell r="L4" t="str">
            <v>% Contribution</v>
          </cell>
          <cell r="P4" t="str">
            <v>% of Combined Equity Value</v>
          </cell>
          <cell r="T4" t="str">
            <v>Implied</v>
          </cell>
        </row>
        <row r="5">
          <cell r="F5" t="str">
            <v>Pfizer</v>
          </cell>
          <cell r="H5" t="str">
            <v>Wyeth</v>
          </cell>
          <cell r="J5" t="str">
            <v>Total</v>
          </cell>
          <cell r="L5" t="str">
            <v>Pfizer</v>
          </cell>
          <cell r="N5" t="str">
            <v>Wyeth</v>
          </cell>
          <cell r="P5" t="str">
            <v>Pfizer</v>
          </cell>
          <cell r="R5" t="str">
            <v>Wyeth</v>
          </cell>
          <cell r="T5" t="str">
            <v>Exchange Ratio</v>
          </cell>
        </row>
        <row r="7">
          <cell r="B7" t="str">
            <v>Revenue</v>
          </cell>
          <cell r="D7">
            <v>2008</v>
          </cell>
          <cell r="F7">
            <v>48341</v>
          </cell>
          <cell r="H7">
            <v>22833.9</v>
          </cell>
          <cell r="J7">
            <v>71174.899999999994</v>
          </cell>
          <cell r="L7">
            <v>0.67918606137837922</v>
          </cell>
          <cell r="N7">
            <v>0.32081393862162089</v>
          </cell>
          <cell r="P7">
            <v>0.69938854677060391</v>
          </cell>
          <cell r="R7">
            <v>0.30061145322939636</v>
          </cell>
          <cell r="T7">
            <v>2.1726111016918392</v>
          </cell>
        </row>
        <row r="8">
          <cell r="D8">
            <v>2009</v>
          </cell>
          <cell r="F8">
            <v>46093.3</v>
          </cell>
          <cell r="H8">
            <v>23060.6</v>
          </cell>
          <cell r="J8">
            <v>69153.899999999994</v>
          </cell>
          <cell r="L8">
            <v>0.66653218401276004</v>
          </cell>
          <cell r="N8">
            <v>0.33346781598724007</v>
          </cell>
          <cell r="P8">
            <v>0.6883025259415958</v>
          </cell>
          <cell r="R8">
            <v>0.31169747405840448</v>
          </cell>
          <cell r="T8">
            <v>2.2890164134177304</v>
          </cell>
        </row>
        <row r="9">
          <cell r="D9">
            <v>2010</v>
          </cell>
          <cell r="F9">
            <v>47370.2</v>
          </cell>
          <cell r="H9">
            <v>23050.6</v>
          </cell>
          <cell r="J9">
            <v>70420.799999999988</v>
          </cell>
          <cell r="L9">
            <v>0.67267341467293762</v>
          </cell>
          <cell r="N9">
            <v>0.32732658532706249</v>
          </cell>
          <cell r="P9">
            <v>0.69368283816110976</v>
          </cell>
          <cell r="R9">
            <v>0.30631716183889052</v>
          </cell>
          <cell r="T9">
            <v>2.2320574401280591</v>
          </cell>
        </row>
        <row r="10">
          <cell r="J10" t="str">
            <v>Average</v>
          </cell>
          <cell r="L10">
            <v>0.67279722002135889</v>
          </cell>
          <cell r="N10">
            <v>0.32720277997864117</v>
          </cell>
          <cell r="P10">
            <v>0.69379130362443642</v>
          </cell>
          <cell r="R10">
            <v>0.30620869637556375</v>
          </cell>
          <cell r="T10">
            <v>2.2312283184125428</v>
          </cell>
        </row>
        <row r="12">
          <cell r="B12" t="str">
            <v>EBITDA</v>
          </cell>
          <cell r="D12">
            <v>2008</v>
          </cell>
          <cell r="F12">
            <v>25043</v>
          </cell>
          <cell r="H12">
            <v>7895.9</v>
          </cell>
          <cell r="J12">
            <v>32938.9</v>
          </cell>
          <cell r="L12">
            <v>0.76028646979710912</v>
          </cell>
          <cell r="N12">
            <v>0.2397135302028908</v>
          </cell>
          <cell r="P12">
            <v>0.7704403509720511</v>
          </cell>
          <cell r="R12">
            <v>0.22955964902794893</v>
          </cell>
          <cell r="T12">
            <v>1.5060920600112342</v>
          </cell>
        </row>
        <row r="13">
          <cell r="D13">
            <v>2009</v>
          </cell>
          <cell r="F13">
            <v>21863.500000000004</v>
          </cell>
          <cell r="H13">
            <v>8003.4999999999991</v>
          </cell>
          <cell r="J13">
            <v>29867.000000000004</v>
          </cell>
          <cell r="L13">
            <v>0.73202866039441528</v>
          </cell>
          <cell r="N13">
            <v>0.26797133960558467</v>
          </cell>
          <cell r="P13">
            <v>0.74568377600542834</v>
          </cell>
          <cell r="R13">
            <v>0.25431622399457182</v>
          </cell>
          <cell r="T13">
            <v>1.7239090906379879</v>
          </cell>
        </row>
        <row r="14">
          <cell r="D14">
            <v>2010</v>
          </cell>
          <cell r="F14">
            <v>24203.999999999993</v>
          </cell>
          <cell r="H14">
            <v>8000.2999999999984</v>
          </cell>
          <cell r="J14">
            <v>32204.299999999992</v>
          </cell>
          <cell r="L14">
            <v>0.75157665280723374</v>
          </cell>
          <cell r="N14">
            <v>0.24842334719276618</v>
          </cell>
          <cell r="P14">
            <v>0.76280970861819408</v>
          </cell>
          <cell r="R14">
            <v>0.237190291381806</v>
          </cell>
          <cell r="T14">
            <v>1.5717218257053003</v>
          </cell>
        </row>
        <row r="15">
          <cell r="J15" t="str">
            <v>Average</v>
          </cell>
          <cell r="L15">
            <v>0.74796392766625264</v>
          </cell>
          <cell r="N15">
            <v>0.2520360723337472</v>
          </cell>
          <cell r="P15">
            <v>0.75964461186522447</v>
          </cell>
          <cell r="R15">
            <v>0.24035538813477561</v>
          </cell>
          <cell r="T15">
            <v>1.6005743254515075</v>
          </cell>
        </row>
        <row r="17">
          <cell r="B17" t="str">
            <v>EBIT</v>
          </cell>
          <cell r="D17">
            <v>2008</v>
          </cell>
          <cell r="F17">
            <v>19769</v>
          </cell>
          <cell r="H17">
            <v>6946.2</v>
          </cell>
          <cell r="J17">
            <v>26715.200000000001</v>
          </cell>
          <cell r="L17">
            <v>0.73999071689525064</v>
          </cell>
          <cell r="N17">
            <v>0.26000928310474936</v>
          </cell>
          <cell r="P17">
            <v>0.75265930782540813</v>
          </cell>
          <cell r="R17">
            <v>0.24734069217459198</v>
          </cell>
          <cell r="T17">
            <v>1.6610860170034287</v>
          </cell>
        </row>
        <row r="18">
          <cell r="D18">
            <v>2009</v>
          </cell>
          <cell r="F18">
            <v>17040.100000000006</v>
          </cell>
          <cell r="H18">
            <v>7065.3999999999987</v>
          </cell>
          <cell r="J18">
            <v>24105.500000000004</v>
          </cell>
          <cell r="L18">
            <v>0.7068967662981479</v>
          </cell>
          <cell r="N18">
            <v>0.29310323370185215</v>
          </cell>
          <cell r="P18">
            <v>0.72366580527808111</v>
          </cell>
          <cell r="R18">
            <v>0.27633419472191911</v>
          </cell>
          <cell r="T18">
            <v>1.9301522397824813</v>
          </cell>
        </row>
        <row r="19">
          <cell r="D19">
            <v>2010</v>
          </cell>
          <cell r="F19">
            <v>19413.599999999991</v>
          </cell>
          <cell r="H19">
            <v>7012.9999999999982</v>
          </cell>
          <cell r="J19">
            <v>26426.599999999991</v>
          </cell>
          <cell r="L19">
            <v>0.73462344758690101</v>
          </cell>
          <cell r="N19">
            <v>0.26537655241309893</v>
          </cell>
          <cell r="P19">
            <v>0.74795706063049494</v>
          </cell>
          <cell r="R19">
            <v>0.25204293936950517</v>
          </cell>
          <cell r="T19">
            <v>1.7033067083447155</v>
          </cell>
        </row>
        <row r="20">
          <cell r="J20" t="str">
            <v>Average</v>
          </cell>
          <cell r="L20">
            <v>0.72717031026009982</v>
          </cell>
          <cell r="N20">
            <v>0.27282968973990013</v>
          </cell>
          <cell r="P20">
            <v>0.74142739124466139</v>
          </cell>
          <cell r="R20">
            <v>0.25857260875533877</v>
          </cell>
          <cell r="T20">
            <v>1.7648483217102084</v>
          </cell>
        </row>
        <row r="22">
          <cell r="B22" t="str">
            <v>Net Income</v>
          </cell>
          <cell r="D22">
            <v>2008</v>
          </cell>
          <cell r="F22">
            <v>16366</v>
          </cell>
          <cell r="H22">
            <v>4766.6000000000004</v>
          </cell>
          <cell r="J22">
            <v>21132.6</v>
          </cell>
          <cell r="L22">
            <v>0.77444327721151207</v>
          </cell>
          <cell r="N22">
            <v>0.22555672278848796</v>
          </cell>
          <cell r="P22">
            <v>0.78284308393157409</v>
          </cell>
          <cell r="R22">
            <v>0.21715691606842605</v>
          </cell>
          <cell r="T22">
            <v>1.4021482477948253</v>
          </cell>
        </row>
        <row r="23">
          <cell r="D23">
            <v>2009</v>
          </cell>
          <cell r="F23">
            <v>12376.000000000005</v>
          </cell>
          <cell r="H23">
            <v>4967.7999999999984</v>
          </cell>
          <cell r="J23">
            <v>17343.800000000003</v>
          </cell>
          <cell r="L23">
            <v>0.7135691140349868</v>
          </cell>
          <cell r="N23">
            <v>0.28643088596501332</v>
          </cell>
          <cell r="P23">
            <v>0.72951142744207942</v>
          </cell>
          <cell r="R23">
            <v>0.2704885725579208</v>
          </cell>
          <cell r="T23">
            <v>1.874182204948426</v>
          </cell>
        </row>
        <row r="24">
          <cell r="D24">
            <v>2010</v>
          </cell>
          <cell r="F24">
            <v>14223.79999999999</v>
          </cell>
          <cell r="H24">
            <v>4985.5999999999985</v>
          </cell>
          <cell r="J24">
            <v>19209.399999999987</v>
          </cell>
          <cell r="L24">
            <v>0.74046039959603105</v>
          </cell>
          <cell r="N24">
            <v>0.25953960040396901</v>
          </cell>
          <cell r="P24">
            <v>0.75307079531287369</v>
          </cell>
          <cell r="R24">
            <v>0.24692920468712645</v>
          </cell>
          <cell r="T24">
            <v>1.657416428397789</v>
          </cell>
        </row>
        <row r="25">
          <cell r="J25" t="str">
            <v>Average</v>
          </cell>
          <cell r="L25">
            <v>0.74282426361417675</v>
          </cell>
          <cell r="N25">
            <v>0.25717573638582342</v>
          </cell>
          <cell r="P25">
            <v>0.7551417688955091</v>
          </cell>
          <cell r="R25">
            <v>0.24485823110449109</v>
          </cell>
          <cell r="T25">
            <v>1.64458229371368</v>
          </cell>
        </row>
        <row r="27">
          <cell r="B27" t="str">
            <v>Equity Market Value</v>
          </cell>
          <cell r="F27">
            <v>117664.22281725</v>
          </cell>
          <cell r="H27">
            <v>58348.915803410004</v>
          </cell>
          <cell r="J27">
            <v>176013.13862066</v>
          </cell>
          <cell r="L27">
            <v>0.6684968164270827</v>
          </cell>
          <cell r="N27">
            <v>0.33150318357291736</v>
          </cell>
          <cell r="P27">
            <v>0.69002373401381101</v>
          </cell>
          <cell r="R27">
            <v>0.3099762659861891</v>
          </cell>
          <cell r="T27">
            <v>2.2706981217702165</v>
          </cell>
        </row>
        <row r="31">
          <cell r="B31" t="str">
            <v>Other Assumptions</v>
          </cell>
          <cell r="F31" t="str">
            <v>Pfizer</v>
          </cell>
          <cell r="H31" t="str">
            <v>Wyeth</v>
          </cell>
          <cell r="J31" t="str">
            <v>Total</v>
          </cell>
        </row>
        <row r="32">
          <cell r="B32" t="str">
            <v>Net Debt</v>
          </cell>
          <cell r="F32">
            <v>-18368</v>
          </cell>
          <cell r="H32">
            <v>-3440.6000000000022</v>
          </cell>
          <cell r="J32">
            <v>-21808.600000000002</v>
          </cell>
        </row>
        <row r="33">
          <cell r="B33" t="str">
            <v>Equity Value</v>
          </cell>
          <cell r="F33">
            <v>117664.22281725</v>
          </cell>
          <cell r="H33">
            <v>58348.915803410004</v>
          </cell>
          <cell r="J33">
            <v>176013.13862066</v>
          </cell>
        </row>
        <row r="34">
          <cell r="B34" t="str">
            <v>Enterprise Value</v>
          </cell>
          <cell r="F34">
            <v>99296.222817250004</v>
          </cell>
          <cell r="H34">
            <v>54908.315803410005</v>
          </cell>
          <cell r="J34">
            <v>154204.53862066002</v>
          </cell>
        </row>
        <row r="35">
          <cell r="B35" t="str">
            <v>Fully Diluted Shares Out</v>
          </cell>
          <cell r="F35">
            <v>6742.9354050000002</v>
          </cell>
          <cell r="H35">
            <v>1333.9944170875629</v>
          </cell>
        </row>
        <row r="36">
          <cell r="B36" t="str">
            <v>Share Price</v>
          </cell>
          <cell r="F36">
            <v>17.45</v>
          </cell>
          <cell r="H36">
            <v>43.74</v>
          </cell>
        </row>
        <row r="39">
          <cell r="B39" t="str">
            <v>Calculation Steps (Based on 2009P EBITDA)</v>
          </cell>
        </row>
        <row r="41">
          <cell r="B41" t="str">
            <v>Combined Enterprise Value</v>
          </cell>
          <cell r="H41">
            <v>154204.53862066002</v>
          </cell>
        </row>
        <row r="42">
          <cell r="B42" t="str">
            <v>% Contributed by Pfizer</v>
          </cell>
          <cell r="H42">
            <v>0.73202866039441528</v>
          </cell>
        </row>
        <row r="43">
          <cell r="B43" t="str">
            <v>Pfizer Enterprise Value based on EBITDA Contribution</v>
          </cell>
          <cell r="H43">
            <v>112882.14183322064</v>
          </cell>
        </row>
        <row r="45">
          <cell r="B45" t="str">
            <v>Pfizer Net Debt of ($18,368.0)</v>
          </cell>
          <cell r="H45">
            <v>-18368</v>
          </cell>
        </row>
        <row r="46">
          <cell r="B46" t="str">
            <v>Implied Pfizer Equity Value</v>
          </cell>
          <cell r="H46">
            <v>131250.14183322064</v>
          </cell>
        </row>
        <row r="48">
          <cell r="B48" t="str">
            <v>Combined Equity Value</v>
          </cell>
          <cell r="H48">
            <v>176013.13862066</v>
          </cell>
        </row>
        <row r="49">
          <cell r="B49" t="str">
            <v>Pfizer Equity Value as a % of Combined Equity Value</v>
          </cell>
          <cell r="H49">
            <v>0.74568377600542834</v>
          </cell>
        </row>
        <row r="51">
          <cell r="B51" t="str">
            <v>Pfizer Fully Diluted Pfizer Share Count</v>
          </cell>
          <cell r="H51">
            <v>6742.9354050000002</v>
          </cell>
        </row>
        <row r="52">
          <cell r="B52" t="str">
            <v>Pro Forma Share Count to Yield 74.6% Pfizer Ownership</v>
          </cell>
          <cell r="H52">
            <v>9042.6205074775735</v>
          </cell>
        </row>
        <row r="53">
          <cell r="B53" t="str">
            <v>Implied Shares Issued</v>
          </cell>
          <cell r="H53">
            <v>2299.6851024775733</v>
          </cell>
        </row>
        <row r="55">
          <cell r="B55" t="str">
            <v>Fully Diluted Wyeth Share Count</v>
          </cell>
          <cell r="H55">
            <v>1333.9944170875629</v>
          </cell>
        </row>
        <row r="57">
          <cell r="B57" t="str">
            <v>Implied Exchange Ratio</v>
          </cell>
          <cell r="H57">
            <v>1.7239090906379879</v>
          </cell>
        </row>
        <row r="60">
          <cell r="B60" t="str">
            <v>Alternative Calculation Steps (Based on 2009P EBITDA)</v>
          </cell>
        </row>
        <row r="62">
          <cell r="B62" t="str">
            <v>Combined Enterprise Value</v>
          </cell>
          <cell r="H62">
            <v>154204.53862066002</v>
          </cell>
        </row>
        <row r="63">
          <cell r="B63" t="str">
            <v>% Contributed by Wyeth</v>
          </cell>
          <cell r="H63">
            <v>0.26797133960558467</v>
          </cell>
        </row>
        <row r="64">
          <cell r="B64" t="str">
            <v>Enterprise Value based on EBITDA Contribution</v>
          </cell>
          <cell r="H64">
            <v>41322.396787439386</v>
          </cell>
        </row>
        <row r="66">
          <cell r="B66" t="str">
            <v>Wyeth Net Debt of ($3,440.6)</v>
          </cell>
          <cell r="H66">
            <v>-3440.6000000000022</v>
          </cell>
        </row>
        <row r="67">
          <cell r="B67" t="str">
            <v>Implied Wyeth Equity Value</v>
          </cell>
          <cell r="H67">
            <v>44762.996787439391</v>
          </cell>
        </row>
        <row r="69">
          <cell r="B69" t="str">
            <v>Combined Equity Value</v>
          </cell>
          <cell r="H69">
            <v>176013.13862066</v>
          </cell>
        </row>
        <row r="70">
          <cell r="B70" t="str">
            <v>Wyeth Equity Value as a % of Combined Equity Value</v>
          </cell>
          <cell r="H70">
            <v>0.25431622399457182</v>
          </cell>
        </row>
        <row r="72">
          <cell r="B72" t="str">
            <v>Fully Diluted Pfizer Share Count</v>
          </cell>
          <cell r="H72">
            <v>6742.9354050000002</v>
          </cell>
        </row>
        <row r="73">
          <cell r="B73" t="str">
            <v>Implied Pfizer Share Price (Based on Equity Value of $54,908.3 mm)</v>
          </cell>
          <cell r="H73">
            <v>19.464837485451284</v>
          </cell>
        </row>
        <row r="75">
          <cell r="B75" t="str">
            <v>Implied Shares Issued (Based on Pfizer Price of $19.46)</v>
          </cell>
          <cell r="H75">
            <v>2299.6851024775756</v>
          </cell>
        </row>
        <row r="76">
          <cell r="B76" t="str">
            <v>Pro Forma Combined Share Count</v>
          </cell>
          <cell r="H76">
            <v>9042.6205074775753</v>
          </cell>
        </row>
        <row r="78">
          <cell r="B78" t="str">
            <v>Fully Diluted Wyeth Share Count</v>
          </cell>
          <cell r="H78">
            <v>1333.9944170875629</v>
          </cell>
        </row>
        <row r="80">
          <cell r="B80" t="str">
            <v>Implied Exchange Ratio</v>
          </cell>
          <cell r="H80">
            <v>1.7239090906379897</v>
          </cell>
        </row>
        <row r="82">
          <cell r="B82" t="str">
            <v>Implied Pfizer Ownership</v>
          </cell>
          <cell r="H82">
            <v>0.74568377600542823</v>
          </cell>
        </row>
        <row r="83">
          <cell r="B83" t="str">
            <v>Implied Wyeth Ownership</v>
          </cell>
          <cell r="H83">
            <v>0.25431622399457182</v>
          </cell>
        </row>
        <row r="85">
          <cell r="A85" t="str">
            <v>x</v>
          </cell>
          <cell r="U85" t="str">
            <v>x</v>
          </cell>
          <cell r="AT85" t="str">
            <v>x</v>
          </cell>
          <cell r="BH85" t="str">
            <v>x</v>
          </cell>
        </row>
        <row r="87">
          <cell r="AC87" t="str">
            <v>Implied Enterprise Value of Combined Firm</v>
          </cell>
        </row>
        <row r="89">
          <cell r="V89" t="str">
            <v>Multiple</v>
          </cell>
          <cell r="Y89" t="str">
            <v>($ in Millions)</v>
          </cell>
          <cell r="AC89" t="str">
            <v>EV / EBITDA Multiple</v>
          </cell>
          <cell r="AI89" t="str">
            <v>EV / EBITDA Multiple</v>
          </cell>
          <cell r="AO89" t="str">
            <v>EV / EBITDA Multiple</v>
          </cell>
        </row>
        <row r="90">
          <cell r="V90" t="str">
            <v>Start</v>
          </cell>
          <cell r="W90">
            <v>6</v>
          </cell>
          <cell r="AC90">
            <v>6</v>
          </cell>
          <cell r="AE90">
            <v>6.5</v>
          </cell>
          <cell r="AG90">
            <v>7</v>
          </cell>
          <cell r="AI90">
            <v>6</v>
          </cell>
          <cell r="AK90">
            <v>6.5</v>
          </cell>
          <cell r="AM90">
            <v>7</v>
          </cell>
          <cell r="AO90">
            <v>6</v>
          </cell>
          <cell r="AQ90">
            <v>6.5</v>
          </cell>
          <cell r="AS90">
            <v>7</v>
          </cell>
        </row>
        <row r="91">
          <cell r="V91" t="str">
            <v>Step</v>
          </cell>
          <cell r="W91">
            <v>0.5</v>
          </cell>
          <cell r="Y91" t="str">
            <v>2008A EBITDA</v>
          </cell>
        </row>
        <row r="92">
          <cell r="Y92" t="str">
            <v>Pfizer</v>
          </cell>
          <cell r="AA92">
            <v>25043</v>
          </cell>
          <cell r="AC92">
            <v>150258</v>
          </cell>
          <cell r="AE92">
            <v>162779.5</v>
          </cell>
          <cell r="AG92">
            <v>175301</v>
          </cell>
        </row>
        <row r="93">
          <cell r="Y93" t="str">
            <v>Wyeth</v>
          </cell>
          <cell r="AA93">
            <v>7895.9</v>
          </cell>
          <cell r="AC93">
            <v>47375.399999999994</v>
          </cell>
          <cell r="AE93">
            <v>51323.35</v>
          </cell>
          <cell r="AG93">
            <v>55271.299999999996</v>
          </cell>
        </row>
        <row r="94">
          <cell r="Y94" t="str">
            <v>Total</v>
          </cell>
          <cell r="AA94">
            <v>32938.9</v>
          </cell>
          <cell r="AC94">
            <v>197633.4</v>
          </cell>
          <cell r="AE94">
            <v>214102.85</v>
          </cell>
          <cell r="AG94">
            <v>230572.3</v>
          </cell>
        </row>
        <row r="96">
          <cell r="Y96" t="str">
            <v>2009P EBITDA</v>
          </cell>
        </row>
        <row r="97">
          <cell r="Y97" t="str">
            <v>Pfizer</v>
          </cell>
          <cell r="AA97">
            <v>21863.500000000004</v>
          </cell>
          <cell r="AI97">
            <v>131181.00000000003</v>
          </cell>
          <cell r="AK97">
            <v>142112.75000000003</v>
          </cell>
          <cell r="AM97">
            <v>153044.50000000003</v>
          </cell>
        </row>
        <row r="98">
          <cell r="Y98" t="str">
            <v>Wyeth</v>
          </cell>
          <cell r="AA98">
            <v>8003.4999999999991</v>
          </cell>
          <cell r="AI98">
            <v>48020.999999999993</v>
          </cell>
          <cell r="AK98">
            <v>52022.749999999993</v>
          </cell>
          <cell r="AM98">
            <v>56024.499999999993</v>
          </cell>
        </row>
        <row r="99">
          <cell r="Y99" t="str">
            <v>Total</v>
          </cell>
          <cell r="AA99">
            <v>29867.000000000004</v>
          </cell>
          <cell r="AI99">
            <v>179202.00000000003</v>
          </cell>
          <cell r="AK99">
            <v>194135.50000000003</v>
          </cell>
          <cell r="AM99">
            <v>209069.00000000003</v>
          </cell>
        </row>
        <row r="101">
          <cell r="Y101" t="str">
            <v>2010P EBITDA</v>
          </cell>
        </row>
        <row r="102">
          <cell r="Y102" t="str">
            <v>Pfizer</v>
          </cell>
          <cell r="AA102">
            <v>24203.999999999993</v>
          </cell>
          <cell r="AO102">
            <v>145223.99999999994</v>
          </cell>
          <cell r="AQ102">
            <v>157325.99999999994</v>
          </cell>
          <cell r="AS102">
            <v>169427.99999999994</v>
          </cell>
        </row>
        <row r="103">
          <cell r="Y103" t="str">
            <v>Wyeth</v>
          </cell>
          <cell r="AA103">
            <v>8000.2999999999984</v>
          </cell>
          <cell r="AO103">
            <v>48001.799999999988</v>
          </cell>
          <cell r="AQ103">
            <v>52001.94999999999</v>
          </cell>
          <cell r="AS103">
            <v>56002.099999999991</v>
          </cell>
        </row>
        <row r="104">
          <cell r="Y104" t="str">
            <v>Total</v>
          </cell>
          <cell r="AA104">
            <v>32204.299999999992</v>
          </cell>
          <cell r="AO104">
            <v>193225.79999999993</v>
          </cell>
          <cell r="AQ104">
            <v>209327.94999999992</v>
          </cell>
          <cell r="AS104">
            <v>225430.09999999992</v>
          </cell>
        </row>
        <row r="106">
          <cell r="AC106" t="str">
            <v>Implied % of Combined Equity Value 1</v>
          </cell>
        </row>
        <row r="108">
          <cell r="Y108" t="str">
            <v>($ in Millions)</v>
          </cell>
          <cell r="AC108" t="str">
            <v>EV / EBITDA Multiple</v>
          </cell>
          <cell r="AI108" t="str">
            <v>EV / EBITDA Multiple</v>
          </cell>
          <cell r="AO108" t="str">
            <v>EV / EBITDA Multiple</v>
          </cell>
        </row>
        <row r="109">
          <cell r="AC109">
            <v>6</v>
          </cell>
          <cell r="AE109">
            <v>6.5</v>
          </cell>
          <cell r="AG109">
            <v>7</v>
          </cell>
          <cell r="AI109">
            <v>6</v>
          </cell>
          <cell r="AK109">
            <v>6.5</v>
          </cell>
          <cell r="AM109">
            <v>7</v>
          </cell>
          <cell r="AO109">
            <v>6</v>
          </cell>
          <cell r="AQ109">
            <v>6.5</v>
          </cell>
          <cell r="AS109">
            <v>7</v>
          </cell>
        </row>
        <row r="110">
          <cell r="Y110" t="str">
            <v>Net Debt</v>
          </cell>
        </row>
        <row r="111">
          <cell r="Y111" t="str">
            <v>Pfizer</v>
          </cell>
          <cell r="AA111">
            <v>-18368</v>
          </cell>
        </row>
        <row r="112">
          <cell r="Y112" t="str">
            <v>Wyeth</v>
          </cell>
          <cell r="AA112">
            <v>-3440.6000000000022</v>
          </cell>
        </row>
        <row r="113">
          <cell r="Y113" t="str">
            <v>Total</v>
          </cell>
          <cell r="AA113">
            <v>-21808.600000000002</v>
          </cell>
        </row>
        <row r="115">
          <cell r="Y115" t="str">
            <v>Implied Equity Value of Combined Firm 1</v>
          </cell>
          <cell r="AC115">
            <v>219442</v>
          </cell>
          <cell r="AE115">
            <v>235911.45</v>
          </cell>
          <cell r="AG115">
            <v>252380.9</v>
          </cell>
          <cell r="AI115">
            <v>201010.60000000003</v>
          </cell>
          <cell r="AK115">
            <v>215944.10000000003</v>
          </cell>
          <cell r="AM115">
            <v>230877.60000000003</v>
          </cell>
          <cell r="AO115">
            <v>215034.39999999994</v>
          </cell>
          <cell r="AQ115">
            <v>231136.54999999993</v>
          </cell>
          <cell r="AS115">
            <v>247238.69999999992</v>
          </cell>
        </row>
        <row r="117">
          <cell r="Y117" t="str">
            <v>2008A EBITDA</v>
          </cell>
        </row>
        <row r="118">
          <cell r="Y118" t="str">
            <v>Pfizer</v>
          </cell>
          <cell r="AA118">
            <v>0.76028646979710912</v>
          </cell>
          <cell r="AC118">
            <v>0.76843083821693192</v>
          </cell>
          <cell r="AE118">
            <v>0.76786226357389598</v>
          </cell>
          <cell r="AG118">
            <v>0.76736789511409131</v>
          </cell>
          <cell r="AI118">
            <v>0.76917762526245648</v>
          </cell>
          <cell r="AK118">
            <v>0.76856276210971575</v>
          </cell>
          <cell r="AM118">
            <v>0.76802743944848617</v>
          </cell>
          <cell r="AO118">
            <v>0.76859777484775571</v>
          </cell>
          <cell r="AQ118">
            <v>0.76801876698153437</v>
          </cell>
          <cell r="AS118">
            <v>0.76751517830747895</v>
          </cell>
        </row>
        <row r="119">
          <cell r="Y119" t="str">
            <v>Wyeth</v>
          </cell>
          <cell r="AA119">
            <v>0.2397135302028908</v>
          </cell>
          <cell r="AC119">
            <v>0.23156916178306797</v>
          </cell>
          <cell r="AE119">
            <v>0.23213773642610391</v>
          </cell>
          <cell r="AG119">
            <v>0.23263210488590855</v>
          </cell>
          <cell r="AI119">
            <v>0.23082237473754341</v>
          </cell>
          <cell r="AK119">
            <v>0.23143723789028414</v>
          </cell>
          <cell r="AM119">
            <v>0.23197256055151375</v>
          </cell>
          <cell r="AO119">
            <v>0.23140222515224415</v>
          </cell>
          <cell r="AQ119">
            <v>0.23198123301846557</v>
          </cell>
          <cell r="AS119">
            <v>0.23248482169252099</v>
          </cell>
        </row>
        <row r="121">
          <cell r="Y121" t="str">
            <v>2009P EBITDA</v>
          </cell>
        </row>
        <row r="122">
          <cell r="Y122" t="str">
            <v>Pfizer</v>
          </cell>
          <cell r="AA122">
            <v>0.73202866039441528</v>
          </cell>
          <cell r="AC122">
            <v>0.74298134837995289</v>
          </cell>
          <cell r="AE122">
            <v>0.74221671933314992</v>
          </cell>
          <cell r="AG122">
            <v>0.74155188404930494</v>
          </cell>
          <cell r="AI122">
            <v>0.74398564055825911</v>
          </cell>
          <cell r="AK122">
            <v>0.74315876192033037</v>
          </cell>
          <cell r="AM122">
            <v>0.74243885071570392</v>
          </cell>
          <cell r="AO122">
            <v>0.74320584765804543</v>
          </cell>
          <cell r="AQ122">
            <v>0.74242718783164818</v>
          </cell>
          <cell r="AS122">
            <v>0.7417499530436743</v>
          </cell>
        </row>
        <row r="123">
          <cell r="Y123" t="str">
            <v>Wyeth</v>
          </cell>
          <cell r="AA123">
            <v>0.26797133960558467</v>
          </cell>
          <cell r="AC123">
            <v>0.257018651620047</v>
          </cell>
          <cell r="AE123">
            <v>0.25778328066685002</v>
          </cell>
          <cell r="AG123">
            <v>0.25844811595069495</v>
          </cell>
          <cell r="AI123">
            <v>0.25601435944174078</v>
          </cell>
          <cell r="AK123">
            <v>0.25684123807966963</v>
          </cell>
          <cell r="AM123">
            <v>0.25756114928429602</v>
          </cell>
          <cell r="AO123">
            <v>0.25679415234195452</v>
          </cell>
          <cell r="AQ123">
            <v>0.25757281216835176</v>
          </cell>
          <cell r="AS123">
            <v>0.25825004695632564</v>
          </cell>
        </row>
        <row r="125">
          <cell r="Y125" t="str">
            <v>2010P EBITDA</v>
          </cell>
        </row>
        <row r="126">
          <cell r="Y126" t="str">
            <v>Pfizer</v>
          </cell>
          <cell r="AA126">
            <v>0.75157665280723374</v>
          </cell>
          <cell r="AC126">
            <v>0.76058662086069739</v>
          </cell>
          <cell r="AE126">
            <v>0.75995761697657838</v>
          </cell>
          <cell r="AG126">
            <v>0.75941070605606575</v>
          </cell>
          <cell r="AI126">
            <v>0.76141277791500495</v>
          </cell>
          <cell r="AK126">
            <v>0.76073256588653604</v>
          </cell>
          <cell r="AM126">
            <v>0.76014034807081998</v>
          </cell>
          <cell r="AO126">
            <v>0.7607712998478382</v>
          </cell>
          <cell r="AQ126">
            <v>0.76013075387687479</v>
          </cell>
          <cell r="AS126">
            <v>0.75957364279944839</v>
          </cell>
        </row>
        <row r="127">
          <cell r="Y127" t="str">
            <v>Wyeth</v>
          </cell>
          <cell r="AA127">
            <v>0.24842334719276618</v>
          </cell>
          <cell r="AC127">
            <v>0.23941337913930258</v>
          </cell>
          <cell r="AE127">
            <v>0.24004238302342146</v>
          </cell>
          <cell r="AG127">
            <v>0.24058929394393413</v>
          </cell>
          <cell r="AI127">
            <v>0.23858722208499497</v>
          </cell>
          <cell r="AK127">
            <v>0.23926743411346391</v>
          </cell>
          <cell r="AM127">
            <v>0.23985965192917993</v>
          </cell>
          <cell r="AO127">
            <v>0.23922870015216169</v>
          </cell>
          <cell r="AQ127">
            <v>0.23986924612312507</v>
          </cell>
          <cell r="AS127">
            <v>0.24042635720055153</v>
          </cell>
        </row>
        <row r="130">
          <cell r="Y130" t="str">
            <v>Pfizer - Average Equity %</v>
          </cell>
          <cell r="AC130">
            <v>0.75733293581919403</v>
          </cell>
          <cell r="AE130">
            <v>0.75667886662787476</v>
          </cell>
          <cell r="AG130">
            <v>0.75611016173982071</v>
          </cell>
          <cell r="AI130">
            <v>0.75819201457857355</v>
          </cell>
          <cell r="AK130">
            <v>0.75748469663886075</v>
          </cell>
          <cell r="AM130">
            <v>0.75686887941167003</v>
          </cell>
          <cell r="AO130">
            <v>0.75752497411787978</v>
          </cell>
          <cell r="AQ130">
            <v>0.75685890289668578</v>
          </cell>
          <cell r="AS130">
            <v>0.75627959138353384</v>
          </cell>
        </row>
        <row r="131">
          <cell r="Y131" t="str">
            <v>Wyeth - Average Equity %</v>
          </cell>
          <cell r="AC131">
            <v>0.24266706418080586</v>
          </cell>
          <cell r="AE131">
            <v>0.24332113337212513</v>
          </cell>
          <cell r="AG131">
            <v>0.24388983826017921</v>
          </cell>
          <cell r="AI131">
            <v>0.24180798542142637</v>
          </cell>
          <cell r="AK131">
            <v>0.24251530336113922</v>
          </cell>
          <cell r="AM131">
            <v>0.24313112058832989</v>
          </cell>
          <cell r="AO131">
            <v>0.24247502588212011</v>
          </cell>
          <cell r="AQ131">
            <v>0.24314109710331411</v>
          </cell>
          <cell r="AS131">
            <v>0.24372040861646607</v>
          </cell>
        </row>
        <row r="134">
          <cell r="Y134" t="str">
            <v>¹ Based on pro forma net debt of ($18,368.0) and ($3,440.6) for Pfizer and Wyeth, respectively.  Net debt based on current capital structure</v>
          </cell>
        </row>
        <row r="136">
          <cell r="A136" t="str">
            <v>x</v>
          </cell>
          <cell r="U136" t="str">
            <v>x</v>
          </cell>
          <cell r="AT136" t="str">
            <v>x</v>
          </cell>
          <cell r="AV136" t="str">
            <v>* Delete entire row to remove from chart</v>
          </cell>
          <cell r="BN136" t="str">
            <v>x</v>
          </cell>
        </row>
        <row r="137">
          <cell r="AW137" t="str">
            <v>Pfizer</v>
          </cell>
          <cell r="AY137" t="str">
            <v>Wyeth</v>
          </cell>
        </row>
        <row r="138">
          <cell r="AV138" t="str">
            <v>2008A Revenue</v>
          </cell>
          <cell r="AW138">
            <v>48341</v>
          </cell>
          <cell r="AY138">
            <v>22833.9</v>
          </cell>
        </row>
        <row r="139">
          <cell r="AV139" t="str">
            <v>2009P Revenue</v>
          </cell>
          <cell r="AW139">
            <v>46093.3</v>
          </cell>
          <cell r="AY139">
            <v>23060.6</v>
          </cell>
        </row>
        <row r="140">
          <cell r="AV140" t="str">
            <v>2010P Revenue</v>
          </cell>
          <cell r="AW140">
            <v>47370.2</v>
          </cell>
          <cell r="AY140">
            <v>23050.6</v>
          </cell>
        </row>
        <row r="142">
          <cell r="AV142" t="str">
            <v>2008A EBITDA</v>
          </cell>
          <cell r="AW142">
            <v>25043</v>
          </cell>
          <cell r="AY142">
            <v>7895.9</v>
          </cell>
        </row>
        <row r="143">
          <cell r="AV143" t="str">
            <v>2009P EBITDA</v>
          </cell>
          <cell r="AW143">
            <v>21863.500000000004</v>
          </cell>
          <cell r="AY143">
            <v>8003.4999999999991</v>
          </cell>
        </row>
        <row r="144">
          <cell r="AV144" t="str">
            <v>2010P EBITDA</v>
          </cell>
          <cell r="AW144">
            <v>24203.999999999993</v>
          </cell>
          <cell r="AY144">
            <v>8000.2999999999984</v>
          </cell>
        </row>
        <row r="146">
          <cell r="AV146" t="str">
            <v>2008A EBIT</v>
          </cell>
          <cell r="AW146">
            <v>19769</v>
          </cell>
          <cell r="AY146">
            <v>6946.2</v>
          </cell>
        </row>
        <row r="147">
          <cell r="AV147" t="str">
            <v>2009P EBIT</v>
          </cell>
          <cell r="AW147">
            <v>17040.100000000006</v>
          </cell>
          <cell r="AY147">
            <v>7065.3999999999987</v>
          </cell>
        </row>
        <row r="148">
          <cell r="AV148" t="str">
            <v>2010P EBIT</v>
          </cell>
          <cell r="AW148">
            <v>19413.599999999991</v>
          </cell>
          <cell r="AY148">
            <v>7012.9999999999982</v>
          </cell>
        </row>
        <row r="150">
          <cell r="AV150" t="str">
            <v>2008A Net Income</v>
          </cell>
          <cell r="AW150">
            <v>16366</v>
          </cell>
          <cell r="AY150">
            <v>4766.6000000000004</v>
          </cell>
        </row>
        <row r="151">
          <cell r="AV151" t="str">
            <v>2009P Net Income</v>
          </cell>
          <cell r="AW151">
            <v>12376.000000000005</v>
          </cell>
          <cell r="AY151">
            <v>4967.7999999999984</v>
          </cell>
        </row>
        <row r="152">
          <cell r="AV152" t="str">
            <v>2010P Net Income</v>
          </cell>
          <cell r="AW152">
            <v>14223.79999999999</v>
          </cell>
          <cell r="AY152">
            <v>4985.5999999999985</v>
          </cell>
        </row>
        <row r="154">
          <cell r="AV154" t="str">
            <v>Equity Market Value</v>
          </cell>
          <cell r="AW154">
            <v>117664.22281725</v>
          </cell>
          <cell r="AY154">
            <v>58348.915803410004</v>
          </cell>
        </row>
        <row r="155">
          <cell r="BH155" t="str">
            <v>Implied Contribution</v>
          </cell>
        </row>
        <row r="156">
          <cell r="BH156" t="str">
            <v>Pfizer</v>
          </cell>
          <cell r="BJ156" t="str">
            <v>Wyeth</v>
          </cell>
        </row>
        <row r="158">
          <cell r="BH158">
            <v>0.67918606137837922</v>
          </cell>
          <cell r="BJ158">
            <v>0.32081393862162089</v>
          </cell>
        </row>
        <row r="159">
          <cell r="BH159">
            <v>0.66653218401276004</v>
          </cell>
          <cell r="BJ159">
            <v>0.33346781598724007</v>
          </cell>
        </row>
        <row r="160">
          <cell r="BH160">
            <v>0.67267341467293762</v>
          </cell>
          <cell r="BJ160">
            <v>0.32732658532706249</v>
          </cell>
        </row>
        <row r="161">
          <cell r="BG161" t="str">
            <v>Average</v>
          </cell>
          <cell r="BH161">
            <v>0.67279722002135889</v>
          </cell>
          <cell r="BJ161">
            <v>0.32720277997864117</v>
          </cell>
        </row>
        <row r="163">
          <cell r="BH163">
            <v>0.76028646979710912</v>
          </cell>
          <cell r="BJ163">
            <v>0.2397135302028908</v>
          </cell>
        </row>
        <row r="164">
          <cell r="BH164">
            <v>0.73202866039441528</v>
          </cell>
          <cell r="BJ164">
            <v>0.26797133960558467</v>
          </cell>
        </row>
        <row r="165">
          <cell r="BH165">
            <v>0.75157665280723374</v>
          </cell>
          <cell r="BJ165">
            <v>0.24842334719276618</v>
          </cell>
        </row>
        <row r="166">
          <cell r="BG166" t="str">
            <v>Average</v>
          </cell>
          <cell r="BH166">
            <v>0.74796392766625264</v>
          </cell>
          <cell r="BJ166">
            <v>0.2520360723337472</v>
          </cell>
        </row>
        <row r="168">
          <cell r="BH168">
            <v>0.73999071689525064</v>
          </cell>
          <cell r="BJ168">
            <v>0.26000928310474936</v>
          </cell>
        </row>
        <row r="169">
          <cell r="BH169">
            <v>0.7068967662981479</v>
          </cell>
          <cell r="BJ169">
            <v>0.29310323370185215</v>
          </cell>
        </row>
        <row r="170">
          <cell r="BH170">
            <v>0.73462344758690101</v>
          </cell>
          <cell r="BJ170">
            <v>0.26537655241309893</v>
          </cell>
        </row>
        <row r="171">
          <cell r="BG171" t="str">
            <v>Average</v>
          </cell>
          <cell r="BH171">
            <v>0.72717031026009982</v>
          </cell>
          <cell r="BJ171">
            <v>0.27282968973990013</v>
          </cell>
        </row>
        <row r="173">
          <cell r="BH173">
            <v>0.77444327721151207</v>
          </cell>
          <cell r="BJ173">
            <v>0.22555672278848796</v>
          </cell>
        </row>
        <row r="174">
          <cell r="BH174">
            <v>0.7135691140349868</v>
          </cell>
          <cell r="BJ174">
            <v>0.28643088596501332</v>
          </cell>
        </row>
        <row r="175">
          <cell r="BH175">
            <v>0.74046039959603105</v>
          </cell>
          <cell r="BJ175">
            <v>0.25953960040396901</v>
          </cell>
        </row>
        <row r="176">
          <cell r="BG176" t="str">
            <v>Average</v>
          </cell>
          <cell r="BH176">
            <v>0.74282426361417675</v>
          </cell>
          <cell r="BJ176">
            <v>0.25717573638582342</v>
          </cell>
        </row>
        <row r="178">
          <cell r="BH178">
            <v>0.6684968164270827</v>
          </cell>
          <cell r="BJ178">
            <v>0.33150318357291736</v>
          </cell>
        </row>
        <row r="183">
          <cell r="A183" t="str">
            <v>x</v>
          </cell>
          <cell r="U183" t="str">
            <v>x</v>
          </cell>
          <cell r="AT183" t="str">
            <v>x</v>
          </cell>
        </row>
      </sheetData>
      <sheetData sheetId="17" refreshError="1"/>
      <sheetData sheetId="18" refreshError="1"/>
      <sheetData sheetId="19" refreshError="1"/>
      <sheetData sheetId="20" refreshError="1"/>
      <sheetData sheetId="2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 Sales Buildup"/>
      <sheetName val="Rental repeat customers"/>
      <sheetName val="Professional Data"/>
      <sheetName val="HE top 200"/>
      <sheetName val="HE Data"/>
      <sheetName val="Salespeople Output"/>
      <sheetName val="KPI Revenue Budget 2008_2012"/>
    </sheetNames>
    <sheetDataSet>
      <sheetData sheetId="0" refreshError="1">
        <row r="1">
          <cell r="A1" t="str">
            <v>Professional</v>
          </cell>
        </row>
        <row r="3">
          <cell r="A3" t="str">
            <v>Assumptions</v>
          </cell>
          <cell r="C3" t="str">
            <v>Conversion rate</v>
          </cell>
          <cell r="D3">
            <v>0.1</v>
          </cell>
        </row>
        <row r="4">
          <cell r="C4" t="str">
            <v>Conversion period</v>
          </cell>
          <cell r="D4">
            <v>90</v>
          </cell>
        </row>
        <row r="5">
          <cell r="C5" t="str">
            <v>Average Sale</v>
          </cell>
          <cell r="D5">
            <v>3300</v>
          </cell>
        </row>
        <row r="7">
          <cell r="A7" t="str">
            <v>Leads</v>
          </cell>
        </row>
        <row r="8">
          <cell r="A8" t="str">
            <v>Created Month</v>
          </cell>
          <cell r="C8" t="str">
            <v>YOY Growth</v>
          </cell>
          <cell r="D8" t="str">
            <v>% of Annual Leads</v>
          </cell>
          <cell r="F8" t="str">
            <v>Converted Revenue</v>
          </cell>
          <cell r="G8" t="str">
            <v>Actual Revenue</v>
          </cell>
        </row>
        <row r="9">
          <cell r="A9">
            <v>38718</v>
          </cell>
          <cell r="B9">
            <v>74</v>
          </cell>
          <cell r="D9">
            <v>1.3915005641218503E-2</v>
          </cell>
          <cell r="G9">
            <v>287.26561999999996</v>
          </cell>
          <cell r="I9">
            <v>4.9390242566818489E-2</v>
          </cell>
        </row>
        <row r="10">
          <cell r="A10">
            <v>38749</v>
          </cell>
          <cell r="B10">
            <v>90</v>
          </cell>
          <cell r="D10">
            <v>1.6923655509590071E-2</v>
          </cell>
          <cell r="G10">
            <v>632.6014100000001</v>
          </cell>
          <cell r="I10">
            <v>0.10876462379316885</v>
          </cell>
        </row>
        <row r="11">
          <cell r="A11">
            <v>38777</v>
          </cell>
          <cell r="B11">
            <v>618</v>
          </cell>
          <cell r="D11">
            <v>0.11620910116585183</v>
          </cell>
          <cell r="F11">
            <v>24.42</v>
          </cell>
          <cell r="G11">
            <v>288.01568999999995</v>
          </cell>
          <cell r="I11">
            <v>4.9519203837025808E-2</v>
          </cell>
        </row>
        <row r="12">
          <cell r="A12">
            <v>38808</v>
          </cell>
          <cell r="B12">
            <v>213</v>
          </cell>
          <cell r="D12">
            <v>4.00526513726965E-2</v>
          </cell>
          <cell r="F12">
            <v>29.7</v>
          </cell>
          <cell r="G12">
            <v>347.16370999999998</v>
          </cell>
          <cell r="I12">
            <v>5.968865974040552E-2</v>
          </cell>
        </row>
        <row r="13">
          <cell r="A13">
            <v>38838</v>
          </cell>
          <cell r="B13">
            <v>902</v>
          </cell>
          <cell r="D13">
            <v>0.16961263632944715</v>
          </cell>
          <cell r="F13">
            <v>203.94</v>
          </cell>
          <cell r="G13">
            <v>393.62394999999998</v>
          </cell>
          <cell r="I13">
            <v>6.7676676278244627E-2</v>
          </cell>
        </row>
        <row r="14">
          <cell r="A14">
            <v>38869</v>
          </cell>
          <cell r="B14">
            <v>838</v>
          </cell>
          <cell r="D14">
            <v>0.15757803685596089</v>
          </cell>
          <cell r="F14">
            <v>70.290000000000006</v>
          </cell>
          <cell r="G14">
            <v>333.82347000000004</v>
          </cell>
          <cell r="I14">
            <v>5.7395041417754963E-2</v>
          </cell>
        </row>
        <row r="15">
          <cell r="A15">
            <v>38899</v>
          </cell>
          <cell r="B15">
            <v>347</v>
          </cell>
          <cell r="D15">
            <v>6.5250094020308388E-2</v>
          </cell>
          <cell r="F15">
            <v>297.66000000000003</v>
          </cell>
          <cell r="G15">
            <v>263.06689999999998</v>
          </cell>
          <cell r="I15">
            <v>4.5229700659274799E-2</v>
          </cell>
        </row>
        <row r="16">
          <cell r="A16">
            <v>38930</v>
          </cell>
          <cell r="B16">
            <v>397</v>
          </cell>
          <cell r="D16">
            <v>7.4652124858969535E-2</v>
          </cell>
          <cell r="F16">
            <v>276.54000000000008</v>
          </cell>
          <cell r="G16">
            <v>487.34692000000007</v>
          </cell>
          <cell r="I16">
            <v>8.379068331599128E-2</v>
          </cell>
        </row>
        <row r="17">
          <cell r="A17">
            <v>38961</v>
          </cell>
          <cell r="B17">
            <v>608</v>
          </cell>
          <cell r="D17">
            <v>0.1143286949981196</v>
          </cell>
          <cell r="F17">
            <v>114.51000000000002</v>
          </cell>
          <cell r="G17">
            <v>694.68660999999997</v>
          </cell>
          <cell r="I17">
            <v>0.11943907584841108</v>
          </cell>
        </row>
        <row r="18">
          <cell r="A18">
            <v>38991</v>
          </cell>
          <cell r="B18">
            <v>500</v>
          </cell>
          <cell r="D18">
            <v>9.4020308386611504E-2</v>
          </cell>
          <cell r="F18">
            <v>131.01000000000002</v>
          </cell>
          <cell r="G18">
            <v>520.46589999999992</v>
          </cell>
          <cell r="I18">
            <v>8.9484906160220271E-2</v>
          </cell>
        </row>
        <row r="19">
          <cell r="A19">
            <v>39022</v>
          </cell>
          <cell r="B19">
            <v>405</v>
          </cell>
          <cell r="D19">
            <v>7.615644979315532E-2</v>
          </cell>
          <cell r="F19">
            <v>200.64</v>
          </cell>
          <cell r="G19">
            <v>557.59960999999998</v>
          </cell>
          <cell r="I19">
            <v>9.5869390820465708E-2</v>
          </cell>
        </row>
        <row r="20">
          <cell r="A20">
            <v>39052</v>
          </cell>
          <cell r="B20">
            <v>326</v>
          </cell>
          <cell r="D20">
            <v>6.1301241068070701E-2</v>
          </cell>
          <cell r="F20">
            <v>165</v>
          </cell>
          <cell r="G20">
            <v>1010.5825500000002</v>
          </cell>
          <cell r="I20">
            <v>0.17375179556221865</v>
          </cell>
        </row>
        <row r="21">
          <cell r="B21">
            <v>5318</v>
          </cell>
          <cell r="F21">
            <v>1513.71</v>
          </cell>
          <cell r="G21">
            <v>5816.2423399999998</v>
          </cell>
        </row>
        <row r="23">
          <cell r="A23">
            <v>39083</v>
          </cell>
          <cell r="B23">
            <v>564</v>
          </cell>
          <cell r="C23">
            <v>6.6216216216216219</v>
          </cell>
          <cell r="D23">
            <v>4.4332652098726617E-2</v>
          </cell>
          <cell r="F23">
            <v>133.65</v>
          </cell>
          <cell r="G23">
            <v>398.08400000000006</v>
          </cell>
          <cell r="H23">
            <v>0.38576972768269346</v>
          </cell>
          <cell r="I23">
            <v>4.7956357839884625E-2</v>
          </cell>
        </row>
        <row r="24">
          <cell r="A24">
            <v>39114</v>
          </cell>
          <cell r="B24">
            <v>537</v>
          </cell>
          <cell r="C24">
            <v>4.9666666666666668</v>
          </cell>
          <cell r="D24">
            <v>4.2210344285489705E-2</v>
          </cell>
          <cell r="F24">
            <v>107.58</v>
          </cell>
          <cell r="G24">
            <v>517.49300000000005</v>
          </cell>
          <cell r="H24">
            <v>-0.18196040694882432</v>
          </cell>
          <cell r="I24">
            <v>6.23413136112866E-2</v>
          </cell>
        </row>
        <row r="25">
          <cell r="A25">
            <v>39142</v>
          </cell>
          <cell r="B25">
            <v>935</v>
          </cell>
          <cell r="C25">
            <v>0.51294498381877029</v>
          </cell>
          <cell r="D25">
            <v>7.3494733532463455E-2</v>
          </cell>
          <cell r="F25">
            <v>186.12000000000003</v>
          </cell>
          <cell r="G25">
            <v>657.73099999999999</v>
          </cell>
          <cell r="H25">
            <v>1.283663782344636</v>
          </cell>
          <cell r="I25">
            <v>7.9235496021907811E-2</v>
          </cell>
        </row>
        <row r="26">
          <cell r="A26">
            <v>39173</v>
          </cell>
          <cell r="B26">
            <v>4249</v>
          </cell>
          <cell r="C26">
            <v>18.948356807511736</v>
          </cell>
          <cell r="D26">
            <v>0.33398836660902376</v>
          </cell>
          <cell r="F26">
            <v>177.21</v>
          </cell>
          <cell r="G26">
            <v>576.03800000000001</v>
          </cell>
          <cell r="H26">
            <v>0.65926905205616126</v>
          </cell>
          <cell r="I26">
            <v>6.9394108925180262E-2</v>
          </cell>
        </row>
        <row r="27">
          <cell r="A27">
            <v>39203</v>
          </cell>
          <cell r="B27">
            <v>1059</v>
          </cell>
          <cell r="C27">
            <v>0.17405764966740578</v>
          </cell>
          <cell r="D27">
            <v>8.3241628674736681E-2</v>
          </cell>
          <cell r="F27">
            <v>308.55</v>
          </cell>
          <cell r="G27">
            <v>722.976</v>
          </cell>
          <cell r="H27">
            <v>0.83671750664561961</v>
          </cell>
          <cell r="I27">
            <v>8.7095426507090026E-2</v>
          </cell>
        </row>
        <row r="28">
          <cell r="A28">
            <v>39234</v>
          </cell>
          <cell r="B28">
            <v>804</v>
          </cell>
          <cell r="C28">
            <v>-4.0572792362768451E-2</v>
          </cell>
          <cell r="D28">
            <v>6.3197610438610288E-2</v>
          </cell>
          <cell r="F28">
            <v>1402.17</v>
          </cell>
          <cell r="G28">
            <v>777.48500000000001</v>
          </cell>
          <cell r="H28">
            <v>1.329030370452982</v>
          </cell>
          <cell r="I28">
            <v>9.3662013231234353E-2</v>
          </cell>
        </row>
        <row r="29">
          <cell r="A29">
            <v>39264</v>
          </cell>
          <cell r="B29">
            <v>1628</v>
          </cell>
          <cell r="C29">
            <v>3.6916426512968297</v>
          </cell>
          <cell r="D29">
            <v>0.12796730073887755</v>
          </cell>
          <cell r="F29">
            <v>349.47</v>
          </cell>
          <cell r="G29">
            <v>336.16500000000002</v>
          </cell>
          <cell r="H29">
            <v>0.27786886149492784</v>
          </cell>
          <cell r="I29">
            <v>4.0497103709882375E-2</v>
          </cell>
        </row>
        <row r="30">
          <cell r="A30">
            <v>39295</v>
          </cell>
          <cell r="B30">
            <v>855</v>
          </cell>
          <cell r="C30">
            <v>1.1536523929471034</v>
          </cell>
          <cell r="D30">
            <v>6.7206414085835567E-2</v>
          </cell>
          <cell r="F30">
            <v>265.32</v>
          </cell>
          <cell r="G30">
            <v>629.20100000000002</v>
          </cell>
          <cell r="H30">
            <v>0.29107412846684233</v>
          </cell>
          <cell r="I30">
            <v>7.5798545807450796E-2</v>
          </cell>
        </row>
        <row r="31">
          <cell r="A31">
            <v>39326</v>
          </cell>
          <cell r="B31">
            <v>533</v>
          </cell>
          <cell r="C31">
            <v>-0.12335526315789469</v>
          </cell>
          <cell r="D31">
            <v>4.1895928313158311E-2</v>
          </cell>
          <cell r="F31">
            <v>537.24</v>
          </cell>
          <cell r="G31">
            <v>609.56600000000003</v>
          </cell>
          <cell r="H31">
            <v>-0.1225309496033038</v>
          </cell>
          <cell r="I31">
            <v>7.3433157883831326E-2</v>
          </cell>
        </row>
        <row r="32">
          <cell r="A32">
            <v>39356</v>
          </cell>
          <cell r="B32">
            <v>659</v>
          </cell>
          <cell r="C32">
            <v>0.31800000000000006</v>
          </cell>
          <cell r="D32">
            <v>5.1800031441597234E-2</v>
          </cell>
          <cell r="F32">
            <v>282.14999999999998</v>
          </cell>
          <cell r="G32">
            <v>750.97199999999998</v>
          </cell>
          <cell r="H32">
            <v>0.44288415437015205</v>
          </cell>
          <cell r="I32">
            <v>9.0468046843715982E-2</v>
          </cell>
        </row>
        <row r="33">
          <cell r="A33">
            <v>39387</v>
          </cell>
          <cell r="B33">
            <v>552</v>
          </cell>
          <cell r="C33">
            <v>0.36296296296296293</v>
          </cell>
          <cell r="D33">
            <v>4.3389404181732434E-2</v>
          </cell>
          <cell r="F33">
            <v>175.89</v>
          </cell>
          <cell r="G33">
            <v>770.41200000000003</v>
          </cell>
          <cell r="H33">
            <v>0.38165806823286696</v>
          </cell>
          <cell r="I33">
            <v>9.2809943519812879E-2</v>
          </cell>
        </row>
        <row r="34">
          <cell r="A34">
            <v>39417</v>
          </cell>
          <cell r="B34">
            <v>347</v>
          </cell>
          <cell r="C34">
            <v>6.4417177914110502E-2</v>
          </cell>
          <cell r="D34">
            <v>2.7275585599748468E-2</v>
          </cell>
          <cell r="F34">
            <v>217.47000000000003</v>
          </cell>
          <cell r="G34">
            <v>1554.8409999999999</v>
          </cell>
          <cell r="H34">
            <v>0.53855912117223825</v>
          </cell>
          <cell r="I34">
            <v>0.18730848609872297</v>
          </cell>
        </row>
        <row r="35">
          <cell r="B35">
            <v>12722</v>
          </cell>
          <cell r="C35">
            <v>1.3922527265889433</v>
          </cell>
          <cell r="F35">
            <v>4142.8200000000006</v>
          </cell>
          <cell r="G35">
            <v>8300.9639999999999</v>
          </cell>
          <cell r="H35">
            <v>0.42720394281232799</v>
          </cell>
        </row>
        <row r="37">
          <cell r="A37">
            <v>39448</v>
          </cell>
          <cell r="B37">
            <v>645</v>
          </cell>
          <cell r="C37">
            <v>0.1436170212765957</v>
          </cell>
          <cell r="D37">
            <v>5.0699575538437354E-2</v>
          </cell>
          <cell r="F37">
            <v>182.16</v>
          </cell>
          <cell r="G37">
            <v>395.48200000000003</v>
          </cell>
          <cell r="H37">
            <v>-6.5363089197255642E-3</v>
          </cell>
          <cell r="I37">
            <v>4.7642900270378243E-2</v>
          </cell>
        </row>
        <row r="38">
          <cell r="A38">
            <v>39479</v>
          </cell>
          <cell r="B38">
            <v>690</v>
          </cell>
          <cell r="C38">
            <v>0.28491620111731852</v>
          </cell>
          <cell r="D38">
            <v>5.4236755227165541E-2</v>
          </cell>
          <cell r="F38">
            <v>114.51000000000002</v>
          </cell>
          <cell r="G38">
            <v>568.38599999999997</v>
          </cell>
          <cell r="H38">
            <v>9.8345291627133014E-2</v>
          </cell>
          <cell r="I38">
            <v>6.8472288278807136E-2</v>
          </cell>
        </row>
        <row r="39">
          <cell r="A39">
            <v>39508</v>
          </cell>
          <cell r="B39">
            <v>635</v>
          </cell>
          <cell r="C39">
            <v>-0.32085561497326198</v>
          </cell>
          <cell r="D39">
            <v>4.9913535607608868E-2</v>
          </cell>
          <cell r="F39">
            <v>212.85</v>
          </cell>
          <cell r="G39">
            <v>509.74599999999998</v>
          </cell>
          <cell r="H39">
            <v>-0.22499319630669679</v>
          </cell>
          <cell r="I39">
            <v>6.1408048510992214E-2</v>
          </cell>
        </row>
        <row r="40">
          <cell r="A40">
            <v>39539</v>
          </cell>
          <cell r="B40">
            <v>1169</v>
          </cell>
          <cell r="C40">
            <v>-0.72487644151565078</v>
          </cell>
          <cell r="D40">
            <v>9.1888067913850027E-2</v>
          </cell>
          <cell r="F40">
            <v>227.7</v>
          </cell>
          <cell r="G40">
            <v>624.36900000000003</v>
          </cell>
          <cell r="H40">
            <v>8.3902450879976609E-2</v>
          </cell>
          <cell r="I40">
            <v>7.521644474063495E-2</v>
          </cell>
        </row>
        <row r="41">
          <cell r="A41">
            <v>39569</v>
          </cell>
          <cell r="B41">
            <v>608</v>
          </cell>
          <cell r="C41">
            <v>-0.42587346553352223</v>
          </cell>
          <cell r="D41">
            <v>4.7791227794371956E-2</v>
          </cell>
          <cell r="F41">
            <v>209.55</v>
          </cell>
          <cell r="G41">
            <v>621.91</v>
          </cell>
          <cell r="H41">
            <v>-0.13979163900323111</v>
          </cell>
          <cell r="I41">
            <v>7.4920214085978445E-2</v>
          </cell>
        </row>
        <row r="42">
          <cell r="A42">
            <v>39600</v>
          </cell>
          <cell r="B42">
            <v>3987</v>
          </cell>
          <cell r="C42">
            <v>3.9589552238805972</v>
          </cell>
          <cell r="D42">
            <v>0.31339412042131742</v>
          </cell>
          <cell r="F42">
            <v>385.77</v>
          </cell>
          <cell r="G42">
            <v>630.24400000000003</v>
          </cell>
          <cell r="H42">
            <v>-0.18938114561695718</v>
          </cell>
          <cell r="I42">
            <v>7.592419386471258E-2</v>
          </cell>
        </row>
        <row r="43">
          <cell r="A43">
            <v>39630</v>
          </cell>
          <cell r="B43">
            <v>3383</v>
          </cell>
          <cell r="C43">
            <v>1.078009828009828</v>
          </cell>
          <cell r="D43">
            <v>0.26591730859927687</v>
          </cell>
          <cell r="F43">
            <v>200.64</v>
          </cell>
          <cell r="G43">
            <v>586.60888</v>
          </cell>
          <cell r="H43">
            <v>0.7450028408668361</v>
          </cell>
          <cell r="I43">
            <v>7.0667561020623632E-2</v>
          </cell>
        </row>
        <row r="44">
          <cell r="B44">
            <v>11117</v>
          </cell>
          <cell r="C44">
            <v>0.13717266775777404</v>
          </cell>
          <cell r="F44">
            <v>1533.1799999999998</v>
          </cell>
          <cell r="G44">
            <v>3936.7458800000004</v>
          </cell>
        </row>
        <row r="47">
          <cell r="A47" t="str">
            <v>Tradeshow</v>
          </cell>
          <cell r="B47" t="str">
            <v>Professional</v>
          </cell>
          <cell r="C47">
            <v>38758</v>
          </cell>
          <cell r="D47">
            <v>6</v>
          </cell>
        </row>
        <row r="48">
          <cell r="A48" t="str">
            <v>Tradeshow</v>
          </cell>
          <cell r="B48" t="str">
            <v>Professional</v>
          </cell>
          <cell r="C48">
            <v>38763</v>
          </cell>
          <cell r="D48">
            <v>0</v>
          </cell>
        </row>
        <row r="49">
          <cell r="A49" t="str">
            <v>Tradeshow</v>
          </cell>
          <cell r="B49" t="str">
            <v>Professional</v>
          </cell>
          <cell r="C49">
            <v>38776</v>
          </cell>
          <cell r="D49">
            <v>82</v>
          </cell>
        </row>
        <row r="50">
          <cell r="A50" t="str">
            <v>Tradeshow</v>
          </cell>
          <cell r="B50" t="str">
            <v>Professional</v>
          </cell>
          <cell r="C50">
            <v>38782</v>
          </cell>
          <cell r="D50">
            <v>265</v>
          </cell>
        </row>
        <row r="51">
          <cell r="A51" t="str">
            <v>Tradeshow</v>
          </cell>
          <cell r="B51" t="str">
            <v>Professional</v>
          </cell>
          <cell r="C51">
            <v>38820</v>
          </cell>
          <cell r="D51">
            <v>653</v>
          </cell>
        </row>
        <row r="52">
          <cell r="A52" t="str">
            <v>Tradeshow</v>
          </cell>
          <cell r="B52" t="str">
            <v>Professional</v>
          </cell>
          <cell r="C52">
            <v>38845</v>
          </cell>
          <cell r="D52">
            <v>406</v>
          </cell>
        </row>
        <row r="53">
          <cell r="A53" t="str">
            <v>Tradeshow</v>
          </cell>
          <cell r="B53" t="str">
            <v>Professional</v>
          </cell>
          <cell r="C53">
            <v>38847</v>
          </cell>
          <cell r="D53">
            <v>0</v>
          </cell>
        </row>
        <row r="54">
          <cell r="A54" t="str">
            <v>Tradeshow</v>
          </cell>
          <cell r="B54" t="str">
            <v>Professional</v>
          </cell>
          <cell r="C54">
            <v>38875</v>
          </cell>
          <cell r="D54">
            <v>1003</v>
          </cell>
        </row>
        <row r="55">
          <cell r="A55" t="str">
            <v>Tradeshow</v>
          </cell>
          <cell r="B55" t="str">
            <v>Professional</v>
          </cell>
          <cell r="C55">
            <v>38893</v>
          </cell>
          <cell r="D55">
            <v>230</v>
          </cell>
        </row>
        <row r="56">
          <cell r="A56" t="str">
            <v>Tradeshow</v>
          </cell>
          <cell r="B56" t="str">
            <v>Professional</v>
          </cell>
          <cell r="C56">
            <v>38908</v>
          </cell>
          <cell r="D56">
            <v>75</v>
          </cell>
        </row>
        <row r="57">
          <cell r="A57" t="str">
            <v>Tradeshow</v>
          </cell>
          <cell r="B57" t="str">
            <v>Professional</v>
          </cell>
          <cell r="C57">
            <v>38919</v>
          </cell>
          <cell r="D57">
            <v>17</v>
          </cell>
        </row>
        <row r="58">
          <cell r="A58" t="str">
            <v>Tradeshow</v>
          </cell>
          <cell r="B58" t="str">
            <v>Professional</v>
          </cell>
          <cell r="C58">
            <v>38949</v>
          </cell>
          <cell r="D58">
            <v>123</v>
          </cell>
        </row>
        <row r="59">
          <cell r="A59" t="str">
            <v>Tradeshow</v>
          </cell>
          <cell r="B59" t="str">
            <v>Professional</v>
          </cell>
          <cell r="C59">
            <v>38971</v>
          </cell>
          <cell r="D59">
            <v>210</v>
          </cell>
        </row>
        <row r="60">
          <cell r="A60" t="str">
            <v>Tradeshow</v>
          </cell>
          <cell r="B60" t="str">
            <v>Professional</v>
          </cell>
          <cell r="C60">
            <v>38971</v>
          </cell>
          <cell r="D60">
            <v>19</v>
          </cell>
        </row>
        <row r="61">
          <cell r="A61" t="str">
            <v>Tradeshow</v>
          </cell>
          <cell r="B61" t="str">
            <v>Professional</v>
          </cell>
          <cell r="C61">
            <v>38974</v>
          </cell>
          <cell r="D61">
            <v>9</v>
          </cell>
        </row>
        <row r="62">
          <cell r="A62" t="str">
            <v>Tradeshow</v>
          </cell>
          <cell r="B62" t="str">
            <v>Professional</v>
          </cell>
          <cell r="C62">
            <v>38978</v>
          </cell>
          <cell r="D62">
            <v>47</v>
          </cell>
        </row>
        <row r="63">
          <cell r="A63" t="str">
            <v>Tradeshow</v>
          </cell>
          <cell r="B63" t="str">
            <v>Professional</v>
          </cell>
          <cell r="C63">
            <v>39013</v>
          </cell>
          <cell r="D63">
            <v>106</v>
          </cell>
        </row>
        <row r="64">
          <cell r="A64" t="str">
            <v>Tradeshow</v>
          </cell>
          <cell r="B64" t="str">
            <v>Professional</v>
          </cell>
          <cell r="C64">
            <v>39035</v>
          </cell>
          <cell r="D64">
            <v>54</v>
          </cell>
        </row>
        <row r="65">
          <cell r="A65" t="str">
            <v>Tradeshow</v>
          </cell>
          <cell r="B65" t="str">
            <v>Professional</v>
          </cell>
          <cell r="C65">
            <v>39057</v>
          </cell>
          <cell r="D65">
            <v>121</v>
          </cell>
        </row>
        <row r="66">
          <cell r="A66" t="str">
            <v>Total Leads</v>
          </cell>
          <cell r="D66">
            <v>3426</v>
          </cell>
          <cell r="F66" t="str">
            <v>$ Spent on Events</v>
          </cell>
          <cell r="G66">
            <v>248552.01</v>
          </cell>
          <cell r="H66" t="str">
            <v>Cost per lead</v>
          </cell>
          <cell r="I66">
            <v>72.548747810858146</v>
          </cell>
        </row>
        <row r="68">
          <cell r="A68" t="str">
            <v>Tradeshow</v>
          </cell>
          <cell r="B68" t="str">
            <v>Professional</v>
          </cell>
          <cell r="C68">
            <v>39100</v>
          </cell>
          <cell r="D68">
            <v>151</v>
          </cell>
        </row>
        <row r="69">
          <cell r="A69" t="str">
            <v>Tradeshow</v>
          </cell>
          <cell r="B69" t="str">
            <v>Professional</v>
          </cell>
          <cell r="C69">
            <v>39112</v>
          </cell>
          <cell r="D69">
            <v>88</v>
          </cell>
        </row>
        <row r="70">
          <cell r="A70" t="str">
            <v>Tradeshow</v>
          </cell>
          <cell r="B70" t="str">
            <v>Professional</v>
          </cell>
          <cell r="C70">
            <v>39139</v>
          </cell>
          <cell r="D70">
            <v>250</v>
          </cell>
        </row>
        <row r="71">
          <cell r="A71" t="str">
            <v>Tradeshow</v>
          </cell>
          <cell r="B71" t="str">
            <v>Professional</v>
          </cell>
          <cell r="C71">
            <v>39140</v>
          </cell>
          <cell r="D71">
            <v>94</v>
          </cell>
        </row>
        <row r="72">
          <cell r="A72" t="str">
            <v>Tradeshow</v>
          </cell>
          <cell r="B72" t="str">
            <v>Professional</v>
          </cell>
          <cell r="C72">
            <v>39161</v>
          </cell>
          <cell r="D72">
            <v>1290</v>
          </cell>
        </row>
        <row r="73">
          <cell r="A73" t="str">
            <v>Tradeshow</v>
          </cell>
          <cell r="B73" t="str">
            <v>Professional</v>
          </cell>
          <cell r="C73">
            <v>39167</v>
          </cell>
          <cell r="D73">
            <v>46</v>
          </cell>
        </row>
        <row r="74">
          <cell r="A74" t="str">
            <v>Tradeshow</v>
          </cell>
          <cell r="B74" t="str">
            <v>Professional</v>
          </cell>
          <cell r="C74">
            <v>39182</v>
          </cell>
          <cell r="D74">
            <v>535</v>
          </cell>
        </row>
        <row r="75">
          <cell r="A75" t="str">
            <v>Tradeshow</v>
          </cell>
          <cell r="B75" t="str">
            <v>Professional</v>
          </cell>
          <cell r="C75">
            <v>39213</v>
          </cell>
          <cell r="D75">
            <v>298</v>
          </cell>
        </row>
        <row r="76">
          <cell r="A76" t="str">
            <v>Tradeshow</v>
          </cell>
          <cell r="B76" t="str">
            <v>Professional</v>
          </cell>
          <cell r="C76">
            <v>39237</v>
          </cell>
          <cell r="D76">
            <v>458</v>
          </cell>
        </row>
        <row r="77">
          <cell r="A77" t="str">
            <v>Tradeshow</v>
          </cell>
          <cell r="B77" t="str">
            <v>Professional</v>
          </cell>
          <cell r="C77">
            <v>39243</v>
          </cell>
          <cell r="D77">
            <v>28</v>
          </cell>
        </row>
        <row r="78">
          <cell r="A78" t="str">
            <v>Tradeshow</v>
          </cell>
          <cell r="B78" t="str">
            <v>Professional</v>
          </cell>
          <cell r="C78">
            <v>39252</v>
          </cell>
          <cell r="D78">
            <v>70</v>
          </cell>
        </row>
        <row r="79">
          <cell r="A79" t="str">
            <v>Tradeshow</v>
          </cell>
          <cell r="B79" t="str">
            <v>Professional</v>
          </cell>
          <cell r="C79">
            <v>39252</v>
          </cell>
          <cell r="D79">
            <v>1666</v>
          </cell>
        </row>
        <row r="80">
          <cell r="A80" t="str">
            <v>Tradeshow</v>
          </cell>
          <cell r="B80" t="str">
            <v>Professional</v>
          </cell>
          <cell r="C80">
            <v>39258</v>
          </cell>
          <cell r="D80">
            <v>483</v>
          </cell>
        </row>
        <row r="81">
          <cell r="A81" t="str">
            <v>Tradeshow</v>
          </cell>
          <cell r="B81" t="str">
            <v>Professional</v>
          </cell>
          <cell r="C81">
            <v>39260</v>
          </cell>
          <cell r="D81">
            <v>300</v>
          </cell>
        </row>
        <row r="82">
          <cell r="A82" t="str">
            <v>Tradeshow</v>
          </cell>
          <cell r="B82" t="str">
            <v>Professional</v>
          </cell>
          <cell r="C82">
            <v>39293</v>
          </cell>
          <cell r="D82">
            <v>259</v>
          </cell>
        </row>
        <row r="83">
          <cell r="A83" t="str">
            <v>Tradeshow</v>
          </cell>
          <cell r="B83" t="str">
            <v>Professional</v>
          </cell>
          <cell r="C83">
            <v>39298</v>
          </cell>
          <cell r="D83">
            <v>69</v>
          </cell>
        </row>
        <row r="84">
          <cell r="A84" t="str">
            <v>Tradeshow</v>
          </cell>
          <cell r="B84" t="str">
            <v>Professional</v>
          </cell>
          <cell r="C84">
            <v>39306</v>
          </cell>
          <cell r="D84">
            <v>253</v>
          </cell>
        </row>
        <row r="85">
          <cell r="A85" t="str">
            <v>Tradeshow</v>
          </cell>
          <cell r="B85" t="str">
            <v>Professional</v>
          </cell>
          <cell r="C85">
            <v>39362</v>
          </cell>
          <cell r="D85">
            <v>85</v>
          </cell>
        </row>
        <row r="86">
          <cell r="A86" t="str">
            <v>Tradeshow</v>
          </cell>
          <cell r="B86" t="str">
            <v>Professional</v>
          </cell>
          <cell r="C86">
            <v>39385</v>
          </cell>
          <cell r="D86">
            <v>24</v>
          </cell>
        </row>
        <row r="87">
          <cell r="A87" t="str">
            <v>Total Leads</v>
          </cell>
          <cell r="D87">
            <v>6447</v>
          </cell>
          <cell r="F87" t="str">
            <v>$ Spent on Events</v>
          </cell>
          <cell r="G87">
            <v>359563</v>
          </cell>
          <cell r="H87" t="str">
            <v>Cost per lead</v>
          </cell>
          <cell r="I87">
            <v>55.772142081588335</v>
          </cell>
        </row>
        <row r="89">
          <cell r="A89" t="str">
            <v>Tradeshow</v>
          </cell>
          <cell r="B89" t="str">
            <v>Professional</v>
          </cell>
          <cell r="C89">
            <v>39467</v>
          </cell>
          <cell r="D89">
            <v>151</v>
          </cell>
        </row>
        <row r="90">
          <cell r="A90" t="str">
            <v>Tradeshow</v>
          </cell>
          <cell r="B90" t="str">
            <v>Professional</v>
          </cell>
          <cell r="C90">
            <v>39482</v>
          </cell>
          <cell r="D90">
            <v>83</v>
          </cell>
        </row>
        <row r="91">
          <cell r="A91" t="str">
            <v>Tradeshow</v>
          </cell>
          <cell r="B91" t="str">
            <v>Professional</v>
          </cell>
          <cell r="C91">
            <v>39482</v>
          </cell>
          <cell r="D91">
            <v>152</v>
          </cell>
        </row>
        <row r="92">
          <cell r="A92" t="str">
            <v>Tradeshow</v>
          </cell>
          <cell r="B92" t="str">
            <v>Professional</v>
          </cell>
          <cell r="C92">
            <v>39496</v>
          </cell>
          <cell r="D92">
            <v>50</v>
          </cell>
        </row>
        <row r="93">
          <cell r="A93" t="str">
            <v>Tradeshow</v>
          </cell>
          <cell r="B93" t="str">
            <v>Professional</v>
          </cell>
          <cell r="C93">
            <v>39539</v>
          </cell>
          <cell r="D93">
            <v>598</v>
          </cell>
        </row>
        <row r="94">
          <cell r="A94" t="str">
            <v>Tradeshow</v>
          </cell>
          <cell r="B94" t="str">
            <v>Professional</v>
          </cell>
          <cell r="C94">
            <v>39563</v>
          </cell>
          <cell r="D94">
            <v>15</v>
          </cell>
        </row>
        <row r="95">
          <cell r="A95" t="str">
            <v>Tradeshow</v>
          </cell>
          <cell r="B95" t="str">
            <v>Professional</v>
          </cell>
          <cell r="C95">
            <v>39587</v>
          </cell>
          <cell r="D95">
            <v>59</v>
          </cell>
        </row>
        <row r="96">
          <cell r="A96" t="str">
            <v>Tradeshow</v>
          </cell>
          <cell r="B96" t="str">
            <v>Professional</v>
          </cell>
          <cell r="C96">
            <v>39601</v>
          </cell>
          <cell r="D96">
            <v>537</v>
          </cell>
        </row>
        <row r="97">
          <cell r="A97" t="str">
            <v>Tradeshow</v>
          </cell>
          <cell r="B97" t="str">
            <v>Professional</v>
          </cell>
          <cell r="C97">
            <v>39617</v>
          </cell>
          <cell r="D97">
            <v>1641</v>
          </cell>
        </row>
        <row r="98">
          <cell r="A98" t="str">
            <v>Tradeshow</v>
          </cell>
          <cell r="B98" t="str">
            <v>Professional</v>
          </cell>
          <cell r="C98">
            <v>39621</v>
          </cell>
          <cell r="D98">
            <v>443</v>
          </cell>
        </row>
        <row r="99">
          <cell r="A99" t="str">
            <v>Tradeshow</v>
          </cell>
          <cell r="B99" t="str">
            <v>Professional</v>
          </cell>
          <cell r="C99">
            <v>39624</v>
          </cell>
          <cell r="D99">
            <v>26</v>
          </cell>
        </row>
        <row r="100">
          <cell r="A100" t="str">
            <v>Tradeshow</v>
          </cell>
          <cell r="B100" t="str">
            <v>Professional</v>
          </cell>
          <cell r="C100">
            <v>39624</v>
          </cell>
          <cell r="D100">
            <v>7</v>
          </cell>
        </row>
        <row r="101">
          <cell r="A101" t="str">
            <v>Total Leads</v>
          </cell>
          <cell r="D101">
            <v>3762</v>
          </cell>
          <cell r="F101" t="str">
            <v>$ Spent on Events</v>
          </cell>
          <cell r="G101">
            <v>153541.34</v>
          </cell>
          <cell r="H101" t="str">
            <v>Cost per lead</v>
          </cell>
          <cell r="I101">
            <v>40.813753322700691</v>
          </cell>
        </row>
        <row r="103">
          <cell r="A103" t="str">
            <v>2006-01 Jan 5 VR PROF Happy New Year</v>
          </cell>
          <cell r="B103" t="str">
            <v>Professional</v>
          </cell>
          <cell r="C103">
            <v>38722</v>
          </cell>
          <cell r="D103">
            <v>5270</v>
          </cell>
        </row>
        <row r="104">
          <cell r="A104" t="str">
            <v>2006-02 MPI Email</v>
          </cell>
          <cell r="B104" t="str">
            <v>Professional</v>
          </cell>
          <cell r="C104">
            <v>38763</v>
          </cell>
          <cell r="D104">
            <v>46</v>
          </cell>
        </row>
        <row r="105">
          <cell r="A105" t="str">
            <v>2006-02 Higher Ed Web Demo Email</v>
          </cell>
          <cell r="B105" t="str">
            <v>Higher Education</v>
          </cell>
          <cell r="C105">
            <v>38770</v>
          </cell>
          <cell r="D105">
            <v>1827</v>
          </cell>
        </row>
        <row r="106">
          <cell r="A106" t="str">
            <v>2006-02 Professional Web Demo Email</v>
          </cell>
          <cell r="B106" t="str">
            <v>Professional</v>
          </cell>
          <cell r="C106">
            <v>38770</v>
          </cell>
          <cell r="D106">
            <v>4203</v>
          </cell>
        </row>
        <row r="107">
          <cell r="A107" t="str">
            <v>2006-03 Training Pre Show</v>
          </cell>
          <cell r="B107" t="str">
            <v>Professional</v>
          </cell>
          <cell r="C107">
            <v>38778</v>
          </cell>
          <cell r="D107">
            <v>108</v>
          </cell>
        </row>
        <row r="108">
          <cell r="A108" t="str">
            <v>2006-03 March 8 Contest Giveaway Email</v>
          </cell>
          <cell r="B108" t="str">
            <v>Professional</v>
          </cell>
          <cell r="C108">
            <v>38784</v>
          </cell>
          <cell r="D108">
            <v>3874</v>
          </cell>
        </row>
        <row r="109">
          <cell r="A109" t="str">
            <v>2006-03 Training POST Show</v>
          </cell>
          <cell r="B109" t="str">
            <v>Professional</v>
          </cell>
          <cell r="C109">
            <v>38791</v>
          </cell>
          <cell r="D109">
            <v>262</v>
          </cell>
        </row>
        <row r="110">
          <cell r="A110" t="str">
            <v>2006-03 March 21 Contest Giveaway Email</v>
          </cell>
          <cell r="B110" t="str">
            <v>Professional</v>
          </cell>
          <cell r="C110">
            <v>38797</v>
          </cell>
          <cell r="D110">
            <v>4147</v>
          </cell>
        </row>
        <row r="111">
          <cell r="A111" t="str">
            <v>2006-03 FETC POST Show - Prof</v>
          </cell>
          <cell r="B111" t="str">
            <v>Professional</v>
          </cell>
          <cell r="C111">
            <v>38805</v>
          </cell>
          <cell r="D111">
            <v>5</v>
          </cell>
        </row>
        <row r="112">
          <cell r="A112" t="str">
            <v>2006-04 ASCD POST Show - Prof</v>
          </cell>
          <cell r="B112" t="str">
            <v>Professional</v>
          </cell>
          <cell r="C112">
            <v>38820</v>
          </cell>
          <cell r="D112">
            <v>4</v>
          </cell>
        </row>
        <row r="113">
          <cell r="A113" t="str">
            <v>2006-04 NEMICE POST Show Email</v>
          </cell>
          <cell r="B113" t="str">
            <v>Professional</v>
          </cell>
          <cell r="C113">
            <v>38832</v>
          </cell>
          <cell r="D113">
            <v>15</v>
          </cell>
        </row>
        <row r="114">
          <cell r="A114" t="str">
            <v>2006-05 ASTD PRE Show</v>
          </cell>
          <cell r="B114" t="str">
            <v>Professional</v>
          </cell>
          <cell r="C114">
            <v>38840</v>
          </cell>
          <cell r="D114">
            <v>149</v>
          </cell>
        </row>
        <row r="115">
          <cell r="A115" t="str">
            <v>2006-05 ASTD POST Show - HIGHER ED</v>
          </cell>
          <cell r="B115" t="str">
            <v>Professional</v>
          </cell>
          <cell r="C115">
            <v>38854</v>
          </cell>
          <cell r="D115">
            <v>15</v>
          </cell>
        </row>
        <row r="116">
          <cell r="A116" t="str">
            <v>2006-05 ASTD POST Show - PROF</v>
          </cell>
          <cell r="B116" t="str">
            <v>Professional</v>
          </cell>
          <cell r="C116">
            <v>38854</v>
          </cell>
          <cell r="D116">
            <v>363</v>
          </cell>
        </row>
        <row r="117">
          <cell r="A117" t="str">
            <v>2006-07 INFOCOMM PRE Show Email - HIGHER ED</v>
          </cell>
          <cell r="B117" t="str">
            <v>Higher Education; Professional</v>
          </cell>
          <cell r="C117">
            <v>38861</v>
          </cell>
          <cell r="D117">
            <v>158</v>
          </cell>
        </row>
        <row r="118">
          <cell r="A118" t="str">
            <v>2006-06 INFOCOMM PRE Show Email - PROF</v>
          </cell>
          <cell r="B118" t="str">
            <v>Higher Education; Professional</v>
          </cell>
          <cell r="C118">
            <v>38861</v>
          </cell>
          <cell r="D118">
            <v>292</v>
          </cell>
        </row>
        <row r="119">
          <cell r="A119" t="str">
            <v>2006-06 INFOCOMM POST Show Email - PROF</v>
          </cell>
          <cell r="B119" t="str">
            <v>Professional</v>
          </cell>
          <cell r="C119">
            <v>38890</v>
          </cell>
          <cell r="D119">
            <v>788</v>
          </cell>
        </row>
        <row r="120">
          <cell r="A120" t="str">
            <v>2006-07 ALA POST Show - PROF</v>
          </cell>
          <cell r="B120" t="str">
            <v>Professional</v>
          </cell>
          <cell r="C120">
            <v>38916</v>
          </cell>
          <cell r="D120">
            <v>11</v>
          </cell>
        </row>
        <row r="121">
          <cell r="A121" t="str">
            <v>2006-06 SHRM POST Show</v>
          </cell>
          <cell r="B121" t="str">
            <v>Professional</v>
          </cell>
          <cell r="C121">
            <v>38916</v>
          </cell>
          <cell r="D121">
            <v>62</v>
          </cell>
        </row>
        <row r="122">
          <cell r="A122" t="str">
            <v>2006-07 MPI WEC POST Show Email</v>
          </cell>
          <cell r="B122" t="str">
            <v>Professional</v>
          </cell>
          <cell r="C122">
            <v>38916</v>
          </cell>
          <cell r="D122">
            <v>73</v>
          </cell>
        </row>
        <row r="123">
          <cell r="A123" t="str">
            <v>2006-07 NECC POST Show - PROF</v>
          </cell>
          <cell r="B123" t="str">
            <v>Professional</v>
          </cell>
          <cell r="C123">
            <v>38923</v>
          </cell>
          <cell r="D123">
            <v>87</v>
          </cell>
        </row>
        <row r="124">
          <cell r="A124" t="str">
            <v>2006-08 ASAE POST Show</v>
          </cell>
          <cell r="B124" t="str">
            <v>Professional</v>
          </cell>
          <cell r="C124">
            <v>38960</v>
          </cell>
          <cell r="D124">
            <v>110</v>
          </cell>
        </row>
        <row r="125">
          <cell r="A125" t="str">
            <v>2006-10 PowerPoint Live POST SHOW</v>
          </cell>
          <cell r="B125" t="str">
            <v>Professional</v>
          </cell>
          <cell r="C125">
            <v>38993</v>
          </cell>
          <cell r="D125">
            <v>33</v>
          </cell>
        </row>
        <row r="126">
          <cell r="A126" t="str">
            <v>2006-10 Training Solutions Pre Show</v>
          </cell>
          <cell r="B126" t="str">
            <v>Professional</v>
          </cell>
          <cell r="C126">
            <v>39000</v>
          </cell>
          <cell r="D126">
            <v>369</v>
          </cell>
        </row>
        <row r="127">
          <cell r="A127" t="str">
            <v>2006-10 EDUCAUSE POST Show - Prof</v>
          </cell>
          <cell r="B127" t="str">
            <v>Professional</v>
          </cell>
          <cell r="C127">
            <v>39014</v>
          </cell>
          <cell r="D127">
            <v>57</v>
          </cell>
        </row>
        <row r="128">
          <cell r="A128" t="str">
            <v>2006-10 Training Solutions POST Show</v>
          </cell>
          <cell r="B128" t="str">
            <v>Professional</v>
          </cell>
          <cell r="C128">
            <v>39029</v>
          </cell>
          <cell r="D128">
            <v>101</v>
          </cell>
        </row>
        <row r="129">
          <cell r="A129" t="str">
            <v>2006-11 CORP RF EOY Special Offer #1</v>
          </cell>
          <cell r="B129" t="str">
            <v>Professional</v>
          </cell>
          <cell r="C129">
            <v>39042</v>
          </cell>
          <cell r="D129">
            <v>8763</v>
          </cell>
        </row>
        <row r="130">
          <cell r="A130" t="str">
            <v>2006-12 EDUCAUSE Photo Gallery</v>
          </cell>
          <cell r="B130" t="str">
            <v>Higher Education; K-12; Professional</v>
          </cell>
          <cell r="C130">
            <v>39065</v>
          </cell>
          <cell r="D130">
            <v>1040</v>
          </cell>
        </row>
        <row r="131">
          <cell r="A131" t="str">
            <v>2006-12 Government &amp; Video Technology Expo POST SHOW</v>
          </cell>
          <cell r="B131" t="str">
            <v>Professional</v>
          </cell>
          <cell r="C131">
            <v>39070</v>
          </cell>
          <cell r="D131">
            <v>103</v>
          </cell>
        </row>
        <row r="132">
          <cell r="A132" t="str">
            <v>Total</v>
          </cell>
          <cell r="D132">
            <v>32335</v>
          </cell>
          <cell r="E132">
            <v>7.610552098503906E-2</v>
          </cell>
          <cell r="F132" t="str">
            <v>Total Leads</v>
          </cell>
          <cell r="G132">
            <v>2460.8720210512379</v>
          </cell>
          <cell r="H132" t="str">
            <v>$ Spent on Campaigns</v>
          </cell>
          <cell r="I132">
            <v>5278.89</v>
          </cell>
          <cell r="J132" t="str">
            <v>Cost per lead</v>
          </cell>
          <cell r="K132">
            <v>2.1451298380583639</v>
          </cell>
        </row>
        <row r="133">
          <cell r="H133" t="str">
            <v>$ Spent on Web services</v>
          </cell>
          <cell r="I133">
            <v>5697.06</v>
          </cell>
          <cell r="K133">
            <v>2.3150574069944216</v>
          </cell>
        </row>
        <row r="134">
          <cell r="J134" t="str">
            <v>Total</v>
          </cell>
          <cell r="K134">
            <v>4.4601872450527855</v>
          </cell>
        </row>
        <row r="135">
          <cell r="A135" t="str">
            <v>2007-01 MAC Release Email - PROF</v>
          </cell>
          <cell r="B135" t="str">
            <v>Professional</v>
          </cell>
          <cell r="C135">
            <v>39093</v>
          </cell>
          <cell r="D135">
            <v>9558</v>
          </cell>
        </row>
        <row r="136">
          <cell r="A136" t="str">
            <v>2007-01 ACME POST SHOW</v>
          </cell>
          <cell r="B136" t="str">
            <v>Professional</v>
          </cell>
          <cell r="C136">
            <v>39113</v>
          </cell>
          <cell r="D136">
            <v>135</v>
          </cell>
        </row>
        <row r="137">
          <cell r="A137" t="str">
            <v>2007-02 Training Pre Show</v>
          </cell>
          <cell r="B137" t="str">
            <v>Professional</v>
          </cell>
          <cell r="C137">
            <v>39126</v>
          </cell>
          <cell r="D137">
            <v>512</v>
          </cell>
        </row>
        <row r="138">
          <cell r="A138" t="str">
            <v>2007-03 HIMSS POST SHOW</v>
          </cell>
          <cell r="B138" t="str">
            <v>Professional</v>
          </cell>
          <cell r="C138">
            <v>39149</v>
          </cell>
          <cell r="D138">
            <v>91</v>
          </cell>
        </row>
        <row r="139">
          <cell r="A139" t="str">
            <v>2007-03 Training POST Show</v>
          </cell>
          <cell r="B139" t="str">
            <v>Professional</v>
          </cell>
          <cell r="C139">
            <v>39149</v>
          </cell>
          <cell r="D139">
            <v>226</v>
          </cell>
        </row>
        <row r="140">
          <cell r="A140" t="str">
            <v>2007-04 PHARMA POST Show Email</v>
          </cell>
          <cell r="B140" t="str">
            <v>Professional</v>
          </cell>
          <cell r="C140">
            <v>39177</v>
          </cell>
          <cell r="D140">
            <v>42</v>
          </cell>
        </row>
        <row r="141">
          <cell r="A141" t="str">
            <v>2007-04 Training Newsletter</v>
          </cell>
          <cell r="B141" t="str">
            <v>Higher Education; K-12; Professional</v>
          </cell>
          <cell r="C141">
            <v>39177</v>
          </cell>
          <cell r="D141">
            <v>36343</v>
          </cell>
        </row>
        <row r="142">
          <cell r="A142" t="str">
            <v>2007-04 FOSE Post Show - PROF</v>
          </cell>
          <cell r="B142" t="str">
            <v>Professional</v>
          </cell>
          <cell r="C142">
            <v>39184</v>
          </cell>
          <cell r="D142">
            <v>1191</v>
          </cell>
        </row>
        <row r="143">
          <cell r="A143" t="str">
            <v>2007-04 NSTA Post Show - PROF</v>
          </cell>
          <cell r="B143" t="str">
            <v>Professional</v>
          </cell>
          <cell r="C143">
            <v>39191</v>
          </cell>
          <cell r="D143">
            <v>15</v>
          </cell>
        </row>
        <row r="144">
          <cell r="A144" t="str">
            <v>2007-04 Mentor Tech - EMAIL 1</v>
          </cell>
          <cell r="B144" t="str">
            <v>Professional</v>
          </cell>
          <cell r="C144">
            <v>39197</v>
          </cell>
          <cell r="D144">
            <v>3670</v>
          </cell>
        </row>
        <row r="145">
          <cell r="A145" t="str">
            <v>2007-05 Rental Promo</v>
          </cell>
          <cell r="B145" t="str">
            <v>Professional</v>
          </cell>
          <cell r="C145">
            <v>39203</v>
          </cell>
          <cell r="D145">
            <v>9564</v>
          </cell>
        </row>
        <row r="146">
          <cell r="A146" t="str">
            <v>2007-04 Government Technologies Spring Series Post Show</v>
          </cell>
          <cell r="B146" t="str">
            <v>Professional</v>
          </cell>
          <cell r="C146">
            <v>39212</v>
          </cell>
          <cell r="D146">
            <v>574</v>
          </cell>
        </row>
        <row r="147">
          <cell r="A147" t="str">
            <v>2007-05 Training Newsletter #1</v>
          </cell>
          <cell r="B147" t="str">
            <v>Higher Education; K-12; Professional</v>
          </cell>
          <cell r="C147">
            <v>39212</v>
          </cell>
          <cell r="D147">
            <v>1108</v>
          </cell>
        </row>
        <row r="148">
          <cell r="A148" t="str">
            <v>2007-05 Training Newsletter 2nd Round</v>
          </cell>
          <cell r="B148" t="str">
            <v>Higher Education; K-12; Professional</v>
          </cell>
          <cell r="C148">
            <v>39218</v>
          </cell>
          <cell r="D148">
            <v>1364</v>
          </cell>
        </row>
        <row r="149">
          <cell r="A149" t="str">
            <v>2007-05 Mentor Tech - EMAIL 2</v>
          </cell>
          <cell r="B149" t="str">
            <v>Professional</v>
          </cell>
          <cell r="C149">
            <v>39218</v>
          </cell>
          <cell r="D149">
            <v>3390</v>
          </cell>
        </row>
        <row r="150">
          <cell r="A150" t="str">
            <v>2007-05 IMQ/CMA POST SHOW</v>
          </cell>
          <cell r="B150" t="str">
            <v>Professional</v>
          </cell>
          <cell r="C150">
            <v>39224</v>
          </cell>
          <cell r="D150">
            <v>263</v>
          </cell>
        </row>
        <row r="151">
          <cell r="A151" t="str">
            <v>2007-05 ASTD Pre SHOW</v>
          </cell>
          <cell r="B151" t="str">
            <v>Professional</v>
          </cell>
          <cell r="C151">
            <v>39231</v>
          </cell>
          <cell r="D151">
            <v>293</v>
          </cell>
        </row>
        <row r="152">
          <cell r="A152" t="str">
            <v>2007-05 Lead Gen Selx Pharma and Hospitals EMAIL</v>
          </cell>
          <cell r="B152" t="str">
            <v>Professional</v>
          </cell>
          <cell r="C152">
            <v>39232</v>
          </cell>
          <cell r="D152">
            <v>371</v>
          </cell>
        </row>
        <row r="153">
          <cell r="A153" t="str">
            <v>2007-06 INFOCOMM PRE SHOW Email</v>
          </cell>
          <cell r="B153" t="str">
            <v>Professional</v>
          </cell>
          <cell r="C153">
            <v>39238</v>
          </cell>
          <cell r="D153">
            <v>782</v>
          </cell>
        </row>
        <row r="154">
          <cell r="A154" t="str">
            <v>2007-06 SHRM PRE SHOW</v>
          </cell>
          <cell r="B154" t="str">
            <v>Professional</v>
          </cell>
          <cell r="C154">
            <v>39247</v>
          </cell>
          <cell r="D154">
            <v>73</v>
          </cell>
        </row>
        <row r="155">
          <cell r="A155" t="str">
            <v>2007-06 ASTD POST SHOW - PROF</v>
          </cell>
          <cell r="B155" t="str">
            <v>Professional</v>
          </cell>
          <cell r="C155">
            <v>39254</v>
          </cell>
          <cell r="D155">
            <v>395</v>
          </cell>
        </row>
        <row r="156">
          <cell r="A156" t="str">
            <v>2007-07 Training Newsletter</v>
          </cell>
          <cell r="B156" t="str">
            <v>Higher Education; K-12; Professional</v>
          </cell>
          <cell r="C156">
            <v>39274</v>
          </cell>
          <cell r="D156">
            <v>2796</v>
          </cell>
        </row>
        <row r="157">
          <cell r="A157" t="str">
            <v>2007-07 NECC POST SHOW - CORP</v>
          </cell>
          <cell r="B157" t="str">
            <v>Professional</v>
          </cell>
          <cell r="C157">
            <v>39282</v>
          </cell>
          <cell r="D157">
            <v>99</v>
          </cell>
        </row>
        <row r="158">
          <cell r="A158" t="str">
            <v>2007-07 INFOCOMM POST SHOW Email - PROF</v>
          </cell>
          <cell r="B158" t="str">
            <v>Professional</v>
          </cell>
          <cell r="C158">
            <v>39282</v>
          </cell>
          <cell r="D158">
            <v>1163</v>
          </cell>
        </row>
        <row r="159">
          <cell r="A159" t="str">
            <v>2007-07 MPI PRE Show</v>
          </cell>
          <cell r="B159" t="str">
            <v>Professional</v>
          </cell>
          <cell r="C159">
            <v>39288</v>
          </cell>
          <cell r="D159">
            <v>59</v>
          </cell>
        </row>
        <row r="160">
          <cell r="A160" t="str">
            <v>2007-07 ASAE PRE SHOW</v>
          </cell>
          <cell r="B160" t="str">
            <v>Professional</v>
          </cell>
          <cell r="C160">
            <v>39294</v>
          </cell>
          <cell r="D160">
            <v>92</v>
          </cell>
        </row>
        <row r="161">
          <cell r="A161" t="str">
            <v>2007-08 MPI POST SHOW</v>
          </cell>
          <cell r="B161" t="str">
            <v>Professional</v>
          </cell>
          <cell r="C161">
            <v>39309</v>
          </cell>
          <cell r="D161">
            <v>240</v>
          </cell>
        </row>
        <row r="162">
          <cell r="A162" t="str">
            <v>2007-08 NIGP POST SHOW</v>
          </cell>
          <cell r="B162" t="str">
            <v>Professional</v>
          </cell>
          <cell r="C162">
            <v>39310</v>
          </cell>
          <cell r="D162">
            <v>65</v>
          </cell>
        </row>
        <row r="163">
          <cell r="A163" t="str">
            <v>2007-08 ASAE POST SHOW</v>
          </cell>
          <cell r="B163" t="str">
            <v>Professional</v>
          </cell>
          <cell r="C163">
            <v>39317</v>
          </cell>
          <cell r="D163">
            <v>241</v>
          </cell>
        </row>
        <row r="164">
          <cell r="A164" t="str">
            <v>2007-10 ICMA PRE SHOW</v>
          </cell>
          <cell r="B164" t="str">
            <v>Professional</v>
          </cell>
          <cell r="C164">
            <v>39357</v>
          </cell>
          <cell r="D164">
            <v>137</v>
          </cell>
        </row>
        <row r="165">
          <cell r="A165" t="str">
            <v>2007-10 ICMA POST SHOW</v>
          </cell>
          <cell r="B165" t="str">
            <v>Professional</v>
          </cell>
          <cell r="C165">
            <v>39384</v>
          </cell>
          <cell r="D165">
            <v>74</v>
          </cell>
        </row>
        <row r="166">
          <cell r="A166" t="str">
            <v>2007-10 PUG POST SHOW - CORP</v>
          </cell>
          <cell r="B166" t="str">
            <v>Professional</v>
          </cell>
          <cell r="C166">
            <v>39386</v>
          </cell>
          <cell r="D166">
            <v>14</v>
          </cell>
        </row>
        <row r="167">
          <cell r="A167" t="str">
            <v>2007-11 EOY Corp Promo - Leads 1</v>
          </cell>
          <cell r="B167" t="str">
            <v>Professional</v>
          </cell>
          <cell r="C167">
            <v>39387</v>
          </cell>
          <cell r="D167">
            <v>11751</v>
          </cell>
        </row>
        <row r="168">
          <cell r="A168" t="str">
            <v>2007-11 EOY Corp Promo - Contacts 1</v>
          </cell>
          <cell r="B168" t="str">
            <v>Professional</v>
          </cell>
          <cell r="C168">
            <v>39399</v>
          </cell>
          <cell r="D168">
            <v>4161</v>
          </cell>
        </row>
        <row r="169">
          <cell r="A169" t="str">
            <v>Total</v>
          </cell>
          <cell r="D169">
            <v>90852</v>
          </cell>
          <cell r="F169">
            <v>7.610552098503906E-2</v>
          </cell>
          <cell r="G169">
            <v>6914.3387925327688</v>
          </cell>
          <cell r="H169" t="str">
            <v>$ Spent on Campaigns</v>
          </cell>
          <cell r="I169">
            <v>58002</v>
          </cell>
          <cell r="J169" t="str">
            <v>Cost per lead</v>
          </cell>
          <cell r="K169">
            <v>8.3886546118683132</v>
          </cell>
        </row>
        <row r="170">
          <cell r="H170" t="str">
            <v>$ Spent on Web services</v>
          </cell>
          <cell r="I170">
            <v>24008</v>
          </cell>
          <cell r="K170">
            <v>3.4722047502109321</v>
          </cell>
        </row>
        <row r="171">
          <cell r="J171" t="str">
            <v>Total</v>
          </cell>
          <cell r="K171">
            <v>11.860859362079246</v>
          </cell>
        </row>
        <row r="172">
          <cell r="A172" t="str">
            <v>2008-01 Buy 3 Get 1 Free Corp Promo</v>
          </cell>
          <cell r="B172" t="str">
            <v>Professional</v>
          </cell>
          <cell r="C172">
            <v>39448</v>
          </cell>
          <cell r="D172">
            <v>14285</v>
          </cell>
        </row>
        <row r="173">
          <cell r="A173" t="str">
            <v>2008-01 Webex1 - Corporate</v>
          </cell>
          <cell r="B173" t="str">
            <v>Professional</v>
          </cell>
          <cell r="C173">
            <v>39456</v>
          </cell>
          <cell r="D173">
            <v>10314</v>
          </cell>
        </row>
        <row r="174">
          <cell r="A174" t="str">
            <v>2008-01 IMSH Post Show - PROF</v>
          </cell>
          <cell r="B174" t="str">
            <v>Professional</v>
          </cell>
          <cell r="C174">
            <v>39476</v>
          </cell>
          <cell r="D174">
            <v>11</v>
          </cell>
        </row>
        <row r="175">
          <cell r="A175" t="str">
            <v>2008-01 Training Pre Show</v>
          </cell>
          <cell r="B175" t="str">
            <v>Professional</v>
          </cell>
          <cell r="C175">
            <v>39476</v>
          </cell>
          <cell r="D175">
            <v>141</v>
          </cell>
        </row>
        <row r="176">
          <cell r="A176" t="str">
            <v>2008-01 ACME Post Show - CORP</v>
          </cell>
          <cell r="B176" t="str">
            <v>Professional</v>
          </cell>
          <cell r="C176">
            <v>39478</v>
          </cell>
          <cell r="D176">
            <v>121</v>
          </cell>
        </row>
        <row r="177">
          <cell r="A177" t="str">
            <v>2008-02 Training POST Show</v>
          </cell>
          <cell r="B177" t="str">
            <v>Professional</v>
          </cell>
          <cell r="C177">
            <v>39490</v>
          </cell>
          <cell r="D177">
            <v>126</v>
          </cell>
        </row>
        <row r="178">
          <cell r="A178" t="str">
            <v>2008-02 MPI PEC Post Show</v>
          </cell>
          <cell r="B178" t="str">
            <v>Professional</v>
          </cell>
          <cell r="C178">
            <v>39491</v>
          </cell>
          <cell r="D178">
            <v>77</v>
          </cell>
        </row>
        <row r="179">
          <cell r="A179" t="str">
            <v>2008-03 Corporate RF Price Reduction</v>
          </cell>
          <cell r="B179" t="str">
            <v>Professional</v>
          </cell>
          <cell r="C179">
            <v>39519</v>
          </cell>
          <cell r="D179">
            <v>15151</v>
          </cell>
        </row>
        <row r="180">
          <cell r="A180" t="str">
            <v>2008-03 FOSE Pre Show</v>
          </cell>
          <cell r="B180" t="str">
            <v>Professional</v>
          </cell>
          <cell r="C180">
            <v>39532</v>
          </cell>
          <cell r="D180">
            <v>910</v>
          </cell>
        </row>
        <row r="181">
          <cell r="A181" t="str">
            <v>2008-04 FOSE Post Show</v>
          </cell>
          <cell r="B181" t="str">
            <v>Professional</v>
          </cell>
          <cell r="C181">
            <v>39553</v>
          </cell>
          <cell r="D181">
            <v>574</v>
          </cell>
        </row>
        <row r="182">
          <cell r="A182" t="str">
            <v>2008-04 RCAnyWhere Product Annoucement - CORP</v>
          </cell>
          <cell r="B182" t="str">
            <v>Professional</v>
          </cell>
          <cell r="C182">
            <v>39561</v>
          </cell>
          <cell r="D182">
            <v>7857</v>
          </cell>
        </row>
        <row r="183">
          <cell r="A183" t="str">
            <v>2008-04 RCAnyWhere Product Annoucement - AV</v>
          </cell>
          <cell r="B183" t="str">
            <v>Professional</v>
          </cell>
          <cell r="C183">
            <v>39568</v>
          </cell>
          <cell r="D183">
            <v>2030</v>
          </cell>
        </row>
        <row r="184">
          <cell r="A184" t="str">
            <v>2008-04 RCAnyWhere Product Annoucement - Medical</v>
          </cell>
          <cell r="B184" t="str">
            <v>Professional</v>
          </cell>
          <cell r="C184">
            <v>39568</v>
          </cell>
          <cell r="D184">
            <v>2748</v>
          </cell>
        </row>
        <row r="185">
          <cell r="A185" t="str">
            <v>2008-04 RCAnyWhere Product Annoucement - GOVT-NP</v>
          </cell>
          <cell r="B185" t="str">
            <v>Professional</v>
          </cell>
          <cell r="C185">
            <v>39568</v>
          </cell>
          <cell r="D185">
            <v>4043</v>
          </cell>
        </row>
        <row r="186">
          <cell r="A186" t="str">
            <v>2008-05 SPBT Pre Show</v>
          </cell>
          <cell r="B186" t="str">
            <v>Professional</v>
          </cell>
          <cell r="C186">
            <v>39581</v>
          </cell>
          <cell r="D186">
            <v>44</v>
          </cell>
        </row>
        <row r="187">
          <cell r="A187" t="str">
            <v>2008-05 ASTD Pre Show</v>
          </cell>
          <cell r="B187" t="str">
            <v>Professional</v>
          </cell>
          <cell r="C187">
            <v>39596</v>
          </cell>
          <cell r="D187">
            <v>250</v>
          </cell>
        </row>
        <row r="188">
          <cell r="A188" t="str">
            <v>2008-05 SPBT POST Show</v>
          </cell>
          <cell r="B188" t="str">
            <v>Professional</v>
          </cell>
          <cell r="C188">
            <v>39597</v>
          </cell>
          <cell r="D188">
            <v>53</v>
          </cell>
        </row>
        <row r="189">
          <cell r="A189" t="str">
            <v>2008-06 INFOCOMM Pre Show</v>
          </cell>
          <cell r="B189" t="str">
            <v>Professional</v>
          </cell>
          <cell r="C189">
            <v>39609</v>
          </cell>
          <cell r="D189">
            <v>1439</v>
          </cell>
        </row>
        <row r="190">
          <cell r="A190" t="str">
            <v>2008-06 SHRM PRE SHOW</v>
          </cell>
          <cell r="B190" t="str">
            <v>Professional</v>
          </cell>
          <cell r="C190">
            <v>39616</v>
          </cell>
          <cell r="D190">
            <v>112</v>
          </cell>
        </row>
        <row r="191">
          <cell r="A191" t="str">
            <v>2008-06 ASTD Post Show</v>
          </cell>
          <cell r="B191" t="str">
            <v>Professional</v>
          </cell>
          <cell r="C191">
            <v>39617</v>
          </cell>
          <cell r="D191">
            <v>385</v>
          </cell>
        </row>
        <row r="192">
          <cell r="A192" t="str">
            <v>2008-07 INFOCOMM Post Show - CORP</v>
          </cell>
          <cell r="B192" t="str">
            <v>Professional</v>
          </cell>
          <cell r="C192">
            <v>39638</v>
          </cell>
          <cell r="D192">
            <v>853</v>
          </cell>
        </row>
        <row r="193">
          <cell r="A193" t="str">
            <v>2008-07 SHRM POST SHOW</v>
          </cell>
          <cell r="B193" t="str">
            <v>Professional</v>
          </cell>
          <cell r="C193">
            <v>39639</v>
          </cell>
          <cell r="D193">
            <v>245</v>
          </cell>
        </row>
        <row r="194">
          <cell r="A194" t="str">
            <v>2008-07 NECC POST SHOW PROF</v>
          </cell>
          <cell r="B194" t="str">
            <v>Professional</v>
          </cell>
          <cell r="C194">
            <v>39658</v>
          </cell>
          <cell r="D194">
            <v>45</v>
          </cell>
        </row>
        <row r="195">
          <cell r="A195" t="str">
            <v>2008-08 MPI WEC PRE SHOW</v>
          </cell>
          <cell r="B195" t="str">
            <v>Professional</v>
          </cell>
          <cell r="C195">
            <v>39665</v>
          </cell>
          <cell r="D195">
            <v>154</v>
          </cell>
        </row>
        <row r="196">
          <cell r="A196" t="str">
            <v>2008-08 August PROF Promo with Survey - Contacts</v>
          </cell>
          <cell r="B196" t="str">
            <v>Professional</v>
          </cell>
          <cell r="C196">
            <v>39665</v>
          </cell>
          <cell r="D196">
            <v>6899</v>
          </cell>
        </row>
        <row r="197">
          <cell r="A197" t="str">
            <v>2008-08 August PROF Promo with Survey - Leads</v>
          </cell>
          <cell r="B197" t="str">
            <v>Professional</v>
          </cell>
          <cell r="C197">
            <v>39665</v>
          </cell>
          <cell r="D197">
            <v>16046</v>
          </cell>
          <cell r="F197">
            <v>7.610552098503906E-2</v>
          </cell>
          <cell r="G197">
            <v>6462.3481034026217</v>
          </cell>
          <cell r="H197" t="str">
            <v>$ Spent on Campaigns</v>
          </cell>
          <cell r="I197">
            <v>11902</v>
          </cell>
          <cell r="J197" t="str">
            <v>Cost per lead</v>
          </cell>
          <cell r="K197">
            <v>1.8417454166130787</v>
          </cell>
        </row>
        <row r="198">
          <cell r="A198" t="str">
            <v>Total</v>
          </cell>
          <cell r="D198">
            <v>84913</v>
          </cell>
          <cell r="H198" t="str">
            <v>$ Spent on Web services</v>
          </cell>
          <cell r="I198">
            <v>22587.67</v>
          </cell>
          <cell r="K198">
            <v>3.4952728696411306</v>
          </cell>
        </row>
        <row r="199">
          <cell r="J199" t="str">
            <v>Total</v>
          </cell>
          <cell r="K199">
            <v>5.3370182862542093</v>
          </cell>
        </row>
      </sheetData>
      <sheetData sheetId="1"/>
      <sheetData sheetId="2"/>
      <sheetData sheetId="3"/>
      <sheetData sheetId="4"/>
      <sheetData sheetId="5"/>
      <sheetData sheetId="6"/>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Market opportunity (2)"/>
      <sheetName val="Penetration"/>
      <sheetName val="DTC Data"/>
      <sheetName val="Market leadership"/>
      <sheetName val="Market Share and Customers"/>
      <sheetName val="HigherEd Enrollment"/>
      <sheetName val="K-12 Enrollment"/>
      <sheetName val="Competition Overview"/>
      <sheetName val="NCLB"/>
      <sheetName val="Products"/>
      <sheetName val="Theoretical Sales comparis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2">
          <cell r="B2">
            <v>2008</v>
          </cell>
          <cell r="C2">
            <v>2009</v>
          </cell>
          <cell r="D2">
            <v>2010</v>
          </cell>
          <cell r="E2">
            <v>2011</v>
          </cell>
          <cell r="F2">
            <v>2012</v>
          </cell>
        </row>
        <row r="3">
          <cell r="A3" t="str">
            <v>Gross Profit</v>
          </cell>
          <cell r="B3">
            <v>20</v>
          </cell>
          <cell r="C3">
            <v>26</v>
          </cell>
          <cell r="D3">
            <v>33.800000000000004</v>
          </cell>
          <cell r="E3">
            <v>43.940000000000005</v>
          </cell>
          <cell r="F3">
            <v>57.122000000000007</v>
          </cell>
        </row>
        <row r="4">
          <cell r="A4" t="str">
            <v>Growth rate</v>
          </cell>
          <cell r="C4">
            <v>0.3</v>
          </cell>
          <cell r="D4">
            <v>0.3</v>
          </cell>
          <cell r="E4">
            <v>0.3</v>
          </cell>
          <cell r="F4">
            <v>0.3</v>
          </cell>
        </row>
        <row r="6">
          <cell r="A6" t="str">
            <v>Direct Sales Contribution Margin</v>
          </cell>
          <cell r="B6">
            <v>0.9</v>
          </cell>
          <cell r="C6">
            <v>0.9</v>
          </cell>
          <cell r="D6">
            <v>0.9</v>
          </cell>
          <cell r="E6">
            <v>0.9</v>
          </cell>
          <cell r="F6">
            <v>0.9</v>
          </cell>
        </row>
        <row r="7">
          <cell r="A7" t="str">
            <v>Direct Sales Contribution</v>
          </cell>
          <cell r="B7">
            <v>18</v>
          </cell>
          <cell r="C7">
            <v>23.400000000000002</v>
          </cell>
          <cell r="D7">
            <v>30.420000000000005</v>
          </cell>
          <cell r="E7">
            <v>39.546000000000006</v>
          </cell>
          <cell r="F7">
            <v>51.409800000000004</v>
          </cell>
        </row>
        <row r="9">
          <cell r="A9" t="str">
            <v>Reseller Contribution Margin</v>
          </cell>
          <cell r="B9">
            <v>0.55000000000000004</v>
          </cell>
          <cell r="C9">
            <v>0.55000000000000004</v>
          </cell>
          <cell r="D9">
            <v>0.55000000000000004</v>
          </cell>
          <cell r="E9">
            <v>0.55000000000000004</v>
          </cell>
          <cell r="F9">
            <v>0.55000000000000004</v>
          </cell>
        </row>
        <row r="10">
          <cell r="A10" t="str">
            <v>Reseller Sales Contribution</v>
          </cell>
          <cell r="B10">
            <v>11</v>
          </cell>
          <cell r="C10">
            <v>14.3</v>
          </cell>
          <cell r="D10">
            <v>18.590000000000003</v>
          </cell>
          <cell r="E10">
            <v>24.167000000000005</v>
          </cell>
          <cell r="F10">
            <v>31.417100000000005</v>
          </cell>
        </row>
        <row r="12">
          <cell r="A12" t="str">
            <v>Difference</v>
          </cell>
          <cell r="B12">
            <v>7</v>
          </cell>
          <cell r="C12">
            <v>9.1000000000000014</v>
          </cell>
          <cell r="D12">
            <v>11.830000000000002</v>
          </cell>
          <cell r="E12">
            <v>15.379000000000001</v>
          </cell>
          <cell r="F12">
            <v>19.992699999999999</v>
          </cell>
          <cell r="G12">
            <v>63.301700000000004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01 Detail information"/>
    </sheetNames>
    <sheetDataSet>
      <sheetData sheetId="0" refreshError="1">
        <row r="98">
          <cell r="H98">
            <v>797321</v>
          </cell>
        </row>
        <row r="99">
          <cell r="H99">
            <v>219401.51</v>
          </cell>
        </row>
        <row r="100">
          <cell r="H100">
            <v>156335.5</v>
          </cell>
        </row>
        <row r="101">
          <cell r="H101">
            <v>190432.66</v>
          </cell>
        </row>
        <row r="102">
          <cell r="H102">
            <v>35239.199999999997</v>
          </cell>
        </row>
        <row r="103">
          <cell r="H103">
            <v>362564</v>
          </cell>
        </row>
        <row r="104">
          <cell r="H104">
            <v>-200146</v>
          </cell>
        </row>
        <row r="105">
          <cell r="H105">
            <v>-735739</v>
          </cell>
        </row>
        <row r="106">
          <cell r="H106">
            <v>-223505</v>
          </cell>
        </row>
        <row r="107">
          <cell r="H107">
            <v>-93752</v>
          </cell>
        </row>
        <row r="108">
          <cell r="H108">
            <v>-409310.51</v>
          </cell>
        </row>
        <row r="109">
          <cell r="H109">
            <v>37050.519999999997</v>
          </cell>
        </row>
        <row r="110">
          <cell r="H110">
            <v>-135891.88</v>
          </cell>
        </row>
        <row r="113">
          <cell r="H113">
            <v>105000</v>
          </cell>
        </row>
        <row r="114">
          <cell r="H114">
            <v>134000</v>
          </cell>
        </row>
        <row r="115">
          <cell r="H115">
            <v>146250</v>
          </cell>
        </row>
        <row r="119">
          <cell r="H119">
            <v>133378</v>
          </cell>
        </row>
        <row r="123">
          <cell r="H123">
            <v>112500</v>
          </cell>
        </row>
        <row r="127">
          <cell r="H127">
            <v>250000</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ket Cap"/>
      <sheetName val="FF"/>
      <sheetName val="TdB-RESUME ALL PLANTS"/>
      <sheetName val="10.BW levels"/>
      <sheetName val="11.BW levels"/>
      <sheetName val="Instructions"/>
    </sheetNames>
    <sheetDataSet>
      <sheetData sheetId="0" refreshError="1">
        <row r="22">
          <cell r="A22">
            <v>36431</v>
          </cell>
          <cell r="B22" t="str">
            <v>EUR</v>
          </cell>
        </row>
        <row r="23">
          <cell r="A23" t="str">
            <v>USD</v>
          </cell>
          <cell r="B23">
            <v>0.95248073607711292</v>
          </cell>
        </row>
        <row r="24">
          <cell r="A24" t="str">
            <v>Spot rate</v>
          </cell>
        </row>
        <row r="25">
          <cell r="A25">
            <v>36341</v>
          </cell>
          <cell r="B25" t="str">
            <v>EUR</v>
          </cell>
        </row>
        <row r="26">
          <cell r="A26" t="str">
            <v>USD</v>
          </cell>
          <cell r="B26">
            <v>0.969678163817429</v>
          </cell>
        </row>
        <row r="28">
          <cell r="A28">
            <v>36250</v>
          </cell>
          <cell r="B28" t="str">
            <v>EUR</v>
          </cell>
        </row>
        <row r="29">
          <cell r="A29" t="str">
            <v>USD</v>
          </cell>
          <cell r="B29">
            <v>0.92635479388605835</v>
          </cell>
        </row>
        <row r="31">
          <cell r="A31">
            <v>36161</v>
          </cell>
          <cell r="B31" t="str">
            <v>EUR</v>
          </cell>
        </row>
        <row r="32">
          <cell r="A32" t="str">
            <v>USD</v>
          </cell>
          <cell r="B32">
            <v>0.85164367228751492</v>
          </cell>
        </row>
        <row r="34">
          <cell r="A34">
            <v>36068</v>
          </cell>
          <cell r="B34" t="str">
            <v>XEU</v>
          </cell>
        </row>
        <row r="35">
          <cell r="A35" t="str">
            <v>USD</v>
          </cell>
          <cell r="B35">
            <v>0.84925690021231426</v>
          </cell>
        </row>
        <row r="37">
          <cell r="A37">
            <v>35976</v>
          </cell>
          <cell r="B37" t="str">
            <v>XEU</v>
          </cell>
        </row>
        <row r="38">
          <cell r="A38" t="str">
            <v>USD</v>
          </cell>
          <cell r="B38">
            <v>0.91082976591675024</v>
          </cell>
        </row>
        <row r="40">
          <cell r="A40">
            <v>35885</v>
          </cell>
          <cell r="B40" t="str">
            <v>XEU</v>
          </cell>
        </row>
        <row r="41">
          <cell r="A41" t="str">
            <v>USD</v>
          </cell>
          <cell r="B41">
            <v>0.93005952380952384</v>
          </cell>
        </row>
      </sheetData>
      <sheetData sheetId="1" refreshError="1"/>
      <sheetData sheetId="2" refreshError="1"/>
      <sheetData sheetId="3" refreshError="1"/>
      <sheetData sheetId="4" refreshError="1"/>
      <sheetData sheetId="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정시산표"/>
      <sheetName val="Sheet1"/>
      <sheetName val="정산표"/>
      <sheetName val="경찰공현금흐름표"/>
      <sheetName val="27"/>
      <sheetName val="분석적검토"/>
      <sheetName val="공제회계"/>
      <sheetName val="score sheet"/>
      <sheetName val="00법인세검토"/>
      <sheetName val="공제사업score sheet"/>
      <sheetName val="법인세비용 계산"/>
      <sheetName val="정관 및 회계규정"/>
      <sheetName val="주석"/>
      <sheetName val="AR"/>
      <sheetName val="총괄분석적검토"/>
      <sheetName val="Sheet2"/>
      <sheetName val="주요ISSUE 사항"/>
      <sheetName val="무형자산"/>
      <sheetName val="발생집계"/>
      <sheetName val="목표관리모델(누적)"/>
      <sheetName val="경영비율 "/>
      <sheetName val="분개장·원장"/>
      <sheetName val="현지법인 대손설정"/>
      <sheetName val="완성차 미수금"/>
      <sheetName val="Assumption"/>
      <sheetName val="보험금"/>
      <sheetName val="1월"/>
      <sheetName val="투자자산"/>
      <sheetName val="대손상각"/>
      <sheetName val="외상매출금"/>
      <sheetName val="받을어음"/>
      <sheetName val="재무제표"/>
      <sheetName val="총괄표"/>
      <sheetName val="제조원가"/>
      <sheetName val="재고자산명세"/>
      <sheetName val="관계주식"/>
      <sheetName val="이자율"/>
      <sheetName val="재공품(3)"/>
      <sheetName val="표준원가표(2)"/>
      <sheetName val="ls"/>
      <sheetName val="주관사업"/>
      <sheetName val="본사재고"/>
      <sheetName val="제품구분"/>
      <sheetName val="용역원가명세서"/>
      <sheetName val="현금흐름표"/>
      <sheetName val="수입"/>
      <sheetName val="추가예산"/>
      <sheetName val="해당월"/>
      <sheetName val="재공품"/>
      <sheetName val="기타"/>
      <sheetName val="공정가치"/>
      <sheetName val="산업은행 경영지표"/>
      <sheetName val="일위대가(계측기설치)"/>
      <sheetName val="#2 BSPL"/>
      <sheetName val="기안"/>
      <sheetName val="data"/>
      <sheetName val="작업일보"/>
      <sheetName val="주식적수"/>
      <sheetName val="F-1,2"/>
      <sheetName val="담당자"/>
      <sheetName val="감가상각(원본)"/>
      <sheetName val="96수표어음"/>
      <sheetName val="요약"/>
      <sheetName val="일반(본사)"/>
      <sheetName val="일반(의성)"/>
      <sheetName val="미수금(공동공사비)"/>
      <sheetName val="회사정보"/>
      <sheetName val="외화금융(97-03)"/>
      <sheetName val="평가제외"/>
      <sheetName val="수선비"/>
      <sheetName val="조흥은행"/>
      <sheetName val="확인서"/>
      <sheetName val="건설가"/>
      <sheetName val="치약_v011223"/>
      <sheetName val="퇴직충당금(3.31)(국문)"/>
      <sheetName val="대차"/>
      <sheetName val="대차대조"/>
      <sheetName val="품종별월계"/>
      <sheetName val="마감분석"/>
      <sheetName val="업체별재고금액"/>
      <sheetName val="판매금액기본계획"/>
      <sheetName val="판매금액실적"/>
      <sheetName val="판매금액실행계획"/>
      <sheetName val="판매수량기본계획"/>
      <sheetName val="판매수량실적"/>
      <sheetName val="판매수량실행계획"/>
      <sheetName val="품셈TABLE"/>
      <sheetName val="부산9503"/>
      <sheetName val="COVER-P"/>
      <sheetName val="민감도"/>
      <sheetName val="현금흐름"/>
      <sheetName val="97년"/>
      <sheetName val="현장"/>
      <sheetName val="9706"/>
      <sheetName val="시작"/>
      <sheetName val="품질현황-보류"/>
      <sheetName val="주요비율-낙관"/>
      <sheetName val="Ⅰ-1"/>
      <sheetName val="대차,손익"/>
      <sheetName val="손익계산서(管理)"/>
      <sheetName val="대차대조표"/>
      <sheetName val="삼화95"/>
      <sheetName val="구동"/>
      <sheetName val="경비공통"/>
      <sheetName val="손익계산서"/>
      <sheetName val="이익잉여금처분계산서"/>
      <sheetName val="sap`04.7.14"/>
      <sheetName val="성적표96"/>
      <sheetName val="부서자료"/>
      <sheetName val="미지급법인세"/>
      <sheetName val="일시적차이의증감내역"/>
      <sheetName val="예상평균과세소득"/>
      <sheetName val="2006 과표및세액조정계산서"/>
      <sheetName val="소득금액조정합계표"/>
      <sheetName val="과목별소득금액조정"/>
      <sheetName val="자본금과적립금(을)"/>
      <sheetName val="퇴직충당금"/>
      <sheetName val="퇴직보험예치금"/>
      <sheetName val="Sheet3"/>
      <sheetName val="Sheet4"/>
      <sheetName val="Sheet5"/>
      <sheetName val="적심사표"/>
      <sheetName val="월할경비"/>
      <sheetName val="부서별공수"/>
      <sheetName val="투입공수"/>
      <sheetName val="생산"/>
      <sheetName val="자재재고"/>
      <sheetName val="재공재고"/>
      <sheetName val="보빈규격"/>
      <sheetName val="출입자명단"/>
      <sheetName val="보증금(전신전화가입권)"/>
      <sheetName val="보정후BS"/>
      <sheetName val="코드"/>
      <sheetName val="지점장"/>
      <sheetName val="사원명부"/>
      <sheetName val="10.31"/>
      <sheetName val="LIST"/>
      <sheetName val="계정과목"/>
      <sheetName val="환율시트"/>
      <sheetName val="회사전체"/>
      <sheetName val="공동"/>
      <sheetName val="단독"/>
      <sheetName val="Total"/>
      <sheetName val="건설중인"/>
      <sheetName val="WorksheetSettings"/>
      <sheetName val="Details"/>
      <sheetName val="업무분장 "/>
      <sheetName val="99퇴직"/>
      <sheetName val="갑지(추정)"/>
      <sheetName val="경영혁신본부"/>
      <sheetName val="IDONG"/>
      <sheetName val="감가상각"/>
      <sheetName val="총물량"/>
      <sheetName val="YTD Sales(0411)"/>
      <sheetName val="3.판관비명세서"/>
      <sheetName val="WPL"/>
      <sheetName val="기본자료"/>
      <sheetName val="법인구분"/>
      <sheetName val="기초코드"/>
      <sheetName val="Sheet11"/>
      <sheetName val="세부pl"/>
      <sheetName val="현금"/>
      <sheetName val="수익성분석"/>
      <sheetName val="제조원가명세서"/>
      <sheetName val="외상매출금현황-수정분 A2"/>
      <sheetName val="PAN"/>
      <sheetName val="보정전BS(세분류)"/>
      <sheetName val="입력자료"/>
      <sheetName val="매출.물동명세"/>
      <sheetName val="Code"/>
      <sheetName val="Menu_Link"/>
      <sheetName val="basic_info"/>
      <sheetName val="원가율"/>
      <sheetName val="TSCLFEB"/>
      <sheetName val="계수원본(99.2.28)"/>
      <sheetName val="차액보증"/>
      <sheetName val="공통비배부기준"/>
      <sheetName val="취합표"/>
      <sheetName val="물량산출"/>
      <sheetName val="자료"/>
      <sheetName val="주요기준"/>
      <sheetName val="내역"/>
      <sheetName val="설계"/>
      <sheetName val="비용"/>
      <sheetName val="관A준공"/>
      <sheetName val="대전"/>
      <sheetName val="Net PL(세분류)"/>
      <sheetName val="지역개발"/>
      <sheetName val="Voucher"/>
      <sheetName val="213"/>
      <sheetName val="5사남"/>
      <sheetName val="공통비(전체)"/>
      <sheetName val="산출기준(파견전산실)"/>
      <sheetName val="99매출현"/>
      <sheetName val="95년간접비"/>
      <sheetName val="서식시트"/>
      <sheetName val="제조부문배부"/>
      <sheetName val="99선급비용"/>
      <sheetName val="받을어음할인및 융통어음"/>
      <sheetName val="부도어음"/>
      <sheetName val="score_sheet"/>
      <sheetName val="공제사업score_sheet"/>
      <sheetName val="법인세비용_계산"/>
      <sheetName val="정관_및_회계규정"/>
      <sheetName val="주요ISSUE_사항"/>
      <sheetName val="완성차_미수금"/>
      <sheetName val="2006_과표및세액조정계산서"/>
      <sheetName val="외상매출금현황-수정분_A2"/>
      <sheetName val="계수원본(99_2_28)"/>
      <sheetName val="YTD_Sales(0411)"/>
      <sheetName val="10_31"/>
      <sheetName val="매출_물동명세"/>
      <sheetName val="원천세납부"/>
      <sheetName val="Cash Flow"/>
      <sheetName val="①매출"/>
      <sheetName val="은행"/>
      <sheetName val="XREF"/>
      <sheetName val="운반장소등록"/>
      <sheetName val="목표"/>
      <sheetName val="차수"/>
      <sheetName val="6_3"/>
      <sheetName val="9-1차이내역"/>
      <sheetName val="아파트 기성내역서"/>
      <sheetName val="B"/>
      <sheetName val="ke24(0404)"/>
      <sheetName val="KE24(0403)"/>
      <sheetName val="계정code"/>
      <sheetName val="담보평가"/>
      <sheetName val="정보"/>
      <sheetName val="11.17-11.23"/>
      <sheetName val="11.24-11.30"/>
      <sheetName val="기타현황"/>
      <sheetName val="MH_생산"/>
      <sheetName val="Menu"/>
      <sheetName val="CashFlow(중간집계)"/>
      <sheetName val="LoanList"/>
      <sheetName val="2.상각보정명세"/>
      <sheetName val="외상매입금_Detail"/>
      <sheetName val="일위대가"/>
      <sheetName val="요약BS"/>
      <sheetName val="2.대외공문"/>
      <sheetName val="1공장 재공품생산현황"/>
      <sheetName val="건축공사"/>
      <sheetName val="가정"/>
      <sheetName val="현장관리비"/>
      <sheetName val="리츠"/>
      <sheetName val="주주명부&lt;끝&gt;"/>
      <sheetName val="cfanal"/>
      <sheetName val="profit"/>
      <sheetName val="부산"/>
      <sheetName val="하수급견적대비"/>
      <sheetName val="장할생활 (2)"/>
      <sheetName val="증감분석 및 연결조정"/>
      <sheetName val="RC"/>
      <sheetName val="S&amp;R"/>
      <sheetName val="손익"/>
      <sheetName val="비교원가제출.고"/>
      <sheetName val="공사개요"/>
      <sheetName val="개인법인구분"/>
      <sheetName val="금액집계(리포트)"/>
      <sheetName val="입고단가기준"/>
      <sheetName val="의뢰건 (2)"/>
      <sheetName val="유통망계획"/>
      <sheetName val="실행내역서(DCU)"/>
      <sheetName val="경남"/>
      <sheetName val="경북"/>
      <sheetName val="중부"/>
      <sheetName val="5.소재"/>
      <sheetName val="손익(10월)"/>
      <sheetName val="월별손익"/>
      <sheetName val="토목"/>
      <sheetName val="적현로"/>
      <sheetName val="공사기성"/>
      <sheetName val="3-31"/>
      <sheetName val="매출채권 및 담보비율 변동"/>
      <sheetName val="미지급비용2"/>
      <sheetName val="미지급비용"/>
      <sheetName val="현금흐름Ⅰ"/>
      <sheetName val="공통"/>
      <sheetName val="쌍용자료"/>
      <sheetName val="대우자료"/>
      <sheetName val="만기"/>
      <sheetName val="달성율"/>
      <sheetName val="2공구산출내역"/>
      <sheetName val="설계내역서"/>
      <sheetName val="해창정"/>
      <sheetName val="1월실적 (2)"/>
      <sheetName val="크라운"/>
      <sheetName val="인원자료"/>
      <sheetName val="화섬 MDP"/>
      <sheetName val="시산표"/>
      <sheetName val="수h"/>
      <sheetName val="영업소실적"/>
      <sheetName val="금융"/>
      <sheetName val="리스"/>
      <sheetName val="보험"/>
      <sheetName val="其他应收款明细及帐龄分析(表5)"/>
      <sheetName val="급여지급"/>
      <sheetName val="조견표"/>
      <sheetName val="입력항목"/>
      <sheetName val="INFORM"/>
      <sheetName val="25.보증금(임차보증금외)"/>
      <sheetName val="국산화"/>
      <sheetName val="지성학원"/>
      <sheetName val="ILBAN"/>
      <sheetName val="IJABUNRI"/>
      <sheetName val="TB"/>
      <sheetName val="WELDING"/>
      <sheetName val="보조부문비배부"/>
      <sheetName val="계정"/>
      <sheetName val="관계사"/>
      <sheetName val="통화코드"/>
      <sheetName val="투자자산처분손익"/>
      <sheetName val="24.보증금(전신전화가입권)"/>
      <sheetName val="경비예산"/>
      <sheetName val="생산성(2차)"/>
      <sheetName val="요약(1차)"/>
      <sheetName val="경기남부"/>
      <sheetName val="이익잉여금"/>
      <sheetName val="정의"/>
      <sheetName val="E_B_L"/>
      <sheetName val="기초자료"/>
      <sheetName val="테이블"/>
      <sheetName val="J"/>
      <sheetName val="각주"/>
      <sheetName val="노임이"/>
      <sheetName val="Sheet6"/>
      <sheetName val="퇴직급여충당금12.31"/>
      <sheetName val="TCA"/>
      <sheetName val="미오"/>
      <sheetName val="자본금"/>
      <sheetName val="재고"/>
      <sheetName val="퇴충"/>
      <sheetName val="사업자등록증"/>
      <sheetName val="범한여행"/>
      <sheetName val="대차대조표12.01"/>
      <sheetName val="해외법인"/>
      <sheetName val="합계잔액시산표"/>
      <sheetName val="월별"/>
      <sheetName val="Summary"/>
      <sheetName val="업종코드"/>
      <sheetName val="본공사"/>
      <sheetName val="양식3"/>
      <sheetName val="기초"/>
      <sheetName val="추가(완)"/>
      <sheetName val="8월배정예산"/>
      <sheetName val="3"/>
      <sheetName val="수리결과"/>
      <sheetName val="명세서"/>
      <sheetName val="인별호봉표"/>
      <sheetName val="각종data"/>
      <sheetName val="항목"/>
      <sheetName val="4-1. 매출원가 손익계획 집계표"/>
      <sheetName val="유림골조"/>
      <sheetName val="연체대출"/>
      <sheetName val="00'미수"/>
      <sheetName val="적용환율"/>
      <sheetName val="3250-41"/>
      <sheetName val="Reference"/>
      <sheetName val="T6-6(7)"/>
      <sheetName val="수율"/>
      <sheetName val="1.MDF1공장"/>
      <sheetName val="Dólar Observado"/>
      <sheetName val="입고12"/>
      <sheetName val="출고12"/>
      <sheetName val="대비"/>
      <sheetName val="Rate"/>
      <sheetName val="작업불가"/>
      <sheetName val="CAUDIT"/>
      <sheetName val="입력.판매"/>
      <sheetName val="입력.인원"/>
      <sheetName val="듀레이션"/>
      <sheetName val="3-4현"/>
      <sheetName val="3-3현"/>
      <sheetName val="수불표"/>
      <sheetName val="4.2유효폭의 계산"/>
      <sheetName val="FRDS9805"/>
      <sheetName val="대구은행"/>
      <sheetName val="기준봉급표"/>
      <sheetName val="직급별인적"/>
      <sheetName val="A1"/>
      <sheetName val="외상매입금점별현황"/>
      <sheetName val="0"/>
      <sheetName val="기초작업"/>
      <sheetName val="상세"/>
      <sheetName val="근태현황"/>
      <sheetName val="1"/>
      <sheetName val="2"/>
      <sheetName val="4"/>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8"/>
      <sheetName val="29"/>
      <sheetName val="30"/>
      <sheetName val="31"/>
      <sheetName val="32"/>
      <sheetName val="비용 배부후"/>
      <sheetName val="Farmtrac(Long)"/>
      <sheetName val="Table"/>
      <sheetName val="공수"/>
      <sheetName val="Class-Char"/>
      <sheetName val="부재료입고집계"/>
      <sheetName val="0701"/>
      <sheetName val="RECIMAKE"/>
      <sheetName val="LEASE4"/>
      <sheetName val="지급보증금74"/>
      <sheetName val="분개종합(01)"/>
      <sheetName val="투자자본상계"/>
      <sheetName val="全社経費"/>
      <sheetName val="実績集計"/>
      <sheetName val="実績連絡"/>
      <sheetName val="Customer"/>
      <sheetName val="버스업체(57개사)"/>
      <sheetName val="우리종금예상재무제표"/>
      <sheetName val="대차정산"/>
      <sheetName val="별첨1(임금)"/>
      <sheetName val="주주명부-가나다"/>
      <sheetName val="위험보험료표"/>
      <sheetName val="본부별매출"/>
      <sheetName val="총괄"/>
      <sheetName val="작성요령"/>
      <sheetName val="XXXXXX"/>
      <sheetName val="목차본문"/>
      <sheetName val="확정BS"/>
      <sheetName val="확정IS"/>
      <sheetName val="결손금(안)"/>
      <sheetName val="부속명세서"/>
      <sheetName val="매출액(명) "/>
      <sheetName val="매출원가(명)"/>
      <sheetName val="경영표지"/>
      <sheetName val="영업사항"/>
      <sheetName val="대주주"/>
      <sheetName val="118.세금과공과"/>
      <sheetName val="절감항목"/>
      <sheetName val="회사제시"/>
      <sheetName val="선급비용"/>
      <sheetName val="YOEMAGUM"/>
      <sheetName val="BOJUNGGM"/>
      <sheetName val="건설가계정"/>
      <sheetName val="5월"/>
      <sheetName val="도급비정산"/>
      <sheetName val="별제권_정리담보권1"/>
      <sheetName val="POS (2)"/>
      <sheetName val="뒤차축소"/>
      <sheetName val="2월특별상여"/>
      <sheetName val="9월상여"/>
      <sheetName val="05.1Q"/>
      <sheetName val="상표권"/>
      <sheetName val="기간"/>
      <sheetName val="법인정보"/>
      <sheetName val="Config"/>
      <sheetName val="연장수당"/>
      <sheetName val="누계매출"/>
      <sheetName val="고객지원무상출하"/>
      <sheetName val="연구소예외출고"/>
      <sheetName val="권리분석"/>
      <sheetName val="Scoresheet"/>
      <sheetName val="지급이자와할인료(직매각)"/>
      <sheetName val="페이지전경"/>
      <sheetName val="1페이지보고"/>
      <sheetName val="아울렛 농산벤더"/>
      <sheetName val="을-ATYPE"/>
      <sheetName val="주차별리스트"/>
      <sheetName val="가격비"/>
      <sheetName val="단기차입금(200006)"/>
      <sheetName val="Reference (변경)"/>
      <sheetName val="급여명세서"/>
      <sheetName val="급여등록"/>
      <sheetName val="unit 4"/>
      <sheetName val="단가"/>
      <sheetName val="부정형평가"/>
      <sheetName val="재공품평가"/>
      <sheetName val="99판매"/>
      <sheetName val="데이터유효성목록"/>
      <sheetName val="불량"/>
      <sheetName val="보고서"/>
      <sheetName val="노임단가"/>
      <sheetName val="원자재상수"/>
      <sheetName val="원자재운송비"/>
      <sheetName val="BOM"/>
      <sheetName val="대환취급"/>
      <sheetName val="산출내역서집계표"/>
      <sheetName val="물가지수!"/>
      <sheetName val="공사별5"/>
      <sheetName val="생산기본계획"/>
      <sheetName val="생산실적"/>
      <sheetName val="생산실행계획"/>
      <sheetName val="98"/>
      <sheetName val="일위대가(가설)"/>
      <sheetName val="계정별실적"/>
      <sheetName val="10월판관"/>
      <sheetName val="마산방향"/>
      <sheetName val="진주방향"/>
      <sheetName val="내역서 (2)"/>
      <sheetName val="홍원식"/>
      <sheetName val="controll"/>
      <sheetName val="WACC"/>
      <sheetName val="물류창고제품별집계"/>
      <sheetName val="계획"/>
      <sheetName val="교각1"/>
      <sheetName val="편입토지조서"/>
      <sheetName val="Tiburon"/>
      <sheetName val="PL"/>
      <sheetName val="재무누계"/>
      <sheetName val="TDTKP"/>
      <sheetName val="DK-KH"/>
      <sheetName val="T6-6(2)"/>
      <sheetName val="comm"/>
      <sheetName val="Template"/>
      <sheetName val="기초해지2"/>
      <sheetName val="기초해지"/>
      <sheetName val="control sheet"/>
      <sheetName val="R&amp;D"/>
      <sheetName val="부서코드"/>
      <sheetName val="CT 재공품생산현황"/>
      <sheetName val="RES"/>
      <sheetName val="BACKDATA"/>
      <sheetName val="(실사조정)총괄"/>
      <sheetName val="부서CODE"/>
      <sheetName val="호봉CODE"/>
      <sheetName val="MON"/>
      <sheetName val="INCOME STATEMENT"/>
      <sheetName val="YTD"/>
      <sheetName val="인력(정규직)"/>
      <sheetName val="K-1"/>
      <sheetName val="부서현황"/>
      <sheetName val="합계"/>
      <sheetName val="gyun"/>
      <sheetName val="관계회사거래내역및 채권채무잔액 99"/>
      <sheetName val="매입수불자재"/>
      <sheetName val="수액원료"/>
      <sheetName val="COBS"/>
      <sheetName val="조회서통제표"/>
      <sheetName val="SALE"/>
      <sheetName val="입력"/>
      <sheetName val="건설중인자산"/>
      <sheetName val="Team 종합"/>
      <sheetName val="비품"/>
      <sheetName val="자산별귀속부서"/>
      <sheetName val="인건비예산(정규직)"/>
      <sheetName val="인건비예산(용역)"/>
      <sheetName val="공통사항"/>
      <sheetName val="部署コード"/>
      <sheetName val="당월손익계산서★"/>
      <sheetName val="회수율"/>
      <sheetName val="#REF"/>
      <sheetName val="Asset98-CAK"/>
      <sheetName val="Asset9809CAK"/>
      <sheetName val="BM_NEW2"/>
      <sheetName val="2.Critical Component Estimation"/>
      <sheetName val="score_sheet1"/>
      <sheetName val="공제사업score_sheet1"/>
      <sheetName val="법인세비용_계산1"/>
      <sheetName val="정관_및_회계규정1"/>
      <sheetName val="주요ISSUE_사항1"/>
      <sheetName val="2006_과표및세액조정계산서1"/>
      <sheetName val="완성차_미수금1"/>
      <sheetName val="YTD_Sales(0411)1"/>
      <sheetName val="계수원본(99_2_28)1"/>
      <sheetName val="10_311"/>
      <sheetName val="외상매출금현황-수정분_A21"/>
      <sheetName val="매출_물동명세1"/>
      <sheetName val="Cash_Flow"/>
      <sheetName val="Net_PL(세분류)"/>
      <sheetName val="3_판관비명세서"/>
      <sheetName val="업무분장_"/>
      <sheetName val="1공장_재공품생산현황"/>
      <sheetName val="아파트_기성내역서"/>
      <sheetName val="받을어음할인및_융통어음"/>
      <sheetName val="2_대외공문"/>
      <sheetName val="장할생활_(2)"/>
      <sheetName val="증감분석_및_연결조정"/>
      <sheetName val="11_17-11_23"/>
      <sheetName val="11_24-11_30"/>
      <sheetName val="2_상각보정명세"/>
      <sheetName val="매출채권_및_담보비율_변동"/>
      <sheetName val="1월실적_(2)"/>
      <sheetName val="화섬_MDP"/>
      <sheetName val="비교원가제출_고"/>
      <sheetName val="퇴직급여충당금12_31"/>
      <sheetName val="Reference(15년)"/>
      <sheetName val="경영계획 수립 참고자료 ▶▶▶"/>
      <sheetName val="수립지침"/>
      <sheetName val="계정설명"/>
      <sheetName val="전략단위설명"/>
      <sheetName val="사업부서 작성자료 ▶▶▶"/>
      <sheetName val="15년 손익 (GS신규Vision) 요약-연간비교장"/>
      <sheetName val="15년 손익 (GS신규Vision) 요약-(간접비 포함)"/>
      <sheetName val="15년 손익-GS신규Vision"/>
      <sheetName val="매출 계획"/>
      <sheetName val="매출계획 산출근거"/>
      <sheetName val="재료비(율) 계획"/>
      <sheetName val="재료비(율) 산출근거"/>
      <sheetName val="인원인건비&amp;간접비 계획"/>
      <sheetName val="투자계획"/>
      <sheetName val="투자계획(상세)"/>
      <sheetName val="감가상각비 계산"/>
      <sheetName val="마케팅비용계획"/>
      <sheetName val="비용계획"/>
      <sheetName val="간접비 계획"/>
      <sheetName val="Reference (기존)"/>
      <sheetName val="2014년 손익"/>
      <sheetName val="15년 손익 (GDR Rental사업) 요약-연간비교장"/>
      <sheetName val="15년 손익 (GDR Rent사업) 요약-(간접비 포함)"/>
      <sheetName val="15년 손익-GDR Rental사업"/>
      <sheetName val="매출&amp;재료비&amp;비용&amp;투자 산출근거"/>
      <sheetName val="배부표"/>
      <sheetName val="상품입력"/>
      <sheetName val="미수수익"/>
      <sheetName val="이자수익PT"/>
      <sheetName val="현금 및 예치금Lead"/>
      <sheetName val="보정"/>
      <sheetName val="현금및예치금 명세서"/>
      <sheetName val="2009BS_감사전"/>
      <sheetName val="scosht"/>
      <sheetName val="2009PL_감사전"/>
      <sheetName val="Sheet7"/>
      <sheetName val="점수"/>
      <sheetName val="building"/>
      <sheetName val="건축원가"/>
      <sheetName val="Dólar_Observado"/>
      <sheetName val="의뢰건_(2)"/>
      <sheetName val="5_소재"/>
      <sheetName val="대차대조표12_01"/>
      <sheetName val="4_2유효폭의_계산"/>
      <sheetName val="4-1__매출원가_손익계획_집계표"/>
      <sheetName val="25_보증금(임차보증금외)"/>
      <sheetName val="24_보증금(전신전화가입권)"/>
      <sheetName val="Reference_(변경)"/>
      <sheetName val="경영계획_수립_참고자료_▶▶▶"/>
      <sheetName val="사업부서_작성자료_▶▶▶"/>
      <sheetName val="15년_손익_(GS신규Vision)_요약-연간비교장"/>
      <sheetName val="15년_손익_(GS신규Vision)_요약-(간접비_포함)"/>
      <sheetName val="15년_손익-GS신규Vision"/>
      <sheetName val="매출_계획"/>
      <sheetName val="매출계획_산출근거"/>
      <sheetName val="재료비(율)_계획"/>
      <sheetName val="재료비(율)_산출근거"/>
      <sheetName val="인원인건비&amp;간접비_계획"/>
      <sheetName val="감가상각비_계산"/>
      <sheetName val="간접비_계획"/>
      <sheetName val="Reference_(기존)"/>
      <sheetName val="2014년_손익"/>
      <sheetName val="15년_손익_(GDR_Rental사업)_요약-연간비교장"/>
      <sheetName val="15년_손익_(GDR_Rent사업)_요약-(간접비_포함)"/>
      <sheetName val="15년_손익-GDR_Rental사업"/>
      <sheetName val="매출&amp;재료비&amp;비용&amp;투자_산출근거"/>
      <sheetName val="1_MDF1공장"/>
      <sheetName val="CT_재공품생산현황"/>
      <sheetName val="비용_배부후"/>
      <sheetName val="인원계획-미화"/>
      <sheetName val="108.수선비"/>
      <sheetName val="General Inputs"/>
      <sheetName val="CGC Inputs"/>
      <sheetName val="송전기본"/>
      <sheetName val="유가증권미수"/>
      <sheetName val="VB "/>
      <sheetName val="보증어음분류"/>
      <sheetName val="사모사채분류"/>
      <sheetName val="SA"/>
      <sheetName val="중장기 외화자금 보정명세(PBC)"/>
      <sheetName val="Macro1"/>
      <sheetName val="마스터"/>
      <sheetName val="국민연금"/>
      <sheetName val="검산금액"/>
      <sheetName val="선수보증금"/>
      <sheetName val="연체일수"/>
      <sheetName val="잔가합계"/>
      <sheetName val="중도해지진행업체"/>
      <sheetName val="00.08계정"/>
      <sheetName val="매출(총액)"/>
      <sheetName val="판관비"/>
      <sheetName val="에뛰드 내부관리가"/>
      <sheetName val="Packaging cost Back Data"/>
      <sheetName val="13.보증금(전신전화가입권)"/>
      <sheetName val="均等割DB"/>
      <sheetName val="보조재료비"/>
      <sheetName val="재료비"/>
      <sheetName val="2005원가집계표(합계)"/>
      <sheetName val="원가집계표(월별)"/>
      <sheetName val="RV미수수익보정"/>
      <sheetName val="불균등-거치외(미수)"/>
      <sheetName val="불균등-TOP(선수)"/>
      <sheetName val="Lead"/>
      <sheetName val="생산직"/>
      <sheetName val="부서별"/>
      <sheetName val="부서실적"/>
      <sheetName val="TUL30"/>
      <sheetName val="ST"/>
      <sheetName val="T48a"/>
      <sheetName val="상불"/>
      <sheetName val="score_sheet2"/>
      <sheetName val="공제사업score_sheet2"/>
      <sheetName val="법인세비용_계산2"/>
      <sheetName val="정관_및_회계규정2"/>
      <sheetName val="주요ISSUE_사항2"/>
      <sheetName val="2006_과표및세액조정계산서2"/>
      <sheetName val="10_312"/>
      <sheetName val="완성차_미수금2"/>
      <sheetName val="매출_물동명세2"/>
      <sheetName val="외상매출금현황-수정분_A22"/>
      <sheetName val="YTD_Sales(0411)2"/>
      <sheetName val="계수원본(99_2_28)2"/>
      <sheetName val="Cash_Flow1"/>
      <sheetName val="Net_PL(세분류)1"/>
      <sheetName val="받을어음할인및_융통어음1"/>
      <sheetName val="3_판관비명세서1"/>
      <sheetName val="아파트_기성내역서1"/>
      <sheetName val="업무분장_1"/>
      <sheetName val="2_대외공문1"/>
      <sheetName val="장할생활_(2)1"/>
      <sheetName val="증감분석_및_연결조정1"/>
      <sheetName val="1공장_재공품생산현황1"/>
      <sheetName val="11_17-11_231"/>
      <sheetName val="11_24-11_301"/>
      <sheetName val="2_상각보정명세1"/>
      <sheetName val="매출채권_및_담보비율_변동1"/>
      <sheetName val="Dólar_Observado1"/>
      <sheetName val="비교원가제출_고1"/>
      <sheetName val="의뢰건_(2)1"/>
      <sheetName val="5_소재1"/>
      <sheetName val="1월실적_(2)1"/>
      <sheetName val="대차대조표12_011"/>
      <sheetName val="4_2유효폭의_계산1"/>
      <sheetName val="4-1__매출원가_손익계획_집계표1"/>
      <sheetName val="퇴직급여충당금12_311"/>
      <sheetName val="25_보증금(임차보증금외)1"/>
      <sheetName val="24_보증금(전신전화가입권)1"/>
      <sheetName val="1_MDF1공장1"/>
      <sheetName val="화섬_MDP1"/>
      <sheetName val="Reference_(변경)1"/>
      <sheetName val="경영계획_수립_참고자료_▶▶▶1"/>
      <sheetName val="사업부서_작성자료_▶▶▶1"/>
      <sheetName val="15년_손익_(GS신규Vision)_요약-연간비교장1"/>
      <sheetName val="15년_손익_(GS신규Vision)_요약-(간접비_포함1"/>
      <sheetName val="15년_손익-GS신규Vision1"/>
      <sheetName val="매출_계획1"/>
      <sheetName val="매출계획_산출근거1"/>
      <sheetName val="재료비(율)_계획1"/>
      <sheetName val="재료비(율)_산출근거1"/>
      <sheetName val="인원인건비&amp;간접비_계획1"/>
      <sheetName val="감가상각비_계산1"/>
      <sheetName val="간접비_계획1"/>
      <sheetName val="Reference_(기존)1"/>
      <sheetName val="2014년_손익1"/>
      <sheetName val="15년_손익_(GDR_Rental사업)_요약-연간비교장1"/>
      <sheetName val="15년_손익_(GDR_Rent사업)_요약-(간접비_포함1"/>
      <sheetName val="15년_손익-GDR_Rental사업1"/>
      <sheetName val="매출&amp;재료비&amp;비용&amp;투자_산출근거1"/>
      <sheetName val="CT_재공품생산현황1"/>
      <sheetName val="비용_배부후1"/>
      <sheetName val="업체손실공수.xls"/>
      <sheetName val="경영분석"/>
      <sheetName val="서식지정"/>
      <sheetName val="기계장치"/>
      <sheetName val="의왕"/>
      <sheetName val="result0927"/>
      <sheetName val="대우자동차용역비"/>
      <sheetName val="ORIGIN"/>
      <sheetName val="호봉표"/>
      <sheetName val="처별전산"/>
      <sheetName val="품의양"/>
      <sheetName val="종기실공문"/>
      <sheetName val="T02"/>
      <sheetName val="f3"/>
      <sheetName val="일위_파일"/>
      <sheetName val="법인별요약"/>
      <sheetName val="admin"/>
      <sheetName val="원가계산 (2)"/>
      <sheetName val="도근좌표"/>
      <sheetName val="부분품"/>
      <sheetName val="생산부대통지서"/>
      <sheetName val="정리"/>
      <sheetName val="직급별인원계획"/>
      <sheetName val="사업별인원계획"/>
      <sheetName val="유첨3.적용기준"/>
      <sheetName val="평가예상(200308)"/>
      <sheetName val="95WBS"/>
      <sheetName val="본사감가상각대장(비품)"/>
      <sheetName val="표2"/>
      <sheetName val="매출및매출채권"/>
      <sheetName val="DB"/>
      <sheetName val="TAL"/>
      <sheetName val="명세"/>
      <sheetName val="작업통제용"/>
      <sheetName val="본사"/>
      <sheetName val="Main"/>
      <sheetName val="23기-3분기결산PL"/>
      <sheetName val="피보험자명세(럭키확정분)"/>
      <sheetName val="예적금"/>
      <sheetName val="외화"/>
      <sheetName val="bs"/>
      <sheetName val="8월"/>
      <sheetName val="파워콤"/>
      <sheetName val="기초데이타"/>
      <sheetName val="배서어음명세서"/>
      <sheetName val="충당금"/>
      <sheetName val="UTCA"/>
      <sheetName val="1주"/>
      <sheetName val="2주"/>
      <sheetName val="3주"/>
      <sheetName val="4주"/>
      <sheetName val="직급실적"/>
      <sheetName val="Data&amp;Result"/>
      <sheetName val="96"/>
      <sheetName val="제조공정"/>
      <sheetName val="MA"/>
      <sheetName val="96시"/>
      <sheetName val="Index"/>
      <sheetName val="WH"/>
      <sheetName val="MANAGER"/>
      <sheetName val="투자현황"/>
      <sheetName val="118_세금과공과"/>
      <sheetName val="108_수선비"/>
      <sheetName val="95D"/>
      <sheetName val="94D"/>
      <sheetName val="93상각비"/>
      <sheetName val="보통예금"/>
      <sheetName val="영업단위-8월"/>
      <sheetName val="월말마감"/>
      <sheetName val="SMCB9617145"/>
      <sheetName val="잉여금"/>
      <sheetName val="붙임2-1  지급조서명세서(2001년분)"/>
      <sheetName val="支払明細"/>
      <sheetName val="과8"/>
      <sheetName val="손익분석"/>
      <sheetName val="9703"/>
      <sheetName val="고정자산원본"/>
      <sheetName val="Office only Letup"/>
      <sheetName val="1부생산계획"/>
      <sheetName val="요약PL"/>
      <sheetName val="참고_주임대리승진안(2013下)"/>
      <sheetName val="97년추정손익계산서"/>
      <sheetName val="0.0ControlSheet"/>
      <sheetName val="기본정보"/>
      <sheetName val="EE"/>
      <sheetName val="호프"/>
      <sheetName val="관세구분시트"/>
      <sheetName val="99.7월 당월회수 실적"/>
      <sheetName val="YM98"/>
      <sheetName val="TB(BS)"/>
      <sheetName val="TB(PL)"/>
      <sheetName val="중부사업담당 1-11월 원가"/>
      <sheetName val="51102"/>
      <sheetName val="근로영수증"/>
      <sheetName val="퇴직영수증"/>
      <sheetName val="정시성현황"/>
      <sheetName val="중부사업담당_1-11월_원가"/>
      <sheetName val="중부사업담당_1-11월_원가1"/>
      <sheetName val="지점월추이"/>
      <sheetName val="형틀공사"/>
      <sheetName val="제작실적"/>
      <sheetName val="PUR-12K"/>
      <sheetName val="CF_Assumption"/>
      <sheetName val="7 _2_"/>
      <sheetName val="결산비용"/>
      <sheetName val="1_현금흐름표"/>
      <sheetName val="공항,제주 판매율 분석"/>
      <sheetName val="부산물"/>
      <sheetName val="상품원가"/>
      <sheetName val="전부인쇄"/>
      <sheetName val="Bank charge"/>
      <sheetName val="은행조회서"/>
      <sheetName val="산근"/>
      <sheetName val="PR제조"/>
      <sheetName val="费率"/>
      <sheetName val="추가강의료내역"/>
      <sheetName val="UTMBPL"/>
      <sheetName val="조립지적"/>
      <sheetName val="2004년추계"/>
      <sheetName val="별제권_정리담보권"/>
      <sheetName val="INTC"/>
      <sheetName val="조정명세서"/>
      <sheetName val="34"/>
      <sheetName val="01_12月_Lot별_판매실적.xls"/>
      <sheetName val="원시데이타"/>
      <sheetName val="차량운반구상각"/>
      <sheetName val="건물"/>
      <sheetName val="구축물"/>
      <sheetName val="당좌예금"/>
      <sheetName val="CapMult"/>
      <sheetName val="Industry Indices"/>
      <sheetName val="LeadSchedule"/>
      <sheetName val="기본일위"/>
      <sheetName val="EQT-ESTN"/>
      <sheetName val="아울렛_농산벤더"/>
      <sheetName val="경영비율_"/>
      <sheetName val="VB_"/>
      <sheetName val="원가계산_(2)"/>
      <sheetName val="BOX명칭"/>
      <sheetName val="가중치_사용자본회전율"/>
      <sheetName val="5131"/>
      <sheetName val="경영계획"/>
      <sheetName val="Re1"/>
      <sheetName val="FC-101"/>
      <sheetName val="첨부1"/>
      <sheetName val="99년하반기"/>
      <sheetName val="총제품수불"/>
      <sheetName val="작성양식"/>
      <sheetName val="차입"/>
      <sheetName val="F-4,5"/>
      <sheetName val="년월차수당"/>
      <sheetName val="상여금"/>
      <sheetName val="2181.91(Ex-pat)"/>
      <sheetName val="2150.2(Equip-oth)"/>
      <sheetName val="1급갑"/>
      <sheetName val="3.일반사상"/>
      <sheetName val="매출이익011h"/>
      <sheetName val="◀Chart_Data"/>
      <sheetName val="3사분기계획"/>
      <sheetName val="투자자산명세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refreshError="1"/>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sheetData sheetId="442"/>
      <sheetData sheetId="443"/>
      <sheetData sheetId="444"/>
      <sheetData sheetId="445"/>
      <sheetData sheetId="446"/>
      <sheetData sheetId="447"/>
      <sheetData sheetId="448"/>
      <sheetData sheetId="449"/>
      <sheetData sheetId="450"/>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sheetData sheetId="532"/>
      <sheetData sheetId="533"/>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sheetData sheetId="709" refreshError="1"/>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sheetData sheetId="817"/>
      <sheetData sheetId="818"/>
      <sheetData sheetId="819"/>
      <sheetData sheetId="820"/>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trol"/>
      <sheetName val="Divisional Inputs"/>
      <sheetName val="Divisional P+L"/>
      <sheetName val="ConsP+L"/>
      <sheetName val="BS"/>
      <sheetName val="CF"/>
      <sheetName val="DCF"/>
      <sheetName val="LBO Model"/>
      <sheetName val="Disposals"/>
      <sheetName val="WAC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y Comp"/>
      <sheetName val="graph"/>
    </sheetNames>
    <sheetDataSet>
      <sheetData sheetId="0"/>
      <sheetData sheetId="1" refreshError="1">
        <row r="3">
          <cell r="A3" t="str">
            <v>Books</v>
          </cell>
        </row>
        <row r="4">
          <cell r="A4" t="str">
            <v>Readers Room</v>
          </cell>
        </row>
        <row r="5">
          <cell r="A5" t="str">
            <v>Tapes/Music</v>
          </cell>
        </row>
        <row r="6">
          <cell r="A6" t="str">
            <v>Newspapers</v>
          </cell>
        </row>
        <row r="7">
          <cell r="A7" t="str">
            <v>Periodicals</v>
          </cell>
        </row>
        <row r="8">
          <cell r="A8" t="str">
            <v>Remainders</v>
          </cell>
        </row>
        <row r="9">
          <cell r="A9" t="str">
            <v>Christmas cards</v>
          </cell>
        </row>
        <row r="10">
          <cell r="A10" t="str">
            <v>Kids sidelines</v>
          </cell>
        </row>
        <row r="11">
          <cell r="A11" t="str">
            <v xml:space="preserve">Calendars </v>
          </cell>
        </row>
        <row r="12">
          <cell r="A12" t="str">
            <v>Maps</v>
          </cell>
        </row>
        <row r="13">
          <cell r="A13" t="str">
            <v>Greeting cards/Stationery</v>
          </cell>
        </row>
        <row r="14">
          <cell r="A14" t="str">
            <v>Logowear</v>
          </cell>
        </row>
        <row r="15">
          <cell r="A15" t="str">
            <v>Multimedia</v>
          </cell>
        </row>
        <row r="16">
          <cell r="A16" t="str">
            <v>Other (2)</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R7"/>
      <sheetName val="MAIN"/>
      <sheetName val="별첨 4. No.3 PTA 작업 내용"/>
      <sheetName val="Summary Sheets"/>
      <sheetName val="예산M11A"/>
      <sheetName val="스낵물량"/>
      <sheetName val="Sheet2"/>
      <sheetName val="270"/>
      <sheetName val="판가반영"/>
      <sheetName val="생산액data"/>
      <sheetName val="DIAMOND"/>
      <sheetName val="9-1차이내역"/>
      <sheetName val="부산물평가"/>
      <sheetName val="95D"/>
      <sheetName val="94D"/>
      <sheetName val="Sheet1"/>
      <sheetName val="FC-101"/>
      <sheetName val="경제성분석"/>
      <sheetName val="SOS_PLC &amp; Panel"/>
      <sheetName val="DATA for Bill"/>
      <sheetName val="F-Assump"/>
      <sheetName val="Q-Data"/>
      <sheetName val="Y-Data"/>
      <sheetName val="CapEx"/>
      <sheetName val="작성기준"/>
      <sheetName val="East Europe"/>
      <sheetName val="통관"/>
      <sheetName val="Control Sheet"/>
      <sheetName val="현장관리비"/>
      <sheetName val="실행내역"/>
      <sheetName val="노무비"/>
      <sheetName val="년도별개발"/>
      <sheetName val="분석mast"/>
      <sheetName val="#REF"/>
      <sheetName val="차수"/>
      <sheetName val="이자율"/>
      <sheetName val="95TOTREV"/>
      <sheetName val="1batch량"/>
      <sheetName val="시산"/>
      <sheetName val="연장집계 (2)"/>
      <sheetName val="R&amp;D"/>
      <sheetName val="Menu"/>
      <sheetName val="건강보험"/>
      <sheetName val="장기대여금"/>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중요성"/>
      <sheetName val="대차총괄"/>
      <sheetName val="영업일보"/>
      <sheetName val="표지"/>
      <sheetName val="송전기본"/>
      <sheetName val="Controls"/>
      <sheetName val="AcqIS"/>
      <sheetName val="AcqBSCF"/>
      <sheetName val="Inputs"/>
      <sheetName val="bs"/>
      <sheetName val="Financials"/>
      <sheetName val="LS re sales"/>
      <sheetName val="lam-moi"/>
      <sheetName val="DONGIA"/>
      <sheetName val="thao-go"/>
      <sheetName val="TH XL"/>
      <sheetName val="^Control^"/>
      <sheetName val="DATA"/>
      <sheetName val="Configuration"/>
      <sheetName val="JournalSummary"/>
      <sheetName val="WorkFile"/>
      <sheetName val="특판현황(원화)"/>
      <sheetName val="명단"/>
      <sheetName val="잡손실"/>
      <sheetName val="부산4"/>
      <sheetName val="외화금융(97-03)"/>
      <sheetName val="FAB4생산"/>
      <sheetName val="01월TTL"/>
      <sheetName val="FAB별"/>
      <sheetName val="3ND 64M"/>
      <sheetName val="02"/>
      <sheetName val="03"/>
      <sheetName val="01"/>
      <sheetName val="2001.03"/>
      <sheetName val="환율021231"/>
      <sheetName val="FAB"/>
      <sheetName val="완성차 미수금"/>
      <sheetName val="월별예산"/>
      <sheetName val="품의"/>
      <sheetName val="960318-1"/>
      <sheetName val=""/>
      <sheetName val="제조부문배부"/>
      <sheetName val="95"/>
      <sheetName val="dV&amp;Cl"/>
      <sheetName val="CAP"/>
      <sheetName val="변수"/>
      <sheetName val="전압하강"/>
      <sheetName val="F-T Voltage"/>
      <sheetName val="raw_CH"/>
      <sheetName val="raw_team"/>
      <sheetName val="별첨.8 H.E Datasheet"/>
      <sheetName val="PRCPL.MCR"/>
      <sheetName val="Sch7a (토요일)"/>
      <sheetName val="입력변수"/>
      <sheetName val="chart"/>
      <sheetName val="R"/>
      <sheetName val="F-T_Voltage"/>
      <sheetName val="A11_1"/>
      <sheetName val="ΔVp &amp; Ω"/>
      <sheetName val="★외출12"/>
      <sheetName val="6월인원"/>
      <sheetName val="협조전"/>
      <sheetName val="CF-DETAILED"/>
      <sheetName val="CALC data (3)"/>
      <sheetName val="T6-6(2)"/>
      <sheetName val="Dati_Bloomberg"/>
      <sheetName val="Dividend Analysis Assumptions"/>
      <sheetName val="DCF Output"/>
      <sheetName val="Casto Fin"/>
      <sheetName val="Cover"/>
      <sheetName val="ProForma"/>
      <sheetName val="투자사유"/>
      <sheetName val="Basic_Information"/>
      <sheetName val="수정시산표"/>
      <sheetName val="상불"/>
      <sheetName val="ORIGN"/>
      <sheetName val="회사정보"/>
      <sheetName val="CODE"/>
      <sheetName val="11월내역"/>
      <sheetName val="7682LA SKD(12.4)"/>
      <sheetName val="MRS세부"/>
      <sheetName val="진행 DATA (2)"/>
      <sheetName val="GB-IC Villingen GG"/>
      <sheetName val="외주현황.wq1"/>
      <sheetName val="投影仪"/>
      <sheetName val="기준정보"/>
      <sheetName val="분배"/>
      <sheetName val="회계감사"/>
      <sheetName val="inter"/>
      <sheetName val="손익12월"/>
      <sheetName val="Sheet3"/>
      <sheetName val="선택박스"/>
      <sheetName val="POWER7.XLA"/>
      <sheetName val="PRT_BS"/>
      <sheetName val="PRT_PL"/>
      <sheetName val="#1 Basic"/>
      <sheetName val="POWER7_XLA"/>
      <sheetName val="#1_Basic"/>
      <sheetName val="Ｂｒａｎｄ"/>
      <sheetName val="AIZ graph"/>
      <sheetName val="Merger"/>
      <sheetName val="EDS고정비"/>
      <sheetName val="CaseComp5"/>
      <sheetName val="Sensitivity"/>
      <sheetName val="Assumption"/>
      <sheetName val="F-T_Voltage1"/>
      <sheetName val="별첨_8_H_E_Datasheet"/>
      <sheetName val="PRCPL_MCR"/>
      <sheetName val="완성차_미수금"/>
      <sheetName val="LS_re_sales"/>
      <sheetName val="TH_XL"/>
      <sheetName val="연장집계_(2)"/>
      <sheetName val="3ND_64M"/>
      <sheetName val="2001_03"/>
      <sheetName val="Sch7a_(토요일)"/>
      <sheetName val="별첨_4__No_3_PTA_작업_내용"/>
      <sheetName val="Summary_Sheets"/>
      <sheetName val="ΔVp_&amp;_Ω"/>
      <sheetName val="CALC_data_(3)"/>
      <sheetName val="DATA_for_Bill"/>
      <sheetName val="SOS_PLC_&amp;_Panel"/>
      <sheetName val="East_Europe"/>
      <sheetName val="Control_Sheet"/>
      <sheetName val="Dividend_Analysis_Assumptions"/>
      <sheetName val="DCF_Output"/>
      <sheetName val="Casto_Fin"/>
      <sheetName val="Voucher"/>
      <sheetName val="comps LFY+"/>
      <sheetName val="HDI implied"/>
      <sheetName val="Dati"/>
      <sheetName val="Public Comps"/>
      <sheetName val="CD+Viasat"/>
      <sheetName val="CD Summary P&amp;L"/>
      <sheetName val="Assumptions CD"/>
      <sheetName val="D&amp;A"/>
      <sheetName val="IS"/>
      <sheetName val="Assumptions"/>
      <sheetName val="REV"/>
      <sheetName val="Détail mensuel"/>
      <sheetName val="Personalizza"/>
      <sheetName val="#RIF"/>
      <sheetName val="Operational Input"/>
      <sheetName val="Summary"/>
      <sheetName val="Sources &amp; Uses"/>
      <sheetName val="Financing"/>
      <sheetName val="Summary Results"/>
      <sheetName val="Control Switch"/>
      <sheetName val="Index utilityvsMIB30"/>
      <sheetName val="\\srvfs2\PianificazioneControll"/>
      <sheetName val="TYPES"/>
      <sheetName val="CAMBI"/>
      <sheetName val="Données Spéc."/>
      <sheetName val="Test"/>
      <sheetName val="comps_LFY+"/>
      <sheetName val="HDI_implied"/>
      <sheetName val="Public_Comps"/>
      <sheetName val="CD_Summary_P&amp;L"/>
      <sheetName val="Assumptions_CD"/>
      <sheetName val="CODE (2)"/>
      <sheetName val="Sheet5"/>
      <sheetName val="Sheet6 (3)"/>
      <sheetName val="수리결과"/>
      <sheetName val="산출내역서집계표"/>
      <sheetName val="손익계산서"/>
      <sheetName val="인사현황(부서)"/>
      <sheetName val="Asset9809CAK"/>
      <sheetName val="업무분장 "/>
      <sheetName val="Dividend_Analysis_Assumptions1"/>
      <sheetName val="DCF_Output1"/>
      <sheetName val="Casto_Fin1"/>
      <sheetName val="Capital"/>
      <sheetName val="Preliminary Info"/>
      <sheetName val="One-Pager"/>
      <sheetName val="Trans"/>
      <sheetName val="한계원가"/>
      <sheetName val="표지 "/>
      <sheetName val="1.6 成本中心组映射"/>
      <sheetName val="1.5 成本中心组"/>
      <sheetName val="1.2 成本元素列表"/>
      <sheetName val="1.3 成本元素映射"/>
      <sheetName val="1.1 损益科目标准化"/>
      <sheetName val="Loss测算底稿"/>
      <sheetName val="14.1&quot; Cst 변화"/>
      <sheetName val="시설이용권명세서"/>
      <sheetName val="BEST"/>
      <sheetName val="월별손익"/>
      <sheetName val="8월차잔"/>
      <sheetName val="사업일정"/>
      <sheetName val="Info"/>
      <sheetName val="Operating Scenario"/>
      <sheetName val="Offer &amp; Structure"/>
      <sheetName val="BUDGET Revenue"/>
      <sheetName val="Title"/>
      <sheetName val="CURRENT YEAR Revenue"/>
      <sheetName val="LAST YEAR Revenue"/>
      <sheetName val="TH_XL1"/>
      <sheetName val="LS_re_sales1"/>
      <sheetName val="연장집계_(2)1"/>
      <sheetName val="3ND_64M1"/>
      <sheetName val="2001_031"/>
      <sheetName val="인력현황2000"/>
      <sheetName val="Working"/>
      <sheetName val="conf"/>
      <sheetName val="장려금"/>
      <sheetName val="전사_판매수수료_읽기전용"/>
      <sheetName val="Raw장애(data)"/>
      <sheetName val="Raw회선(data)"/>
      <sheetName val="Raw장애(Voice)"/>
      <sheetName val="Actuals (LY-1)"/>
      <sheetName val="Actuals (LY)"/>
      <sheetName val="Actuals (TY)"/>
      <sheetName val="Budget"/>
      <sheetName val="Control"/>
      <sheetName val="Mkt Cap"/>
      <sheetName val="INPUT"/>
      <sheetName val="START"/>
      <sheetName val="P&amp;L"/>
      <sheetName val="Mkt_Cap"/>
      <sheetName val="Sheet6_(3)"/>
      <sheetName val="Börskurser"/>
      <sheetName val="금액내역서"/>
      <sheetName val="부대"/>
      <sheetName val="환률"/>
      <sheetName val="Config"/>
      <sheetName val="PETTYCASH$"/>
      <sheetName val="Average Mkt cap"/>
      <sheetName val="SETTORE"/>
      <sheetName val="PARAMETER"/>
      <sheetName val="HFM 2019 &amp; 2020 OEM"/>
      <sheetName val="HFM 2019 Y 2020 REN"/>
      <sheetName val="Organic Growth"/>
      <sheetName val="Market Share 2020"/>
      <sheetName val="Target Customers"/>
      <sheetName val="Target Customers (2)"/>
      <sheetName val="Go to market strategy"/>
      <sheetName val="Large Projects"/>
      <sheetName val="Products"/>
      <sheetName val="Strategic Growth"/>
      <sheetName val="Depreciation"/>
      <sheetName val="income"/>
      <sheetName val="부도어음"/>
      <sheetName val="CHAB"/>
      <sheetName val="CVT산정"/>
      <sheetName val="sum"/>
      <sheetName val="Definiciones"/>
      <sheetName val="BS(4)"/>
      <sheetName val="입찰안"/>
      <sheetName val="설직재-1"/>
      <sheetName val="12月到货 "/>
      <sheetName val="WACC"/>
      <sheetName val="Menu_Link"/>
      <sheetName val="line 2"/>
      <sheetName val="MDCMEN"/>
      <sheetName val="RDOTOT"/>
      <sheetName val="Buyer - Input"/>
      <sheetName val="Target 1 - Input"/>
      <sheetName val="Target 2 - Input"/>
      <sheetName val="Target 3 - Input"/>
      <sheetName val="Target - Input - MODEL"/>
      <sheetName val="Funding - Input"/>
      <sheetName val="General assumptions - Input"/>
      <sheetName val="Détail_mensuel"/>
      <sheetName val="Control_Switch"/>
      <sheetName val="Buyer_-_Input"/>
      <sheetName val="Target_1_-_Input"/>
      <sheetName val="Target_2_-_Input"/>
      <sheetName val="Target_3_-_Input"/>
      <sheetName val="Target_-_Input_-_MODEL"/>
      <sheetName val="Funding_-_Input"/>
      <sheetName val="General_assumptions_-_Input"/>
      <sheetName val="Canoni abbonamento"/>
      <sheetName val="Données_Spéc_"/>
      <sheetName val="TABELLA_CONVERGENZA_CDC_SAP"/>
      <sheetName val="comps_LFY+1"/>
      <sheetName val="HDI_implied1"/>
      <sheetName val="Public_Comps1"/>
      <sheetName val="CD_Summary_P&amp;L1"/>
      <sheetName val="Assumptions_CD1"/>
      <sheetName val="Operational_Input"/>
      <sheetName val="Sources_&amp;_Uses"/>
      <sheetName val="Summary_Results"/>
      <sheetName val="Preliminary_Info"/>
      <sheetName val="Index_utilityvsMIB30"/>
      <sheetName val="Financial Statements"/>
      <sheetName val="Società"/>
      <sheetName val="stato patrimoniale"/>
      <sheetName val="C.E. pluriennale"/>
      <sheetName val="PREVISIONE CE"/>
      <sheetName val="RICAVI"/>
      <sheetName val="CF"/>
      <sheetName val="Foglio3"/>
      <sheetName val="Master"/>
      <sheetName val="ST"/>
      <sheetName val="XREF"/>
      <sheetName val="3-dep"/>
      <sheetName val="COMPS"/>
      <sheetName val="지수"/>
      <sheetName val="잉여금"/>
      <sheetName val="GAEYO"/>
      <sheetName val="按分表(19)"/>
      <sheetName val="グループ情報③"/>
      <sheetName val="初期費用"/>
      <sheetName val="導入(回線)"/>
      <sheetName val="導入(ソフト②)"/>
      <sheetName val="運用(回線)①"/>
      <sheetName val="運用(ワンコイン)"/>
      <sheetName val="運用(ワンコイン)(旧)"/>
      <sheetName val="運用(どこコネ)"/>
      <sheetName val="運用(楽SW)5"/>
      <sheetName val="運用(楽SW)"/>
      <sheetName val="運用(HE)"/>
      <sheetName val="運用(OF)"/>
      <sheetName val="運用(代行)"/>
      <sheetName val="運用(サーバ)"/>
      <sheetName val="運用(DC)"/>
      <sheetName val="運用(LCM)"/>
      <sheetName val="運用(PC)"/>
      <sheetName val="運用(PC＆周辺)"/>
      <sheetName val="運用(周辺)"/>
      <sheetName val="運用(SW)"/>
      <sheetName val="運用(L3)"/>
      <sheetName val="運用(WSUS)"/>
      <sheetName val="지역개발"/>
      <sheetName val="Scatter"/>
      <sheetName val="2"/>
      <sheetName val="처리99누"/>
      <sheetName val="$ v. Peers"/>
      <sheetName val="P&amp;L Account Mapping"/>
      <sheetName val="97년"/>
      <sheetName val="DCF_Output2"/>
      <sheetName val="Casto_Fin2"/>
      <sheetName val="Dividend_Analysis_Assumptions2"/>
      <sheetName val="PRC bank"/>
      <sheetName val="Tableau in-output"/>
      <sheetName val="Données_Spéc_1"/>
      <sheetName val="AIZ_graph"/>
      <sheetName val="Tableau_in-output"/>
      <sheetName val="description"/>
      <sheetName val="AVP"/>
      <sheetName val="Tele2 Deals"/>
      <sheetName val="Sum Val"/>
      <sheetName val="Output"/>
      <sheetName val="Old vs New BP"/>
      <sheetName val="DCF"/>
      <sheetName val="ND and WC"/>
      <sheetName val="Comps Val"/>
      <sheetName val="Sum DCF"/>
      <sheetName val="Dividend_Analysis_Assumptions3"/>
      <sheetName val="DCF_Output3"/>
      <sheetName val="Casto_Fin3"/>
      <sheetName val="POWER7_XLA1"/>
      <sheetName val="comps_LFY+2"/>
      <sheetName val="HDI_implied2"/>
      <sheetName val="Public_Comps2"/>
      <sheetName val="CD_Summary_P&amp;L2"/>
      <sheetName val="Assumptions_CD2"/>
      <sheetName val="Average_Mkt_cap"/>
      <sheetName val="Détail_mensuel1"/>
      <sheetName val="Control_Switch1"/>
      <sheetName val="Preliminary_Info1"/>
      <sheetName val="Index_utilityvsMIB301"/>
      <sheetName val="Operational_Input1"/>
      <sheetName val="Sources_&amp;_Uses1"/>
      <sheetName val="Summary_Results1"/>
      <sheetName val="line_2"/>
      <sheetName val="Canoni_abbonamento"/>
      <sheetName val="stato_patrimoniale"/>
      <sheetName val="C_E__pluriennale"/>
      <sheetName val="Buyer_-_Input1"/>
      <sheetName val="Target_1_-_Input1"/>
      <sheetName val="Target_2_-_Input1"/>
      <sheetName val="Target_3_-_Input1"/>
      <sheetName val="Target_-_Input_-_MODEL1"/>
      <sheetName val="Funding_-_Input1"/>
      <sheetName val="General_assumptions_-_Input1"/>
      <sheetName val="definizioni"/>
      <sheetName val="eLUXURY"/>
      <sheetName val="drop downs"/>
      <sheetName val="상품입고집계"/>
    </sheetNames>
    <definedNames>
      <definedName name="ChangeRange"/>
      <definedName name="ContentsHelp"/>
      <definedName name="CreateTable"/>
      <definedName name="DeleteRange"/>
      <definedName name="DeleteTable"/>
      <definedName name="MerrillPrintIt"/>
      <definedName name="NewRange"/>
      <definedName name="RedefinePrintTableRange" sheetId="0"/>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sheetData sheetId="256"/>
      <sheetData sheetId="257"/>
      <sheetData sheetId="258"/>
      <sheetData sheetId="259"/>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sheetData sheetId="276"/>
      <sheetData sheetId="277"/>
      <sheetData sheetId="278"/>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sheetData sheetId="334"/>
      <sheetData sheetId="335"/>
      <sheetData sheetId="336"/>
      <sheetData sheetId="337"/>
      <sheetData sheetId="338"/>
      <sheetData sheetId="339"/>
      <sheetData sheetId="340"/>
      <sheetData sheetId="341"/>
      <sheetData sheetId="342"/>
      <sheetData sheetId="343" refreshError="1"/>
      <sheetData sheetId="344" refreshError="1"/>
      <sheetData sheetId="345" refreshError="1"/>
      <sheetData sheetId="346" refreshError="1"/>
      <sheetData sheetId="347"/>
      <sheetData sheetId="348"/>
      <sheetData sheetId="349"/>
      <sheetData sheetId="350"/>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sheetData sheetId="391"/>
      <sheetData sheetId="392" refreshError="1"/>
      <sheetData sheetId="393" refreshError="1"/>
      <sheetData sheetId="394"/>
      <sheetData sheetId="395"/>
      <sheetData sheetId="396"/>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refreshError="1"/>
      <sheetData sheetId="436" refreshError="1"/>
      <sheetData sheetId="437" refreshError="1"/>
      <sheetData sheetId="438"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msatz Quartale"/>
      <sheetName val="Bilanz"/>
      <sheetName val="Quartale Splitt"/>
      <sheetName val="Quartale Splitt (2)"/>
      <sheetName val="Umsatz,Ebitda,Ebit "/>
      <sheetName val="Facts&amp;Figuresl"/>
      <sheetName val="Financial Summary"/>
      <sheetName val="Aktionärsstruktur"/>
      <sheetName val="Aktienkurs&amp;-volumen"/>
      <sheetName val="Chart Aktienkurs 2"/>
      <sheetName val="MarketCAP + 3M"/>
      <sheetName val="Structure LE - BU"/>
      <sheetName val="Beko Hld."/>
    </sheetNames>
    <sheetDataSet>
      <sheetData sheetId="0"/>
      <sheetData sheetId="1"/>
      <sheetData sheetId="2"/>
      <sheetData sheetId="3"/>
      <sheetData sheetId="4"/>
      <sheetData sheetId="5"/>
      <sheetData sheetId="6"/>
      <sheetData sheetId="7"/>
      <sheetData sheetId="8">
        <row r="3">
          <cell r="A3" t="e">
            <v>#NAME?</v>
          </cell>
          <cell r="H3" t="e">
            <v>#NAME?</v>
          </cell>
        </row>
      </sheetData>
      <sheetData sheetId="9"/>
      <sheetData sheetId="10"/>
      <sheetData sheetId="11"/>
      <sheetData sheetId="12">
        <row r="3">
          <cell r="A3" t="e">
            <v>#NAME?</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tSettings"/>
      <sheetName val="SectList"/>
      <sheetName val="AcList"/>
      <sheetName val="DepList"/>
      <sheetName val="CurList"/>
      <sheetName val="SectTB"/>
      <sheetName val="SectCDTB"/>
      <sheetName val="AcTB"/>
      <sheetName val="AcCDTB"/>
      <sheetName val="Settings"/>
      <sheetName val="TB Scheme A"/>
      <sheetName val="TB Scheme B"/>
      <sheetName val="TB Scheme C"/>
      <sheetName val="TB Scheme D"/>
      <sheetName val="TB"/>
      <sheetName val="CFWorkings"/>
      <sheetName val="Contents"/>
      <sheetName val="Information"/>
      <sheetName val="Responsibilities"/>
      <sheetName val="Audit"/>
      <sheetName val="Compilation"/>
      <sheetName val="Accountant"/>
      <sheetName val="RGL"/>
      <sheetName val="CF"/>
      <sheetName val="AbbAudit"/>
      <sheetName val="AbbCompilation"/>
      <sheetName val="AbbAccountant"/>
      <sheetName val="VT_Results"/>
      <sheetName val="MONTHLY FORECAST &amp; ACTUALS "/>
      <sheetName val="YTD FORECAST &amp; ACTUALS"/>
      <sheetName val="Headcount"/>
      <sheetName val="CB DR 2010- 2011 May Actuals"/>
      <sheetName val="A"/>
      <sheetName val="B"/>
      <sheetName val="C"/>
      <sheetName val="D"/>
      <sheetName val="E"/>
      <sheetName val="F"/>
      <sheetName val="cr"/>
      <sheetName val="A (2)"/>
      <sheetName val="G&amp;A"/>
    </sheetNames>
    <sheetDataSet>
      <sheetData sheetId="0">
        <row r="1">
          <cell r="A1" t="str">
            <v>[company]</v>
          </cell>
        </row>
      </sheetData>
      <sheetData sheetId="1">
        <row r="1">
          <cell r="A1" t="str">
            <v>[company]</v>
          </cell>
        </row>
      </sheetData>
      <sheetData sheetId="2"/>
      <sheetData sheetId="3"/>
      <sheetData sheetId="4"/>
      <sheetData sheetId="5"/>
      <sheetData sheetId="6"/>
      <sheetData sheetId="7"/>
      <sheetData sheetId="8">
        <row r="52">
          <cell r="C52" t="b">
            <v>1</v>
          </cell>
        </row>
      </sheetData>
      <sheetData sheetId="9">
        <row r="52">
          <cell r="C52" t="b">
            <v>1</v>
          </cell>
        </row>
        <row r="56">
          <cell r="C56" t="str">
            <v>Meeraraj Ltd</v>
          </cell>
        </row>
        <row r="58">
          <cell r="C58">
            <v>38868</v>
          </cell>
        </row>
        <row r="60">
          <cell r="C60" t="str">
            <v xml:space="preserve">2007 </v>
          </cell>
        </row>
        <row r="61">
          <cell r="C61" t="str">
            <v xml:space="preserve">2006 </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40">
          <cell r="E40" t="e">
            <v>#REF!</v>
          </cell>
        </row>
      </sheetData>
      <sheetData sheetId="24"/>
      <sheetData sheetId="25"/>
      <sheetData sheetId="26"/>
      <sheetData sheetId="27"/>
      <sheetData sheetId="28"/>
      <sheetData sheetId="29"/>
      <sheetData sheetId="30" refreshError="1"/>
      <sheetData sheetId="31" refreshError="1"/>
      <sheetData sheetId="32"/>
      <sheetData sheetId="33"/>
      <sheetData sheetId="34"/>
      <sheetData sheetId="35"/>
      <sheetData sheetId="36"/>
      <sheetData sheetId="37"/>
      <sheetData sheetId="38" refreshError="1"/>
      <sheetData sheetId="39" refreshError="1"/>
      <sheetData sheetId="4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July'15(A) Vs July'14(A)"/>
      <sheetName val="P&amp;L by month"/>
      <sheetName val="2. Aug'15(B) Vs Aug'14(A)"/>
      <sheetName val="3. TTM Numbers (A)"/>
      <sheetName val="4. Plan by month (B)"/>
      <sheetName val="PF EBITDA"/>
      <sheetName val="P&amp;L &amp; REV"/>
      <sheetName val="TTM"/>
      <sheetName val="TTM Adj EBITDA"/>
      <sheetName val="June"/>
      <sheetName val="May"/>
      <sheetName val="Closing Balance Sheet"/>
      <sheetName val="Portfolio Cost Basis"/>
      <sheetName val="Income Tax_Provision"/>
      <sheetName val="VolumeProjection"/>
      <sheetName val="Tables"/>
      <sheetName val="IS"/>
    </sheetNames>
    <sheetDataSet>
      <sheetData sheetId="0" refreshError="1"/>
      <sheetData sheetId="1" refreshError="1"/>
      <sheetData sheetId="2" refreshError="1"/>
      <sheetData sheetId="3" refreshError="1"/>
      <sheetData sheetId="4">
        <row r="14">
          <cell r="E14">
            <v>3228071.1241805009</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y Comp"/>
      <sheetName val="graph"/>
    </sheetNames>
    <sheetDataSet>
      <sheetData sheetId="0" refreshError="1"/>
      <sheetData sheetId="1" refreshError="1">
        <row r="3">
          <cell r="A3" t="str">
            <v>Books</v>
          </cell>
        </row>
        <row r="4">
          <cell r="A4" t="str">
            <v>Readers Room</v>
          </cell>
        </row>
        <row r="5">
          <cell r="A5" t="str">
            <v>Tapes/Music</v>
          </cell>
        </row>
        <row r="6">
          <cell r="A6" t="str">
            <v>Newspapers</v>
          </cell>
        </row>
        <row r="7">
          <cell r="A7" t="str">
            <v>Periodicals</v>
          </cell>
        </row>
        <row r="8">
          <cell r="A8" t="str">
            <v>Remainders</v>
          </cell>
        </row>
        <row r="9">
          <cell r="A9" t="str">
            <v>Christmas cards</v>
          </cell>
        </row>
        <row r="10">
          <cell r="A10" t="str">
            <v>Kids sidelines</v>
          </cell>
        </row>
        <row r="11">
          <cell r="A11" t="str">
            <v xml:space="preserve">Calendars </v>
          </cell>
        </row>
        <row r="12">
          <cell r="A12" t="str">
            <v>Maps</v>
          </cell>
        </row>
        <row r="13">
          <cell r="A13" t="str">
            <v>Greeting cards/Stationery</v>
          </cell>
        </row>
        <row r="14">
          <cell r="A14" t="str">
            <v>Logowear</v>
          </cell>
        </row>
        <row r="15">
          <cell r="A15" t="str">
            <v>Multimedia</v>
          </cell>
        </row>
        <row r="16">
          <cell r="A16" t="str">
            <v>Other (2)</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T"/>
      <sheetName val="Summary"/>
      <sheetName val="Future"/>
      <sheetName val="2006"/>
      <sheetName val="2005"/>
      <sheetName val="2004"/>
      <sheetName val="2003"/>
      <sheetName val="2002"/>
      <sheetName val="2001"/>
      <sheetName val="2000"/>
      <sheetName val="1999"/>
      <sheetName val="1998"/>
      <sheetName val="1997"/>
      <sheetName val="1996"/>
      <sheetName val="excel spreadsheet model"/>
      <sheetName val="DDB Depr (Mths)"/>
      <sheetName val="SL Depr (Mths)"/>
      <sheetName val="Variables"/>
      <sheetName val="Sta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계정과목"/>
      <sheetName val="시산표"/>
      <sheetName val="DATA"/>
      <sheetName val="재무가정"/>
      <sheetName val="9703"/>
      <sheetName val="View"/>
      <sheetName val="予測貸借"/>
      <sheetName val="01_tool"/>
      <sheetName val="부문손익"/>
      <sheetName val="Index"/>
      <sheetName val="ttt"/>
      <sheetName val="XREF"/>
      <sheetName val="제품수불"/>
      <sheetName val="이익잉여금처분계산서"/>
      <sheetName val="상반기손익차2총괄"/>
      <sheetName val="지점비용"/>
      <sheetName val="Scenario"/>
      <sheetName val="수입"/>
      <sheetName val="개황"/>
      <sheetName val="긴축실적 (2분기)"/>
      <sheetName val="기본사항"/>
      <sheetName val="관세"/>
      <sheetName val="시작"/>
      <sheetName val="받을어음"/>
      <sheetName val="유가증권"/>
      <sheetName val="대손상각"/>
      <sheetName val="계산내역서"/>
      <sheetName val="(첨부)PT_수주"/>
      <sheetName val="4"/>
      <sheetName val="11"/>
      <sheetName val="8"/>
      <sheetName val="2"/>
      <sheetName val="7"/>
      <sheetName val="6"/>
      <sheetName val="5"/>
      <sheetName val="10"/>
      <sheetName val="9"/>
      <sheetName val="일반물자(한국통신)"/>
      <sheetName val="Sheet1"/>
      <sheetName val="COMM"/>
      <sheetName val="Cover"/>
      <sheetName val="01반기조정감"/>
      <sheetName val="01반기조정증"/>
      <sheetName val="지보1_98"/>
      <sheetName val="방산유압"/>
      <sheetName val="00~07 Sales Volume(Actual)"/>
      <sheetName val="00~09 세대수(Actual)"/>
      <sheetName val="00~07 용도별 원단위"/>
      <sheetName val="첨부5. 01~06 Sales Volume(Actual)"/>
      <sheetName val="2006 Budget 대비"/>
      <sheetName val="#REF"/>
      <sheetName val="대차대조표"/>
      <sheetName val="Krw"/>
      <sheetName val="compare2"/>
      <sheetName val="의왕"/>
      <sheetName val="BS"/>
      <sheetName val="채권(하반기)"/>
      <sheetName val="총괄표"/>
      <sheetName val="합손"/>
      <sheetName val="정산표"/>
      <sheetName val="10월판관"/>
      <sheetName val="공사비지급"/>
      <sheetName val="CD-실적"/>
      <sheetName val="00'미수"/>
      <sheetName val="Config"/>
      <sheetName val="요약재무제표"/>
      <sheetName val="96년7월평잔"/>
      <sheetName val="외화계약"/>
      <sheetName val="금융"/>
      <sheetName val="1.외주공사"/>
      <sheetName val="2.직영공사"/>
      <sheetName val="송전기본"/>
      <sheetName val="임차비용"/>
      <sheetName val="Ⅱ1-0타"/>
      <sheetName val=" 견적서"/>
      <sheetName val="수량산출"/>
      <sheetName val="정의"/>
      <sheetName val="기초코드"/>
      <sheetName val="계정과목별주요내용(대차)"/>
      <sheetName val="주석총괄표"/>
      <sheetName val="F3"/>
      <sheetName val="인원_20001101"/>
      <sheetName val="저장품 토탈2월"/>
      <sheetName val="Sheet2"/>
      <sheetName val="admin"/>
      <sheetName val="15100"/>
      <sheetName val="대형원계"/>
      <sheetName val="7 (2)"/>
      <sheetName val="선급금"/>
      <sheetName val="미착품"/>
      <sheetName val="집계"/>
      <sheetName val="day"/>
      <sheetName val="카드채권(대출포함)"/>
      <sheetName val="보정사항"/>
      <sheetName val="Variables"/>
      <sheetName val="투자차액계산"/>
      <sheetName val="2.명세"/>
      <sheetName val="8.검증총괄→"/>
      <sheetName val="목표세부명세"/>
      <sheetName val="손익합산"/>
      <sheetName val="00~07_Sales_Volume(Actual)"/>
      <sheetName val="00~09_세대수(Actual)"/>
      <sheetName val="00~07_용도별_원단위"/>
      <sheetName val="첨부5__01~06_Sales_Volume(Actual)"/>
      <sheetName val="2006_Budget_대비"/>
      <sheetName val="긴축실적_(2분기)"/>
      <sheetName val="118.세금과공과"/>
      <sheetName val="수정분개"/>
      <sheetName val="INFG1198"/>
      <sheetName val="INMD1198"/>
      <sheetName val="미수수익"/>
      <sheetName val="16-1"/>
      <sheetName val="판매량오차 (4)"/>
      <sheetName val="01Q4 RATE"/>
      <sheetName val="Revenue"/>
      <sheetName val="참고_사업분류"/>
      <sheetName val="영업외손익등"/>
      <sheetName val="업무분장(전체)"/>
      <sheetName val="15"/>
      <sheetName val="유형자산리드"/>
      <sheetName val="미수"/>
      <sheetName val="Trans"/>
      <sheetName val="집계표"/>
      <sheetName val="L110"/>
      <sheetName val="mm10"/>
      <sheetName val="기안"/>
      <sheetName val="F4-F7"/>
      <sheetName val="재고-요약"/>
      <sheetName val="지역개발"/>
      <sheetName val="control sheet"/>
      <sheetName val="추정99"/>
      <sheetName val="공통"/>
      <sheetName val="예금명세"/>
      <sheetName val="일일현황"/>
      <sheetName val="N賃率-職"/>
      <sheetName val="코드"/>
      <sheetName val="재무상태변동표"/>
      <sheetName val="선급비용"/>
      <sheetName val="보험금"/>
      <sheetName val="회계팀 전달"/>
      <sheetName val="10(갑)"/>
      <sheetName val="플래티늄미디어"/>
      <sheetName val="표지"/>
      <sheetName val="미분양원가"/>
      <sheetName val="손익"/>
      <sheetName val="대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refreshError="1"/>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R-VinzymeL"/>
      <sheetName val="Organic Manure Sales Regist "/>
      <sheetName val="sale reg JAN,07 (BALU).xls"/>
      <sheetName val="sale reg JAN,07 (BALU)"/>
      <sheetName val="Income Tax_Provision"/>
      <sheetName val="sale%20reg%20JAN,07%20(BALU).xl"/>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 - Income Statement"/>
      <sheetName val="Assumptions"/>
      <sheetName val="Accretion Analysis"/>
    </sheetNames>
    <sheetDataSet>
      <sheetData sheetId="0"/>
      <sheetData sheetId="1" refreshError="1"/>
      <sheetData sheetId="2"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TM Summary"/>
      <sheetName val="2010-2011 Monthly Financial"/>
      <sheetName val="Pro-rated Excess Bonus --&gt;"/>
      <sheetName val="LTM Summary-v2"/>
      <sheetName val="2010-2011 Monthly Financials-v2"/>
      <sheetName val="Cinelease Financial Update_July"/>
    </sheetNames>
    <definedNames>
      <definedName name="print_full_report"/>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sheetName val="INTERIM"/>
      <sheetName val="GBD"/>
      <sheetName val="statistic"/>
      <sheetName val="Forecasts_VDF"/>
      <sheetName val="Ownership Summary"/>
      <sheetName val="Lookup Tables"/>
    </sheetNames>
    <sheetDataSet>
      <sheetData sheetId="0"/>
      <sheetData sheetId="1"/>
      <sheetData sheetId="2"/>
      <sheetData sheetId="3"/>
      <sheetData sheetId="4"/>
      <sheetData sheetId="5" refreshError="1"/>
      <sheetData sheetId="6"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sonality"/>
      <sheetName val="graph"/>
    </sheetNames>
    <sheetDataSet>
      <sheetData sheetId="0"/>
      <sheetData sheetId="1" refreshError="1">
        <row r="2">
          <cell r="C2">
            <v>0.93444075007669236</v>
          </cell>
        </row>
        <row r="3">
          <cell r="C3">
            <v>0.93396912812410571</v>
          </cell>
        </row>
        <row r="4">
          <cell r="C4">
            <v>0.9010718771160906</v>
          </cell>
        </row>
        <row r="5">
          <cell r="C5">
            <v>0.93130842553451887</v>
          </cell>
        </row>
        <row r="6">
          <cell r="C6">
            <v>0.8981164250150413</v>
          </cell>
        </row>
        <row r="7">
          <cell r="C7">
            <v>1.0043990294181628</v>
          </cell>
        </row>
        <row r="8">
          <cell r="C8">
            <v>1.1248109682889935</v>
          </cell>
        </row>
        <row r="9">
          <cell r="C9">
            <v>1.1448139227938343</v>
          </cell>
        </row>
        <row r="10">
          <cell r="C10">
            <v>1.037761536789624</v>
          </cell>
        </row>
        <row r="11">
          <cell r="C11">
            <v>1.0961585421967279</v>
          </cell>
        </row>
        <row r="12">
          <cell r="C12">
            <v>0.97064492464331265</v>
          </cell>
        </row>
        <row r="13">
          <cell r="C13">
            <v>1.0225044700028953</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sa Global Borrowings Dec04"/>
      <sheetName val="#REF"/>
    </sheetNames>
    <sheetDataSet>
      <sheetData sheetId="0" refreshError="1"/>
      <sheetData sheetId="1"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berNet$"/>
      <sheetName val="Hub Data"/>
      <sheetName val="Franchise List"/>
      <sheetName val="Fran List 100"/>
      <sheetName val="Headend"/>
      <sheetName val="Sheet1"/>
      <sheetName val="Hub Costs"/>
      <sheetName val="Fiber$"/>
      <sheetName val="Nodes"/>
      <sheetName val="Rebuild-Aer$"/>
      <sheetName val="Rebuild-UG$"/>
      <sheetName val="Upgr-AerP3"/>
      <sheetName val="Upgr-AerP1"/>
      <sheetName val="Upgr-UGP3"/>
      <sheetName val="Upgr-UGP1"/>
      <sheetName val="Sweep"/>
      <sheetName val="BLE-GaAs"/>
      <sheetName val="Calc550"/>
      <sheetName val="Calc650"/>
      <sheetName val="Production"/>
      <sheetName val="Sum-Hamilton"/>
      <sheetName val="Sum-Rockland"/>
      <sheetName val="Sum-Morris"/>
      <sheetName val="Sum-Oak"/>
      <sheetName val="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sonality"/>
      <sheetName val="graph"/>
    </sheetNames>
    <sheetDataSet>
      <sheetData sheetId="0"/>
      <sheetData sheetId="1" refreshError="1">
        <row r="2">
          <cell r="C2">
            <v>0.93444075007669236</v>
          </cell>
        </row>
        <row r="3">
          <cell r="C3">
            <v>0.93396912812410571</v>
          </cell>
        </row>
        <row r="4">
          <cell r="C4">
            <v>0.9010718771160906</v>
          </cell>
        </row>
        <row r="5">
          <cell r="C5">
            <v>0.93130842553451887</v>
          </cell>
        </row>
        <row r="6">
          <cell r="C6">
            <v>0.8981164250150413</v>
          </cell>
        </row>
        <row r="7">
          <cell r="C7">
            <v>1.0043990294181628</v>
          </cell>
        </row>
        <row r="8">
          <cell r="C8">
            <v>1.1248109682889935</v>
          </cell>
        </row>
        <row r="9">
          <cell r="C9">
            <v>1.1448139227938343</v>
          </cell>
        </row>
        <row r="10">
          <cell r="C10">
            <v>1.037761536789624</v>
          </cell>
        </row>
        <row r="11">
          <cell r="C11">
            <v>1.0961585421967279</v>
          </cell>
        </row>
        <row r="12">
          <cell r="C12">
            <v>0.97064492464331265</v>
          </cell>
        </row>
        <row r="13">
          <cell r="C13">
            <v>1.0225044700028953</v>
          </cell>
        </row>
      </sheetData>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yp."/>
      <sheetName val="Act."/>
      <sheetName val="PL"/>
      <sheetName val="BS"/>
      <sheetName val="CMPV"/>
      <sheetName val="SPP"/>
      <sheetName val="DCF"/>
      <sheetName val="BP société"/>
      <sheetName val="O. DCF"/>
      <sheetName val="CMPC"/>
      <sheetName val="_CIQHiddenCacheSheet"/>
      <sheetName val="Synthèse"/>
      <sheetName val="Tax"/>
    </sheetNames>
    <sheetDataSet>
      <sheetData sheetId="0" refreshError="1"/>
      <sheetData sheetId="1" refreshError="1"/>
      <sheetData sheetId="2" refreshError="1"/>
      <sheetData sheetId="3" refreshError="1"/>
      <sheetData sheetId="4">
        <row r="50">
          <cell r="C50">
            <v>43704</v>
          </cell>
          <cell r="H50">
            <v>43648</v>
          </cell>
          <cell r="M50">
            <v>43559</v>
          </cell>
          <cell r="R50">
            <v>43374</v>
          </cell>
        </row>
        <row r="51">
          <cell r="C51">
            <v>43705</v>
          </cell>
          <cell r="H51">
            <v>43649</v>
          </cell>
          <cell r="M51">
            <v>43560</v>
          </cell>
          <cell r="R51">
            <v>43375</v>
          </cell>
        </row>
        <row r="52">
          <cell r="C52">
            <v>43706</v>
          </cell>
          <cell r="H52">
            <v>43650</v>
          </cell>
          <cell r="M52">
            <v>43563</v>
          </cell>
          <cell r="R52">
            <v>43376</v>
          </cell>
        </row>
        <row r="53">
          <cell r="C53">
            <v>43707</v>
          </cell>
          <cell r="H53">
            <v>43651</v>
          </cell>
          <cell r="M53">
            <v>43564</v>
          </cell>
          <cell r="R53">
            <v>43377</v>
          </cell>
        </row>
        <row r="54">
          <cell r="C54">
            <v>43710</v>
          </cell>
          <cell r="H54">
            <v>43654</v>
          </cell>
          <cell r="M54">
            <v>43565</v>
          </cell>
          <cell r="R54">
            <v>43378</v>
          </cell>
        </row>
        <row r="55">
          <cell r="C55">
            <v>43711</v>
          </cell>
          <cell r="H55">
            <v>43655</v>
          </cell>
          <cell r="M55">
            <v>43566</v>
          </cell>
          <cell r="R55">
            <v>43381</v>
          </cell>
        </row>
        <row r="56">
          <cell r="C56">
            <v>43712</v>
          </cell>
          <cell r="H56">
            <v>43656</v>
          </cell>
          <cell r="M56">
            <v>43567</v>
          </cell>
          <cell r="R56">
            <v>43382</v>
          </cell>
        </row>
        <row r="57">
          <cell r="C57">
            <v>43713</v>
          </cell>
          <cell r="H57">
            <v>43657</v>
          </cell>
          <cell r="M57">
            <v>43570</v>
          </cell>
          <cell r="R57">
            <v>43383</v>
          </cell>
        </row>
        <row r="58">
          <cell r="C58">
            <v>43714</v>
          </cell>
          <cell r="H58">
            <v>43658</v>
          </cell>
          <cell r="M58">
            <v>43571</v>
          </cell>
          <cell r="R58">
            <v>43384</v>
          </cell>
        </row>
        <row r="59">
          <cell r="C59">
            <v>43717</v>
          </cell>
          <cell r="H59">
            <v>43661</v>
          </cell>
          <cell r="M59">
            <v>43572</v>
          </cell>
          <cell r="R59">
            <v>43385</v>
          </cell>
        </row>
        <row r="60">
          <cell r="C60">
            <v>43718</v>
          </cell>
          <cell r="H60">
            <v>43662</v>
          </cell>
          <cell r="M60">
            <v>43573</v>
          </cell>
          <cell r="R60">
            <v>43388</v>
          </cell>
        </row>
        <row r="61">
          <cell r="C61">
            <v>43719</v>
          </cell>
          <cell r="H61">
            <v>43663</v>
          </cell>
          <cell r="M61">
            <v>43578</v>
          </cell>
          <cell r="R61">
            <v>43389</v>
          </cell>
        </row>
        <row r="62">
          <cell r="C62">
            <v>43720</v>
          </cell>
          <cell r="H62">
            <v>43664</v>
          </cell>
          <cell r="M62">
            <v>43579</v>
          </cell>
          <cell r="R62">
            <v>43390</v>
          </cell>
        </row>
        <row r="63">
          <cell r="C63">
            <v>43721</v>
          </cell>
          <cell r="H63">
            <v>43665</v>
          </cell>
          <cell r="M63">
            <v>43580</v>
          </cell>
          <cell r="R63">
            <v>43391</v>
          </cell>
        </row>
        <row r="64">
          <cell r="C64">
            <v>43724</v>
          </cell>
          <cell r="H64">
            <v>43668</v>
          </cell>
          <cell r="M64">
            <v>43581</v>
          </cell>
          <cell r="R64">
            <v>43392</v>
          </cell>
        </row>
        <row r="65">
          <cell r="C65">
            <v>43725</v>
          </cell>
          <cell r="H65">
            <v>43669</v>
          </cell>
          <cell r="M65">
            <v>43584</v>
          </cell>
          <cell r="R65">
            <v>43395</v>
          </cell>
        </row>
        <row r="66">
          <cell r="C66">
            <v>43726</v>
          </cell>
          <cell r="H66">
            <v>43670</v>
          </cell>
          <cell r="M66">
            <v>43585</v>
          </cell>
          <cell r="R66">
            <v>43396</v>
          </cell>
        </row>
        <row r="67">
          <cell r="C67">
            <v>43727</v>
          </cell>
          <cell r="H67">
            <v>43671</v>
          </cell>
          <cell r="M67">
            <v>43587</v>
          </cell>
          <cell r="R67">
            <v>43397</v>
          </cell>
        </row>
        <row r="68">
          <cell r="C68">
            <v>43728</v>
          </cell>
          <cell r="H68">
            <v>43672</v>
          </cell>
          <cell r="M68">
            <v>43588</v>
          </cell>
          <cell r="R68">
            <v>43398</v>
          </cell>
        </row>
        <row r="69">
          <cell r="C69">
            <v>43731</v>
          </cell>
          <cell r="H69">
            <v>43675</v>
          </cell>
          <cell r="M69">
            <v>43591</v>
          </cell>
          <cell r="R69">
            <v>43399</v>
          </cell>
        </row>
        <row r="70">
          <cell r="H70">
            <v>43676</v>
          </cell>
          <cell r="M70">
            <v>43592</v>
          </cell>
          <cell r="R70">
            <v>43402</v>
          </cell>
        </row>
        <row r="71">
          <cell r="H71">
            <v>43677</v>
          </cell>
          <cell r="M71">
            <v>43593</v>
          </cell>
          <cell r="R71">
            <v>43403</v>
          </cell>
        </row>
        <row r="72">
          <cell r="H72">
            <v>43678</v>
          </cell>
          <cell r="M72">
            <v>43594</v>
          </cell>
          <cell r="R72">
            <v>43404</v>
          </cell>
        </row>
        <row r="73">
          <cell r="H73">
            <v>43679</v>
          </cell>
          <cell r="M73">
            <v>43595</v>
          </cell>
          <cell r="R73">
            <v>43405</v>
          </cell>
        </row>
        <row r="74">
          <cell r="H74">
            <v>43682</v>
          </cell>
          <cell r="M74">
            <v>43598</v>
          </cell>
          <cell r="R74">
            <v>43406</v>
          </cell>
        </row>
        <row r="75">
          <cell r="H75">
            <v>43683</v>
          </cell>
          <cell r="M75">
            <v>43599</v>
          </cell>
          <cell r="R75">
            <v>43409</v>
          </cell>
        </row>
        <row r="76">
          <cell r="H76">
            <v>43684</v>
          </cell>
          <cell r="M76">
            <v>43600</v>
          </cell>
          <cell r="R76">
            <v>43410</v>
          </cell>
        </row>
        <row r="77">
          <cell r="H77">
            <v>43685</v>
          </cell>
          <cell r="M77">
            <v>43601</v>
          </cell>
          <cell r="R77">
            <v>43411</v>
          </cell>
        </row>
        <row r="78">
          <cell r="H78">
            <v>43686</v>
          </cell>
          <cell r="M78">
            <v>43602</v>
          </cell>
          <cell r="R78">
            <v>43412</v>
          </cell>
        </row>
        <row r="79">
          <cell r="H79">
            <v>43689</v>
          </cell>
          <cell r="M79">
            <v>43605</v>
          </cell>
          <cell r="R79">
            <v>43413</v>
          </cell>
        </row>
        <row r="80">
          <cell r="H80">
            <v>43690</v>
          </cell>
          <cell r="M80">
            <v>43606</v>
          </cell>
          <cell r="R80">
            <v>43416</v>
          </cell>
        </row>
        <row r="81">
          <cell r="H81">
            <v>43691</v>
          </cell>
          <cell r="M81">
            <v>43607</v>
          </cell>
          <cell r="R81">
            <v>43417</v>
          </cell>
        </row>
        <row r="82">
          <cell r="H82">
            <v>43692</v>
          </cell>
          <cell r="M82">
            <v>43608</v>
          </cell>
          <cell r="R82">
            <v>43418</v>
          </cell>
        </row>
        <row r="83">
          <cell r="H83">
            <v>43693</v>
          </cell>
          <cell r="M83">
            <v>43609</v>
          </cell>
          <cell r="R83">
            <v>43419</v>
          </cell>
        </row>
        <row r="84">
          <cell r="H84">
            <v>43696</v>
          </cell>
          <cell r="M84">
            <v>43612</v>
          </cell>
          <cell r="R84">
            <v>43420</v>
          </cell>
        </row>
        <row r="85">
          <cell r="H85">
            <v>43697</v>
          </cell>
          <cell r="M85">
            <v>43613</v>
          </cell>
          <cell r="R85">
            <v>43423</v>
          </cell>
        </row>
        <row r="86">
          <cell r="H86">
            <v>43698</v>
          </cell>
          <cell r="M86">
            <v>43614</v>
          </cell>
          <cell r="R86">
            <v>43424</v>
          </cell>
        </row>
        <row r="87">
          <cell r="H87">
            <v>43699</v>
          </cell>
          <cell r="M87">
            <v>43615</v>
          </cell>
          <cell r="R87">
            <v>43425</v>
          </cell>
        </row>
        <row r="88">
          <cell r="H88">
            <v>43700</v>
          </cell>
          <cell r="M88">
            <v>43616</v>
          </cell>
          <cell r="R88">
            <v>43426</v>
          </cell>
        </row>
        <row r="89">
          <cell r="H89">
            <v>43703</v>
          </cell>
          <cell r="M89">
            <v>43619</v>
          </cell>
          <cell r="R89">
            <v>43427</v>
          </cell>
        </row>
        <row r="90">
          <cell r="H90">
            <v>43704</v>
          </cell>
          <cell r="M90">
            <v>43620</v>
          </cell>
          <cell r="R90">
            <v>43430</v>
          </cell>
        </row>
        <row r="91">
          <cell r="H91">
            <v>43705</v>
          </cell>
          <cell r="M91">
            <v>43621</v>
          </cell>
          <cell r="R91">
            <v>43431</v>
          </cell>
        </row>
        <row r="92">
          <cell r="H92">
            <v>43706</v>
          </cell>
          <cell r="M92">
            <v>43622</v>
          </cell>
          <cell r="R92">
            <v>43432</v>
          </cell>
        </row>
        <row r="93">
          <cell r="H93">
            <v>43707</v>
          </cell>
          <cell r="M93">
            <v>43623</v>
          </cell>
          <cell r="R93">
            <v>43433</v>
          </cell>
        </row>
        <row r="94">
          <cell r="H94">
            <v>43710</v>
          </cell>
          <cell r="M94">
            <v>43626</v>
          </cell>
          <cell r="R94">
            <v>43434</v>
          </cell>
        </row>
        <row r="95">
          <cell r="H95">
            <v>43711</v>
          </cell>
          <cell r="M95">
            <v>43627</v>
          </cell>
          <cell r="R95">
            <v>43437</v>
          </cell>
        </row>
        <row r="96">
          <cell r="H96">
            <v>43712</v>
          </cell>
          <cell r="M96">
            <v>43628</v>
          </cell>
          <cell r="R96">
            <v>43438</v>
          </cell>
        </row>
        <row r="97">
          <cell r="H97">
            <v>43713</v>
          </cell>
          <cell r="M97">
            <v>43629</v>
          </cell>
          <cell r="R97">
            <v>43439</v>
          </cell>
        </row>
        <row r="98">
          <cell r="H98">
            <v>43714</v>
          </cell>
          <cell r="M98">
            <v>43630</v>
          </cell>
          <cell r="R98">
            <v>43440</v>
          </cell>
        </row>
        <row r="99">
          <cell r="H99">
            <v>43717</v>
          </cell>
          <cell r="M99">
            <v>43633</v>
          </cell>
          <cell r="R99">
            <v>43441</v>
          </cell>
        </row>
        <row r="100">
          <cell r="H100">
            <v>43718</v>
          </cell>
          <cell r="M100">
            <v>43634</v>
          </cell>
          <cell r="R100">
            <v>43444</v>
          </cell>
        </row>
        <row r="101">
          <cell r="H101">
            <v>43719</v>
          </cell>
          <cell r="M101">
            <v>43635</v>
          </cell>
          <cell r="R101">
            <v>43445</v>
          </cell>
        </row>
        <row r="102">
          <cell r="H102">
            <v>43720</v>
          </cell>
          <cell r="M102">
            <v>43636</v>
          </cell>
          <cell r="R102">
            <v>43446</v>
          </cell>
        </row>
        <row r="103">
          <cell r="H103">
            <v>43721</v>
          </cell>
          <cell r="M103">
            <v>43637</v>
          </cell>
          <cell r="R103">
            <v>43447</v>
          </cell>
        </row>
        <row r="104">
          <cell r="H104">
            <v>43724</v>
          </cell>
          <cell r="M104">
            <v>43640</v>
          </cell>
          <cell r="R104">
            <v>43448</v>
          </cell>
        </row>
        <row r="105">
          <cell r="H105">
            <v>43725</v>
          </cell>
          <cell r="M105">
            <v>43641</v>
          </cell>
          <cell r="R105">
            <v>43451</v>
          </cell>
        </row>
        <row r="106">
          <cell r="H106">
            <v>43726</v>
          </cell>
          <cell r="M106">
            <v>43642</v>
          </cell>
          <cell r="R106">
            <v>43452</v>
          </cell>
        </row>
        <row r="107">
          <cell r="H107">
            <v>43727</v>
          </cell>
          <cell r="M107">
            <v>43643</v>
          </cell>
          <cell r="R107">
            <v>43453</v>
          </cell>
        </row>
        <row r="108">
          <cell r="H108">
            <v>43728</v>
          </cell>
          <cell r="M108">
            <v>43644</v>
          </cell>
          <cell r="R108">
            <v>43454</v>
          </cell>
        </row>
        <row r="109">
          <cell r="H109">
            <v>43731</v>
          </cell>
          <cell r="M109">
            <v>43647</v>
          </cell>
          <cell r="R109">
            <v>43455</v>
          </cell>
        </row>
        <row r="110">
          <cell r="M110">
            <v>43648</v>
          </cell>
          <cell r="R110">
            <v>43458</v>
          </cell>
        </row>
        <row r="111">
          <cell r="M111">
            <v>43649</v>
          </cell>
          <cell r="R111">
            <v>43461</v>
          </cell>
        </row>
        <row r="112">
          <cell r="M112">
            <v>43650</v>
          </cell>
          <cell r="R112">
            <v>43462</v>
          </cell>
        </row>
        <row r="113">
          <cell r="M113">
            <v>43651</v>
          </cell>
          <cell r="R113">
            <v>43465</v>
          </cell>
        </row>
        <row r="114">
          <cell r="M114">
            <v>43654</v>
          </cell>
          <cell r="R114">
            <v>43467</v>
          </cell>
        </row>
        <row r="115">
          <cell r="M115">
            <v>43655</v>
          </cell>
          <cell r="R115">
            <v>43468</v>
          </cell>
        </row>
        <row r="116">
          <cell r="M116">
            <v>43656</v>
          </cell>
          <cell r="R116">
            <v>43469</v>
          </cell>
        </row>
        <row r="117">
          <cell r="M117">
            <v>43657</v>
          </cell>
          <cell r="R117">
            <v>43472</v>
          </cell>
        </row>
        <row r="118">
          <cell r="M118">
            <v>43658</v>
          </cell>
          <cell r="R118">
            <v>43473</v>
          </cell>
        </row>
        <row r="119">
          <cell r="M119">
            <v>43661</v>
          </cell>
          <cell r="R119">
            <v>43474</v>
          </cell>
        </row>
        <row r="120">
          <cell r="M120">
            <v>43662</v>
          </cell>
          <cell r="R120">
            <v>43475</v>
          </cell>
        </row>
        <row r="121">
          <cell r="M121">
            <v>43663</v>
          </cell>
          <cell r="R121">
            <v>43476</v>
          </cell>
        </row>
        <row r="122">
          <cell r="M122">
            <v>43664</v>
          </cell>
          <cell r="R122">
            <v>43479</v>
          </cell>
        </row>
        <row r="123">
          <cell r="M123">
            <v>43665</v>
          </cell>
          <cell r="R123">
            <v>43480</v>
          </cell>
        </row>
        <row r="124">
          <cell r="M124">
            <v>43668</v>
          </cell>
          <cell r="R124">
            <v>43481</v>
          </cell>
        </row>
        <row r="125">
          <cell r="M125">
            <v>43669</v>
          </cell>
          <cell r="R125">
            <v>43482</v>
          </cell>
        </row>
        <row r="126">
          <cell r="M126">
            <v>43670</v>
          </cell>
          <cell r="R126">
            <v>43483</v>
          </cell>
        </row>
        <row r="127">
          <cell r="M127">
            <v>43671</v>
          </cell>
          <cell r="R127">
            <v>43486</v>
          </cell>
        </row>
        <row r="128">
          <cell r="M128">
            <v>43672</v>
          </cell>
          <cell r="R128">
            <v>43487</v>
          </cell>
        </row>
        <row r="129">
          <cell r="M129">
            <v>43675</v>
          </cell>
          <cell r="R129">
            <v>43488</v>
          </cell>
        </row>
        <row r="130">
          <cell r="M130">
            <v>43676</v>
          </cell>
          <cell r="R130">
            <v>43489</v>
          </cell>
        </row>
        <row r="131">
          <cell r="M131">
            <v>43677</v>
          </cell>
          <cell r="R131">
            <v>43490</v>
          </cell>
        </row>
        <row r="132">
          <cell r="M132">
            <v>43678</v>
          </cell>
          <cell r="R132">
            <v>43493</v>
          </cell>
        </row>
        <row r="133">
          <cell r="M133">
            <v>43679</v>
          </cell>
          <cell r="R133">
            <v>43494</v>
          </cell>
        </row>
        <row r="134">
          <cell r="M134">
            <v>43682</v>
          </cell>
          <cell r="R134">
            <v>43495</v>
          </cell>
        </row>
        <row r="135">
          <cell r="M135">
            <v>43683</v>
          </cell>
          <cell r="R135">
            <v>43496</v>
          </cell>
        </row>
        <row r="136">
          <cell r="M136">
            <v>43684</v>
          </cell>
          <cell r="R136">
            <v>43497</v>
          </cell>
        </row>
        <row r="137">
          <cell r="M137">
            <v>43685</v>
          </cell>
          <cell r="R137">
            <v>43500</v>
          </cell>
        </row>
        <row r="138">
          <cell r="M138">
            <v>43686</v>
          </cell>
          <cell r="R138">
            <v>43501</v>
          </cell>
        </row>
        <row r="139">
          <cell r="M139">
            <v>43689</v>
          </cell>
          <cell r="R139">
            <v>43502</v>
          </cell>
        </row>
        <row r="140">
          <cell r="M140">
            <v>43690</v>
          </cell>
          <cell r="R140">
            <v>43503</v>
          </cell>
        </row>
        <row r="141">
          <cell r="M141">
            <v>43691</v>
          </cell>
          <cell r="R141">
            <v>43504</v>
          </cell>
        </row>
        <row r="142">
          <cell r="M142">
            <v>43692</v>
          </cell>
          <cell r="R142">
            <v>43507</v>
          </cell>
        </row>
        <row r="143">
          <cell r="M143">
            <v>43693</v>
          </cell>
          <cell r="R143">
            <v>43508</v>
          </cell>
        </row>
        <row r="144">
          <cell r="M144">
            <v>43696</v>
          </cell>
          <cell r="R144">
            <v>43509</v>
          </cell>
        </row>
        <row r="145">
          <cell r="M145">
            <v>43697</v>
          </cell>
          <cell r="R145">
            <v>43510</v>
          </cell>
        </row>
        <row r="146">
          <cell r="M146">
            <v>43698</v>
          </cell>
          <cell r="R146">
            <v>43511</v>
          </cell>
        </row>
        <row r="147">
          <cell r="M147">
            <v>43699</v>
          </cell>
          <cell r="R147">
            <v>43514</v>
          </cell>
        </row>
        <row r="148">
          <cell r="M148">
            <v>43700</v>
          </cell>
          <cell r="R148">
            <v>43515</v>
          </cell>
        </row>
        <row r="149">
          <cell r="M149">
            <v>43703</v>
          </cell>
          <cell r="R149">
            <v>43516</v>
          </cell>
        </row>
        <row r="150">
          <cell r="M150">
            <v>43704</v>
          </cell>
          <cell r="R150">
            <v>43517</v>
          </cell>
        </row>
        <row r="151">
          <cell r="M151">
            <v>43705</v>
          </cell>
          <cell r="R151">
            <v>43518</v>
          </cell>
        </row>
        <row r="152">
          <cell r="M152">
            <v>43706</v>
          </cell>
          <cell r="R152">
            <v>43521</v>
          </cell>
        </row>
        <row r="153">
          <cell r="M153">
            <v>43707</v>
          </cell>
          <cell r="R153">
            <v>43522</v>
          </cell>
        </row>
        <row r="154">
          <cell r="M154">
            <v>43710</v>
          </cell>
          <cell r="R154">
            <v>43523</v>
          </cell>
        </row>
        <row r="155">
          <cell r="M155">
            <v>43711</v>
          </cell>
          <cell r="R155">
            <v>43524</v>
          </cell>
        </row>
        <row r="156">
          <cell r="M156">
            <v>43712</v>
          </cell>
          <cell r="R156">
            <v>43525</v>
          </cell>
        </row>
        <row r="157">
          <cell r="M157">
            <v>43713</v>
          </cell>
          <cell r="R157">
            <v>43528</v>
          </cell>
        </row>
        <row r="158">
          <cell r="M158">
            <v>43714</v>
          </cell>
          <cell r="R158">
            <v>43529</v>
          </cell>
        </row>
        <row r="159">
          <cell r="M159">
            <v>43717</v>
          </cell>
          <cell r="R159">
            <v>43530</v>
          </cell>
        </row>
        <row r="160">
          <cell r="M160">
            <v>43718</v>
          </cell>
          <cell r="R160">
            <v>43531</v>
          </cell>
        </row>
        <row r="161">
          <cell r="M161">
            <v>43719</v>
          </cell>
          <cell r="R161">
            <v>43532</v>
          </cell>
        </row>
        <row r="162">
          <cell r="M162">
            <v>43720</v>
          </cell>
          <cell r="R162">
            <v>43535</v>
          </cell>
        </row>
        <row r="163">
          <cell r="M163">
            <v>43721</v>
          </cell>
          <cell r="R163">
            <v>43536</v>
          </cell>
        </row>
        <row r="164">
          <cell r="M164">
            <v>43724</v>
          </cell>
          <cell r="R164">
            <v>43537</v>
          </cell>
        </row>
        <row r="165">
          <cell r="M165">
            <v>43725</v>
          </cell>
          <cell r="R165">
            <v>43538</v>
          </cell>
        </row>
        <row r="166">
          <cell r="M166">
            <v>43726</v>
          </cell>
          <cell r="R166">
            <v>43539</v>
          </cell>
        </row>
        <row r="167">
          <cell r="M167">
            <v>43727</v>
          </cell>
          <cell r="R167">
            <v>43542</v>
          </cell>
        </row>
        <row r="168">
          <cell r="M168">
            <v>43728</v>
          </cell>
          <cell r="R168">
            <v>43543</v>
          </cell>
        </row>
        <row r="169">
          <cell r="M169">
            <v>43731</v>
          </cell>
          <cell r="R169">
            <v>43544</v>
          </cell>
        </row>
        <row r="170">
          <cell r="R170">
            <v>43545</v>
          </cell>
        </row>
        <row r="171">
          <cell r="R171">
            <v>43546</v>
          </cell>
        </row>
        <row r="172">
          <cell r="R172">
            <v>43549</v>
          </cell>
        </row>
        <row r="173">
          <cell r="R173">
            <v>43550</v>
          </cell>
        </row>
        <row r="174">
          <cell r="R174">
            <v>43551</v>
          </cell>
        </row>
        <row r="175">
          <cell r="R175">
            <v>43552</v>
          </cell>
        </row>
        <row r="176">
          <cell r="R176">
            <v>43553</v>
          </cell>
        </row>
        <row r="177">
          <cell r="R177">
            <v>43556</v>
          </cell>
        </row>
        <row r="178">
          <cell r="R178">
            <v>43557</v>
          </cell>
        </row>
        <row r="179">
          <cell r="R179">
            <v>43558</v>
          </cell>
        </row>
        <row r="180">
          <cell r="R180">
            <v>43559</v>
          </cell>
        </row>
        <row r="181">
          <cell r="R181">
            <v>43560</v>
          </cell>
        </row>
        <row r="182">
          <cell r="R182">
            <v>43563</v>
          </cell>
        </row>
        <row r="183">
          <cell r="R183">
            <v>43564</v>
          </cell>
        </row>
        <row r="184">
          <cell r="R184">
            <v>43565</v>
          </cell>
        </row>
        <row r="185">
          <cell r="R185">
            <v>43566</v>
          </cell>
        </row>
        <row r="186">
          <cell r="R186">
            <v>43567</v>
          </cell>
        </row>
        <row r="187">
          <cell r="R187">
            <v>43570</v>
          </cell>
        </row>
        <row r="188">
          <cell r="R188">
            <v>43571</v>
          </cell>
        </row>
        <row r="189">
          <cell r="R189">
            <v>43572</v>
          </cell>
        </row>
        <row r="190">
          <cell r="R190">
            <v>43573</v>
          </cell>
        </row>
        <row r="191">
          <cell r="R191">
            <v>43578</v>
          </cell>
        </row>
        <row r="192">
          <cell r="R192">
            <v>43579</v>
          </cell>
        </row>
        <row r="193">
          <cell r="R193">
            <v>43580</v>
          </cell>
        </row>
        <row r="194">
          <cell r="R194">
            <v>43581</v>
          </cell>
        </row>
        <row r="195">
          <cell r="R195">
            <v>43584</v>
          </cell>
        </row>
        <row r="196">
          <cell r="R196">
            <v>43585</v>
          </cell>
        </row>
        <row r="197">
          <cell r="R197">
            <v>43587</v>
          </cell>
        </row>
        <row r="198">
          <cell r="R198">
            <v>43588</v>
          </cell>
        </row>
        <row r="199">
          <cell r="R199">
            <v>43591</v>
          </cell>
        </row>
        <row r="200">
          <cell r="R200">
            <v>43592</v>
          </cell>
        </row>
        <row r="201">
          <cell r="R201">
            <v>43593</v>
          </cell>
        </row>
        <row r="202">
          <cell r="R202">
            <v>43594</v>
          </cell>
        </row>
        <row r="203">
          <cell r="R203">
            <v>43595</v>
          </cell>
        </row>
        <row r="204">
          <cell r="R204">
            <v>43598</v>
          </cell>
        </row>
        <row r="205">
          <cell r="R205">
            <v>43599</v>
          </cell>
        </row>
        <row r="206">
          <cell r="R206">
            <v>43600</v>
          </cell>
        </row>
        <row r="207">
          <cell r="R207">
            <v>43601</v>
          </cell>
        </row>
        <row r="208">
          <cell r="R208">
            <v>43602</v>
          </cell>
        </row>
        <row r="209">
          <cell r="R209">
            <v>43605</v>
          </cell>
        </row>
        <row r="210">
          <cell r="R210">
            <v>43606</v>
          </cell>
        </row>
        <row r="211">
          <cell r="R211">
            <v>43607</v>
          </cell>
        </row>
        <row r="212">
          <cell r="R212">
            <v>43608</v>
          </cell>
        </row>
        <row r="213">
          <cell r="R213">
            <v>43609</v>
          </cell>
        </row>
        <row r="214">
          <cell r="R214">
            <v>43612</v>
          </cell>
        </row>
        <row r="215">
          <cell r="R215">
            <v>43613</v>
          </cell>
        </row>
        <row r="216">
          <cell r="R216">
            <v>43614</v>
          </cell>
        </row>
        <row r="217">
          <cell r="R217">
            <v>43615</v>
          </cell>
        </row>
        <row r="218">
          <cell r="R218">
            <v>43616</v>
          </cell>
        </row>
        <row r="219">
          <cell r="R219">
            <v>43619</v>
          </cell>
        </row>
        <row r="220">
          <cell r="R220">
            <v>43620</v>
          </cell>
        </row>
        <row r="221">
          <cell r="R221">
            <v>43621</v>
          </cell>
        </row>
        <row r="222">
          <cell r="R222">
            <v>43622</v>
          </cell>
        </row>
        <row r="223">
          <cell r="R223">
            <v>43623</v>
          </cell>
        </row>
        <row r="224">
          <cell r="R224">
            <v>43626</v>
          </cell>
        </row>
        <row r="225">
          <cell r="R225">
            <v>43627</v>
          </cell>
        </row>
        <row r="226">
          <cell r="R226">
            <v>43628</v>
          </cell>
        </row>
        <row r="227">
          <cell r="R227">
            <v>43629</v>
          </cell>
        </row>
        <row r="228">
          <cell r="R228">
            <v>43630</v>
          </cell>
        </row>
        <row r="229">
          <cell r="R229">
            <v>43633</v>
          </cell>
        </row>
        <row r="230">
          <cell r="R230">
            <v>43634</v>
          </cell>
        </row>
        <row r="231">
          <cell r="R231">
            <v>43635</v>
          </cell>
        </row>
        <row r="232">
          <cell r="R232">
            <v>43636</v>
          </cell>
        </row>
        <row r="233">
          <cell r="R233">
            <v>43637</v>
          </cell>
        </row>
        <row r="234">
          <cell r="R234">
            <v>43640</v>
          </cell>
        </row>
        <row r="235">
          <cell r="R235">
            <v>43641</v>
          </cell>
        </row>
        <row r="236">
          <cell r="R236">
            <v>43642</v>
          </cell>
        </row>
        <row r="237">
          <cell r="R237">
            <v>43643</v>
          </cell>
        </row>
        <row r="238">
          <cell r="R238">
            <v>43644</v>
          </cell>
        </row>
        <row r="239">
          <cell r="R239">
            <v>43647</v>
          </cell>
        </row>
        <row r="240">
          <cell r="R240">
            <v>43648</v>
          </cell>
        </row>
        <row r="241">
          <cell r="R241">
            <v>43649</v>
          </cell>
        </row>
        <row r="242">
          <cell r="R242">
            <v>43650</v>
          </cell>
        </row>
        <row r="243">
          <cell r="R243">
            <v>43651</v>
          </cell>
        </row>
        <row r="244">
          <cell r="R244">
            <v>43654</v>
          </cell>
        </row>
        <row r="245">
          <cell r="R245">
            <v>43655</v>
          </cell>
        </row>
        <row r="246">
          <cell r="R246">
            <v>43656</v>
          </cell>
        </row>
        <row r="247">
          <cell r="R247">
            <v>43657</v>
          </cell>
        </row>
        <row r="248">
          <cell r="R248">
            <v>43658</v>
          </cell>
        </row>
        <row r="249">
          <cell r="R249">
            <v>43661</v>
          </cell>
        </row>
        <row r="250">
          <cell r="R250">
            <v>43662</v>
          </cell>
        </row>
        <row r="251">
          <cell r="R251">
            <v>43663</v>
          </cell>
        </row>
        <row r="252">
          <cell r="R252">
            <v>43664</v>
          </cell>
        </row>
        <row r="253">
          <cell r="R253">
            <v>43665</v>
          </cell>
        </row>
        <row r="254">
          <cell r="R254">
            <v>43668</v>
          </cell>
        </row>
        <row r="255">
          <cell r="R255">
            <v>43669</v>
          </cell>
        </row>
        <row r="256">
          <cell r="R256">
            <v>43670</v>
          </cell>
        </row>
        <row r="257">
          <cell r="R257">
            <v>43671</v>
          </cell>
        </row>
        <row r="258">
          <cell r="R258">
            <v>43672</v>
          </cell>
        </row>
        <row r="259">
          <cell r="R259">
            <v>43675</v>
          </cell>
        </row>
        <row r="260">
          <cell r="R260">
            <v>43676</v>
          </cell>
        </row>
        <row r="261">
          <cell r="R261">
            <v>43677</v>
          </cell>
        </row>
        <row r="262">
          <cell r="R262">
            <v>43678</v>
          </cell>
        </row>
        <row r="263">
          <cell r="R263">
            <v>43679</v>
          </cell>
        </row>
        <row r="264">
          <cell r="R264">
            <v>43682</v>
          </cell>
        </row>
        <row r="265">
          <cell r="R265">
            <v>43683</v>
          </cell>
        </row>
        <row r="266">
          <cell r="R266">
            <v>43684</v>
          </cell>
        </row>
        <row r="267">
          <cell r="R267">
            <v>43685</v>
          </cell>
        </row>
        <row r="268">
          <cell r="R268">
            <v>43686</v>
          </cell>
        </row>
        <row r="269">
          <cell r="R269">
            <v>43689</v>
          </cell>
        </row>
        <row r="270">
          <cell r="R270">
            <v>43690</v>
          </cell>
        </row>
        <row r="271">
          <cell r="R271">
            <v>43691</v>
          </cell>
        </row>
        <row r="272">
          <cell r="R272">
            <v>43692</v>
          </cell>
        </row>
        <row r="273">
          <cell r="R273">
            <v>43693</v>
          </cell>
        </row>
        <row r="274">
          <cell r="R274">
            <v>43696</v>
          </cell>
        </row>
        <row r="275">
          <cell r="R275">
            <v>43697</v>
          </cell>
        </row>
        <row r="276">
          <cell r="R276">
            <v>43698</v>
          </cell>
        </row>
        <row r="277">
          <cell r="R277">
            <v>43699</v>
          </cell>
        </row>
        <row r="278">
          <cell r="R278">
            <v>43700</v>
          </cell>
        </row>
        <row r="279">
          <cell r="R279">
            <v>43703</v>
          </cell>
        </row>
        <row r="280">
          <cell r="R280">
            <v>43704</v>
          </cell>
        </row>
        <row r="281">
          <cell r="R281">
            <v>43705</v>
          </cell>
        </row>
        <row r="282">
          <cell r="R282">
            <v>43706</v>
          </cell>
        </row>
        <row r="283">
          <cell r="R283">
            <v>43707</v>
          </cell>
        </row>
        <row r="284">
          <cell r="R284">
            <v>43710</v>
          </cell>
        </row>
        <row r="285">
          <cell r="R285">
            <v>43711</v>
          </cell>
        </row>
        <row r="286">
          <cell r="R286">
            <v>43712</v>
          </cell>
        </row>
        <row r="287">
          <cell r="R287">
            <v>43713</v>
          </cell>
        </row>
        <row r="288">
          <cell r="R288">
            <v>43714</v>
          </cell>
        </row>
        <row r="289">
          <cell r="R289">
            <v>43717</v>
          </cell>
        </row>
        <row r="290">
          <cell r="R290">
            <v>43718</v>
          </cell>
        </row>
        <row r="291">
          <cell r="R291">
            <v>43719</v>
          </cell>
        </row>
        <row r="292">
          <cell r="R292">
            <v>43720</v>
          </cell>
        </row>
        <row r="293">
          <cell r="R293">
            <v>43721</v>
          </cell>
        </row>
        <row r="294">
          <cell r="R294">
            <v>43724</v>
          </cell>
        </row>
        <row r="295">
          <cell r="R295">
            <v>43725</v>
          </cell>
        </row>
        <row r="296">
          <cell r="R296">
            <v>43726</v>
          </cell>
        </row>
        <row r="297">
          <cell r="R297">
            <v>43727</v>
          </cell>
        </row>
        <row r="298">
          <cell r="R298">
            <v>43728</v>
          </cell>
        </row>
        <row r="299">
          <cell r="R299">
            <v>43731</v>
          </cell>
        </row>
      </sheetData>
      <sheetData sheetId="5">
        <row r="14">
          <cell r="C14">
            <v>42032</v>
          </cell>
          <cell r="D14">
            <v>9</v>
          </cell>
          <cell r="E14">
            <v>2.6424E-2</v>
          </cell>
        </row>
        <row r="15">
          <cell r="C15">
            <v>42033</v>
          </cell>
          <cell r="D15">
            <v>9.0500000000000007</v>
          </cell>
          <cell r="E15">
            <v>7.8009999999999998E-3</v>
          </cell>
        </row>
        <row r="16">
          <cell r="C16">
            <v>42034</v>
          </cell>
          <cell r="D16">
            <v>9</v>
          </cell>
          <cell r="E16">
            <v>7.7409999999999996E-3</v>
          </cell>
        </row>
        <row r="17">
          <cell r="C17">
            <v>42037</v>
          </cell>
          <cell r="D17">
            <v>8.8000000000000007</v>
          </cell>
          <cell r="E17">
            <v>4.8729999999999997E-3</v>
          </cell>
        </row>
        <row r="18">
          <cell r="C18">
            <v>42038</v>
          </cell>
          <cell r="D18">
            <v>8.75</v>
          </cell>
          <cell r="E18">
            <v>7.2290000000000002E-3</v>
          </cell>
        </row>
        <row r="19">
          <cell r="C19">
            <v>42039</v>
          </cell>
          <cell r="D19">
            <v>8.75</v>
          </cell>
          <cell r="E19">
            <v>2.5300000000000001E-3</v>
          </cell>
        </row>
        <row r="20">
          <cell r="C20">
            <v>42040</v>
          </cell>
          <cell r="D20">
            <v>8.73</v>
          </cell>
          <cell r="E20">
            <v>1.6869999999999999E-3</v>
          </cell>
        </row>
        <row r="21">
          <cell r="C21">
            <v>42041</v>
          </cell>
          <cell r="D21">
            <v>8.6</v>
          </cell>
          <cell r="E21">
            <v>6.3480000000000003E-3</v>
          </cell>
        </row>
        <row r="22">
          <cell r="C22">
            <v>42044</v>
          </cell>
          <cell r="D22">
            <v>8.5</v>
          </cell>
          <cell r="E22">
            <v>9.4809999999999998E-3</v>
          </cell>
        </row>
        <row r="23">
          <cell r="C23">
            <v>42045</v>
          </cell>
          <cell r="D23">
            <v>8.3000000000000007</v>
          </cell>
          <cell r="E23">
            <v>1.0906000000000001E-2</v>
          </cell>
        </row>
        <row r="24">
          <cell r="C24">
            <v>42046</v>
          </cell>
          <cell r="D24">
            <v>8.36</v>
          </cell>
          <cell r="E24">
            <v>5.7109999999999999E-3</v>
          </cell>
        </row>
        <row r="25">
          <cell r="C25">
            <v>42047</v>
          </cell>
          <cell r="D25">
            <v>8.8000000000000007</v>
          </cell>
          <cell r="E25">
            <v>4.2979999999999997E-3</v>
          </cell>
        </row>
        <row r="26">
          <cell r="C26">
            <v>42048</v>
          </cell>
          <cell r="D26">
            <v>9.24</v>
          </cell>
          <cell r="E26">
            <v>9.0410000000000004E-3</v>
          </cell>
        </row>
        <row r="27">
          <cell r="C27">
            <v>42051</v>
          </cell>
          <cell r="D27">
            <v>9</v>
          </cell>
          <cell r="E27">
            <v>1.9989999999999999E-3</v>
          </cell>
        </row>
        <row r="28">
          <cell r="C28">
            <v>42052</v>
          </cell>
          <cell r="D28">
            <v>9.1</v>
          </cell>
          <cell r="E28">
            <v>1.9840000000000001E-3</v>
          </cell>
        </row>
        <row r="29">
          <cell r="C29">
            <v>42053</v>
          </cell>
          <cell r="D29">
            <v>9</v>
          </cell>
          <cell r="E29">
            <v>1.2700000000000001E-3</v>
          </cell>
        </row>
        <row r="30">
          <cell r="C30">
            <v>42054</v>
          </cell>
          <cell r="D30">
            <v>9</v>
          </cell>
          <cell r="E30">
            <v>4.5300000000000001E-4</v>
          </cell>
        </row>
        <row r="31">
          <cell r="C31">
            <v>42055</v>
          </cell>
          <cell r="D31">
            <v>9.02</v>
          </cell>
          <cell r="E31">
            <v>1.351E-3</v>
          </cell>
        </row>
        <row r="32">
          <cell r="C32">
            <v>42058</v>
          </cell>
          <cell r="D32">
            <v>8.94</v>
          </cell>
          <cell r="E32">
            <v>2.4949999999999998E-3</v>
          </cell>
        </row>
        <row r="33">
          <cell r="C33">
            <v>42059</v>
          </cell>
          <cell r="D33">
            <v>9.01</v>
          </cell>
          <cell r="E33">
            <v>5.8200000000000005E-4</v>
          </cell>
        </row>
        <row r="34">
          <cell r="C34">
            <v>42060</v>
          </cell>
          <cell r="D34">
            <v>9</v>
          </cell>
          <cell r="E34">
            <v>1.1019999999999999E-3</v>
          </cell>
        </row>
        <row r="35">
          <cell r="C35">
            <v>42061</v>
          </cell>
          <cell r="D35">
            <v>9.0299999999999994</v>
          </cell>
          <cell r="E35">
            <v>1.5809999999999999E-3</v>
          </cell>
        </row>
        <row r="36">
          <cell r="C36">
            <v>42062</v>
          </cell>
          <cell r="D36">
            <v>9.02</v>
          </cell>
          <cell r="E36">
            <v>1.5659999999999999E-3</v>
          </cell>
        </row>
        <row r="37">
          <cell r="C37">
            <v>42065</v>
          </cell>
          <cell r="D37">
            <v>8.9499999999999993</v>
          </cell>
          <cell r="E37">
            <v>2.9390000000000002E-3</v>
          </cell>
        </row>
        <row r="38">
          <cell r="C38">
            <v>42066</v>
          </cell>
          <cell r="D38">
            <v>8.8800000000000008</v>
          </cell>
          <cell r="E38">
            <v>4.5989999999999998E-3</v>
          </cell>
        </row>
        <row r="39">
          <cell r="C39">
            <v>42067</v>
          </cell>
          <cell r="D39">
            <v>9.0399999999999991</v>
          </cell>
          <cell r="E39">
            <v>1.738E-3</v>
          </cell>
        </row>
        <row r="40">
          <cell r="C40">
            <v>42068</v>
          </cell>
          <cell r="D40">
            <v>8.99</v>
          </cell>
          <cell r="E40">
            <v>2.6359999999999999E-3</v>
          </cell>
        </row>
        <row r="41">
          <cell r="C41">
            <v>42069</v>
          </cell>
          <cell r="D41">
            <v>8.9600000000000009</v>
          </cell>
          <cell r="E41">
            <v>8.4999999999999995E-4</v>
          </cell>
        </row>
        <row r="42">
          <cell r="C42">
            <v>42072</v>
          </cell>
          <cell r="D42">
            <v>8.98</v>
          </cell>
          <cell r="E42">
            <v>1.5709999999999999E-3</v>
          </cell>
        </row>
        <row r="43">
          <cell r="C43">
            <v>42073</v>
          </cell>
          <cell r="D43">
            <v>8.98</v>
          </cell>
          <cell r="E43">
            <v>1.539E-3</v>
          </cell>
        </row>
        <row r="44">
          <cell r="C44">
            <v>42074</v>
          </cell>
          <cell r="D44">
            <v>9</v>
          </cell>
          <cell r="E44">
            <v>8.8199999999999997E-4</v>
          </cell>
        </row>
        <row r="45">
          <cell r="C45">
            <v>42075</v>
          </cell>
          <cell r="D45">
            <v>8.9499999999999993</v>
          </cell>
          <cell r="E45">
            <v>8.1599999999999999E-4</v>
          </cell>
        </row>
        <row r="46">
          <cell r="C46">
            <v>42076</v>
          </cell>
          <cell r="D46">
            <v>8.91</v>
          </cell>
          <cell r="E46">
            <v>1.284E-3</v>
          </cell>
        </row>
        <row r="47">
          <cell r="C47">
            <v>42079</v>
          </cell>
          <cell r="D47">
            <v>8.9</v>
          </cell>
          <cell r="E47">
            <v>1.686E-3</v>
          </cell>
        </row>
        <row r="48">
          <cell r="C48">
            <v>42080</v>
          </cell>
          <cell r="D48">
            <v>8.8000000000000007</v>
          </cell>
          <cell r="E48">
            <v>2.0279999999999999E-3</v>
          </cell>
        </row>
        <row r="49">
          <cell r="C49">
            <v>42081</v>
          </cell>
          <cell r="D49">
            <v>8.85</v>
          </cell>
          <cell r="E49">
            <v>2.3670000000000002E-3</v>
          </cell>
        </row>
        <row r="50">
          <cell r="C50">
            <v>42082</v>
          </cell>
          <cell r="D50">
            <v>8.8000000000000007</v>
          </cell>
          <cell r="E50">
            <v>9.7000000000000005E-4</v>
          </cell>
        </row>
        <row r="51">
          <cell r="C51">
            <v>42083</v>
          </cell>
          <cell r="D51">
            <v>8.8000000000000007</v>
          </cell>
          <cell r="E51">
            <v>1.078E-3</v>
          </cell>
        </row>
        <row r="52">
          <cell r="C52">
            <v>42086</v>
          </cell>
          <cell r="D52">
            <v>8.49</v>
          </cell>
          <cell r="E52">
            <v>2.9459999999999998E-3</v>
          </cell>
        </row>
        <row r="53">
          <cell r="C53">
            <v>42087</v>
          </cell>
          <cell r="D53">
            <v>8.65</v>
          </cell>
          <cell r="E53">
            <v>5.8200000000000005E-4</v>
          </cell>
        </row>
        <row r="54">
          <cell r="C54">
            <v>42088</v>
          </cell>
          <cell r="D54">
            <v>8.35</v>
          </cell>
          <cell r="E54">
            <v>9.6599999999999995E-4</v>
          </cell>
        </row>
        <row r="55">
          <cell r="C55">
            <v>42089</v>
          </cell>
          <cell r="D55">
            <v>8.32</v>
          </cell>
          <cell r="E55">
            <v>6.9700000000000003E-4</v>
          </cell>
        </row>
        <row r="56">
          <cell r="C56">
            <v>42090</v>
          </cell>
          <cell r="D56">
            <v>8.5</v>
          </cell>
          <cell r="E56">
            <v>7.9799999999999999E-4</v>
          </cell>
        </row>
        <row r="57">
          <cell r="C57">
            <v>42093</v>
          </cell>
          <cell r="D57">
            <v>8.4600000000000009</v>
          </cell>
          <cell r="E57">
            <v>1.9910000000000001E-3</v>
          </cell>
        </row>
        <row r="58">
          <cell r="C58">
            <v>42094</v>
          </cell>
          <cell r="D58">
            <v>8.4</v>
          </cell>
          <cell r="E58">
            <v>1.2030000000000001E-3</v>
          </cell>
        </row>
        <row r="59">
          <cell r="C59">
            <v>42095</v>
          </cell>
          <cell r="D59">
            <v>8.39</v>
          </cell>
          <cell r="E59">
            <v>6.8240000000000002E-3</v>
          </cell>
        </row>
        <row r="60">
          <cell r="C60">
            <v>42096</v>
          </cell>
          <cell r="D60">
            <v>8.1999999999999993</v>
          </cell>
          <cell r="E60">
            <v>2.6150000000000001E-3</v>
          </cell>
        </row>
        <row r="61">
          <cell r="C61">
            <v>42101</v>
          </cell>
          <cell r="D61">
            <v>8.2100000000000009</v>
          </cell>
          <cell r="E61">
            <v>1.5280000000000001E-3</v>
          </cell>
        </row>
        <row r="62">
          <cell r="C62">
            <v>42102</v>
          </cell>
          <cell r="D62">
            <v>8.26</v>
          </cell>
          <cell r="E62">
            <v>2.4531000000000001E-2</v>
          </cell>
        </row>
        <row r="63">
          <cell r="C63">
            <v>42103</v>
          </cell>
          <cell r="D63">
            <v>8.3000000000000007</v>
          </cell>
          <cell r="E63">
            <v>2.5630000000000002E-3</v>
          </cell>
        </row>
        <row r="64">
          <cell r="C64">
            <v>42104</v>
          </cell>
          <cell r="D64">
            <v>8.25</v>
          </cell>
          <cell r="E64">
            <v>1.0790000000000001E-3</v>
          </cell>
        </row>
        <row r="65">
          <cell r="C65">
            <v>42107</v>
          </cell>
          <cell r="D65">
            <v>8.2899999999999991</v>
          </cell>
          <cell r="E65">
            <v>2.5660000000000001E-3</v>
          </cell>
        </row>
        <row r="66">
          <cell r="C66">
            <v>42108</v>
          </cell>
          <cell r="D66">
            <v>8.25</v>
          </cell>
          <cell r="E66">
            <v>3.9179999999999996E-3</v>
          </cell>
        </row>
        <row r="67">
          <cell r="C67">
            <v>42109</v>
          </cell>
          <cell r="D67">
            <v>8.39</v>
          </cell>
          <cell r="E67">
            <v>1.1039999999999999E-3</v>
          </cell>
        </row>
        <row r="68">
          <cell r="C68">
            <v>42110</v>
          </cell>
          <cell r="D68">
            <v>8.4499999999999993</v>
          </cell>
          <cell r="E68">
            <v>2.2959999999999999E-3</v>
          </cell>
        </row>
        <row r="69">
          <cell r="C69">
            <v>42111</v>
          </cell>
          <cell r="D69">
            <v>8.4</v>
          </cell>
          <cell r="E69">
            <v>1.8100000000000001E-4</v>
          </cell>
        </row>
        <row r="70">
          <cell r="C70">
            <v>42114</v>
          </cell>
          <cell r="D70">
            <v>8.32</v>
          </cell>
          <cell r="E70">
            <v>1.482E-3</v>
          </cell>
        </row>
        <row r="71">
          <cell r="C71">
            <v>42115</v>
          </cell>
          <cell r="D71">
            <v>8.32</v>
          </cell>
          <cell r="E71">
            <v>1.9799999999999999E-4</v>
          </cell>
        </row>
        <row r="72">
          <cell r="C72">
            <v>42116</v>
          </cell>
          <cell r="D72">
            <v>8.39</v>
          </cell>
          <cell r="E72">
            <v>2.5099999999999998E-4</v>
          </cell>
        </row>
        <row r="73">
          <cell r="C73">
            <v>42117</v>
          </cell>
          <cell r="D73">
            <v>8.39</v>
          </cell>
          <cell r="E73">
            <v>1.297E-3</v>
          </cell>
        </row>
        <row r="74">
          <cell r="C74">
            <v>42118</v>
          </cell>
          <cell r="D74">
            <v>8.35</v>
          </cell>
          <cell r="E74">
            <v>4.6E-5</v>
          </cell>
        </row>
        <row r="75">
          <cell r="C75">
            <v>42121</v>
          </cell>
          <cell r="D75">
            <v>8.34</v>
          </cell>
          <cell r="E75">
            <v>1.1770000000000001E-3</v>
          </cell>
        </row>
        <row r="76">
          <cell r="C76">
            <v>42122</v>
          </cell>
          <cell r="D76">
            <v>8.4</v>
          </cell>
          <cell r="E76">
            <v>6.4000000000000005E-4</v>
          </cell>
        </row>
        <row r="77">
          <cell r="C77">
            <v>42123</v>
          </cell>
          <cell r="D77">
            <v>8.3800000000000008</v>
          </cell>
          <cell r="E77">
            <v>1.73E-4</v>
          </cell>
        </row>
        <row r="78">
          <cell r="C78">
            <v>42124</v>
          </cell>
          <cell r="D78">
            <v>8.18</v>
          </cell>
          <cell r="E78">
            <v>1.9499999999999999E-3</v>
          </cell>
        </row>
        <row r="79">
          <cell r="C79">
            <v>42128</v>
          </cell>
          <cell r="D79">
            <v>8.1</v>
          </cell>
          <cell r="E79">
            <v>7.5529999999999998E-3</v>
          </cell>
        </row>
        <row r="80">
          <cell r="C80">
            <v>42129</v>
          </cell>
          <cell r="D80">
            <v>8</v>
          </cell>
          <cell r="E80">
            <v>7.3399999999999995E-4</v>
          </cell>
        </row>
        <row r="81">
          <cell r="C81">
            <v>42130</v>
          </cell>
          <cell r="D81">
            <v>7.93</v>
          </cell>
          <cell r="E81">
            <v>1.7409999999999999E-3</v>
          </cell>
        </row>
        <row r="82">
          <cell r="C82">
            <v>42131</v>
          </cell>
          <cell r="D82">
            <v>7.83</v>
          </cell>
          <cell r="E82">
            <v>1.121E-3</v>
          </cell>
        </row>
        <row r="83">
          <cell r="C83">
            <v>42132</v>
          </cell>
          <cell r="D83">
            <v>7.96</v>
          </cell>
          <cell r="E83">
            <v>1.1559999999999999E-3</v>
          </cell>
        </row>
        <row r="84">
          <cell r="C84">
            <v>42135</v>
          </cell>
          <cell r="D84">
            <v>7.96</v>
          </cell>
          <cell r="E84">
            <v>5.5999999999999999E-5</v>
          </cell>
        </row>
        <row r="85">
          <cell r="C85">
            <v>42136</v>
          </cell>
          <cell r="D85">
            <v>8.44</v>
          </cell>
          <cell r="E85">
            <v>2.8890000000000001E-3</v>
          </cell>
        </row>
        <row r="86">
          <cell r="C86">
            <v>42137</v>
          </cell>
          <cell r="D86">
            <v>8.4499999999999993</v>
          </cell>
          <cell r="E86">
            <v>6.0400000000000004E-4</v>
          </cell>
        </row>
        <row r="87">
          <cell r="C87">
            <v>42138</v>
          </cell>
          <cell r="D87">
            <v>8.4499999999999993</v>
          </cell>
          <cell r="E87">
            <v>9.9799999999999997E-4</v>
          </cell>
        </row>
        <row r="88">
          <cell r="C88">
            <v>42139</v>
          </cell>
          <cell r="D88">
            <v>8.4499999999999993</v>
          </cell>
          <cell r="E88">
            <v>1.3879999999999999E-3</v>
          </cell>
        </row>
        <row r="89">
          <cell r="C89">
            <v>42142</v>
          </cell>
          <cell r="D89">
            <v>8.6199999999999992</v>
          </cell>
          <cell r="E89">
            <v>2.0590000000000001E-3</v>
          </cell>
        </row>
        <row r="90">
          <cell r="C90">
            <v>42143</v>
          </cell>
          <cell r="D90">
            <v>8.6</v>
          </cell>
          <cell r="E90">
            <v>1.498E-3</v>
          </cell>
        </row>
        <row r="91">
          <cell r="C91">
            <v>42144</v>
          </cell>
          <cell r="D91">
            <v>8.43</v>
          </cell>
          <cell r="E91">
            <v>5.8100000000000003E-4</v>
          </cell>
        </row>
        <row r="92">
          <cell r="C92">
            <v>42145</v>
          </cell>
          <cell r="D92">
            <v>8.6999999999999993</v>
          </cell>
          <cell r="E92">
            <v>1.1919999999999999E-3</v>
          </cell>
        </row>
        <row r="93">
          <cell r="C93">
            <v>42146</v>
          </cell>
          <cell r="D93">
            <v>8.6999999999999993</v>
          </cell>
          <cell r="E93">
            <v>5.9999999999999995E-4</v>
          </cell>
        </row>
        <row r="94">
          <cell r="C94">
            <v>42149</v>
          </cell>
          <cell r="D94">
            <v>8.6999999999999993</v>
          </cell>
          <cell r="E94">
            <v>2.5999999999999998E-4</v>
          </cell>
        </row>
        <row r="95">
          <cell r="C95">
            <v>42150</v>
          </cell>
          <cell r="D95">
            <v>8.67</v>
          </cell>
          <cell r="E95">
            <v>4.9200000000000003E-4</v>
          </cell>
        </row>
        <row r="96">
          <cell r="C96">
            <v>42151</v>
          </cell>
          <cell r="D96">
            <v>8.67</v>
          </cell>
          <cell r="E96">
            <v>2.31E-4</v>
          </cell>
        </row>
        <row r="97">
          <cell r="C97">
            <v>42152</v>
          </cell>
          <cell r="D97">
            <v>8.6999999999999993</v>
          </cell>
          <cell r="E97">
            <v>3.3399999999999999E-4</v>
          </cell>
        </row>
        <row r="98">
          <cell r="C98">
            <v>42153</v>
          </cell>
          <cell r="D98">
            <v>8.6999999999999993</v>
          </cell>
          <cell r="E98">
            <v>5.6999999999999998E-4</v>
          </cell>
        </row>
        <row r="99">
          <cell r="C99">
            <v>42156</v>
          </cell>
          <cell r="D99">
            <v>8.57</v>
          </cell>
          <cell r="E99">
            <v>1.072E-3</v>
          </cell>
        </row>
        <row r="100">
          <cell r="C100">
            <v>42157</v>
          </cell>
          <cell r="D100">
            <v>8.6</v>
          </cell>
          <cell r="E100">
            <v>2.0000000000000001E-4</v>
          </cell>
        </row>
        <row r="101">
          <cell r="C101">
            <v>42158</v>
          </cell>
          <cell r="D101">
            <v>8.5500000000000007</v>
          </cell>
          <cell r="E101">
            <v>1.21E-4</v>
          </cell>
        </row>
        <row r="102">
          <cell r="C102">
            <v>42159</v>
          </cell>
          <cell r="D102">
            <v>8.68</v>
          </cell>
          <cell r="E102">
            <v>2.1800000000000001E-4</v>
          </cell>
        </row>
        <row r="103">
          <cell r="C103">
            <v>42160</v>
          </cell>
          <cell r="D103">
            <v>8.6</v>
          </cell>
          <cell r="E103">
            <v>4.3899999999999999E-4</v>
          </cell>
        </row>
        <row r="104">
          <cell r="C104">
            <v>42163</v>
          </cell>
          <cell r="D104">
            <v>8.5</v>
          </cell>
          <cell r="E104">
            <v>1.774E-3</v>
          </cell>
        </row>
        <row r="105">
          <cell r="C105">
            <v>42164</v>
          </cell>
          <cell r="D105">
            <v>8.4499999999999993</v>
          </cell>
          <cell r="E105">
            <v>1.15E-3</v>
          </cell>
        </row>
        <row r="106">
          <cell r="C106">
            <v>42165</v>
          </cell>
          <cell r="D106">
            <v>8.27</v>
          </cell>
          <cell r="E106">
            <v>5.0100000000000003E-4</v>
          </cell>
        </row>
        <row r="107">
          <cell r="C107">
            <v>42166</v>
          </cell>
          <cell r="D107">
            <v>8.3000000000000007</v>
          </cell>
          <cell r="E107">
            <v>6.1499999999999999E-4</v>
          </cell>
        </row>
        <row r="108">
          <cell r="C108">
            <v>42167</v>
          </cell>
          <cell r="D108">
            <v>8.3000000000000007</v>
          </cell>
          <cell r="E108">
            <v>1.63E-4</v>
          </cell>
        </row>
        <row r="109">
          <cell r="C109">
            <v>42170</v>
          </cell>
          <cell r="D109">
            <v>8.23</v>
          </cell>
          <cell r="E109">
            <v>2.0100000000000001E-4</v>
          </cell>
        </row>
        <row r="110">
          <cell r="C110">
            <v>42171</v>
          </cell>
          <cell r="D110">
            <v>8.15</v>
          </cell>
          <cell r="E110">
            <v>1.707E-3</v>
          </cell>
        </row>
        <row r="111">
          <cell r="C111">
            <v>42172</v>
          </cell>
          <cell r="D111">
            <v>8.4</v>
          </cell>
          <cell r="E111">
            <v>5.8200000000000005E-4</v>
          </cell>
        </row>
        <row r="112">
          <cell r="C112">
            <v>42173</v>
          </cell>
          <cell r="D112">
            <v>8.24</v>
          </cell>
          <cell r="E112">
            <v>1.7719999999999999E-3</v>
          </cell>
        </row>
        <row r="113">
          <cell r="C113">
            <v>42174</v>
          </cell>
          <cell r="D113">
            <v>8.36</v>
          </cell>
          <cell r="E113">
            <v>8.9999999999999998E-4</v>
          </cell>
        </row>
        <row r="114">
          <cell r="C114">
            <v>42177</v>
          </cell>
          <cell r="D114">
            <v>8.35</v>
          </cell>
          <cell r="E114">
            <v>5.31E-4</v>
          </cell>
        </row>
        <row r="115">
          <cell r="C115">
            <v>42178</v>
          </cell>
          <cell r="D115">
            <v>8.24</v>
          </cell>
          <cell r="E115">
            <v>1.539E-3</v>
          </cell>
        </row>
        <row r="116">
          <cell r="C116">
            <v>42179</v>
          </cell>
          <cell r="D116">
            <v>8.1999999999999993</v>
          </cell>
          <cell r="E116">
            <v>1.01E-4</v>
          </cell>
        </row>
        <row r="117">
          <cell r="C117">
            <v>42180</v>
          </cell>
          <cell r="D117">
            <v>8.19</v>
          </cell>
          <cell r="E117">
            <v>6.2600000000000004E-4</v>
          </cell>
        </row>
        <row r="118">
          <cell r="C118">
            <v>42181</v>
          </cell>
          <cell r="D118">
            <v>8.35</v>
          </cell>
          <cell r="E118">
            <v>1.4009999999999999E-3</v>
          </cell>
        </row>
        <row r="119">
          <cell r="C119">
            <v>42184</v>
          </cell>
          <cell r="D119">
            <v>8.1</v>
          </cell>
          <cell r="E119">
            <v>2.6199999999999999E-3</v>
          </cell>
        </row>
        <row r="120">
          <cell r="C120">
            <v>42185</v>
          </cell>
          <cell r="D120">
            <v>8</v>
          </cell>
          <cell r="E120">
            <v>5.1999999999999995E-4</v>
          </cell>
        </row>
        <row r="121">
          <cell r="C121">
            <v>42186</v>
          </cell>
          <cell r="D121">
            <v>8.1999999999999993</v>
          </cell>
          <cell r="E121">
            <v>2.6899999999999998E-4</v>
          </cell>
        </row>
        <row r="122">
          <cell r="C122">
            <v>42187</v>
          </cell>
          <cell r="D122">
            <v>8.02</v>
          </cell>
          <cell r="E122">
            <v>4.5100000000000001E-4</v>
          </cell>
        </row>
        <row r="123">
          <cell r="C123">
            <v>42188</v>
          </cell>
          <cell r="D123">
            <v>8.15</v>
          </cell>
          <cell r="E123">
            <v>4.86E-4</v>
          </cell>
        </row>
        <row r="124">
          <cell r="C124">
            <v>42191</v>
          </cell>
          <cell r="D124">
            <v>8.0500000000000007</v>
          </cell>
          <cell r="E124">
            <v>6.0999999999999997E-4</v>
          </cell>
        </row>
        <row r="125">
          <cell r="C125">
            <v>42192</v>
          </cell>
          <cell r="D125">
            <v>8.01</v>
          </cell>
          <cell r="E125">
            <v>2.2959999999999999E-3</v>
          </cell>
        </row>
        <row r="126">
          <cell r="C126">
            <v>42193</v>
          </cell>
          <cell r="D126">
            <v>8.02</v>
          </cell>
          <cell r="E126">
            <v>3.7439999999999999E-3</v>
          </cell>
        </row>
        <row r="127">
          <cell r="C127">
            <v>42194</v>
          </cell>
          <cell r="D127">
            <v>8.1</v>
          </cell>
          <cell r="E127">
            <v>3.8500000000000001E-3</v>
          </cell>
        </row>
        <row r="128">
          <cell r="C128">
            <v>42195</v>
          </cell>
          <cell r="D128">
            <v>8.1300000000000008</v>
          </cell>
          <cell r="E128">
            <v>2.9799999999999998E-4</v>
          </cell>
        </row>
        <row r="129">
          <cell r="C129">
            <v>42198</v>
          </cell>
          <cell r="D129">
            <v>8.6</v>
          </cell>
          <cell r="E129">
            <v>1.075E-3</v>
          </cell>
        </row>
        <row r="130">
          <cell r="C130">
            <v>42199</v>
          </cell>
          <cell r="D130">
            <v>8.41</v>
          </cell>
          <cell r="E130">
            <v>1E-4</v>
          </cell>
        </row>
        <row r="131">
          <cell r="C131">
            <v>42200</v>
          </cell>
          <cell r="D131">
            <v>8.42</v>
          </cell>
          <cell r="E131">
            <v>8.0099999999999995E-4</v>
          </cell>
        </row>
        <row r="132">
          <cell r="C132">
            <v>42201</v>
          </cell>
          <cell r="D132">
            <v>8.5399999999999991</v>
          </cell>
          <cell r="E132">
            <v>1.08E-4</v>
          </cell>
        </row>
        <row r="133">
          <cell r="C133">
            <v>42202</v>
          </cell>
          <cell r="D133">
            <v>8.39</v>
          </cell>
          <cell r="E133">
            <v>1.9499999999999999E-3</v>
          </cell>
        </row>
        <row r="134">
          <cell r="C134">
            <v>42205</v>
          </cell>
          <cell r="D134">
            <v>8.43</v>
          </cell>
          <cell r="E134">
            <v>1.305E-3</v>
          </cell>
        </row>
        <row r="135">
          <cell r="C135">
            <v>42206</v>
          </cell>
          <cell r="D135">
            <v>8.5299999999999994</v>
          </cell>
          <cell r="E135">
            <v>1.7669999999999999E-3</v>
          </cell>
        </row>
        <row r="136">
          <cell r="C136">
            <v>42207</v>
          </cell>
          <cell r="D136">
            <v>8.4600000000000009</v>
          </cell>
          <cell r="E136">
            <v>1.5499999999999999E-3</v>
          </cell>
        </row>
        <row r="137">
          <cell r="C137">
            <v>42208</v>
          </cell>
          <cell r="D137">
            <v>8.33</v>
          </cell>
          <cell r="E137">
            <v>5.1500000000000005E-4</v>
          </cell>
        </row>
        <row r="138">
          <cell r="C138">
            <v>42209</v>
          </cell>
          <cell r="D138">
            <v>8.32</v>
          </cell>
          <cell r="E138">
            <v>8.0000000000000004E-4</v>
          </cell>
        </row>
        <row r="139">
          <cell r="C139">
            <v>42212</v>
          </cell>
          <cell r="D139">
            <v>8.3000000000000007</v>
          </cell>
          <cell r="E139">
            <v>3.0499999999999999E-4</v>
          </cell>
        </row>
        <row r="140">
          <cell r="C140">
            <v>42213</v>
          </cell>
          <cell r="D140">
            <v>8.31</v>
          </cell>
          <cell r="E140">
            <v>7.5600000000000005E-4</v>
          </cell>
        </row>
        <row r="141">
          <cell r="C141">
            <v>42214</v>
          </cell>
          <cell r="D141">
            <v>8.32</v>
          </cell>
          <cell r="E141">
            <v>9.0000000000000006E-5</v>
          </cell>
        </row>
        <row r="142">
          <cell r="C142">
            <v>42215</v>
          </cell>
          <cell r="D142">
            <v>8.3800000000000008</v>
          </cell>
          <cell r="E142">
            <v>2.2900000000000001E-4</v>
          </cell>
        </row>
        <row r="143">
          <cell r="C143">
            <v>42216</v>
          </cell>
          <cell r="D143">
            <v>8.3000000000000007</v>
          </cell>
          <cell r="E143">
            <v>2.0000000000000001E-4</v>
          </cell>
        </row>
        <row r="144">
          <cell r="C144">
            <v>42219</v>
          </cell>
          <cell r="D144">
            <v>8.41</v>
          </cell>
          <cell r="E144">
            <v>3.7500000000000001E-4</v>
          </cell>
        </row>
        <row r="145">
          <cell r="C145">
            <v>42220</v>
          </cell>
          <cell r="D145">
            <v>8.39</v>
          </cell>
          <cell r="E145">
            <v>1.66E-4</v>
          </cell>
        </row>
        <row r="146">
          <cell r="C146">
            <v>42221</v>
          </cell>
          <cell r="D146">
            <v>8.25</v>
          </cell>
          <cell r="E146">
            <v>3.0499999999999999E-4</v>
          </cell>
        </row>
        <row r="147">
          <cell r="C147">
            <v>42222</v>
          </cell>
          <cell r="D147">
            <v>8.26</v>
          </cell>
          <cell r="E147">
            <v>1.01E-4</v>
          </cell>
        </row>
        <row r="148">
          <cell r="C148">
            <v>42223</v>
          </cell>
          <cell r="D148">
            <v>8.23</v>
          </cell>
          <cell r="E148">
            <v>8.8199999999999997E-4</v>
          </cell>
        </row>
        <row r="149">
          <cell r="C149">
            <v>42226</v>
          </cell>
          <cell r="D149">
            <v>8.32</v>
          </cell>
          <cell r="E149">
            <v>4.0099999999999999E-4</v>
          </cell>
        </row>
        <row r="150">
          <cell r="C150">
            <v>42227</v>
          </cell>
          <cell r="D150">
            <v>8.3800000000000008</v>
          </cell>
          <cell r="E150">
            <v>1.07E-4</v>
          </cell>
        </row>
        <row r="151">
          <cell r="C151">
            <v>42228</v>
          </cell>
          <cell r="D151">
            <v>8.4499999999999993</v>
          </cell>
          <cell r="E151">
            <v>3.7810000000000001E-3</v>
          </cell>
        </row>
        <row r="152">
          <cell r="C152">
            <v>42229</v>
          </cell>
          <cell r="D152">
            <v>8.19</v>
          </cell>
          <cell r="E152">
            <v>4.3759999999999997E-3</v>
          </cell>
        </row>
        <row r="153">
          <cell r="C153">
            <v>42230</v>
          </cell>
          <cell r="D153">
            <v>8.3800000000000008</v>
          </cell>
          <cell r="E153">
            <v>8.5800000000000004E-4</v>
          </cell>
        </row>
        <row r="154">
          <cell r="C154">
            <v>42233</v>
          </cell>
          <cell r="D154">
            <v>8.35</v>
          </cell>
          <cell r="E154">
            <v>4.3100000000000001E-4</v>
          </cell>
        </row>
        <row r="155">
          <cell r="C155">
            <v>42234</v>
          </cell>
          <cell r="D155">
            <v>8.3000000000000007</v>
          </cell>
          <cell r="E155">
            <v>1.15E-4</v>
          </cell>
        </row>
        <row r="156">
          <cell r="C156">
            <v>42235</v>
          </cell>
          <cell r="D156">
            <v>8.3000000000000007</v>
          </cell>
          <cell r="E156">
            <v>9.9999999999999995E-7</v>
          </cell>
        </row>
        <row r="157">
          <cell r="C157">
            <v>42236</v>
          </cell>
          <cell r="D157">
            <v>8.41</v>
          </cell>
          <cell r="E157">
            <v>3.6099999999999999E-4</v>
          </cell>
        </row>
        <row r="158">
          <cell r="C158">
            <v>42237</v>
          </cell>
          <cell r="D158">
            <v>8.2100000000000009</v>
          </cell>
          <cell r="E158">
            <v>1.271E-3</v>
          </cell>
        </row>
        <row r="159">
          <cell r="C159">
            <v>42240</v>
          </cell>
          <cell r="D159">
            <v>8.15</v>
          </cell>
          <cell r="E159">
            <v>2.9090000000000001E-3</v>
          </cell>
        </row>
        <row r="160">
          <cell r="C160">
            <v>42241</v>
          </cell>
          <cell r="D160">
            <v>8.14</v>
          </cell>
          <cell r="E160">
            <v>1.0269999999999999E-3</v>
          </cell>
        </row>
        <row r="161">
          <cell r="C161">
            <v>42242</v>
          </cell>
          <cell r="D161">
            <v>8.27</v>
          </cell>
          <cell r="E161">
            <v>7.27E-4</v>
          </cell>
        </row>
        <row r="162">
          <cell r="C162">
            <v>42243</v>
          </cell>
          <cell r="D162">
            <v>8.3000000000000007</v>
          </cell>
          <cell r="E162">
            <v>4.8899999999999996E-4</v>
          </cell>
        </row>
        <row r="163">
          <cell r="C163">
            <v>42244</v>
          </cell>
          <cell r="D163">
            <v>8.19</v>
          </cell>
          <cell r="E163">
            <v>4.5600000000000003E-4</v>
          </cell>
        </row>
        <row r="164">
          <cell r="C164">
            <v>42247</v>
          </cell>
          <cell r="D164">
            <v>8.3000000000000007</v>
          </cell>
          <cell r="E164">
            <v>1.9100000000000001E-4</v>
          </cell>
        </row>
        <row r="165">
          <cell r="C165">
            <v>42248</v>
          </cell>
          <cell r="D165">
            <v>8.2899999999999991</v>
          </cell>
          <cell r="E165">
            <v>1.2999999999999999E-4</v>
          </cell>
        </row>
        <row r="166">
          <cell r="C166">
            <v>42249</v>
          </cell>
          <cell r="D166">
            <v>8.14</v>
          </cell>
          <cell r="E166">
            <v>8.0599999999999997E-4</v>
          </cell>
        </row>
        <row r="167">
          <cell r="C167">
            <v>42250</v>
          </cell>
          <cell r="D167">
            <v>8.1999999999999993</v>
          </cell>
          <cell r="E167">
            <v>6.2000000000000003E-5</v>
          </cell>
        </row>
        <row r="168">
          <cell r="C168">
            <v>42251</v>
          </cell>
          <cell r="D168">
            <v>8.1999999999999993</v>
          </cell>
          <cell r="E168">
            <v>9.9799999999999997E-4</v>
          </cell>
        </row>
        <row r="169">
          <cell r="C169">
            <v>42254</v>
          </cell>
          <cell r="D169">
            <v>8.1999999999999993</v>
          </cell>
          <cell r="E169">
            <v>1E-4</v>
          </cell>
        </row>
        <row r="170">
          <cell r="C170">
            <v>42255</v>
          </cell>
          <cell r="D170">
            <v>8</v>
          </cell>
          <cell r="E170">
            <v>7.7650000000000002E-3</v>
          </cell>
        </row>
        <row r="171">
          <cell r="C171">
            <v>42256</v>
          </cell>
          <cell r="D171">
            <v>7.95</v>
          </cell>
          <cell r="E171">
            <v>2.31E-4</v>
          </cell>
        </row>
        <row r="172">
          <cell r="C172">
            <v>42257</v>
          </cell>
          <cell r="D172">
            <v>8.1</v>
          </cell>
          <cell r="E172">
            <v>9.3199999999999999E-4</v>
          </cell>
        </row>
        <row r="173">
          <cell r="C173">
            <v>42258</v>
          </cell>
          <cell r="D173">
            <v>7.83</v>
          </cell>
          <cell r="E173">
            <v>1.908E-3</v>
          </cell>
        </row>
        <row r="174">
          <cell r="C174">
            <v>42261</v>
          </cell>
          <cell r="D174">
            <v>7.84</v>
          </cell>
          <cell r="E174">
            <v>9.2599999999999996E-4</v>
          </cell>
        </row>
        <row r="175">
          <cell r="C175">
            <v>42262</v>
          </cell>
          <cell r="D175">
            <v>7.84</v>
          </cell>
          <cell r="E175">
            <v>2.0000000000000001E-4</v>
          </cell>
        </row>
        <row r="176">
          <cell r="C176">
            <v>42263</v>
          </cell>
          <cell r="D176">
            <v>7.78</v>
          </cell>
          <cell r="E176">
            <v>7.6099999999999996E-4</v>
          </cell>
        </row>
        <row r="177">
          <cell r="C177">
            <v>42264</v>
          </cell>
          <cell r="D177">
            <v>7.81</v>
          </cell>
          <cell r="E177">
            <v>1.8200000000000001E-4</v>
          </cell>
        </row>
        <row r="178">
          <cell r="C178">
            <v>42265</v>
          </cell>
          <cell r="D178">
            <v>7.8</v>
          </cell>
          <cell r="E178">
            <v>5.9000000000000003E-4</v>
          </cell>
        </row>
        <row r="179">
          <cell r="C179">
            <v>42268</v>
          </cell>
          <cell r="D179">
            <v>7.49</v>
          </cell>
          <cell r="E179">
            <v>1.2639999999999999E-3</v>
          </cell>
        </row>
        <row r="180">
          <cell r="C180">
            <v>42269</v>
          </cell>
          <cell r="D180">
            <v>7.42</v>
          </cell>
          <cell r="E180">
            <v>1.01E-4</v>
          </cell>
        </row>
        <row r="181">
          <cell r="C181">
            <v>42270</v>
          </cell>
          <cell r="D181">
            <v>7.44</v>
          </cell>
          <cell r="E181">
            <v>7.2000000000000005E-4</v>
          </cell>
        </row>
        <row r="182">
          <cell r="C182">
            <v>42271</v>
          </cell>
          <cell r="D182">
            <v>7.21</v>
          </cell>
          <cell r="E182">
            <v>2.4610000000000001E-3</v>
          </cell>
        </row>
        <row r="183">
          <cell r="C183">
            <v>42272</v>
          </cell>
          <cell r="D183">
            <v>6.9</v>
          </cell>
          <cell r="E183">
            <v>1.5330000000000001E-3</v>
          </cell>
        </row>
        <row r="184">
          <cell r="C184">
            <v>42275</v>
          </cell>
          <cell r="D184">
            <v>6.1</v>
          </cell>
          <cell r="E184">
            <v>1.0396000000000001E-2</v>
          </cell>
        </row>
        <row r="185">
          <cell r="C185">
            <v>42276</v>
          </cell>
          <cell r="D185">
            <v>5.77</v>
          </cell>
          <cell r="E185">
            <v>6.2370000000000004E-3</v>
          </cell>
        </row>
        <row r="186">
          <cell r="C186">
            <v>42277</v>
          </cell>
          <cell r="D186">
            <v>5.74</v>
          </cell>
          <cell r="E186">
            <v>1.2146000000000001E-2</v>
          </cell>
        </row>
        <row r="187">
          <cell r="C187">
            <v>42278</v>
          </cell>
          <cell r="D187">
            <v>5.75</v>
          </cell>
          <cell r="E187">
            <v>8.9400000000000005E-4</v>
          </cell>
        </row>
        <row r="188">
          <cell r="C188">
            <v>42279</v>
          </cell>
          <cell r="D188">
            <v>5.8</v>
          </cell>
          <cell r="E188">
            <v>1.6299999999999999E-3</v>
          </cell>
        </row>
        <row r="189">
          <cell r="C189">
            <v>42282</v>
          </cell>
          <cell r="D189">
            <v>6.04</v>
          </cell>
          <cell r="E189">
            <v>3.1489999999999999E-3</v>
          </cell>
        </row>
        <row r="190">
          <cell r="C190">
            <v>42283</v>
          </cell>
          <cell r="D190">
            <v>6.31</v>
          </cell>
          <cell r="E190">
            <v>1.89E-3</v>
          </cell>
        </row>
        <row r="191">
          <cell r="C191">
            <v>42284</v>
          </cell>
          <cell r="D191">
            <v>7</v>
          </cell>
          <cell r="E191">
            <v>4.5189999999999996E-3</v>
          </cell>
        </row>
        <row r="192">
          <cell r="C192">
            <v>42285</v>
          </cell>
          <cell r="D192">
            <v>6.96</v>
          </cell>
          <cell r="E192">
            <v>6.78E-4</v>
          </cell>
        </row>
        <row r="193">
          <cell r="C193">
            <v>42286</v>
          </cell>
          <cell r="D193">
            <v>7.13</v>
          </cell>
          <cell r="E193">
            <v>6.7000000000000002E-4</v>
          </cell>
        </row>
        <row r="194">
          <cell r="C194">
            <v>42289</v>
          </cell>
          <cell r="D194">
            <v>7.1</v>
          </cell>
          <cell r="E194">
            <v>5.4900000000000001E-4</v>
          </cell>
        </row>
        <row r="195">
          <cell r="C195">
            <v>42290</v>
          </cell>
          <cell r="D195">
            <v>7.11</v>
          </cell>
          <cell r="E195">
            <v>2.7E-4</v>
          </cell>
        </row>
        <row r="196">
          <cell r="C196">
            <v>42291</v>
          </cell>
          <cell r="D196">
            <v>7.2</v>
          </cell>
          <cell r="E196">
            <v>2.9100000000000003E-4</v>
          </cell>
        </row>
        <row r="197">
          <cell r="C197">
            <v>42292</v>
          </cell>
          <cell r="D197">
            <v>6.8</v>
          </cell>
          <cell r="E197">
            <v>5.3660000000000001E-3</v>
          </cell>
        </row>
        <row r="198">
          <cell r="C198">
            <v>42293</v>
          </cell>
          <cell r="D198">
            <v>7.12</v>
          </cell>
          <cell r="E198">
            <v>3.859E-3</v>
          </cell>
        </row>
        <row r="199">
          <cell r="C199">
            <v>42296</v>
          </cell>
          <cell r="D199">
            <v>7.03</v>
          </cell>
          <cell r="E199">
            <v>1.1310000000000001E-3</v>
          </cell>
        </row>
        <row r="200">
          <cell r="C200">
            <v>42297</v>
          </cell>
          <cell r="D200">
            <v>7.17</v>
          </cell>
          <cell r="E200">
            <v>1.304E-3</v>
          </cell>
        </row>
        <row r="201">
          <cell r="C201">
            <v>42298</v>
          </cell>
          <cell r="D201">
            <v>7.06</v>
          </cell>
          <cell r="E201">
            <v>6.4999999999999997E-4</v>
          </cell>
        </row>
        <row r="202">
          <cell r="C202">
            <v>42299</v>
          </cell>
          <cell r="D202">
            <v>7</v>
          </cell>
          <cell r="E202">
            <v>6.9499999999999998E-4</v>
          </cell>
        </row>
        <row r="203">
          <cell r="C203">
            <v>42300</v>
          </cell>
          <cell r="D203">
            <v>7.05</v>
          </cell>
          <cell r="E203">
            <v>5.1999999999999995E-4</v>
          </cell>
        </row>
        <row r="204">
          <cell r="C204">
            <v>42303</v>
          </cell>
          <cell r="D204">
            <v>7</v>
          </cell>
          <cell r="E204">
            <v>7.7999999999999999E-4</v>
          </cell>
        </row>
        <row r="205">
          <cell r="C205">
            <v>42304</v>
          </cell>
          <cell r="D205">
            <v>7.09</v>
          </cell>
          <cell r="E205">
            <v>2.2100000000000001E-4</v>
          </cell>
        </row>
        <row r="206">
          <cell r="C206">
            <v>42305</v>
          </cell>
          <cell r="D206">
            <v>7.06</v>
          </cell>
          <cell r="E206">
            <v>2.2100000000000001E-4</v>
          </cell>
        </row>
        <row r="207">
          <cell r="C207">
            <v>42306</v>
          </cell>
          <cell r="D207">
            <v>7</v>
          </cell>
          <cell r="E207">
            <v>4.55E-4</v>
          </cell>
        </row>
        <row r="208">
          <cell r="C208">
            <v>42307</v>
          </cell>
          <cell r="D208">
            <v>7.02</v>
          </cell>
          <cell r="E208">
            <v>3.5500000000000001E-4</v>
          </cell>
        </row>
        <row r="209">
          <cell r="C209">
            <v>42310</v>
          </cell>
          <cell r="D209">
            <v>7.1</v>
          </cell>
          <cell r="E209">
            <v>5.9599999999999996E-4</v>
          </cell>
        </row>
        <row r="210">
          <cell r="C210">
            <v>42311</v>
          </cell>
          <cell r="D210">
            <v>7.1</v>
          </cell>
          <cell r="E210">
            <v>5.1999999999999997E-5</v>
          </cell>
        </row>
        <row r="211">
          <cell r="C211">
            <v>42312</v>
          </cell>
          <cell r="D211">
            <v>7.14</v>
          </cell>
          <cell r="E211">
            <v>2.3599999999999999E-4</v>
          </cell>
        </row>
        <row r="212">
          <cell r="C212">
            <v>42313</v>
          </cell>
          <cell r="D212">
            <v>7.15</v>
          </cell>
          <cell r="E212">
            <v>1.6000000000000001E-4</v>
          </cell>
        </row>
        <row r="213">
          <cell r="C213">
            <v>42314</v>
          </cell>
          <cell r="D213">
            <v>7.14</v>
          </cell>
          <cell r="E213">
            <v>1.07E-4</v>
          </cell>
        </row>
        <row r="214">
          <cell r="C214">
            <v>42317</v>
          </cell>
          <cell r="D214">
            <v>7.07</v>
          </cell>
          <cell r="E214">
            <v>4.9700000000000005E-4</v>
          </cell>
        </row>
        <row r="215">
          <cell r="C215">
            <v>42318</v>
          </cell>
          <cell r="D215">
            <v>7.05</v>
          </cell>
          <cell r="E215">
            <v>1.01E-4</v>
          </cell>
        </row>
        <row r="216">
          <cell r="C216">
            <v>42319</v>
          </cell>
          <cell r="D216">
            <v>7.14</v>
          </cell>
          <cell r="E216">
            <v>4.8999999999999998E-4</v>
          </cell>
        </row>
        <row r="217">
          <cell r="C217">
            <v>42320</v>
          </cell>
          <cell r="D217">
            <v>7.08</v>
          </cell>
          <cell r="E217">
            <v>2.5799999999999998E-4</v>
          </cell>
        </row>
        <row r="218">
          <cell r="C218">
            <v>42321</v>
          </cell>
          <cell r="D218">
            <v>7.23</v>
          </cell>
          <cell r="E218">
            <v>8.0800000000000002E-4</v>
          </cell>
        </row>
        <row r="219">
          <cell r="C219">
            <v>42324</v>
          </cell>
          <cell r="D219">
            <v>7.2</v>
          </cell>
          <cell r="E219">
            <v>7.9999999999999996E-6</v>
          </cell>
        </row>
        <row r="220">
          <cell r="C220">
            <v>42325</v>
          </cell>
          <cell r="D220">
            <v>7.17</v>
          </cell>
          <cell r="E220">
            <v>1.08E-4</v>
          </cell>
        </row>
        <row r="221">
          <cell r="C221">
            <v>42326</v>
          </cell>
          <cell r="D221">
            <v>7.17</v>
          </cell>
          <cell r="E221">
            <v>9.9999999999999995E-7</v>
          </cell>
        </row>
        <row r="222">
          <cell r="C222">
            <v>42327</v>
          </cell>
          <cell r="D222">
            <v>7.24</v>
          </cell>
          <cell r="E222">
            <v>2.8600000000000001E-4</v>
          </cell>
        </row>
        <row r="223">
          <cell r="C223">
            <v>42328</v>
          </cell>
          <cell r="D223">
            <v>7.15</v>
          </cell>
          <cell r="E223">
            <v>3.8000000000000002E-4</v>
          </cell>
        </row>
        <row r="224">
          <cell r="C224">
            <v>42331</v>
          </cell>
          <cell r="D224">
            <v>7.06</v>
          </cell>
          <cell r="E224">
            <v>1.4999999999999999E-4</v>
          </cell>
        </row>
        <row r="225">
          <cell r="C225">
            <v>42332</v>
          </cell>
          <cell r="D225">
            <v>7</v>
          </cell>
          <cell r="E225">
            <v>2.1800000000000001E-4</v>
          </cell>
        </row>
        <row r="226">
          <cell r="C226">
            <v>42333</v>
          </cell>
          <cell r="D226">
            <v>7</v>
          </cell>
          <cell r="E226">
            <v>1.7210000000000001E-3</v>
          </cell>
        </row>
        <row r="227">
          <cell r="C227">
            <v>42334</v>
          </cell>
          <cell r="D227">
            <v>7</v>
          </cell>
          <cell r="E227">
            <v>7.1500000000000003E-4</v>
          </cell>
        </row>
        <row r="228">
          <cell r="C228">
            <v>42335</v>
          </cell>
          <cell r="D228">
            <v>7.13</v>
          </cell>
          <cell r="E228">
            <v>2.6200000000000003E-4</v>
          </cell>
        </row>
        <row r="229">
          <cell r="C229">
            <v>42338</v>
          </cell>
          <cell r="D229">
            <v>7.1</v>
          </cell>
          <cell r="E229">
            <v>9.6500000000000004E-4</v>
          </cell>
        </row>
        <row r="230">
          <cell r="C230">
            <v>42339</v>
          </cell>
          <cell r="D230">
            <v>7.1</v>
          </cell>
          <cell r="E230">
            <v>8.4999999999999995E-4</v>
          </cell>
        </row>
        <row r="231">
          <cell r="C231">
            <v>42340</v>
          </cell>
          <cell r="D231">
            <v>7.15</v>
          </cell>
          <cell r="E231">
            <v>3.0000000000000001E-6</v>
          </cell>
        </row>
        <row r="232">
          <cell r="C232">
            <v>42341</v>
          </cell>
          <cell r="D232">
            <v>7.05</v>
          </cell>
          <cell r="E232">
            <v>6.38E-4</v>
          </cell>
        </row>
        <row r="233">
          <cell r="C233">
            <v>42342</v>
          </cell>
          <cell r="D233">
            <v>7.01</v>
          </cell>
          <cell r="E233">
            <v>2.9999999999999997E-4</v>
          </cell>
        </row>
        <row r="234">
          <cell r="C234">
            <v>42345</v>
          </cell>
          <cell r="D234">
            <v>7</v>
          </cell>
          <cell r="E234">
            <v>7.27E-4</v>
          </cell>
        </row>
        <row r="235">
          <cell r="C235">
            <v>42346</v>
          </cell>
          <cell r="D235">
            <v>7.12</v>
          </cell>
          <cell r="E235">
            <v>3.0200000000000002E-4</v>
          </cell>
        </row>
        <row r="236">
          <cell r="C236">
            <v>42347</v>
          </cell>
          <cell r="D236">
            <v>7.15</v>
          </cell>
          <cell r="E236">
            <v>2.72E-4</v>
          </cell>
        </row>
        <row r="237">
          <cell r="C237">
            <v>42348</v>
          </cell>
          <cell r="D237">
            <v>7.1</v>
          </cell>
          <cell r="E237">
            <v>1.3999999999999999E-4</v>
          </cell>
        </row>
        <row r="238">
          <cell r="C238">
            <v>42349</v>
          </cell>
          <cell r="D238">
            <v>7.1</v>
          </cell>
          <cell r="E238">
            <v>9.9999999999999995E-7</v>
          </cell>
        </row>
        <row r="239">
          <cell r="C239">
            <v>42352</v>
          </cell>
          <cell r="D239">
            <v>6.95</v>
          </cell>
          <cell r="E239">
            <v>5.7399999999999997E-4</v>
          </cell>
        </row>
        <row r="240">
          <cell r="C240">
            <v>42353</v>
          </cell>
          <cell r="D240">
            <v>6.99</v>
          </cell>
          <cell r="E240">
            <v>4.75E-4</v>
          </cell>
        </row>
        <row r="241">
          <cell r="C241">
            <v>42354</v>
          </cell>
          <cell r="D241">
            <v>6.9</v>
          </cell>
          <cell r="E241">
            <v>2.4699999999999999E-4</v>
          </cell>
        </row>
        <row r="242">
          <cell r="C242">
            <v>42355</v>
          </cell>
          <cell r="D242">
            <v>6.91</v>
          </cell>
          <cell r="E242">
            <v>8.8099999999999995E-4</v>
          </cell>
        </row>
        <row r="243">
          <cell r="C243">
            <v>42356</v>
          </cell>
          <cell r="D243">
            <v>6.85</v>
          </cell>
          <cell r="E243">
            <v>2.0100000000000001E-4</v>
          </cell>
        </row>
        <row r="244">
          <cell r="C244">
            <v>42359</v>
          </cell>
          <cell r="D244">
            <v>6.85</v>
          </cell>
          <cell r="E244">
            <v>3.01E-4</v>
          </cell>
        </row>
        <row r="245">
          <cell r="C245">
            <v>42360</v>
          </cell>
          <cell r="D245">
            <v>6.7</v>
          </cell>
          <cell r="E245">
            <v>1.397E-3</v>
          </cell>
        </row>
        <row r="246">
          <cell r="C246">
            <v>42361</v>
          </cell>
          <cell r="D246">
            <v>6.72</v>
          </cell>
          <cell r="E246">
            <v>6.1499999999999999E-4</v>
          </cell>
        </row>
        <row r="247">
          <cell r="C247">
            <v>42362</v>
          </cell>
          <cell r="D247">
            <v>6.7</v>
          </cell>
          <cell r="E247">
            <v>9.2299999999999999E-4</v>
          </cell>
        </row>
        <row r="248">
          <cell r="C248">
            <v>42366</v>
          </cell>
          <cell r="D248">
            <v>6.74</v>
          </cell>
          <cell r="E248">
            <v>1.5039999999999999E-3</v>
          </cell>
        </row>
        <row r="249">
          <cell r="C249">
            <v>42367</v>
          </cell>
          <cell r="D249">
            <v>6.72</v>
          </cell>
          <cell r="E249">
            <v>1.4999999999999999E-4</v>
          </cell>
        </row>
        <row r="250">
          <cell r="C250">
            <v>42368</v>
          </cell>
          <cell r="D250">
            <v>6.71</v>
          </cell>
          <cell r="E250">
            <v>4.6299999999999998E-4</v>
          </cell>
        </row>
        <row r="251">
          <cell r="C251">
            <v>42369</v>
          </cell>
          <cell r="D251">
            <v>6.69</v>
          </cell>
          <cell r="E251">
            <v>1.408E-3</v>
          </cell>
        </row>
        <row r="252">
          <cell r="C252">
            <v>42373</v>
          </cell>
          <cell r="D252">
            <v>6.77</v>
          </cell>
          <cell r="E252">
            <v>2.686E-3</v>
          </cell>
        </row>
        <row r="253">
          <cell r="C253">
            <v>42374</v>
          </cell>
          <cell r="D253">
            <v>6.8</v>
          </cell>
          <cell r="E253">
            <v>1.0399999999999999E-4</v>
          </cell>
        </row>
        <row r="254">
          <cell r="C254">
            <v>42375</v>
          </cell>
          <cell r="D254">
            <v>6.75</v>
          </cell>
          <cell r="E254">
            <v>1.3060000000000001E-3</v>
          </cell>
        </row>
        <row r="255">
          <cell r="C255">
            <v>42376</v>
          </cell>
          <cell r="D255">
            <v>6.5</v>
          </cell>
          <cell r="E255">
            <v>2.7569999999999999E-3</v>
          </cell>
        </row>
        <row r="256">
          <cell r="C256">
            <v>42377</v>
          </cell>
          <cell r="D256">
            <v>6.3</v>
          </cell>
          <cell r="E256">
            <v>1.307E-3</v>
          </cell>
        </row>
        <row r="257">
          <cell r="C257">
            <v>42380</v>
          </cell>
          <cell r="D257">
            <v>6.19</v>
          </cell>
          <cell r="E257">
            <v>2.274E-3</v>
          </cell>
        </row>
        <row r="258">
          <cell r="C258">
            <v>42381</v>
          </cell>
          <cell r="D258">
            <v>6.15</v>
          </cell>
          <cell r="E258">
            <v>5.0000000000000002E-5</v>
          </cell>
        </row>
        <row r="259">
          <cell r="C259">
            <v>42382</v>
          </cell>
          <cell r="D259">
            <v>6.16</v>
          </cell>
          <cell r="E259">
            <v>1.16E-4</v>
          </cell>
        </row>
        <row r="260">
          <cell r="C260">
            <v>42383</v>
          </cell>
          <cell r="D260">
            <v>5.99</v>
          </cell>
          <cell r="E260">
            <v>2.1250000000000002E-3</v>
          </cell>
        </row>
        <row r="261">
          <cell r="C261">
            <v>42384</v>
          </cell>
          <cell r="D261">
            <v>5.87</v>
          </cell>
          <cell r="E261">
            <v>3.21E-4</v>
          </cell>
        </row>
        <row r="262">
          <cell r="C262">
            <v>42387</v>
          </cell>
          <cell r="D262">
            <v>5.91</v>
          </cell>
          <cell r="E262">
            <v>2.6022E-2</v>
          </cell>
        </row>
        <row r="263">
          <cell r="C263">
            <v>42388</v>
          </cell>
          <cell r="D263">
            <v>5.77</v>
          </cell>
          <cell r="E263">
            <v>3.6400000000000001E-4</v>
          </cell>
        </row>
        <row r="264">
          <cell r="C264">
            <v>42389</v>
          </cell>
          <cell r="D264">
            <v>6</v>
          </cell>
          <cell r="E264">
            <v>1.364E-3</v>
          </cell>
        </row>
        <row r="265">
          <cell r="C265">
            <v>42390</v>
          </cell>
          <cell r="D265">
            <v>6.16</v>
          </cell>
          <cell r="E265">
            <v>2.1749999999999999E-3</v>
          </cell>
        </row>
        <row r="266">
          <cell r="C266">
            <v>42391</v>
          </cell>
          <cell r="D266">
            <v>6.42</v>
          </cell>
          <cell r="E266">
            <v>3.57E-4</v>
          </cell>
        </row>
        <row r="267">
          <cell r="C267">
            <v>42394</v>
          </cell>
          <cell r="D267">
            <v>7.1</v>
          </cell>
          <cell r="E267">
            <v>1.1957000000000001E-2</v>
          </cell>
        </row>
        <row r="268">
          <cell r="C268">
            <v>42395</v>
          </cell>
          <cell r="D268">
            <v>6.75</v>
          </cell>
          <cell r="E268">
            <v>5.568E-3</v>
          </cell>
        </row>
        <row r="269">
          <cell r="C269">
            <v>42396</v>
          </cell>
          <cell r="D269">
            <v>6.8</v>
          </cell>
          <cell r="E269">
            <v>6.38E-4</v>
          </cell>
        </row>
        <row r="270">
          <cell r="C270">
            <v>42397</v>
          </cell>
          <cell r="D270">
            <v>6.71</v>
          </cell>
          <cell r="E270">
            <v>5.0299999999999997E-4</v>
          </cell>
        </row>
        <row r="271">
          <cell r="C271">
            <v>42398</v>
          </cell>
          <cell r="D271">
            <v>6.86</v>
          </cell>
          <cell r="E271">
            <v>2.5899999999999999E-2</v>
          </cell>
        </row>
        <row r="272">
          <cell r="C272">
            <v>42401</v>
          </cell>
          <cell r="D272">
            <v>7.07</v>
          </cell>
          <cell r="E272">
            <v>2.9100000000000003E-4</v>
          </cell>
        </row>
        <row r="273">
          <cell r="C273">
            <v>42402</v>
          </cell>
          <cell r="D273">
            <v>7</v>
          </cell>
          <cell r="E273">
            <v>7.2099999999999996E-4</v>
          </cell>
        </row>
        <row r="274">
          <cell r="C274">
            <v>42403</v>
          </cell>
          <cell r="D274">
            <v>6.98</v>
          </cell>
          <cell r="E274">
            <v>1.3999999999999999E-4</v>
          </cell>
        </row>
        <row r="275">
          <cell r="C275">
            <v>42404</v>
          </cell>
          <cell r="D275">
            <v>6.98</v>
          </cell>
          <cell r="E275">
            <v>4.7199999999999998E-4</v>
          </cell>
        </row>
        <row r="276">
          <cell r="C276">
            <v>42405</v>
          </cell>
          <cell r="D276">
            <v>6.96</v>
          </cell>
          <cell r="E276">
            <v>4.0000000000000002E-4</v>
          </cell>
        </row>
        <row r="277">
          <cell r="C277">
            <v>42408</v>
          </cell>
          <cell r="D277">
            <v>7.03</v>
          </cell>
          <cell r="E277">
            <v>1.439E-3</v>
          </cell>
        </row>
        <row r="278">
          <cell r="C278">
            <v>42409</v>
          </cell>
          <cell r="D278">
            <v>6.8</v>
          </cell>
          <cell r="E278">
            <v>5.4819999999999999E-3</v>
          </cell>
        </row>
        <row r="279">
          <cell r="C279">
            <v>42410</v>
          </cell>
          <cell r="D279">
            <v>6.75</v>
          </cell>
          <cell r="E279">
            <v>3.6400000000000001E-4</v>
          </cell>
        </row>
        <row r="280">
          <cell r="C280">
            <v>42411</v>
          </cell>
          <cell r="D280">
            <v>6.8</v>
          </cell>
          <cell r="E280">
            <v>8.4699999999999999E-4</v>
          </cell>
        </row>
        <row r="281">
          <cell r="C281">
            <v>42412</v>
          </cell>
          <cell r="D281">
            <v>6.75</v>
          </cell>
          <cell r="E281">
            <v>5.1E-5</v>
          </cell>
        </row>
        <row r="282">
          <cell r="C282">
            <v>42415</v>
          </cell>
          <cell r="D282">
            <v>6.75</v>
          </cell>
          <cell r="E282">
            <v>1.4999999999999999E-4</v>
          </cell>
        </row>
        <row r="283">
          <cell r="C283">
            <v>42416</v>
          </cell>
          <cell r="D283">
            <v>6.65</v>
          </cell>
          <cell r="E283">
            <v>2.0100000000000001E-4</v>
          </cell>
        </row>
        <row r="284">
          <cell r="C284">
            <v>42417</v>
          </cell>
          <cell r="D284">
            <v>6.66</v>
          </cell>
          <cell r="E284">
            <v>1.3100000000000001E-4</v>
          </cell>
        </row>
        <row r="285">
          <cell r="C285">
            <v>42418</v>
          </cell>
          <cell r="D285">
            <v>6.7</v>
          </cell>
          <cell r="E285">
            <v>2.9999999999999997E-4</v>
          </cell>
        </row>
        <row r="286">
          <cell r="C286">
            <v>42419</v>
          </cell>
          <cell r="D286">
            <v>6.7</v>
          </cell>
          <cell r="E286">
            <v>9.9999999999999995E-7</v>
          </cell>
        </row>
        <row r="287">
          <cell r="C287">
            <v>42422</v>
          </cell>
          <cell r="D287">
            <v>6.8</v>
          </cell>
          <cell r="E287">
            <v>1.1249999999999999E-3</v>
          </cell>
        </row>
        <row r="288">
          <cell r="C288">
            <v>42423</v>
          </cell>
          <cell r="D288">
            <v>6.8</v>
          </cell>
          <cell r="E288">
            <v>9.9999999999999995E-7</v>
          </cell>
        </row>
        <row r="289">
          <cell r="C289">
            <v>42424</v>
          </cell>
          <cell r="D289">
            <v>6.8</v>
          </cell>
          <cell r="E289">
            <v>1.11E-4</v>
          </cell>
        </row>
        <row r="290">
          <cell r="C290">
            <v>42425</v>
          </cell>
          <cell r="D290">
            <v>6.8</v>
          </cell>
          <cell r="E290">
            <v>4.5899999999999999E-4</v>
          </cell>
        </row>
        <row r="291">
          <cell r="C291">
            <v>42426</v>
          </cell>
          <cell r="D291">
            <v>6.8</v>
          </cell>
          <cell r="E291">
            <v>1.63E-4</v>
          </cell>
        </row>
        <row r="292">
          <cell r="C292">
            <v>42429</v>
          </cell>
          <cell r="D292">
            <v>6.89</v>
          </cell>
          <cell r="E292">
            <v>1.4300000000000001E-4</v>
          </cell>
        </row>
        <row r="293">
          <cell r="C293">
            <v>42430</v>
          </cell>
          <cell r="D293">
            <v>6.97</v>
          </cell>
          <cell r="E293">
            <v>2.0699999999999999E-4</v>
          </cell>
        </row>
        <row r="294">
          <cell r="C294">
            <v>42431</v>
          </cell>
          <cell r="D294">
            <v>6.97</v>
          </cell>
          <cell r="E294">
            <v>9.9999999999999995E-7</v>
          </cell>
        </row>
        <row r="295">
          <cell r="C295">
            <v>42432</v>
          </cell>
          <cell r="D295">
            <v>7</v>
          </cell>
          <cell r="E295">
            <v>5.0100000000000003E-4</v>
          </cell>
        </row>
        <row r="296">
          <cell r="C296">
            <v>42433</v>
          </cell>
          <cell r="D296">
            <v>7</v>
          </cell>
          <cell r="E296">
            <v>2.92E-4</v>
          </cell>
        </row>
        <row r="297">
          <cell r="C297">
            <v>42436</v>
          </cell>
          <cell r="D297">
            <v>7</v>
          </cell>
          <cell r="E297">
            <v>4.0000000000000002E-4</v>
          </cell>
        </row>
        <row r="298">
          <cell r="C298">
            <v>42437</v>
          </cell>
          <cell r="D298">
            <v>6.9</v>
          </cell>
          <cell r="E298">
            <v>2.5099999999999998E-4</v>
          </cell>
        </row>
        <row r="299">
          <cell r="C299">
            <v>42438</v>
          </cell>
          <cell r="D299">
            <v>6.97</v>
          </cell>
          <cell r="E299">
            <v>1.25E-4</v>
          </cell>
        </row>
        <row r="300">
          <cell r="C300">
            <v>42439</v>
          </cell>
          <cell r="D300">
            <v>6.98</v>
          </cell>
          <cell r="E300">
            <v>3.5199999999999999E-4</v>
          </cell>
        </row>
        <row r="301">
          <cell r="C301">
            <v>42440</v>
          </cell>
          <cell r="D301">
            <v>7</v>
          </cell>
          <cell r="E301">
            <v>5.6800000000000004E-4</v>
          </cell>
        </row>
        <row r="302">
          <cell r="C302">
            <v>42443</v>
          </cell>
          <cell r="D302">
            <v>7</v>
          </cell>
          <cell r="E302">
            <v>2.81E-4</v>
          </cell>
        </row>
        <row r="303">
          <cell r="C303">
            <v>42444</v>
          </cell>
          <cell r="D303">
            <v>7</v>
          </cell>
          <cell r="E303">
            <v>9.9999999999999995E-7</v>
          </cell>
        </row>
        <row r="304">
          <cell r="C304">
            <v>42445</v>
          </cell>
          <cell r="D304">
            <v>7.09</v>
          </cell>
          <cell r="E304">
            <v>2.61E-4</v>
          </cell>
        </row>
        <row r="305">
          <cell r="C305">
            <v>42446</v>
          </cell>
          <cell r="D305">
            <v>7.1</v>
          </cell>
          <cell r="E305">
            <v>1E-4</v>
          </cell>
        </row>
        <row r="306">
          <cell r="C306">
            <v>42447</v>
          </cell>
          <cell r="D306">
            <v>7.1</v>
          </cell>
          <cell r="E306">
            <v>3.8999999999999999E-4</v>
          </cell>
        </row>
        <row r="307">
          <cell r="C307">
            <v>42450</v>
          </cell>
          <cell r="D307">
            <v>7.1</v>
          </cell>
          <cell r="E307">
            <v>1.8000000000000001E-4</v>
          </cell>
        </row>
        <row r="308">
          <cell r="C308">
            <v>42451</v>
          </cell>
          <cell r="D308">
            <v>7</v>
          </cell>
          <cell r="E308">
            <v>2.3800000000000001E-4</v>
          </cell>
        </row>
        <row r="309">
          <cell r="C309">
            <v>42452</v>
          </cell>
          <cell r="D309">
            <v>7</v>
          </cell>
          <cell r="E309">
            <v>6.11E-4</v>
          </cell>
        </row>
        <row r="310">
          <cell r="C310">
            <v>42453</v>
          </cell>
          <cell r="D310">
            <v>6.9</v>
          </cell>
          <cell r="E310">
            <v>3.21E-4</v>
          </cell>
        </row>
        <row r="311">
          <cell r="C311">
            <v>42458</v>
          </cell>
          <cell r="D311">
            <v>6.8</v>
          </cell>
          <cell r="E311">
            <v>5.5800000000000001E-4</v>
          </cell>
        </row>
        <row r="312">
          <cell r="C312">
            <v>42459</v>
          </cell>
          <cell r="D312">
            <v>6.75</v>
          </cell>
          <cell r="E312">
            <v>1.15E-4</v>
          </cell>
        </row>
        <row r="313">
          <cell r="C313">
            <v>42460</v>
          </cell>
          <cell r="D313">
            <v>6.79</v>
          </cell>
          <cell r="E313">
            <v>1.0399999999999999E-4</v>
          </cell>
        </row>
        <row r="314">
          <cell r="C314">
            <v>42461</v>
          </cell>
          <cell r="D314">
            <v>6.65</v>
          </cell>
          <cell r="E314">
            <v>2.6499999999999999E-4</v>
          </cell>
        </row>
        <row r="315">
          <cell r="C315">
            <v>42464</v>
          </cell>
          <cell r="D315">
            <v>6.62</v>
          </cell>
          <cell r="E315">
            <v>2.9999999999999997E-4</v>
          </cell>
        </row>
        <row r="316">
          <cell r="C316">
            <v>42465</v>
          </cell>
          <cell r="D316">
            <v>6.89</v>
          </cell>
          <cell r="E316">
            <v>1.493E-3</v>
          </cell>
        </row>
        <row r="317">
          <cell r="C317">
            <v>42466</v>
          </cell>
          <cell r="D317">
            <v>7</v>
          </cell>
          <cell r="E317">
            <v>8.0199999999999998E-4</v>
          </cell>
        </row>
        <row r="318">
          <cell r="C318">
            <v>42467</v>
          </cell>
          <cell r="D318">
            <v>7</v>
          </cell>
          <cell r="E318">
            <v>1E-4</v>
          </cell>
        </row>
        <row r="319">
          <cell r="C319">
            <v>42468</v>
          </cell>
          <cell r="D319">
            <v>7</v>
          </cell>
          <cell r="E319">
            <v>1.2E-5</v>
          </cell>
        </row>
        <row r="320">
          <cell r="C320">
            <v>42471</v>
          </cell>
          <cell r="D320">
            <v>7</v>
          </cell>
          <cell r="E320">
            <v>9.9999999999999995E-7</v>
          </cell>
        </row>
        <row r="321">
          <cell r="C321">
            <v>42472</v>
          </cell>
          <cell r="D321">
            <v>6.96</v>
          </cell>
          <cell r="E321">
            <v>4.0000000000000002E-4</v>
          </cell>
        </row>
        <row r="322">
          <cell r="C322">
            <v>42473</v>
          </cell>
          <cell r="D322">
            <v>6.96</v>
          </cell>
          <cell r="E322">
            <v>9.9999999999999995E-7</v>
          </cell>
        </row>
        <row r="323">
          <cell r="C323">
            <v>42474</v>
          </cell>
          <cell r="D323">
            <v>6.95</v>
          </cell>
          <cell r="E323">
            <v>1.9100000000000001E-4</v>
          </cell>
        </row>
        <row r="324">
          <cell r="C324">
            <v>42475</v>
          </cell>
          <cell r="D324">
            <v>7.33</v>
          </cell>
          <cell r="E324">
            <v>2.9859999999999999E-3</v>
          </cell>
        </row>
        <row r="325">
          <cell r="C325">
            <v>42478</v>
          </cell>
          <cell r="D325">
            <v>7.34</v>
          </cell>
          <cell r="E325">
            <v>1.067E-3</v>
          </cell>
        </row>
        <row r="326">
          <cell r="C326">
            <v>42479</v>
          </cell>
          <cell r="D326">
            <v>7.49</v>
          </cell>
          <cell r="E326">
            <v>4.0999999999999999E-4</v>
          </cell>
        </row>
        <row r="327">
          <cell r="C327">
            <v>42480</v>
          </cell>
          <cell r="D327">
            <v>7.6</v>
          </cell>
          <cell r="E327">
            <v>4.3399999999999998E-4</v>
          </cell>
        </row>
        <row r="328">
          <cell r="C328">
            <v>42481</v>
          </cell>
          <cell r="D328">
            <v>7.6</v>
          </cell>
          <cell r="E328">
            <v>5.9999999999999995E-4</v>
          </cell>
        </row>
        <row r="329">
          <cell r="C329">
            <v>42482</v>
          </cell>
          <cell r="D329">
            <v>7.53</v>
          </cell>
          <cell r="E329">
            <v>8.7500000000000002E-4</v>
          </cell>
        </row>
        <row r="330">
          <cell r="C330">
            <v>42485</v>
          </cell>
          <cell r="D330">
            <v>7.44</v>
          </cell>
          <cell r="E330">
            <v>1.7819999999999999E-3</v>
          </cell>
        </row>
        <row r="331">
          <cell r="C331">
            <v>42486</v>
          </cell>
          <cell r="D331">
            <v>7.25</v>
          </cell>
          <cell r="E331">
            <v>1.0510000000000001E-3</v>
          </cell>
        </row>
        <row r="332">
          <cell r="C332">
            <v>42487</v>
          </cell>
          <cell r="D332">
            <v>7.54</v>
          </cell>
          <cell r="E332">
            <v>3.5660000000000002E-3</v>
          </cell>
        </row>
        <row r="333">
          <cell r="C333">
            <v>42488</v>
          </cell>
          <cell r="D333">
            <v>7.35</v>
          </cell>
          <cell r="E333">
            <v>1.2329999999999999E-3</v>
          </cell>
        </row>
        <row r="334">
          <cell r="C334">
            <v>42489</v>
          </cell>
          <cell r="D334">
            <v>7.3</v>
          </cell>
          <cell r="E334">
            <v>3.1000000000000001E-5</v>
          </cell>
        </row>
        <row r="335">
          <cell r="C335">
            <v>42492</v>
          </cell>
          <cell r="D335">
            <v>7.26</v>
          </cell>
          <cell r="E335">
            <v>2.0999999999999999E-5</v>
          </cell>
        </row>
        <row r="336">
          <cell r="C336">
            <v>42493</v>
          </cell>
          <cell r="D336">
            <v>7.25</v>
          </cell>
          <cell r="E336">
            <v>1.05E-4</v>
          </cell>
        </row>
        <row r="337">
          <cell r="C337">
            <v>42494</v>
          </cell>
          <cell r="D337">
            <v>7.4</v>
          </cell>
          <cell r="E337">
            <v>2.0219999999999999E-3</v>
          </cell>
        </row>
        <row r="338">
          <cell r="C338">
            <v>42495</v>
          </cell>
          <cell r="D338">
            <v>7.4</v>
          </cell>
          <cell r="E338">
            <v>3.3599999999999998E-4</v>
          </cell>
        </row>
        <row r="339">
          <cell r="C339">
            <v>42496</v>
          </cell>
          <cell r="D339">
            <v>7.44</v>
          </cell>
          <cell r="E339">
            <v>6.8999999999999997E-5</v>
          </cell>
        </row>
        <row r="340">
          <cell r="C340">
            <v>42499</v>
          </cell>
          <cell r="D340">
            <v>7.38</v>
          </cell>
          <cell r="E340">
            <v>1.2329999999999999E-3</v>
          </cell>
        </row>
        <row r="341">
          <cell r="C341">
            <v>42500</v>
          </cell>
          <cell r="D341">
            <v>7.4</v>
          </cell>
          <cell r="E341">
            <v>1E-4</v>
          </cell>
        </row>
        <row r="342">
          <cell r="C342">
            <v>42501</v>
          </cell>
          <cell r="D342">
            <v>7.45</v>
          </cell>
          <cell r="E342">
            <v>1.5999999999999999E-5</v>
          </cell>
        </row>
        <row r="343">
          <cell r="C343">
            <v>42502</v>
          </cell>
          <cell r="D343">
            <v>7.35</v>
          </cell>
          <cell r="E343">
            <v>4.0999999999999999E-4</v>
          </cell>
        </row>
        <row r="344">
          <cell r="C344">
            <v>42503</v>
          </cell>
          <cell r="D344">
            <v>7.2</v>
          </cell>
          <cell r="E344">
            <v>4.46E-4</v>
          </cell>
        </row>
        <row r="345">
          <cell r="C345">
            <v>42506</v>
          </cell>
          <cell r="D345">
            <v>7.14</v>
          </cell>
          <cell r="E345">
            <v>1E-4</v>
          </cell>
        </row>
        <row r="346">
          <cell r="C346">
            <v>42507</v>
          </cell>
          <cell r="D346">
            <v>7.14</v>
          </cell>
          <cell r="E346">
            <v>9.9999999999999995E-7</v>
          </cell>
        </row>
        <row r="347">
          <cell r="C347">
            <v>42508</v>
          </cell>
          <cell r="D347">
            <v>7.14</v>
          </cell>
          <cell r="E347">
            <v>9.9999999999999995E-7</v>
          </cell>
        </row>
        <row r="348">
          <cell r="C348">
            <v>42509</v>
          </cell>
          <cell r="D348">
            <v>7.1</v>
          </cell>
          <cell r="E348">
            <v>1.7100000000000001E-4</v>
          </cell>
        </row>
        <row r="349">
          <cell r="C349">
            <v>42510</v>
          </cell>
          <cell r="D349">
            <v>7.12</v>
          </cell>
          <cell r="E349">
            <v>2.81E-4</v>
          </cell>
        </row>
        <row r="350">
          <cell r="C350">
            <v>42513</v>
          </cell>
          <cell r="D350">
            <v>7.1</v>
          </cell>
          <cell r="E350">
            <v>4.0000000000000003E-5</v>
          </cell>
        </row>
        <row r="351">
          <cell r="C351">
            <v>42514</v>
          </cell>
          <cell r="D351">
            <v>7.01</v>
          </cell>
          <cell r="E351">
            <v>2.3210000000000001E-3</v>
          </cell>
        </row>
        <row r="352">
          <cell r="C352">
            <v>42515</v>
          </cell>
          <cell r="D352">
            <v>7.07</v>
          </cell>
          <cell r="E352">
            <v>1.8100000000000001E-4</v>
          </cell>
        </row>
        <row r="353">
          <cell r="C353">
            <v>42516</v>
          </cell>
          <cell r="D353">
            <v>6.99</v>
          </cell>
          <cell r="E353">
            <v>1.382E-3</v>
          </cell>
        </row>
        <row r="354">
          <cell r="C354">
            <v>42517</v>
          </cell>
          <cell r="D354">
            <v>6.99</v>
          </cell>
          <cell r="E354">
            <v>9.9999999999999995E-7</v>
          </cell>
        </row>
        <row r="355">
          <cell r="C355">
            <v>42520</v>
          </cell>
          <cell r="D355">
            <v>7.05</v>
          </cell>
          <cell r="E355">
            <v>2.0900000000000001E-4</v>
          </cell>
        </row>
        <row r="356">
          <cell r="C356">
            <v>42521</v>
          </cell>
          <cell r="D356">
            <v>7.05</v>
          </cell>
          <cell r="E356">
            <v>2.23E-4</v>
          </cell>
        </row>
        <row r="357">
          <cell r="C357">
            <v>42522</v>
          </cell>
          <cell r="D357">
            <v>7.06</v>
          </cell>
          <cell r="E357">
            <v>1.76E-4</v>
          </cell>
        </row>
        <row r="358">
          <cell r="C358">
            <v>42523</v>
          </cell>
          <cell r="D358">
            <v>6.97</v>
          </cell>
          <cell r="E358">
            <v>1.8200000000000001E-4</v>
          </cell>
        </row>
        <row r="359">
          <cell r="C359">
            <v>42524</v>
          </cell>
          <cell r="D359">
            <v>6.89</v>
          </cell>
          <cell r="E359">
            <v>3.3300000000000002E-4</v>
          </cell>
        </row>
        <row r="360">
          <cell r="C360">
            <v>42527</v>
          </cell>
          <cell r="D360">
            <v>6.61</v>
          </cell>
          <cell r="E360">
            <v>1.289E-3</v>
          </cell>
        </row>
        <row r="361">
          <cell r="C361">
            <v>42528</v>
          </cell>
          <cell r="D361">
            <v>6.58</v>
          </cell>
          <cell r="E361">
            <v>1.1E-5</v>
          </cell>
        </row>
        <row r="362">
          <cell r="C362">
            <v>42529</v>
          </cell>
          <cell r="D362">
            <v>6.73</v>
          </cell>
          <cell r="E362">
            <v>3.0499999999999999E-4</v>
          </cell>
        </row>
        <row r="363">
          <cell r="C363">
            <v>42530</v>
          </cell>
          <cell r="D363">
            <v>6.7</v>
          </cell>
          <cell r="E363">
            <v>3.4499999999999998E-4</v>
          </cell>
        </row>
        <row r="364">
          <cell r="C364">
            <v>42531</v>
          </cell>
          <cell r="D364">
            <v>6.75</v>
          </cell>
          <cell r="E364">
            <v>1.07E-4</v>
          </cell>
        </row>
        <row r="365">
          <cell r="C365">
            <v>42534</v>
          </cell>
          <cell r="D365">
            <v>6.9</v>
          </cell>
          <cell r="E365">
            <v>3.1799999999999998E-4</v>
          </cell>
        </row>
        <row r="366">
          <cell r="C366">
            <v>42535</v>
          </cell>
          <cell r="D366">
            <v>6.72</v>
          </cell>
          <cell r="E366">
            <v>7.18E-4</v>
          </cell>
        </row>
        <row r="367">
          <cell r="C367">
            <v>42536</v>
          </cell>
          <cell r="D367">
            <v>6.72</v>
          </cell>
          <cell r="E367">
            <v>1.11E-4</v>
          </cell>
        </row>
        <row r="368">
          <cell r="C368">
            <v>42537</v>
          </cell>
          <cell r="D368">
            <v>6.51</v>
          </cell>
          <cell r="E368">
            <v>3.7399999999999998E-4</v>
          </cell>
        </row>
        <row r="369">
          <cell r="C369">
            <v>42538</v>
          </cell>
          <cell r="D369">
            <v>6.58</v>
          </cell>
          <cell r="E369">
            <v>2.1100000000000001E-4</v>
          </cell>
        </row>
        <row r="370">
          <cell r="C370">
            <v>42541</v>
          </cell>
          <cell r="D370">
            <v>6.5</v>
          </cell>
          <cell r="E370">
            <v>5.7499999999999999E-4</v>
          </cell>
        </row>
        <row r="371">
          <cell r="C371">
            <v>42542</v>
          </cell>
          <cell r="D371">
            <v>6.48</v>
          </cell>
          <cell r="E371">
            <v>2.6400000000000002E-4</v>
          </cell>
        </row>
        <row r="372">
          <cell r="C372">
            <v>42543</v>
          </cell>
          <cell r="D372">
            <v>6.5</v>
          </cell>
          <cell r="E372">
            <v>2.7399999999999999E-4</v>
          </cell>
        </row>
        <row r="373">
          <cell r="C373">
            <v>42544</v>
          </cell>
          <cell r="D373">
            <v>6.51</v>
          </cell>
          <cell r="E373">
            <v>1.1E-5</v>
          </cell>
        </row>
        <row r="374">
          <cell r="C374">
            <v>42545</v>
          </cell>
          <cell r="D374">
            <v>6</v>
          </cell>
          <cell r="E374">
            <v>2.6380000000000002E-3</v>
          </cell>
        </row>
        <row r="375">
          <cell r="C375">
            <v>42548</v>
          </cell>
          <cell r="D375">
            <v>6.15</v>
          </cell>
          <cell r="E375">
            <v>1.302E-3</v>
          </cell>
        </row>
        <row r="376">
          <cell r="C376">
            <v>42549</v>
          </cell>
          <cell r="D376">
            <v>6.25</v>
          </cell>
          <cell r="E376">
            <v>5.8299999999999997E-4</v>
          </cell>
        </row>
        <row r="377">
          <cell r="C377">
            <v>42550</v>
          </cell>
          <cell r="D377">
            <v>6.36</v>
          </cell>
          <cell r="E377">
            <v>8.0099999999999995E-4</v>
          </cell>
        </row>
        <row r="378">
          <cell r="C378">
            <v>42551</v>
          </cell>
          <cell r="D378">
            <v>6.36</v>
          </cell>
          <cell r="E378">
            <v>9.9999999999999995E-7</v>
          </cell>
        </row>
        <row r="379">
          <cell r="C379">
            <v>42552</v>
          </cell>
          <cell r="D379">
            <v>6.36</v>
          </cell>
          <cell r="E379">
            <v>9.9999999999999995E-7</v>
          </cell>
        </row>
        <row r="380">
          <cell r="C380">
            <v>42555</v>
          </cell>
          <cell r="D380">
            <v>6.44</v>
          </cell>
          <cell r="E380">
            <v>4.0099999999999999E-4</v>
          </cell>
        </row>
        <row r="381">
          <cell r="C381">
            <v>42556</v>
          </cell>
          <cell r="D381">
            <v>6.41</v>
          </cell>
          <cell r="E381">
            <v>2.0100000000000001E-4</v>
          </cell>
        </row>
        <row r="382">
          <cell r="C382">
            <v>42557</v>
          </cell>
          <cell r="D382">
            <v>6.4</v>
          </cell>
          <cell r="E382">
            <v>8.6899999999999998E-4</v>
          </cell>
        </row>
        <row r="383">
          <cell r="C383">
            <v>42558</v>
          </cell>
          <cell r="D383">
            <v>6.4</v>
          </cell>
          <cell r="E383">
            <v>1.05E-4</v>
          </cell>
        </row>
        <row r="384">
          <cell r="C384">
            <v>42559</v>
          </cell>
          <cell r="D384">
            <v>6.7</v>
          </cell>
          <cell r="E384">
            <v>6.7000000000000002E-4</v>
          </cell>
        </row>
        <row r="385">
          <cell r="C385">
            <v>42562</v>
          </cell>
          <cell r="D385">
            <v>6.7</v>
          </cell>
          <cell r="E385">
            <v>9.9999999999999995E-7</v>
          </cell>
        </row>
        <row r="386">
          <cell r="C386">
            <v>42563</v>
          </cell>
          <cell r="D386">
            <v>6.5</v>
          </cell>
          <cell r="E386">
            <v>2.92E-4</v>
          </cell>
        </row>
        <row r="387">
          <cell r="C387">
            <v>42564</v>
          </cell>
          <cell r="D387">
            <v>6.6</v>
          </cell>
          <cell r="E387">
            <v>4.57E-4</v>
          </cell>
        </row>
        <row r="388">
          <cell r="C388">
            <v>42565</v>
          </cell>
          <cell r="D388">
            <v>6.6</v>
          </cell>
          <cell r="E388">
            <v>9.9999999999999995E-7</v>
          </cell>
        </row>
        <row r="389">
          <cell r="C389">
            <v>42566</v>
          </cell>
          <cell r="D389">
            <v>6.71</v>
          </cell>
          <cell r="E389">
            <v>8.4699999999999999E-4</v>
          </cell>
        </row>
        <row r="390">
          <cell r="C390">
            <v>42569</v>
          </cell>
          <cell r="D390">
            <v>6.76</v>
          </cell>
          <cell r="E390">
            <v>1.4530000000000001E-3</v>
          </cell>
        </row>
        <row r="391">
          <cell r="C391">
            <v>42570</v>
          </cell>
          <cell r="D391">
            <v>6.7</v>
          </cell>
          <cell r="E391">
            <v>4.2200000000000001E-4</v>
          </cell>
        </row>
        <row r="392">
          <cell r="C392">
            <v>42571</v>
          </cell>
          <cell r="D392">
            <v>6.89</v>
          </cell>
          <cell r="E392">
            <v>7.7999999999999999E-5</v>
          </cell>
        </row>
        <row r="393">
          <cell r="C393">
            <v>42572</v>
          </cell>
          <cell r="D393">
            <v>6.89</v>
          </cell>
          <cell r="E393">
            <v>9.9999999999999995E-7</v>
          </cell>
        </row>
        <row r="394">
          <cell r="C394">
            <v>42573</v>
          </cell>
          <cell r="D394">
            <v>6.4</v>
          </cell>
          <cell r="E394">
            <v>3.4039999999999999E-3</v>
          </cell>
        </row>
        <row r="395">
          <cell r="C395">
            <v>42576</v>
          </cell>
          <cell r="D395">
            <v>6.4</v>
          </cell>
          <cell r="E395">
            <v>1E-4</v>
          </cell>
        </row>
        <row r="396">
          <cell r="C396">
            <v>42577</v>
          </cell>
          <cell r="D396">
            <v>6.32</v>
          </cell>
          <cell r="E396">
            <v>4.6999999999999997E-5</v>
          </cell>
        </row>
        <row r="397">
          <cell r="C397">
            <v>42578</v>
          </cell>
          <cell r="D397">
            <v>6.18</v>
          </cell>
          <cell r="E397">
            <v>2.006E-3</v>
          </cell>
        </row>
        <row r="398">
          <cell r="C398">
            <v>42579</v>
          </cell>
          <cell r="D398">
            <v>6.05</v>
          </cell>
          <cell r="E398">
            <v>7.1100000000000004E-4</v>
          </cell>
        </row>
        <row r="399">
          <cell r="C399">
            <v>42580</v>
          </cell>
          <cell r="D399">
            <v>6.06</v>
          </cell>
          <cell r="E399">
            <v>5.2700000000000002E-4</v>
          </cell>
        </row>
        <row r="400">
          <cell r="C400">
            <v>42583</v>
          </cell>
          <cell r="D400">
            <v>6</v>
          </cell>
          <cell r="E400">
            <v>4.6299999999999998E-4</v>
          </cell>
        </row>
        <row r="401">
          <cell r="C401">
            <v>42584</v>
          </cell>
          <cell r="D401">
            <v>6.01</v>
          </cell>
          <cell r="E401">
            <v>6.6399999999999999E-4</v>
          </cell>
        </row>
        <row r="402">
          <cell r="C402">
            <v>42585</v>
          </cell>
          <cell r="D402">
            <v>6.11</v>
          </cell>
          <cell r="E402">
            <v>5.0100000000000003E-4</v>
          </cell>
        </row>
        <row r="403">
          <cell r="C403">
            <v>42586</v>
          </cell>
          <cell r="D403">
            <v>6.11</v>
          </cell>
          <cell r="E403">
            <v>9.9999999999999995E-7</v>
          </cell>
        </row>
        <row r="404">
          <cell r="C404">
            <v>42587</v>
          </cell>
          <cell r="D404">
            <v>6.11</v>
          </cell>
          <cell r="E404">
            <v>9.9999999999999995E-7</v>
          </cell>
        </row>
        <row r="405">
          <cell r="C405">
            <v>42590</v>
          </cell>
          <cell r="D405">
            <v>6.11</v>
          </cell>
          <cell r="E405">
            <v>9.9999999999999995E-7</v>
          </cell>
        </row>
        <row r="406">
          <cell r="C406">
            <v>42591</v>
          </cell>
          <cell r="D406">
            <v>6.1</v>
          </cell>
          <cell r="E406">
            <v>1.01E-4</v>
          </cell>
        </row>
        <row r="407">
          <cell r="C407">
            <v>42592</v>
          </cell>
          <cell r="D407">
            <v>6.1</v>
          </cell>
          <cell r="E407">
            <v>9.9999999999999995E-7</v>
          </cell>
        </row>
        <row r="408">
          <cell r="C408">
            <v>42593</v>
          </cell>
          <cell r="D408">
            <v>5.99</v>
          </cell>
          <cell r="E408">
            <v>1.519E-3</v>
          </cell>
        </row>
        <row r="409">
          <cell r="C409">
            <v>42594</v>
          </cell>
          <cell r="D409">
            <v>5.8</v>
          </cell>
          <cell r="E409">
            <v>7.4200000000000004E-4</v>
          </cell>
        </row>
        <row r="410">
          <cell r="C410">
            <v>42597</v>
          </cell>
          <cell r="D410">
            <v>5.8</v>
          </cell>
          <cell r="E410">
            <v>4.6799999999999999E-4</v>
          </cell>
        </row>
        <row r="411">
          <cell r="C411">
            <v>42598</v>
          </cell>
          <cell r="D411">
            <v>5.69</v>
          </cell>
          <cell r="E411">
            <v>1.493E-3</v>
          </cell>
        </row>
        <row r="412">
          <cell r="C412">
            <v>42599</v>
          </cell>
          <cell r="D412">
            <v>5.8</v>
          </cell>
          <cell r="E412">
            <v>2.3000000000000001E-4</v>
          </cell>
        </row>
        <row r="413">
          <cell r="C413">
            <v>42600</v>
          </cell>
          <cell r="D413">
            <v>5.8</v>
          </cell>
          <cell r="E413">
            <v>2.04E-4</v>
          </cell>
        </row>
        <row r="414">
          <cell r="C414">
            <v>42601</v>
          </cell>
          <cell r="D414">
            <v>5.68</v>
          </cell>
          <cell r="E414">
            <v>3.9800000000000002E-4</v>
          </cell>
        </row>
        <row r="415">
          <cell r="C415">
            <v>42604</v>
          </cell>
          <cell r="D415">
            <v>5.7</v>
          </cell>
          <cell r="E415">
            <v>2.7599999999999999E-4</v>
          </cell>
        </row>
        <row r="416">
          <cell r="C416">
            <v>42605</v>
          </cell>
          <cell r="D416">
            <v>5.79</v>
          </cell>
          <cell r="E416">
            <v>3.1000000000000001E-5</v>
          </cell>
        </row>
        <row r="417">
          <cell r="C417">
            <v>42606</v>
          </cell>
          <cell r="D417">
            <v>5.95</v>
          </cell>
          <cell r="E417">
            <v>8.7100000000000003E-4</v>
          </cell>
        </row>
        <row r="418">
          <cell r="C418">
            <v>42607</v>
          </cell>
          <cell r="D418">
            <v>5.83</v>
          </cell>
          <cell r="E418">
            <v>1.0889999999999999E-3</v>
          </cell>
        </row>
        <row r="419">
          <cell r="C419">
            <v>42608</v>
          </cell>
          <cell r="D419">
            <v>5.83</v>
          </cell>
          <cell r="E419">
            <v>9.9999999999999995E-7</v>
          </cell>
        </row>
        <row r="420">
          <cell r="C420">
            <v>42611</v>
          </cell>
          <cell r="D420">
            <v>5.83</v>
          </cell>
          <cell r="E420">
            <v>9.9999999999999995E-7</v>
          </cell>
        </row>
        <row r="421">
          <cell r="C421">
            <v>42612</v>
          </cell>
          <cell r="D421">
            <v>5.83</v>
          </cell>
          <cell r="E421">
            <v>9.9999999999999995E-7</v>
          </cell>
        </row>
        <row r="422">
          <cell r="C422">
            <v>42613</v>
          </cell>
          <cell r="D422">
            <v>5.84</v>
          </cell>
          <cell r="E422">
            <v>3.3500000000000001E-4</v>
          </cell>
        </row>
        <row r="423">
          <cell r="C423">
            <v>42614</v>
          </cell>
          <cell r="D423">
            <v>5.89</v>
          </cell>
          <cell r="E423">
            <v>1.83E-4</v>
          </cell>
        </row>
        <row r="424">
          <cell r="C424">
            <v>42615</v>
          </cell>
          <cell r="D424">
            <v>5.89</v>
          </cell>
          <cell r="E424">
            <v>9.9999999999999995E-7</v>
          </cell>
        </row>
        <row r="425">
          <cell r="C425">
            <v>42618</v>
          </cell>
          <cell r="D425">
            <v>5.89</v>
          </cell>
          <cell r="E425">
            <v>9.0000000000000006E-5</v>
          </cell>
        </row>
        <row r="426">
          <cell r="C426">
            <v>42619</v>
          </cell>
          <cell r="D426">
            <v>5.9</v>
          </cell>
          <cell r="E426">
            <v>5.5699999999999999E-4</v>
          </cell>
        </row>
        <row r="427">
          <cell r="C427">
            <v>42620</v>
          </cell>
          <cell r="D427">
            <v>5.86</v>
          </cell>
          <cell r="E427">
            <v>4.8299999999999998E-4</v>
          </cell>
        </row>
        <row r="428">
          <cell r="C428">
            <v>42621</v>
          </cell>
          <cell r="D428">
            <v>5.86</v>
          </cell>
          <cell r="E428">
            <v>9.9999999999999995E-7</v>
          </cell>
        </row>
        <row r="429">
          <cell r="C429">
            <v>42622</v>
          </cell>
          <cell r="D429">
            <v>5.86</v>
          </cell>
          <cell r="E429">
            <v>9.9999999999999995E-7</v>
          </cell>
        </row>
        <row r="430">
          <cell r="C430">
            <v>42625</v>
          </cell>
          <cell r="D430">
            <v>5.67</v>
          </cell>
          <cell r="E430">
            <v>1.0269999999999999E-3</v>
          </cell>
        </row>
        <row r="431">
          <cell r="C431">
            <v>42626</v>
          </cell>
          <cell r="D431">
            <v>5.69</v>
          </cell>
          <cell r="E431">
            <v>3.4000000000000002E-4</v>
          </cell>
        </row>
        <row r="432">
          <cell r="C432">
            <v>42627</v>
          </cell>
          <cell r="D432">
            <v>5.66</v>
          </cell>
          <cell r="E432">
            <v>2.72E-4</v>
          </cell>
        </row>
        <row r="433">
          <cell r="C433">
            <v>42628</v>
          </cell>
          <cell r="D433">
            <v>5.62</v>
          </cell>
          <cell r="E433">
            <v>1.2899999999999999E-3</v>
          </cell>
        </row>
        <row r="434">
          <cell r="C434">
            <v>42629</v>
          </cell>
          <cell r="D434">
            <v>5.62</v>
          </cell>
          <cell r="E434">
            <v>9.9999999999999995E-7</v>
          </cell>
        </row>
        <row r="435">
          <cell r="C435">
            <v>42632</v>
          </cell>
          <cell r="D435">
            <v>5.62</v>
          </cell>
          <cell r="E435">
            <v>1E-4</v>
          </cell>
        </row>
        <row r="436">
          <cell r="C436">
            <v>42633</v>
          </cell>
          <cell r="D436">
            <v>5.6</v>
          </cell>
          <cell r="E436">
            <v>6.8900000000000005E-4</v>
          </cell>
        </row>
        <row r="437">
          <cell r="C437">
            <v>42634</v>
          </cell>
          <cell r="D437">
            <v>5.6</v>
          </cell>
          <cell r="E437">
            <v>3.5199999999999999E-4</v>
          </cell>
        </row>
        <row r="438">
          <cell r="C438">
            <v>42635</v>
          </cell>
          <cell r="D438">
            <v>5.9</v>
          </cell>
          <cell r="E438">
            <v>1.2619E-2</v>
          </cell>
        </row>
        <row r="439">
          <cell r="C439">
            <v>42636</v>
          </cell>
          <cell r="D439">
            <v>6</v>
          </cell>
          <cell r="E439">
            <v>7.3800000000000005E-4</v>
          </cell>
        </row>
        <row r="440">
          <cell r="C440">
            <v>42639</v>
          </cell>
          <cell r="D440">
            <v>5.89</v>
          </cell>
          <cell r="E440">
            <v>4.1399999999999998E-4</v>
          </cell>
        </row>
        <row r="441">
          <cell r="C441">
            <v>42640</v>
          </cell>
          <cell r="D441">
            <v>5.9</v>
          </cell>
          <cell r="E441">
            <v>1.1E-5</v>
          </cell>
        </row>
        <row r="442">
          <cell r="C442">
            <v>42641</v>
          </cell>
          <cell r="D442">
            <v>5.81</v>
          </cell>
          <cell r="E442">
            <v>9.1000000000000003E-5</v>
          </cell>
        </row>
        <row r="443">
          <cell r="C443">
            <v>42642</v>
          </cell>
          <cell r="D443">
            <v>5.81</v>
          </cell>
          <cell r="E443">
            <v>7.7800000000000005E-4</v>
          </cell>
        </row>
        <row r="444">
          <cell r="C444">
            <v>42643</v>
          </cell>
          <cell r="D444">
            <v>5.9</v>
          </cell>
          <cell r="E444">
            <v>3.6000000000000001E-5</v>
          </cell>
        </row>
        <row r="445">
          <cell r="C445">
            <v>42646</v>
          </cell>
          <cell r="D445">
            <v>5.9</v>
          </cell>
          <cell r="E445">
            <v>9.9999999999999995E-7</v>
          </cell>
        </row>
        <row r="446">
          <cell r="C446">
            <v>42647</v>
          </cell>
          <cell r="D446">
            <v>5.9</v>
          </cell>
          <cell r="E446">
            <v>9.9999999999999995E-7</v>
          </cell>
        </row>
        <row r="447">
          <cell r="C447">
            <v>42648</v>
          </cell>
          <cell r="D447">
            <v>5.9</v>
          </cell>
          <cell r="E447">
            <v>3.2699999999999998E-4</v>
          </cell>
        </row>
        <row r="448">
          <cell r="C448">
            <v>42649</v>
          </cell>
          <cell r="D448">
            <v>5.75</v>
          </cell>
          <cell r="E448">
            <v>1.093E-3</v>
          </cell>
        </row>
        <row r="449">
          <cell r="C449">
            <v>42650</v>
          </cell>
          <cell r="D449">
            <v>5.76</v>
          </cell>
          <cell r="E449">
            <v>9.9999999999999995E-7</v>
          </cell>
        </row>
        <row r="450">
          <cell r="C450">
            <v>42653</v>
          </cell>
          <cell r="D450">
            <v>5.9</v>
          </cell>
          <cell r="E450">
            <v>4.8500000000000003E-4</v>
          </cell>
        </row>
        <row r="451">
          <cell r="C451">
            <v>42654</v>
          </cell>
          <cell r="D451">
            <v>5.95</v>
          </cell>
          <cell r="E451">
            <v>2.5399999999999999E-4</v>
          </cell>
        </row>
        <row r="452">
          <cell r="C452">
            <v>42655</v>
          </cell>
          <cell r="D452">
            <v>5.89</v>
          </cell>
          <cell r="E452">
            <v>6.2399999999999999E-4</v>
          </cell>
        </row>
        <row r="453">
          <cell r="C453">
            <v>42656</v>
          </cell>
          <cell r="D453">
            <v>5.75</v>
          </cell>
          <cell r="E453">
            <v>1.3984E-2</v>
          </cell>
        </row>
        <row r="454">
          <cell r="C454">
            <v>42657</v>
          </cell>
          <cell r="D454">
            <v>5.84</v>
          </cell>
          <cell r="E454">
            <v>4.64E-4</v>
          </cell>
        </row>
        <row r="455">
          <cell r="C455">
            <v>42660</v>
          </cell>
          <cell r="D455">
            <v>5.83</v>
          </cell>
          <cell r="E455">
            <v>3.01E-4</v>
          </cell>
        </row>
        <row r="456">
          <cell r="C456">
            <v>42661</v>
          </cell>
          <cell r="D456">
            <v>5.75</v>
          </cell>
          <cell r="E456">
            <v>1.76E-4</v>
          </cell>
        </row>
        <row r="457">
          <cell r="C457">
            <v>42662</v>
          </cell>
          <cell r="D457">
            <v>5.75</v>
          </cell>
          <cell r="E457">
            <v>5.1E-5</v>
          </cell>
        </row>
        <row r="458">
          <cell r="C458">
            <v>42663</v>
          </cell>
          <cell r="D458">
            <v>5.75</v>
          </cell>
          <cell r="E458">
            <v>2.0100000000000001E-3</v>
          </cell>
        </row>
        <row r="459">
          <cell r="C459">
            <v>42664</v>
          </cell>
          <cell r="D459">
            <v>5.89</v>
          </cell>
          <cell r="E459">
            <v>7.85E-4</v>
          </cell>
        </row>
        <row r="460">
          <cell r="C460">
            <v>42667</v>
          </cell>
          <cell r="D460">
            <v>5.94</v>
          </cell>
          <cell r="E460">
            <v>4.4999999999999999E-4</v>
          </cell>
        </row>
        <row r="461">
          <cell r="C461">
            <v>42668</v>
          </cell>
          <cell r="D461">
            <v>5.93</v>
          </cell>
          <cell r="E461">
            <v>2.7E-4</v>
          </cell>
        </row>
        <row r="462">
          <cell r="C462">
            <v>42669</v>
          </cell>
          <cell r="D462">
            <v>5.9</v>
          </cell>
          <cell r="E462">
            <v>2.0000000000000001E-4</v>
          </cell>
        </row>
        <row r="463">
          <cell r="C463">
            <v>42670</v>
          </cell>
          <cell r="D463">
            <v>5.93</v>
          </cell>
          <cell r="E463">
            <v>1.3100000000000001E-4</v>
          </cell>
        </row>
        <row r="464">
          <cell r="C464">
            <v>42671</v>
          </cell>
          <cell r="D464">
            <v>5.93</v>
          </cell>
          <cell r="E464">
            <v>9.9999999999999995E-7</v>
          </cell>
        </row>
        <row r="465">
          <cell r="C465">
            <v>42674</v>
          </cell>
          <cell r="D465">
            <v>5.96</v>
          </cell>
          <cell r="E465">
            <v>4.5399999999999998E-4</v>
          </cell>
        </row>
        <row r="466">
          <cell r="C466">
            <v>42675</v>
          </cell>
          <cell r="D466">
            <v>5.96</v>
          </cell>
          <cell r="E466">
            <v>9.9999999999999995E-7</v>
          </cell>
        </row>
        <row r="467">
          <cell r="C467">
            <v>42676</v>
          </cell>
          <cell r="D467">
            <v>5.96</v>
          </cell>
          <cell r="E467">
            <v>9.9999999999999995E-7</v>
          </cell>
        </row>
        <row r="468">
          <cell r="C468">
            <v>42677</v>
          </cell>
          <cell r="D468">
            <v>5.96</v>
          </cell>
          <cell r="E468">
            <v>9.9999999999999995E-7</v>
          </cell>
        </row>
        <row r="469">
          <cell r="C469">
            <v>42678</v>
          </cell>
          <cell r="D469">
            <v>5.91</v>
          </cell>
          <cell r="E469">
            <v>2.61E-4</v>
          </cell>
        </row>
        <row r="470">
          <cell r="C470">
            <v>42681</v>
          </cell>
          <cell r="D470">
            <v>5.91</v>
          </cell>
          <cell r="E470">
            <v>4.3999999999999999E-5</v>
          </cell>
        </row>
        <row r="471">
          <cell r="C471">
            <v>42682</v>
          </cell>
          <cell r="D471">
            <v>6.02</v>
          </cell>
          <cell r="E471">
            <v>3.4099999999999999E-4</v>
          </cell>
        </row>
        <row r="472">
          <cell r="C472">
            <v>42683</v>
          </cell>
          <cell r="D472">
            <v>6</v>
          </cell>
          <cell r="E472">
            <v>1.8000000000000001E-4</v>
          </cell>
        </row>
        <row r="473">
          <cell r="C473">
            <v>42684</v>
          </cell>
          <cell r="D473">
            <v>5.95</v>
          </cell>
          <cell r="E473">
            <v>1.1400000000000001E-4</v>
          </cell>
        </row>
        <row r="474">
          <cell r="C474">
            <v>42685</v>
          </cell>
          <cell r="D474">
            <v>5.95</v>
          </cell>
          <cell r="E474">
            <v>9.9999999999999995E-7</v>
          </cell>
        </row>
        <row r="475">
          <cell r="C475">
            <v>42688</v>
          </cell>
          <cell r="D475">
            <v>5.9</v>
          </cell>
          <cell r="E475">
            <v>6.0000000000000002E-5</v>
          </cell>
        </row>
        <row r="476">
          <cell r="C476">
            <v>42689</v>
          </cell>
          <cell r="D476">
            <v>5.91</v>
          </cell>
          <cell r="E476">
            <v>9.3599999999999998E-4</v>
          </cell>
        </row>
        <row r="477">
          <cell r="C477">
            <v>42690</v>
          </cell>
          <cell r="D477">
            <v>5.91</v>
          </cell>
          <cell r="E477">
            <v>9.9999999999999995E-7</v>
          </cell>
        </row>
        <row r="478">
          <cell r="C478">
            <v>42691</v>
          </cell>
          <cell r="D478">
            <v>6</v>
          </cell>
          <cell r="E478">
            <v>2.1000000000000001E-4</v>
          </cell>
        </row>
        <row r="479">
          <cell r="C479">
            <v>42692</v>
          </cell>
          <cell r="D479">
            <v>6.1</v>
          </cell>
          <cell r="E479">
            <v>3.6000000000000002E-4</v>
          </cell>
        </row>
        <row r="480">
          <cell r="C480">
            <v>42695</v>
          </cell>
          <cell r="D480">
            <v>6</v>
          </cell>
          <cell r="E480">
            <v>2.9999999999999997E-4</v>
          </cell>
        </row>
        <row r="481">
          <cell r="C481">
            <v>42696</v>
          </cell>
          <cell r="D481">
            <v>5.9</v>
          </cell>
          <cell r="E481">
            <v>5.0000000000000001E-4</v>
          </cell>
        </row>
        <row r="482">
          <cell r="C482">
            <v>42697</v>
          </cell>
          <cell r="D482">
            <v>5.66</v>
          </cell>
          <cell r="E482">
            <v>1.232E-3</v>
          </cell>
        </row>
        <row r="483">
          <cell r="C483">
            <v>42698</v>
          </cell>
          <cell r="D483">
            <v>5.4</v>
          </cell>
          <cell r="E483">
            <v>3.581E-3</v>
          </cell>
        </row>
        <row r="484">
          <cell r="C484">
            <v>42699</v>
          </cell>
          <cell r="D484">
            <v>5.4</v>
          </cell>
          <cell r="E484">
            <v>1.5430000000000001E-3</v>
          </cell>
        </row>
        <row r="485">
          <cell r="C485">
            <v>42702</v>
          </cell>
          <cell r="D485">
            <v>5.4</v>
          </cell>
          <cell r="E485">
            <v>7.1100000000000004E-4</v>
          </cell>
        </row>
        <row r="486">
          <cell r="C486">
            <v>42703</v>
          </cell>
          <cell r="D486">
            <v>5.5</v>
          </cell>
          <cell r="E486">
            <v>6.9999999999999999E-4</v>
          </cell>
        </row>
        <row r="487">
          <cell r="C487">
            <v>42704</v>
          </cell>
          <cell r="D487">
            <v>5.53</v>
          </cell>
          <cell r="E487">
            <v>1E-4</v>
          </cell>
        </row>
        <row r="488">
          <cell r="C488">
            <v>42705</v>
          </cell>
          <cell r="D488">
            <v>5.53</v>
          </cell>
          <cell r="E488">
            <v>9.9999999999999995E-7</v>
          </cell>
        </row>
        <row r="489">
          <cell r="C489">
            <v>42706</v>
          </cell>
          <cell r="D489">
            <v>5.51</v>
          </cell>
          <cell r="E489">
            <v>1.011E-3</v>
          </cell>
        </row>
        <row r="490">
          <cell r="C490">
            <v>42709</v>
          </cell>
          <cell r="D490">
            <v>5.52</v>
          </cell>
          <cell r="E490">
            <v>2.0100000000000001E-4</v>
          </cell>
        </row>
        <row r="491">
          <cell r="C491">
            <v>42710</v>
          </cell>
          <cell r="D491">
            <v>5.4</v>
          </cell>
          <cell r="E491">
            <v>1.15E-3</v>
          </cell>
        </row>
        <row r="492">
          <cell r="C492">
            <v>42711</v>
          </cell>
          <cell r="D492">
            <v>5.39</v>
          </cell>
          <cell r="E492">
            <v>5.0600000000000005E-4</v>
          </cell>
        </row>
        <row r="493">
          <cell r="C493">
            <v>42712</v>
          </cell>
          <cell r="D493">
            <v>5.4</v>
          </cell>
          <cell r="E493">
            <v>9.9099999999999991E-4</v>
          </cell>
        </row>
        <row r="494">
          <cell r="C494">
            <v>42713</v>
          </cell>
          <cell r="D494">
            <v>5.46</v>
          </cell>
          <cell r="E494">
            <v>1.5699999999999999E-4</v>
          </cell>
        </row>
        <row r="495">
          <cell r="C495">
            <v>42716</v>
          </cell>
          <cell r="D495">
            <v>5.41</v>
          </cell>
          <cell r="E495">
            <v>2.9999999999999997E-4</v>
          </cell>
        </row>
        <row r="496">
          <cell r="C496">
            <v>42717</v>
          </cell>
          <cell r="D496">
            <v>5.45</v>
          </cell>
          <cell r="E496">
            <v>3.2899999999999997E-4</v>
          </cell>
        </row>
        <row r="497">
          <cell r="C497">
            <v>42718</v>
          </cell>
          <cell r="D497">
            <v>5.5</v>
          </cell>
          <cell r="E497">
            <v>2.2499999999999999E-4</v>
          </cell>
        </row>
        <row r="498">
          <cell r="C498">
            <v>42719</v>
          </cell>
          <cell r="D498">
            <v>5.36</v>
          </cell>
          <cell r="E498">
            <v>6.8499999999999995E-4</v>
          </cell>
        </row>
        <row r="499">
          <cell r="C499">
            <v>42720</v>
          </cell>
          <cell r="D499">
            <v>5.39</v>
          </cell>
          <cell r="E499">
            <v>1.4339999999999999E-3</v>
          </cell>
        </row>
        <row r="500">
          <cell r="C500">
            <v>42723</v>
          </cell>
          <cell r="D500">
            <v>5.47</v>
          </cell>
          <cell r="E500">
            <v>1.4450000000000001E-3</v>
          </cell>
        </row>
        <row r="501">
          <cell r="C501">
            <v>42724</v>
          </cell>
          <cell r="D501">
            <v>5.47</v>
          </cell>
          <cell r="E501">
            <v>3.59E-4</v>
          </cell>
        </row>
        <row r="502">
          <cell r="C502">
            <v>42725</v>
          </cell>
          <cell r="D502">
            <v>5.4</v>
          </cell>
          <cell r="E502">
            <v>1.346E-3</v>
          </cell>
        </row>
        <row r="503">
          <cell r="C503">
            <v>42726</v>
          </cell>
          <cell r="D503">
            <v>5.39</v>
          </cell>
          <cell r="E503">
            <v>1.5009999999999999E-3</v>
          </cell>
        </row>
        <row r="504">
          <cell r="C504">
            <v>42727</v>
          </cell>
          <cell r="D504">
            <v>5.3</v>
          </cell>
          <cell r="E504">
            <v>7.2099999999999996E-4</v>
          </cell>
        </row>
        <row r="505">
          <cell r="C505">
            <v>42731</v>
          </cell>
          <cell r="D505">
            <v>5.3</v>
          </cell>
          <cell r="E505">
            <v>4.3600000000000003E-4</v>
          </cell>
        </row>
        <row r="506">
          <cell r="C506">
            <v>42732</v>
          </cell>
          <cell r="D506">
            <v>5.26</v>
          </cell>
          <cell r="E506">
            <v>5.8699999999999996E-4</v>
          </cell>
        </row>
        <row r="507">
          <cell r="C507">
            <v>42733</v>
          </cell>
          <cell r="D507">
            <v>5.24</v>
          </cell>
          <cell r="E507">
            <v>5.4600000000000004E-4</v>
          </cell>
        </row>
        <row r="508">
          <cell r="C508">
            <v>42734</v>
          </cell>
          <cell r="D508">
            <v>5.2</v>
          </cell>
          <cell r="E508">
            <v>1.1919999999999999E-3</v>
          </cell>
        </row>
        <row r="509">
          <cell r="C509">
            <v>42737</v>
          </cell>
          <cell r="D509">
            <v>5.12</v>
          </cell>
          <cell r="E509">
            <v>2.9100000000000003E-4</v>
          </cell>
        </row>
        <row r="510">
          <cell r="C510">
            <v>42738</v>
          </cell>
          <cell r="D510">
            <v>5.19</v>
          </cell>
          <cell r="E510">
            <v>1.3999999999999999E-4</v>
          </cell>
        </row>
        <row r="511">
          <cell r="C511">
            <v>42739</v>
          </cell>
          <cell r="D511">
            <v>5.2</v>
          </cell>
          <cell r="E511">
            <v>1.6100000000000001E-4</v>
          </cell>
        </row>
        <row r="512">
          <cell r="C512">
            <v>42740</v>
          </cell>
          <cell r="D512">
            <v>5.0999999999999996</v>
          </cell>
          <cell r="E512">
            <v>2.2009999999999998E-3</v>
          </cell>
        </row>
        <row r="513">
          <cell r="C513">
            <v>42741</v>
          </cell>
          <cell r="D513">
            <v>5.12</v>
          </cell>
          <cell r="E513">
            <v>7.9600000000000005E-4</v>
          </cell>
        </row>
        <row r="514">
          <cell r="C514">
            <v>42744</v>
          </cell>
          <cell r="D514">
            <v>5.08</v>
          </cell>
          <cell r="E514">
            <v>9.1799999999999998E-4</v>
          </cell>
        </row>
        <row r="515">
          <cell r="C515">
            <v>42745</v>
          </cell>
          <cell r="D515">
            <v>5.0599999999999996</v>
          </cell>
          <cell r="E515">
            <v>1.034E-3</v>
          </cell>
        </row>
        <row r="516">
          <cell r="C516">
            <v>42746</v>
          </cell>
          <cell r="D516">
            <v>5.0999999999999996</v>
          </cell>
          <cell r="E516">
            <v>2.0100000000000001E-4</v>
          </cell>
        </row>
        <row r="517">
          <cell r="C517">
            <v>42747</v>
          </cell>
          <cell r="D517">
            <v>5.18</v>
          </cell>
          <cell r="E517">
            <v>2.9599999999999998E-4</v>
          </cell>
        </row>
        <row r="518">
          <cell r="C518">
            <v>42748</v>
          </cell>
          <cell r="D518">
            <v>5.12</v>
          </cell>
          <cell r="E518">
            <v>2.52E-4</v>
          </cell>
        </row>
        <row r="519">
          <cell r="C519">
            <v>42751</v>
          </cell>
          <cell r="D519">
            <v>5.2</v>
          </cell>
          <cell r="E519">
            <v>7.0500000000000001E-4</v>
          </cell>
        </row>
        <row r="520">
          <cell r="C520">
            <v>42752</v>
          </cell>
          <cell r="D520">
            <v>5.16</v>
          </cell>
          <cell r="E520">
            <v>1.1E-5</v>
          </cell>
        </row>
        <row r="521">
          <cell r="C521">
            <v>42753</v>
          </cell>
          <cell r="D521">
            <v>5.15</v>
          </cell>
          <cell r="E521">
            <v>4.1E-5</v>
          </cell>
        </row>
        <row r="522">
          <cell r="C522">
            <v>42754</v>
          </cell>
          <cell r="D522">
            <v>5.1100000000000003</v>
          </cell>
          <cell r="E522">
            <v>4.95E-4</v>
          </cell>
        </row>
        <row r="523">
          <cell r="C523">
            <v>42755</v>
          </cell>
          <cell r="D523">
            <v>5.08</v>
          </cell>
          <cell r="E523">
            <v>2.6699999999999998E-4</v>
          </cell>
        </row>
        <row r="524">
          <cell r="C524">
            <v>42758</v>
          </cell>
          <cell r="D524">
            <v>5.09</v>
          </cell>
          <cell r="E524">
            <v>1.15E-4</v>
          </cell>
        </row>
        <row r="525">
          <cell r="C525">
            <v>42759</v>
          </cell>
          <cell r="D525">
            <v>5.05</v>
          </cell>
          <cell r="E525">
            <v>3.01E-4</v>
          </cell>
        </row>
        <row r="526">
          <cell r="C526">
            <v>42760</v>
          </cell>
          <cell r="D526">
            <v>5.0599999999999996</v>
          </cell>
          <cell r="E526">
            <v>9.9999999999999995E-7</v>
          </cell>
        </row>
        <row r="527">
          <cell r="C527">
            <v>42761</v>
          </cell>
          <cell r="D527">
            <v>5.25</v>
          </cell>
          <cell r="E527">
            <v>6.7000000000000002E-4</v>
          </cell>
        </row>
        <row r="528">
          <cell r="C528">
            <v>42762</v>
          </cell>
          <cell r="D528">
            <v>5.19</v>
          </cell>
          <cell r="E528">
            <v>5.53E-4</v>
          </cell>
        </row>
        <row r="529">
          <cell r="C529">
            <v>42765</v>
          </cell>
          <cell r="D529">
            <v>5.15</v>
          </cell>
          <cell r="E529">
            <v>1.7699999999999999E-4</v>
          </cell>
        </row>
        <row r="530">
          <cell r="C530">
            <v>42766</v>
          </cell>
          <cell r="D530">
            <v>5.14</v>
          </cell>
          <cell r="E530">
            <v>8.6600000000000002E-4</v>
          </cell>
        </row>
        <row r="531">
          <cell r="C531">
            <v>42767</v>
          </cell>
          <cell r="D531">
            <v>5.0999999999999996</v>
          </cell>
          <cell r="E531">
            <v>7.2300000000000001E-4</v>
          </cell>
        </row>
        <row r="532">
          <cell r="C532">
            <v>42768</v>
          </cell>
          <cell r="D532">
            <v>5.0999999999999996</v>
          </cell>
          <cell r="E532">
            <v>2.9999999999999997E-4</v>
          </cell>
        </row>
        <row r="533">
          <cell r="C533">
            <v>42769</v>
          </cell>
          <cell r="D533">
            <v>5.15</v>
          </cell>
          <cell r="E533">
            <v>1.2999999999999999E-3</v>
          </cell>
        </row>
        <row r="534">
          <cell r="C534">
            <v>42772</v>
          </cell>
          <cell r="D534">
            <v>5.2</v>
          </cell>
          <cell r="E534">
            <v>1.9E-3</v>
          </cell>
        </row>
        <row r="535">
          <cell r="C535">
            <v>42773</v>
          </cell>
          <cell r="D535">
            <v>5.2</v>
          </cell>
          <cell r="E535">
            <v>1E-4</v>
          </cell>
        </row>
        <row r="536">
          <cell r="C536">
            <v>42774</v>
          </cell>
          <cell r="D536">
            <v>5.05</v>
          </cell>
          <cell r="E536">
            <v>6.9999999999999999E-4</v>
          </cell>
        </row>
        <row r="537">
          <cell r="C537">
            <v>42775</v>
          </cell>
          <cell r="D537">
            <v>5.0999999999999996</v>
          </cell>
          <cell r="E537">
            <v>2.2599999999999999E-4</v>
          </cell>
        </row>
        <row r="538">
          <cell r="C538">
            <v>42776</v>
          </cell>
          <cell r="D538">
            <v>5.05</v>
          </cell>
          <cell r="E538">
            <v>1.4899999999999999E-4</v>
          </cell>
        </row>
        <row r="539">
          <cell r="C539">
            <v>42779</v>
          </cell>
          <cell r="D539">
            <v>5.05</v>
          </cell>
          <cell r="E539">
            <v>4.0000000000000002E-4</v>
          </cell>
        </row>
        <row r="540">
          <cell r="C540">
            <v>42780</v>
          </cell>
          <cell r="D540">
            <v>5.0599999999999996</v>
          </cell>
          <cell r="E540">
            <v>3.0499999999999999E-4</v>
          </cell>
        </row>
        <row r="541">
          <cell r="C541">
            <v>42781</v>
          </cell>
          <cell r="D541">
            <v>5.72</v>
          </cell>
          <cell r="E541">
            <v>1.6299000000000001E-2</v>
          </cell>
        </row>
        <row r="542">
          <cell r="C542">
            <v>42782</v>
          </cell>
          <cell r="D542">
            <v>5.88</v>
          </cell>
          <cell r="E542">
            <v>3.2859999999999999E-3</v>
          </cell>
        </row>
        <row r="543">
          <cell r="C543">
            <v>42783</v>
          </cell>
          <cell r="D543">
            <v>5.67</v>
          </cell>
          <cell r="E543">
            <v>2.8600000000000001E-3</v>
          </cell>
        </row>
        <row r="544">
          <cell r="C544">
            <v>42786</v>
          </cell>
          <cell r="D544">
            <v>6.22</v>
          </cell>
          <cell r="E544">
            <v>1.0044000000000001E-2</v>
          </cell>
        </row>
        <row r="545">
          <cell r="C545">
            <v>42787</v>
          </cell>
          <cell r="D545">
            <v>6.3</v>
          </cell>
          <cell r="E545">
            <v>9.4200000000000002E-4</v>
          </cell>
        </row>
        <row r="546">
          <cell r="C546">
            <v>42788</v>
          </cell>
          <cell r="D546">
            <v>6.29</v>
          </cell>
          <cell r="E546">
            <v>5.5000000000000003E-4</v>
          </cell>
        </row>
        <row r="547">
          <cell r="C547">
            <v>42789</v>
          </cell>
          <cell r="D547">
            <v>6.3</v>
          </cell>
          <cell r="E547">
            <v>5.2810000000000001E-3</v>
          </cell>
        </row>
        <row r="548">
          <cell r="C548">
            <v>42790</v>
          </cell>
          <cell r="D548">
            <v>6.45</v>
          </cell>
          <cell r="E548">
            <v>9.6699999999999998E-4</v>
          </cell>
        </row>
        <row r="549">
          <cell r="C549">
            <v>42793</v>
          </cell>
          <cell r="D549">
            <v>6.45</v>
          </cell>
          <cell r="E549">
            <v>9.3899999999999995E-4</v>
          </cell>
        </row>
        <row r="550">
          <cell r="C550">
            <v>42794</v>
          </cell>
          <cell r="D550">
            <v>6.41</v>
          </cell>
          <cell r="E550">
            <v>3.1100000000000002E-4</v>
          </cell>
        </row>
        <row r="551">
          <cell r="C551">
            <v>42795</v>
          </cell>
          <cell r="D551">
            <v>6.15</v>
          </cell>
          <cell r="E551">
            <v>1.5870000000000001E-3</v>
          </cell>
        </row>
        <row r="552">
          <cell r="C552">
            <v>42796</v>
          </cell>
          <cell r="D552">
            <v>6.13</v>
          </cell>
          <cell r="E552">
            <v>7.0699999999999995E-4</v>
          </cell>
        </row>
        <row r="553">
          <cell r="C553">
            <v>42797</v>
          </cell>
          <cell r="D553">
            <v>6.14</v>
          </cell>
          <cell r="E553">
            <v>2.41E-4</v>
          </cell>
        </row>
        <row r="554">
          <cell r="C554">
            <v>42800</v>
          </cell>
          <cell r="D554">
            <v>6.12</v>
          </cell>
          <cell r="E554">
            <v>3.0600000000000001E-4</v>
          </cell>
        </row>
        <row r="555">
          <cell r="C555">
            <v>42801</v>
          </cell>
          <cell r="D555">
            <v>6.11</v>
          </cell>
          <cell r="E555">
            <v>2.99E-4</v>
          </cell>
        </row>
        <row r="556">
          <cell r="C556">
            <v>42802</v>
          </cell>
          <cell r="D556">
            <v>6.11</v>
          </cell>
          <cell r="E556">
            <v>9.9999999999999995E-7</v>
          </cell>
        </row>
        <row r="557">
          <cell r="C557">
            <v>42803</v>
          </cell>
          <cell r="D557">
            <v>6.1</v>
          </cell>
          <cell r="E557">
            <v>9.0200000000000002E-4</v>
          </cell>
        </row>
        <row r="558">
          <cell r="C558">
            <v>42804</v>
          </cell>
          <cell r="D558">
            <v>6.1</v>
          </cell>
          <cell r="E558">
            <v>9.9999999999999995E-7</v>
          </cell>
        </row>
        <row r="559">
          <cell r="C559">
            <v>42807</v>
          </cell>
          <cell r="D559">
            <v>6.2</v>
          </cell>
          <cell r="E559">
            <v>1.245E-3</v>
          </cell>
        </row>
        <row r="560">
          <cell r="C560">
            <v>42808</v>
          </cell>
          <cell r="D560">
            <v>6.2</v>
          </cell>
          <cell r="E560">
            <v>9.9999999999999995E-7</v>
          </cell>
        </row>
        <row r="561">
          <cell r="C561">
            <v>42809</v>
          </cell>
          <cell r="D561">
            <v>6.25</v>
          </cell>
          <cell r="E561">
            <v>1.01E-4</v>
          </cell>
        </row>
        <row r="562">
          <cell r="C562">
            <v>42810</v>
          </cell>
          <cell r="D562">
            <v>6.3</v>
          </cell>
          <cell r="E562">
            <v>8.3799999999999999E-4</v>
          </cell>
        </row>
        <row r="563">
          <cell r="C563">
            <v>42811</v>
          </cell>
          <cell r="D563">
            <v>6.3</v>
          </cell>
          <cell r="E563">
            <v>1E-4</v>
          </cell>
        </row>
        <row r="564">
          <cell r="C564">
            <v>42814</v>
          </cell>
          <cell r="D564">
            <v>6.15</v>
          </cell>
          <cell r="E564">
            <v>5.8299999999999997E-4</v>
          </cell>
        </row>
        <row r="565">
          <cell r="C565">
            <v>42815</v>
          </cell>
          <cell r="D565">
            <v>6.2</v>
          </cell>
          <cell r="E565">
            <v>1.4549999999999999E-3</v>
          </cell>
        </row>
        <row r="566">
          <cell r="C566">
            <v>42816</v>
          </cell>
          <cell r="D566">
            <v>6.15</v>
          </cell>
          <cell r="E566">
            <v>1.0900000000000001E-4</v>
          </cell>
        </row>
        <row r="567">
          <cell r="C567">
            <v>42817</v>
          </cell>
          <cell r="D567">
            <v>6.2</v>
          </cell>
          <cell r="E567">
            <v>7.8399999999999997E-4</v>
          </cell>
        </row>
        <row r="568">
          <cell r="C568">
            <v>42818</v>
          </cell>
          <cell r="D568">
            <v>6.2</v>
          </cell>
          <cell r="E568">
            <v>8.8999999999999995E-4</v>
          </cell>
        </row>
        <row r="569">
          <cell r="C569">
            <v>42821</v>
          </cell>
          <cell r="D569">
            <v>6.29</v>
          </cell>
          <cell r="E569">
            <v>3.68E-4</v>
          </cell>
        </row>
        <row r="570">
          <cell r="C570">
            <v>42822</v>
          </cell>
          <cell r="D570">
            <v>6.2</v>
          </cell>
          <cell r="E570">
            <v>8.3600000000000005E-4</v>
          </cell>
        </row>
        <row r="571">
          <cell r="C571">
            <v>42823</v>
          </cell>
          <cell r="D571">
            <v>6.11</v>
          </cell>
          <cell r="E571">
            <v>9.2599999999999996E-4</v>
          </cell>
        </row>
        <row r="572">
          <cell r="C572">
            <v>42824</v>
          </cell>
          <cell r="D572">
            <v>6.1</v>
          </cell>
          <cell r="E572">
            <v>2.9700000000000001E-4</v>
          </cell>
        </row>
        <row r="573">
          <cell r="C573">
            <v>42825</v>
          </cell>
          <cell r="D573">
            <v>6.1</v>
          </cell>
          <cell r="E573">
            <v>2.2800000000000001E-4</v>
          </cell>
        </row>
        <row r="574">
          <cell r="C574">
            <v>42828</v>
          </cell>
          <cell r="D574">
            <v>6.1</v>
          </cell>
          <cell r="E574">
            <v>1.03E-4</v>
          </cell>
        </row>
        <row r="575">
          <cell r="C575">
            <v>42829</v>
          </cell>
          <cell r="D575">
            <v>6.1</v>
          </cell>
          <cell r="E575">
            <v>1E-4</v>
          </cell>
        </row>
        <row r="576">
          <cell r="C576">
            <v>42830</v>
          </cell>
          <cell r="D576">
            <v>6.1</v>
          </cell>
          <cell r="E576">
            <v>3.1999999999999999E-5</v>
          </cell>
        </row>
        <row r="577">
          <cell r="C577">
            <v>42831</v>
          </cell>
          <cell r="D577">
            <v>6.11</v>
          </cell>
          <cell r="E577">
            <v>7.7999999999999999E-4</v>
          </cell>
        </row>
        <row r="578">
          <cell r="C578">
            <v>42832</v>
          </cell>
          <cell r="D578">
            <v>6.1</v>
          </cell>
          <cell r="E578">
            <v>1.5999999999999999E-5</v>
          </cell>
        </row>
        <row r="579">
          <cell r="C579">
            <v>42835</v>
          </cell>
          <cell r="D579">
            <v>6.07</v>
          </cell>
          <cell r="E579">
            <v>1.6149999999999999E-3</v>
          </cell>
        </row>
        <row r="580">
          <cell r="C580">
            <v>42836</v>
          </cell>
          <cell r="D580">
            <v>6.07</v>
          </cell>
          <cell r="E580">
            <v>9.9999999999999995E-7</v>
          </cell>
        </row>
        <row r="581">
          <cell r="C581">
            <v>42837</v>
          </cell>
          <cell r="D581">
            <v>6.07</v>
          </cell>
          <cell r="E581">
            <v>9.9999999999999995E-7</v>
          </cell>
        </row>
        <row r="582">
          <cell r="C582">
            <v>42838</v>
          </cell>
          <cell r="D582">
            <v>6.07</v>
          </cell>
          <cell r="E582">
            <v>1E-4</v>
          </cell>
        </row>
        <row r="583">
          <cell r="C583">
            <v>42843</v>
          </cell>
          <cell r="D583">
            <v>5.9</v>
          </cell>
          <cell r="E583">
            <v>1.175E-3</v>
          </cell>
        </row>
        <row r="584">
          <cell r="C584">
            <v>42844</v>
          </cell>
          <cell r="D584">
            <v>5.78</v>
          </cell>
          <cell r="E584">
            <v>8.9999999999999998E-4</v>
          </cell>
        </row>
        <row r="585">
          <cell r="C585">
            <v>42845</v>
          </cell>
          <cell r="D585">
            <v>5.6</v>
          </cell>
          <cell r="E585">
            <v>1.3010000000000001E-3</v>
          </cell>
        </row>
        <row r="586">
          <cell r="C586">
            <v>42846</v>
          </cell>
          <cell r="D586">
            <v>5.59</v>
          </cell>
          <cell r="E586">
            <v>1.08E-4</v>
          </cell>
        </row>
        <row r="587">
          <cell r="C587">
            <v>42849</v>
          </cell>
          <cell r="D587">
            <v>5.69</v>
          </cell>
          <cell r="E587">
            <v>5.5000000000000003E-4</v>
          </cell>
        </row>
        <row r="588">
          <cell r="C588">
            <v>42850</v>
          </cell>
          <cell r="D588">
            <v>5.8</v>
          </cell>
          <cell r="E588">
            <v>1.4170000000000001E-3</v>
          </cell>
        </row>
        <row r="589">
          <cell r="C589">
            <v>42851</v>
          </cell>
          <cell r="D589">
            <v>5.8</v>
          </cell>
          <cell r="E589">
            <v>9.9999999999999995E-7</v>
          </cell>
        </row>
        <row r="590">
          <cell r="C590">
            <v>42852</v>
          </cell>
          <cell r="D590">
            <v>5.85</v>
          </cell>
          <cell r="E590">
            <v>1.7000000000000001E-4</v>
          </cell>
        </row>
        <row r="591">
          <cell r="C591">
            <v>42853</v>
          </cell>
          <cell r="D591">
            <v>5.85</v>
          </cell>
          <cell r="E591">
            <v>9.9999999999999995E-7</v>
          </cell>
        </row>
        <row r="592">
          <cell r="C592">
            <v>42857</v>
          </cell>
          <cell r="D592">
            <v>5.8</v>
          </cell>
          <cell r="E592">
            <v>8.1000000000000004E-5</v>
          </cell>
        </row>
        <row r="593">
          <cell r="C593">
            <v>42858</v>
          </cell>
          <cell r="D593">
            <v>5.8</v>
          </cell>
          <cell r="E593">
            <v>9.9999999999999995E-7</v>
          </cell>
        </row>
        <row r="594">
          <cell r="C594">
            <v>42859</v>
          </cell>
          <cell r="D594">
            <v>5.8</v>
          </cell>
          <cell r="E594">
            <v>2.0599999999999999E-4</v>
          </cell>
        </row>
        <row r="595">
          <cell r="C595">
            <v>42860</v>
          </cell>
          <cell r="D595">
            <v>5.74</v>
          </cell>
          <cell r="E595">
            <v>8.7200000000000005E-4</v>
          </cell>
        </row>
        <row r="596">
          <cell r="C596">
            <v>42863</v>
          </cell>
          <cell r="D596">
            <v>5.91</v>
          </cell>
          <cell r="E596">
            <v>1.8879999999999999E-3</v>
          </cell>
        </row>
        <row r="597">
          <cell r="C597">
            <v>42864</v>
          </cell>
          <cell r="D597">
            <v>6.01</v>
          </cell>
          <cell r="E597">
            <v>5.1099999999999995E-4</v>
          </cell>
        </row>
        <row r="598">
          <cell r="C598">
            <v>42865</v>
          </cell>
          <cell r="D598">
            <v>6.16</v>
          </cell>
          <cell r="E598">
            <v>1.253E-3</v>
          </cell>
        </row>
        <row r="599">
          <cell r="C599">
            <v>42866</v>
          </cell>
          <cell r="D599">
            <v>6.15</v>
          </cell>
          <cell r="E599">
            <v>2.0599999999999999E-4</v>
          </cell>
        </row>
        <row r="600">
          <cell r="C600">
            <v>42867</v>
          </cell>
          <cell r="D600">
            <v>6.1</v>
          </cell>
          <cell r="E600">
            <v>1.01E-4</v>
          </cell>
        </row>
        <row r="601">
          <cell r="C601">
            <v>42870</v>
          </cell>
          <cell r="D601">
            <v>6.05</v>
          </cell>
          <cell r="E601">
            <v>1.057E-3</v>
          </cell>
        </row>
        <row r="602">
          <cell r="C602">
            <v>42871</v>
          </cell>
          <cell r="D602">
            <v>5.96</v>
          </cell>
          <cell r="E602">
            <v>2.0100000000000001E-4</v>
          </cell>
        </row>
        <row r="603">
          <cell r="C603">
            <v>42872</v>
          </cell>
          <cell r="D603">
            <v>5.97</v>
          </cell>
          <cell r="E603">
            <v>2.0000000000000002E-5</v>
          </cell>
        </row>
        <row r="604">
          <cell r="C604">
            <v>42873</v>
          </cell>
          <cell r="D604">
            <v>5.96</v>
          </cell>
          <cell r="E604">
            <v>1.01E-4</v>
          </cell>
        </row>
        <row r="605">
          <cell r="C605">
            <v>42874</v>
          </cell>
          <cell r="D605">
            <v>6.09</v>
          </cell>
          <cell r="E605">
            <v>2.5000000000000001E-4</v>
          </cell>
        </row>
        <row r="606">
          <cell r="C606">
            <v>42877</v>
          </cell>
          <cell r="D606">
            <v>5.92</v>
          </cell>
          <cell r="E606">
            <v>1.1900000000000001E-3</v>
          </cell>
        </row>
        <row r="607">
          <cell r="C607">
            <v>42878</v>
          </cell>
          <cell r="D607">
            <v>5.91</v>
          </cell>
          <cell r="E607">
            <v>1.01E-4</v>
          </cell>
        </row>
        <row r="608">
          <cell r="C608">
            <v>42879</v>
          </cell>
          <cell r="D608">
            <v>6</v>
          </cell>
          <cell r="E608">
            <v>1.0399999999999999E-3</v>
          </cell>
        </row>
        <row r="609">
          <cell r="C609">
            <v>42880</v>
          </cell>
          <cell r="D609">
            <v>6.01</v>
          </cell>
          <cell r="E609">
            <v>2.0100000000000001E-4</v>
          </cell>
        </row>
        <row r="610">
          <cell r="C610">
            <v>42881</v>
          </cell>
          <cell r="D610">
            <v>6.01</v>
          </cell>
          <cell r="E610">
            <v>9.9999999999999995E-7</v>
          </cell>
        </row>
        <row r="611">
          <cell r="C611">
            <v>42884</v>
          </cell>
          <cell r="D611">
            <v>6</v>
          </cell>
          <cell r="E611">
            <v>1.5100000000000001E-4</v>
          </cell>
        </row>
        <row r="612">
          <cell r="C612">
            <v>42885</v>
          </cell>
          <cell r="D612">
            <v>6.01</v>
          </cell>
          <cell r="E612">
            <v>6.4000000000000005E-4</v>
          </cell>
        </row>
        <row r="613">
          <cell r="C613">
            <v>42886</v>
          </cell>
          <cell r="D613">
            <v>6.1</v>
          </cell>
          <cell r="E613">
            <v>8.0800000000000002E-4</v>
          </cell>
        </row>
        <row r="614">
          <cell r="C614">
            <v>42887</v>
          </cell>
          <cell r="D614">
            <v>6.15</v>
          </cell>
          <cell r="E614">
            <v>9.1799999999999998E-4</v>
          </cell>
        </row>
        <row r="615">
          <cell r="C615">
            <v>42888</v>
          </cell>
          <cell r="D615">
            <v>6.2</v>
          </cell>
          <cell r="E615">
            <v>1.256E-3</v>
          </cell>
        </row>
        <row r="616">
          <cell r="C616">
            <v>42891</v>
          </cell>
          <cell r="D616">
            <v>6.15</v>
          </cell>
          <cell r="E616">
            <v>2.0000000000000001E-4</v>
          </cell>
        </row>
        <row r="617">
          <cell r="C617">
            <v>42892</v>
          </cell>
          <cell r="D617">
            <v>6.11</v>
          </cell>
          <cell r="E617">
            <v>1.03E-4</v>
          </cell>
        </row>
        <row r="618">
          <cell r="C618">
            <v>42893</v>
          </cell>
          <cell r="D618">
            <v>6.1</v>
          </cell>
          <cell r="E618">
            <v>2.5000000000000001E-4</v>
          </cell>
        </row>
        <row r="619">
          <cell r="C619">
            <v>42894</v>
          </cell>
          <cell r="D619">
            <v>6.09</v>
          </cell>
          <cell r="E619">
            <v>8.7799999999999998E-4</v>
          </cell>
        </row>
        <row r="620">
          <cell r="C620">
            <v>42895</v>
          </cell>
          <cell r="D620">
            <v>6.1</v>
          </cell>
          <cell r="E620">
            <v>1.2E-4</v>
          </cell>
        </row>
        <row r="621">
          <cell r="C621">
            <v>42898</v>
          </cell>
          <cell r="D621">
            <v>6.1</v>
          </cell>
          <cell r="E621">
            <v>3.1999999999999999E-5</v>
          </cell>
        </row>
        <row r="622">
          <cell r="C622">
            <v>42899</v>
          </cell>
          <cell r="D622">
            <v>6</v>
          </cell>
          <cell r="E622">
            <v>6.5799999999999995E-4</v>
          </cell>
        </row>
        <row r="623">
          <cell r="C623">
            <v>42900</v>
          </cell>
          <cell r="D623">
            <v>5.95</v>
          </cell>
          <cell r="E623">
            <v>1.436E-3</v>
          </cell>
        </row>
        <row r="624">
          <cell r="C624">
            <v>42901</v>
          </cell>
          <cell r="D624">
            <v>5.83</v>
          </cell>
          <cell r="E624">
            <v>3.15E-3</v>
          </cell>
        </row>
        <row r="625">
          <cell r="C625">
            <v>42902</v>
          </cell>
          <cell r="D625">
            <v>5.6</v>
          </cell>
          <cell r="E625">
            <v>2.098E-3</v>
          </cell>
        </row>
        <row r="626">
          <cell r="C626">
            <v>42905</v>
          </cell>
          <cell r="D626">
            <v>5.55</v>
          </cell>
          <cell r="E626">
            <v>4.2259999999999997E-3</v>
          </cell>
        </row>
        <row r="627">
          <cell r="C627">
            <v>42906</v>
          </cell>
          <cell r="D627">
            <v>5.65</v>
          </cell>
          <cell r="E627">
            <v>5.3600000000000002E-4</v>
          </cell>
        </row>
        <row r="628">
          <cell r="C628">
            <v>42907</v>
          </cell>
          <cell r="D628">
            <v>5.65</v>
          </cell>
          <cell r="E628">
            <v>9.9999999999999995E-7</v>
          </cell>
        </row>
        <row r="629">
          <cell r="C629">
            <v>42908</v>
          </cell>
          <cell r="D629">
            <v>5.7</v>
          </cell>
          <cell r="E629">
            <v>1.01E-4</v>
          </cell>
        </row>
        <row r="630">
          <cell r="C630">
            <v>42909</v>
          </cell>
          <cell r="D630">
            <v>5.7</v>
          </cell>
          <cell r="E630">
            <v>9.0000000000000002E-6</v>
          </cell>
        </row>
        <row r="631">
          <cell r="C631">
            <v>42912</v>
          </cell>
          <cell r="D631">
            <v>5.79</v>
          </cell>
          <cell r="E631">
            <v>3.1199999999999999E-4</v>
          </cell>
        </row>
        <row r="632">
          <cell r="C632">
            <v>42913</v>
          </cell>
          <cell r="D632">
            <v>5.79</v>
          </cell>
          <cell r="E632">
            <v>9.9999999999999995E-7</v>
          </cell>
        </row>
        <row r="633">
          <cell r="C633">
            <v>42914</v>
          </cell>
          <cell r="D633">
            <v>5.79</v>
          </cell>
          <cell r="E633">
            <v>9.9999999999999995E-7</v>
          </cell>
        </row>
        <row r="634">
          <cell r="C634">
            <v>42915</v>
          </cell>
          <cell r="D634">
            <v>5.75</v>
          </cell>
          <cell r="E634">
            <v>2.61E-4</v>
          </cell>
        </row>
        <row r="635">
          <cell r="C635">
            <v>42916</v>
          </cell>
          <cell r="D635">
            <v>5.71</v>
          </cell>
          <cell r="E635">
            <v>8.7999999999999998E-5</v>
          </cell>
        </row>
        <row r="636">
          <cell r="C636">
            <v>42919</v>
          </cell>
          <cell r="D636">
            <v>5.8</v>
          </cell>
          <cell r="E636">
            <v>3.1399999999999999E-4</v>
          </cell>
        </row>
        <row r="637">
          <cell r="C637">
            <v>42920</v>
          </cell>
          <cell r="D637">
            <v>5.8</v>
          </cell>
          <cell r="E637">
            <v>9.9999999999999995E-7</v>
          </cell>
        </row>
        <row r="638">
          <cell r="C638">
            <v>42921</v>
          </cell>
          <cell r="D638">
            <v>5.7</v>
          </cell>
          <cell r="E638">
            <v>4.8700000000000002E-4</v>
          </cell>
        </row>
        <row r="639">
          <cell r="C639">
            <v>42922</v>
          </cell>
          <cell r="D639">
            <v>5.69</v>
          </cell>
          <cell r="E639">
            <v>3.1000000000000001E-5</v>
          </cell>
        </row>
        <row r="640">
          <cell r="C640">
            <v>42923</v>
          </cell>
          <cell r="D640">
            <v>5.68</v>
          </cell>
          <cell r="E640">
            <v>6.9999999999999994E-5</v>
          </cell>
        </row>
        <row r="641">
          <cell r="C641">
            <v>42926</v>
          </cell>
          <cell r="D641">
            <v>5.7</v>
          </cell>
          <cell r="E641">
            <v>1.01E-4</v>
          </cell>
        </row>
        <row r="642">
          <cell r="C642">
            <v>42927</v>
          </cell>
          <cell r="D642">
            <v>5.66</v>
          </cell>
          <cell r="E642">
            <v>3.5E-4</v>
          </cell>
        </row>
        <row r="643">
          <cell r="C643">
            <v>42928</v>
          </cell>
          <cell r="D643">
            <v>5.6</v>
          </cell>
          <cell r="E643">
            <v>9.3199999999999999E-4</v>
          </cell>
        </row>
        <row r="644">
          <cell r="C644">
            <v>42929</v>
          </cell>
          <cell r="D644">
            <v>5.6</v>
          </cell>
          <cell r="E644">
            <v>1E-4</v>
          </cell>
        </row>
        <row r="645">
          <cell r="C645">
            <v>42930</v>
          </cell>
          <cell r="D645">
            <v>5.6</v>
          </cell>
          <cell r="E645">
            <v>1E-4</v>
          </cell>
        </row>
        <row r="646">
          <cell r="C646">
            <v>42933</v>
          </cell>
          <cell r="D646">
            <v>5.7</v>
          </cell>
          <cell r="E646">
            <v>4.6799999999999999E-4</v>
          </cell>
        </row>
        <row r="647">
          <cell r="C647">
            <v>42934</v>
          </cell>
          <cell r="D647">
            <v>6.4</v>
          </cell>
          <cell r="E647">
            <v>5.2610000000000001E-3</v>
          </cell>
        </row>
        <row r="648">
          <cell r="C648">
            <v>42935</v>
          </cell>
          <cell r="D648">
            <v>6.5</v>
          </cell>
          <cell r="E648">
            <v>2.062E-3</v>
          </cell>
        </row>
        <row r="649">
          <cell r="C649">
            <v>42936</v>
          </cell>
          <cell r="D649">
            <v>6.58</v>
          </cell>
          <cell r="E649">
            <v>1.7470000000000001E-3</v>
          </cell>
        </row>
        <row r="650">
          <cell r="C650">
            <v>42937</v>
          </cell>
          <cell r="D650">
            <v>6.45</v>
          </cell>
          <cell r="E650">
            <v>9.7599999999999998E-4</v>
          </cell>
        </row>
        <row r="651">
          <cell r="C651">
            <v>42940</v>
          </cell>
          <cell r="D651">
            <v>6.5</v>
          </cell>
          <cell r="E651">
            <v>2.0830000000000002E-3</v>
          </cell>
        </row>
        <row r="652">
          <cell r="C652">
            <v>42941</v>
          </cell>
          <cell r="D652">
            <v>6.5</v>
          </cell>
          <cell r="E652">
            <v>8.1000000000000004E-5</v>
          </cell>
        </row>
        <row r="653">
          <cell r="C653">
            <v>42942</v>
          </cell>
          <cell r="D653">
            <v>6.5</v>
          </cell>
          <cell r="E653">
            <v>7.1100000000000004E-4</v>
          </cell>
        </row>
        <row r="654">
          <cell r="C654">
            <v>42943</v>
          </cell>
          <cell r="D654">
            <v>6.45</v>
          </cell>
          <cell r="E654">
            <v>1.9999999999999999E-6</v>
          </cell>
        </row>
        <row r="655">
          <cell r="C655">
            <v>42944</v>
          </cell>
          <cell r="D655">
            <v>6.26</v>
          </cell>
          <cell r="E655">
            <v>5.5099999999999995E-4</v>
          </cell>
        </row>
        <row r="656">
          <cell r="C656">
            <v>42947</v>
          </cell>
          <cell r="D656">
            <v>6.26</v>
          </cell>
          <cell r="E656">
            <v>9.9999999999999995E-7</v>
          </cell>
        </row>
        <row r="657">
          <cell r="C657">
            <v>42948</v>
          </cell>
          <cell r="D657">
            <v>6.25</v>
          </cell>
          <cell r="E657">
            <v>2.6400000000000002E-4</v>
          </cell>
        </row>
        <row r="658">
          <cell r="C658">
            <v>42949</v>
          </cell>
          <cell r="D658">
            <v>6.2</v>
          </cell>
          <cell r="E658">
            <v>9.6500000000000004E-4</v>
          </cell>
        </row>
        <row r="659">
          <cell r="C659">
            <v>42950</v>
          </cell>
          <cell r="D659">
            <v>6.4</v>
          </cell>
          <cell r="E659">
            <v>5.5099999999999995E-4</v>
          </cell>
        </row>
        <row r="660">
          <cell r="C660">
            <v>42951</v>
          </cell>
          <cell r="D660">
            <v>6.5</v>
          </cell>
          <cell r="E660">
            <v>2.0230000000000001E-3</v>
          </cell>
        </row>
        <row r="661">
          <cell r="C661">
            <v>42954</v>
          </cell>
          <cell r="D661">
            <v>6.4</v>
          </cell>
          <cell r="E661">
            <v>2.5099999999999998E-4</v>
          </cell>
        </row>
        <row r="662">
          <cell r="C662">
            <v>42955</v>
          </cell>
          <cell r="D662">
            <v>6.31</v>
          </cell>
          <cell r="E662">
            <v>2.0100000000000001E-4</v>
          </cell>
        </row>
        <row r="663">
          <cell r="C663">
            <v>42956</v>
          </cell>
          <cell r="D663">
            <v>6.25</v>
          </cell>
          <cell r="E663">
            <v>2.5000000000000001E-4</v>
          </cell>
        </row>
        <row r="664">
          <cell r="C664">
            <v>42957</v>
          </cell>
          <cell r="D664">
            <v>6.2</v>
          </cell>
          <cell r="E664">
            <v>4.06E-4</v>
          </cell>
        </row>
        <row r="665">
          <cell r="C665">
            <v>42958</v>
          </cell>
          <cell r="D665">
            <v>6.2</v>
          </cell>
          <cell r="E665">
            <v>8.9999999999999998E-4</v>
          </cell>
        </row>
        <row r="666">
          <cell r="C666">
            <v>42961</v>
          </cell>
          <cell r="D666">
            <v>6.2</v>
          </cell>
          <cell r="E666">
            <v>9.9999999999999995E-7</v>
          </cell>
        </row>
        <row r="667">
          <cell r="C667">
            <v>42962</v>
          </cell>
          <cell r="D667">
            <v>6.2</v>
          </cell>
          <cell r="E667">
            <v>9.9999999999999995E-7</v>
          </cell>
        </row>
        <row r="668">
          <cell r="C668">
            <v>42963</v>
          </cell>
          <cell r="D668">
            <v>5.97</v>
          </cell>
          <cell r="E668">
            <v>1.421E-3</v>
          </cell>
        </row>
        <row r="669">
          <cell r="C669">
            <v>42964</v>
          </cell>
          <cell r="D669">
            <v>6.08</v>
          </cell>
          <cell r="E669">
            <v>3.0699999999999998E-4</v>
          </cell>
        </row>
        <row r="670">
          <cell r="C670">
            <v>42965</v>
          </cell>
          <cell r="D670">
            <v>6.18</v>
          </cell>
          <cell r="E670">
            <v>8.1099999999999998E-4</v>
          </cell>
        </row>
        <row r="671">
          <cell r="C671">
            <v>42968</v>
          </cell>
          <cell r="D671">
            <v>6.2</v>
          </cell>
          <cell r="E671">
            <v>7.8700000000000005E-4</v>
          </cell>
        </row>
        <row r="672">
          <cell r="C672">
            <v>42969</v>
          </cell>
          <cell r="D672">
            <v>6.17</v>
          </cell>
          <cell r="E672">
            <v>1.103E-3</v>
          </cell>
        </row>
        <row r="673">
          <cell r="C673">
            <v>42970</v>
          </cell>
          <cell r="D673">
            <v>6.17</v>
          </cell>
          <cell r="E673">
            <v>9.9999999999999995E-7</v>
          </cell>
        </row>
        <row r="674">
          <cell r="C674">
            <v>42971</v>
          </cell>
          <cell r="D674">
            <v>6.17</v>
          </cell>
          <cell r="E674">
            <v>9.9999999999999995E-7</v>
          </cell>
        </row>
        <row r="675">
          <cell r="C675">
            <v>42972</v>
          </cell>
          <cell r="D675">
            <v>6.27</v>
          </cell>
          <cell r="E675">
            <v>3.01E-4</v>
          </cell>
        </row>
        <row r="676">
          <cell r="C676">
            <v>42975</v>
          </cell>
          <cell r="D676">
            <v>6.11</v>
          </cell>
          <cell r="E676">
            <v>1.1509999999999999E-3</v>
          </cell>
        </row>
        <row r="677">
          <cell r="C677">
            <v>42976</v>
          </cell>
          <cell r="D677">
            <v>6.29</v>
          </cell>
          <cell r="E677">
            <v>6.0099999999999997E-4</v>
          </cell>
        </row>
        <row r="678">
          <cell r="C678">
            <v>42977</v>
          </cell>
          <cell r="D678">
            <v>6.29</v>
          </cell>
          <cell r="E678">
            <v>9.9999999999999995E-7</v>
          </cell>
        </row>
        <row r="679">
          <cell r="C679">
            <v>42978</v>
          </cell>
          <cell r="D679">
            <v>6.28</v>
          </cell>
          <cell r="E679">
            <v>8.7699999999999996E-4</v>
          </cell>
        </row>
        <row r="680">
          <cell r="C680">
            <v>42979</v>
          </cell>
          <cell r="D680">
            <v>6.39</v>
          </cell>
          <cell r="E680">
            <v>1.2400000000000001E-4</v>
          </cell>
        </row>
        <row r="681">
          <cell r="C681">
            <v>42982</v>
          </cell>
          <cell r="D681">
            <v>6.39</v>
          </cell>
          <cell r="E681">
            <v>9.9999999999999995E-7</v>
          </cell>
        </row>
        <row r="682">
          <cell r="C682">
            <v>42983</v>
          </cell>
          <cell r="D682">
            <v>6.4</v>
          </cell>
          <cell r="E682">
            <v>1.01E-4</v>
          </cell>
        </row>
        <row r="683">
          <cell r="C683">
            <v>42984</v>
          </cell>
          <cell r="D683">
            <v>6.3</v>
          </cell>
          <cell r="E683">
            <v>3.9399999999999998E-4</v>
          </cell>
        </row>
        <row r="684">
          <cell r="C684">
            <v>42985</v>
          </cell>
          <cell r="D684">
            <v>6.3</v>
          </cell>
          <cell r="E684">
            <v>2.4000000000000001E-4</v>
          </cell>
        </row>
        <row r="685">
          <cell r="C685">
            <v>42986</v>
          </cell>
          <cell r="D685">
            <v>6.26</v>
          </cell>
          <cell r="E685">
            <v>6.0999999999999999E-5</v>
          </cell>
        </row>
        <row r="686">
          <cell r="C686">
            <v>42989</v>
          </cell>
          <cell r="D686">
            <v>6.2</v>
          </cell>
          <cell r="E686">
            <v>1.11E-4</v>
          </cell>
        </row>
        <row r="687">
          <cell r="C687">
            <v>42990</v>
          </cell>
          <cell r="D687">
            <v>6.35</v>
          </cell>
          <cell r="E687">
            <v>3.6600000000000001E-4</v>
          </cell>
        </row>
        <row r="688">
          <cell r="C688">
            <v>42991</v>
          </cell>
          <cell r="D688">
            <v>6.3</v>
          </cell>
          <cell r="E688">
            <v>1.4999999999999999E-4</v>
          </cell>
        </row>
        <row r="689">
          <cell r="C689">
            <v>42992</v>
          </cell>
          <cell r="D689">
            <v>6.3</v>
          </cell>
          <cell r="E689">
            <v>9.9999999999999995E-7</v>
          </cell>
        </row>
        <row r="690">
          <cell r="C690">
            <v>42993</v>
          </cell>
          <cell r="D690">
            <v>6.39</v>
          </cell>
          <cell r="E690">
            <v>2.0999999999999999E-5</v>
          </cell>
        </row>
        <row r="691">
          <cell r="C691">
            <v>42996</v>
          </cell>
          <cell r="D691">
            <v>6.35</v>
          </cell>
          <cell r="E691">
            <v>2.7700000000000001E-4</v>
          </cell>
        </row>
        <row r="692">
          <cell r="C692">
            <v>42997</v>
          </cell>
          <cell r="D692">
            <v>6.3</v>
          </cell>
          <cell r="E692">
            <v>1.76E-4</v>
          </cell>
        </row>
        <row r="693">
          <cell r="C693">
            <v>42998</v>
          </cell>
          <cell r="D693">
            <v>6.3</v>
          </cell>
          <cell r="E693">
            <v>9.9999999999999995E-7</v>
          </cell>
        </row>
        <row r="694">
          <cell r="C694">
            <v>42999</v>
          </cell>
          <cell r="D694">
            <v>6.3</v>
          </cell>
          <cell r="E694">
            <v>9.9999999999999995E-7</v>
          </cell>
        </row>
        <row r="695">
          <cell r="C695">
            <v>43000</v>
          </cell>
          <cell r="D695">
            <v>6.45</v>
          </cell>
          <cell r="E695">
            <v>1.248E-3</v>
          </cell>
        </row>
        <row r="696">
          <cell r="C696">
            <v>43003</v>
          </cell>
          <cell r="D696">
            <v>6.45</v>
          </cell>
          <cell r="E696">
            <v>6.4999999999999994E-5</v>
          </cell>
        </row>
        <row r="697">
          <cell r="C697">
            <v>43004</v>
          </cell>
          <cell r="D697">
            <v>6.75</v>
          </cell>
          <cell r="E697">
            <v>5.607E-3</v>
          </cell>
        </row>
        <row r="698">
          <cell r="C698">
            <v>43005</v>
          </cell>
          <cell r="D698">
            <v>6.81</v>
          </cell>
          <cell r="E698">
            <v>7.9600000000000005E-4</v>
          </cell>
        </row>
        <row r="699">
          <cell r="C699">
            <v>43006</v>
          </cell>
          <cell r="D699">
            <v>6.81</v>
          </cell>
          <cell r="E699">
            <v>8.0099999999999995E-4</v>
          </cell>
        </row>
        <row r="700">
          <cell r="C700">
            <v>43007</v>
          </cell>
          <cell r="D700">
            <v>6.8</v>
          </cell>
          <cell r="E700">
            <v>1.199E-3</v>
          </cell>
        </row>
        <row r="701">
          <cell r="C701">
            <v>43010</v>
          </cell>
          <cell r="D701">
            <v>6.8</v>
          </cell>
          <cell r="E701">
            <v>5.6899999999999995E-4</v>
          </cell>
        </row>
        <row r="702">
          <cell r="C702">
            <v>43011</v>
          </cell>
          <cell r="D702">
            <v>6.76</v>
          </cell>
          <cell r="E702">
            <v>8.2299999999999995E-4</v>
          </cell>
        </row>
        <row r="703">
          <cell r="C703">
            <v>43012</v>
          </cell>
          <cell r="D703">
            <v>7.06</v>
          </cell>
          <cell r="E703">
            <v>2.4039999999999999E-3</v>
          </cell>
        </row>
        <row r="704">
          <cell r="C704">
            <v>43013</v>
          </cell>
          <cell r="D704">
            <v>7.1</v>
          </cell>
          <cell r="E704">
            <v>1.771E-3</v>
          </cell>
        </row>
        <row r="705">
          <cell r="C705">
            <v>43014</v>
          </cell>
          <cell r="D705">
            <v>7.06</v>
          </cell>
          <cell r="E705">
            <v>1.4200000000000001E-4</v>
          </cell>
        </row>
        <row r="706">
          <cell r="C706">
            <v>43017</v>
          </cell>
          <cell r="D706">
            <v>7.11</v>
          </cell>
          <cell r="E706">
            <v>1.3929999999999999E-3</v>
          </cell>
        </row>
        <row r="707">
          <cell r="C707">
            <v>43018</v>
          </cell>
          <cell r="D707">
            <v>7.29</v>
          </cell>
          <cell r="E707">
            <v>3.4589999999999998E-3</v>
          </cell>
        </row>
        <row r="708">
          <cell r="C708">
            <v>43019</v>
          </cell>
          <cell r="D708">
            <v>7.35</v>
          </cell>
          <cell r="E708">
            <v>1.421E-3</v>
          </cell>
        </row>
        <row r="709">
          <cell r="C709">
            <v>43020</v>
          </cell>
          <cell r="D709">
            <v>7.36</v>
          </cell>
          <cell r="E709">
            <v>4.9700000000000005E-4</v>
          </cell>
        </row>
        <row r="710">
          <cell r="C710">
            <v>43021</v>
          </cell>
          <cell r="D710">
            <v>7.39</v>
          </cell>
          <cell r="E710">
            <v>8.1599999999999999E-4</v>
          </cell>
        </row>
        <row r="711">
          <cell r="C711">
            <v>43024</v>
          </cell>
          <cell r="D711">
            <v>7.2</v>
          </cell>
          <cell r="E711">
            <v>3.6570000000000001E-3</v>
          </cell>
        </row>
        <row r="712">
          <cell r="C712">
            <v>43025</v>
          </cell>
          <cell r="D712">
            <v>7.2</v>
          </cell>
          <cell r="E712">
            <v>1.1850000000000001E-3</v>
          </cell>
        </row>
        <row r="713">
          <cell r="C713">
            <v>43026</v>
          </cell>
          <cell r="D713">
            <v>7.1</v>
          </cell>
          <cell r="E713">
            <v>9.3000000000000005E-4</v>
          </cell>
        </row>
        <row r="714">
          <cell r="C714">
            <v>43027</v>
          </cell>
          <cell r="D714">
            <v>7.15</v>
          </cell>
          <cell r="E714">
            <v>4.5399999999999998E-4</v>
          </cell>
        </row>
        <row r="715">
          <cell r="C715">
            <v>43028</v>
          </cell>
          <cell r="D715">
            <v>7.15</v>
          </cell>
          <cell r="E715">
            <v>5.8900000000000001E-4</v>
          </cell>
        </row>
        <row r="716">
          <cell r="C716">
            <v>43031</v>
          </cell>
          <cell r="D716">
            <v>7.1</v>
          </cell>
          <cell r="E716">
            <v>1.12E-4</v>
          </cell>
        </row>
        <row r="717">
          <cell r="C717">
            <v>43032</v>
          </cell>
          <cell r="D717">
            <v>7.1</v>
          </cell>
          <cell r="E717">
            <v>9.9999999999999995E-7</v>
          </cell>
        </row>
        <row r="718">
          <cell r="C718">
            <v>43033</v>
          </cell>
          <cell r="D718">
            <v>7.2</v>
          </cell>
          <cell r="E718">
            <v>1.2999999999999999E-4</v>
          </cell>
        </row>
        <row r="719">
          <cell r="C719">
            <v>43034</v>
          </cell>
          <cell r="D719">
            <v>7.19</v>
          </cell>
          <cell r="E719">
            <v>1.1900000000000001E-4</v>
          </cell>
        </row>
        <row r="720">
          <cell r="C720">
            <v>43035</v>
          </cell>
          <cell r="D720">
            <v>7.15</v>
          </cell>
          <cell r="E720">
            <v>1.21E-4</v>
          </cell>
        </row>
        <row r="721">
          <cell r="C721">
            <v>43038</v>
          </cell>
          <cell r="D721">
            <v>7.01</v>
          </cell>
          <cell r="E721">
            <v>6.5099999999999999E-4</v>
          </cell>
        </row>
        <row r="722">
          <cell r="C722">
            <v>43039</v>
          </cell>
          <cell r="D722">
            <v>7.01</v>
          </cell>
          <cell r="E722">
            <v>2.7999999999999998E-4</v>
          </cell>
        </row>
        <row r="723">
          <cell r="C723">
            <v>43040</v>
          </cell>
          <cell r="D723">
            <v>6.95</v>
          </cell>
          <cell r="E723">
            <v>5.5999999999999999E-5</v>
          </cell>
        </row>
        <row r="724">
          <cell r="C724">
            <v>43041</v>
          </cell>
          <cell r="D724">
            <v>6.9</v>
          </cell>
          <cell r="E724">
            <v>5.0199999999999995E-4</v>
          </cell>
        </row>
        <row r="725">
          <cell r="C725">
            <v>43042</v>
          </cell>
          <cell r="D725">
            <v>7</v>
          </cell>
          <cell r="E725">
            <v>6.4000000000000005E-4</v>
          </cell>
        </row>
        <row r="726">
          <cell r="C726">
            <v>43045</v>
          </cell>
          <cell r="D726">
            <v>6.9</v>
          </cell>
          <cell r="E726">
            <v>2.2000000000000001E-4</v>
          </cell>
        </row>
        <row r="727">
          <cell r="C727">
            <v>43046</v>
          </cell>
          <cell r="D727">
            <v>6.89</v>
          </cell>
          <cell r="E727">
            <v>3.9300000000000001E-4</v>
          </cell>
        </row>
        <row r="728">
          <cell r="C728">
            <v>43047</v>
          </cell>
          <cell r="D728">
            <v>6.85</v>
          </cell>
          <cell r="E728">
            <v>4.1899999999999999E-4</v>
          </cell>
        </row>
        <row r="729">
          <cell r="C729">
            <v>43048</v>
          </cell>
          <cell r="D729">
            <v>6.85</v>
          </cell>
          <cell r="E729">
            <v>9.9999999999999995E-7</v>
          </cell>
        </row>
        <row r="730">
          <cell r="C730">
            <v>43049</v>
          </cell>
          <cell r="D730">
            <v>6.66</v>
          </cell>
          <cell r="E730">
            <v>1.6900000000000001E-3</v>
          </cell>
        </row>
        <row r="731">
          <cell r="C731">
            <v>43052</v>
          </cell>
          <cell r="D731">
            <v>6.65</v>
          </cell>
          <cell r="E731">
            <v>4.1100000000000002E-4</v>
          </cell>
        </row>
        <row r="732">
          <cell r="C732">
            <v>43053</v>
          </cell>
          <cell r="D732">
            <v>6.6</v>
          </cell>
          <cell r="E732">
            <v>9.1000000000000003E-5</v>
          </cell>
        </row>
        <row r="733">
          <cell r="C733">
            <v>43054</v>
          </cell>
          <cell r="D733">
            <v>6.66</v>
          </cell>
          <cell r="E733">
            <v>9.0300000000000005E-4</v>
          </cell>
        </row>
        <row r="734">
          <cell r="C734">
            <v>43055</v>
          </cell>
          <cell r="D734">
            <v>6.66</v>
          </cell>
          <cell r="E734">
            <v>1.95E-4</v>
          </cell>
        </row>
        <row r="735">
          <cell r="C735">
            <v>43056</v>
          </cell>
          <cell r="D735">
            <v>6.66</v>
          </cell>
          <cell r="E735">
            <v>9.9999999999999995E-7</v>
          </cell>
        </row>
        <row r="736">
          <cell r="C736">
            <v>43059</v>
          </cell>
          <cell r="D736">
            <v>6.65</v>
          </cell>
          <cell r="E736">
            <v>1.593E-3</v>
          </cell>
        </row>
        <row r="737">
          <cell r="C737">
            <v>43060</v>
          </cell>
          <cell r="D737">
            <v>6.6</v>
          </cell>
          <cell r="E737">
            <v>3.39E-4</v>
          </cell>
        </row>
        <row r="738">
          <cell r="C738">
            <v>43061</v>
          </cell>
          <cell r="D738">
            <v>6.62</v>
          </cell>
          <cell r="E738">
            <v>8.0099999999999995E-4</v>
          </cell>
        </row>
        <row r="739">
          <cell r="C739">
            <v>43062</v>
          </cell>
          <cell r="D739">
            <v>6.6</v>
          </cell>
          <cell r="E739">
            <v>8.1000000000000004E-5</v>
          </cell>
        </row>
        <row r="740">
          <cell r="C740">
            <v>43063</v>
          </cell>
          <cell r="D740">
            <v>6.55</v>
          </cell>
          <cell r="E740">
            <v>1.6100000000000001E-4</v>
          </cell>
        </row>
        <row r="741">
          <cell r="C741">
            <v>43066</v>
          </cell>
          <cell r="D741">
            <v>6.5</v>
          </cell>
          <cell r="E741">
            <v>4.8000000000000001E-4</v>
          </cell>
        </row>
        <row r="742">
          <cell r="C742">
            <v>43067</v>
          </cell>
          <cell r="D742">
            <v>6.5</v>
          </cell>
          <cell r="E742">
            <v>1.444E-3</v>
          </cell>
        </row>
        <row r="743">
          <cell r="C743">
            <v>43068</v>
          </cell>
          <cell r="D743">
            <v>6.5</v>
          </cell>
          <cell r="E743">
            <v>1.4170000000000001E-3</v>
          </cell>
        </row>
        <row r="744">
          <cell r="C744">
            <v>43069</v>
          </cell>
          <cell r="D744">
            <v>6.8</v>
          </cell>
          <cell r="E744">
            <v>7.6920000000000001E-3</v>
          </cell>
        </row>
        <row r="745">
          <cell r="C745">
            <v>43070</v>
          </cell>
          <cell r="D745">
            <v>6.86</v>
          </cell>
          <cell r="E745">
            <v>2.9E-4</v>
          </cell>
        </row>
        <row r="746">
          <cell r="C746">
            <v>43073</v>
          </cell>
          <cell r="D746">
            <v>7.18</v>
          </cell>
          <cell r="E746">
            <v>2.905E-3</v>
          </cell>
        </row>
        <row r="747">
          <cell r="C747">
            <v>43074</v>
          </cell>
          <cell r="D747">
            <v>7.19</v>
          </cell>
          <cell r="E747">
            <v>1.441E-3</v>
          </cell>
        </row>
        <row r="748">
          <cell r="C748">
            <v>43075</v>
          </cell>
          <cell r="D748">
            <v>7</v>
          </cell>
          <cell r="E748">
            <v>2.905E-3</v>
          </cell>
        </row>
        <row r="749">
          <cell r="C749">
            <v>43076</v>
          </cell>
          <cell r="D749">
            <v>7.08</v>
          </cell>
          <cell r="E749">
            <v>3.6600000000000001E-4</v>
          </cell>
        </row>
        <row r="750">
          <cell r="C750">
            <v>43077</v>
          </cell>
          <cell r="D750">
            <v>7.19</v>
          </cell>
          <cell r="E750">
            <v>7.3700000000000002E-4</v>
          </cell>
        </row>
        <row r="751">
          <cell r="C751">
            <v>43080</v>
          </cell>
          <cell r="D751">
            <v>7.18</v>
          </cell>
          <cell r="E751">
            <v>1.333E-3</v>
          </cell>
        </row>
        <row r="752">
          <cell r="C752">
            <v>43081</v>
          </cell>
          <cell r="D752">
            <v>7.18</v>
          </cell>
          <cell r="E752">
            <v>9.9999999999999995E-7</v>
          </cell>
        </row>
        <row r="753">
          <cell r="C753">
            <v>43082</v>
          </cell>
          <cell r="D753">
            <v>7.06</v>
          </cell>
          <cell r="E753">
            <v>1.0349999999999999E-3</v>
          </cell>
        </row>
        <row r="754">
          <cell r="C754">
            <v>43083</v>
          </cell>
          <cell r="D754">
            <v>7.2</v>
          </cell>
          <cell r="E754">
            <v>1.6149999999999999E-3</v>
          </cell>
        </row>
        <row r="755">
          <cell r="C755">
            <v>43084</v>
          </cell>
          <cell r="D755">
            <v>7.15</v>
          </cell>
          <cell r="E755">
            <v>5.9999999999999995E-4</v>
          </cell>
        </row>
        <row r="756">
          <cell r="C756">
            <v>43087</v>
          </cell>
          <cell r="D756">
            <v>7.05</v>
          </cell>
          <cell r="E756">
            <v>1.6800000000000001E-3</v>
          </cell>
        </row>
        <row r="757">
          <cell r="C757">
            <v>43088</v>
          </cell>
          <cell r="D757">
            <v>7.1</v>
          </cell>
          <cell r="E757">
            <v>6.084E-3</v>
          </cell>
        </row>
        <row r="758">
          <cell r="C758">
            <v>43089</v>
          </cell>
          <cell r="D758">
            <v>7.05</v>
          </cell>
          <cell r="E758">
            <v>5.5999999999999995E-4</v>
          </cell>
        </row>
        <row r="759">
          <cell r="C759">
            <v>43090</v>
          </cell>
          <cell r="D759">
            <v>7.1</v>
          </cell>
          <cell r="E759">
            <v>2.1100000000000001E-4</v>
          </cell>
        </row>
        <row r="760">
          <cell r="C760">
            <v>43091</v>
          </cell>
          <cell r="D760">
            <v>7.15</v>
          </cell>
          <cell r="E760">
            <v>3.7669999999999999E-3</v>
          </cell>
        </row>
        <row r="761">
          <cell r="C761">
            <v>43096</v>
          </cell>
          <cell r="D761">
            <v>7.15</v>
          </cell>
          <cell r="E761">
            <v>3.2899999999999997E-4</v>
          </cell>
        </row>
        <row r="762">
          <cell r="C762">
            <v>43097</v>
          </cell>
          <cell r="D762">
            <v>7.1</v>
          </cell>
          <cell r="E762">
            <v>8.7000000000000001E-4</v>
          </cell>
        </row>
        <row r="763">
          <cell r="C763">
            <v>43098</v>
          </cell>
          <cell r="D763">
            <v>7.01</v>
          </cell>
          <cell r="E763">
            <v>1.6379999999999999E-3</v>
          </cell>
        </row>
        <row r="764">
          <cell r="C764">
            <v>43102</v>
          </cell>
          <cell r="D764">
            <v>7.05</v>
          </cell>
          <cell r="E764">
            <v>9.9999999999999995E-7</v>
          </cell>
        </row>
        <row r="765">
          <cell r="C765">
            <v>43103</v>
          </cell>
          <cell r="D765">
            <v>7.45</v>
          </cell>
          <cell r="E765">
            <v>4.2750000000000002E-3</v>
          </cell>
        </row>
        <row r="766">
          <cell r="C766">
            <v>43104</v>
          </cell>
          <cell r="D766">
            <v>7.6</v>
          </cell>
          <cell r="E766">
            <v>4.1250000000000002E-3</v>
          </cell>
        </row>
        <row r="767">
          <cell r="C767">
            <v>43105</v>
          </cell>
          <cell r="D767">
            <v>8.3000000000000007</v>
          </cell>
          <cell r="E767">
            <v>1.4865E-2</v>
          </cell>
        </row>
        <row r="768">
          <cell r="C768">
            <v>43108</v>
          </cell>
          <cell r="D768">
            <v>8.85</v>
          </cell>
          <cell r="E768">
            <v>1.1547E-2</v>
          </cell>
        </row>
        <row r="769">
          <cell r="C769">
            <v>43109</v>
          </cell>
          <cell r="D769">
            <v>8.6</v>
          </cell>
          <cell r="E769">
            <v>1.7960000000000001E-3</v>
          </cell>
        </row>
        <row r="770">
          <cell r="C770">
            <v>43110</v>
          </cell>
          <cell r="D770">
            <v>8.9</v>
          </cell>
          <cell r="E770">
            <v>8.8459999999999997E-3</v>
          </cell>
        </row>
        <row r="771">
          <cell r="C771">
            <v>43111</v>
          </cell>
          <cell r="D771">
            <v>8.4</v>
          </cell>
          <cell r="E771">
            <v>4.1989999999999996E-3</v>
          </cell>
        </row>
        <row r="772">
          <cell r="C772">
            <v>43112</v>
          </cell>
          <cell r="D772">
            <v>8.35</v>
          </cell>
          <cell r="E772">
            <v>1.3990000000000001E-3</v>
          </cell>
        </row>
        <row r="773">
          <cell r="C773">
            <v>43115</v>
          </cell>
          <cell r="D773">
            <v>9.1</v>
          </cell>
          <cell r="E773">
            <v>6.8710000000000004E-3</v>
          </cell>
        </row>
        <row r="774">
          <cell r="C774">
            <v>43116</v>
          </cell>
          <cell r="D774">
            <v>8.5500000000000007</v>
          </cell>
          <cell r="E774">
            <v>5.62E-3</v>
          </cell>
        </row>
        <row r="775">
          <cell r="C775">
            <v>43117</v>
          </cell>
          <cell r="D775">
            <v>8.6999999999999993</v>
          </cell>
          <cell r="E775">
            <v>2.4320000000000001E-3</v>
          </cell>
        </row>
        <row r="776">
          <cell r="C776">
            <v>43118</v>
          </cell>
          <cell r="D776">
            <v>8.8000000000000007</v>
          </cell>
          <cell r="E776">
            <v>1.3550000000000001E-3</v>
          </cell>
        </row>
        <row r="777">
          <cell r="C777">
            <v>43119</v>
          </cell>
          <cell r="D777">
            <v>8.65</v>
          </cell>
          <cell r="E777">
            <v>5.0000000000000001E-4</v>
          </cell>
        </row>
        <row r="778">
          <cell r="C778">
            <v>43122</v>
          </cell>
          <cell r="D778">
            <v>8.75</v>
          </cell>
          <cell r="E778">
            <v>7.8100000000000001E-4</v>
          </cell>
        </row>
        <row r="779">
          <cell r="C779">
            <v>43123</v>
          </cell>
          <cell r="D779">
            <v>8.6999999999999993</v>
          </cell>
          <cell r="E779">
            <v>3.6400000000000001E-4</v>
          </cell>
        </row>
        <row r="780">
          <cell r="C780">
            <v>43124</v>
          </cell>
          <cell r="D780">
            <v>8.6</v>
          </cell>
          <cell r="E780">
            <v>1.4100000000000001E-4</v>
          </cell>
        </row>
        <row r="781">
          <cell r="C781">
            <v>43125</v>
          </cell>
          <cell r="D781">
            <v>7.9</v>
          </cell>
          <cell r="E781">
            <v>1.3011E-2</v>
          </cell>
        </row>
        <row r="782">
          <cell r="C782">
            <v>43126</v>
          </cell>
          <cell r="D782">
            <v>7.9</v>
          </cell>
          <cell r="E782">
            <v>1.8489999999999999E-3</v>
          </cell>
        </row>
        <row r="783">
          <cell r="C783">
            <v>43129</v>
          </cell>
          <cell r="D783">
            <v>7.5</v>
          </cell>
          <cell r="E783">
            <v>4.3990000000000001E-3</v>
          </cell>
        </row>
        <row r="784">
          <cell r="C784">
            <v>43130</v>
          </cell>
          <cell r="D784">
            <v>7.3</v>
          </cell>
          <cell r="E784">
            <v>1.2780000000000001E-3</v>
          </cell>
        </row>
        <row r="785">
          <cell r="C785">
            <v>43131</v>
          </cell>
          <cell r="D785">
            <v>7.3</v>
          </cell>
          <cell r="E785">
            <v>1E-4</v>
          </cell>
        </row>
        <row r="786">
          <cell r="C786">
            <v>43132</v>
          </cell>
          <cell r="D786">
            <v>7.7</v>
          </cell>
          <cell r="E786">
            <v>7.7700000000000002E-4</v>
          </cell>
        </row>
        <row r="787">
          <cell r="C787">
            <v>43133</v>
          </cell>
          <cell r="D787">
            <v>7.85</v>
          </cell>
          <cell r="E787">
            <v>2.7560000000000002E-3</v>
          </cell>
        </row>
        <row r="788">
          <cell r="C788">
            <v>43136</v>
          </cell>
          <cell r="D788">
            <v>7.2</v>
          </cell>
          <cell r="E788">
            <v>5.587E-3</v>
          </cell>
        </row>
        <row r="789">
          <cell r="C789">
            <v>43137</v>
          </cell>
          <cell r="D789">
            <v>6.85</v>
          </cell>
          <cell r="E789">
            <v>3.7810000000000001E-3</v>
          </cell>
        </row>
        <row r="790">
          <cell r="C790">
            <v>43138</v>
          </cell>
          <cell r="D790">
            <v>7.3</v>
          </cell>
          <cell r="E790">
            <v>1.0449999999999999E-3</v>
          </cell>
        </row>
        <row r="791">
          <cell r="C791">
            <v>43139</v>
          </cell>
          <cell r="D791">
            <v>7.45</v>
          </cell>
          <cell r="E791">
            <v>9.8729999999999998E-3</v>
          </cell>
        </row>
        <row r="792">
          <cell r="C792">
            <v>43140</v>
          </cell>
          <cell r="D792">
            <v>7.3</v>
          </cell>
          <cell r="E792">
            <v>2.7799999999999999E-3</v>
          </cell>
        </row>
        <row r="793">
          <cell r="C793">
            <v>43143</v>
          </cell>
          <cell r="D793">
            <v>7.3</v>
          </cell>
          <cell r="E793">
            <v>9.9999999999999995E-7</v>
          </cell>
        </row>
        <row r="794">
          <cell r="C794">
            <v>43144</v>
          </cell>
          <cell r="D794">
            <v>7.3</v>
          </cell>
          <cell r="E794">
            <v>9.9999999999999995E-7</v>
          </cell>
        </row>
        <row r="795">
          <cell r="C795">
            <v>43145</v>
          </cell>
          <cell r="D795">
            <v>7.3</v>
          </cell>
          <cell r="E795">
            <v>1E-4</v>
          </cell>
        </row>
        <row r="796">
          <cell r="C796">
            <v>43146</v>
          </cell>
          <cell r="D796">
            <v>7.35</v>
          </cell>
          <cell r="E796">
            <v>1.036E-3</v>
          </cell>
        </row>
        <row r="797">
          <cell r="C797">
            <v>43147</v>
          </cell>
          <cell r="D797">
            <v>7.15</v>
          </cell>
          <cell r="E797">
            <v>2.0100000000000001E-4</v>
          </cell>
        </row>
        <row r="798">
          <cell r="C798">
            <v>43150</v>
          </cell>
          <cell r="D798">
            <v>7.25</v>
          </cell>
          <cell r="E798">
            <v>4.1100000000000002E-4</v>
          </cell>
        </row>
        <row r="799">
          <cell r="C799">
            <v>43151</v>
          </cell>
          <cell r="D799">
            <v>7.25</v>
          </cell>
          <cell r="E799">
            <v>9.9999999999999995E-7</v>
          </cell>
        </row>
        <row r="800">
          <cell r="C800">
            <v>43152</v>
          </cell>
          <cell r="D800">
            <v>7.35</v>
          </cell>
          <cell r="E800">
            <v>2.1610000000000002E-3</v>
          </cell>
        </row>
        <row r="801">
          <cell r="C801">
            <v>43153</v>
          </cell>
          <cell r="D801">
            <v>7.35</v>
          </cell>
          <cell r="E801">
            <v>3.8500000000000001E-3</v>
          </cell>
        </row>
        <row r="802">
          <cell r="C802">
            <v>43154</v>
          </cell>
          <cell r="D802">
            <v>7.1</v>
          </cell>
          <cell r="E802">
            <v>1.23E-3</v>
          </cell>
        </row>
        <row r="803">
          <cell r="C803">
            <v>43157</v>
          </cell>
          <cell r="D803">
            <v>7</v>
          </cell>
          <cell r="E803">
            <v>1.2899999999999999E-3</v>
          </cell>
        </row>
        <row r="804">
          <cell r="C804">
            <v>43158</v>
          </cell>
          <cell r="D804">
            <v>6.9</v>
          </cell>
          <cell r="E804">
            <v>5.7200000000000003E-4</v>
          </cell>
        </row>
        <row r="805">
          <cell r="C805">
            <v>43159</v>
          </cell>
          <cell r="D805">
            <v>6.7</v>
          </cell>
          <cell r="E805">
            <v>2.9429999999999999E-3</v>
          </cell>
        </row>
        <row r="806">
          <cell r="C806">
            <v>43160</v>
          </cell>
          <cell r="D806">
            <v>6.8</v>
          </cell>
          <cell r="E806">
            <v>5.9500000000000004E-4</v>
          </cell>
        </row>
        <row r="807">
          <cell r="C807">
            <v>43161</v>
          </cell>
          <cell r="D807">
            <v>6.8</v>
          </cell>
          <cell r="E807">
            <v>1.534E-3</v>
          </cell>
        </row>
        <row r="808">
          <cell r="C808">
            <v>43164</v>
          </cell>
          <cell r="D808">
            <v>6.7</v>
          </cell>
          <cell r="E808">
            <v>5.7600000000000001E-4</v>
          </cell>
        </row>
        <row r="809">
          <cell r="C809">
            <v>43165</v>
          </cell>
          <cell r="D809">
            <v>6.7</v>
          </cell>
          <cell r="E809">
            <v>9.9999999999999995E-7</v>
          </cell>
        </row>
        <row r="810">
          <cell r="C810">
            <v>43166</v>
          </cell>
          <cell r="D810">
            <v>6.5</v>
          </cell>
          <cell r="E810">
            <v>2.7799999999999999E-3</v>
          </cell>
        </row>
        <row r="811">
          <cell r="C811">
            <v>43167</v>
          </cell>
          <cell r="D811">
            <v>6.55</v>
          </cell>
          <cell r="E811">
            <v>1.1E-5</v>
          </cell>
        </row>
        <row r="812">
          <cell r="C812">
            <v>43168</v>
          </cell>
          <cell r="D812">
            <v>6.3</v>
          </cell>
          <cell r="E812">
            <v>2.281E-3</v>
          </cell>
        </row>
        <row r="813">
          <cell r="C813">
            <v>43171</v>
          </cell>
          <cell r="D813">
            <v>6.25</v>
          </cell>
          <cell r="E813">
            <v>4.0999999999999999E-4</v>
          </cell>
        </row>
        <row r="814">
          <cell r="C814">
            <v>43172</v>
          </cell>
          <cell r="D814">
            <v>6.15</v>
          </cell>
          <cell r="E814">
            <v>2.0969999999999999E-3</v>
          </cell>
        </row>
        <row r="815">
          <cell r="C815">
            <v>43173</v>
          </cell>
          <cell r="D815">
            <v>6.2</v>
          </cell>
          <cell r="E815">
            <v>4.9100000000000001E-4</v>
          </cell>
        </row>
        <row r="816">
          <cell r="C816">
            <v>43174</v>
          </cell>
          <cell r="D816">
            <v>6.3</v>
          </cell>
          <cell r="E816">
            <v>3.4099999999999999E-4</v>
          </cell>
        </row>
        <row r="817">
          <cell r="C817">
            <v>43175</v>
          </cell>
          <cell r="D817">
            <v>6.2</v>
          </cell>
          <cell r="E817">
            <v>3.01E-4</v>
          </cell>
        </row>
        <row r="818">
          <cell r="C818">
            <v>43178</v>
          </cell>
          <cell r="D818">
            <v>6.1</v>
          </cell>
          <cell r="E818">
            <v>1.1540000000000001E-3</v>
          </cell>
        </row>
        <row r="819">
          <cell r="C819">
            <v>43179</v>
          </cell>
          <cell r="D819">
            <v>6.15</v>
          </cell>
          <cell r="E819">
            <v>1.55E-4</v>
          </cell>
        </row>
        <row r="820">
          <cell r="C820">
            <v>43180</v>
          </cell>
          <cell r="D820">
            <v>6.05</v>
          </cell>
          <cell r="E820">
            <v>1.3860000000000001E-3</v>
          </cell>
        </row>
        <row r="821">
          <cell r="C821">
            <v>43181</v>
          </cell>
          <cell r="D821">
            <v>6</v>
          </cell>
          <cell r="E821">
            <v>5.4180000000000001E-3</v>
          </cell>
        </row>
        <row r="822">
          <cell r="C822">
            <v>43182</v>
          </cell>
          <cell r="D822">
            <v>5.95</v>
          </cell>
          <cell r="E822">
            <v>5.5099999999999995E-4</v>
          </cell>
        </row>
        <row r="823">
          <cell r="C823">
            <v>43185</v>
          </cell>
          <cell r="D823">
            <v>5.9</v>
          </cell>
          <cell r="E823">
            <v>3.1250000000000002E-3</v>
          </cell>
        </row>
        <row r="824">
          <cell r="C824">
            <v>43186</v>
          </cell>
          <cell r="D824">
            <v>6.1</v>
          </cell>
          <cell r="E824">
            <v>2.6020000000000001E-3</v>
          </cell>
        </row>
        <row r="825">
          <cell r="C825">
            <v>43187</v>
          </cell>
          <cell r="D825">
            <v>6</v>
          </cell>
          <cell r="E825">
            <v>2.1900000000000001E-4</v>
          </cell>
        </row>
        <row r="826">
          <cell r="C826">
            <v>43188</v>
          </cell>
          <cell r="D826">
            <v>6</v>
          </cell>
          <cell r="E826">
            <v>2.9999999999999997E-4</v>
          </cell>
        </row>
        <row r="827">
          <cell r="C827">
            <v>43193</v>
          </cell>
          <cell r="D827">
            <v>6.05</v>
          </cell>
          <cell r="E827">
            <v>1E-4</v>
          </cell>
        </row>
        <row r="828">
          <cell r="C828">
            <v>43194</v>
          </cell>
          <cell r="D828">
            <v>6.2</v>
          </cell>
          <cell r="E828">
            <v>1.0169999999999999E-3</v>
          </cell>
        </row>
        <row r="829">
          <cell r="C829">
            <v>43195</v>
          </cell>
          <cell r="D829">
            <v>7</v>
          </cell>
          <cell r="E829">
            <v>1.2059E-2</v>
          </cell>
        </row>
        <row r="830">
          <cell r="C830">
            <v>43196</v>
          </cell>
          <cell r="D830">
            <v>6.8</v>
          </cell>
          <cell r="E830">
            <v>4.5110000000000003E-3</v>
          </cell>
        </row>
        <row r="831">
          <cell r="C831">
            <v>43199</v>
          </cell>
          <cell r="D831">
            <v>6.85</v>
          </cell>
          <cell r="E831">
            <v>3.7500000000000001E-4</v>
          </cell>
        </row>
        <row r="832">
          <cell r="C832">
            <v>43200</v>
          </cell>
          <cell r="D832">
            <v>6.45</v>
          </cell>
          <cell r="E832">
            <v>4.3730000000000002E-3</v>
          </cell>
        </row>
        <row r="833">
          <cell r="C833">
            <v>43201</v>
          </cell>
          <cell r="D833">
            <v>6.3</v>
          </cell>
          <cell r="E833">
            <v>3.326E-3</v>
          </cell>
        </row>
        <row r="834">
          <cell r="C834">
            <v>43202</v>
          </cell>
          <cell r="D834">
            <v>5.95</v>
          </cell>
          <cell r="E834">
            <v>5.1700000000000001E-3</v>
          </cell>
        </row>
        <row r="835">
          <cell r="C835">
            <v>43203</v>
          </cell>
          <cell r="D835">
            <v>5.95</v>
          </cell>
          <cell r="E835">
            <v>2.0999999999999999E-3</v>
          </cell>
        </row>
        <row r="836">
          <cell r="C836">
            <v>43206</v>
          </cell>
          <cell r="D836">
            <v>5.85</v>
          </cell>
          <cell r="E836">
            <v>1.0761E-2</v>
          </cell>
        </row>
        <row r="837">
          <cell r="C837">
            <v>43207</v>
          </cell>
          <cell r="D837">
            <v>5.9</v>
          </cell>
          <cell r="E837">
            <v>6.0999999999999997E-4</v>
          </cell>
        </row>
        <row r="838">
          <cell r="C838">
            <v>43208</v>
          </cell>
          <cell r="D838">
            <v>6.05</v>
          </cell>
          <cell r="E838">
            <v>1.0809999999999999E-3</v>
          </cell>
        </row>
        <row r="839">
          <cell r="C839">
            <v>43209</v>
          </cell>
          <cell r="D839">
            <v>6.05</v>
          </cell>
          <cell r="E839">
            <v>9.9999999999999995E-7</v>
          </cell>
        </row>
        <row r="840">
          <cell r="C840">
            <v>43210</v>
          </cell>
          <cell r="D840">
            <v>6.1</v>
          </cell>
          <cell r="E840">
            <v>4.0000000000000002E-4</v>
          </cell>
        </row>
        <row r="841">
          <cell r="C841">
            <v>43213</v>
          </cell>
          <cell r="D841">
            <v>6.2</v>
          </cell>
          <cell r="E841">
            <v>3.258E-3</v>
          </cell>
        </row>
        <row r="842">
          <cell r="C842">
            <v>43214</v>
          </cell>
          <cell r="D842">
            <v>6.05</v>
          </cell>
          <cell r="E842">
            <v>2.068E-3</v>
          </cell>
        </row>
        <row r="843">
          <cell r="C843">
            <v>43215</v>
          </cell>
          <cell r="D843">
            <v>5.8</v>
          </cell>
          <cell r="E843">
            <v>5.215E-3</v>
          </cell>
        </row>
        <row r="844">
          <cell r="C844">
            <v>43216</v>
          </cell>
          <cell r="D844">
            <v>5.8</v>
          </cell>
          <cell r="E844">
            <v>4.8339999999999998E-3</v>
          </cell>
        </row>
        <row r="845">
          <cell r="C845">
            <v>43217</v>
          </cell>
          <cell r="D845">
            <v>5.75</v>
          </cell>
          <cell r="E845">
            <v>2.2100000000000001E-4</v>
          </cell>
        </row>
        <row r="846">
          <cell r="C846">
            <v>43220</v>
          </cell>
          <cell r="D846">
            <v>5.6</v>
          </cell>
          <cell r="E846">
            <v>2.101E-3</v>
          </cell>
        </row>
        <row r="847">
          <cell r="C847">
            <v>43222</v>
          </cell>
          <cell r="D847">
            <v>5.6</v>
          </cell>
          <cell r="E847">
            <v>1.5799999999999999E-4</v>
          </cell>
        </row>
        <row r="848">
          <cell r="C848">
            <v>43223</v>
          </cell>
          <cell r="D848">
            <v>5.65</v>
          </cell>
          <cell r="E848">
            <v>1.8E-5</v>
          </cell>
        </row>
        <row r="849">
          <cell r="C849">
            <v>43224</v>
          </cell>
          <cell r="D849">
            <v>5.35</v>
          </cell>
          <cell r="E849">
            <v>8.5579999999999996E-3</v>
          </cell>
        </row>
        <row r="850">
          <cell r="C850">
            <v>43227</v>
          </cell>
          <cell r="D850">
            <v>5.45</v>
          </cell>
          <cell r="E850">
            <v>9.5180000000000004E-3</v>
          </cell>
        </row>
        <row r="851">
          <cell r="C851">
            <v>43228</v>
          </cell>
          <cell r="D851">
            <v>5.4</v>
          </cell>
          <cell r="E851">
            <v>2.6600000000000001E-4</v>
          </cell>
        </row>
        <row r="852">
          <cell r="C852">
            <v>43229</v>
          </cell>
          <cell r="D852">
            <v>5.3</v>
          </cell>
          <cell r="E852">
            <v>5.679E-3</v>
          </cell>
        </row>
        <row r="853">
          <cell r="C853">
            <v>43230</v>
          </cell>
          <cell r="D853">
            <v>5.25</v>
          </cell>
          <cell r="E853">
            <v>5.3000000000000001E-5</v>
          </cell>
        </row>
        <row r="854">
          <cell r="C854">
            <v>43231</v>
          </cell>
          <cell r="D854">
            <v>5.4</v>
          </cell>
          <cell r="E854">
            <v>1.964E-3</v>
          </cell>
        </row>
        <row r="855">
          <cell r="C855">
            <v>43234</v>
          </cell>
          <cell r="D855">
            <v>5.0999999999999996</v>
          </cell>
          <cell r="E855">
            <v>1.0295E-2</v>
          </cell>
        </row>
        <row r="856">
          <cell r="C856">
            <v>43235</v>
          </cell>
          <cell r="D856">
            <v>5.0999999999999996</v>
          </cell>
          <cell r="E856">
            <v>4.5979999999999997E-3</v>
          </cell>
        </row>
        <row r="857">
          <cell r="C857">
            <v>43236</v>
          </cell>
          <cell r="D857">
            <v>5.0999999999999996</v>
          </cell>
          <cell r="E857">
            <v>2.6180000000000001E-3</v>
          </cell>
        </row>
        <row r="858">
          <cell r="C858">
            <v>43237</v>
          </cell>
          <cell r="D858">
            <v>5.15</v>
          </cell>
          <cell r="E858">
            <v>5.5099999999999995E-4</v>
          </cell>
        </row>
        <row r="859">
          <cell r="C859">
            <v>43238</v>
          </cell>
          <cell r="D859">
            <v>5.15</v>
          </cell>
          <cell r="E859">
            <v>2.2680000000000001E-3</v>
          </cell>
        </row>
        <row r="860">
          <cell r="C860">
            <v>43241</v>
          </cell>
          <cell r="D860">
            <v>5.15</v>
          </cell>
          <cell r="E860">
            <v>1E-4</v>
          </cell>
        </row>
        <row r="861">
          <cell r="C861">
            <v>43242</v>
          </cell>
          <cell r="D861">
            <v>5.05</v>
          </cell>
          <cell r="E861">
            <v>5.1500000000000001E-3</v>
          </cell>
        </row>
        <row r="862">
          <cell r="C862">
            <v>43243</v>
          </cell>
          <cell r="D862">
            <v>4.96</v>
          </cell>
          <cell r="E862">
            <v>2.3640000000000002E-3</v>
          </cell>
        </row>
        <row r="863">
          <cell r="C863">
            <v>43244</v>
          </cell>
          <cell r="D863">
            <v>4.96</v>
          </cell>
          <cell r="E863">
            <v>2.61E-4</v>
          </cell>
        </row>
        <row r="864">
          <cell r="C864">
            <v>43245</v>
          </cell>
          <cell r="D864">
            <v>4.96</v>
          </cell>
          <cell r="E864">
            <v>2.5099999999999998E-4</v>
          </cell>
        </row>
        <row r="865">
          <cell r="C865">
            <v>43248</v>
          </cell>
          <cell r="D865">
            <v>4.88</v>
          </cell>
          <cell r="E865">
            <v>3.5969999999999999E-3</v>
          </cell>
        </row>
        <row r="866">
          <cell r="C866">
            <v>43249</v>
          </cell>
          <cell r="D866">
            <v>4.68</v>
          </cell>
          <cell r="E866">
            <v>2.934E-3</v>
          </cell>
        </row>
        <row r="867">
          <cell r="C867">
            <v>43250</v>
          </cell>
          <cell r="D867">
            <v>4.5</v>
          </cell>
          <cell r="E867">
            <v>7.1100000000000004E-4</v>
          </cell>
        </row>
        <row r="868">
          <cell r="C868">
            <v>43251</v>
          </cell>
          <cell r="D868">
            <v>4.46</v>
          </cell>
          <cell r="E868">
            <v>2.258E-3</v>
          </cell>
        </row>
        <row r="869">
          <cell r="C869">
            <v>43252</v>
          </cell>
          <cell r="D869">
            <v>4.5</v>
          </cell>
          <cell r="E869">
            <v>5.9999999999999995E-4</v>
          </cell>
        </row>
        <row r="870">
          <cell r="C870">
            <v>43255</v>
          </cell>
          <cell r="D870">
            <v>4.58</v>
          </cell>
          <cell r="E870">
            <v>2.5000000000000001E-4</v>
          </cell>
        </row>
        <row r="871">
          <cell r="C871">
            <v>43256</v>
          </cell>
          <cell r="D871">
            <v>4.5999999999999996</v>
          </cell>
          <cell r="E871">
            <v>3.82E-3</v>
          </cell>
        </row>
        <row r="872">
          <cell r="C872">
            <v>43257</v>
          </cell>
          <cell r="D872">
            <v>4.2</v>
          </cell>
          <cell r="E872">
            <v>5.4619999999999998E-3</v>
          </cell>
        </row>
        <row r="873">
          <cell r="C873">
            <v>43258</v>
          </cell>
          <cell r="D873">
            <v>4.0999999999999996</v>
          </cell>
          <cell r="E873">
            <v>4.7359999999999998E-3</v>
          </cell>
        </row>
        <row r="874">
          <cell r="C874">
            <v>43259</v>
          </cell>
          <cell r="D874">
            <v>4.28</v>
          </cell>
          <cell r="E874">
            <v>1.454E-3</v>
          </cell>
        </row>
        <row r="875">
          <cell r="C875">
            <v>43262</v>
          </cell>
          <cell r="D875">
            <v>4.3</v>
          </cell>
          <cell r="E875">
            <v>9.01E-4</v>
          </cell>
        </row>
        <row r="876">
          <cell r="C876">
            <v>43263</v>
          </cell>
          <cell r="D876">
            <v>4.4000000000000004</v>
          </cell>
          <cell r="E876">
            <v>2.3600000000000001E-3</v>
          </cell>
        </row>
        <row r="877">
          <cell r="C877">
            <v>43264</v>
          </cell>
          <cell r="D877">
            <v>4.34</v>
          </cell>
          <cell r="E877">
            <v>5.0100000000000003E-4</v>
          </cell>
        </row>
        <row r="878">
          <cell r="C878">
            <v>43265</v>
          </cell>
          <cell r="D878">
            <v>4.4000000000000004</v>
          </cell>
          <cell r="E878">
            <v>1.1100000000000001E-3</v>
          </cell>
        </row>
        <row r="879">
          <cell r="C879">
            <v>43266</v>
          </cell>
          <cell r="D879">
            <v>4.7</v>
          </cell>
          <cell r="E879">
            <v>4.1739999999999998E-3</v>
          </cell>
        </row>
        <row r="880">
          <cell r="C880">
            <v>43269</v>
          </cell>
          <cell r="D880">
            <v>4.84</v>
          </cell>
          <cell r="E880">
            <v>8.2399999999999997E-4</v>
          </cell>
        </row>
        <row r="881">
          <cell r="C881">
            <v>43270</v>
          </cell>
          <cell r="D881">
            <v>4.8600000000000003</v>
          </cell>
          <cell r="E881">
            <v>5.3699999999999998E-3</v>
          </cell>
        </row>
        <row r="882">
          <cell r="C882">
            <v>43271</v>
          </cell>
          <cell r="D882">
            <v>4.66</v>
          </cell>
          <cell r="E882">
            <v>1.6750000000000001E-3</v>
          </cell>
        </row>
        <row r="883">
          <cell r="C883">
            <v>43272</v>
          </cell>
          <cell r="D883">
            <v>4.66</v>
          </cell>
          <cell r="E883">
            <v>8.1000000000000004E-5</v>
          </cell>
        </row>
        <row r="884">
          <cell r="C884">
            <v>43273</v>
          </cell>
          <cell r="D884">
            <v>4.66</v>
          </cell>
          <cell r="E884">
            <v>9.9999999999999995E-7</v>
          </cell>
        </row>
        <row r="885">
          <cell r="C885">
            <v>43276</v>
          </cell>
          <cell r="D885">
            <v>4.4800000000000004</v>
          </cell>
          <cell r="E885">
            <v>5.5000000000000003E-4</v>
          </cell>
        </row>
        <row r="886">
          <cell r="C886">
            <v>43277</v>
          </cell>
          <cell r="D886">
            <v>4.38</v>
          </cell>
          <cell r="E886">
            <v>9.3199999999999999E-4</v>
          </cell>
        </row>
        <row r="887">
          <cell r="C887">
            <v>43278</v>
          </cell>
          <cell r="D887">
            <v>4.38</v>
          </cell>
          <cell r="E887">
            <v>1.833E-3</v>
          </cell>
        </row>
        <row r="888">
          <cell r="C888">
            <v>43279</v>
          </cell>
          <cell r="D888">
            <v>4.3</v>
          </cell>
          <cell r="E888">
            <v>9.01E-4</v>
          </cell>
        </row>
        <row r="889">
          <cell r="C889">
            <v>43280</v>
          </cell>
          <cell r="D889">
            <v>4.2</v>
          </cell>
          <cell r="E889">
            <v>1.0250000000000001E-3</v>
          </cell>
        </row>
        <row r="890">
          <cell r="C890">
            <v>43283</v>
          </cell>
          <cell r="D890">
            <v>4.2</v>
          </cell>
          <cell r="E890">
            <v>9.9999999999999995E-7</v>
          </cell>
        </row>
        <row r="891">
          <cell r="C891">
            <v>43284</v>
          </cell>
          <cell r="D891">
            <v>4.22</v>
          </cell>
          <cell r="E891">
            <v>5.1999999999999995E-4</v>
          </cell>
        </row>
        <row r="892">
          <cell r="C892">
            <v>43285</v>
          </cell>
          <cell r="D892">
            <v>4.26</v>
          </cell>
          <cell r="E892">
            <v>9.6900000000000003E-4</v>
          </cell>
        </row>
        <row r="893">
          <cell r="C893">
            <v>43286</v>
          </cell>
          <cell r="D893">
            <v>4.3</v>
          </cell>
          <cell r="E893">
            <v>2.039E-3</v>
          </cell>
        </row>
        <row r="894">
          <cell r="C894">
            <v>43287</v>
          </cell>
          <cell r="D894">
            <v>4.3</v>
          </cell>
          <cell r="E894">
            <v>8.9999999999999998E-4</v>
          </cell>
        </row>
        <row r="895">
          <cell r="C895">
            <v>43290</v>
          </cell>
          <cell r="D895">
            <v>4.1399999999999997</v>
          </cell>
          <cell r="E895">
            <v>1.191E-3</v>
          </cell>
        </row>
        <row r="896">
          <cell r="C896">
            <v>43291</v>
          </cell>
          <cell r="D896">
            <v>4.2</v>
          </cell>
          <cell r="E896">
            <v>2.0000000000000001E-4</v>
          </cell>
        </row>
        <row r="897">
          <cell r="C897">
            <v>43292</v>
          </cell>
          <cell r="D897">
            <v>4.0999999999999996</v>
          </cell>
          <cell r="E897">
            <v>1.4170000000000001E-3</v>
          </cell>
        </row>
        <row r="898">
          <cell r="C898">
            <v>43293</v>
          </cell>
          <cell r="D898">
            <v>4.0199999999999996</v>
          </cell>
          <cell r="E898">
            <v>3.8099999999999999E-4</v>
          </cell>
        </row>
        <row r="899">
          <cell r="C899">
            <v>43294</v>
          </cell>
          <cell r="D899">
            <v>4.0199999999999996</v>
          </cell>
          <cell r="E899">
            <v>4.4000000000000002E-4</v>
          </cell>
        </row>
        <row r="900">
          <cell r="C900">
            <v>43297</v>
          </cell>
          <cell r="D900">
            <v>4.0999999999999996</v>
          </cell>
          <cell r="E900">
            <v>1.34E-3</v>
          </cell>
        </row>
        <row r="901">
          <cell r="C901">
            <v>43298</v>
          </cell>
          <cell r="D901">
            <v>4.0999999999999996</v>
          </cell>
          <cell r="E901">
            <v>9.9999999999999995E-7</v>
          </cell>
        </row>
        <row r="902">
          <cell r="C902">
            <v>43299</v>
          </cell>
          <cell r="D902">
            <v>4.0999999999999996</v>
          </cell>
          <cell r="E902">
            <v>9.9999999999999995E-7</v>
          </cell>
        </row>
        <row r="903">
          <cell r="C903">
            <v>43300</v>
          </cell>
          <cell r="D903">
            <v>4.0999999999999996</v>
          </cell>
          <cell r="E903">
            <v>2.0000000000000001E-4</v>
          </cell>
        </row>
        <row r="904">
          <cell r="C904">
            <v>43301</v>
          </cell>
          <cell r="D904">
            <v>4.08</v>
          </cell>
          <cell r="E904">
            <v>1.3990000000000001E-3</v>
          </cell>
        </row>
        <row r="905">
          <cell r="C905">
            <v>43304</v>
          </cell>
          <cell r="D905">
            <v>4.0999999999999996</v>
          </cell>
          <cell r="E905">
            <v>6.0999999999999999E-5</v>
          </cell>
        </row>
        <row r="906">
          <cell r="C906">
            <v>43305</v>
          </cell>
          <cell r="D906">
            <v>4.0199999999999996</v>
          </cell>
          <cell r="E906">
            <v>2.72E-4</v>
          </cell>
        </row>
        <row r="907">
          <cell r="C907">
            <v>43306</v>
          </cell>
          <cell r="D907">
            <v>3.58</v>
          </cell>
          <cell r="E907">
            <v>8.0359999999999997E-3</v>
          </cell>
        </row>
        <row r="908">
          <cell r="C908">
            <v>43307</v>
          </cell>
          <cell r="D908">
            <v>3.46</v>
          </cell>
          <cell r="E908">
            <v>3.3289999999999999E-3</v>
          </cell>
        </row>
        <row r="909">
          <cell r="C909">
            <v>43308</v>
          </cell>
          <cell r="D909">
            <v>3.36</v>
          </cell>
          <cell r="E909">
            <v>1.787E-3</v>
          </cell>
        </row>
        <row r="910">
          <cell r="C910">
            <v>43311</v>
          </cell>
          <cell r="D910">
            <v>3.28</v>
          </cell>
          <cell r="E910">
            <v>2.3800000000000002E-3</v>
          </cell>
        </row>
        <row r="911">
          <cell r="C911">
            <v>43312</v>
          </cell>
          <cell r="D911">
            <v>3.22</v>
          </cell>
          <cell r="E911">
            <v>1.874E-3</v>
          </cell>
        </row>
        <row r="912">
          <cell r="C912">
            <v>43313</v>
          </cell>
          <cell r="D912">
            <v>3.24</v>
          </cell>
          <cell r="E912">
            <v>1.402E-3</v>
          </cell>
        </row>
        <row r="913">
          <cell r="C913">
            <v>43314</v>
          </cell>
          <cell r="D913">
            <v>3.1</v>
          </cell>
          <cell r="E913">
            <v>5.4050000000000001E-3</v>
          </cell>
        </row>
        <row r="914">
          <cell r="C914">
            <v>43315</v>
          </cell>
          <cell r="D914">
            <v>3.12</v>
          </cell>
          <cell r="E914">
            <v>7.3999999999999999E-4</v>
          </cell>
        </row>
        <row r="915">
          <cell r="C915">
            <v>43318</v>
          </cell>
          <cell r="D915">
            <v>3.1</v>
          </cell>
          <cell r="E915">
            <v>1.011E-3</v>
          </cell>
        </row>
        <row r="916">
          <cell r="C916">
            <v>43319</v>
          </cell>
          <cell r="D916">
            <v>3.06</v>
          </cell>
          <cell r="E916">
            <v>2.1519999999999998E-3</v>
          </cell>
        </row>
        <row r="917">
          <cell r="C917">
            <v>43320</v>
          </cell>
          <cell r="D917">
            <v>3</v>
          </cell>
          <cell r="E917">
            <v>8.6600000000000002E-4</v>
          </cell>
        </row>
        <row r="918">
          <cell r="C918">
            <v>43321</v>
          </cell>
          <cell r="D918">
            <v>3</v>
          </cell>
          <cell r="E918">
            <v>1.3940000000000001E-3</v>
          </cell>
        </row>
        <row r="919">
          <cell r="C919">
            <v>43322</v>
          </cell>
          <cell r="D919">
            <v>2.96</v>
          </cell>
          <cell r="E919">
            <v>2.5490000000000001E-3</v>
          </cell>
        </row>
        <row r="920">
          <cell r="C920">
            <v>43325</v>
          </cell>
          <cell r="D920">
            <v>3</v>
          </cell>
          <cell r="E920">
            <v>8.2600000000000002E-4</v>
          </cell>
        </row>
        <row r="921">
          <cell r="C921">
            <v>43326</v>
          </cell>
          <cell r="D921">
            <v>3.04</v>
          </cell>
          <cell r="E921">
            <v>9.3999999999999994E-5</v>
          </cell>
        </row>
        <row r="922">
          <cell r="C922">
            <v>43327</v>
          </cell>
          <cell r="D922">
            <v>3.08</v>
          </cell>
          <cell r="E922">
            <v>6.4999999999999997E-4</v>
          </cell>
        </row>
        <row r="923">
          <cell r="C923">
            <v>43328</v>
          </cell>
          <cell r="D923">
            <v>3.1</v>
          </cell>
          <cell r="E923">
            <v>3.1300000000000002E-4</v>
          </cell>
        </row>
        <row r="924">
          <cell r="C924">
            <v>43329</v>
          </cell>
          <cell r="D924">
            <v>3</v>
          </cell>
          <cell r="E924">
            <v>1.2539999999999999E-3</v>
          </cell>
        </row>
        <row r="925">
          <cell r="C925">
            <v>43332</v>
          </cell>
          <cell r="D925">
            <v>3</v>
          </cell>
          <cell r="E925">
            <v>1.134E-3</v>
          </cell>
        </row>
        <row r="926">
          <cell r="C926">
            <v>43333</v>
          </cell>
          <cell r="D926">
            <v>2.88</v>
          </cell>
          <cell r="E926">
            <v>1.866E-3</v>
          </cell>
        </row>
        <row r="927">
          <cell r="C927">
            <v>43334</v>
          </cell>
          <cell r="D927">
            <v>2.92</v>
          </cell>
          <cell r="E927">
            <v>2.9650000000000002E-3</v>
          </cell>
        </row>
        <row r="928">
          <cell r="C928">
            <v>43335</v>
          </cell>
          <cell r="D928">
            <v>2.92</v>
          </cell>
          <cell r="E928">
            <v>1.0000000000000001E-5</v>
          </cell>
        </row>
        <row r="929">
          <cell r="C929">
            <v>43336</v>
          </cell>
          <cell r="D929">
            <v>2.96</v>
          </cell>
          <cell r="E929">
            <v>5.3399999999999997E-4</v>
          </cell>
        </row>
        <row r="930">
          <cell r="C930">
            <v>43339</v>
          </cell>
          <cell r="D930">
            <v>2.9</v>
          </cell>
          <cell r="E930">
            <v>7.3969999999999999E-3</v>
          </cell>
        </row>
        <row r="931">
          <cell r="C931">
            <v>43340</v>
          </cell>
          <cell r="D931">
            <v>2.86</v>
          </cell>
          <cell r="E931">
            <v>2.8999999999999998E-3</v>
          </cell>
        </row>
        <row r="932">
          <cell r="C932">
            <v>43341</v>
          </cell>
          <cell r="D932">
            <v>2.7</v>
          </cell>
          <cell r="E932">
            <v>3.9950000000000003E-3</v>
          </cell>
        </row>
        <row r="933">
          <cell r="C933">
            <v>43342</v>
          </cell>
          <cell r="D933">
            <v>2.74</v>
          </cell>
          <cell r="E933">
            <v>2.9689999999999999E-3</v>
          </cell>
        </row>
        <row r="934">
          <cell r="C934">
            <v>43343</v>
          </cell>
          <cell r="D934">
            <v>2.8</v>
          </cell>
          <cell r="E934">
            <v>1.6999999999999999E-3</v>
          </cell>
        </row>
        <row r="935">
          <cell r="C935">
            <v>43346</v>
          </cell>
          <cell r="D935">
            <v>2.66</v>
          </cell>
          <cell r="E935">
            <v>2.8609999999999998E-3</v>
          </cell>
        </row>
        <row r="936">
          <cell r="C936">
            <v>43347</v>
          </cell>
          <cell r="D936">
            <v>2.62</v>
          </cell>
          <cell r="E936">
            <v>1.3100000000000001E-4</v>
          </cell>
        </row>
        <row r="937">
          <cell r="C937">
            <v>43348</v>
          </cell>
          <cell r="D937">
            <v>2.62</v>
          </cell>
          <cell r="E937">
            <v>1.235E-3</v>
          </cell>
        </row>
        <row r="938">
          <cell r="C938">
            <v>43349</v>
          </cell>
          <cell r="D938">
            <v>2.64</v>
          </cell>
          <cell r="E938">
            <v>4.0000000000000003E-5</v>
          </cell>
        </row>
        <row r="939">
          <cell r="C939">
            <v>43350</v>
          </cell>
          <cell r="D939">
            <v>2.66</v>
          </cell>
          <cell r="E939">
            <v>1.92E-4</v>
          </cell>
        </row>
        <row r="940">
          <cell r="C940">
            <v>43353</v>
          </cell>
          <cell r="D940">
            <v>2.66</v>
          </cell>
          <cell r="E940">
            <v>2.5000000000000001E-4</v>
          </cell>
        </row>
        <row r="941">
          <cell r="C941">
            <v>43354</v>
          </cell>
          <cell r="D941">
            <v>2.7</v>
          </cell>
          <cell r="E941">
            <v>6.7000000000000002E-4</v>
          </cell>
        </row>
        <row r="942">
          <cell r="C942">
            <v>43355</v>
          </cell>
          <cell r="D942">
            <v>2.7</v>
          </cell>
          <cell r="E942">
            <v>2.0100000000000001E-4</v>
          </cell>
        </row>
        <row r="943">
          <cell r="C943">
            <v>43356</v>
          </cell>
          <cell r="D943">
            <v>2.72</v>
          </cell>
          <cell r="E943">
            <v>3.2600000000000001E-4</v>
          </cell>
        </row>
        <row r="944">
          <cell r="C944">
            <v>43357</v>
          </cell>
          <cell r="D944">
            <v>2.7</v>
          </cell>
          <cell r="E944">
            <v>1.36E-4</v>
          </cell>
        </row>
        <row r="945">
          <cell r="C945">
            <v>43360</v>
          </cell>
          <cell r="D945">
            <v>2.68</v>
          </cell>
          <cell r="E945">
            <v>3.68E-4</v>
          </cell>
        </row>
        <row r="946">
          <cell r="C946">
            <v>43361</v>
          </cell>
          <cell r="D946">
            <v>2.68</v>
          </cell>
          <cell r="E946">
            <v>2.9999999999999997E-4</v>
          </cell>
        </row>
        <row r="947">
          <cell r="C947">
            <v>43362</v>
          </cell>
          <cell r="D947">
            <v>2.68</v>
          </cell>
          <cell r="E947">
            <v>1.6000000000000001E-4</v>
          </cell>
        </row>
        <row r="948">
          <cell r="C948">
            <v>43363</v>
          </cell>
          <cell r="D948">
            <v>2.68</v>
          </cell>
          <cell r="E948">
            <v>9.9999999999999995E-7</v>
          </cell>
        </row>
        <row r="949">
          <cell r="C949">
            <v>43364</v>
          </cell>
          <cell r="D949">
            <v>2.64</v>
          </cell>
          <cell r="E949">
            <v>2.5500000000000002E-4</v>
          </cell>
        </row>
        <row r="950">
          <cell r="C950">
            <v>43367</v>
          </cell>
          <cell r="D950">
            <v>2.64</v>
          </cell>
          <cell r="E950">
            <v>9.9999999999999995E-7</v>
          </cell>
        </row>
        <row r="951">
          <cell r="C951">
            <v>43368</v>
          </cell>
          <cell r="D951">
            <v>2.6</v>
          </cell>
          <cell r="E951">
            <v>1.6720000000000001E-3</v>
          </cell>
        </row>
        <row r="952">
          <cell r="C952">
            <v>43369</v>
          </cell>
          <cell r="D952">
            <v>2.6</v>
          </cell>
          <cell r="E952">
            <v>9.9999999999999995E-7</v>
          </cell>
        </row>
        <row r="953">
          <cell r="C953">
            <v>43370</v>
          </cell>
          <cell r="D953">
            <v>2.48</v>
          </cell>
          <cell r="E953">
            <v>2.4979999999999998E-3</v>
          </cell>
        </row>
        <row r="954">
          <cell r="C954">
            <v>43371</v>
          </cell>
          <cell r="D954">
            <v>2.44</v>
          </cell>
          <cell r="E954">
            <v>1.7260000000000001E-3</v>
          </cell>
        </row>
        <row r="955">
          <cell r="C955">
            <v>43374</v>
          </cell>
          <cell r="D955">
            <v>2.48</v>
          </cell>
          <cell r="E955">
            <v>1.99E-3</v>
          </cell>
        </row>
        <row r="956">
          <cell r="C956">
            <v>43375</v>
          </cell>
          <cell r="D956">
            <v>2.46</v>
          </cell>
          <cell r="E956">
            <v>5.1999999999999995E-4</v>
          </cell>
        </row>
        <row r="957">
          <cell r="C957">
            <v>43376</v>
          </cell>
          <cell r="D957">
            <v>2.42</v>
          </cell>
          <cell r="E957">
            <v>8.2100000000000001E-4</v>
          </cell>
        </row>
        <row r="958">
          <cell r="C958">
            <v>43377</v>
          </cell>
          <cell r="D958">
            <v>2.42</v>
          </cell>
          <cell r="E958">
            <v>2.0000000000000002E-5</v>
          </cell>
        </row>
        <row r="959">
          <cell r="C959">
            <v>43378</v>
          </cell>
          <cell r="D959">
            <v>2.36</v>
          </cell>
          <cell r="E959">
            <v>7.2099999999999996E-4</v>
          </cell>
        </row>
        <row r="960">
          <cell r="C960">
            <v>43381</v>
          </cell>
          <cell r="D960">
            <v>2.2999999999999998</v>
          </cell>
          <cell r="E960">
            <v>1.438E-3</v>
          </cell>
        </row>
        <row r="961">
          <cell r="C961">
            <v>43382</v>
          </cell>
          <cell r="D961">
            <v>2.2599999999999998</v>
          </cell>
          <cell r="E961">
            <v>5.1800000000000001E-4</v>
          </cell>
        </row>
        <row r="962">
          <cell r="C962">
            <v>43383</v>
          </cell>
          <cell r="D962">
            <v>2.2200000000000002</v>
          </cell>
          <cell r="E962">
            <v>6.7900000000000002E-4</v>
          </cell>
        </row>
        <row r="963">
          <cell r="C963">
            <v>43384</v>
          </cell>
          <cell r="D963">
            <v>2.1</v>
          </cell>
          <cell r="E963">
            <v>1.6249999999999999E-3</v>
          </cell>
        </row>
        <row r="964">
          <cell r="C964">
            <v>43385</v>
          </cell>
          <cell r="D964">
            <v>1.81</v>
          </cell>
          <cell r="E964">
            <v>2.0669999999999998E-3</v>
          </cell>
        </row>
        <row r="965">
          <cell r="C965">
            <v>43388</v>
          </cell>
          <cell r="D965">
            <v>1.9</v>
          </cell>
          <cell r="E965">
            <v>1.6329999999999999E-3</v>
          </cell>
        </row>
        <row r="966">
          <cell r="C966">
            <v>43389</v>
          </cell>
          <cell r="D966">
            <v>1.9</v>
          </cell>
          <cell r="E966">
            <v>6.2100000000000002E-4</v>
          </cell>
        </row>
        <row r="967">
          <cell r="C967">
            <v>43390</v>
          </cell>
          <cell r="D967">
            <v>1.95</v>
          </cell>
          <cell r="E967">
            <v>4.8849999999999996E-3</v>
          </cell>
        </row>
        <row r="968">
          <cell r="C968">
            <v>43391</v>
          </cell>
          <cell r="D968">
            <v>1.95</v>
          </cell>
          <cell r="E968">
            <v>7.796E-3</v>
          </cell>
        </row>
        <row r="969">
          <cell r="C969">
            <v>43392</v>
          </cell>
          <cell r="D969">
            <v>1.95</v>
          </cell>
          <cell r="E969">
            <v>9.9999999999999995E-7</v>
          </cell>
        </row>
        <row r="970">
          <cell r="C970">
            <v>43395</v>
          </cell>
          <cell r="D970">
            <v>1.95</v>
          </cell>
          <cell r="E970">
            <v>4.5100000000000001E-4</v>
          </cell>
        </row>
        <row r="971">
          <cell r="C971">
            <v>43396</v>
          </cell>
          <cell r="D971">
            <v>1.87</v>
          </cell>
          <cell r="E971">
            <v>4.0210000000000003E-3</v>
          </cell>
        </row>
        <row r="972">
          <cell r="C972">
            <v>43397</v>
          </cell>
          <cell r="D972">
            <v>1.77</v>
          </cell>
          <cell r="E972">
            <v>3.718E-3</v>
          </cell>
        </row>
        <row r="973">
          <cell r="C973">
            <v>43398</v>
          </cell>
          <cell r="D973">
            <v>1.77</v>
          </cell>
          <cell r="E973">
            <v>9.9999999999999995E-7</v>
          </cell>
        </row>
        <row r="974">
          <cell r="C974">
            <v>43399</v>
          </cell>
          <cell r="D974">
            <v>1.6</v>
          </cell>
          <cell r="E974">
            <v>2.6189999999999998E-3</v>
          </cell>
        </row>
        <row r="975">
          <cell r="C975">
            <v>43402</v>
          </cell>
          <cell r="D975">
            <v>1.4</v>
          </cell>
          <cell r="E975">
            <v>9.8160000000000001E-3</v>
          </cell>
        </row>
        <row r="976">
          <cell r="C976">
            <v>43403</v>
          </cell>
          <cell r="D976">
            <v>1.31</v>
          </cell>
          <cell r="E976">
            <v>1.0629999999999999E-3</v>
          </cell>
        </row>
        <row r="977">
          <cell r="C977">
            <v>43404</v>
          </cell>
          <cell r="D977">
            <v>1.3</v>
          </cell>
          <cell r="E977">
            <v>4.274E-3</v>
          </cell>
        </row>
        <row r="978">
          <cell r="C978">
            <v>43405</v>
          </cell>
          <cell r="D978">
            <v>1.4</v>
          </cell>
          <cell r="E978">
            <v>4.346E-3</v>
          </cell>
        </row>
        <row r="979">
          <cell r="C979">
            <v>43406</v>
          </cell>
          <cell r="D979">
            <v>1.55</v>
          </cell>
          <cell r="E979">
            <v>7.5890000000000003E-3</v>
          </cell>
        </row>
        <row r="980">
          <cell r="C980">
            <v>43409</v>
          </cell>
          <cell r="D980">
            <v>1.52</v>
          </cell>
          <cell r="E980">
            <v>4.2430000000000002E-3</v>
          </cell>
        </row>
        <row r="981">
          <cell r="C981">
            <v>43410</v>
          </cell>
          <cell r="D981">
            <v>1.44</v>
          </cell>
          <cell r="E981">
            <v>2.6199999999999999E-3</v>
          </cell>
        </row>
        <row r="982">
          <cell r="C982">
            <v>43411</v>
          </cell>
          <cell r="D982">
            <v>1.31</v>
          </cell>
          <cell r="E982">
            <v>9.6629999999999997E-3</v>
          </cell>
        </row>
        <row r="983">
          <cell r="C983">
            <v>43412</v>
          </cell>
          <cell r="D983">
            <v>1.3</v>
          </cell>
          <cell r="E983">
            <v>4.7650000000000001E-3</v>
          </cell>
        </row>
        <row r="984">
          <cell r="C984">
            <v>43413</v>
          </cell>
          <cell r="D984">
            <v>1.3</v>
          </cell>
          <cell r="E984">
            <v>2.0379999999999999E-3</v>
          </cell>
        </row>
        <row r="985">
          <cell r="C985">
            <v>43416</v>
          </cell>
          <cell r="D985">
            <v>1.28</v>
          </cell>
          <cell r="E985">
            <v>4.2269999999999999E-3</v>
          </cell>
        </row>
        <row r="986">
          <cell r="C986">
            <v>43417</v>
          </cell>
          <cell r="D986">
            <v>1.4</v>
          </cell>
          <cell r="E986">
            <v>1.1613999999999999E-2</v>
          </cell>
        </row>
        <row r="987">
          <cell r="C987">
            <v>43418</v>
          </cell>
          <cell r="D987">
            <v>1.33</v>
          </cell>
          <cell r="E987">
            <v>2.5860000000000002E-3</v>
          </cell>
        </row>
        <row r="988">
          <cell r="C988">
            <v>43419</v>
          </cell>
          <cell r="D988">
            <v>1.31</v>
          </cell>
          <cell r="E988">
            <v>1.0870000000000001E-3</v>
          </cell>
        </row>
        <row r="989">
          <cell r="C989">
            <v>43420</v>
          </cell>
          <cell r="D989">
            <v>1.18</v>
          </cell>
          <cell r="E989">
            <v>1.5689000000000002E-2</v>
          </cell>
        </row>
        <row r="990">
          <cell r="C990">
            <v>43423</v>
          </cell>
          <cell r="D990">
            <v>1.2</v>
          </cell>
          <cell r="E990">
            <v>8.5290000000000001E-3</v>
          </cell>
        </row>
        <row r="991">
          <cell r="C991">
            <v>43424</v>
          </cell>
          <cell r="D991">
            <v>1.1599999999999999</v>
          </cell>
          <cell r="E991">
            <v>1.436E-3</v>
          </cell>
        </row>
        <row r="992">
          <cell r="C992">
            <v>43425</v>
          </cell>
          <cell r="D992">
            <v>1.1499999999999999</v>
          </cell>
          <cell r="E992">
            <v>3.7729999999999999E-3</v>
          </cell>
        </row>
        <row r="993">
          <cell r="C993">
            <v>43426</v>
          </cell>
          <cell r="D993">
            <v>1.1499999999999999</v>
          </cell>
          <cell r="E993">
            <v>2.4510000000000001E-3</v>
          </cell>
        </row>
        <row r="994">
          <cell r="C994">
            <v>43427</v>
          </cell>
          <cell r="D994">
            <v>1.1399999999999999</v>
          </cell>
          <cell r="E994">
            <v>1.8450000000000001E-3</v>
          </cell>
        </row>
        <row r="995">
          <cell r="C995">
            <v>43430</v>
          </cell>
          <cell r="D995">
            <v>1.22</v>
          </cell>
          <cell r="E995">
            <v>4.7330000000000002E-3</v>
          </cell>
        </row>
        <row r="996">
          <cell r="C996">
            <v>43431</v>
          </cell>
          <cell r="D996">
            <v>1.24</v>
          </cell>
          <cell r="E996">
            <v>4.7330000000000002E-3</v>
          </cell>
        </row>
        <row r="997">
          <cell r="C997">
            <v>43432</v>
          </cell>
          <cell r="D997">
            <v>1.2</v>
          </cell>
          <cell r="E997">
            <v>1.1999999999999999E-3</v>
          </cell>
        </row>
        <row r="998">
          <cell r="C998">
            <v>43433</v>
          </cell>
          <cell r="D998">
            <v>1.2</v>
          </cell>
          <cell r="E998">
            <v>9.9999999999999995E-7</v>
          </cell>
        </row>
        <row r="999">
          <cell r="C999">
            <v>43434</v>
          </cell>
          <cell r="D999">
            <v>1.2</v>
          </cell>
          <cell r="E999">
            <v>4.3210000000000002E-3</v>
          </cell>
        </row>
        <row r="1000">
          <cell r="C1000">
            <v>43437</v>
          </cell>
          <cell r="D1000">
            <v>1.2</v>
          </cell>
          <cell r="E1000">
            <v>3.1689999999999999E-3</v>
          </cell>
        </row>
        <row r="1001">
          <cell r="C1001">
            <v>43438</v>
          </cell>
          <cell r="D1001">
            <v>1.1499999999999999</v>
          </cell>
          <cell r="E1001">
            <v>6.901E-3</v>
          </cell>
        </row>
        <row r="1002">
          <cell r="C1002">
            <v>43439</v>
          </cell>
          <cell r="D1002">
            <v>1.1200000000000001</v>
          </cell>
          <cell r="E1002">
            <v>2.2269999999999998E-3</v>
          </cell>
        </row>
        <row r="1003">
          <cell r="C1003">
            <v>43440</v>
          </cell>
          <cell r="D1003">
            <v>0.91</v>
          </cell>
          <cell r="E1003">
            <v>1.1067E-2</v>
          </cell>
        </row>
        <row r="1004">
          <cell r="C1004">
            <v>43441</v>
          </cell>
          <cell r="D1004">
            <v>0.94</v>
          </cell>
          <cell r="E1004">
            <v>2.1389999999999998E-3</v>
          </cell>
        </row>
        <row r="1005">
          <cell r="C1005">
            <v>43447</v>
          </cell>
          <cell r="D1005">
            <v>0.9</v>
          </cell>
          <cell r="E1005">
            <v>2.6471000000000001E-2</v>
          </cell>
        </row>
        <row r="1006">
          <cell r="C1006">
            <v>43448</v>
          </cell>
          <cell r="D1006">
            <v>0.87</v>
          </cell>
          <cell r="E1006">
            <v>7.5510000000000004E-3</v>
          </cell>
        </row>
        <row r="1007">
          <cell r="C1007">
            <v>43451</v>
          </cell>
          <cell r="D1007">
            <v>0.85</v>
          </cell>
          <cell r="E1007">
            <v>1.1011999999999999E-2</v>
          </cell>
        </row>
        <row r="1008">
          <cell r="C1008">
            <v>43452</v>
          </cell>
          <cell r="D1008">
            <v>0.84</v>
          </cell>
          <cell r="E1008">
            <v>1.3304E-2</v>
          </cell>
        </row>
        <row r="1009">
          <cell r="C1009">
            <v>43453</v>
          </cell>
          <cell r="D1009">
            <v>0.78</v>
          </cell>
          <cell r="E1009">
            <v>1.609E-3</v>
          </cell>
        </row>
        <row r="1010">
          <cell r="C1010">
            <v>43454</v>
          </cell>
          <cell r="D1010">
            <v>0.74</v>
          </cell>
          <cell r="E1010">
            <v>1.0831E-2</v>
          </cell>
        </row>
        <row r="1011">
          <cell r="C1011">
            <v>43455</v>
          </cell>
          <cell r="D1011">
            <v>0.72</v>
          </cell>
          <cell r="E1011">
            <v>7.3029999999999996E-3</v>
          </cell>
        </row>
        <row r="1012">
          <cell r="C1012">
            <v>43458</v>
          </cell>
          <cell r="D1012">
            <v>0.68</v>
          </cell>
          <cell r="E1012">
            <v>5.4699999999999996E-4</v>
          </cell>
        </row>
        <row r="1013">
          <cell r="C1013">
            <v>43461</v>
          </cell>
          <cell r="D1013">
            <v>0.7</v>
          </cell>
          <cell r="E1013">
            <v>1.8010000000000001E-3</v>
          </cell>
        </row>
        <row r="1014">
          <cell r="C1014">
            <v>43462</v>
          </cell>
          <cell r="D1014">
            <v>0.78</v>
          </cell>
          <cell r="E1014">
            <v>1.6900000000000001E-3</v>
          </cell>
        </row>
        <row r="1015">
          <cell r="C1015">
            <v>43465</v>
          </cell>
          <cell r="D1015">
            <v>0.9</v>
          </cell>
          <cell r="E1015">
            <v>1.5499999999999999E-3</v>
          </cell>
        </row>
        <row r="1016">
          <cell r="C1016">
            <v>43467</v>
          </cell>
          <cell r="D1016">
            <v>0.86</v>
          </cell>
          <cell r="E1016">
            <v>7.1900000000000002E-4</v>
          </cell>
        </row>
        <row r="1017">
          <cell r="C1017">
            <v>43468</v>
          </cell>
          <cell r="D1017">
            <v>0.85</v>
          </cell>
          <cell r="E1017">
            <v>1.835E-3</v>
          </cell>
        </row>
        <row r="1018">
          <cell r="C1018">
            <v>43469</v>
          </cell>
          <cell r="D1018">
            <v>0.82</v>
          </cell>
          <cell r="E1018">
            <v>7.6140000000000001E-3</v>
          </cell>
        </row>
        <row r="1019">
          <cell r="C1019">
            <v>43472</v>
          </cell>
          <cell r="D1019">
            <v>0.81499999999999995</v>
          </cell>
          <cell r="E1019">
            <v>4.3039999999999997E-3</v>
          </cell>
        </row>
        <row r="1020">
          <cell r="C1020">
            <v>43473</v>
          </cell>
          <cell r="D1020">
            <v>0.82</v>
          </cell>
          <cell r="E1020">
            <v>4.1980000000000003E-3</v>
          </cell>
        </row>
        <row r="1021">
          <cell r="C1021">
            <v>43474</v>
          </cell>
          <cell r="D1021">
            <v>0.8</v>
          </cell>
          <cell r="E1021">
            <v>1.7110000000000001E-3</v>
          </cell>
        </row>
        <row r="1022">
          <cell r="C1022">
            <v>43475</v>
          </cell>
          <cell r="D1022">
            <v>0.8</v>
          </cell>
          <cell r="E1022">
            <v>1.0139999999999999E-3</v>
          </cell>
        </row>
        <row r="1023">
          <cell r="C1023">
            <v>43476</v>
          </cell>
          <cell r="D1023">
            <v>0.75</v>
          </cell>
          <cell r="E1023">
            <v>6.4700000000000001E-4</v>
          </cell>
        </row>
        <row r="1024">
          <cell r="C1024">
            <v>43479</v>
          </cell>
          <cell r="D1024">
            <v>0.77500000000000002</v>
          </cell>
          <cell r="E1024">
            <v>3.8969999999999999E-3</v>
          </cell>
        </row>
        <row r="1025">
          <cell r="C1025">
            <v>43480</v>
          </cell>
          <cell r="D1025">
            <v>0.71</v>
          </cell>
          <cell r="E1025">
            <v>9.7730000000000004E-3</v>
          </cell>
        </row>
        <row r="1026">
          <cell r="C1026">
            <v>43481</v>
          </cell>
          <cell r="D1026">
            <v>0.71</v>
          </cell>
          <cell r="E1026">
            <v>1.4610000000000001E-3</v>
          </cell>
        </row>
        <row r="1027">
          <cell r="C1027">
            <v>43482</v>
          </cell>
          <cell r="D1027">
            <v>0.7</v>
          </cell>
          <cell r="E1027">
            <v>1.101E-3</v>
          </cell>
        </row>
        <row r="1028">
          <cell r="C1028">
            <v>43483</v>
          </cell>
          <cell r="D1028">
            <v>0.72499999999999998</v>
          </cell>
          <cell r="E1028">
            <v>6.0060000000000001E-3</v>
          </cell>
        </row>
        <row r="1029">
          <cell r="C1029">
            <v>43486</v>
          </cell>
          <cell r="D1029">
            <v>0.72</v>
          </cell>
          <cell r="E1029">
            <v>4.4999999999999999E-4</v>
          </cell>
        </row>
        <row r="1030">
          <cell r="C1030">
            <v>43487</v>
          </cell>
          <cell r="D1030">
            <v>0.68</v>
          </cell>
          <cell r="E1030">
            <v>3.614E-3</v>
          </cell>
        </row>
        <row r="1031">
          <cell r="C1031">
            <v>43488</v>
          </cell>
          <cell r="D1031">
            <v>0.69499999999999995</v>
          </cell>
          <cell r="E1031">
            <v>2.1280000000000001E-3</v>
          </cell>
        </row>
        <row r="1032">
          <cell r="C1032">
            <v>43489</v>
          </cell>
          <cell r="D1032">
            <v>0.7</v>
          </cell>
          <cell r="E1032">
            <v>4.5719999999999997E-3</v>
          </cell>
        </row>
        <row r="1033">
          <cell r="C1033">
            <v>43490</v>
          </cell>
          <cell r="D1033">
            <v>0.98</v>
          </cell>
          <cell r="E1033">
            <v>0.13735800000000001</v>
          </cell>
        </row>
        <row r="1034">
          <cell r="C1034">
            <v>43493</v>
          </cell>
          <cell r="D1034">
            <v>1.45</v>
          </cell>
          <cell r="E1034">
            <v>5.6980000000000003E-2</v>
          </cell>
        </row>
        <row r="1035">
          <cell r="C1035">
            <v>43494</v>
          </cell>
          <cell r="D1035">
            <v>1.6</v>
          </cell>
          <cell r="E1035">
            <v>3.8989999999999997E-2</v>
          </cell>
        </row>
        <row r="1036">
          <cell r="C1036">
            <v>43495</v>
          </cell>
          <cell r="D1036">
            <v>2.1</v>
          </cell>
          <cell r="E1036">
            <v>4.9835999999999998E-2</v>
          </cell>
        </row>
        <row r="1037">
          <cell r="C1037">
            <v>43496</v>
          </cell>
          <cell r="D1037">
            <v>1.9</v>
          </cell>
          <cell r="E1037">
            <v>5.4947999999999997E-2</v>
          </cell>
        </row>
        <row r="1038">
          <cell r="C1038">
            <v>43497</v>
          </cell>
          <cell r="D1038">
            <v>2.1800000000000002</v>
          </cell>
          <cell r="E1038">
            <v>5.5902E-2</v>
          </cell>
        </row>
        <row r="1039">
          <cell r="C1039">
            <v>43500</v>
          </cell>
          <cell r="D1039">
            <v>1.65</v>
          </cell>
          <cell r="E1039">
            <v>2.9860999999999999E-2</v>
          </cell>
        </row>
        <row r="1040">
          <cell r="C1040">
            <v>43501</v>
          </cell>
          <cell r="D1040">
            <v>1.56</v>
          </cell>
          <cell r="E1040">
            <v>1.9578000000000002E-2</v>
          </cell>
        </row>
        <row r="1041">
          <cell r="C1041">
            <v>43502</v>
          </cell>
          <cell r="D1041">
            <v>1.56</v>
          </cell>
          <cell r="E1041">
            <v>1.1603E-2</v>
          </cell>
        </row>
        <row r="1042">
          <cell r="C1042">
            <v>43503</v>
          </cell>
          <cell r="D1042">
            <v>1.72</v>
          </cell>
          <cell r="E1042">
            <v>2.6136E-2</v>
          </cell>
        </row>
        <row r="1043">
          <cell r="C1043">
            <v>43504</v>
          </cell>
          <cell r="D1043">
            <v>1.68</v>
          </cell>
          <cell r="E1043">
            <v>2.7694E-2</v>
          </cell>
        </row>
        <row r="1044">
          <cell r="C1044">
            <v>43507</v>
          </cell>
          <cell r="D1044">
            <v>1.56</v>
          </cell>
          <cell r="E1044">
            <v>9.5309999999999995E-3</v>
          </cell>
        </row>
        <row r="1045">
          <cell r="C1045">
            <v>43508</v>
          </cell>
          <cell r="D1045">
            <v>1.69</v>
          </cell>
          <cell r="E1045">
            <v>1.4584E-2</v>
          </cell>
        </row>
        <row r="1046">
          <cell r="C1046">
            <v>43509</v>
          </cell>
          <cell r="D1046">
            <v>1.82</v>
          </cell>
          <cell r="E1046">
            <v>1.5706999999999999E-2</v>
          </cell>
        </row>
        <row r="1047">
          <cell r="C1047">
            <v>43510</v>
          </cell>
          <cell r="D1047">
            <v>1.7</v>
          </cell>
          <cell r="E1047">
            <v>6.1390000000000004E-3</v>
          </cell>
        </row>
        <row r="1048">
          <cell r="C1048">
            <v>43511</v>
          </cell>
          <cell r="D1048">
            <v>1.71</v>
          </cell>
          <cell r="E1048">
            <v>7.3540000000000003E-3</v>
          </cell>
        </row>
        <row r="1049">
          <cell r="C1049">
            <v>43514</v>
          </cell>
          <cell r="D1049">
            <v>1.74</v>
          </cell>
          <cell r="E1049">
            <v>7.7869999999999997E-3</v>
          </cell>
        </row>
        <row r="1050">
          <cell r="C1050">
            <v>43515</v>
          </cell>
          <cell r="D1050">
            <v>1.77</v>
          </cell>
          <cell r="E1050">
            <v>1.3729E-2</v>
          </cell>
        </row>
        <row r="1051">
          <cell r="C1051">
            <v>43516</v>
          </cell>
          <cell r="D1051">
            <v>1.76</v>
          </cell>
          <cell r="E1051">
            <v>3.3809999999999999E-3</v>
          </cell>
        </row>
        <row r="1052">
          <cell r="C1052">
            <v>43517</v>
          </cell>
          <cell r="D1052">
            <v>1.77</v>
          </cell>
          <cell r="E1052">
            <v>5.8799999999999998E-3</v>
          </cell>
        </row>
        <row r="1053">
          <cell r="C1053">
            <v>43518</v>
          </cell>
          <cell r="D1053">
            <v>1.66</v>
          </cell>
          <cell r="E1053">
            <v>5.2589999999999998E-3</v>
          </cell>
        </row>
        <row r="1054">
          <cell r="C1054">
            <v>43521</v>
          </cell>
          <cell r="D1054">
            <v>1.54</v>
          </cell>
          <cell r="E1054">
            <v>6.1440000000000002E-3</v>
          </cell>
        </row>
        <row r="1055">
          <cell r="C1055">
            <v>43522</v>
          </cell>
          <cell r="D1055">
            <v>1.61</v>
          </cell>
          <cell r="E1055">
            <v>1.1620000000000001E-3</v>
          </cell>
        </row>
        <row r="1056">
          <cell r="C1056">
            <v>43523</v>
          </cell>
          <cell r="D1056">
            <v>1.54</v>
          </cell>
          <cell r="E1056">
            <v>1.7700000000000001E-3</v>
          </cell>
        </row>
        <row r="1057">
          <cell r="C1057">
            <v>43524</v>
          </cell>
          <cell r="D1057">
            <v>1.65</v>
          </cell>
          <cell r="E1057">
            <v>2.8500000000000001E-3</v>
          </cell>
        </row>
        <row r="1058">
          <cell r="C1058">
            <v>43525</v>
          </cell>
          <cell r="D1058">
            <v>1.66</v>
          </cell>
          <cell r="E1058">
            <v>3.2070000000000002E-3</v>
          </cell>
        </row>
        <row r="1059">
          <cell r="C1059">
            <v>43528</v>
          </cell>
          <cell r="D1059">
            <v>1.71</v>
          </cell>
          <cell r="E1059">
            <v>8.9999999999999998E-4</v>
          </cell>
        </row>
        <row r="1060">
          <cell r="C1060">
            <v>43529</v>
          </cell>
          <cell r="D1060">
            <v>1.69</v>
          </cell>
          <cell r="E1060">
            <v>2.4510000000000001E-3</v>
          </cell>
        </row>
        <row r="1061">
          <cell r="C1061">
            <v>43530</v>
          </cell>
          <cell r="D1061">
            <v>1.67</v>
          </cell>
          <cell r="E1061">
            <v>2.8930000000000002E-3</v>
          </cell>
        </row>
        <row r="1062">
          <cell r="C1062">
            <v>43531</v>
          </cell>
          <cell r="D1062">
            <v>1.61</v>
          </cell>
          <cell r="E1062">
            <v>5.2099999999999998E-4</v>
          </cell>
        </row>
        <row r="1063">
          <cell r="C1063">
            <v>43532</v>
          </cell>
          <cell r="D1063">
            <v>1.61</v>
          </cell>
          <cell r="E1063">
            <v>4.2999999999999999E-4</v>
          </cell>
        </row>
        <row r="1064">
          <cell r="C1064">
            <v>43535</v>
          </cell>
          <cell r="D1064">
            <v>1.64</v>
          </cell>
          <cell r="E1064">
            <v>3.042E-3</v>
          </cell>
        </row>
        <row r="1065">
          <cell r="C1065">
            <v>43536</v>
          </cell>
          <cell r="D1065">
            <v>1.7</v>
          </cell>
          <cell r="E1065">
            <v>1.7409999999999999E-3</v>
          </cell>
        </row>
        <row r="1066">
          <cell r="C1066">
            <v>43537</v>
          </cell>
          <cell r="D1066">
            <v>1.67</v>
          </cell>
          <cell r="E1066">
            <v>4.8060000000000004E-3</v>
          </cell>
        </row>
        <row r="1067">
          <cell r="C1067">
            <v>43538</v>
          </cell>
          <cell r="D1067">
            <v>1.73</v>
          </cell>
          <cell r="E1067">
            <v>1.843E-3</v>
          </cell>
        </row>
        <row r="1068">
          <cell r="C1068">
            <v>43539</v>
          </cell>
          <cell r="D1068">
            <v>1.65</v>
          </cell>
          <cell r="E1068">
            <v>8.8030000000000001E-3</v>
          </cell>
        </row>
        <row r="1069">
          <cell r="C1069">
            <v>43542</v>
          </cell>
          <cell r="D1069">
            <v>1.58</v>
          </cell>
          <cell r="E1069">
            <v>8.1049999999999994E-3</v>
          </cell>
        </row>
        <row r="1070">
          <cell r="C1070">
            <v>43543</v>
          </cell>
          <cell r="D1070">
            <v>1.54</v>
          </cell>
          <cell r="E1070">
            <v>1.3370000000000001E-3</v>
          </cell>
        </row>
        <row r="1071">
          <cell r="C1071">
            <v>43544</v>
          </cell>
          <cell r="D1071">
            <v>1.54</v>
          </cell>
          <cell r="E1071">
            <v>1.213E-2</v>
          </cell>
        </row>
        <row r="1072">
          <cell r="C1072">
            <v>43545</v>
          </cell>
          <cell r="D1072">
            <v>1.58</v>
          </cell>
          <cell r="E1072">
            <v>9.0000000000000006E-5</v>
          </cell>
        </row>
        <row r="1073">
          <cell r="C1073">
            <v>43546</v>
          </cell>
          <cell r="D1073">
            <v>1.6</v>
          </cell>
          <cell r="E1073">
            <v>4.1E-5</v>
          </cell>
        </row>
        <row r="1074">
          <cell r="C1074">
            <v>43549</v>
          </cell>
          <cell r="D1074">
            <v>1.56</v>
          </cell>
          <cell r="E1074">
            <v>2.0100000000000001E-4</v>
          </cell>
        </row>
        <row r="1075">
          <cell r="C1075">
            <v>43550</v>
          </cell>
          <cell r="D1075">
            <v>1.54</v>
          </cell>
          <cell r="E1075">
            <v>2.2599999999999999E-4</v>
          </cell>
        </row>
        <row r="1076">
          <cell r="C1076">
            <v>43551</v>
          </cell>
          <cell r="D1076">
            <v>1.27</v>
          </cell>
          <cell r="E1076">
            <v>6.3145999999999994E-2</v>
          </cell>
        </row>
        <row r="1077">
          <cell r="C1077">
            <v>43552</v>
          </cell>
          <cell r="D1077">
            <v>1.17</v>
          </cell>
          <cell r="E1077">
            <v>2.4787E-2</v>
          </cell>
        </row>
        <row r="1078">
          <cell r="C1078">
            <v>43553</v>
          </cell>
          <cell r="D1078">
            <v>1.1200000000000001</v>
          </cell>
          <cell r="E1078">
            <v>1.4076E-2</v>
          </cell>
        </row>
        <row r="1079">
          <cell r="C1079">
            <v>43556</v>
          </cell>
          <cell r="D1079">
            <v>1.19</v>
          </cell>
          <cell r="E1079">
            <v>2.0933E-2</v>
          </cell>
        </row>
        <row r="1080">
          <cell r="C1080">
            <v>43557</v>
          </cell>
          <cell r="D1080">
            <v>1.22</v>
          </cell>
          <cell r="E1080">
            <v>7.6860000000000001E-3</v>
          </cell>
        </row>
        <row r="1081">
          <cell r="C1081">
            <v>43558</v>
          </cell>
          <cell r="D1081">
            <v>1.3</v>
          </cell>
          <cell r="E1081">
            <v>1.0167000000000001E-2</v>
          </cell>
        </row>
        <row r="1082">
          <cell r="C1082">
            <v>43559</v>
          </cell>
          <cell r="D1082">
            <v>1.2849999999999999</v>
          </cell>
          <cell r="E1082">
            <v>1.0076E-2</v>
          </cell>
        </row>
        <row r="1083">
          <cell r="C1083">
            <v>43560</v>
          </cell>
          <cell r="D1083">
            <v>1.2849999999999999</v>
          </cell>
          <cell r="E1083">
            <v>9.9999999999999995E-7</v>
          </cell>
        </row>
        <row r="1084">
          <cell r="C1084">
            <v>43563</v>
          </cell>
          <cell r="D1084">
            <v>1.2549999999999999</v>
          </cell>
          <cell r="E1084">
            <v>3.2179999999999999E-3</v>
          </cell>
        </row>
        <row r="1085">
          <cell r="C1085">
            <v>43564</v>
          </cell>
          <cell r="D1085">
            <v>1.2649999999999999</v>
          </cell>
          <cell r="E1085">
            <v>8.9599999999999999E-4</v>
          </cell>
        </row>
        <row r="1086">
          <cell r="C1086">
            <v>43565</v>
          </cell>
          <cell r="D1086">
            <v>1.26</v>
          </cell>
          <cell r="E1086">
            <v>1.083E-3</v>
          </cell>
        </row>
        <row r="1087">
          <cell r="C1087">
            <v>43566</v>
          </cell>
          <cell r="D1087">
            <v>1.33</v>
          </cell>
          <cell r="E1087">
            <v>1.1051E-2</v>
          </cell>
        </row>
        <row r="1088">
          <cell r="C1088">
            <v>43567</v>
          </cell>
          <cell r="D1088">
            <v>1.3</v>
          </cell>
          <cell r="E1088">
            <v>4.7999999999999996E-3</v>
          </cell>
        </row>
        <row r="1089">
          <cell r="C1089">
            <v>43570</v>
          </cell>
          <cell r="D1089">
            <v>1.3</v>
          </cell>
          <cell r="E1089">
            <v>5.0150000000000004E-3</v>
          </cell>
        </row>
        <row r="1090">
          <cell r="C1090">
            <v>43571</v>
          </cell>
          <cell r="D1090">
            <v>1.23</v>
          </cell>
          <cell r="E1090">
            <v>0.19177</v>
          </cell>
        </row>
        <row r="1091">
          <cell r="C1091">
            <v>43572</v>
          </cell>
          <cell r="D1091">
            <v>1.1599999999999999</v>
          </cell>
          <cell r="E1091">
            <v>2.8287E-2</v>
          </cell>
        </row>
        <row r="1092">
          <cell r="C1092">
            <v>43573</v>
          </cell>
          <cell r="D1092">
            <v>1.135</v>
          </cell>
          <cell r="E1092">
            <v>3.3440000000000002E-3</v>
          </cell>
        </row>
        <row r="1093">
          <cell r="C1093">
            <v>43578</v>
          </cell>
          <cell r="D1093">
            <v>1.2150000000000001</v>
          </cell>
          <cell r="E1093">
            <v>1.3500000000000001E-3</v>
          </cell>
        </row>
        <row r="1094">
          <cell r="C1094">
            <v>43579</v>
          </cell>
          <cell r="D1094">
            <v>1.125</v>
          </cell>
          <cell r="E1094">
            <v>9.1070000000000005E-3</v>
          </cell>
        </row>
        <row r="1095">
          <cell r="C1095">
            <v>43580</v>
          </cell>
          <cell r="D1095">
            <v>1.1399999999999999</v>
          </cell>
          <cell r="E1095">
            <v>8.4100000000000008E-3</v>
          </cell>
        </row>
        <row r="1096">
          <cell r="C1096">
            <v>43581</v>
          </cell>
          <cell r="D1096">
            <v>1.175</v>
          </cell>
          <cell r="E1096">
            <v>2.81E-3</v>
          </cell>
        </row>
        <row r="1097">
          <cell r="C1097">
            <v>43584</v>
          </cell>
          <cell r="D1097">
            <v>1.1399999999999999</v>
          </cell>
          <cell r="E1097">
            <v>7.5699999999999997E-4</v>
          </cell>
        </row>
        <row r="1098">
          <cell r="C1098">
            <v>43585</v>
          </cell>
          <cell r="D1098">
            <v>1.1399999999999999</v>
          </cell>
          <cell r="E1098">
            <v>2.4740000000000001E-3</v>
          </cell>
        </row>
        <row r="1099">
          <cell r="C1099">
            <v>43587</v>
          </cell>
          <cell r="D1099">
            <v>1.1399999999999999</v>
          </cell>
          <cell r="E1099">
            <v>3.3010000000000001E-3</v>
          </cell>
        </row>
        <row r="1100">
          <cell r="C1100">
            <v>43588</v>
          </cell>
          <cell r="D1100">
            <v>1.2</v>
          </cell>
          <cell r="E1100">
            <v>8.8739999999999999E-3</v>
          </cell>
        </row>
        <row r="1101">
          <cell r="C1101">
            <v>43591</v>
          </cell>
          <cell r="D1101">
            <v>1.23</v>
          </cell>
          <cell r="E1101">
            <v>2.738E-3</v>
          </cell>
        </row>
        <row r="1102">
          <cell r="C1102">
            <v>43592</v>
          </cell>
          <cell r="D1102">
            <v>1.165</v>
          </cell>
          <cell r="E1102">
            <v>6.4599999999999996E-3</v>
          </cell>
        </row>
        <row r="1103">
          <cell r="C1103">
            <v>43593</v>
          </cell>
          <cell r="D1103">
            <v>1.165</v>
          </cell>
          <cell r="E1103">
            <v>9.9999999999999995E-7</v>
          </cell>
        </row>
        <row r="1104">
          <cell r="C1104">
            <v>43594</v>
          </cell>
          <cell r="D1104">
            <v>1.1399999999999999</v>
          </cell>
          <cell r="E1104">
            <v>3.1849999999999999E-3</v>
          </cell>
        </row>
        <row r="1105">
          <cell r="C1105">
            <v>43595</v>
          </cell>
          <cell r="D1105">
            <v>1.1200000000000001</v>
          </cell>
          <cell r="E1105">
            <v>1.0610000000000001E-3</v>
          </cell>
        </row>
        <row r="1106">
          <cell r="C1106">
            <v>43598</v>
          </cell>
          <cell r="D1106">
            <v>1.1100000000000001</v>
          </cell>
          <cell r="E1106">
            <v>8.1099999999999992E-3</v>
          </cell>
        </row>
        <row r="1107">
          <cell r="C1107">
            <v>43599</v>
          </cell>
          <cell r="D1107">
            <v>1.1599999999999999</v>
          </cell>
          <cell r="E1107">
            <v>5.5050000000000003E-3</v>
          </cell>
        </row>
        <row r="1108">
          <cell r="C1108">
            <v>43600</v>
          </cell>
          <cell r="D1108">
            <v>1.1599999999999999</v>
          </cell>
          <cell r="E1108">
            <v>7.5100000000000004E-4</v>
          </cell>
        </row>
        <row r="1109">
          <cell r="C1109">
            <v>43601</v>
          </cell>
          <cell r="D1109">
            <v>1.155</v>
          </cell>
          <cell r="E1109">
            <v>6.7100000000000005E-4</v>
          </cell>
        </row>
        <row r="1110">
          <cell r="C1110">
            <v>43602</v>
          </cell>
          <cell r="D1110">
            <v>1.155</v>
          </cell>
          <cell r="E1110">
            <v>9.9999999999999995E-7</v>
          </cell>
        </row>
        <row r="1111">
          <cell r="C1111">
            <v>43605</v>
          </cell>
          <cell r="D1111">
            <v>1.1299999999999999</v>
          </cell>
          <cell r="E1111">
            <v>1.5E-3</v>
          </cell>
        </row>
        <row r="1112">
          <cell r="C1112">
            <v>43606</v>
          </cell>
          <cell r="D1112">
            <v>1.1499999999999999</v>
          </cell>
          <cell r="E1112">
            <v>4.3899999999999999E-4</v>
          </cell>
        </row>
        <row r="1113">
          <cell r="C1113">
            <v>43607</v>
          </cell>
          <cell r="D1113">
            <v>1.1599999999999999</v>
          </cell>
          <cell r="E1113">
            <v>3.2230000000000002E-3</v>
          </cell>
        </row>
        <row r="1114">
          <cell r="C1114">
            <v>43608</v>
          </cell>
          <cell r="D1114">
            <v>1.1599999999999999</v>
          </cell>
          <cell r="E1114">
            <v>5.1E-5</v>
          </cell>
        </row>
        <row r="1115">
          <cell r="C1115">
            <v>43609</v>
          </cell>
          <cell r="D1115">
            <v>1.1499999999999999</v>
          </cell>
          <cell r="E1115">
            <v>1.48E-3</v>
          </cell>
        </row>
        <row r="1116">
          <cell r="C1116">
            <v>43612</v>
          </cell>
          <cell r="D1116">
            <v>1.1499999999999999</v>
          </cell>
          <cell r="E1116">
            <v>9.9999999999999995E-7</v>
          </cell>
        </row>
        <row r="1117">
          <cell r="C1117">
            <v>43613</v>
          </cell>
          <cell r="D1117">
            <v>1.1499999999999999</v>
          </cell>
          <cell r="E1117">
            <v>9.9999999999999995E-7</v>
          </cell>
        </row>
        <row r="1118">
          <cell r="C1118">
            <v>43614</v>
          </cell>
          <cell r="D1118">
            <v>1.1299999999999999</v>
          </cell>
          <cell r="E1118">
            <v>1.6511999999999999E-2</v>
          </cell>
        </row>
        <row r="1119">
          <cell r="C1119">
            <v>43615</v>
          </cell>
          <cell r="D1119">
            <v>1.1299999999999999</v>
          </cell>
          <cell r="E1119">
            <v>9.9999999999999995E-7</v>
          </cell>
        </row>
        <row r="1120">
          <cell r="C1120">
            <v>43616</v>
          </cell>
          <cell r="D1120">
            <v>1.1299999999999999</v>
          </cell>
          <cell r="E1120">
            <v>9.9999999999999995E-7</v>
          </cell>
        </row>
        <row r="1121">
          <cell r="C1121">
            <v>43619</v>
          </cell>
          <cell r="D1121">
            <v>1.08</v>
          </cell>
          <cell r="E1121">
            <v>4.6290000000000003E-3</v>
          </cell>
        </row>
        <row r="1122">
          <cell r="C1122">
            <v>43620</v>
          </cell>
          <cell r="D1122">
            <v>1.1000000000000001</v>
          </cell>
          <cell r="E1122">
            <v>1.1646E-2</v>
          </cell>
        </row>
        <row r="1123">
          <cell r="C1123">
            <v>43621</v>
          </cell>
          <cell r="D1123">
            <v>1.1000000000000001</v>
          </cell>
          <cell r="E1123">
            <v>9.9999999999999995E-7</v>
          </cell>
        </row>
        <row r="1124">
          <cell r="C1124">
            <v>43622</v>
          </cell>
          <cell r="D1124">
            <v>1.1000000000000001</v>
          </cell>
          <cell r="E1124">
            <v>9.9999999999999995E-7</v>
          </cell>
        </row>
        <row r="1125">
          <cell r="C1125">
            <v>43623</v>
          </cell>
          <cell r="D1125">
            <v>1.1399999999999999</v>
          </cell>
          <cell r="E1125">
            <v>2.7060000000000001E-3</v>
          </cell>
        </row>
        <row r="1126">
          <cell r="C1126">
            <v>43626</v>
          </cell>
          <cell r="D1126">
            <v>1.1850000000000001</v>
          </cell>
          <cell r="E1126">
            <v>4.7132E-2</v>
          </cell>
        </row>
        <row r="1127">
          <cell r="C1127">
            <v>43627</v>
          </cell>
          <cell r="D1127">
            <v>1.17</v>
          </cell>
          <cell r="E1127">
            <v>2.3509999999999998E-3</v>
          </cell>
        </row>
        <row r="1128">
          <cell r="C1128">
            <v>43628</v>
          </cell>
          <cell r="D1128">
            <v>1.1000000000000001</v>
          </cell>
          <cell r="E1128">
            <v>6.2630000000000003E-3</v>
          </cell>
        </row>
        <row r="1129">
          <cell r="C1129">
            <v>43629</v>
          </cell>
          <cell r="D1129">
            <v>1.1000000000000001</v>
          </cell>
          <cell r="E1129">
            <v>9.9999999999999995E-7</v>
          </cell>
        </row>
        <row r="1130">
          <cell r="C1130">
            <v>43630</v>
          </cell>
          <cell r="D1130">
            <v>1.06</v>
          </cell>
          <cell r="E1130">
            <v>4.5690000000000001E-3</v>
          </cell>
        </row>
        <row r="1131">
          <cell r="C1131">
            <v>43633</v>
          </cell>
          <cell r="D1131">
            <v>1.06</v>
          </cell>
          <cell r="E1131">
            <v>1.1939E-2</v>
          </cell>
        </row>
        <row r="1132">
          <cell r="C1132">
            <v>43634</v>
          </cell>
          <cell r="D1132">
            <v>1.165</v>
          </cell>
          <cell r="E1132">
            <v>1.6708000000000001E-2</v>
          </cell>
        </row>
        <row r="1133">
          <cell r="C1133">
            <v>43635</v>
          </cell>
          <cell r="D1133">
            <v>1.1200000000000001</v>
          </cell>
          <cell r="E1133">
            <v>3.1210000000000001E-3</v>
          </cell>
        </row>
        <row r="1134">
          <cell r="C1134">
            <v>43636</v>
          </cell>
          <cell r="D1134">
            <v>1.1599999999999999</v>
          </cell>
          <cell r="E1134">
            <v>1.0009999999999999E-3</v>
          </cell>
        </row>
        <row r="1135">
          <cell r="C1135">
            <v>43637</v>
          </cell>
          <cell r="D1135">
            <v>1.1200000000000001</v>
          </cell>
          <cell r="E1135">
            <v>1.201E-3</v>
          </cell>
        </row>
        <row r="1136">
          <cell r="C1136">
            <v>43640</v>
          </cell>
          <cell r="D1136">
            <v>1.0900000000000001</v>
          </cell>
          <cell r="E1136">
            <v>8.7299999999999997E-4</v>
          </cell>
        </row>
        <row r="1137">
          <cell r="C1137">
            <v>43641</v>
          </cell>
          <cell r="D1137">
            <v>1.07</v>
          </cell>
          <cell r="E1137">
            <v>4.1E-5</v>
          </cell>
        </row>
        <row r="1138">
          <cell r="C1138">
            <v>43642</v>
          </cell>
          <cell r="D1138">
            <v>1.07</v>
          </cell>
          <cell r="E1138">
            <v>9.9999999999999995E-7</v>
          </cell>
        </row>
        <row r="1139">
          <cell r="C1139">
            <v>43643</v>
          </cell>
          <cell r="D1139">
            <v>1.07</v>
          </cell>
          <cell r="E1139">
            <v>9.9999999999999995E-7</v>
          </cell>
        </row>
        <row r="1140">
          <cell r="C1140">
            <v>43644</v>
          </cell>
          <cell r="D1140">
            <v>1.0649999999999999</v>
          </cell>
          <cell r="E1140">
            <v>5.1E-5</v>
          </cell>
        </row>
        <row r="1141">
          <cell r="C1141">
            <v>43647</v>
          </cell>
          <cell r="D1141">
            <v>1.24</v>
          </cell>
          <cell r="E1141">
            <v>3.4199999999999999E-3</v>
          </cell>
        </row>
        <row r="1142">
          <cell r="C1142">
            <v>43648</v>
          </cell>
          <cell r="D1142">
            <v>1.2</v>
          </cell>
          <cell r="E1142">
            <v>1.0983E-2</v>
          </cell>
        </row>
        <row r="1143">
          <cell r="C1143">
            <v>43649</v>
          </cell>
          <cell r="D1143">
            <v>1.2</v>
          </cell>
          <cell r="E1143">
            <v>9.9999999999999995E-7</v>
          </cell>
        </row>
        <row r="1144">
          <cell r="C1144">
            <v>43650</v>
          </cell>
          <cell r="D1144">
            <v>1.1599999999999999</v>
          </cell>
          <cell r="E1144">
            <v>2.9020000000000001E-3</v>
          </cell>
        </row>
        <row r="1145">
          <cell r="C1145">
            <v>43651</v>
          </cell>
          <cell r="D1145">
            <v>1.1599999999999999</v>
          </cell>
          <cell r="E1145">
            <v>2.617E-3</v>
          </cell>
        </row>
        <row r="1146">
          <cell r="C1146">
            <v>43654</v>
          </cell>
          <cell r="D1146">
            <v>1.22</v>
          </cell>
          <cell r="E1146">
            <v>2.101E-3</v>
          </cell>
        </row>
        <row r="1147">
          <cell r="C1147">
            <v>43655</v>
          </cell>
          <cell r="D1147">
            <v>1.22</v>
          </cell>
          <cell r="E1147">
            <v>2.7099999999999997E-4</v>
          </cell>
        </row>
        <row r="1148">
          <cell r="C1148">
            <v>43656</v>
          </cell>
          <cell r="D1148">
            <v>1.25</v>
          </cell>
          <cell r="E1148">
            <v>6.3509999999999999E-3</v>
          </cell>
        </row>
        <row r="1149">
          <cell r="C1149">
            <v>43657</v>
          </cell>
          <cell r="D1149">
            <v>1.22</v>
          </cell>
          <cell r="E1149">
            <v>5.0100000000000003E-4</v>
          </cell>
        </row>
        <row r="1150">
          <cell r="C1150">
            <v>43658</v>
          </cell>
          <cell r="D1150">
            <v>1.22</v>
          </cell>
          <cell r="E1150">
            <v>9.9999999999999995E-7</v>
          </cell>
        </row>
        <row r="1151">
          <cell r="C1151">
            <v>43661</v>
          </cell>
          <cell r="D1151">
            <v>1.18</v>
          </cell>
          <cell r="E1151">
            <v>5.1999999999999995E-4</v>
          </cell>
        </row>
        <row r="1152">
          <cell r="C1152">
            <v>43662</v>
          </cell>
          <cell r="D1152">
            <v>1.1499999999999999</v>
          </cell>
          <cell r="E1152">
            <v>5.1E-5</v>
          </cell>
        </row>
        <row r="1153">
          <cell r="C1153">
            <v>43663</v>
          </cell>
          <cell r="D1153">
            <v>1.1200000000000001</v>
          </cell>
          <cell r="E1153">
            <v>2.5099999999999998E-4</v>
          </cell>
        </row>
        <row r="1154">
          <cell r="C1154">
            <v>43664</v>
          </cell>
          <cell r="D1154">
            <v>1.1200000000000001</v>
          </cell>
          <cell r="E1154">
            <v>1.4400000000000001E-3</v>
          </cell>
        </row>
        <row r="1155">
          <cell r="C1155">
            <v>43665</v>
          </cell>
          <cell r="D1155">
            <v>1.1200000000000001</v>
          </cell>
          <cell r="E1155">
            <v>9.9999999999999995E-7</v>
          </cell>
        </row>
        <row r="1156">
          <cell r="C1156">
            <v>43668</v>
          </cell>
          <cell r="D1156">
            <v>1.125</v>
          </cell>
          <cell r="E1156">
            <v>8.0000000000000004E-4</v>
          </cell>
        </row>
        <row r="1157">
          <cell r="C1157">
            <v>43669</v>
          </cell>
          <cell r="D1157">
            <v>1.1599999999999999</v>
          </cell>
          <cell r="E1157">
            <v>3.01E-4</v>
          </cell>
        </row>
        <row r="1158">
          <cell r="C1158">
            <v>43670</v>
          </cell>
          <cell r="D1158">
            <v>1.2</v>
          </cell>
          <cell r="E1158">
            <v>7.7000000000000002E-3</v>
          </cell>
        </row>
        <row r="1159">
          <cell r="C1159">
            <v>43671</v>
          </cell>
          <cell r="D1159">
            <v>1.2</v>
          </cell>
          <cell r="E1159">
            <v>2.5000000000000001E-3</v>
          </cell>
        </row>
        <row r="1160">
          <cell r="C1160">
            <v>43672</v>
          </cell>
          <cell r="D1160">
            <v>1.2</v>
          </cell>
          <cell r="E1160">
            <v>9.9999999999999995E-7</v>
          </cell>
        </row>
        <row r="1161">
          <cell r="C1161">
            <v>43675</v>
          </cell>
          <cell r="D1161">
            <v>1.1599999999999999</v>
          </cell>
          <cell r="E1161">
            <v>2.2499999999999998E-3</v>
          </cell>
        </row>
        <row r="1162">
          <cell r="C1162">
            <v>43676</v>
          </cell>
          <cell r="D1162">
            <v>1.155</v>
          </cell>
          <cell r="E1162">
            <v>1.126E-3</v>
          </cell>
        </row>
        <row r="1163">
          <cell r="C1163">
            <v>43677</v>
          </cell>
          <cell r="D1163">
            <v>1.1000000000000001</v>
          </cell>
          <cell r="E1163">
            <v>4.0660000000000002E-3</v>
          </cell>
        </row>
        <row r="1164">
          <cell r="C1164">
            <v>43678</v>
          </cell>
          <cell r="D1164">
            <v>1.1399999999999999</v>
          </cell>
          <cell r="E1164">
            <v>8.2200000000000003E-4</v>
          </cell>
        </row>
        <row r="1165">
          <cell r="C1165">
            <v>43679</v>
          </cell>
          <cell r="D1165">
            <v>1.175</v>
          </cell>
          <cell r="E1165">
            <v>2.8499999999999999E-4</v>
          </cell>
        </row>
        <row r="1166">
          <cell r="C1166">
            <v>43682</v>
          </cell>
          <cell r="D1166">
            <v>1.2</v>
          </cell>
          <cell r="E1166">
            <v>4.8799999999999999E-4</v>
          </cell>
        </row>
        <row r="1167">
          <cell r="C1167">
            <v>43683</v>
          </cell>
          <cell r="D1167">
            <v>1.19</v>
          </cell>
          <cell r="E1167">
            <v>5.1000000000000004E-4</v>
          </cell>
        </row>
        <row r="1168">
          <cell r="C1168">
            <v>43684</v>
          </cell>
          <cell r="D1168">
            <v>1.19</v>
          </cell>
          <cell r="E1168">
            <v>2.0000000000000001E-4</v>
          </cell>
        </row>
        <row r="1169">
          <cell r="C1169">
            <v>43685</v>
          </cell>
          <cell r="D1169">
            <v>1.1599999999999999</v>
          </cell>
          <cell r="E1169">
            <v>3.5890000000000002E-3</v>
          </cell>
        </row>
        <row r="1170">
          <cell r="C1170">
            <v>43686</v>
          </cell>
          <cell r="D1170">
            <v>1.2</v>
          </cell>
          <cell r="E1170">
            <v>1.9659999999999999E-3</v>
          </cell>
        </row>
        <row r="1171">
          <cell r="C1171">
            <v>43689</v>
          </cell>
          <cell r="D1171">
            <v>1.175</v>
          </cell>
          <cell r="E1171">
            <v>1.7819999999999999E-3</v>
          </cell>
        </row>
        <row r="1172">
          <cell r="C1172">
            <v>43690</v>
          </cell>
          <cell r="D1172">
            <v>1.1399999999999999</v>
          </cell>
          <cell r="E1172">
            <v>3.01E-4</v>
          </cell>
        </row>
        <row r="1173">
          <cell r="C1173">
            <v>43691</v>
          </cell>
          <cell r="D1173">
            <v>1.105</v>
          </cell>
          <cell r="E1173">
            <v>1.1000000000000001E-3</v>
          </cell>
        </row>
        <row r="1174">
          <cell r="C1174">
            <v>43692</v>
          </cell>
          <cell r="D1174">
            <v>1.2849999999999999</v>
          </cell>
          <cell r="E1174">
            <v>8.3840000000000008E-3</v>
          </cell>
        </row>
        <row r="1175">
          <cell r="C1175">
            <v>43693</v>
          </cell>
          <cell r="D1175">
            <v>1.175</v>
          </cell>
          <cell r="E1175">
            <v>1.6413000000000001E-2</v>
          </cell>
        </row>
        <row r="1176">
          <cell r="C1176">
            <v>43696</v>
          </cell>
          <cell r="D1176">
            <v>1.155</v>
          </cell>
          <cell r="E1176">
            <v>1.6119999999999999E-3</v>
          </cell>
        </row>
        <row r="1177">
          <cell r="C1177">
            <v>43697</v>
          </cell>
          <cell r="D1177">
            <v>1.085</v>
          </cell>
          <cell r="E1177">
            <v>1.3551000000000001E-2</v>
          </cell>
        </row>
        <row r="1178">
          <cell r="C1178">
            <v>43698</v>
          </cell>
          <cell r="D1178">
            <v>1.0649999999999999</v>
          </cell>
          <cell r="E1178">
            <v>1.016E-3</v>
          </cell>
        </row>
        <row r="1179">
          <cell r="C1179">
            <v>43699</v>
          </cell>
          <cell r="D1179">
            <v>1.03</v>
          </cell>
          <cell r="E1179">
            <v>1.0950000000000001E-3</v>
          </cell>
        </row>
        <row r="1180">
          <cell r="C1180">
            <v>43700</v>
          </cell>
          <cell r="D1180">
            <v>1.0649999999999999</v>
          </cell>
          <cell r="E1180">
            <v>1.0709999999999999E-3</v>
          </cell>
        </row>
        <row r="1181">
          <cell r="C1181">
            <v>43703</v>
          </cell>
          <cell r="D1181">
            <v>1.085</v>
          </cell>
          <cell r="E1181">
            <v>1.6980000000000001E-3</v>
          </cell>
        </row>
        <row r="1182">
          <cell r="C1182">
            <v>43704</v>
          </cell>
          <cell r="D1182">
            <v>1.085</v>
          </cell>
          <cell r="E1182">
            <v>9.9999999999999995E-7</v>
          </cell>
        </row>
        <row r="1183">
          <cell r="C1183">
            <v>43705</v>
          </cell>
          <cell r="D1183">
            <v>1.1000000000000001</v>
          </cell>
          <cell r="E1183">
            <v>4.5100000000000001E-4</v>
          </cell>
        </row>
        <row r="1184">
          <cell r="C1184">
            <v>43706</v>
          </cell>
          <cell r="D1184">
            <v>1.655</v>
          </cell>
          <cell r="E1184">
            <v>0.215195</v>
          </cell>
        </row>
        <row r="1185">
          <cell r="C1185">
            <v>43707</v>
          </cell>
          <cell r="D1185">
            <v>1.38</v>
          </cell>
          <cell r="E1185">
            <v>7.6614000000000002E-2</v>
          </cell>
        </row>
        <row r="1186">
          <cell r="C1186">
            <v>43710</v>
          </cell>
          <cell r="D1186">
            <v>1.29</v>
          </cell>
          <cell r="E1186">
            <v>1.9831000000000001E-2</v>
          </cell>
        </row>
        <row r="1187">
          <cell r="C1187">
            <v>43711</v>
          </cell>
          <cell r="D1187">
            <v>1.29</v>
          </cell>
          <cell r="E1187">
            <v>8.0510000000000009E-3</v>
          </cell>
        </row>
        <row r="1188">
          <cell r="C1188">
            <v>43712</v>
          </cell>
          <cell r="D1188">
            <v>1.28</v>
          </cell>
          <cell r="E1188">
            <v>5.5640000000000004E-3</v>
          </cell>
        </row>
        <row r="1189">
          <cell r="C1189">
            <v>43713</v>
          </cell>
          <cell r="D1189">
            <v>1.32</v>
          </cell>
          <cell r="E1189">
            <v>1.696E-3</v>
          </cell>
        </row>
        <row r="1190">
          <cell r="C1190">
            <v>43714</v>
          </cell>
          <cell r="D1190">
            <v>1.3149999999999999</v>
          </cell>
          <cell r="E1190">
            <v>3.2529999999999998E-3</v>
          </cell>
        </row>
        <row r="1191">
          <cell r="C1191">
            <v>43717</v>
          </cell>
          <cell r="D1191">
            <v>1.36</v>
          </cell>
          <cell r="E1191">
            <v>2.8900000000000002E-3</v>
          </cell>
        </row>
        <row r="1192">
          <cell r="C1192">
            <v>43718</v>
          </cell>
          <cell r="D1192">
            <v>1.36</v>
          </cell>
          <cell r="E1192">
            <v>1.8090000000000001E-3</v>
          </cell>
        </row>
        <row r="1193">
          <cell r="C1193">
            <v>43719</v>
          </cell>
          <cell r="D1193">
            <v>1.355</v>
          </cell>
          <cell r="E1193">
            <v>1.7099999999999999E-3</v>
          </cell>
        </row>
        <row r="1194">
          <cell r="C1194">
            <v>43720</v>
          </cell>
          <cell r="D1194">
            <v>1.355</v>
          </cell>
          <cell r="E1194">
            <v>2.2490000000000001E-3</v>
          </cell>
        </row>
        <row r="1195">
          <cell r="C1195">
            <v>43721</v>
          </cell>
          <cell r="D1195">
            <v>1.36</v>
          </cell>
          <cell r="E1195">
            <v>1.011E-3</v>
          </cell>
        </row>
        <row r="1196">
          <cell r="C1196">
            <v>43724</v>
          </cell>
          <cell r="D1196">
            <v>1.38</v>
          </cell>
          <cell r="E1196">
            <v>3.588E-3</v>
          </cell>
        </row>
        <row r="1197">
          <cell r="C1197">
            <v>43725</v>
          </cell>
          <cell r="D1197">
            <v>1.42</v>
          </cell>
          <cell r="E1197">
            <v>3.9529999999999999E-3</v>
          </cell>
        </row>
        <row r="1198">
          <cell r="C1198">
            <v>43726</v>
          </cell>
          <cell r="D1198">
            <v>1.4</v>
          </cell>
          <cell r="E1198">
            <v>2.464E-3</v>
          </cell>
        </row>
        <row r="1199">
          <cell r="C1199">
            <v>43727</v>
          </cell>
          <cell r="D1199">
            <v>1.4</v>
          </cell>
          <cell r="E1199">
            <v>4.4130000000000003E-3</v>
          </cell>
        </row>
        <row r="1200">
          <cell r="C1200">
            <v>43728</v>
          </cell>
          <cell r="D1200">
            <v>1.43</v>
          </cell>
          <cell r="E1200">
            <v>1.09E-3</v>
          </cell>
        </row>
        <row r="1201">
          <cell r="C1201">
            <v>43731</v>
          </cell>
          <cell r="D1201">
            <v>1.42</v>
          </cell>
          <cell r="E1201">
            <v>1.423E-3</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Listed Profile Korian"/>
      <sheetName val="&gt;&gt; Finance"/>
      <sheetName val="Act."/>
      <sheetName val="SPP"/>
      <sheetName val="_CIQHiddenCacheSheet"/>
      <sheetName val="CMPV"/>
      <sheetName val="Besoins"/>
      <sheetName val="Output"/>
      <sheetName val="&gt;&gt; Valo"/>
      <sheetName val="Cours cible"/>
      <sheetName val="Football field"/>
      <sheetName val="BP"/>
      <sheetName val="LBO new"/>
      <sheetName val="Output LBO"/>
      <sheetName val="&gt;&gt; Prix revient"/>
      <sheetName val="Synthèse PR"/>
      <sheetName val="Calcul PR"/>
      <sheetName val="CIQ - Evolution actionnariat"/>
      <sheetName val="Div"/>
    </sheetNames>
    <sheetDataSet>
      <sheetData sheetId="0" refreshError="1"/>
      <sheetData sheetId="1">
        <row r="8">
          <cell r="R8" t="str">
            <v>IQ113819294</v>
          </cell>
          <cell r="S8">
            <v>0</v>
          </cell>
        </row>
        <row r="9">
          <cell r="R9" t="str">
            <v>IQ20246607</v>
          </cell>
          <cell r="S9">
            <v>0</v>
          </cell>
        </row>
        <row r="10">
          <cell r="R10" t="str">
            <v>IQ20246604</v>
          </cell>
          <cell r="S10">
            <v>0</v>
          </cell>
        </row>
        <row r="11">
          <cell r="R11" t="str">
            <v>IQ33586732</v>
          </cell>
          <cell r="S11">
            <v>0</v>
          </cell>
        </row>
        <row r="12">
          <cell r="R12" t="str">
            <v>IQ134281747</v>
          </cell>
          <cell r="S12">
            <v>0</v>
          </cell>
        </row>
        <row r="13">
          <cell r="R13" t="str">
            <v>IQ116517821</v>
          </cell>
          <cell r="S13">
            <v>0</v>
          </cell>
        </row>
        <row r="14">
          <cell r="R14" t="str">
            <v>IQ84312589</v>
          </cell>
          <cell r="S14">
            <v>0</v>
          </cell>
        </row>
        <row r="217">
          <cell r="C217">
            <v>42712</v>
          </cell>
          <cell r="D217">
            <v>25.5</v>
          </cell>
          <cell r="E217">
            <v>0.16806699999999999</v>
          </cell>
          <cell r="G217">
            <v>5463.1176508600001</v>
          </cell>
        </row>
        <row r="218">
          <cell r="C218">
            <v>42713</v>
          </cell>
          <cell r="D218">
            <v>25.77</v>
          </cell>
          <cell r="E218">
            <v>0.156195</v>
          </cell>
          <cell r="G218">
            <v>5498.1861153600003</v>
          </cell>
        </row>
        <row r="219">
          <cell r="C219">
            <v>42716</v>
          </cell>
          <cell r="D219">
            <v>26.245000000000001</v>
          </cell>
          <cell r="E219">
            <v>0.155026</v>
          </cell>
          <cell r="G219">
            <v>5497.2442700399997</v>
          </cell>
        </row>
        <row r="220">
          <cell r="C220">
            <v>42717</v>
          </cell>
          <cell r="D220">
            <v>25.9</v>
          </cell>
          <cell r="E220">
            <v>0.18384200000000001</v>
          </cell>
          <cell r="G220">
            <v>5542.32750657</v>
          </cell>
        </row>
        <row r="221">
          <cell r="C221">
            <v>42718</v>
          </cell>
          <cell r="D221">
            <v>25.524999999999999</v>
          </cell>
          <cell r="E221">
            <v>0.154423</v>
          </cell>
          <cell r="G221">
            <v>5511.1188204</v>
          </cell>
        </row>
        <row r="222">
          <cell r="C222">
            <v>42719</v>
          </cell>
          <cell r="D222">
            <v>25.344999999999999</v>
          </cell>
          <cell r="E222">
            <v>0.22664599999999999</v>
          </cell>
          <cell r="G222">
            <v>5546.9403072300001</v>
          </cell>
        </row>
        <row r="223">
          <cell r="C223">
            <v>42720</v>
          </cell>
          <cell r="D223">
            <v>26.835000000000001</v>
          </cell>
          <cell r="E223">
            <v>0.27501799999999998</v>
          </cell>
          <cell r="G223">
            <v>5562.9384388300005</v>
          </cell>
        </row>
        <row r="224">
          <cell r="C224">
            <v>42723</v>
          </cell>
          <cell r="D224">
            <v>27.164999999999999</v>
          </cell>
          <cell r="E224">
            <v>0.19539999999999999</v>
          </cell>
          <cell r="G224">
            <v>5556.7197176099999</v>
          </cell>
        </row>
        <row r="225">
          <cell r="C225">
            <v>42724</v>
          </cell>
          <cell r="D225">
            <v>27.375</v>
          </cell>
          <cell r="E225">
            <v>0.12537899999999999</v>
          </cell>
          <cell r="G225">
            <v>5583.1007921299997</v>
          </cell>
          <cell r="J225">
            <v>43052</v>
          </cell>
          <cell r="N225">
            <v>42996</v>
          </cell>
          <cell r="R225">
            <v>42724</v>
          </cell>
        </row>
        <row r="226">
          <cell r="C226">
            <v>42725</v>
          </cell>
          <cell r="D226">
            <v>27.215</v>
          </cell>
          <cell r="E226">
            <v>0.101996</v>
          </cell>
          <cell r="G226">
            <v>5575.49940083</v>
          </cell>
          <cell r="J226">
            <v>43053</v>
          </cell>
          <cell r="N226">
            <v>42997</v>
          </cell>
          <cell r="R226">
            <v>42725</v>
          </cell>
        </row>
        <row r="227">
          <cell r="C227">
            <v>42726</v>
          </cell>
          <cell r="D227">
            <v>27.164999999999999</v>
          </cell>
          <cell r="E227">
            <v>6.9998000000000005E-2</v>
          </cell>
          <cell r="G227">
            <v>5574.5126235500002</v>
          </cell>
          <cell r="J227">
            <v>43054</v>
          </cell>
          <cell r="N227">
            <v>42998</v>
          </cell>
          <cell r="R227">
            <v>42726</v>
          </cell>
        </row>
        <row r="228">
          <cell r="C228">
            <v>42727</v>
          </cell>
          <cell r="D228">
            <v>27.324999999999999</v>
          </cell>
          <cell r="E228">
            <v>6.2195E-2</v>
          </cell>
          <cell r="G228">
            <v>5583.6502922899999</v>
          </cell>
          <cell r="J228">
            <v>43055</v>
          </cell>
          <cell r="N228">
            <v>42999</v>
          </cell>
          <cell r="R228">
            <v>42727</v>
          </cell>
        </row>
        <row r="229">
          <cell r="C229">
            <v>42731</v>
          </cell>
          <cell r="D229">
            <v>27.5</v>
          </cell>
          <cell r="E229">
            <v>6.0650999999999997E-2</v>
          </cell>
          <cell r="G229">
            <v>5597.7357408199996</v>
          </cell>
          <cell r="J229">
            <v>43056</v>
          </cell>
          <cell r="N229">
            <v>43000</v>
          </cell>
          <cell r="R229">
            <v>42731</v>
          </cell>
        </row>
        <row r="230">
          <cell r="C230">
            <v>42732</v>
          </cell>
          <cell r="D230">
            <v>27.5</v>
          </cell>
          <cell r="E230">
            <v>8.3534999999999998E-2</v>
          </cell>
          <cell r="G230">
            <v>5599.1005372899999</v>
          </cell>
          <cell r="J230">
            <v>43059</v>
          </cell>
          <cell r="N230">
            <v>43003</v>
          </cell>
          <cell r="R230">
            <v>42732</v>
          </cell>
        </row>
        <row r="231">
          <cell r="C231">
            <v>42733</v>
          </cell>
          <cell r="D231">
            <v>27.6</v>
          </cell>
          <cell r="E231">
            <v>5.8083999999999997E-2</v>
          </cell>
          <cell r="G231">
            <v>5590.8980244799995</v>
          </cell>
          <cell r="J231">
            <v>43060</v>
          </cell>
          <cell r="N231">
            <v>43004</v>
          </cell>
          <cell r="R231">
            <v>42733</v>
          </cell>
        </row>
        <row r="232">
          <cell r="C232">
            <v>42734</v>
          </cell>
          <cell r="D232">
            <v>27.84</v>
          </cell>
          <cell r="E232">
            <v>5.0493000000000003E-2</v>
          </cell>
          <cell r="G232">
            <v>5611.9225095499996</v>
          </cell>
          <cell r="J232">
            <v>43061</v>
          </cell>
          <cell r="N232">
            <v>43005</v>
          </cell>
          <cell r="R232">
            <v>42734</v>
          </cell>
        </row>
        <row r="233">
          <cell r="C233">
            <v>42737</v>
          </cell>
          <cell r="D233">
            <v>28.175000000000001</v>
          </cell>
          <cell r="E233">
            <v>5.7949000000000001E-2</v>
          </cell>
          <cell r="G233">
            <v>5642.4347856599998</v>
          </cell>
          <cell r="J233">
            <v>43062</v>
          </cell>
          <cell r="N233">
            <v>43006</v>
          </cell>
          <cell r="R233">
            <v>42737</v>
          </cell>
        </row>
        <row r="234">
          <cell r="C234">
            <v>42738</v>
          </cell>
          <cell r="D234">
            <v>27.8</v>
          </cell>
          <cell r="E234">
            <v>0.133213</v>
          </cell>
          <cell r="G234">
            <v>5658.9727410699998</v>
          </cell>
          <cell r="J234">
            <v>43063</v>
          </cell>
          <cell r="N234">
            <v>43007</v>
          </cell>
          <cell r="R234">
            <v>42738</v>
          </cell>
        </row>
        <row r="235">
          <cell r="C235">
            <v>42739</v>
          </cell>
          <cell r="D235">
            <v>27.48</v>
          </cell>
          <cell r="E235">
            <v>0.13495099999999999</v>
          </cell>
          <cell r="G235">
            <v>5652.1863115400001</v>
          </cell>
          <cell r="J235">
            <v>43066</v>
          </cell>
          <cell r="N235">
            <v>43010</v>
          </cell>
          <cell r="R235">
            <v>42739</v>
          </cell>
        </row>
        <row r="236">
          <cell r="C236">
            <v>42740</v>
          </cell>
          <cell r="D236">
            <v>27.66</v>
          </cell>
          <cell r="E236">
            <v>0.11068799999999999</v>
          </cell>
          <cell r="G236">
            <v>5654.4725443400002</v>
          </cell>
          <cell r="J236">
            <v>43067</v>
          </cell>
          <cell r="N236">
            <v>43011</v>
          </cell>
          <cell r="R236">
            <v>42740</v>
          </cell>
        </row>
        <row r="237">
          <cell r="C237">
            <v>42741</v>
          </cell>
          <cell r="D237">
            <v>27.64</v>
          </cell>
          <cell r="E237">
            <v>7.0143999999999998E-2</v>
          </cell>
          <cell r="G237">
            <v>5663.0574685900001</v>
          </cell>
          <cell r="J237">
            <v>43068</v>
          </cell>
          <cell r="N237">
            <v>43012</v>
          </cell>
          <cell r="R237">
            <v>42741</v>
          </cell>
        </row>
        <row r="238">
          <cell r="C238">
            <v>42744</v>
          </cell>
          <cell r="D238">
            <v>26.81</v>
          </cell>
          <cell r="E238">
            <v>0.29012900000000003</v>
          </cell>
          <cell r="G238">
            <v>5648.3759267799996</v>
          </cell>
          <cell r="J238">
            <v>43069</v>
          </cell>
          <cell r="N238">
            <v>43013</v>
          </cell>
          <cell r="R238">
            <v>42744</v>
          </cell>
        </row>
        <row r="239">
          <cell r="C239">
            <v>42745</v>
          </cell>
          <cell r="D239">
            <v>26.46</v>
          </cell>
          <cell r="E239">
            <v>0.238792</v>
          </cell>
          <cell r="G239">
            <v>5651.4375091700003</v>
          </cell>
          <cell r="J239">
            <v>43070</v>
          </cell>
          <cell r="N239">
            <v>43014</v>
          </cell>
          <cell r="R239">
            <v>42745</v>
          </cell>
        </row>
        <row r="240">
          <cell r="C240">
            <v>42746</v>
          </cell>
          <cell r="D240">
            <v>26.35</v>
          </cell>
          <cell r="E240">
            <v>0.13698299999999999</v>
          </cell>
          <cell r="G240">
            <v>5657.6235837499999</v>
          </cell>
          <cell r="J240">
            <v>43073</v>
          </cell>
          <cell r="N240">
            <v>43017</v>
          </cell>
          <cell r="R240">
            <v>42746</v>
          </cell>
        </row>
        <row r="241">
          <cell r="C241">
            <v>42747</v>
          </cell>
          <cell r="D241">
            <v>26.015000000000001</v>
          </cell>
          <cell r="E241">
            <v>0.14957999999999999</v>
          </cell>
          <cell r="G241">
            <v>5633.2281512299996</v>
          </cell>
          <cell r="J241">
            <v>43074</v>
          </cell>
          <cell r="N241">
            <v>43018</v>
          </cell>
          <cell r="R241">
            <v>42747</v>
          </cell>
        </row>
        <row r="242">
          <cell r="C242">
            <v>42748</v>
          </cell>
          <cell r="D242">
            <v>26.07</v>
          </cell>
          <cell r="E242">
            <v>0.119145</v>
          </cell>
          <cell r="G242">
            <v>5692.8770914200004</v>
          </cell>
          <cell r="J242">
            <v>43075</v>
          </cell>
          <cell r="N242">
            <v>43019</v>
          </cell>
          <cell r="R242">
            <v>42748</v>
          </cell>
        </row>
        <row r="243">
          <cell r="C243">
            <v>42751</v>
          </cell>
          <cell r="D243">
            <v>25.55</v>
          </cell>
          <cell r="E243">
            <v>0.32629900000000001</v>
          </cell>
          <cell r="G243">
            <v>5654.94386553</v>
          </cell>
          <cell r="J243">
            <v>43076</v>
          </cell>
          <cell r="N243">
            <v>43020</v>
          </cell>
          <cell r="R243">
            <v>42751</v>
          </cell>
        </row>
        <row r="244">
          <cell r="C244">
            <v>42752</v>
          </cell>
          <cell r="D244">
            <v>25.36</v>
          </cell>
          <cell r="E244">
            <v>0.32030999999999998</v>
          </cell>
          <cell r="G244">
            <v>5634.4137560299996</v>
          </cell>
          <cell r="J244">
            <v>43077</v>
          </cell>
          <cell r="N244">
            <v>43021</v>
          </cell>
          <cell r="R244">
            <v>42752</v>
          </cell>
        </row>
        <row r="245">
          <cell r="C245">
            <v>42753</v>
          </cell>
          <cell r="D245">
            <v>25.36</v>
          </cell>
          <cell r="E245">
            <v>0.26955800000000002</v>
          </cell>
          <cell r="G245">
            <v>5631.0318583400003</v>
          </cell>
          <cell r="N245">
            <v>43024</v>
          </cell>
          <cell r="R245">
            <v>42753</v>
          </cell>
        </row>
        <row r="246">
          <cell r="C246">
            <v>42754</v>
          </cell>
          <cell r="D246">
            <v>25.45</v>
          </cell>
          <cell r="E246">
            <v>0.12712899999999999</v>
          </cell>
          <cell r="G246">
            <v>5634.5971984899998</v>
          </cell>
          <cell r="N246">
            <v>43025</v>
          </cell>
          <cell r="R246">
            <v>42754</v>
          </cell>
        </row>
        <row r="247">
          <cell r="C247">
            <v>42755</v>
          </cell>
          <cell r="D247">
            <v>25.31</v>
          </cell>
          <cell r="E247">
            <v>0.198877</v>
          </cell>
          <cell r="G247">
            <v>5641.9220694599999</v>
          </cell>
          <cell r="N247">
            <v>43026</v>
          </cell>
          <cell r="R247">
            <v>42755</v>
          </cell>
        </row>
        <row r="248">
          <cell r="C248">
            <v>42758</v>
          </cell>
          <cell r="D248">
            <v>25.655000000000001</v>
          </cell>
          <cell r="E248">
            <v>0.199739</v>
          </cell>
          <cell r="G248">
            <v>5620.7800994899999</v>
          </cell>
          <cell r="N248">
            <v>43027</v>
          </cell>
          <cell r="R248">
            <v>42758</v>
          </cell>
        </row>
        <row r="249">
          <cell r="C249">
            <v>42759</v>
          </cell>
          <cell r="D249">
            <v>26.66</v>
          </cell>
          <cell r="E249">
            <v>0.318714</v>
          </cell>
          <cell r="G249">
            <v>5633.0497712300003</v>
          </cell>
          <cell r="N249">
            <v>43028</v>
          </cell>
          <cell r="R249">
            <v>42759</v>
          </cell>
        </row>
        <row r="250">
          <cell r="C250">
            <v>42760</v>
          </cell>
          <cell r="D250">
            <v>26.73</v>
          </cell>
          <cell r="E250">
            <v>0.230933</v>
          </cell>
          <cell r="G250">
            <v>5680.8514630899999</v>
          </cell>
          <cell r="N250">
            <v>43031</v>
          </cell>
          <cell r="R250">
            <v>42760</v>
          </cell>
        </row>
        <row r="251">
          <cell r="C251">
            <v>42761</v>
          </cell>
          <cell r="D251">
            <v>27.06</v>
          </cell>
          <cell r="E251">
            <v>0.13941500000000001</v>
          </cell>
          <cell r="G251">
            <v>5673.4519753300001</v>
          </cell>
          <cell r="N251">
            <v>43032</v>
          </cell>
          <cell r="R251">
            <v>42761</v>
          </cell>
        </row>
        <row r="252">
          <cell r="C252">
            <v>42762</v>
          </cell>
          <cell r="D252">
            <v>26.995000000000001</v>
          </cell>
          <cell r="E252">
            <v>7.7771999999999994E-2</v>
          </cell>
          <cell r="G252">
            <v>5647.9532534199998</v>
          </cell>
          <cell r="N252">
            <v>43033</v>
          </cell>
          <cell r="R252">
            <v>42762</v>
          </cell>
        </row>
        <row r="253">
          <cell r="C253">
            <v>42765</v>
          </cell>
          <cell r="D253">
            <v>26.844999999999999</v>
          </cell>
          <cell r="E253">
            <v>0.102494</v>
          </cell>
          <cell r="G253">
            <v>5586.6059659700004</v>
          </cell>
          <cell r="N253">
            <v>43034</v>
          </cell>
          <cell r="R253">
            <v>42765</v>
          </cell>
        </row>
        <row r="254">
          <cell r="C254">
            <v>42766</v>
          </cell>
          <cell r="D254">
            <v>26.5</v>
          </cell>
          <cell r="E254">
            <v>0.130213</v>
          </cell>
          <cell r="G254">
            <v>5549.5980424899999</v>
          </cell>
          <cell r="N254">
            <v>43035</v>
          </cell>
          <cell r="R254">
            <v>42766</v>
          </cell>
        </row>
        <row r="255">
          <cell r="C255">
            <v>42767</v>
          </cell>
          <cell r="D255">
            <v>26.5</v>
          </cell>
          <cell r="E255">
            <v>0.10058300000000001</v>
          </cell>
          <cell r="G255">
            <v>5595.5883063700003</v>
          </cell>
          <cell r="N255">
            <v>43038</v>
          </cell>
          <cell r="R255">
            <v>42767</v>
          </cell>
        </row>
        <row r="256">
          <cell r="C256">
            <v>42768</v>
          </cell>
          <cell r="D256">
            <v>26.53</v>
          </cell>
          <cell r="E256">
            <v>0.122558</v>
          </cell>
          <cell r="G256">
            <v>5608.6105439200001</v>
          </cell>
          <cell r="N256">
            <v>43039</v>
          </cell>
          <cell r="R256">
            <v>42768</v>
          </cell>
        </row>
        <row r="257">
          <cell r="C257">
            <v>42769</v>
          </cell>
          <cell r="D257">
            <v>26.65</v>
          </cell>
          <cell r="E257">
            <v>7.3311000000000001E-2</v>
          </cell>
          <cell r="G257">
            <v>5638.1888168100004</v>
          </cell>
          <cell r="N257">
            <v>43040</v>
          </cell>
          <cell r="R257">
            <v>42769</v>
          </cell>
        </row>
        <row r="258">
          <cell r="C258">
            <v>42772</v>
          </cell>
          <cell r="D258">
            <v>26.385000000000002</v>
          </cell>
          <cell r="E258">
            <v>8.7258000000000002E-2</v>
          </cell>
          <cell r="G258">
            <v>5583.9893351700002</v>
          </cell>
          <cell r="N258">
            <v>43041</v>
          </cell>
          <cell r="R258">
            <v>42772</v>
          </cell>
        </row>
        <row r="259">
          <cell r="C259">
            <v>42773</v>
          </cell>
          <cell r="D259">
            <v>26.445</v>
          </cell>
          <cell r="E259">
            <v>8.5030999999999995E-2</v>
          </cell>
          <cell r="G259">
            <v>5567.26902281</v>
          </cell>
          <cell r="N259">
            <v>43042</v>
          </cell>
          <cell r="R259">
            <v>42773</v>
          </cell>
        </row>
        <row r="260">
          <cell r="C260">
            <v>42774</v>
          </cell>
          <cell r="D260">
            <v>27.33</v>
          </cell>
          <cell r="E260">
            <v>0.157277</v>
          </cell>
          <cell r="G260">
            <v>5573.1181945899998</v>
          </cell>
          <cell r="N260">
            <v>43045</v>
          </cell>
          <cell r="R260">
            <v>42774</v>
          </cell>
        </row>
        <row r="261">
          <cell r="C261">
            <v>42775</v>
          </cell>
          <cell r="D261">
            <v>25.92</v>
          </cell>
          <cell r="E261">
            <v>0.396841</v>
          </cell>
          <cell r="G261">
            <v>5626.5193411999999</v>
          </cell>
          <cell r="N261">
            <v>43046</v>
          </cell>
          <cell r="R261">
            <v>42775</v>
          </cell>
        </row>
        <row r="262">
          <cell r="C262">
            <v>42776</v>
          </cell>
          <cell r="D262">
            <v>25.7</v>
          </cell>
          <cell r="E262">
            <v>0.27298600000000001</v>
          </cell>
          <cell r="G262">
            <v>5637.18621325</v>
          </cell>
          <cell r="N262">
            <v>43047</v>
          </cell>
          <cell r="R262">
            <v>42776</v>
          </cell>
        </row>
        <row r="263">
          <cell r="C263">
            <v>42779</v>
          </cell>
          <cell r="D263">
            <v>25.75</v>
          </cell>
          <cell r="E263">
            <v>0.154506</v>
          </cell>
          <cell r="G263">
            <v>5701.7831656199996</v>
          </cell>
          <cell r="N263">
            <v>43048</v>
          </cell>
          <cell r="R263">
            <v>42779</v>
          </cell>
        </row>
        <row r="264">
          <cell r="C264">
            <v>42780</v>
          </cell>
          <cell r="D264">
            <v>26.13</v>
          </cell>
          <cell r="E264">
            <v>0.107957</v>
          </cell>
          <cell r="G264">
            <v>5712.2167459100001</v>
          </cell>
          <cell r="N264">
            <v>43049</v>
          </cell>
          <cell r="R264">
            <v>42780</v>
          </cell>
        </row>
        <row r="265">
          <cell r="C265">
            <v>42781</v>
          </cell>
          <cell r="D265">
            <v>26.42</v>
          </cell>
          <cell r="E265">
            <v>0.112992</v>
          </cell>
          <cell r="G265">
            <v>5737.8501590300002</v>
          </cell>
          <cell r="N265">
            <v>43052</v>
          </cell>
          <cell r="R265">
            <v>42781</v>
          </cell>
        </row>
        <row r="266">
          <cell r="C266">
            <v>42782</v>
          </cell>
          <cell r="D266">
            <v>26.504999999999999</v>
          </cell>
          <cell r="E266">
            <v>0.115495</v>
          </cell>
          <cell r="G266">
            <v>5718.8365909599997</v>
          </cell>
          <cell r="N266">
            <v>43053</v>
          </cell>
          <cell r="R266">
            <v>42782</v>
          </cell>
        </row>
        <row r="267">
          <cell r="C267">
            <v>42783</v>
          </cell>
          <cell r="D267">
            <v>26.495000000000001</v>
          </cell>
          <cell r="E267">
            <v>9.4575999999999993E-2</v>
          </cell>
          <cell r="G267">
            <v>5687.8053785599996</v>
          </cell>
          <cell r="N267">
            <v>43054</v>
          </cell>
          <cell r="R267">
            <v>42783</v>
          </cell>
        </row>
        <row r="268">
          <cell r="C268">
            <v>42786</v>
          </cell>
          <cell r="D268">
            <v>26.555</v>
          </cell>
          <cell r="E268">
            <v>7.0502999999999996E-2</v>
          </cell>
          <cell r="G268">
            <v>5687.3166302199998</v>
          </cell>
          <cell r="N268">
            <v>43055</v>
          </cell>
          <cell r="R268">
            <v>42786</v>
          </cell>
        </row>
        <row r="269">
          <cell r="C269">
            <v>42787</v>
          </cell>
          <cell r="D269">
            <v>26.364999999999998</v>
          </cell>
          <cell r="E269">
            <v>9.0232999999999994E-2</v>
          </cell>
          <cell r="G269">
            <v>5710.9502356900002</v>
          </cell>
          <cell r="N269">
            <v>43056</v>
          </cell>
          <cell r="R269">
            <v>42787</v>
          </cell>
        </row>
        <row r="270">
          <cell r="C270">
            <v>42788</v>
          </cell>
          <cell r="D270">
            <v>26.42</v>
          </cell>
          <cell r="E270">
            <v>0.122793</v>
          </cell>
          <cell r="G270">
            <v>5722.3755332399996</v>
          </cell>
          <cell r="N270">
            <v>43059</v>
          </cell>
          <cell r="R270">
            <v>42788</v>
          </cell>
        </row>
        <row r="271">
          <cell r="C271">
            <v>42789</v>
          </cell>
          <cell r="D271">
            <v>26.33</v>
          </cell>
          <cell r="E271">
            <v>7.7650999999999998E-2</v>
          </cell>
          <cell r="G271">
            <v>5718.9061759400001</v>
          </cell>
          <cell r="N271">
            <v>43060</v>
          </cell>
          <cell r="R271">
            <v>42789</v>
          </cell>
        </row>
        <row r="272">
          <cell r="C272">
            <v>42790</v>
          </cell>
          <cell r="D272">
            <v>26.035</v>
          </cell>
          <cell r="E272">
            <v>8.4309999999999996E-2</v>
          </cell>
          <cell r="G272">
            <v>5662.4119075099998</v>
          </cell>
          <cell r="N272">
            <v>43061</v>
          </cell>
          <cell r="R272">
            <v>42790</v>
          </cell>
        </row>
        <row r="273">
          <cell r="C273">
            <v>42793</v>
          </cell>
          <cell r="D273">
            <v>26.23</v>
          </cell>
          <cell r="E273">
            <v>6.8971000000000005E-2</v>
          </cell>
          <cell r="G273">
            <v>5667.2799882500003</v>
          </cell>
          <cell r="N273">
            <v>43062</v>
          </cell>
          <cell r="R273">
            <v>42793</v>
          </cell>
        </row>
        <row r="274">
          <cell r="C274">
            <v>42794</v>
          </cell>
          <cell r="D274">
            <v>26.7</v>
          </cell>
          <cell r="E274">
            <v>0.11348999999999999</v>
          </cell>
          <cell r="G274">
            <v>5683.7579013799996</v>
          </cell>
          <cell r="N274">
            <v>43063</v>
          </cell>
          <cell r="R274">
            <v>42794</v>
          </cell>
        </row>
        <row r="275">
          <cell r="C275">
            <v>42795</v>
          </cell>
          <cell r="D275">
            <v>26.795000000000002</v>
          </cell>
          <cell r="E275">
            <v>0.12939400000000001</v>
          </cell>
          <cell r="G275">
            <v>5784.8848105899997</v>
          </cell>
          <cell r="N275">
            <v>43066</v>
          </cell>
          <cell r="R275">
            <v>42795</v>
          </cell>
        </row>
        <row r="276">
          <cell r="C276">
            <v>42796</v>
          </cell>
          <cell r="D276">
            <v>26.774999999999999</v>
          </cell>
          <cell r="E276">
            <v>5.4607999999999997E-2</v>
          </cell>
          <cell r="G276">
            <v>5789.2763510300001</v>
          </cell>
          <cell r="N276">
            <v>43067</v>
          </cell>
          <cell r="R276">
            <v>42796</v>
          </cell>
        </row>
        <row r="277">
          <cell r="C277">
            <v>42797</v>
          </cell>
          <cell r="D277">
            <v>26.76</v>
          </cell>
          <cell r="E277">
            <v>9.4572000000000003E-2</v>
          </cell>
          <cell r="G277">
            <v>5815.6002407599999</v>
          </cell>
          <cell r="N277">
            <v>43068</v>
          </cell>
          <cell r="R277">
            <v>42797</v>
          </cell>
        </row>
        <row r="278">
          <cell r="C278">
            <v>42800</v>
          </cell>
          <cell r="D278">
            <v>26.75</v>
          </cell>
          <cell r="E278">
            <v>5.2426E-2</v>
          </cell>
          <cell r="G278">
            <v>5796.4075878499998</v>
          </cell>
          <cell r="N278">
            <v>43069</v>
          </cell>
          <cell r="R278">
            <v>42800</v>
          </cell>
        </row>
        <row r="279">
          <cell r="C279">
            <v>42801</v>
          </cell>
          <cell r="D279">
            <v>26.58</v>
          </cell>
          <cell r="E279">
            <v>5.0285999999999997E-2</v>
          </cell>
          <cell r="G279">
            <v>5776.0187790399996</v>
          </cell>
          <cell r="N279">
            <v>43070</v>
          </cell>
          <cell r="R279">
            <v>42801</v>
          </cell>
        </row>
        <row r="280">
          <cell r="C280">
            <v>42802</v>
          </cell>
          <cell r="D280">
            <v>26.35</v>
          </cell>
          <cell r="E280">
            <v>9.6725000000000005E-2</v>
          </cell>
          <cell r="G280">
            <v>5781.8621997500004</v>
          </cell>
          <cell r="N280">
            <v>43073</v>
          </cell>
          <cell r="R280">
            <v>42802</v>
          </cell>
        </row>
        <row r="281">
          <cell r="C281">
            <v>42803</v>
          </cell>
          <cell r="D281">
            <v>26.62</v>
          </cell>
          <cell r="E281">
            <v>8.1429000000000001E-2</v>
          </cell>
          <cell r="G281">
            <v>5805.8505080799996</v>
          </cell>
          <cell r="N281">
            <v>43074</v>
          </cell>
          <cell r="R281">
            <v>42803</v>
          </cell>
        </row>
        <row r="282">
          <cell r="C282">
            <v>42804</v>
          </cell>
          <cell r="D282">
            <v>26.87</v>
          </cell>
          <cell r="E282">
            <v>0.11304599999999999</v>
          </cell>
          <cell r="G282">
            <v>5822.4184186299999</v>
          </cell>
          <cell r="N282">
            <v>43075</v>
          </cell>
          <cell r="R282">
            <v>42804</v>
          </cell>
        </row>
        <row r="283">
          <cell r="C283">
            <v>42807</v>
          </cell>
          <cell r="D283">
            <v>26.6</v>
          </cell>
          <cell r="E283">
            <v>8.3659999999999998E-2</v>
          </cell>
          <cell r="G283">
            <v>5829.4023995699999</v>
          </cell>
          <cell r="N283">
            <v>43076</v>
          </cell>
          <cell r="R283">
            <v>42807</v>
          </cell>
        </row>
        <row r="284">
          <cell r="C284">
            <v>42808</v>
          </cell>
          <cell r="D284">
            <v>26.305</v>
          </cell>
          <cell r="E284">
            <v>0.101935</v>
          </cell>
          <cell r="G284">
            <v>5805.3427385799996</v>
          </cell>
          <cell r="N284">
            <v>43077</v>
          </cell>
          <cell r="R284">
            <v>42808</v>
          </cell>
        </row>
        <row r="285">
          <cell r="C285">
            <v>42809</v>
          </cell>
          <cell r="D285">
            <v>26.035</v>
          </cell>
          <cell r="E285">
            <v>0.149591</v>
          </cell>
          <cell r="G285">
            <v>5809.1102399800002</v>
          </cell>
          <cell r="R285">
            <v>42809</v>
          </cell>
        </row>
        <row r="286">
          <cell r="C286">
            <v>42810</v>
          </cell>
          <cell r="D286">
            <v>27.24</v>
          </cell>
          <cell r="E286">
            <v>0.56478600000000001</v>
          </cell>
          <cell r="G286">
            <v>5843.0471625500004</v>
          </cell>
          <cell r="R286">
            <v>42810</v>
          </cell>
        </row>
        <row r="287">
          <cell r="C287">
            <v>42811</v>
          </cell>
          <cell r="D287">
            <v>27.69</v>
          </cell>
          <cell r="E287">
            <v>0.33912399999999998</v>
          </cell>
          <cell r="G287">
            <v>5862.4075994200002</v>
          </cell>
          <cell r="R287">
            <v>42811</v>
          </cell>
        </row>
        <row r="288">
          <cell r="C288">
            <v>42814</v>
          </cell>
          <cell r="D288">
            <v>27.805</v>
          </cell>
          <cell r="E288">
            <v>0.25163200000000002</v>
          </cell>
          <cell r="G288">
            <v>5848.1240089299999</v>
          </cell>
          <cell r="R288">
            <v>42814</v>
          </cell>
        </row>
        <row r="289">
          <cell r="C289">
            <v>42815</v>
          </cell>
          <cell r="D289">
            <v>27.864999999999998</v>
          </cell>
          <cell r="E289">
            <v>0.14627299999999999</v>
          </cell>
          <cell r="G289">
            <v>5828.77525384</v>
          </cell>
          <cell r="R289">
            <v>42815</v>
          </cell>
        </row>
        <row r="290">
          <cell r="C290">
            <v>42816</v>
          </cell>
          <cell r="D290">
            <v>27.645</v>
          </cell>
          <cell r="E290">
            <v>8.5749000000000006E-2</v>
          </cell>
          <cell r="G290">
            <v>5814.78680902</v>
          </cell>
          <cell r="R290">
            <v>42816</v>
          </cell>
        </row>
        <row r="291">
          <cell r="C291">
            <v>42817</v>
          </cell>
          <cell r="D291">
            <v>27.954999999999998</v>
          </cell>
          <cell r="E291">
            <v>9.6168000000000003E-2</v>
          </cell>
          <cell r="G291">
            <v>5857.9921396700001</v>
          </cell>
          <cell r="R291">
            <v>42817</v>
          </cell>
        </row>
        <row r="292">
          <cell r="C292">
            <v>42818</v>
          </cell>
          <cell r="D292">
            <v>27.98</v>
          </cell>
          <cell r="E292">
            <v>8.0623E-2</v>
          </cell>
          <cell r="G292">
            <v>5855.8758375999996</v>
          </cell>
          <cell r="R292">
            <v>42818</v>
          </cell>
        </row>
        <row r="293">
          <cell r="C293">
            <v>42821</v>
          </cell>
          <cell r="D293">
            <v>27.734999999999999</v>
          </cell>
          <cell r="E293">
            <v>5.8164E-2</v>
          </cell>
          <cell r="G293">
            <v>5851.8917640400005</v>
          </cell>
          <cell r="R293">
            <v>42821</v>
          </cell>
        </row>
        <row r="294">
          <cell r="C294">
            <v>42822</v>
          </cell>
          <cell r="D294">
            <v>27.89</v>
          </cell>
          <cell r="E294">
            <v>0.116897</v>
          </cell>
          <cell r="G294">
            <v>5887.7999752699998</v>
          </cell>
          <cell r="R294">
            <v>42822</v>
          </cell>
        </row>
        <row r="295">
          <cell r="C295">
            <v>42823</v>
          </cell>
          <cell r="D295">
            <v>28.16</v>
          </cell>
          <cell r="E295">
            <v>0.121478</v>
          </cell>
          <cell r="G295">
            <v>5908.8056668999998</v>
          </cell>
          <cell r="R295">
            <v>42823</v>
          </cell>
        </row>
        <row r="296">
          <cell r="C296">
            <v>42824</v>
          </cell>
          <cell r="D296">
            <v>28.35</v>
          </cell>
          <cell r="E296">
            <v>0.22486800000000001</v>
          </cell>
          <cell r="G296">
            <v>5935.06613715</v>
          </cell>
          <cell r="R296">
            <v>42824</v>
          </cell>
        </row>
        <row r="297">
          <cell r="C297">
            <v>42825</v>
          </cell>
          <cell r="D297">
            <v>28.38</v>
          </cell>
          <cell r="E297">
            <v>0.166186</v>
          </cell>
          <cell r="G297">
            <v>5975.9633789299996</v>
          </cell>
          <cell r="R297">
            <v>42825</v>
          </cell>
        </row>
        <row r="298">
          <cell r="C298">
            <v>42828</v>
          </cell>
          <cell r="D298">
            <v>28.63</v>
          </cell>
          <cell r="E298">
            <v>0.191609</v>
          </cell>
          <cell r="G298">
            <v>5943.2374331399997</v>
          </cell>
          <cell r="R298">
            <v>42828</v>
          </cell>
        </row>
        <row r="299">
          <cell r="C299">
            <v>42829</v>
          </cell>
          <cell r="D299">
            <v>28.324999999999999</v>
          </cell>
          <cell r="E299">
            <v>0.100116</v>
          </cell>
          <cell r="G299">
            <v>5956.3867288900001</v>
          </cell>
          <cell r="R299">
            <v>42829</v>
          </cell>
        </row>
        <row r="300">
          <cell r="C300">
            <v>42830</v>
          </cell>
          <cell r="D300">
            <v>28.37</v>
          </cell>
          <cell r="E300">
            <v>8.3576999999999999E-2</v>
          </cell>
          <cell r="G300">
            <v>5948.1665877900004</v>
          </cell>
          <cell r="R300">
            <v>42830</v>
          </cell>
        </row>
        <row r="301">
          <cell r="C301">
            <v>42831</v>
          </cell>
          <cell r="D301">
            <v>28.44</v>
          </cell>
          <cell r="E301">
            <v>6.5012E-2</v>
          </cell>
          <cell r="G301">
            <v>5974.7391782200002</v>
          </cell>
          <cell r="R301">
            <v>42831</v>
          </cell>
        </row>
        <row r="302">
          <cell r="C302">
            <v>42832</v>
          </cell>
          <cell r="D302">
            <v>28.434999999999999</v>
          </cell>
          <cell r="E302">
            <v>7.7299999999999994E-2</v>
          </cell>
          <cell r="G302">
            <v>5996.80552205</v>
          </cell>
          <cell r="R302">
            <v>42832</v>
          </cell>
        </row>
        <row r="303">
          <cell r="C303">
            <v>42835</v>
          </cell>
          <cell r="D303">
            <v>28.565000000000001</v>
          </cell>
          <cell r="E303">
            <v>7.6214000000000004E-2</v>
          </cell>
          <cell r="G303">
            <v>5972.5675160600003</v>
          </cell>
          <cell r="R303">
            <v>42835</v>
          </cell>
        </row>
        <row r="304">
          <cell r="C304">
            <v>42836</v>
          </cell>
          <cell r="D304">
            <v>28.61</v>
          </cell>
          <cell r="E304">
            <v>0.14999299999999999</v>
          </cell>
          <cell r="G304">
            <v>5959.2233012999995</v>
          </cell>
          <cell r="R304">
            <v>42836</v>
          </cell>
        </row>
        <row r="305">
          <cell r="C305">
            <v>42837</v>
          </cell>
          <cell r="D305">
            <v>28.715</v>
          </cell>
          <cell r="E305">
            <v>8.2419999999999993E-2</v>
          </cell>
          <cell r="G305">
            <v>5961.2101308199999</v>
          </cell>
          <cell r="R305">
            <v>42837</v>
          </cell>
        </row>
        <row r="306">
          <cell r="C306">
            <v>42838</v>
          </cell>
          <cell r="D306">
            <v>28.655000000000001</v>
          </cell>
          <cell r="E306">
            <v>0.109969</v>
          </cell>
          <cell r="G306">
            <v>5931.9481481000003</v>
          </cell>
          <cell r="R306">
            <v>42838</v>
          </cell>
        </row>
        <row r="307">
          <cell r="C307">
            <v>42843</v>
          </cell>
          <cell r="D307">
            <v>27.975000000000001</v>
          </cell>
          <cell r="E307">
            <v>0.234648</v>
          </cell>
          <cell r="G307">
            <v>5844.6692167600004</v>
          </cell>
          <cell r="R307">
            <v>42843</v>
          </cell>
        </row>
        <row r="308">
          <cell r="C308">
            <v>42844</v>
          </cell>
          <cell r="D308">
            <v>27.85</v>
          </cell>
          <cell r="E308">
            <v>8.8549000000000003E-2</v>
          </cell>
          <cell r="G308">
            <v>5861.8631548699996</v>
          </cell>
          <cell r="R308">
            <v>42844</v>
          </cell>
        </row>
        <row r="309">
          <cell r="C309">
            <v>42845</v>
          </cell>
          <cell r="D309">
            <v>28.475000000000001</v>
          </cell>
          <cell r="E309">
            <v>0.12434099999999999</v>
          </cell>
          <cell r="G309">
            <v>5930.52171894</v>
          </cell>
          <cell r="R309">
            <v>42845</v>
          </cell>
        </row>
        <row r="310">
          <cell r="C310">
            <v>42846</v>
          </cell>
          <cell r="D310">
            <v>28.055</v>
          </cell>
          <cell r="E310">
            <v>7.0685999999999999E-2</v>
          </cell>
          <cell r="G310">
            <v>5913.1282078699996</v>
          </cell>
          <cell r="R310">
            <v>42846</v>
          </cell>
        </row>
        <row r="311">
          <cell r="C311">
            <v>42849</v>
          </cell>
          <cell r="D311">
            <v>29.895</v>
          </cell>
          <cell r="E311">
            <v>0.29281099999999999</v>
          </cell>
          <cell r="G311">
            <v>6138.9570182699999</v>
          </cell>
          <cell r="R311">
            <v>42849</v>
          </cell>
        </row>
        <row r="312">
          <cell r="C312">
            <v>42850</v>
          </cell>
          <cell r="D312">
            <v>29.495000000000001</v>
          </cell>
          <cell r="E312">
            <v>0.102349</v>
          </cell>
          <cell r="G312">
            <v>6165.7848530499996</v>
          </cell>
          <cell r="R312">
            <v>42850</v>
          </cell>
        </row>
        <row r="313">
          <cell r="C313">
            <v>42851</v>
          </cell>
          <cell r="D313">
            <v>29.53</v>
          </cell>
          <cell r="E313">
            <v>6.2702999999999995E-2</v>
          </cell>
          <cell r="G313">
            <v>6175.7864497</v>
          </cell>
          <cell r="R313">
            <v>42851</v>
          </cell>
        </row>
        <row r="314">
          <cell r="C314">
            <v>42852</v>
          </cell>
          <cell r="D314">
            <v>29.725000000000001</v>
          </cell>
          <cell r="E314">
            <v>9.1805999999999999E-2</v>
          </cell>
          <cell r="G314">
            <v>6172.4037398</v>
          </cell>
          <cell r="R314">
            <v>42852</v>
          </cell>
        </row>
        <row r="315">
          <cell r="C315">
            <v>42853</v>
          </cell>
          <cell r="D315">
            <v>29.574999999999999</v>
          </cell>
          <cell r="E315">
            <v>9.6157999999999993E-2</v>
          </cell>
          <cell r="G315">
            <v>6171.5481028800004</v>
          </cell>
          <cell r="R315">
            <v>42853</v>
          </cell>
        </row>
        <row r="316">
          <cell r="C316">
            <v>42857</v>
          </cell>
          <cell r="D316">
            <v>30.14</v>
          </cell>
          <cell r="E316">
            <v>0.192389</v>
          </cell>
          <cell r="G316">
            <v>6221.4879669600004</v>
          </cell>
          <cell r="R316">
            <v>42857</v>
          </cell>
        </row>
        <row r="317">
          <cell r="C317">
            <v>42858</v>
          </cell>
          <cell r="D317">
            <v>29.925000000000001</v>
          </cell>
          <cell r="E317">
            <v>0.14071400000000001</v>
          </cell>
          <cell r="G317">
            <v>6220.8819455599996</v>
          </cell>
          <cell r="R317">
            <v>42858</v>
          </cell>
        </row>
        <row r="318">
          <cell r="C318">
            <v>42859</v>
          </cell>
          <cell r="D318">
            <v>29.55</v>
          </cell>
          <cell r="E318">
            <v>0.46512999999999999</v>
          </cell>
          <cell r="G318">
            <v>6301.2452209499997</v>
          </cell>
          <cell r="R318">
            <v>42859</v>
          </cell>
        </row>
        <row r="319">
          <cell r="C319">
            <v>42860</v>
          </cell>
          <cell r="D319">
            <v>29.645</v>
          </cell>
          <cell r="E319">
            <v>0.15065200000000001</v>
          </cell>
          <cell r="G319">
            <v>6361.3810448200002</v>
          </cell>
          <cell r="R319">
            <v>42860</v>
          </cell>
        </row>
        <row r="320">
          <cell r="C320">
            <v>42863</v>
          </cell>
          <cell r="D320">
            <v>30.59</v>
          </cell>
          <cell r="E320">
            <v>0.21899299999999999</v>
          </cell>
          <cell r="G320">
            <v>6317.9207207700001</v>
          </cell>
          <cell r="R320">
            <v>42863</v>
          </cell>
        </row>
        <row r="321">
          <cell r="C321">
            <v>42864</v>
          </cell>
          <cell r="D321">
            <v>30.53</v>
          </cell>
          <cell r="E321">
            <v>0.18773100000000001</v>
          </cell>
          <cell r="G321">
            <v>6337.4639115399996</v>
          </cell>
          <cell r="R321">
            <v>42864</v>
          </cell>
        </row>
        <row r="322">
          <cell r="C322">
            <v>42865</v>
          </cell>
          <cell r="D322">
            <v>30.82</v>
          </cell>
          <cell r="E322">
            <v>0.13986999999999999</v>
          </cell>
          <cell r="G322">
            <v>6339.67516075</v>
          </cell>
          <cell r="R322">
            <v>42865</v>
          </cell>
        </row>
        <row r="323">
          <cell r="C323">
            <v>42866</v>
          </cell>
          <cell r="D323">
            <v>30.704999999999998</v>
          </cell>
          <cell r="E323">
            <v>8.9807999999999999E-2</v>
          </cell>
          <cell r="G323">
            <v>6314.5786321799997</v>
          </cell>
          <cell r="R323">
            <v>42866</v>
          </cell>
        </row>
        <row r="324">
          <cell r="C324">
            <v>42867</v>
          </cell>
          <cell r="D324">
            <v>30.95</v>
          </cell>
          <cell r="E324">
            <v>8.5957000000000006E-2</v>
          </cell>
          <cell r="G324">
            <v>6344.4085177699999</v>
          </cell>
          <cell r="R324">
            <v>42867</v>
          </cell>
        </row>
        <row r="325">
          <cell r="C325">
            <v>42870</v>
          </cell>
          <cell r="D325">
            <v>30.95</v>
          </cell>
          <cell r="E325">
            <v>6.0562999999999999E-2</v>
          </cell>
          <cell r="G325">
            <v>6362.0214898300001</v>
          </cell>
          <cell r="R325">
            <v>42870</v>
          </cell>
        </row>
        <row r="326">
          <cell r="C326">
            <v>42871</v>
          </cell>
          <cell r="D326">
            <v>31.26</v>
          </cell>
          <cell r="E326">
            <v>7.6810000000000003E-2</v>
          </cell>
          <cell r="G326">
            <v>6361.0609210900002</v>
          </cell>
          <cell r="R326">
            <v>42871</v>
          </cell>
        </row>
        <row r="327">
          <cell r="C327">
            <v>42872</v>
          </cell>
          <cell r="D327">
            <v>30.78</v>
          </cell>
          <cell r="E327">
            <v>0.17599200000000001</v>
          </cell>
          <cell r="G327">
            <v>6260.3905850000001</v>
          </cell>
          <cell r="R327">
            <v>42872</v>
          </cell>
        </row>
        <row r="328">
          <cell r="C328">
            <v>42873</v>
          </cell>
          <cell r="D328">
            <v>30.55</v>
          </cell>
          <cell r="E328">
            <v>0.17619199999999999</v>
          </cell>
          <cell r="G328">
            <v>6220.0852872400001</v>
          </cell>
          <cell r="R328">
            <v>42873</v>
          </cell>
        </row>
        <row r="329">
          <cell r="C329">
            <v>42874</v>
          </cell>
          <cell r="D329">
            <v>31</v>
          </cell>
          <cell r="E329">
            <v>0.19693099999999999</v>
          </cell>
          <cell r="G329">
            <v>6270.2503978799996</v>
          </cell>
          <cell r="R329">
            <v>42874</v>
          </cell>
        </row>
        <row r="330">
          <cell r="C330">
            <v>42877</v>
          </cell>
          <cell r="D330">
            <v>30.8</v>
          </cell>
          <cell r="E330">
            <v>7.2771000000000002E-2</v>
          </cell>
          <cell r="G330">
            <v>6275.2622578700002</v>
          </cell>
          <cell r="R330">
            <v>42877</v>
          </cell>
        </row>
        <row r="331">
          <cell r="C331">
            <v>42878</v>
          </cell>
          <cell r="D331">
            <v>30.414999999999999</v>
          </cell>
          <cell r="E331">
            <v>0.16314699999999999</v>
          </cell>
          <cell r="G331">
            <v>6306.3814859499998</v>
          </cell>
          <cell r="R331">
            <v>42878</v>
          </cell>
        </row>
        <row r="332">
          <cell r="C332">
            <v>42879</v>
          </cell>
          <cell r="D332">
            <v>30.265000000000001</v>
          </cell>
          <cell r="E332">
            <v>0.19383</v>
          </cell>
          <cell r="G332">
            <v>6307.0559266099999</v>
          </cell>
          <cell r="R332">
            <v>42879</v>
          </cell>
        </row>
        <row r="333">
          <cell r="C333">
            <v>42880</v>
          </cell>
          <cell r="D333">
            <v>30.364999999999998</v>
          </cell>
          <cell r="E333">
            <v>9.1829999999999995E-2</v>
          </cell>
          <cell r="G333">
            <v>6311.3189247099999</v>
          </cell>
          <cell r="R333">
            <v>42880</v>
          </cell>
        </row>
        <row r="334">
          <cell r="C334">
            <v>42881</v>
          </cell>
          <cell r="D334">
            <v>30.24</v>
          </cell>
          <cell r="E334">
            <v>6.9875999999999994E-2</v>
          </cell>
          <cell r="G334">
            <v>6315.8116557800004</v>
          </cell>
          <cell r="R334">
            <v>42881</v>
          </cell>
        </row>
        <row r="335">
          <cell r="C335">
            <v>42884</v>
          </cell>
          <cell r="D335">
            <v>30.15</v>
          </cell>
          <cell r="E335">
            <v>5.466E-2</v>
          </cell>
          <cell r="G335">
            <v>6309.8286548400001</v>
          </cell>
          <cell r="R335">
            <v>42884</v>
          </cell>
        </row>
        <row r="336">
          <cell r="C336">
            <v>42885</v>
          </cell>
          <cell r="D336">
            <v>30</v>
          </cell>
          <cell r="E336">
            <v>0.114966</v>
          </cell>
          <cell r="G336">
            <v>6293.2411409699998</v>
          </cell>
          <cell r="R336">
            <v>42885</v>
          </cell>
        </row>
        <row r="337">
          <cell r="C337">
            <v>42886</v>
          </cell>
          <cell r="D337">
            <v>29.91</v>
          </cell>
          <cell r="E337">
            <v>8.7876999999999997E-2</v>
          </cell>
          <cell r="G337">
            <v>6277.6898917899998</v>
          </cell>
          <cell r="R337">
            <v>42886</v>
          </cell>
        </row>
        <row r="338">
          <cell r="C338">
            <v>42887</v>
          </cell>
          <cell r="D338">
            <v>30.975000000000001</v>
          </cell>
          <cell r="E338">
            <v>0.31370900000000002</v>
          </cell>
          <cell r="G338">
            <v>6328.4655044900001</v>
          </cell>
          <cell r="R338">
            <v>42887</v>
          </cell>
        </row>
        <row r="339">
          <cell r="C339">
            <v>42888</v>
          </cell>
          <cell r="D339">
            <v>31.344999999999999</v>
          </cell>
          <cell r="E339">
            <v>0.15665200000000001</v>
          </cell>
          <cell r="G339">
            <v>6359.7037985500001</v>
          </cell>
          <cell r="R339">
            <v>42888</v>
          </cell>
        </row>
        <row r="340">
          <cell r="C340">
            <v>42891</v>
          </cell>
          <cell r="D340">
            <v>30.855</v>
          </cell>
          <cell r="E340">
            <v>5.2957999999999998E-2</v>
          </cell>
          <cell r="G340">
            <v>6327.6166168899999</v>
          </cell>
          <cell r="R340">
            <v>42891</v>
          </cell>
        </row>
        <row r="341">
          <cell r="C341">
            <v>42892</v>
          </cell>
          <cell r="D341">
            <v>30.815000000000001</v>
          </cell>
          <cell r="E341">
            <v>7.7768000000000004E-2</v>
          </cell>
          <cell r="G341">
            <v>6280.6441024100004</v>
          </cell>
          <cell r="R341">
            <v>42892</v>
          </cell>
        </row>
        <row r="342">
          <cell r="C342">
            <v>42893</v>
          </cell>
          <cell r="D342">
            <v>30.905000000000001</v>
          </cell>
          <cell r="E342">
            <v>9.1291999999999998E-2</v>
          </cell>
          <cell r="G342">
            <v>6302.4917602400001</v>
          </cell>
          <cell r="R342">
            <v>42893</v>
          </cell>
        </row>
        <row r="343">
          <cell r="C343">
            <v>42894</v>
          </cell>
          <cell r="D343">
            <v>30.905000000000001</v>
          </cell>
          <cell r="E343">
            <v>0.12520000000000001</v>
          </cell>
          <cell r="G343">
            <v>6296.1735091800001</v>
          </cell>
          <cell r="R343">
            <v>42894</v>
          </cell>
        </row>
        <row r="344">
          <cell r="C344">
            <v>42895</v>
          </cell>
          <cell r="D344">
            <v>31.085000000000001</v>
          </cell>
          <cell r="E344">
            <v>0.15393699999999999</v>
          </cell>
          <cell r="G344">
            <v>6331.9437866300004</v>
          </cell>
          <cell r="R344">
            <v>42895</v>
          </cell>
        </row>
        <row r="345">
          <cell r="C345">
            <v>42898</v>
          </cell>
          <cell r="D345">
            <v>30.8</v>
          </cell>
          <cell r="E345">
            <v>9.5001000000000002E-2</v>
          </cell>
          <cell r="G345">
            <v>6257.0422733100004</v>
          </cell>
          <cell r="R345">
            <v>42898</v>
          </cell>
        </row>
        <row r="346">
          <cell r="C346">
            <v>42899</v>
          </cell>
          <cell r="D346">
            <v>31.315000000000001</v>
          </cell>
          <cell r="E346">
            <v>8.0851999999999993E-2</v>
          </cell>
          <cell r="G346">
            <v>6287.7056729200003</v>
          </cell>
          <cell r="R346">
            <v>42899</v>
          </cell>
        </row>
        <row r="347">
          <cell r="C347">
            <v>42900</v>
          </cell>
          <cell r="D347">
            <v>31.5</v>
          </cell>
          <cell r="E347">
            <v>0.176317</v>
          </cell>
          <cell r="G347">
            <v>6282.0403450000003</v>
          </cell>
          <cell r="R347">
            <v>42900</v>
          </cell>
        </row>
        <row r="348">
          <cell r="C348">
            <v>42901</v>
          </cell>
          <cell r="D348">
            <v>31.29</v>
          </cell>
          <cell r="E348">
            <v>0.111675</v>
          </cell>
          <cell r="G348">
            <v>6251.7173049599996</v>
          </cell>
          <cell r="R348">
            <v>42901</v>
          </cell>
        </row>
        <row r="349">
          <cell r="C349">
            <v>42902</v>
          </cell>
          <cell r="D349">
            <v>31.655000000000001</v>
          </cell>
          <cell r="E349">
            <v>0.27213100000000001</v>
          </cell>
          <cell r="G349">
            <v>6308.20279734</v>
          </cell>
          <cell r="R349">
            <v>42902</v>
          </cell>
        </row>
        <row r="350">
          <cell r="C350">
            <v>42905</v>
          </cell>
          <cell r="D350">
            <v>31.434999999999999</v>
          </cell>
          <cell r="E350">
            <v>0.104244</v>
          </cell>
          <cell r="G350">
            <v>6355.4695427899997</v>
          </cell>
          <cell r="R350">
            <v>42905</v>
          </cell>
        </row>
        <row r="351">
          <cell r="C351">
            <v>42906</v>
          </cell>
          <cell r="D351">
            <v>31.64</v>
          </cell>
          <cell r="E351">
            <v>7.2792999999999997E-2</v>
          </cell>
          <cell r="G351">
            <v>6338.5348491599998</v>
          </cell>
          <cell r="R351">
            <v>42906</v>
          </cell>
        </row>
        <row r="352">
          <cell r="C352">
            <v>42907</v>
          </cell>
          <cell r="D352">
            <v>31.35</v>
          </cell>
          <cell r="E352">
            <v>7.4216000000000004E-2</v>
          </cell>
          <cell r="G352">
            <v>6320.5892819999999</v>
          </cell>
          <cell r="R352">
            <v>42907</v>
          </cell>
        </row>
        <row r="353">
          <cell r="C353">
            <v>42908</v>
          </cell>
          <cell r="D353">
            <v>31.6</v>
          </cell>
          <cell r="E353">
            <v>0.10738300000000001</v>
          </cell>
          <cell r="G353">
            <v>6325.9208583099999</v>
          </cell>
          <cell r="R353">
            <v>42908</v>
          </cell>
        </row>
        <row r="354">
          <cell r="C354">
            <v>42909</v>
          </cell>
          <cell r="D354">
            <v>31.35</v>
          </cell>
          <cell r="E354">
            <v>5.5372999999999999E-2</v>
          </cell>
          <cell r="G354">
            <v>6311.9718074800003</v>
          </cell>
          <cell r="R354">
            <v>42909</v>
          </cell>
        </row>
        <row r="355">
          <cell r="C355">
            <v>42912</v>
          </cell>
          <cell r="D355">
            <v>31.484999999999999</v>
          </cell>
          <cell r="E355">
            <v>6.2710000000000002E-2</v>
          </cell>
          <cell r="G355">
            <v>6347.3320278000001</v>
          </cell>
          <cell r="R355">
            <v>42912</v>
          </cell>
        </row>
        <row r="356">
          <cell r="C356">
            <v>42913</v>
          </cell>
          <cell r="D356">
            <v>31.565000000000001</v>
          </cell>
          <cell r="E356">
            <v>9.2536999999999994E-2</v>
          </cell>
          <cell r="G356">
            <v>6301.5997227400003</v>
          </cell>
          <cell r="R356">
            <v>42913</v>
          </cell>
        </row>
        <row r="357">
          <cell r="C357">
            <v>42914</v>
          </cell>
          <cell r="D357">
            <v>30.3</v>
          </cell>
          <cell r="E357">
            <v>0.45079799999999998</v>
          </cell>
          <cell r="G357">
            <v>6287.3934593499998</v>
          </cell>
          <cell r="R357">
            <v>42914</v>
          </cell>
        </row>
        <row r="358">
          <cell r="C358">
            <v>42915</v>
          </cell>
          <cell r="D358">
            <v>29.54</v>
          </cell>
          <cell r="E358">
            <v>0.22484499999999999</v>
          </cell>
          <cell r="G358">
            <v>6174.4827752399997</v>
          </cell>
          <cell r="R358">
            <v>42915</v>
          </cell>
        </row>
        <row r="359">
          <cell r="C359">
            <v>42916</v>
          </cell>
          <cell r="D359">
            <v>29.875</v>
          </cell>
          <cell r="E359">
            <v>0.15104100000000001</v>
          </cell>
          <cell r="G359">
            <v>6145.0591588400002</v>
          </cell>
          <cell r="R359">
            <v>42916</v>
          </cell>
        </row>
        <row r="360">
          <cell r="C360">
            <v>42919</v>
          </cell>
          <cell r="D360">
            <v>29.895</v>
          </cell>
          <cell r="E360">
            <v>0.101648</v>
          </cell>
          <cell r="G360">
            <v>6215.3248890000004</v>
          </cell>
          <cell r="R360">
            <v>42919</v>
          </cell>
        </row>
        <row r="361">
          <cell r="C361">
            <v>42920</v>
          </cell>
          <cell r="D361">
            <v>29.6</v>
          </cell>
          <cell r="E361">
            <v>8.1572000000000006E-2</v>
          </cell>
          <cell r="G361">
            <v>6188.7544559400003</v>
          </cell>
          <cell r="R361">
            <v>42920</v>
          </cell>
        </row>
        <row r="362">
          <cell r="C362">
            <v>42921</v>
          </cell>
          <cell r="D362">
            <v>29.6</v>
          </cell>
          <cell r="E362">
            <v>9.6702999999999997E-2</v>
          </cell>
          <cell r="G362">
            <v>6201.6616590800004</v>
          </cell>
          <cell r="R362">
            <v>42921</v>
          </cell>
        </row>
        <row r="363">
          <cell r="C363">
            <v>42922</v>
          </cell>
          <cell r="D363">
            <v>29.195</v>
          </cell>
          <cell r="E363">
            <v>0.10321</v>
          </cell>
          <cell r="G363">
            <v>6158.1055465299996</v>
          </cell>
          <cell r="R363">
            <v>42922</v>
          </cell>
        </row>
        <row r="364">
          <cell r="C364">
            <v>42923</v>
          </cell>
          <cell r="D364">
            <v>28.975000000000001</v>
          </cell>
          <cell r="E364">
            <v>0.13714100000000001</v>
          </cell>
          <cell r="G364">
            <v>6151.0620752799996</v>
          </cell>
          <cell r="R364">
            <v>42923</v>
          </cell>
        </row>
        <row r="365">
          <cell r="C365">
            <v>42926</v>
          </cell>
          <cell r="D365">
            <v>28.905000000000001</v>
          </cell>
          <cell r="E365">
            <v>0.16480900000000001</v>
          </cell>
          <cell r="G365">
            <v>6172.9774260499998</v>
          </cell>
          <cell r="R365">
            <v>42926</v>
          </cell>
        </row>
        <row r="366">
          <cell r="C366">
            <v>42927</v>
          </cell>
          <cell r="D366">
            <v>28.565000000000001</v>
          </cell>
          <cell r="E366">
            <v>9.9339999999999998E-2</v>
          </cell>
          <cell r="G366">
            <v>6146.2292661299998</v>
          </cell>
          <cell r="R366">
            <v>42927</v>
          </cell>
        </row>
        <row r="367">
          <cell r="C367">
            <v>42928</v>
          </cell>
          <cell r="D367">
            <v>28.785</v>
          </cell>
          <cell r="E367">
            <v>0.18509300000000001</v>
          </cell>
          <cell r="G367">
            <v>6228.7531698499997</v>
          </cell>
          <cell r="R367">
            <v>42928</v>
          </cell>
        </row>
        <row r="368">
          <cell r="C368">
            <v>42929</v>
          </cell>
          <cell r="D368">
            <v>28.995000000000001</v>
          </cell>
          <cell r="E368">
            <v>0.23066200000000001</v>
          </cell>
          <cell r="G368">
            <v>6243.9941313899999</v>
          </cell>
          <cell r="R368">
            <v>42929</v>
          </cell>
        </row>
        <row r="369">
          <cell r="C369">
            <v>42930</v>
          </cell>
          <cell r="D369">
            <v>29.48</v>
          </cell>
          <cell r="E369">
            <v>9.1380000000000003E-2</v>
          </cell>
          <cell r="G369">
            <v>6254.85707748</v>
          </cell>
          <cell r="R369">
            <v>42930</v>
          </cell>
        </row>
        <row r="370">
          <cell r="C370">
            <v>42933</v>
          </cell>
          <cell r="D370">
            <v>29.204999999999998</v>
          </cell>
          <cell r="E370">
            <v>0.169743</v>
          </cell>
          <cell r="G370">
            <v>6259.58875584</v>
          </cell>
          <cell r="R370">
            <v>42933</v>
          </cell>
        </row>
        <row r="371">
          <cell r="C371">
            <v>42934</v>
          </cell>
          <cell r="D371">
            <v>29.114999999999998</v>
          </cell>
          <cell r="E371">
            <v>0.126246</v>
          </cell>
          <cell r="G371">
            <v>6202.7948242399998</v>
          </cell>
          <cell r="R371">
            <v>42934</v>
          </cell>
        </row>
        <row r="372">
          <cell r="C372">
            <v>42935</v>
          </cell>
          <cell r="D372">
            <v>28.8</v>
          </cell>
          <cell r="E372">
            <v>0.226048</v>
          </cell>
          <cell r="G372">
            <v>6249.6367484399998</v>
          </cell>
          <cell r="R372">
            <v>42935</v>
          </cell>
        </row>
        <row r="373">
          <cell r="C373">
            <v>42936</v>
          </cell>
          <cell r="D373">
            <v>27.434999999999999</v>
          </cell>
          <cell r="E373">
            <v>0.55471599999999999</v>
          </cell>
          <cell r="G373">
            <v>6230.7348812999999</v>
          </cell>
          <cell r="R373">
            <v>42936</v>
          </cell>
        </row>
        <row r="374">
          <cell r="C374">
            <v>42937</v>
          </cell>
          <cell r="D374">
            <v>27.045000000000002</v>
          </cell>
          <cell r="E374">
            <v>0.14608299999999999</v>
          </cell>
          <cell r="G374">
            <v>6150.1166012499998</v>
          </cell>
          <cell r="R374">
            <v>42937</v>
          </cell>
        </row>
        <row r="375">
          <cell r="C375">
            <v>42940</v>
          </cell>
          <cell r="D375">
            <v>27.184999999999999</v>
          </cell>
          <cell r="E375">
            <v>0.14693800000000001</v>
          </cell>
          <cell r="G375">
            <v>6148.33410224</v>
          </cell>
          <cell r="R375">
            <v>42940</v>
          </cell>
        </row>
        <row r="376">
          <cell r="C376">
            <v>42941</v>
          </cell>
          <cell r="D376">
            <v>27.5</v>
          </cell>
          <cell r="E376">
            <v>0.121957</v>
          </cell>
          <cell r="G376">
            <v>6180.81110532</v>
          </cell>
          <cell r="R376">
            <v>42941</v>
          </cell>
        </row>
        <row r="377">
          <cell r="C377">
            <v>42942</v>
          </cell>
          <cell r="D377">
            <v>27.524999999999999</v>
          </cell>
          <cell r="E377">
            <v>0.14965600000000001</v>
          </cell>
          <cell r="G377">
            <v>6211.01671317</v>
          </cell>
          <cell r="R377">
            <v>42942</v>
          </cell>
        </row>
        <row r="378">
          <cell r="C378">
            <v>42943</v>
          </cell>
          <cell r="D378">
            <v>27.925000000000001</v>
          </cell>
          <cell r="E378">
            <v>0.20349300000000001</v>
          </cell>
          <cell r="G378">
            <v>6204.9250310699999</v>
          </cell>
          <cell r="R378">
            <v>42943</v>
          </cell>
        </row>
        <row r="379">
          <cell r="C379">
            <v>42944</v>
          </cell>
          <cell r="D379">
            <v>27.96</v>
          </cell>
          <cell r="E379">
            <v>0.24220900000000001</v>
          </cell>
          <cell r="G379">
            <v>6137.6530887600002</v>
          </cell>
          <cell r="R379">
            <v>42944</v>
          </cell>
        </row>
        <row r="380">
          <cell r="C380">
            <v>42947</v>
          </cell>
          <cell r="D380">
            <v>27.94</v>
          </cell>
          <cell r="E380">
            <v>5.9912E-2</v>
          </cell>
          <cell r="G380">
            <v>6108.8583939299997</v>
          </cell>
          <cell r="R380">
            <v>42947</v>
          </cell>
        </row>
        <row r="381">
          <cell r="C381">
            <v>42948</v>
          </cell>
          <cell r="D381">
            <v>28.215</v>
          </cell>
          <cell r="E381">
            <v>9.0441999999999995E-2</v>
          </cell>
          <cell r="G381">
            <v>6151.3131302600004</v>
          </cell>
          <cell r="R381">
            <v>42948</v>
          </cell>
        </row>
        <row r="382">
          <cell r="C382">
            <v>42949</v>
          </cell>
          <cell r="D382">
            <v>28.254999999999999</v>
          </cell>
          <cell r="E382">
            <v>0.113659</v>
          </cell>
          <cell r="G382">
            <v>6132.2759090500003</v>
          </cell>
          <cell r="R382">
            <v>42949</v>
          </cell>
        </row>
        <row r="383">
          <cell r="C383">
            <v>42950</v>
          </cell>
          <cell r="D383">
            <v>28.64</v>
          </cell>
          <cell r="E383">
            <v>0.12918399999999999</v>
          </cell>
          <cell r="G383">
            <v>6163.2533306200003</v>
          </cell>
          <cell r="R383">
            <v>42950</v>
          </cell>
        </row>
        <row r="384">
          <cell r="C384">
            <v>42951</v>
          </cell>
          <cell r="D384">
            <v>29.125</v>
          </cell>
          <cell r="E384">
            <v>0.164406</v>
          </cell>
          <cell r="G384">
            <v>6231.0780818599997</v>
          </cell>
          <cell r="R384">
            <v>42951</v>
          </cell>
        </row>
        <row r="385">
          <cell r="C385">
            <v>42954</v>
          </cell>
          <cell r="D385">
            <v>28.9</v>
          </cell>
          <cell r="E385">
            <v>5.9394000000000002E-2</v>
          </cell>
          <cell r="G385">
            <v>6239.0448590200003</v>
          </cell>
          <cell r="R385">
            <v>42954</v>
          </cell>
        </row>
        <row r="386">
          <cell r="C386">
            <v>42955</v>
          </cell>
          <cell r="D386">
            <v>29.105</v>
          </cell>
          <cell r="E386">
            <v>6.6536999999999999E-2</v>
          </cell>
          <cell r="G386">
            <v>6252.9016290600002</v>
          </cell>
          <cell r="R386">
            <v>42955</v>
          </cell>
        </row>
        <row r="387">
          <cell r="C387">
            <v>42956</v>
          </cell>
          <cell r="D387">
            <v>28.895</v>
          </cell>
          <cell r="E387">
            <v>9.4460000000000002E-2</v>
          </cell>
          <cell r="G387">
            <v>6177.3516801899996</v>
          </cell>
          <cell r="R387">
            <v>42956</v>
          </cell>
        </row>
        <row r="388">
          <cell r="C388">
            <v>42957</v>
          </cell>
          <cell r="D388">
            <v>28.65</v>
          </cell>
          <cell r="E388">
            <v>6.4846000000000001E-2</v>
          </cell>
          <cell r="G388">
            <v>6145.2224057699996</v>
          </cell>
          <cell r="R388">
            <v>42957</v>
          </cell>
        </row>
        <row r="389">
          <cell r="C389">
            <v>42958</v>
          </cell>
          <cell r="D389">
            <v>28.305</v>
          </cell>
          <cell r="E389">
            <v>0.122378</v>
          </cell>
          <cell r="G389">
            <v>6084.2038692699998</v>
          </cell>
          <cell r="R389">
            <v>42958</v>
          </cell>
        </row>
        <row r="390">
          <cell r="C390">
            <v>42961</v>
          </cell>
          <cell r="D390">
            <v>29.21</v>
          </cell>
          <cell r="E390">
            <v>7.1919999999999998E-2</v>
          </cell>
          <cell r="G390">
            <v>6153.3430567400001</v>
          </cell>
          <cell r="R390">
            <v>42961</v>
          </cell>
        </row>
        <row r="391">
          <cell r="C391">
            <v>42962</v>
          </cell>
          <cell r="D391">
            <v>29.65</v>
          </cell>
          <cell r="E391">
            <v>9.7136E-2</v>
          </cell>
          <cell r="G391">
            <v>6173.39719272</v>
          </cell>
          <cell r="R391">
            <v>42962</v>
          </cell>
        </row>
        <row r="392">
          <cell r="C392">
            <v>42963</v>
          </cell>
          <cell r="D392">
            <v>29.54</v>
          </cell>
          <cell r="E392">
            <v>6.8279999999999993E-2</v>
          </cell>
          <cell r="G392">
            <v>6215.3952520700004</v>
          </cell>
          <cell r="R392">
            <v>42963</v>
          </cell>
        </row>
        <row r="393">
          <cell r="C393">
            <v>42964</v>
          </cell>
          <cell r="D393">
            <v>29.475000000000001</v>
          </cell>
          <cell r="E393">
            <v>6.1337000000000003E-2</v>
          </cell>
          <cell r="G393">
            <v>6193.6166665399996</v>
          </cell>
          <cell r="R393">
            <v>42964</v>
          </cell>
        </row>
        <row r="394">
          <cell r="C394">
            <v>42965</v>
          </cell>
          <cell r="D394">
            <v>29.285</v>
          </cell>
          <cell r="E394">
            <v>5.5388E-2</v>
          </cell>
          <cell r="G394">
            <v>6156.9657654499997</v>
          </cell>
          <cell r="R394">
            <v>42965</v>
          </cell>
        </row>
        <row r="395">
          <cell r="C395">
            <v>42968</v>
          </cell>
          <cell r="D395">
            <v>29.33</v>
          </cell>
          <cell r="E395">
            <v>4.2317E-2</v>
          </cell>
          <cell r="G395">
            <v>6130.29737974</v>
          </cell>
          <cell r="R395">
            <v>42968</v>
          </cell>
        </row>
        <row r="396">
          <cell r="C396">
            <v>42969</v>
          </cell>
          <cell r="D396">
            <v>29.495000000000001</v>
          </cell>
          <cell r="E396">
            <v>5.9764999999999999E-2</v>
          </cell>
          <cell r="G396">
            <v>6176.1985574600003</v>
          </cell>
          <cell r="R396">
            <v>42969</v>
          </cell>
        </row>
        <row r="397">
          <cell r="C397">
            <v>42970</v>
          </cell>
          <cell r="D397">
            <v>29.41</v>
          </cell>
          <cell r="E397">
            <v>5.6694000000000001E-2</v>
          </cell>
          <cell r="G397">
            <v>6157.2211266100003</v>
          </cell>
          <cell r="R397">
            <v>42970</v>
          </cell>
        </row>
        <row r="398">
          <cell r="C398">
            <v>42971</v>
          </cell>
          <cell r="D398">
            <v>29.225000000000001</v>
          </cell>
          <cell r="E398">
            <v>6.5997E-2</v>
          </cell>
          <cell r="G398">
            <v>6155.1338860699998</v>
          </cell>
          <cell r="R398">
            <v>42971</v>
          </cell>
        </row>
        <row r="399">
          <cell r="C399">
            <v>42972</v>
          </cell>
          <cell r="D399">
            <v>28.965</v>
          </cell>
          <cell r="E399">
            <v>0.105237</v>
          </cell>
          <cell r="G399">
            <v>6142.3976317500001</v>
          </cell>
          <cell r="R399">
            <v>42972</v>
          </cell>
        </row>
        <row r="400">
          <cell r="C400">
            <v>42975</v>
          </cell>
          <cell r="D400">
            <v>28.8</v>
          </cell>
          <cell r="E400">
            <v>5.6390000000000003E-2</v>
          </cell>
          <cell r="G400">
            <v>6114.1711672399997</v>
          </cell>
          <cell r="R400">
            <v>42975</v>
          </cell>
        </row>
        <row r="401">
          <cell r="C401">
            <v>42976</v>
          </cell>
          <cell r="D401">
            <v>29.234999999999999</v>
          </cell>
          <cell r="E401">
            <v>0.160804</v>
          </cell>
          <cell r="G401">
            <v>6055.4792894000002</v>
          </cell>
          <cell r="R401">
            <v>42976</v>
          </cell>
        </row>
        <row r="402">
          <cell r="C402">
            <v>42977</v>
          </cell>
          <cell r="D402">
            <v>29.5</v>
          </cell>
          <cell r="E402">
            <v>9.1410000000000005E-2</v>
          </cell>
          <cell r="G402">
            <v>6091.9667241799998</v>
          </cell>
          <cell r="R402">
            <v>42977</v>
          </cell>
        </row>
        <row r="403">
          <cell r="C403">
            <v>42978</v>
          </cell>
          <cell r="D403">
            <v>29.5</v>
          </cell>
          <cell r="E403">
            <v>9.8660999999999999E-2</v>
          </cell>
          <cell r="G403">
            <v>6130.4446763799997</v>
          </cell>
          <cell r="R403">
            <v>42978</v>
          </cell>
        </row>
        <row r="404">
          <cell r="C404">
            <v>42979</v>
          </cell>
          <cell r="D404">
            <v>29.515000000000001</v>
          </cell>
          <cell r="E404">
            <v>0.12030200000000001</v>
          </cell>
          <cell r="G404">
            <v>6170.8389161699997</v>
          </cell>
          <cell r="R404">
            <v>42979</v>
          </cell>
        </row>
        <row r="405">
          <cell r="C405">
            <v>42982</v>
          </cell>
          <cell r="D405">
            <v>29.225000000000001</v>
          </cell>
          <cell r="E405">
            <v>9.7872000000000001E-2</v>
          </cell>
          <cell r="G405">
            <v>6151.3982598000002</v>
          </cell>
          <cell r="R405">
            <v>42982</v>
          </cell>
        </row>
        <row r="406">
          <cell r="C406">
            <v>42983</v>
          </cell>
          <cell r="D406">
            <v>29.195</v>
          </cell>
          <cell r="E406">
            <v>5.4736E-2</v>
          </cell>
          <cell r="G406">
            <v>6139.4486651899997</v>
          </cell>
          <cell r="R406">
            <v>42983</v>
          </cell>
        </row>
        <row r="407">
          <cell r="C407">
            <v>42984</v>
          </cell>
          <cell r="D407">
            <v>29.254999999999999</v>
          </cell>
          <cell r="E407">
            <v>0.117826</v>
          </cell>
          <cell r="G407">
            <v>6155.2277130800003</v>
          </cell>
          <cell r="R407">
            <v>42984</v>
          </cell>
        </row>
        <row r="408">
          <cell r="C408">
            <v>42985</v>
          </cell>
          <cell r="D408">
            <v>29.414999999999999</v>
          </cell>
          <cell r="E408">
            <v>8.3220000000000002E-2</v>
          </cell>
          <cell r="G408">
            <v>6176.2252467600001</v>
          </cell>
          <cell r="R408">
            <v>42985</v>
          </cell>
        </row>
        <row r="409">
          <cell r="C409">
            <v>42986</v>
          </cell>
          <cell r="D409">
            <v>29.55</v>
          </cell>
          <cell r="E409">
            <v>8.1449999999999995E-2</v>
          </cell>
          <cell r="G409">
            <v>6176.56518529</v>
          </cell>
          <cell r="R409">
            <v>42986</v>
          </cell>
        </row>
        <row r="410">
          <cell r="C410">
            <v>42989</v>
          </cell>
          <cell r="D410">
            <v>29.88</v>
          </cell>
          <cell r="E410">
            <v>0.106667</v>
          </cell>
          <cell r="G410">
            <v>6249.3558694599997</v>
          </cell>
          <cell r="R410">
            <v>42989</v>
          </cell>
        </row>
        <row r="411">
          <cell r="C411">
            <v>42990</v>
          </cell>
          <cell r="D411">
            <v>29.895</v>
          </cell>
          <cell r="E411">
            <v>8.8049000000000002E-2</v>
          </cell>
          <cell r="G411">
            <v>6282.5658618300004</v>
          </cell>
          <cell r="R411">
            <v>42990</v>
          </cell>
        </row>
        <row r="412">
          <cell r="C412">
            <v>42991</v>
          </cell>
          <cell r="D412">
            <v>29.774999999999999</v>
          </cell>
          <cell r="E412">
            <v>8.2962999999999995E-2</v>
          </cell>
          <cell r="G412">
            <v>6285.6999351599998</v>
          </cell>
          <cell r="R412">
            <v>42991</v>
          </cell>
        </row>
        <row r="413">
          <cell r="C413">
            <v>42992</v>
          </cell>
          <cell r="D413">
            <v>28.734999999999999</v>
          </cell>
          <cell r="E413">
            <v>0.31491599999999997</v>
          </cell>
          <cell r="G413">
            <v>6292.2981815800003</v>
          </cell>
          <cell r="R413">
            <v>42992</v>
          </cell>
        </row>
        <row r="414">
          <cell r="C414">
            <v>42993</v>
          </cell>
          <cell r="D414">
            <v>27.8</v>
          </cell>
          <cell r="E414">
            <v>0.33461800000000003</v>
          </cell>
          <cell r="G414">
            <v>6276.6818460200002</v>
          </cell>
          <cell r="R414">
            <v>42993</v>
          </cell>
        </row>
        <row r="415">
          <cell r="C415">
            <v>42996</v>
          </cell>
          <cell r="D415">
            <v>27.74</v>
          </cell>
          <cell r="E415">
            <v>0.173176</v>
          </cell>
          <cell r="G415">
            <v>6298.1329777399997</v>
          </cell>
          <cell r="R415">
            <v>42996</v>
          </cell>
        </row>
        <row r="416">
          <cell r="C416">
            <v>42997</v>
          </cell>
          <cell r="D416">
            <v>27.734999999999999</v>
          </cell>
          <cell r="E416">
            <v>8.5505999999999999E-2</v>
          </cell>
          <cell r="G416">
            <v>6311.2434805700004</v>
          </cell>
          <cell r="R416">
            <v>42997</v>
          </cell>
        </row>
        <row r="417">
          <cell r="C417">
            <v>42998</v>
          </cell>
          <cell r="D417">
            <v>27.504999999999999</v>
          </cell>
          <cell r="E417">
            <v>0.13961999999999999</v>
          </cell>
          <cell r="G417">
            <v>6310.6373655099997</v>
          </cell>
          <cell r="R417">
            <v>42998</v>
          </cell>
        </row>
        <row r="418">
          <cell r="C418">
            <v>42999</v>
          </cell>
          <cell r="D418">
            <v>27.565000000000001</v>
          </cell>
          <cell r="E418">
            <v>0.11790100000000001</v>
          </cell>
          <cell r="G418">
            <v>6325.1786670900001</v>
          </cell>
          <cell r="R418">
            <v>42999</v>
          </cell>
        </row>
        <row r="419">
          <cell r="C419">
            <v>43000</v>
          </cell>
          <cell r="D419">
            <v>27.324999999999999</v>
          </cell>
          <cell r="E419">
            <v>0.138214</v>
          </cell>
          <cell r="G419">
            <v>6344.3516301199998</v>
          </cell>
          <cell r="R419">
            <v>43000</v>
          </cell>
        </row>
        <row r="420">
          <cell r="C420">
            <v>43003</v>
          </cell>
          <cell r="D420">
            <v>28.245000000000001</v>
          </cell>
          <cell r="E420">
            <v>0.171765</v>
          </cell>
          <cell r="G420">
            <v>6337.1698052900001</v>
          </cell>
          <cell r="R420">
            <v>43003</v>
          </cell>
        </row>
        <row r="421">
          <cell r="C421">
            <v>43004</v>
          </cell>
          <cell r="D421">
            <v>27.975000000000001</v>
          </cell>
          <cell r="E421">
            <v>0.102268</v>
          </cell>
          <cell r="G421">
            <v>6337.9768792900004</v>
          </cell>
          <cell r="R421">
            <v>43004</v>
          </cell>
        </row>
        <row r="422">
          <cell r="C422">
            <v>43005</v>
          </cell>
          <cell r="D422">
            <v>27.805</v>
          </cell>
          <cell r="E422">
            <v>8.7363999999999997E-2</v>
          </cell>
          <cell r="G422">
            <v>6350.2428037600002</v>
          </cell>
          <cell r="R422">
            <v>43005</v>
          </cell>
        </row>
        <row r="423">
          <cell r="C423">
            <v>43006</v>
          </cell>
          <cell r="D423">
            <v>28.24</v>
          </cell>
          <cell r="E423">
            <v>0.106501</v>
          </cell>
          <cell r="G423">
            <v>6366.5009474600001</v>
          </cell>
          <cell r="R423">
            <v>43006</v>
          </cell>
        </row>
        <row r="424">
          <cell r="C424">
            <v>43007</v>
          </cell>
          <cell r="D424">
            <v>27.855</v>
          </cell>
          <cell r="E424">
            <v>0.14927199999999999</v>
          </cell>
          <cell r="G424">
            <v>6401.7686929700003</v>
          </cell>
          <cell r="R424">
            <v>43007</v>
          </cell>
        </row>
        <row r="425">
          <cell r="C425">
            <v>43010</v>
          </cell>
          <cell r="D425">
            <v>28.114999999999998</v>
          </cell>
          <cell r="E425">
            <v>0.134689</v>
          </cell>
          <cell r="G425">
            <v>6426.6709197399996</v>
          </cell>
          <cell r="R425">
            <v>43010</v>
          </cell>
        </row>
        <row r="426">
          <cell r="C426">
            <v>43011</v>
          </cell>
          <cell r="D426">
            <v>28</v>
          </cell>
          <cell r="E426">
            <v>0.12221899999999999</v>
          </cell>
          <cell r="G426">
            <v>6449.3780073300004</v>
          </cell>
          <cell r="R426">
            <v>43011</v>
          </cell>
        </row>
        <row r="427">
          <cell r="C427">
            <v>43012</v>
          </cell>
          <cell r="D427">
            <v>27.925000000000001</v>
          </cell>
          <cell r="E427">
            <v>0.16156100000000001</v>
          </cell>
          <cell r="G427">
            <v>6443.1923987</v>
          </cell>
          <cell r="R427">
            <v>43012</v>
          </cell>
        </row>
        <row r="428">
          <cell r="C428">
            <v>43013</v>
          </cell>
          <cell r="D428">
            <v>27.745000000000001</v>
          </cell>
          <cell r="E428">
            <v>0.175147</v>
          </cell>
          <cell r="G428">
            <v>6457.9794836900001</v>
          </cell>
          <cell r="R428">
            <v>43013</v>
          </cell>
        </row>
        <row r="429">
          <cell r="C429">
            <v>43014</v>
          </cell>
          <cell r="D429">
            <v>27.9</v>
          </cell>
          <cell r="E429">
            <v>8.4552000000000002E-2</v>
          </cell>
          <cell r="G429">
            <v>6434.7401064300002</v>
          </cell>
          <cell r="R429">
            <v>43014</v>
          </cell>
        </row>
        <row r="430">
          <cell r="C430">
            <v>43017</v>
          </cell>
          <cell r="D430">
            <v>27.684999999999999</v>
          </cell>
          <cell r="E430">
            <v>6.4931000000000003E-2</v>
          </cell>
          <cell r="G430">
            <v>6444.4861867700001</v>
          </cell>
          <cell r="R430">
            <v>43017</v>
          </cell>
        </row>
        <row r="431">
          <cell r="C431">
            <v>43018</v>
          </cell>
          <cell r="D431">
            <v>27.58</v>
          </cell>
          <cell r="E431">
            <v>5.5427999999999998E-2</v>
          </cell>
          <cell r="G431">
            <v>6448.3067927599996</v>
          </cell>
          <cell r="R431">
            <v>43018</v>
          </cell>
        </row>
        <row r="432">
          <cell r="C432">
            <v>43019</v>
          </cell>
          <cell r="D432">
            <v>27.59</v>
          </cell>
          <cell r="E432">
            <v>8.2007999999999998E-2</v>
          </cell>
          <cell r="G432">
            <v>6450.6461181900004</v>
          </cell>
          <cell r="R432">
            <v>43019</v>
          </cell>
        </row>
        <row r="433">
          <cell r="C433">
            <v>43020</v>
          </cell>
          <cell r="D433">
            <v>27.94</v>
          </cell>
          <cell r="E433">
            <v>6.7386000000000001E-2</v>
          </cell>
          <cell r="G433">
            <v>6455.99817919</v>
          </cell>
          <cell r="R433">
            <v>43020</v>
          </cell>
        </row>
        <row r="434">
          <cell r="C434">
            <v>43021</v>
          </cell>
          <cell r="D434">
            <v>27.725000000000001</v>
          </cell>
          <cell r="E434">
            <v>6.7891000000000007E-2</v>
          </cell>
          <cell r="G434">
            <v>6449.01104338</v>
          </cell>
          <cell r="R434">
            <v>43021</v>
          </cell>
        </row>
        <row r="435">
          <cell r="C435">
            <v>43024</v>
          </cell>
          <cell r="D435">
            <v>27.684999999999999</v>
          </cell>
          <cell r="E435">
            <v>8.0878000000000005E-2</v>
          </cell>
          <cell r="G435">
            <v>6454.8021390499998</v>
          </cell>
          <cell r="R435">
            <v>43024</v>
          </cell>
        </row>
        <row r="436">
          <cell r="C436">
            <v>43025</v>
          </cell>
          <cell r="D436">
            <v>28.01</v>
          </cell>
          <cell r="E436">
            <v>7.7537999999999996E-2</v>
          </cell>
          <cell r="G436">
            <v>6453.2773769400001</v>
          </cell>
          <cell r="R436">
            <v>43025</v>
          </cell>
        </row>
        <row r="437">
          <cell r="C437">
            <v>43026</v>
          </cell>
          <cell r="D437">
            <v>27.954999999999998</v>
          </cell>
          <cell r="E437">
            <v>7.0205000000000004E-2</v>
          </cell>
          <cell r="G437">
            <v>6479.5172250100004</v>
          </cell>
          <cell r="R437">
            <v>43026</v>
          </cell>
        </row>
        <row r="438">
          <cell r="C438">
            <v>43027</v>
          </cell>
          <cell r="D438">
            <v>27.594999999999999</v>
          </cell>
          <cell r="E438">
            <v>7.9037999999999997E-2</v>
          </cell>
          <cell r="G438">
            <v>6445.8785944900001</v>
          </cell>
          <cell r="R438">
            <v>43027</v>
          </cell>
        </row>
        <row r="439">
          <cell r="C439">
            <v>43028</v>
          </cell>
          <cell r="D439">
            <v>28.094999999999999</v>
          </cell>
          <cell r="E439">
            <v>0.111483</v>
          </cell>
          <cell r="G439">
            <v>6454.9086533899999</v>
          </cell>
          <cell r="R439">
            <v>43028</v>
          </cell>
        </row>
        <row r="440">
          <cell r="C440">
            <v>43031</v>
          </cell>
          <cell r="D440">
            <v>28.074999999999999</v>
          </cell>
          <cell r="E440">
            <v>0.13231599999999999</v>
          </cell>
          <cell r="G440">
            <v>6469.8315109499999</v>
          </cell>
          <cell r="R440">
            <v>43031</v>
          </cell>
        </row>
        <row r="441">
          <cell r="C441">
            <v>43032</v>
          </cell>
          <cell r="D441">
            <v>27.664999999999999</v>
          </cell>
          <cell r="E441">
            <v>7.1097999999999995E-2</v>
          </cell>
          <cell r="G441">
            <v>6471.2008514299996</v>
          </cell>
          <cell r="R441">
            <v>43032</v>
          </cell>
        </row>
        <row r="442">
          <cell r="C442">
            <v>43033</v>
          </cell>
          <cell r="D442">
            <v>27.4</v>
          </cell>
          <cell r="E442">
            <v>0.16759299999999999</v>
          </cell>
          <cell r="G442">
            <v>6454.0228150499997</v>
          </cell>
          <cell r="R442">
            <v>43033</v>
          </cell>
        </row>
        <row r="443">
          <cell r="C443">
            <v>43034</v>
          </cell>
          <cell r="D443">
            <v>27.26</v>
          </cell>
          <cell r="E443">
            <v>8.6998000000000006E-2</v>
          </cell>
          <cell r="G443">
            <v>6519.1306885599997</v>
          </cell>
          <cell r="R443">
            <v>43034</v>
          </cell>
        </row>
        <row r="444">
          <cell r="C444">
            <v>43035</v>
          </cell>
          <cell r="D444">
            <v>27.91</v>
          </cell>
          <cell r="E444">
            <v>0.17746200000000001</v>
          </cell>
          <cell r="G444">
            <v>6557.6671261800002</v>
          </cell>
          <cell r="R444">
            <v>43035</v>
          </cell>
        </row>
        <row r="445">
          <cell r="C445">
            <v>43038</v>
          </cell>
          <cell r="D445">
            <v>27.84</v>
          </cell>
          <cell r="E445">
            <v>5.076E-2</v>
          </cell>
          <cell r="G445">
            <v>6557.8718591400002</v>
          </cell>
          <cell r="R445">
            <v>43038</v>
          </cell>
        </row>
        <row r="446">
          <cell r="C446">
            <v>43039</v>
          </cell>
          <cell r="D446">
            <v>27.9</v>
          </cell>
          <cell r="E446">
            <v>6.1754999999999997E-2</v>
          </cell>
          <cell r="G446">
            <v>6570.9903057800002</v>
          </cell>
          <cell r="R446">
            <v>43039</v>
          </cell>
        </row>
        <row r="447">
          <cell r="C447">
            <v>43040</v>
          </cell>
          <cell r="D447">
            <v>27.51</v>
          </cell>
          <cell r="E447">
            <v>8.1405000000000005E-2</v>
          </cell>
          <cell r="G447">
            <v>6593.2167117999998</v>
          </cell>
          <cell r="R447">
            <v>43040</v>
          </cell>
        </row>
        <row r="448">
          <cell r="C448">
            <v>43041</v>
          </cell>
          <cell r="D448">
            <v>27.51</v>
          </cell>
          <cell r="E448">
            <v>7.0632E-2</v>
          </cell>
          <cell r="G448">
            <v>6587.7132726700002</v>
          </cell>
          <cell r="R448">
            <v>43041</v>
          </cell>
        </row>
        <row r="449">
          <cell r="C449">
            <v>43042</v>
          </cell>
          <cell r="D449">
            <v>27.614999999999998</v>
          </cell>
          <cell r="E449">
            <v>5.6330999999999999E-2</v>
          </cell>
          <cell r="G449">
            <v>6606.3369862500003</v>
          </cell>
          <cell r="R449">
            <v>43042</v>
          </cell>
        </row>
        <row r="450">
          <cell r="C450">
            <v>43045</v>
          </cell>
          <cell r="D450">
            <v>27.855</v>
          </cell>
          <cell r="E450">
            <v>4.7261999999999998E-2</v>
          </cell>
          <cell r="G450">
            <v>6598.1565436700002</v>
          </cell>
          <cell r="R450">
            <v>43045</v>
          </cell>
        </row>
        <row r="451">
          <cell r="C451">
            <v>43046</v>
          </cell>
          <cell r="D451">
            <v>28.215</v>
          </cell>
          <cell r="E451">
            <v>0.11905</v>
          </cell>
          <cell r="G451">
            <v>6566.58071879</v>
          </cell>
          <cell r="R451">
            <v>43046</v>
          </cell>
        </row>
        <row r="452">
          <cell r="C452">
            <v>43047</v>
          </cell>
          <cell r="D452">
            <v>28.094999999999999</v>
          </cell>
          <cell r="E452">
            <v>0.106472</v>
          </cell>
          <cell r="G452">
            <v>6560.2159283700003</v>
          </cell>
          <cell r="R452">
            <v>43047</v>
          </cell>
        </row>
        <row r="453">
          <cell r="C453">
            <v>43048</v>
          </cell>
          <cell r="D453">
            <v>27.545000000000002</v>
          </cell>
          <cell r="E453">
            <v>9.6763000000000002E-2</v>
          </cell>
          <cell r="G453">
            <v>6489.9628445400003</v>
          </cell>
          <cell r="R453">
            <v>43048</v>
          </cell>
        </row>
        <row r="454">
          <cell r="C454">
            <v>43049</v>
          </cell>
          <cell r="D454">
            <v>27.51</v>
          </cell>
          <cell r="E454">
            <v>0.103646</v>
          </cell>
          <cell r="G454">
            <v>6456.42770251</v>
          </cell>
          <cell r="R454">
            <v>43049</v>
          </cell>
        </row>
        <row r="455">
          <cell r="C455">
            <v>43052</v>
          </cell>
          <cell r="D455">
            <v>27.504999999999999</v>
          </cell>
          <cell r="E455">
            <v>9.1065999999999994E-2</v>
          </cell>
          <cell r="G455">
            <v>6397.3930902399998</v>
          </cell>
          <cell r="R455">
            <v>43052</v>
          </cell>
        </row>
        <row r="456">
          <cell r="C456">
            <v>43053</v>
          </cell>
          <cell r="D456">
            <v>27.82</v>
          </cell>
          <cell r="E456">
            <v>7.2914999999999994E-2</v>
          </cell>
          <cell r="G456">
            <v>6376.2178873900002</v>
          </cell>
          <cell r="R456">
            <v>43053</v>
          </cell>
        </row>
        <row r="457">
          <cell r="C457">
            <v>43054</v>
          </cell>
          <cell r="D457">
            <v>27.785</v>
          </cell>
          <cell r="E457">
            <v>9.3688999999999995E-2</v>
          </cell>
          <cell r="G457">
            <v>6354.4265919400004</v>
          </cell>
          <cell r="R457">
            <v>43054</v>
          </cell>
        </row>
        <row r="458">
          <cell r="C458">
            <v>43055</v>
          </cell>
          <cell r="D458">
            <v>27.75</v>
          </cell>
          <cell r="E458">
            <v>9.4253000000000003E-2</v>
          </cell>
          <cell r="G458">
            <v>6399.0905413700002</v>
          </cell>
          <cell r="R458">
            <v>43055</v>
          </cell>
        </row>
        <row r="459">
          <cell r="C459">
            <v>43056</v>
          </cell>
          <cell r="D459">
            <v>27.7</v>
          </cell>
          <cell r="E459">
            <v>6.7502999999999994E-2</v>
          </cell>
          <cell r="G459">
            <v>6377.7127841499996</v>
          </cell>
          <cell r="R459">
            <v>43056</v>
          </cell>
        </row>
        <row r="460">
          <cell r="C460">
            <v>43059</v>
          </cell>
          <cell r="D460">
            <v>27.725000000000001</v>
          </cell>
          <cell r="E460">
            <v>3.3182000000000003E-2</v>
          </cell>
          <cell r="G460">
            <v>6404.84250058</v>
          </cell>
          <cell r="R460">
            <v>43059</v>
          </cell>
        </row>
        <row r="461">
          <cell r="C461">
            <v>43060</v>
          </cell>
          <cell r="D461">
            <v>27.614999999999998</v>
          </cell>
          <cell r="E461">
            <v>0.206373</v>
          </cell>
          <cell r="G461">
            <v>6434.7725771200003</v>
          </cell>
          <cell r="R461">
            <v>43060</v>
          </cell>
        </row>
        <row r="462">
          <cell r="C462">
            <v>43061</v>
          </cell>
          <cell r="D462">
            <v>27.745000000000001</v>
          </cell>
          <cell r="E462">
            <v>4.8982999999999999E-2</v>
          </cell>
          <cell r="G462">
            <v>6418.7843840200003</v>
          </cell>
          <cell r="R462">
            <v>43061</v>
          </cell>
        </row>
        <row r="463">
          <cell r="C463">
            <v>43062</v>
          </cell>
          <cell r="D463">
            <v>27.914999999999999</v>
          </cell>
          <cell r="E463">
            <v>7.1527999999999994E-2</v>
          </cell>
          <cell r="G463">
            <v>6448.6407739899996</v>
          </cell>
          <cell r="R463">
            <v>43062</v>
          </cell>
        </row>
        <row r="464">
          <cell r="C464">
            <v>43063</v>
          </cell>
          <cell r="D464">
            <v>27.7</v>
          </cell>
          <cell r="E464">
            <v>6.3034999999999994E-2</v>
          </cell>
          <cell r="G464">
            <v>6458.5467942599998</v>
          </cell>
          <cell r="R464">
            <v>43063</v>
          </cell>
        </row>
        <row r="465">
          <cell r="C465">
            <v>43066</v>
          </cell>
          <cell r="D465">
            <v>27.484999999999999</v>
          </cell>
          <cell r="E465">
            <v>5.8847999999999998E-2</v>
          </cell>
          <cell r="G465">
            <v>6429.4370640099996</v>
          </cell>
          <cell r="R465">
            <v>43066</v>
          </cell>
        </row>
        <row r="466">
          <cell r="C466">
            <v>43067</v>
          </cell>
          <cell r="D466">
            <v>27.504999999999999</v>
          </cell>
          <cell r="E466">
            <v>6.4868999999999996E-2</v>
          </cell>
          <cell r="G466">
            <v>6460.0918962200003</v>
          </cell>
          <cell r="R466">
            <v>43067</v>
          </cell>
        </row>
        <row r="467">
          <cell r="C467">
            <v>43068</v>
          </cell>
          <cell r="D467">
            <v>29.265000000000001</v>
          </cell>
          <cell r="E467">
            <v>0.24468200000000001</v>
          </cell>
          <cell r="G467">
            <v>6468.9348097000002</v>
          </cell>
          <cell r="R467">
            <v>43068</v>
          </cell>
        </row>
        <row r="468">
          <cell r="C468">
            <v>43069</v>
          </cell>
          <cell r="D468">
            <v>29.285</v>
          </cell>
          <cell r="E468">
            <v>0.18262400000000001</v>
          </cell>
          <cell r="G468">
            <v>6457.16627677</v>
          </cell>
          <cell r="R468">
            <v>43069</v>
          </cell>
        </row>
        <row r="469">
          <cell r="C469">
            <v>43070</v>
          </cell>
          <cell r="D469">
            <v>28.875</v>
          </cell>
          <cell r="E469">
            <v>0.18277399999999999</v>
          </cell>
          <cell r="G469">
            <v>6397.3144253999999</v>
          </cell>
          <cell r="R469">
            <v>43070</v>
          </cell>
        </row>
        <row r="470">
          <cell r="C470">
            <v>43073</v>
          </cell>
          <cell r="D470">
            <v>29.015000000000001</v>
          </cell>
          <cell r="E470">
            <v>0.105611</v>
          </cell>
          <cell r="G470">
            <v>6465.6322889499997</v>
          </cell>
          <cell r="R470">
            <v>43073</v>
          </cell>
        </row>
        <row r="471">
          <cell r="C471">
            <v>43074</v>
          </cell>
          <cell r="D471">
            <v>29.2</v>
          </cell>
          <cell r="E471">
            <v>0.117965</v>
          </cell>
          <cell r="G471">
            <v>6453.0202439699997</v>
          </cell>
          <cell r="R471">
            <v>43074</v>
          </cell>
        </row>
        <row r="472">
          <cell r="C472">
            <v>43075</v>
          </cell>
          <cell r="D472">
            <v>29.094999999999999</v>
          </cell>
          <cell r="E472">
            <v>8.1082000000000001E-2</v>
          </cell>
          <cell r="G472">
            <v>6453.1456989400003</v>
          </cell>
          <cell r="R472">
            <v>43075</v>
          </cell>
        </row>
        <row r="473">
          <cell r="C473">
            <v>43076</v>
          </cell>
          <cell r="D473">
            <v>29.26</v>
          </cell>
          <cell r="E473">
            <v>6.4225000000000004E-2</v>
          </cell>
          <cell r="G473">
            <v>6462.8675120899998</v>
          </cell>
          <cell r="R473">
            <v>43076</v>
          </cell>
        </row>
        <row r="474">
          <cell r="C474">
            <v>43077</v>
          </cell>
          <cell r="D474">
            <v>29.684999999999999</v>
          </cell>
          <cell r="E474">
            <v>0.16836300000000001</v>
          </cell>
          <cell r="G474">
            <v>6483.0033245100003</v>
          </cell>
          <cell r="R474">
            <v>43077</v>
          </cell>
        </row>
      </sheetData>
      <sheetData sheetId="2" refreshError="1"/>
      <sheetData sheetId="3" refreshError="1"/>
      <sheetData sheetId="4">
        <row r="14">
          <cell r="C14">
            <v>39052</v>
          </cell>
        </row>
      </sheetData>
      <sheetData sheetId="5" refreshError="1"/>
      <sheetData sheetId="6">
        <row r="57">
          <cell r="C57">
            <v>43052</v>
          </cell>
          <cell r="G57">
            <v>42996</v>
          </cell>
          <cell r="K57">
            <v>42912</v>
          </cell>
          <cell r="O57">
            <v>42724</v>
          </cell>
          <cell r="S57">
            <v>42369</v>
          </cell>
          <cell r="W57">
            <v>42013</v>
          </cell>
        </row>
        <row r="58">
          <cell r="C58">
            <v>43053</v>
          </cell>
          <cell r="G58">
            <v>42997</v>
          </cell>
          <cell r="K58">
            <v>42913</v>
          </cell>
          <cell r="O58">
            <v>42725</v>
          </cell>
          <cell r="S58">
            <v>42373</v>
          </cell>
          <cell r="W58">
            <v>42016</v>
          </cell>
        </row>
        <row r="59">
          <cell r="C59">
            <v>43054</v>
          </cell>
          <cell r="G59">
            <v>42998</v>
          </cell>
          <cell r="K59">
            <v>42914</v>
          </cell>
          <cell r="O59">
            <v>42726</v>
          </cell>
          <cell r="S59">
            <v>42374</v>
          </cell>
          <cell r="W59">
            <v>42017</v>
          </cell>
        </row>
        <row r="60">
          <cell r="C60">
            <v>43055</v>
          </cell>
          <cell r="G60">
            <v>42999</v>
          </cell>
          <cell r="K60">
            <v>42915</v>
          </cell>
          <cell r="O60">
            <v>42727</v>
          </cell>
          <cell r="S60">
            <v>42375</v>
          </cell>
          <cell r="W60">
            <v>42018</v>
          </cell>
        </row>
        <row r="61">
          <cell r="C61">
            <v>43056</v>
          </cell>
          <cell r="G61">
            <v>43000</v>
          </cell>
          <cell r="K61">
            <v>42916</v>
          </cell>
          <cell r="O61">
            <v>42731</v>
          </cell>
          <cell r="S61">
            <v>42376</v>
          </cell>
          <cell r="W61">
            <v>42019</v>
          </cell>
        </row>
        <row r="62">
          <cell r="C62">
            <v>43059</v>
          </cell>
          <cell r="G62">
            <v>43003</v>
          </cell>
          <cell r="K62">
            <v>42919</v>
          </cell>
          <cell r="O62">
            <v>42732</v>
          </cell>
          <cell r="S62">
            <v>42377</v>
          </cell>
          <cell r="W62">
            <v>42020</v>
          </cell>
        </row>
        <row r="63">
          <cell r="C63">
            <v>43060</v>
          </cell>
          <cell r="G63">
            <v>43004</v>
          </cell>
          <cell r="K63">
            <v>42920</v>
          </cell>
          <cell r="O63">
            <v>42733</v>
          </cell>
          <cell r="S63">
            <v>42380</v>
          </cell>
          <cell r="W63">
            <v>42023</v>
          </cell>
        </row>
        <row r="64">
          <cell r="C64">
            <v>43061</v>
          </cell>
          <cell r="G64">
            <v>43005</v>
          </cell>
          <cell r="K64">
            <v>42921</v>
          </cell>
          <cell r="O64">
            <v>42734</v>
          </cell>
          <cell r="S64">
            <v>42381</v>
          </cell>
          <cell r="W64">
            <v>42024</v>
          </cell>
        </row>
        <row r="65">
          <cell r="C65">
            <v>43062</v>
          </cell>
          <cell r="G65">
            <v>43006</v>
          </cell>
          <cell r="K65">
            <v>42922</v>
          </cell>
          <cell r="O65">
            <v>42737</v>
          </cell>
          <cell r="S65">
            <v>42382</v>
          </cell>
          <cell r="W65">
            <v>42025</v>
          </cell>
        </row>
        <row r="66">
          <cell r="C66">
            <v>43063</v>
          </cell>
          <cell r="G66">
            <v>43007</v>
          </cell>
          <cell r="K66">
            <v>42923</v>
          </cell>
          <cell r="O66">
            <v>42738</v>
          </cell>
          <cell r="S66">
            <v>42383</v>
          </cell>
          <cell r="W66">
            <v>42026</v>
          </cell>
        </row>
        <row r="67">
          <cell r="C67">
            <v>43066</v>
          </cell>
          <cell r="G67">
            <v>43010</v>
          </cell>
          <cell r="K67">
            <v>42926</v>
          </cell>
          <cell r="O67">
            <v>42739</v>
          </cell>
          <cell r="S67">
            <v>42384</v>
          </cell>
          <cell r="W67">
            <v>42027</v>
          </cell>
        </row>
        <row r="68">
          <cell r="C68">
            <v>43067</v>
          </cell>
          <cell r="G68">
            <v>43011</v>
          </cell>
          <cell r="K68">
            <v>42927</v>
          </cell>
          <cell r="O68">
            <v>42740</v>
          </cell>
          <cell r="S68">
            <v>42387</v>
          </cell>
          <cell r="W68">
            <v>42030</v>
          </cell>
        </row>
        <row r="69">
          <cell r="C69">
            <v>43068</v>
          </cell>
          <cell r="G69">
            <v>43012</v>
          </cell>
          <cell r="K69">
            <v>42928</v>
          </cell>
          <cell r="O69">
            <v>42741</v>
          </cell>
          <cell r="S69">
            <v>42388</v>
          </cell>
          <cell r="W69">
            <v>42031</v>
          </cell>
        </row>
        <row r="70">
          <cell r="C70">
            <v>43069</v>
          </cell>
          <cell r="G70">
            <v>43013</v>
          </cell>
          <cell r="K70">
            <v>42929</v>
          </cell>
          <cell r="O70">
            <v>42744</v>
          </cell>
          <cell r="S70">
            <v>42389</v>
          </cell>
          <cell r="W70">
            <v>42032</v>
          </cell>
        </row>
        <row r="71">
          <cell r="C71">
            <v>43070</v>
          </cell>
          <cell r="G71">
            <v>43014</v>
          </cell>
          <cell r="K71">
            <v>42930</v>
          </cell>
          <cell r="O71">
            <v>42745</v>
          </cell>
          <cell r="S71">
            <v>42390</v>
          </cell>
          <cell r="W71">
            <v>42033</v>
          </cell>
        </row>
        <row r="72">
          <cell r="C72">
            <v>43073</v>
          </cell>
          <cell r="G72">
            <v>43017</v>
          </cell>
          <cell r="K72">
            <v>42933</v>
          </cell>
          <cell r="O72">
            <v>42746</v>
          </cell>
          <cell r="S72">
            <v>42391</v>
          </cell>
          <cell r="W72">
            <v>42034</v>
          </cell>
        </row>
        <row r="73">
          <cell r="C73">
            <v>43074</v>
          </cell>
          <cell r="G73">
            <v>43018</v>
          </cell>
          <cell r="K73">
            <v>42934</v>
          </cell>
          <cell r="O73">
            <v>42747</v>
          </cell>
          <cell r="S73">
            <v>42394</v>
          </cell>
          <cell r="W73">
            <v>42037</v>
          </cell>
        </row>
        <row r="74">
          <cell r="C74">
            <v>43075</v>
          </cell>
          <cell r="G74">
            <v>43019</v>
          </cell>
          <cell r="K74">
            <v>42935</v>
          </cell>
          <cell r="O74">
            <v>42748</v>
          </cell>
          <cell r="S74">
            <v>42395</v>
          </cell>
          <cell r="W74">
            <v>42038</v>
          </cell>
        </row>
        <row r="75">
          <cell r="C75">
            <v>43076</v>
          </cell>
          <cell r="G75">
            <v>43020</v>
          </cell>
          <cell r="K75">
            <v>42936</v>
          </cell>
          <cell r="O75">
            <v>42751</v>
          </cell>
          <cell r="S75">
            <v>42396</v>
          </cell>
          <cell r="W75">
            <v>42039</v>
          </cell>
        </row>
        <row r="76">
          <cell r="C76">
            <v>43077</v>
          </cell>
          <cell r="G76">
            <v>43021</v>
          </cell>
          <cell r="K76">
            <v>42937</v>
          </cell>
          <cell r="O76">
            <v>42752</v>
          </cell>
          <cell r="S76">
            <v>42397</v>
          </cell>
          <cell r="W76">
            <v>42040</v>
          </cell>
        </row>
        <row r="77">
          <cell r="G77">
            <v>43024</v>
          </cell>
          <cell r="K77">
            <v>42940</v>
          </cell>
          <cell r="O77">
            <v>42753</v>
          </cell>
          <cell r="S77">
            <v>42398</v>
          </cell>
          <cell r="W77">
            <v>42041</v>
          </cell>
        </row>
        <row r="78">
          <cell r="G78">
            <v>43025</v>
          </cell>
          <cell r="K78">
            <v>42941</v>
          </cell>
          <cell r="O78">
            <v>42754</v>
          </cell>
          <cell r="S78">
            <v>42401</v>
          </cell>
          <cell r="W78">
            <v>42044</v>
          </cell>
        </row>
        <row r="79">
          <cell r="G79">
            <v>43026</v>
          </cell>
          <cell r="K79">
            <v>42942</v>
          </cell>
          <cell r="O79">
            <v>42755</v>
          </cell>
          <cell r="S79">
            <v>42402</v>
          </cell>
          <cell r="W79">
            <v>42045</v>
          </cell>
        </row>
        <row r="80">
          <cell r="G80">
            <v>43027</v>
          </cell>
          <cell r="K80">
            <v>42943</v>
          </cell>
          <cell r="O80">
            <v>42758</v>
          </cell>
          <cell r="S80">
            <v>42403</v>
          </cell>
          <cell r="W80">
            <v>42046</v>
          </cell>
        </row>
        <row r="81">
          <cell r="G81">
            <v>43028</v>
          </cell>
          <cell r="K81">
            <v>42944</v>
          </cell>
          <cell r="O81">
            <v>42759</v>
          </cell>
          <cell r="S81">
            <v>42404</v>
          </cell>
          <cell r="W81">
            <v>42047</v>
          </cell>
        </row>
        <row r="82">
          <cell r="G82">
            <v>43031</v>
          </cell>
          <cell r="K82">
            <v>42947</v>
          </cell>
          <cell r="O82">
            <v>42760</v>
          </cell>
          <cell r="S82">
            <v>42405</v>
          </cell>
          <cell r="W82">
            <v>42048</v>
          </cell>
        </row>
        <row r="83">
          <cell r="G83">
            <v>43032</v>
          </cell>
          <cell r="K83">
            <v>42948</v>
          </cell>
          <cell r="O83">
            <v>42761</v>
          </cell>
          <cell r="S83">
            <v>42408</v>
          </cell>
          <cell r="W83">
            <v>42051</v>
          </cell>
        </row>
        <row r="84">
          <cell r="G84">
            <v>43033</v>
          </cell>
          <cell r="K84">
            <v>42949</v>
          </cell>
          <cell r="O84">
            <v>42762</v>
          </cell>
          <cell r="S84">
            <v>42409</v>
          </cell>
          <cell r="W84">
            <v>42052</v>
          </cell>
        </row>
        <row r="85">
          <cell r="G85">
            <v>43034</v>
          </cell>
          <cell r="K85">
            <v>42950</v>
          </cell>
          <cell r="O85">
            <v>42765</v>
          </cell>
          <cell r="S85">
            <v>42410</v>
          </cell>
          <cell r="W85">
            <v>42053</v>
          </cell>
        </row>
        <row r="86">
          <cell r="G86">
            <v>43035</v>
          </cell>
          <cell r="K86">
            <v>42951</v>
          </cell>
          <cell r="O86">
            <v>42766</v>
          </cell>
          <cell r="S86">
            <v>42411</v>
          </cell>
          <cell r="W86">
            <v>42054</v>
          </cell>
        </row>
        <row r="87">
          <cell r="G87">
            <v>43038</v>
          </cell>
          <cell r="K87">
            <v>42954</v>
          </cell>
          <cell r="O87">
            <v>42767</v>
          </cell>
          <cell r="S87">
            <v>42412</v>
          </cell>
          <cell r="W87">
            <v>42055</v>
          </cell>
        </row>
        <row r="88">
          <cell r="G88">
            <v>43039</v>
          </cell>
          <cell r="K88">
            <v>42955</v>
          </cell>
          <cell r="O88">
            <v>42768</v>
          </cell>
          <cell r="S88">
            <v>42415</v>
          </cell>
          <cell r="W88">
            <v>42058</v>
          </cell>
        </row>
        <row r="89">
          <cell r="G89">
            <v>43040</v>
          </cell>
          <cell r="K89">
            <v>42956</v>
          </cell>
          <cell r="O89">
            <v>42769</v>
          </cell>
          <cell r="S89">
            <v>42416</v>
          </cell>
          <cell r="W89">
            <v>42059</v>
          </cell>
        </row>
        <row r="90">
          <cell r="G90">
            <v>43041</v>
          </cell>
          <cell r="K90">
            <v>42957</v>
          </cell>
          <cell r="O90">
            <v>42772</v>
          </cell>
          <cell r="S90">
            <v>42417</v>
          </cell>
          <cell r="W90">
            <v>42060</v>
          </cell>
        </row>
        <row r="91">
          <cell r="G91">
            <v>43042</v>
          </cell>
          <cell r="K91">
            <v>42958</v>
          </cell>
          <cell r="O91">
            <v>42773</v>
          </cell>
          <cell r="S91">
            <v>42418</v>
          </cell>
          <cell r="W91">
            <v>42061</v>
          </cell>
        </row>
        <row r="92">
          <cell r="G92">
            <v>43045</v>
          </cell>
          <cell r="K92">
            <v>42961</v>
          </cell>
          <cell r="O92">
            <v>42774</v>
          </cell>
          <cell r="S92">
            <v>42419</v>
          </cell>
          <cell r="W92">
            <v>42062</v>
          </cell>
        </row>
        <row r="93">
          <cell r="G93">
            <v>43046</v>
          </cell>
          <cell r="K93">
            <v>42962</v>
          </cell>
          <cell r="O93">
            <v>42775</v>
          </cell>
          <cell r="S93">
            <v>42422</v>
          </cell>
          <cell r="W93">
            <v>42065</v>
          </cell>
        </row>
        <row r="94">
          <cell r="G94">
            <v>43047</v>
          </cell>
          <cell r="K94">
            <v>42963</v>
          </cell>
          <cell r="O94">
            <v>42776</v>
          </cell>
          <cell r="S94">
            <v>42423</v>
          </cell>
          <cell r="W94">
            <v>42066</v>
          </cell>
        </row>
        <row r="95">
          <cell r="G95">
            <v>43048</v>
          </cell>
          <cell r="K95">
            <v>42964</v>
          </cell>
          <cell r="O95">
            <v>42779</v>
          </cell>
          <cell r="S95">
            <v>42424</v>
          </cell>
          <cell r="W95">
            <v>42067</v>
          </cell>
        </row>
        <row r="96">
          <cell r="G96">
            <v>43049</v>
          </cell>
          <cell r="K96">
            <v>42965</v>
          </cell>
          <cell r="O96">
            <v>42780</v>
          </cell>
          <cell r="S96">
            <v>42425</v>
          </cell>
          <cell r="W96">
            <v>42068</v>
          </cell>
        </row>
        <row r="97">
          <cell r="G97">
            <v>43052</v>
          </cell>
          <cell r="K97">
            <v>42968</v>
          </cell>
          <cell r="O97">
            <v>42781</v>
          </cell>
          <cell r="S97">
            <v>42426</v>
          </cell>
          <cell r="W97">
            <v>42069</v>
          </cell>
        </row>
        <row r="98">
          <cell r="G98">
            <v>43053</v>
          </cell>
          <cell r="K98">
            <v>42969</v>
          </cell>
          <cell r="O98">
            <v>42782</v>
          </cell>
          <cell r="S98">
            <v>42429</v>
          </cell>
          <cell r="W98">
            <v>42072</v>
          </cell>
        </row>
        <row r="99">
          <cell r="G99">
            <v>43054</v>
          </cell>
          <cell r="K99">
            <v>42970</v>
          </cell>
          <cell r="O99">
            <v>42783</v>
          </cell>
          <cell r="S99">
            <v>42430</v>
          </cell>
          <cell r="W99">
            <v>42073</v>
          </cell>
        </row>
        <row r="100">
          <cell r="G100">
            <v>43055</v>
          </cell>
          <cell r="K100">
            <v>42971</v>
          </cell>
          <cell r="O100">
            <v>42786</v>
          </cell>
          <cell r="S100">
            <v>42431</v>
          </cell>
          <cell r="W100">
            <v>42074</v>
          </cell>
        </row>
        <row r="101">
          <cell r="G101">
            <v>43056</v>
          </cell>
          <cell r="K101">
            <v>42972</v>
          </cell>
          <cell r="O101">
            <v>42787</v>
          </cell>
          <cell r="S101">
            <v>42432</v>
          </cell>
          <cell r="W101">
            <v>42075</v>
          </cell>
        </row>
        <row r="102">
          <cell r="G102">
            <v>43059</v>
          </cell>
          <cell r="K102">
            <v>42975</v>
          </cell>
          <cell r="O102">
            <v>42788</v>
          </cell>
          <cell r="S102">
            <v>42433</v>
          </cell>
          <cell r="W102">
            <v>42076</v>
          </cell>
        </row>
        <row r="103">
          <cell r="G103">
            <v>43060</v>
          </cell>
          <cell r="K103">
            <v>42976</v>
          </cell>
          <cell r="O103">
            <v>42789</v>
          </cell>
          <cell r="S103">
            <v>42436</v>
          </cell>
          <cell r="W103">
            <v>42079</v>
          </cell>
        </row>
        <row r="104">
          <cell r="G104">
            <v>43061</v>
          </cell>
          <cell r="K104">
            <v>42977</v>
          </cell>
          <cell r="O104">
            <v>42790</v>
          </cell>
          <cell r="S104">
            <v>42437</v>
          </cell>
          <cell r="W104">
            <v>42080</v>
          </cell>
        </row>
        <row r="105">
          <cell r="G105">
            <v>43062</v>
          </cell>
          <cell r="K105">
            <v>42978</v>
          </cell>
          <cell r="O105">
            <v>42793</v>
          </cell>
          <cell r="S105">
            <v>42438</v>
          </cell>
          <cell r="W105">
            <v>42081</v>
          </cell>
        </row>
        <row r="106">
          <cell r="G106">
            <v>43063</v>
          </cell>
          <cell r="K106">
            <v>42979</v>
          </cell>
          <cell r="O106">
            <v>42794</v>
          </cell>
          <cell r="S106">
            <v>42439</v>
          </cell>
          <cell r="W106">
            <v>42082</v>
          </cell>
        </row>
        <row r="107">
          <cell r="G107">
            <v>43066</v>
          </cell>
          <cell r="K107">
            <v>42982</v>
          </cell>
          <cell r="O107">
            <v>42795</v>
          </cell>
          <cell r="S107">
            <v>42440</v>
          </cell>
          <cell r="W107">
            <v>42083</v>
          </cell>
        </row>
        <row r="108">
          <cell r="G108">
            <v>43067</v>
          </cell>
          <cell r="K108">
            <v>42983</v>
          </cell>
          <cell r="O108">
            <v>42796</v>
          </cell>
          <cell r="S108">
            <v>42443</v>
          </cell>
          <cell r="W108">
            <v>42086</v>
          </cell>
        </row>
        <row r="109">
          <cell r="G109">
            <v>43068</v>
          </cell>
          <cell r="K109">
            <v>42984</v>
          </cell>
          <cell r="O109">
            <v>42797</v>
          </cell>
          <cell r="S109">
            <v>42444</v>
          </cell>
          <cell r="W109">
            <v>42087</v>
          </cell>
        </row>
        <row r="110">
          <cell r="G110">
            <v>43069</v>
          </cell>
          <cell r="K110">
            <v>42985</v>
          </cell>
          <cell r="O110">
            <v>42800</v>
          </cell>
          <cell r="S110">
            <v>42445</v>
          </cell>
          <cell r="W110">
            <v>42088</v>
          </cell>
        </row>
        <row r="111">
          <cell r="G111">
            <v>43070</v>
          </cell>
          <cell r="K111">
            <v>42986</v>
          </cell>
          <cell r="O111">
            <v>42801</v>
          </cell>
          <cell r="S111">
            <v>42446</v>
          </cell>
          <cell r="W111">
            <v>42089</v>
          </cell>
        </row>
        <row r="112">
          <cell r="G112">
            <v>43073</v>
          </cell>
          <cell r="K112">
            <v>42989</v>
          </cell>
          <cell r="O112">
            <v>42802</v>
          </cell>
          <cell r="S112">
            <v>42447</v>
          </cell>
          <cell r="W112">
            <v>42090</v>
          </cell>
        </row>
        <row r="113">
          <cell r="G113">
            <v>43074</v>
          </cell>
          <cell r="K113">
            <v>42990</v>
          </cell>
          <cell r="O113">
            <v>42803</v>
          </cell>
          <cell r="S113">
            <v>42450</v>
          </cell>
          <cell r="W113">
            <v>42093</v>
          </cell>
        </row>
        <row r="114">
          <cell r="G114">
            <v>43075</v>
          </cell>
          <cell r="K114">
            <v>42991</v>
          </cell>
          <cell r="O114">
            <v>42804</v>
          </cell>
          <cell r="S114">
            <v>42451</v>
          </cell>
          <cell r="W114">
            <v>42094</v>
          </cell>
        </row>
        <row r="115">
          <cell r="G115">
            <v>43076</v>
          </cell>
          <cell r="K115">
            <v>42992</v>
          </cell>
          <cell r="O115">
            <v>42807</v>
          </cell>
          <cell r="S115">
            <v>42452</v>
          </cell>
          <cell r="W115">
            <v>42095</v>
          </cell>
        </row>
        <row r="116">
          <cell r="G116">
            <v>43077</v>
          </cell>
          <cell r="K116">
            <v>42993</v>
          </cell>
          <cell r="O116">
            <v>42808</v>
          </cell>
          <cell r="S116">
            <v>42453</v>
          </cell>
          <cell r="W116">
            <v>42096</v>
          </cell>
        </row>
        <row r="117">
          <cell r="K117">
            <v>42996</v>
          </cell>
          <cell r="O117">
            <v>42809</v>
          </cell>
          <cell r="S117">
            <v>42458</v>
          </cell>
          <cell r="W117">
            <v>42101</v>
          </cell>
        </row>
        <row r="118">
          <cell r="K118">
            <v>42997</v>
          </cell>
          <cell r="O118">
            <v>42810</v>
          </cell>
          <cell r="S118">
            <v>42459</v>
          </cell>
          <cell r="W118">
            <v>42102</v>
          </cell>
        </row>
        <row r="119">
          <cell r="K119">
            <v>42998</v>
          </cell>
          <cell r="O119">
            <v>42811</v>
          </cell>
          <cell r="S119">
            <v>42460</v>
          </cell>
          <cell r="W119">
            <v>42103</v>
          </cell>
        </row>
        <row r="120">
          <cell r="K120">
            <v>42999</v>
          </cell>
          <cell r="O120">
            <v>42814</v>
          </cell>
          <cell r="S120">
            <v>42461</v>
          </cell>
          <cell r="W120">
            <v>42104</v>
          </cell>
        </row>
        <row r="121">
          <cell r="K121">
            <v>43000</v>
          </cell>
          <cell r="O121">
            <v>42815</v>
          </cell>
          <cell r="S121">
            <v>42464</v>
          </cell>
          <cell r="W121">
            <v>42107</v>
          </cell>
        </row>
        <row r="122">
          <cell r="K122">
            <v>43003</v>
          </cell>
          <cell r="O122">
            <v>42816</v>
          </cell>
          <cell r="S122">
            <v>42465</v>
          </cell>
          <cell r="W122">
            <v>42108</v>
          </cell>
        </row>
        <row r="123">
          <cell r="K123">
            <v>43004</v>
          </cell>
          <cell r="O123">
            <v>42817</v>
          </cell>
          <cell r="S123">
            <v>42466</v>
          </cell>
          <cell r="W123">
            <v>42109</v>
          </cell>
        </row>
        <row r="124">
          <cell r="K124">
            <v>43005</v>
          </cell>
          <cell r="O124">
            <v>42818</v>
          </cell>
          <cell r="S124">
            <v>42467</v>
          </cell>
          <cell r="W124">
            <v>42110</v>
          </cell>
        </row>
        <row r="125">
          <cell r="K125">
            <v>43006</v>
          </cell>
          <cell r="O125">
            <v>42821</v>
          </cell>
          <cell r="S125">
            <v>42468</v>
          </cell>
          <cell r="W125">
            <v>42111</v>
          </cell>
        </row>
        <row r="126">
          <cell r="K126">
            <v>43007</v>
          </cell>
          <cell r="O126">
            <v>42822</v>
          </cell>
          <cell r="S126">
            <v>42471</v>
          </cell>
          <cell r="W126">
            <v>42114</v>
          </cell>
        </row>
        <row r="127">
          <cell r="K127">
            <v>43010</v>
          </cell>
          <cell r="O127">
            <v>42823</v>
          </cell>
          <cell r="S127">
            <v>42472</v>
          </cell>
          <cell r="W127">
            <v>42115</v>
          </cell>
        </row>
        <row r="128">
          <cell r="K128">
            <v>43011</v>
          </cell>
          <cell r="O128">
            <v>42824</v>
          </cell>
          <cell r="S128">
            <v>42473</v>
          </cell>
          <cell r="W128">
            <v>42116</v>
          </cell>
        </row>
        <row r="129">
          <cell r="K129">
            <v>43012</v>
          </cell>
          <cell r="O129">
            <v>42825</v>
          </cell>
          <cell r="S129">
            <v>42474</v>
          </cell>
          <cell r="W129">
            <v>42117</v>
          </cell>
        </row>
        <row r="130">
          <cell r="K130">
            <v>43013</v>
          </cell>
          <cell r="O130">
            <v>42828</v>
          </cell>
          <cell r="S130">
            <v>42475</v>
          </cell>
          <cell r="W130">
            <v>42118</v>
          </cell>
        </row>
        <row r="131">
          <cell r="K131">
            <v>43014</v>
          </cell>
          <cell r="O131">
            <v>42829</v>
          </cell>
          <cell r="S131">
            <v>42478</v>
          </cell>
          <cell r="W131">
            <v>42121</v>
          </cell>
        </row>
        <row r="132">
          <cell r="K132">
            <v>43017</v>
          </cell>
          <cell r="O132">
            <v>42830</v>
          </cell>
          <cell r="S132">
            <v>42479</v>
          </cell>
          <cell r="W132">
            <v>42122</v>
          </cell>
        </row>
        <row r="133">
          <cell r="K133">
            <v>43018</v>
          </cell>
          <cell r="O133">
            <v>42831</v>
          </cell>
          <cell r="S133">
            <v>42480</v>
          </cell>
          <cell r="W133">
            <v>42123</v>
          </cell>
        </row>
        <row r="134">
          <cell r="K134">
            <v>43019</v>
          </cell>
          <cell r="O134">
            <v>42832</v>
          </cell>
          <cell r="S134">
            <v>42481</v>
          </cell>
          <cell r="W134">
            <v>42124</v>
          </cell>
        </row>
        <row r="135">
          <cell r="K135">
            <v>43020</v>
          </cell>
          <cell r="O135">
            <v>42835</v>
          </cell>
          <cell r="S135">
            <v>42482</v>
          </cell>
          <cell r="W135">
            <v>42128</v>
          </cell>
        </row>
        <row r="136">
          <cell r="K136">
            <v>43021</v>
          </cell>
          <cell r="O136">
            <v>42836</v>
          </cell>
          <cell r="S136">
            <v>42485</v>
          </cell>
          <cell r="W136">
            <v>42129</v>
          </cell>
        </row>
        <row r="137">
          <cell r="K137">
            <v>43024</v>
          </cell>
          <cell r="O137">
            <v>42837</v>
          </cell>
          <cell r="S137">
            <v>42486</v>
          </cell>
          <cell r="W137">
            <v>42130</v>
          </cell>
        </row>
        <row r="138">
          <cell r="K138">
            <v>43025</v>
          </cell>
          <cell r="O138">
            <v>42838</v>
          </cell>
          <cell r="S138">
            <v>42487</v>
          </cell>
          <cell r="W138">
            <v>42131</v>
          </cell>
        </row>
        <row r="139">
          <cell r="K139">
            <v>43026</v>
          </cell>
          <cell r="O139">
            <v>42843</v>
          </cell>
          <cell r="S139">
            <v>42488</v>
          </cell>
          <cell r="W139">
            <v>42132</v>
          </cell>
        </row>
        <row r="140">
          <cell r="K140">
            <v>43027</v>
          </cell>
          <cell r="O140">
            <v>42844</v>
          </cell>
          <cell r="S140">
            <v>42489</v>
          </cell>
          <cell r="W140">
            <v>42135</v>
          </cell>
        </row>
        <row r="141">
          <cell r="K141">
            <v>43028</v>
          </cell>
          <cell r="O141">
            <v>42845</v>
          </cell>
          <cell r="S141">
            <v>42492</v>
          </cell>
          <cell r="W141">
            <v>42136</v>
          </cell>
        </row>
        <row r="142">
          <cell r="K142">
            <v>43031</v>
          </cell>
          <cell r="O142">
            <v>42846</v>
          </cell>
          <cell r="S142">
            <v>42493</v>
          </cell>
          <cell r="W142">
            <v>42137</v>
          </cell>
        </row>
        <row r="143">
          <cell r="K143">
            <v>43032</v>
          </cell>
          <cell r="O143">
            <v>42849</v>
          </cell>
          <cell r="S143">
            <v>42494</v>
          </cell>
          <cell r="W143">
            <v>42138</v>
          </cell>
        </row>
        <row r="144">
          <cell r="K144">
            <v>43033</v>
          </cell>
          <cell r="O144">
            <v>42850</v>
          </cell>
          <cell r="S144">
            <v>42495</v>
          </cell>
          <cell r="W144">
            <v>42139</v>
          </cell>
        </row>
        <row r="145">
          <cell r="K145">
            <v>43034</v>
          </cell>
          <cell r="O145">
            <v>42851</v>
          </cell>
          <cell r="S145">
            <v>42496</v>
          </cell>
          <cell r="W145">
            <v>42142</v>
          </cell>
        </row>
        <row r="146">
          <cell r="K146">
            <v>43035</v>
          </cell>
          <cell r="O146">
            <v>42852</v>
          </cell>
          <cell r="S146">
            <v>42499</v>
          </cell>
          <cell r="W146">
            <v>42143</v>
          </cell>
        </row>
        <row r="147">
          <cell r="K147">
            <v>43038</v>
          </cell>
          <cell r="O147">
            <v>42853</v>
          </cell>
          <cell r="S147">
            <v>42500</v>
          </cell>
          <cell r="W147">
            <v>42144</v>
          </cell>
        </row>
        <row r="148">
          <cell r="K148">
            <v>43039</v>
          </cell>
          <cell r="O148">
            <v>42857</v>
          </cell>
          <cell r="S148">
            <v>42501</v>
          </cell>
          <cell r="W148">
            <v>42145</v>
          </cell>
        </row>
        <row r="149">
          <cell r="K149">
            <v>43040</v>
          </cell>
          <cell r="O149">
            <v>42858</v>
          </cell>
          <cell r="S149">
            <v>42502</v>
          </cell>
          <cell r="W149">
            <v>42146</v>
          </cell>
        </row>
        <row r="150">
          <cell r="K150">
            <v>43041</v>
          </cell>
          <cell r="O150">
            <v>42859</v>
          </cell>
          <cell r="S150">
            <v>42503</v>
          </cell>
          <cell r="W150">
            <v>42149</v>
          </cell>
        </row>
        <row r="151">
          <cell r="K151">
            <v>43042</v>
          </cell>
          <cell r="O151">
            <v>42860</v>
          </cell>
          <cell r="S151">
            <v>42506</v>
          </cell>
          <cell r="W151">
            <v>42150</v>
          </cell>
        </row>
        <row r="152">
          <cell r="K152">
            <v>43045</v>
          </cell>
          <cell r="O152">
            <v>42863</v>
          </cell>
          <cell r="S152">
            <v>42507</v>
          </cell>
          <cell r="W152">
            <v>42151</v>
          </cell>
        </row>
        <row r="153">
          <cell r="K153">
            <v>43046</v>
          </cell>
          <cell r="O153">
            <v>42864</v>
          </cell>
          <cell r="S153">
            <v>42508</v>
          </cell>
          <cell r="W153">
            <v>42152</v>
          </cell>
        </row>
        <row r="154">
          <cell r="K154">
            <v>43047</v>
          </cell>
          <cell r="O154">
            <v>42865</v>
          </cell>
          <cell r="S154">
            <v>42509</v>
          </cell>
          <cell r="W154">
            <v>42153</v>
          </cell>
        </row>
        <row r="155">
          <cell r="K155">
            <v>43048</v>
          </cell>
          <cell r="O155">
            <v>42866</v>
          </cell>
          <cell r="S155">
            <v>42510</v>
          </cell>
          <cell r="W155">
            <v>42156</v>
          </cell>
        </row>
        <row r="156">
          <cell r="K156">
            <v>43049</v>
          </cell>
          <cell r="O156">
            <v>42867</v>
          </cell>
          <cell r="S156">
            <v>42513</v>
          </cell>
          <cell r="W156">
            <v>42157</v>
          </cell>
        </row>
        <row r="157">
          <cell r="K157">
            <v>43052</v>
          </cell>
          <cell r="O157">
            <v>42870</v>
          </cell>
          <cell r="S157">
            <v>42514</v>
          </cell>
          <cell r="W157">
            <v>42158</v>
          </cell>
        </row>
        <row r="158">
          <cell r="K158">
            <v>43053</v>
          </cell>
          <cell r="O158">
            <v>42871</v>
          </cell>
          <cell r="S158">
            <v>42515</v>
          </cell>
          <cell r="W158">
            <v>42159</v>
          </cell>
        </row>
        <row r="159">
          <cell r="K159">
            <v>43054</v>
          </cell>
          <cell r="O159">
            <v>42872</v>
          </cell>
          <cell r="S159">
            <v>42516</v>
          </cell>
          <cell r="W159">
            <v>42160</v>
          </cell>
        </row>
        <row r="160">
          <cell r="K160">
            <v>43055</v>
          </cell>
          <cell r="O160">
            <v>42873</v>
          </cell>
          <cell r="S160">
            <v>42517</v>
          </cell>
          <cell r="W160">
            <v>42163</v>
          </cell>
        </row>
        <row r="161">
          <cell r="K161">
            <v>43056</v>
          </cell>
          <cell r="O161">
            <v>42874</v>
          </cell>
          <cell r="S161">
            <v>42520</v>
          </cell>
          <cell r="W161">
            <v>42164</v>
          </cell>
        </row>
        <row r="162">
          <cell r="K162">
            <v>43059</v>
          </cell>
          <cell r="O162">
            <v>42877</v>
          </cell>
          <cell r="S162">
            <v>42521</v>
          </cell>
          <cell r="W162">
            <v>42165</v>
          </cell>
        </row>
        <row r="163">
          <cell r="K163">
            <v>43060</v>
          </cell>
          <cell r="O163">
            <v>42878</v>
          </cell>
          <cell r="S163">
            <v>42522</v>
          </cell>
          <cell r="W163">
            <v>42166</v>
          </cell>
        </row>
        <row r="164">
          <cell r="K164">
            <v>43061</v>
          </cell>
          <cell r="O164">
            <v>42879</v>
          </cell>
          <cell r="S164">
            <v>42523</v>
          </cell>
          <cell r="W164">
            <v>42167</v>
          </cell>
        </row>
        <row r="165">
          <cell r="K165">
            <v>43062</v>
          </cell>
          <cell r="O165">
            <v>42880</v>
          </cell>
          <cell r="S165">
            <v>42524</v>
          </cell>
          <cell r="W165">
            <v>42170</v>
          </cell>
        </row>
        <row r="166">
          <cell r="K166">
            <v>43063</v>
          </cell>
          <cell r="O166">
            <v>42881</v>
          </cell>
          <cell r="S166">
            <v>42527</v>
          </cell>
          <cell r="W166">
            <v>42171</v>
          </cell>
        </row>
        <row r="167">
          <cell r="K167">
            <v>43066</v>
          </cell>
          <cell r="O167">
            <v>42884</v>
          </cell>
          <cell r="S167">
            <v>42528</v>
          </cell>
          <cell r="W167">
            <v>42172</v>
          </cell>
        </row>
        <row r="168">
          <cell r="K168">
            <v>43067</v>
          </cell>
          <cell r="O168">
            <v>42885</v>
          </cell>
          <cell r="S168">
            <v>42529</v>
          </cell>
          <cell r="W168">
            <v>42173</v>
          </cell>
        </row>
        <row r="169">
          <cell r="K169">
            <v>43068</v>
          </cell>
          <cell r="O169">
            <v>42886</v>
          </cell>
          <cell r="S169">
            <v>42530</v>
          </cell>
          <cell r="W169">
            <v>42174</v>
          </cell>
        </row>
        <row r="170">
          <cell r="K170">
            <v>43069</v>
          </cell>
          <cell r="O170">
            <v>42887</v>
          </cell>
          <cell r="S170">
            <v>42531</v>
          </cell>
          <cell r="W170">
            <v>42177</v>
          </cell>
        </row>
        <row r="171">
          <cell r="K171">
            <v>43070</v>
          </cell>
          <cell r="O171">
            <v>42888</v>
          </cell>
          <cell r="S171">
            <v>42534</v>
          </cell>
          <cell r="W171">
            <v>42178</v>
          </cell>
        </row>
        <row r="172">
          <cell r="K172">
            <v>43073</v>
          </cell>
          <cell r="O172">
            <v>42891</v>
          </cell>
          <cell r="S172">
            <v>42535</v>
          </cell>
          <cell r="W172">
            <v>42179</v>
          </cell>
        </row>
        <row r="173">
          <cell r="K173">
            <v>43074</v>
          </cell>
          <cell r="O173">
            <v>42892</v>
          </cell>
          <cell r="S173">
            <v>42536</v>
          </cell>
          <cell r="W173">
            <v>42180</v>
          </cell>
        </row>
        <row r="174">
          <cell r="K174">
            <v>43075</v>
          </cell>
          <cell r="O174">
            <v>42893</v>
          </cell>
          <cell r="S174">
            <v>42537</v>
          </cell>
          <cell r="W174">
            <v>42181</v>
          </cell>
        </row>
        <row r="175">
          <cell r="K175">
            <v>43076</v>
          </cell>
          <cell r="O175">
            <v>42894</v>
          </cell>
          <cell r="S175">
            <v>42538</v>
          </cell>
          <cell r="W175">
            <v>42184</v>
          </cell>
        </row>
        <row r="176">
          <cell r="K176">
            <v>43077</v>
          </cell>
          <cell r="O176">
            <v>42895</v>
          </cell>
          <cell r="S176">
            <v>42541</v>
          </cell>
          <cell r="W176">
            <v>42185</v>
          </cell>
        </row>
        <row r="177">
          <cell r="O177">
            <v>42898</v>
          </cell>
          <cell r="S177">
            <v>42542</v>
          </cell>
          <cell r="W177">
            <v>42186</v>
          </cell>
        </row>
        <row r="178">
          <cell r="O178">
            <v>42899</v>
          </cell>
          <cell r="S178">
            <v>42543</v>
          </cell>
          <cell r="W178">
            <v>42187</v>
          </cell>
        </row>
        <row r="179">
          <cell r="O179">
            <v>42900</v>
          </cell>
          <cell r="S179">
            <v>42544</v>
          </cell>
          <cell r="W179">
            <v>42188</v>
          </cell>
        </row>
        <row r="180">
          <cell r="O180">
            <v>42901</v>
          </cell>
          <cell r="S180">
            <v>42545</v>
          </cell>
          <cell r="W180">
            <v>42191</v>
          </cell>
        </row>
        <row r="181">
          <cell r="O181">
            <v>42902</v>
          </cell>
          <cell r="S181">
            <v>42548</v>
          </cell>
          <cell r="W181">
            <v>42192</v>
          </cell>
        </row>
        <row r="182">
          <cell r="O182">
            <v>42905</v>
          </cell>
          <cell r="S182">
            <v>42549</v>
          </cell>
          <cell r="W182">
            <v>42193</v>
          </cell>
        </row>
        <row r="183">
          <cell r="O183">
            <v>42906</v>
          </cell>
          <cell r="S183">
            <v>42550</v>
          </cell>
          <cell r="W183">
            <v>42194</v>
          </cell>
        </row>
        <row r="184">
          <cell r="O184">
            <v>42907</v>
          </cell>
          <cell r="S184">
            <v>42551</v>
          </cell>
          <cell r="W184">
            <v>42195</v>
          </cell>
        </row>
        <row r="185">
          <cell r="O185">
            <v>42908</v>
          </cell>
          <cell r="S185">
            <v>42552</v>
          </cell>
          <cell r="W185">
            <v>42198</v>
          </cell>
        </row>
        <row r="186">
          <cell r="O186">
            <v>42909</v>
          </cell>
          <cell r="S186">
            <v>42555</v>
          </cell>
          <cell r="W186">
            <v>42199</v>
          </cell>
        </row>
        <row r="187">
          <cell r="O187">
            <v>42912</v>
          </cell>
          <cell r="S187">
            <v>42556</v>
          </cell>
          <cell r="W187">
            <v>42200</v>
          </cell>
        </row>
        <row r="188">
          <cell r="O188">
            <v>42913</v>
          </cell>
          <cell r="S188">
            <v>42557</v>
          </cell>
          <cell r="W188">
            <v>42201</v>
          </cell>
        </row>
        <row r="189">
          <cell r="O189">
            <v>42914</v>
          </cell>
          <cell r="S189">
            <v>42558</v>
          </cell>
          <cell r="W189">
            <v>42202</v>
          </cell>
        </row>
        <row r="190">
          <cell r="O190">
            <v>42915</v>
          </cell>
          <cell r="S190">
            <v>42559</v>
          </cell>
          <cell r="W190">
            <v>42205</v>
          </cell>
        </row>
        <row r="191">
          <cell r="O191">
            <v>42916</v>
          </cell>
          <cell r="S191">
            <v>42562</v>
          </cell>
          <cell r="W191">
            <v>42206</v>
          </cell>
        </row>
        <row r="192">
          <cell r="O192">
            <v>42919</v>
          </cell>
          <cell r="S192">
            <v>42563</v>
          </cell>
          <cell r="W192">
            <v>42207</v>
          </cell>
        </row>
        <row r="193">
          <cell r="O193">
            <v>42920</v>
          </cell>
          <cell r="S193">
            <v>42564</v>
          </cell>
          <cell r="W193">
            <v>42208</v>
          </cell>
        </row>
        <row r="194">
          <cell r="O194">
            <v>42921</v>
          </cell>
          <cell r="S194">
            <v>42565</v>
          </cell>
          <cell r="W194">
            <v>42209</v>
          </cell>
        </row>
        <row r="195">
          <cell r="O195">
            <v>42922</v>
          </cell>
          <cell r="S195">
            <v>42566</v>
          </cell>
          <cell r="W195">
            <v>42212</v>
          </cell>
        </row>
        <row r="196">
          <cell r="O196">
            <v>42923</v>
          </cell>
          <cell r="S196">
            <v>42569</v>
          </cell>
          <cell r="W196">
            <v>42213</v>
          </cell>
        </row>
        <row r="197">
          <cell r="O197">
            <v>42926</v>
          </cell>
          <cell r="S197">
            <v>42570</v>
          </cell>
          <cell r="W197">
            <v>42214</v>
          </cell>
        </row>
        <row r="198">
          <cell r="O198">
            <v>42927</v>
          </cell>
          <cell r="S198">
            <v>42571</v>
          </cell>
          <cell r="W198">
            <v>42215</v>
          </cell>
        </row>
        <row r="199">
          <cell r="O199">
            <v>42928</v>
          </cell>
          <cell r="S199">
            <v>42572</v>
          </cell>
          <cell r="W199">
            <v>42216</v>
          </cell>
        </row>
        <row r="200">
          <cell r="O200">
            <v>42929</v>
          </cell>
          <cell r="S200">
            <v>42573</v>
          </cell>
          <cell r="W200">
            <v>42219</v>
          </cell>
        </row>
        <row r="201">
          <cell r="O201">
            <v>42930</v>
          </cell>
          <cell r="S201">
            <v>42576</v>
          </cell>
          <cell r="W201">
            <v>42220</v>
          </cell>
        </row>
        <row r="202">
          <cell r="O202">
            <v>42933</v>
          </cell>
          <cell r="S202">
            <v>42577</v>
          </cell>
          <cell r="W202">
            <v>42221</v>
          </cell>
        </row>
        <row r="203">
          <cell r="O203">
            <v>42934</v>
          </cell>
          <cell r="S203">
            <v>42578</v>
          </cell>
          <cell r="W203">
            <v>42222</v>
          </cell>
        </row>
        <row r="204">
          <cell r="O204">
            <v>42935</v>
          </cell>
          <cell r="S204">
            <v>42579</v>
          </cell>
          <cell r="W204">
            <v>42223</v>
          </cell>
        </row>
        <row r="205">
          <cell r="O205">
            <v>42936</v>
          </cell>
          <cell r="S205">
            <v>42580</v>
          </cell>
          <cell r="W205">
            <v>42226</v>
          </cell>
        </row>
        <row r="206">
          <cell r="O206">
            <v>42937</v>
          </cell>
          <cell r="S206">
            <v>42583</v>
          </cell>
          <cell r="W206">
            <v>42227</v>
          </cell>
        </row>
        <row r="207">
          <cell r="O207">
            <v>42940</v>
          </cell>
          <cell r="S207">
            <v>42584</v>
          </cell>
          <cell r="W207">
            <v>42228</v>
          </cell>
        </row>
        <row r="208">
          <cell r="O208">
            <v>42941</v>
          </cell>
          <cell r="S208">
            <v>42585</v>
          </cell>
          <cell r="W208">
            <v>42229</v>
          </cell>
        </row>
        <row r="209">
          <cell r="O209">
            <v>42942</v>
          </cell>
          <cell r="S209">
            <v>42586</v>
          </cell>
          <cell r="W209">
            <v>42230</v>
          </cell>
        </row>
        <row r="210">
          <cell r="O210">
            <v>42943</v>
          </cell>
          <cell r="S210">
            <v>42587</v>
          </cell>
          <cell r="W210">
            <v>42233</v>
          </cell>
        </row>
        <row r="211">
          <cell r="O211">
            <v>42944</v>
          </cell>
          <cell r="S211">
            <v>42590</v>
          </cell>
          <cell r="W211">
            <v>42234</v>
          </cell>
        </row>
        <row r="212">
          <cell r="O212">
            <v>42947</v>
          </cell>
          <cell r="S212">
            <v>42591</v>
          </cell>
          <cell r="W212">
            <v>42235</v>
          </cell>
        </row>
        <row r="213">
          <cell r="O213">
            <v>42948</v>
          </cell>
          <cell r="S213">
            <v>42592</v>
          </cell>
          <cell r="W213">
            <v>42236</v>
          </cell>
        </row>
        <row r="214">
          <cell r="O214">
            <v>42949</v>
          </cell>
          <cell r="S214">
            <v>42593</v>
          </cell>
          <cell r="W214">
            <v>42237</v>
          </cell>
        </row>
        <row r="215">
          <cell r="O215">
            <v>42950</v>
          </cell>
          <cell r="S215">
            <v>42594</v>
          </cell>
          <cell r="W215">
            <v>42240</v>
          </cell>
        </row>
        <row r="216">
          <cell r="O216">
            <v>42951</v>
          </cell>
          <cell r="S216">
            <v>42597</v>
          </cell>
          <cell r="W216">
            <v>42241</v>
          </cell>
        </row>
        <row r="217">
          <cell r="O217">
            <v>42954</v>
          </cell>
          <cell r="S217">
            <v>42598</v>
          </cell>
          <cell r="W217">
            <v>42242</v>
          </cell>
        </row>
        <row r="218">
          <cell r="O218">
            <v>42955</v>
          </cell>
          <cell r="S218">
            <v>42599</v>
          </cell>
          <cell r="W218">
            <v>42243</v>
          </cell>
        </row>
        <row r="219">
          <cell r="O219">
            <v>42956</v>
          </cell>
          <cell r="S219">
            <v>42600</v>
          </cell>
          <cell r="W219">
            <v>42244</v>
          </cell>
        </row>
        <row r="220">
          <cell r="O220">
            <v>42957</v>
          </cell>
          <cell r="S220">
            <v>42601</v>
          </cell>
          <cell r="W220">
            <v>42247</v>
          </cell>
        </row>
        <row r="221">
          <cell r="O221">
            <v>42958</v>
          </cell>
          <cell r="S221">
            <v>42604</v>
          </cell>
          <cell r="W221">
            <v>42248</v>
          </cell>
        </row>
        <row r="222">
          <cell r="O222">
            <v>42961</v>
          </cell>
          <cell r="S222">
            <v>42605</v>
          </cell>
          <cell r="W222">
            <v>42249</v>
          </cell>
        </row>
        <row r="223">
          <cell r="O223">
            <v>42962</v>
          </cell>
          <cell r="S223">
            <v>42606</v>
          </cell>
          <cell r="W223">
            <v>42250</v>
          </cell>
        </row>
        <row r="224">
          <cell r="O224">
            <v>42963</v>
          </cell>
          <cell r="S224">
            <v>42607</v>
          </cell>
          <cell r="W224">
            <v>42251</v>
          </cell>
        </row>
        <row r="225">
          <cell r="O225">
            <v>42964</v>
          </cell>
          <cell r="S225">
            <v>42608</v>
          </cell>
          <cell r="W225">
            <v>42254</v>
          </cell>
        </row>
        <row r="226">
          <cell r="O226">
            <v>42965</v>
          </cell>
          <cell r="S226">
            <v>42611</v>
          </cell>
          <cell r="W226">
            <v>42255</v>
          </cell>
        </row>
        <row r="227">
          <cell r="O227">
            <v>42968</v>
          </cell>
          <cell r="S227">
            <v>42612</v>
          </cell>
          <cell r="W227">
            <v>42256</v>
          </cell>
        </row>
        <row r="228">
          <cell r="O228">
            <v>42969</v>
          </cell>
          <cell r="S228">
            <v>42613</v>
          </cell>
          <cell r="W228">
            <v>42257</v>
          </cell>
        </row>
        <row r="229">
          <cell r="O229">
            <v>42970</v>
          </cell>
          <cell r="S229">
            <v>42614</v>
          </cell>
          <cell r="W229">
            <v>42258</v>
          </cell>
        </row>
        <row r="230">
          <cell r="O230">
            <v>42971</v>
          </cell>
          <cell r="S230">
            <v>42615</v>
          </cell>
          <cell r="W230">
            <v>42261</v>
          </cell>
        </row>
        <row r="231">
          <cell r="O231">
            <v>42972</v>
          </cell>
          <cell r="S231">
            <v>42618</v>
          </cell>
          <cell r="W231">
            <v>42262</v>
          </cell>
        </row>
        <row r="232">
          <cell r="O232">
            <v>42975</v>
          </cell>
          <cell r="S232">
            <v>42619</v>
          </cell>
          <cell r="W232">
            <v>42263</v>
          </cell>
        </row>
        <row r="233">
          <cell r="O233">
            <v>42976</v>
          </cell>
          <cell r="S233">
            <v>42620</v>
          </cell>
          <cell r="W233">
            <v>42264</v>
          </cell>
        </row>
        <row r="234">
          <cell r="O234">
            <v>42977</v>
          </cell>
          <cell r="S234">
            <v>42621</v>
          </cell>
          <cell r="W234">
            <v>42265</v>
          </cell>
        </row>
        <row r="235">
          <cell r="O235">
            <v>42978</v>
          </cell>
          <cell r="S235">
            <v>42622</v>
          </cell>
          <cell r="W235">
            <v>42268</v>
          </cell>
        </row>
        <row r="236">
          <cell r="O236">
            <v>42979</v>
          </cell>
          <cell r="S236">
            <v>42625</v>
          </cell>
          <cell r="W236">
            <v>42269</v>
          </cell>
        </row>
        <row r="237">
          <cell r="O237">
            <v>42982</v>
          </cell>
          <cell r="S237">
            <v>42626</v>
          </cell>
          <cell r="W237">
            <v>42270</v>
          </cell>
        </row>
        <row r="238">
          <cell r="O238">
            <v>42983</v>
          </cell>
          <cell r="S238">
            <v>42627</v>
          </cell>
          <cell r="W238">
            <v>42271</v>
          </cell>
        </row>
        <row r="239">
          <cell r="O239">
            <v>42984</v>
          </cell>
          <cell r="S239">
            <v>42628</v>
          </cell>
          <cell r="W239">
            <v>42272</v>
          </cell>
        </row>
        <row r="240">
          <cell r="O240">
            <v>42985</v>
          </cell>
          <cell r="S240">
            <v>42629</v>
          </cell>
          <cell r="W240">
            <v>42275</v>
          </cell>
        </row>
        <row r="241">
          <cell r="O241">
            <v>42986</v>
          </cell>
          <cell r="S241">
            <v>42632</v>
          </cell>
          <cell r="W241">
            <v>42276</v>
          </cell>
        </row>
        <row r="242">
          <cell r="O242">
            <v>42989</v>
          </cell>
          <cell r="S242">
            <v>42633</v>
          </cell>
          <cell r="W242">
            <v>42277</v>
          </cell>
        </row>
        <row r="243">
          <cell r="O243">
            <v>42990</v>
          </cell>
          <cell r="S243">
            <v>42634</v>
          </cell>
          <cell r="W243">
            <v>42278</v>
          </cell>
        </row>
        <row r="244">
          <cell r="O244">
            <v>42991</v>
          </cell>
          <cell r="S244">
            <v>42635</v>
          </cell>
          <cell r="W244">
            <v>42279</v>
          </cell>
        </row>
        <row r="245">
          <cell r="O245">
            <v>42992</v>
          </cell>
          <cell r="S245">
            <v>42636</v>
          </cell>
          <cell r="W245">
            <v>42282</v>
          </cell>
        </row>
        <row r="246">
          <cell r="O246">
            <v>42993</v>
          </cell>
          <cell r="S246">
            <v>42639</v>
          </cell>
          <cell r="W246">
            <v>42283</v>
          </cell>
        </row>
        <row r="247">
          <cell r="O247">
            <v>42996</v>
          </cell>
          <cell r="S247">
            <v>42640</v>
          </cell>
          <cell r="W247">
            <v>42284</v>
          </cell>
        </row>
        <row r="248">
          <cell r="O248">
            <v>42997</v>
          </cell>
          <cell r="S248">
            <v>42641</v>
          </cell>
          <cell r="W248">
            <v>42285</v>
          </cell>
        </row>
        <row r="249">
          <cell r="O249">
            <v>42998</v>
          </cell>
          <cell r="S249">
            <v>42642</v>
          </cell>
          <cell r="W249">
            <v>42286</v>
          </cell>
        </row>
        <row r="250">
          <cell r="O250">
            <v>42999</v>
          </cell>
          <cell r="S250">
            <v>42643</v>
          </cell>
          <cell r="W250">
            <v>42289</v>
          </cell>
        </row>
        <row r="251">
          <cell r="O251">
            <v>43000</v>
          </cell>
          <cell r="S251">
            <v>42646</v>
          </cell>
          <cell r="W251">
            <v>42290</v>
          </cell>
        </row>
        <row r="252">
          <cell r="O252">
            <v>43003</v>
          </cell>
          <cell r="S252">
            <v>42647</v>
          </cell>
          <cell r="W252">
            <v>42291</v>
          </cell>
        </row>
        <row r="253">
          <cell r="O253">
            <v>43004</v>
          </cell>
          <cell r="S253">
            <v>42648</v>
          </cell>
          <cell r="W253">
            <v>42292</v>
          </cell>
        </row>
        <row r="254">
          <cell r="O254">
            <v>43005</v>
          </cell>
          <cell r="S254">
            <v>42649</v>
          </cell>
          <cell r="W254">
            <v>42293</v>
          </cell>
        </row>
        <row r="255">
          <cell r="O255">
            <v>43006</v>
          </cell>
          <cell r="S255">
            <v>42650</v>
          </cell>
          <cell r="W255">
            <v>42296</v>
          </cell>
        </row>
        <row r="256">
          <cell r="O256">
            <v>43007</v>
          </cell>
          <cell r="S256">
            <v>42653</v>
          </cell>
          <cell r="W256">
            <v>42297</v>
          </cell>
        </row>
        <row r="257">
          <cell r="O257">
            <v>43010</v>
          </cell>
          <cell r="S257">
            <v>42654</v>
          </cell>
          <cell r="W257">
            <v>42298</v>
          </cell>
        </row>
        <row r="258">
          <cell r="O258">
            <v>43011</v>
          </cell>
          <cell r="S258">
            <v>42655</v>
          </cell>
          <cell r="W258">
            <v>42299</v>
          </cell>
        </row>
        <row r="259">
          <cell r="O259">
            <v>43012</v>
          </cell>
          <cell r="S259">
            <v>42656</v>
          </cell>
          <cell r="W259">
            <v>42300</v>
          </cell>
        </row>
        <row r="260">
          <cell r="O260">
            <v>43013</v>
          </cell>
          <cell r="S260">
            <v>42657</v>
          </cell>
          <cell r="W260">
            <v>42303</v>
          </cell>
        </row>
        <row r="261">
          <cell r="O261">
            <v>43014</v>
          </cell>
          <cell r="S261">
            <v>42660</v>
          </cell>
          <cell r="W261">
            <v>42304</v>
          </cell>
        </row>
        <row r="262">
          <cell r="O262">
            <v>43017</v>
          </cell>
          <cell r="S262">
            <v>42661</v>
          </cell>
          <cell r="W262">
            <v>42305</v>
          </cell>
        </row>
        <row r="263">
          <cell r="O263">
            <v>43018</v>
          </cell>
          <cell r="S263">
            <v>42662</v>
          </cell>
          <cell r="W263">
            <v>42306</v>
          </cell>
        </row>
        <row r="264">
          <cell r="O264">
            <v>43019</v>
          </cell>
          <cell r="S264">
            <v>42663</v>
          </cell>
          <cell r="W264">
            <v>42307</v>
          </cell>
        </row>
        <row r="265">
          <cell r="O265">
            <v>43020</v>
          </cell>
          <cell r="S265">
            <v>42664</v>
          </cell>
          <cell r="W265">
            <v>42310</v>
          </cell>
        </row>
        <row r="266">
          <cell r="O266">
            <v>43021</v>
          </cell>
          <cell r="S266">
            <v>42667</v>
          </cell>
          <cell r="W266">
            <v>42311</v>
          </cell>
        </row>
        <row r="267">
          <cell r="O267">
            <v>43024</v>
          </cell>
          <cell r="S267">
            <v>42668</v>
          </cell>
          <cell r="W267">
            <v>42312</v>
          </cell>
        </row>
        <row r="268">
          <cell r="O268">
            <v>43025</v>
          </cell>
          <cell r="S268">
            <v>42669</v>
          </cell>
          <cell r="W268">
            <v>42313</v>
          </cell>
        </row>
        <row r="269">
          <cell r="O269">
            <v>43026</v>
          </cell>
          <cell r="S269">
            <v>42670</v>
          </cell>
          <cell r="W269">
            <v>42314</v>
          </cell>
        </row>
        <row r="270">
          <cell r="O270">
            <v>43027</v>
          </cell>
          <cell r="S270">
            <v>42671</v>
          </cell>
          <cell r="W270">
            <v>42317</v>
          </cell>
        </row>
        <row r="271">
          <cell r="O271">
            <v>43028</v>
          </cell>
          <cell r="S271">
            <v>42674</v>
          </cell>
          <cell r="W271">
            <v>42318</v>
          </cell>
        </row>
        <row r="272">
          <cell r="O272">
            <v>43031</v>
          </cell>
          <cell r="S272">
            <v>42675</v>
          </cell>
          <cell r="W272">
            <v>42319</v>
          </cell>
        </row>
        <row r="273">
          <cell r="O273">
            <v>43032</v>
          </cell>
          <cell r="S273">
            <v>42676</v>
          </cell>
          <cell r="W273">
            <v>42320</v>
          </cell>
        </row>
        <row r="274">
          <cell r="O274">
            <v>43033</v>
          </cell>
          <cell r="S274">
            <v>42677</v>
          </cell>
          <cell r="W274">
            <v>42321</v>
          </cell>
        </row>
        <row r="275">
          <cell r="O275">
            <v>43034</v>
          </cell>
          <cell r="S275">
            <v>42678</v>
          </cell>
          <cell r="W275">
            <v>42324</v>
          </cell>
        </row>
        <row r="276">
          <cell r="O276">
            <v>43035</v>
          </cell>
          <cell r="S276">
            <v>42681</v>
          </cell>
          <cell r="W276">
            <v>42325</v>
          </cell>
        </row>
        <row r="277">
          <cell r="O277">
            <v>43038</v>
          </cell>
          <cell r="S277">
            <v>42682</v>
          </cell>
          <cell r="W277">
            <v>42326</v>
          </cell>
        </row>
        <row r="278">
          <cell r="O278">
            <v>43039</v>
          </cell>
          <cell r="S278">
            <v>42683</v>
          </cell>
          <cell r="W278">
            <v>42327</v>
          </cell>
        </row>
        <row r="279">
          <cell r="O279">
            <v>43040</v>
          </cell>
          <cell r="S279">
            <v>42684</v>
          </cell>
          <cell r="W279">
            <v>42328</v>
          </cell>
        </row>
        <row r="280">
          <cell r="O280">
            <v>43041</v>
          </cell>
          <cell r="S280">
            <v>42685</v>
          </cell>
          <cell r="W280">
            <v>42331</v>
          </cell>
        </row>
        <row r="281">
          <cell r="O281">
            <v>43042</v>
          </cell>
          <cell r="S281">
            <v>42688</v>
          </cell>
          <cell r="W281">
            <v>42332</v>
          </cell>
        </row>
        <row r="282">
          <cell r="O282">
            <v>43045</v>
          </cell>
          <cell r="S282">
            <v>42689</v>
          </cell>
          <cell r="W282">
            <v>42333</v>
          </cell>
        </row>
        <row r="283">
          <cell r="O283">
            <v>43046</v>
          </cell>
          <cell r="S283">
            <v>42690</v>
          </cell>
          <cell r="W283">
            <v>42334</v>
          </cell>
        </row>
        <row r="284">
          <cell r="O284">
            <v>43047</v>
          </cell>
          <cell r="S284">
            <v>42691</v>
          </cell>
          <cell r="W284">
            <v>42335</v>
          </cell>
        </row>
        <row r="285">
          <cell r="O285">
            <v>43048</v>
          </cell>
          <cell r="S285">
            <v>42692</v>
          </cell>
          <cell r="W285">
            <v>42338</v>
          </cell>
        </row>
        <row r="286">
          <cell r="O286">
            <v>43049</v>
          </cell>
          <cell r="S286">
            <v>42695</v>
          </cell>
          <cell r="W286">
            <v>42339</v>
          </cell>
        </row>
        <row r="287">
          <cell r="O287">
            <v>43052</v>
          </cell>
          <cell r="S287">
            <v>42696</v>
          </cell>
          <cell r="W287">
            <v>42340</v>
          </cell>
        </row>
        <row r="288">
          <cell r="O288">
            <v>43053</v>
          </cell>
          <cell r="S288">
            <v>42697</v>
          </cell>
          <cell r="W288">
            <v>42341</v>
          </cell>
        </row>
        <row r="289">
          <cell r="O289">
            <v>43054</v>
          </cell>
          <cell r="S289">
            <v>42698</v>
          </cell>
          <cell r="W289">
            <v>42342</v>
          </cell>
        </row>
        <row r="290">
          <cell r="O290">
            <v>43055</v>
          </cell>
          <cell r="S290">
            <v>42699</v>
          </cell>
          <cell r="W290">
            <v>42345</v>
          </cell>
        </row>
        <row r="291">
          <cell r="O291">
            <v>43056</v>
          </cell>
          <cell r="S291">
            <v>42702</v>
          </cell>
          <cell r="W291">
            <v>42346</v>
          </cell>
        </row>
        <row r="292">
          <cell r="O292">
            <v>43059</v>
          </cell>
          <cell r="S292">
            <v>42703</v>
          </cell>
          <cell r="W292">
            <v>42347</v>
          </cell>
        </row>
        <row r="293">
          <cell r="O293">
            <v>43060</v>
          </cell>
          <cell r="S293">
            <v>42704</v>
          </cell>
          <cell r="W293">
            <v>42348</v>
          </cell>
        </row>
        <row r="294">
          <cell r="O294">
            <v>43061</v>
          </cell>
          <cell r="S294">
            <v>42705</v>
          </cell>
          <cell r="W294">
            <v>42349</v>
          </cell>
        </row>
        <row r="295">
          <cell r="O295">
            <v>43062</v>
          </cell>
          <cell r="S295">
            <v>42706</v>
          </cell>
          <cell r="W295">
            <v>42352</v>
          </cell>
        </row>
        <row r="296">
          <cell r="O296">
            <v>43063</v>
          </cell>
          <cell r="S296">
            <v>42709</v>
          </cell>
          <cell r="W296">
            <v>42353</v>
          </cell>
        </row>
        <row r="297">
          <cell r="O297">
            <v>43066</v>
          </cell>
          <cell r="S297">
            <v>42710</v>
          </cell>
          <cell r="W297">
            <v>42354</v>
          </cell>
        </row>
        <row r="298">
          <cell r="O298">
            <v>43067</v>
          </cell>
          <cell r="S298">
            <v>42711</v>
          </cell>
          <cell r="W298">
            <v>42355</v>
          </cell>
        </row>
        <row r="299">
          <cell r="O299">
            <v>43068</v>
          </cell>
          <cell r="S299">
            <v>42712</v>
          </cell>
          <cell r="W299">
            <v>42356</v>
          </cell>
        </row>
        <row r="300">
          <cell r="O300">
            <v>43069</v>
          </cell>
          <cell r="S300">
            <v>42713</v>
          </cell>
          <cell r="W300">
            <v>42359</v>
          </cell>
        </row>
        <row r="301">
          <cell r="O301">
            <v>43070</v>
          </cell>
          <cell r="S301">
            <v>42716</v>
          </cell>
          <cell r="W301">
            <v>42360</v>
          </cell>
        </row>
        <row r="302">
          <cell r="O302">
            <v>43073</v>
          </cell>
          <cell r="S302">
            <v>42717</v>
          </cell>
          <cell r="W302">
            <v>42361</v>
          </cell>
        </row>
        <row r="303">
          <cell r="O303">
            <v>43074</v>
          </cell>
          <cell r="S303">
            <v>42718</v>
          </cell>
          <cell r="W303">
            <v>42362</v>
          </cell>
        </row>
        <row r="304">
          <cell r="O304">
            <v>43075</v>
          </cell>
          <cell r="S304">
            <v>42719</v>
          </cell>
          <cell r="W304">
            <v>42366</v>
          </cell>
        </row>
        <row r="305">
          <cell r="O305">
            <v>43076</v>
          </cell>
          <cell r="S305">
            <v>42720</v>
          </cell>
          <cell r="W305">
            <v>42367</v>
          </cell>
        </row>
        <row r="306">
          <cell r="O306">
            <v>43077</v>
          </cell>
          <cell r="S306">
            <v>42723</v>
          </cell>
          <cell r="W306">
            <v>42368</v>
          </cell>
        </row>
        <row r="307">
          <cell r="S307">
            <v>42724</v>
          </cell>
          <cell r="W307">
            <v>42369</v>
          </cell>
        </row>
        <row r="308">
          <cell r="S308">
            <v>42725</v>
          </cell>
          <cell r="W308">
            <v>42373</v>
          </cell>
        </row>
        <row r="309">
          <cell r="S309">
            <v>42726</v>
          </cell>
          <cell r="W309">
            <v>42374</v>
          </cell>
        </row>
        <row r="310">
          <cell r="S310">
            <v>42727</v>
          </cell>
          <cell r="W310">
            <v>42375</v>
          </cell>
        </row>
        <row r="311">
          <cell r="S311">
            <v>42731</v>
          </cell>
          <cell r="W311">
            <v>42376</v>
          </cell>
        </row>
        <row r="312">
          <cell r="S312">
            <v>42732</v>
          </cell>
          <cell r="W312">
            <v>42377</v>
          </cell>
        </row>
        <row r="313">
          <cell r="S313">
            <v>42733</v>
          </cell>
          <cell r="W313">
            <v>42380</v>
          </cell>
        </row>
        <row r="314">
          <cell r="S314">
            <v>42734</v>
          </cell>
          <cell r="W314">
            <v>42381</v>
          </cell>
        </row>
        <row r="315">
          <cell r="S315">
            <v>42737</v>
          </cell>
          <cell r="W315">
            <v>42382</v>
          </cell>
        </row>
        <row r="316">
          <cell r="S316">
            <v>42738</v>
          </cell>
          <cell r="W316">
            <v>42383</v>
          </cell>
        </row>
        <row r="317">
          <cell r="S317">
            <v>42739</v>
          </cell>
          <cell r="W317">
            <v>42384</v>
          </cell>
        </row>
        <row r="318">
          <cell r="S318">
            <v>42740</v>
          </cell>
          <cell r="W318">
            <v>42387</v>
          </cell>
        </row>
        <row r="319">
          <cell r="S319">
            <v>42741</v>
          </cell>
          <cell r="W319">
            <v>42388</v>
          </cell>
        </row>
        <row r="320">
          <cell r="S320">
            <v>42744</v>
          </cell>
          <cell r="W320">
            <v>42389</v>
          </cell>
        </row>
        <row r="321">
          <cell r="S321">
            <v>42745</v>
          </cell>
          <cell r="W321">
            <v>42390</v>
          </cell>
        </row>
        <row r="322">
          <cell r="S322">
            <v>42746</v>
          </cell>
          <cell r="W322">
            <v>42391</v>
          </cell>
        </row>
        <row r="323">
          <cell r="S323">
            <v>42747</v>
          </cell>
          <cell r="W323">
            <v>42394</v>
          </cell>
        </row>
        <row r="324">
          <cell r="S324">
            <v>42748</v>
          </cell>
          <cell r="W324">
            <v>42395</v>
          </cell>
        </row>
        <row r="325">
          <cell r="S325">
            <v>42751</v>
          </cell>
          <cell r="W325">
            <v>42396</v>
          </cell>
        </row>
        <row r="326">
          <cell r="S326">
            <v>42752</v>
          </cell>
          <cell r="W326">
            <v>42397</v>
          </cell>
        </row>
        <row r="327">
          <cell r="S327">
            <v>42753</v>
          </cell>
          <cell r="W327">
            <v>42398</v>
          </cell>
        </row>
        <row r="328">
          <cell r="S328">
            <v>42754</v>
          </cell>
          <cell r="W328">
            <v>42401</v>
          </cell>
        </row>
        <row r="329">
          <cell r="S329">
            <v>42755</v>
          </cell>
          <cell r="W329">
            <v>42402</v>
          </cell>
        </row>
        <row r="330">
          <cell r="S330">
            <v>42758</v>
          </cell>
          <cell r="W330">
            <v>42403</v>
          </cell>
        </row>
        <row r="331">
          <cell r="S331">
            <v>42759</v>
          </cell>
          <cell r="W331">
            <v>42404</v>
          </cell>
        </row>
        <row r="332">
          <cell r="S332">
            <v>42760</v>
          </cell>
          <cell r="W332">
            <v>42405</v>
          </cell>
        </row>
        <row r="333">
          <cell r="S333">
            <v>42761</v>
          </cell>
          <cell r="W333">
            <v>42408</v>
          </cell>
        </row>
        <row r="334">
          <cell r="S334">
            <v>42762</v>
          </cell>
          <cell r="W334">
            <v>42409</v>
          </cell>
        </row>
        <row r="335">
          <cell r="S335">
            <v>42765</v>
          </cell>
          <cell r="W335">
            <v>42410</v>
          </cell>
        </row>
        <row r="336">
          <cell r="S336">
            <v>42766</v>
          </cell>
          <cell r="W336">
            <v>42411</v>
          </cell>
        </row>
        <row r="337">
          <cell r="S337">
            <v>42767</v>
          </cell>
          <cell r="W337">
            <v>42412</v>
          </cell>
        </row>
        <row r="338">
          <cell r="S338">
            <v>42768</v>
          </cell>
          <cell r="W338">
            <v>42415</v>
          </cell>
        </row>
        <row r="339">
          <cell r="S339">
            <v>42769</v>
          </cell>
          <cell r="W339">
            <v>42416</v>
          </cell>
        </row>
        <row r="340">
          <cell r="S340">
            <v>42772</v>
          </cell>
          <cell r="W340">
            <v>42417</v>
          </cell>
        </row>
        <row r="341">
          <cell r="S341">
            <v>42773</v>
          </cell>
          <cell r="W341">
            <v>42418</v>
          </cell>
        </row>
        <row r="342">
          <cell r="S342">
            <v>42774</v>
          </cell>
          <cell r="W342">
            <v>42419</v>
          </cell>
        </row>
        <row r="343">
          <cell r="S343">
            <v>42775</v>
          </cell>
          <cell r="W343">
            <v>42422</v>
          </cell>
        </row>
        <row r="344">
          <cell r="S344">
            <v>42776</v>
          </cell>
          <cell r="W344">
            <v>42423</v>
          </cell>
        </row>
        <row r="345">
          <cell r="S345">
            <v>42779</v>
          </cell>
          <cell r="W345">
            <v>42424</v>
          </cell>
        </row>
        <row r="346">
          <cell r="S346">
            <v>42780</v>
          </cell>
          <cell r="W346">
            <v>42425</v>
          </cell>
        </row>
        <row r="347">
          <cell r="S347">
            <v>42781</v>
          </cell>
          <cell r="W347">
            <v>42426</v>
          </cell>
        </row>
        <row r="348">
          <cell r="S348">
            <v>42782</v>
          </cell>
          <cell r="W348">
            <v>42429</v>
          </cell>
        </row>
        <row r="349">
          <cell r="S349">
            <v>42783</v>
          </cell>
          <cell r="W349">
            <v>42430</v>
          </cell>
        </row>
        <row r="350">
          <cell r="S350">
            <v>42786</v>
          </cell>
          <cell r="W350">
            <v>42431</v>
          </cell>
        </row>
        <row r="351">
          <cell r="S351">
            <v>42787</v>
          </cell>
          <cell r="W351">
            <v>42432</v>
          </cell>
        </row>
        <row r="352">
          <cell r="S352">
            <v>42788</v>
          </cell>
          <cell r="W352">
            <v>42433</v>
          </cell>
        </row>
        <row r="353">
          <cell r="S353">
            <v>42789</v>
          </cell>
          <cell r="W353">
            <v>42436</v>
          </cell>
        </row>
        <row r="354">
          <cell r="S354">
            <v>42790</v>
          </cell>
          <cell r="W354">
            <v>42437</v>
          </cell>
        </row>
        <row r="355">
          <cell r="S355">
            <v>42793</v>
          </cell>
          <cell r="W355">
            <v>42438</v>
          </cell>
        </row>
        <row r="356">
          <cell r="S356">
            <v>42794</v>
          </cell>
          <cell r="W356">
            <v>42439</v>
          </cell>
        </row>
        <row r="357">
          <cell r="S357">
            <v>42795</v>
          </cell>
          <cell r="W357">
            <v>42440</v>
          </cell>
        </row>
        <row r="358">
          <cell r="S358">
            <v>42796</v>
          </cell>
          <cell r="W358">
            <v>42443</v>
          </cell>
        </row>
        <row r="359">
          <cell r="S359">
            <v>42797</v>
          </cell>
          <cell r="W359">
            <v>42444</v>
          </cell>
        </row>
        <row r="360">
          <cell r="S360">
            <v>42800</v>
          </cell>
          <cell r="W360">
            <v>42445</v>
          </cell>
        </row>
        <row r="361">
          <cell r="S361">
            <v>42801</v>
          </cell>
          <cell r="W361">
            <v>42446</v>
          </cell>
        </row>
        <row r="362">
          <cell r="S362">
            <v>42802</v>
          </cell>
          <cell r="W362">
            <v>42447</v>
          </cell>
        </row>
        <row r="363">
          <cell r="S363">
            <v>42803</v>
          </cell>
          <cell r="W363">
            <v>42450</v>
          </cell>
        </row>
        <row r="364">
          <cell r="S364">
            <v>42804</v>
          </cell>
          <cell r="W364">
            <v>42451</v>
          </cell>
        </row>
        <row r="365">
          <cell r="S365">
            <v>42807</v>
          </cell>
          <cell r="W365">
            <v>42452</v>
          </cell>
        </row>
        <row r="366">
          <cell r="S366">
            <v>42808</v>
          </cell>
          <cell r="W366">
            <v>42453</v>
          </cell>
        </row>
        <row r="367">
          <cell r="S367">
            <v>42809</v>
          </cell>
          <cell r="W367">
            <v>42458</v>
          </cell>
        </row>
        <row r="368">
          <cell r="S368">
            <v>42810</v>
          </cell>
          <cell r="W368">
            <v>42459</v>
          </cell>
        </row>
        <row r="369">
          <cell r="S369">
            <v>42811</v>
          </cell>
          <cell r="W369">
            <v>42460</v>
          </cell>
        </row>
        <row r="370">
          <cell r="S370">
            <v>42814</v>
          </cell>
          <cell r="W370">
            <v>42461</v>
          </cell>
        </row>
        <row r="371">
          <cell r="S371">
            <v>42815</v>
          </cell>
          <cell r="W371">
            <v>42464</v>
          </cell>
        </row>
        <row r="372">
          <cell r="S372">
            <v>42816</v>
          </cell>
          <cell r="W372">
            <v>42465</v>
          </cell>
        </row>
        <row r="373">
          <cell r="S373">
            <v>42817</v>
          </cell>
          <cell r="W373">
            <v>42466</v>
          </cell>
        </row>
        <row r="374">
          <cell r="S374">
            <v>42818</v>
          </cell>
          <cell r="W374">
            <v>42467</v>
          </cell>
        </row>
        <row r="375">
          <cell r="S375">
            <v>42821</v>
          </cell>
          <cell r="W375">
            <v>42468</v>
          </cell>
        </row>
        <row r="376">
          <cell r="S376">
            <v>42822</v>
          </cell>
          <cell r="W376">
            <v>42471</v>
          </cell>
        </row>
        <row r="377">
          <cell r="S377">
            <v>42823</v>
          </cell>
          <cell r="W377">
            <v>42472</v>
          </cell>
        </row>
        <row r="378">
          <cell r="S378">
            <v>42824</v>
          </cell>
          <cell r="W378">
            <v>42473</v>
          </cell>
        </row>
        <row r="379">
          <cell r="S379">
            <v>42825</v>
          </cell>
          <cell r="W379">
            <v>42474</v>
          </cell>
        </row>
        <row r="380">
          <cell r="S380">
            <v>42828</v>
          </cell>
          <cell r="W380">
            <v>42475</v>
          </cell>
        </row>
        <row r="381">
          <cell r="S381">
            <v>42829</v>
          </cell>
          <cell r="W381">
            <v>42478</v>
          </cell>
        </row>
        <row r="382">
          <cell r="S382">
            <v>42830</v>
          </cell>
          <cell r="W382">
            <v>42479</v>
          </cell>
        </row>
        <row r="383">
          <cell r="S383">
            <v>42831</v>
          </cell>
          <cell r="W383">
            <v>42480</v>
          </cell>
        </row>
        <row r="384">
          <cell r="S384">
            <v>42832</v>
          </cell>
          <cell r="W384">
            <v>42481</v>
          </cell>
        </row>
        <row r="385">
          <cell r="S385">
            <v>42835</v>
          </cell>
          <cell r="W385">
            <v>42482</v>
          </cell>
        </row>
        <row r="386">
          <cell r="S386">
            <v>42836</v>
          </cell>
          <cell r="W386">
            <v>42485</v>
          </cell>
        </row>
        <row r="387">
          <cell r="S387">
            <v>42837</v>
          </cell>
          <cell r="W387">
            <v>42486</v>
          </cell>
        </row>
        <row r="388">
          <cell r="S388">
            <v>42838</v>
          </cell>
          <cell r="W388">
            <v>42487</v>
          </cell>
        </row>
        <row r="389">
          <cell r="S389">
            <v>42843</v>
          </cell>
          <cell r="W389">
            <v>42488</v>
          </cell>
        </row>
        <row r="390">
          <cell r="S390">
            <v>42844</v>
          </cell>
          <cell r="W390">
            <v>42489</v>
          </cell>
        </row>
        <row r="391">
          <cell r="S391">
            <v>42845</v>
          </cell>
          <cell r="W391">
            <v>42492</v>
          </cell>
        </row>
        <row r="392">
          <cell r="S392">
            <v>42846</v>
          </cell>
          <cell r="W392">
            <v>42493</v>
          </cell>
        </row>
        <row r="393">
          <cell r="S393">
            <v>42849</v>
          </cell>
          <cell r="W393">
            <v>42494</v>
          </cell>
        </row>
        <row r="394">
          <cell r="S394">
            <v>42850</v>
          </cell>
          <cell r="W394">
            <v>42495</v>
          </cell>
        </row>
        <row r="395">
          <cell r="S395">
            <v>42851</v>
          </cell>
          <cell r="W395">
            <v>42496</v>
          </cell>
        </row>
        <row r="396">
          <cell r="S396">
            <v>42852</v>
          </cell>
          <cell r="W396">
            <v>42499</v>
          </cell>
        </row>
        <row r="397">
          <cell r="S397">
            <v>42853</v>
          </cell>
          <cell r="W397">
            <v>42500</v>
          </cell>
        </row>
        <row r="398">
          <cell r="S398">
            <v>42857</v>
          </cell>
          <cell r="W398">
            <v>42501</v>
          </cell>
        </row>
        <row r="399">
          <cell r="S399">
            <v>42858</v>
          </cell>
          <cell r="W399">
            <v>42502</v>
          </cell>
        </row>
        <row r="400">
          <cell r="S400">
            <v>42859</v>
          </cell>
          <cell r="W400">
            <v>42503</v>
          </cell>
        </row>
        <row r="401">
          <cell r="S401">
            <v>42860</v>
          </cell>
          <cell r="W401">
            <v>42506</v>
          </cell>
        </row>
        <row r="402">
          <cell r="S402">
            <v>42863</v>
          </cell>
          <cell r="W402">
            <v>42507</v>
          </cell>
        </row>
        <row r="403">
          <cell r="S403">
            <v>42864</v>
          </cell>
          <cell r="W403">
            <v>42508</v>
          </cell>
        </row>
        <row r="404">
          <cell r="S404">
            <v>42865</v>
          </cell>
          <cell r="W404">
            <v>42509</v>
          </cell>
        </row>
        <row r="405">
          <cell r="S405">
            <v>42866</v>
          </cell>
          <cell r="W405">
            <v>42510</v>
          </cell>
        </row>
        <row r="406">
          <cell r="S406">
            <v>42867</v>
          </cell>
          <cell r="W406">
            <v>42513</v>
          </cell>
        </row>
        <row r="407">
          <cell r="S407">
            <v>42870</v>
          </cell>
          <cell r="W407">
            <v>42514</v>
          </cell>
        </row>
        <row r="408">
          <cell r="S408">
            <v>42871</v>
          </cell>
          <cell r="W408">
            <v>42515</v>
          </cell>
        </row>
        <row r="409">
          <cell r="S409">
            <v>42872</v>
          </cell>
          <cell r="W409">
            <v>42516</v>
          </cell>
        </row>
        <row r="410">
          <cell r="S410">
            <v>42873</v>
          </cell>
          <cell r="W410">
            <v>42517</v>
          </cell>
        </row>
        <row r="411">
          <cell r="S411">
            <v>42874</v>
          </cell>
          <cell r="W411">
            <v>42520</v>
          </cell>
        </row>
        <row r="412">
          <cell r="S412">
            <v>42877</v>
          </cell>
          <cell r="W412">
            <v>42521</v>
          </cell>
        </row>
        <row r="413">
          <cell r="S413">
            <v>42878</v>
          </cell>
          <cell r="W413">
            <v>42522</v>
          </cell>
        </row>
        <row r="414">
          <cell r="S414">
            <v>42879</v>
          </cell>
          <cell r="W414">
            <v>42523</v>
          </cell>
        </row>
        <row r="415">
          <cell r="S415">
            <v>42880</v>
          </cell>
          <cell r="W415">
            <v>42524</v>
          </cell>
        </row>
        <row r="416">
          <cell r="S416">
            <v>42881</v>
          </cell>
          <cell r="W416">
            <v>42527</v>
          </cell>
        </row>
        <row r="417">
          <cell r="S417">
            <v>42884</v>
          </cell>
          <cell r="W417">
            <v>42528</v>
          </cell>
        </row>
        <row r="418">
          <cell r="S418">
            <v>42885</v>
          </cell>
          <cell r="W418">
            <v>42529</v>
          </cell>
        </row>
        <row r="419">
          <cell r="S419">
            <v>42886</v>
          </cell>
          <cell r="W419">
            <v>42530</v>
          </cell>
        </row>
        <row r="420">
          <cell r="S420">
            <v>42887</v>
          </cell>
          <cell r="W420">
            <v>42531</v>
          </cell>
        </row>
        <row r="421">
          <cell r="S421">
            <v>42888</v>
          </cell>
          <cell r="W421">
            <v>42534</v>
          </cell>
        </row>
        <row r="422">
          <cell r="S422">
            <v>42891</v>
          </cell>
          <cell r="W422">
            <v>42535</v>
          </cell>
        </row>
        <row r="423">
          <cell r="S423">
            <v>42892</v>
          </cell>
          <cell r="W423">
            <v>42536</v>
          </cell>
        </row>
        <row r="424">
          <cell r="S424">
            <v>42893</v>
          </cell>
          <cell r="W424">
            <v>42537</v>
          </cell>
        </row>
        <row r="425">
          <cell r="S425">
            <v>42894</v>
          </cell>
          <cell r="W425">
            <v>42538</v>
          </cell>
        </row>
        <row r="426">
          <cell r="S426">
            <v>42895</v>
          </cell>
          <cell r="W426">
            <v>42541</v>
          </cell>
        </row>
        <row r="427">
          <cell r="S427">
            <v>42898</v>
          </cell>
          <cell r="W427">
            <v>42542</v>
          </cell>
        </row>
        <row r="428">
          <cell r="S428">
            <v>42899</v>
          </cell>
          <cell r="W428">
            <v>42543</v>
          </cell>
        </row>
        <row r="429">
          <cell r="S429">
            <v>42900</v>
          </cell>
          <cell r="W429">
            <v>42544</v>
          </cell>
        </row>
        <row r="430">
          <cell r="S430">
            <v>42901</v>
          </cell>
          <cell r="W430">
            <v>42545</v>
          </cell>
        </row>
        <row r="431">
          <cell r="S431">
            <v>42902</v>
          </cell>
          <cell r="W431">
            <v>42548</v>
          </cell>
        </row>
        <row r="432">
          <cell r="S432">
            <v>42905</v>
          </cell>
          <cell r="W432">
            <v>42549</v>
          </cell>
        </row>
        <row r="433">
          <cell r="S433">
            <v>42906</v>
          </cell>
          <cell r="W433">
            <v>42550</v>
          </cell>
        </row>
        <row r="434">
          <cell r="S434">
            <v>42907</v>
          </cell>
          <cell r="W434">
            <v>42551</v>
          </cell>
        </row>
        <row r="435">
          <cell r="S435">
            <v>42908</v>
          </cell>
          <cell r="W435">
            <v>42552</v>
          </cell>
        </row>
        <row r="436">
          <cell r="S436">
            <v>42909</v>
          </cell>
          <cell r="W436">
            <v>42555</v>
          </cell>
        </row>
        <row r="437">
          <cell r="S437">
            <v>42912</v>
          </cell>
          <cell r="W437">
            <v>42556</v>
          </cell>
        </row>
        <row r="438">
          <cell r="S438">
            <v>42913</v>
          </cell>
          <cell r="W438">
            <v>42557</v>
          </cell>
        </row>
        <row r="439">
          <cell r="S439">
            <v>42914</v>
          </cell>
          <cell r="W439">
            <v>42558</v>
          </cell>
        </row>
        <row r="440">
          <cell r="S440">
            <v>42915</v>
          </cell>
          <cell r="W440">
            <v>42559</v>
          </cell>
        </row>
        <row r="441">
          <cell r="S441">
            <v>42916</v>
          </cell>
          <cell r="W441">
            <v>42562</v>
          </cell>
        </row>
        <row r="442">
          <cell r="S442">
            <v>42919</v>
          </cell>
          <cell r="W442">
            <v>42563</v>
          </cell>
        </row>
        <row r="443">
          <cell r="S443">
            <v>42920</v>
          </cell>
          <cell r="W443">
            <v>42564</v>
          </cell>
        </row>
        <row r="444">
          <cell r="S444">
            <v>42921</v>
          </cell>
          <cell r="W444">
            <v>42565</v>
          </cell>
        </row>
        <row r="445">
          <cell r="S445">
            <v>42922</v>
          </cell>
          <cell r="W445">
            <v>42566</v>
          </cell>
        </row>
        <row r="446">
          <cell r="S446">
            <v>42923</v>
          </cell>
          <cell r="W446">
            <v>42569</v>
          </cell>
        </row>
        <row r="447">
          <cell r="S447">
            <v>42926</v>
          </cell>
          <cell r="W447">
            <v>42570</v>
          </cell>
        </row>
        <row r="448">
          <cell r="S448">
            <v>42927</v>
          </cell>
          <cell r="W448">
            <v>42571</v>
          </cell>
        </row>
        <row r="449">
          <cell r="S449">
            <v>42928</v>
          </cell>
          <cell r="W449">
            <v>42572</v>
          </cell>
        </row>
        <row r="450">
          <cell r="S450">
            <v>42929</v>
          </cell>
          <cell r="W450">
            <v>42573</v>
          </cell>
        </row>
        <row r="451">
          <cell r="S451">
            <v>42930</v>
          </cell>
          <cell r="W451">
            <v>42576</v>
          </cell>
        </row>
        <row r="452">
          <cell r="S452">
            <v>42933</v>
          </cell>
          <cell r="W452">
            <v>42577</v>
          </cell>
        </row>
        <row r="453">
          <cell r="S453">
            <v>42934</v>
          </cell>
          <cell r="W453">
            <v>42578</v>
          </cell>
        </row>
        <row r="454">
          <cell r="S454">
            <v>42935</v>
          </cell>
          <cell r="W454">
            <v>42579</v>
          </cell>
        </row>
        <row r="455">
          <cell r="S455">
            <v>42936</v>
          </cell>
          <cell r="W455">
            <v>42580</v>
          </cell>
        </row>
        <row r="456">
          <cell r="S456">
            <v>42937</v>
          </cell>
          <cell r="W456">
            <v>42583</v>
          </cell>
        </row>
        <row r="457">
          <cell r="S457">
            <v>42940</v>
          </cell>
          <cell r="W457">
            <v>42584</v>
          </cell>
        </row>
        <row r="458">
          <cell r="S458">
            <v>42941</v>
          </cell>
          <cell r="W458">
            <v>42585</v>
          </cell>
        </row>
        <row r="459">
          <cell r="S459">
            <v>42942</v>
          </cell>
          <cell r="W459">
            <v>42586</v>
          </cell>
        </row>
        <row r="460">
          <cell r="S460">
            <v>42943</v>
          </cell>
          <cell r="W460">
            <v>42587</v>
          </cell>
        </row>
        <row r="461">
          <cell r="S461">
            <v>42944</v>
          </cell>
          <cell r="W461">
            <v>42590</v>
          </cell>
        </row>
        <row r="462">
          <cell r="S462">
            <v>42947</v>
          </cell>
          <cell r="W462">
            <v>42591</v>
          </cell>
        </row>
        <row r="463">
          <cell r="S463">
            <v>42948</v>
          </cell>
          <cell r="W463">
            <v>42592</v>
          </cell>
        </row>
        <row r="464">
          <cell r="S464">
            <v>42949</v>
          </cell>
          <cell r="W464">
            <v>42593</v>
          </cell>
        </row>
        <row r="465">
          <cell r="S465">
            <v>42950</v>
          </cell>
          <cell r="W465">
            <v>42594</v>
          </cell>
        </row>
        <row r="466">
          <cell r="S466">
            <v>42951</v>
          </cell>
          <cell r="W466">
            <v>42597</v>
          </cell>
        </row>
        <row r="467">
          <cell r="S467">
            <v>42954</v>
          </cell>
          <cell r="W467">
            <v>42598</v>
          </cell>
        </row>
        <row r="468">
          <cell r="S468">
            <v>42955</v>
          </cell>
          <cell r="W468">
            <v>42599</v>
          </cell>
        </row>
        <row r="469">
          <cell r="S469">
            <v>42956</v>
          </cell>
          <cell r="W469">
            <v>42600</v>
          </cell>
        </row>
        <row r="470">
          <cell r="S470">
            <v>42957</v>
          </cell>
          <cell r="W470">
            <v>42601</v>
          </cell>
        </row>
        <row r="471">
          <cell r="S471">
            <v>42958</v>
          </cell>
          <cell r="W471">
            <v>42604</v>
          </cell>
        </row>
        <row r="472">
          <cell r="S472">
            <v>42961</v>
          </cell>
          <cell r="W472">
            <v>42605</v>
          </cell>
        </row>
        <row r="473">
          <cell r="S473">
            <v>42962</v>
          </cell>
          <cell r="W473">
            <v>42606</v>
          </cell>
        </row>
        <row r="474">
          <cell r="S474">
            <v>42963</v>
          </cell>
          <cell r="W474">
            <v>42607</v>
          </cell>
        </row>
        <row r="475">
          <cell r="S475">
            <v>42964</v>
          </cell>
          <cell r="W475">
            <v>42608</v>
          </cell>
        </row>
        <row r="476">
          <cell r="S476">
            <v>42965</v>
          </cell>
          <cell r="W476">
            <v>42611</v>
          </cell>
        </row>
        <row r="477">
          <cell r="S477">
            <v>42968</v>
          </cell>
          <cell r="W477">
            <v>42612</v>
          </cell>
        </row>
        <row r="478">
          <cell r="S478">
            <v>42969</v>
          </cell>
          <cell r="W478">
            <v>42613</v>
          </cell>
        </row>
        <row r="479">
          <cell r="S479">
            <v>42970</v>
          </cell>
          <cell r="W479">
            <v>42614</v>
          </cell>
        </row>
        <row r="480">
          <cell r="S480">
            <v>42971</v>
          </cell>
          <cell r="W480">
            <v>42615</v>
          </cell>
        </row>
        <row r="481">
          <cell r="S481">
            <v>42972</v>
          </cell>
          <cell r="W481">
            <v>42618</v>
          </cell>
        </row>
        <row r="482">
          <cell r="S482">
            <v>42975</v>
          </cell>
          <cell r="W482">
            <v>42619</v>
          </cell>
        </row>
        <row r="483">
          <cell r="S483">
            <v>42976</v>
          </cell>
          <cell r="W483">
            <v>42620</v>
          </cell>
        </row>
        <row r="484">
          <cell r="S484">
            <v>42977</v>
          </cell>
          <cell r="W484">
            <v>42621</v>
          </cell>
        </row>
        <row r="485">
          <cell r="S485">
            <v>42978</v>
          </cell>
          <cell r="W485">
            <v>42622</v>
          </cell>
        </row>
        <row r="486">
          <cell r="S486">
            <v>42979</v>
          </cell>
          <cell r="W486">
            <v>42625</v>
          </cell>
        </row>
        <row r="487">
          <cell r="S487">
            <v>42982</v>
          </cell>
          <cell r="W487">
            <v>42626</v>
          </cell>
        </row>
        <row r="488">
          <cell r="S488">
            <v>42983</v>
          </cell>
          <cell r="W488">
            <v>42627</v>
          </cell>
        </row>
        <row r="489">
          <cell r="S489">
            <v>42984</v>
          </cell>
          <cell r="W489">
            <v>42628</v>
          </cell>
        </row>
        <row r="490">
          <cell r="S490">
            <v>42985</v>
          </cell>
          <cell r="W490">
            <v>42629</v>
          </cell>
        </row>
        <row r="491">
          <cell r="S491">
            <v>42986</v>
          </cell>
          <cell r="W491">
            <v>42632</v>
          </cell>
        </row>
        <row r="492">
          <cell r="S492">
            <v>42989</v>
          </cell>
          <cell r="W492">
            <v>42633</v>
          </cell>
        </row>
        <row r="493">
          <cell r="S493">
            <v>42990</v>
          </cell>
          <cell r="W493">
            <v>42634</v>
          </cell>
        </row>
        <row r="494">
          <cell r="S494">
            <v>42991</v>
          </cell>
          <cell r="W494">
            <v>42635</v>
          </cell>
        </row>
        <row r="495">
          <cell r="S495">
            <v>42992</v>
          </cell>
          <cell r="W495">
            <v>42636</v>
          </cell>
        </row>
        <row r="496">
          <cell r="S496">
            <v>42993</v>
          </cell>
          <cell r="W496">
            <v>42639</v>
          </cell>
        </row>
        <row r="497">
          <cell r="S497">
            <v>42996</v>
          </cell>
          <cell r="W497">
            <v>42640</v>
          </cell>
        </row>
        <row r="498">
          <cell r="S498">
            <v>42997</v>
          </cell>
          <cell r="W498">
            <v>42641</v>
          </cell>
        </row>
        <row r="499">
          <cell r="S499">
            <v>42998</v>
          </cell>
          <cell r="W499">
            <v>42642</v>
          </cell>
        </row>
        <row r="500">
          <cell r="S500">
            <v>42999</v>
          </cell>
          <cell r="W500">
            <v>42643</v>
          </cell>
        </row>
        <row r="501">
          <cell r="S501">
            <v>43000</v>
          </cell>
          <cell r="W501">
            <v>42646</v>
          </cell>
        </row>
        <row r="502">
          <cell r="S502">
            <v>43003</v>
          </cell>
          <cell r="W502">
            <v>42647</v>
          </cell>
        </row>
        <row r="503">
          <cell r="S503">
            <v>43004</v>
          </cell>
          <cell r="W503">
            <v>42648</v>
          </cell>
        </row>
        <row r="504">
          <cell r="S504">
            <v>43005</v>
          </cell>
          <cell r="W504">
            <v>42649</v>
          </cell>
        </row>
        <row r="505">
          <cell r="S505">
            <v>43006</v>
          </cell>
          <cell r="W505">
            <v>42650</v>
          </cell>
        </row>
        <row r="506">
          <cell r="S506">
            <v>43007</v>
          </cell>
          <cell r="W506">
            <v>42653</v>
          </cell>
        </row>
        <row r="507">
          <cell r="S507">
            <v>43010</v>
          </cell>
          <cell r="W507">
            <v>42654</v>
          </cell>
        </row>
        <row r="508">
          <cell r="S508">
            <v>43011</v>
          </cell>
          <cell r="W508">
            <v>42655</v>
          </cell>
        </row>
        <row r="509">
          <cell r="S509">
            <v>43012</v>
          </cell>
          <cell r="W509">
            <v>42656</v>
          </cell>
        </row>
        <row r="510">
          <cell r="S510">
            <v>43013</v>
          </cell>
          <cell r="W510">
            <v>42657</v>
          </cell>
        </row>
        <row r="511">
          <cell r="S511">
            <v>43014</v>
          </cell>
          <cell r="W511">
            <v>42660</v>
          </cell>
        </row>
        <row r="512">
          <cell r="S512">
            <v>43017</v>
          </cell>
          <cell r="W512">
            <v>42661</v>
          </cell>
        </row>
        <row r="513">
          <cell r="S513">
            <v>43018</v>
          </cell>
          <cell r="W513">
            <v>42662</v>
          </cell>
        </row>
        <row r="514">
          <cell r="S514">
            <v>43019</v>
          </cell>
          <cell r="W514">
            <v>42663</v>
          </cell>
        </row>
        <row r="515">
          <cell r="S515">
            <v>43020</v>
          </cell>
          <cell r="W515">
            <v>42664</v>
          </cell>
        </row>
        <row r="516">
          <cell r="S516">
            <v>43021</v>
          </cell>
          <cell r="W516">
            <v>42667</v>
          </cell>
        </row>
        <row r="517">
          <cell r="S517">
            <v>43024</v>
          </cell>
          <cell r="W517">
            <v>42668</v>
          </cell>
        </row>
        <row r="518">
          <cell r="S518">
            <v>43025</v>
          </cell>
          <cell r="W518">
            <v>42669</v>
          </cell>
        </row>
        <row r="519">
          <cell r="S519">
            <v>43026</v>
          </cell>
          <cell r="W519">
            <v>42670</v>
          </cell>
        </row>
        <row r="520">
          <cell r="S520">
            <v>43027</v>
          </cell>
          <cell r="W520">
            <v>42671</v>
          </cell>
        </row>
        <row r="521">
          <cell r="S521">
            <v>43028</v>
          </cell>
          <cell r="W521">
            <v>42674</v>
          </cell>
        </row>
        <row r="522">
          <cell r="S522">
            <v>43031</v>
          </cell>
          <cell r="W522">
            <v>42675</v>
          </cell>
        </row>
        <row r="523">
          <cell r="S523">
            <v>43032</v>
          </cell>
          <cell r="W523">
            <v>42676</v>
          </cell>
        </row>
        <row r="524">
          <cell r="S524">
            <v>43033</v>
          </cell>
          <cell r="W524">
            <v>42677</v>
          </cell>
        </row>
        <row r="525">
          <cell r="S525">
            <v>43034</v>
          </cell>
          <cell r="W525">
            <v>42678</v>
          </cell>
        </row>
        <row r="526">
          <cell r="S526">
            <v>43035</v>
          </cell>
          <cell r="W526">
            <v>42681</v>
          </cell>
        </row>
        <row r="527">
          <cell r="S527">
            <v>43038</v>
          </cell>
          <cell r="W527">
            <v>42682</v>
          </cell>
        </row>
        <row r="528">
          <cell r="S528">
            <v>43039</v>
          </cell>
          <cell r="W528">
            <v>42683</v>
          </cell>
        </row>
        <row r="529">
          <cell r="S529">
            <v>43040</v>
          </cell>
          <cell r="W529">
            <v>42684</v>
          </cell>
        </row>
        <row r="530">
          <cell r="S530">
            <v>43041</v>
          </cell>
          <cell r="W530">
            <v>42685</v>
          </cell>
        </row>
        <row r="531">
          <cell r="S531">
            <v>43042</v>
          </cell>
          <cell r="W531">
            <v>42688</v>
          </cell>
        </row>
        <row r="532">
          <cell r="S532">
            <v>43045</v>
          </cell>
          <cell r="W532">
            <v>42689</v>
          </cell>
        </row>
        <row r="533">
          <cell r="S533">
            <v>43046</v>
          </cell>
          <cell r="W533">
            <v>42690</v>
          </cell>
        </row>
        <row r="534">
          <cell r="S534">
            <v>43047</v>
          </cell>
          <cell r="W534">
            <v>42691</v>
          </cell>
        </row>
        <row r="535">
          <cell r="S535">
            <v>43048</v>
          </cell>
          <cell r="W535">
            <v>42692</v>
          </cell>
        </row>
        <row r="536">
          <cell r="S536">
            <v>43049</v>
          </cell>
          <cell r="W536">
            <v>42695</v>
          </cell>
        </row>
        <row r="537">
          <cell r="S537">
            <v>43052</v>
          </cell>
          <cell r="W537">
            <v>42696</v>
          </cell>
        </row>
        <row r="538">
          <cell r="S538">
            <v>43053</v>
          </cell>
          <cell r="W538">
            <v>42697</v>
          </cell>
        </row>
        <row r="539">
          <cell r="S539">
            <v>43054</v>
          </cell>
          <cell r="W539">
            <v>42698</v>
          </cell>
        </row>
        <row r="540">
          <cell r="S540">
            <v>43055</v>
          </cell>
          <cell r="W540">
            <v>42699</v>
          </cell>
        </row>
        <row r="541">
          <cell r="S541">
            <v>43056</v>
          </cell>
          <cell r="W541">
            <v>42702</v>
          </cell>
        </row>
        <row r="542">
          <cell r="S542">
            <v>43059</v>
          </cell>
          <cell r="W542">
            <v>42703</v>
          </cell>
        </row>
        <row r="543">
          <cell r="S543">
            <v>43060</v>
          </cell>
          <cell r="W543">
            <v>42704</v>
          </cell>
        </row>
        <row r="544">
          <cell r="S544">
            <v>43061</v>
          </cell>
          <cell r="W544">
            <v>42705</v>
          </cell>
        </row>
        <row r="545">
          <cell r="S545">
            <v>43062</v>
          </cell>
          <cell r="W545">
            <v>42706</v>
          </cell>
        </row>
        <row r="546">
          <cell r="S546">
            <v>43063</v>
          </cell>
          <cell r="W546">
            <v>42709</v>
          </cell>
        </row>
        <row r="547">
          <cell r="S547">
            <v>43066</v>
          </cell>
          <cell r="W547">
            <v>42710</v>
          </cell>
        </row>
        <row r="548">
          <cell r="S548">
            <v>43067</v>
          </cell>
          <cell r="W548">
            <v>42711</v>
          </cell>
        </row>
        <row r="549">
          <cell r="S549">
            <v>43068</v>
          </cell>
          <cell r="W549">
            <v>42712</v>
          </cell>
        </row>
        <row r="550">
          <cell r="S550">
            <v>43069</v>
          </cell>
          <cell r="W550">
            <v>42713</v>
          </cell>
        </row>
        <row r="551">
          <cell r="S551">
            <v>43070</v>
          </cell>
          <cell r="W551">
            <v>42716</v>
          </cell>
        </row>
        <row r="552">
          <cell r="S552">
            <v>43073</v>
          </cell>
          <cell r="W552">
            <v>42717</v>
          </cell>
        </row>
        <row r="553">
          <cell r="S553">
            <v>43074</v>
          </cell>
          <cell r="W553">
            <v>42718</v>
          </cell>
        </row>
        <row r="554">
          <cell r="S554">
            <v>43075</v>
          </cell>
          <cell r="W554">
            <v>42719</v>
          </cell>
        </row>
        <row r="555">
          <cell r="S555">
            <v>43076</v>
          </cell>
          <cell r="W555">
            <v>42720</v>
          </cell>
        </row>
        <row r="556">
          <cell r="S556">
            <v>43077</v>
          </cell>
          <cell r="W556">
            <v>42723</v>
          </cell>
        </row>
        <row r="557">
          <cell r="W557">
            <v>42724</v>
          </cell>
        </row>
        <row r="558">
          <cell r="W558">
            <v>42725</v>
          </cell>
        </row>
        <row r="559">
          <cell r="W559">
            <v>42726</v>
          </cell>
        </row>
        <row r="560">
          <cell r="W560">
            <v>42727</v>
          </cell>
        </row>
        <row r="561">
          <cell r="W561">
            <v>42731</v>
          </cell>
        </row>
        <row r="562">
          <cell r="W562">
            <v>42732</v>
          </cell>
        </row>
        <row r="563">
          <cell r="W563">
            <v>42733</v>
          </cell>
        </row>
        <row r="564">
          <cell r="W564">
            <v>42734</v>
          </cell>
        </row>
        <row r="565">
          <cell r="W565">
            <v>42737</v>
          </cell>
        </row>
        <row r="566">
          <cell r="W566">
            <v>42738</v>
          </cell>
        </row>
        <row r="567">
          <cell r="W567">
            <v>42739</v>
          </cell>
        </row>
        <row r="568">
          <cell r="W568">
            <v>42740</v>
          </cell>
        </row>
        <row r="569">
          <cell r="W569">
            <v>42741</v>
          </cell>
        </row>
        <row r="570">
          <cell r="W570">
            <v>42744</v>
          </cell>
        </row>
        <row r="571">
          <cell r="W571">
            <v>42745</v>
          </cell>
        </row>
        <row r="572">
          <cell r="W572">
            <v>42746</v>
          </cell>
        </row>
        <row r="573">
          <cell r="W573">
            <v>42747</v>
          </cell>
        </row>
        <row r="574">
          <cell r="W574">
            <v>42748</v>
          </cell>
        </row>
        <row r="575">
          <cell r="W575">
            <v>42751</v>
          </cell>
        </row>
        <row r="576">
          <cell r="W576">
            <v>42752</v>
          </cell>
        </row>
        <row r="577">
          <cell r="W577">
            <v>42753</v>
          </cell>
        </row>
        <row r="578">
          <cell r="W578">
            <v>42754</v>
          </cell>
        </row>
        <row r="579">
          <cell r="W579">
            <v>42755</v>
          </cell>
        </row>
        <row r="580">
          <cell r="W580">
            <v>42758</v>
          </cell>
        </row>
        <row r="581">
          <cell r="W581">
            <v>42759</v>
          </cell>
        </row>
        <row r="582">
          <cell r="W582">
            <v>42760</v>
          </cell>
        </row>
        <row r="583">
          <cell r="W583">
            <v>42761</v>
          </cell>
        </row>
        <row r="584">
          <cell r="W584">
            <v>42762</v>
          </cell>
        </row>
        <row r="585">
          <cell r="W585">
            <v>42765</v>
          </cell>
        </row>
        <row r="586">
          <cell r="W586">
            <v>42766</v>
          </cell>
        </row>
        <row r="587">
          <cell r="W587">
            <v>42767</v>
          </cell>
        </row>
        <row r="588">
          <cell r="W588">
            <v>42768</v>
          </cell>
        </row>
        <row r="589">
          <cell r="W589">
            <v>42769</v>
          </cell>
        </row>
        <row r="590">
          <cell r="W590">
            <v>42772</v>
          </cell>
        </row>
        <row r="591">
          <cell r="W591">
            <v>42773</v>
          </cell>
        </row>
        <row r="592">
          <cell r="W592">
            <v>42774</v>
          </cell>
        </row>
        <row r="593">
          <cell r="W593">
            <v>42775</v>
          </cell>
        </row>
        <row r="594">
          <cell r="W594">
            <v>42776</v>
          </cell>
        </row>
        <row r="595">
          <cell r="W595">
            <v>42779</v>
          </cell>
        </row>
        <row r="596">
          <cell r="W596">
            <v>42780</v>
          </cell>
        </row>
        <row r="597">
          <cell r="W597">
            <v>42781</v>
          </cell>
        </row>
        <row r="598">
          <cell r="W598">
            <v>42782</v>
          </cell>
        </row>
        <row r="599">
          <cell r="W599">
            <v>42783</v>
          </cell>
        </row>
        <row r="600">
          <cell r="W600">
            <v>42786</v>
          </cell>
        </row>
        <row r="601">
          <cell r="W601">
            <v>42787</v>
          </cell>
        </row>
        <row r="602">
          <cell r="W602">
            <v>42788</v>
          </cell>
        </row>
        <row r="603">
          <cell r="W603">
            <v>42789</v>
          </cell>
        </row>
        <row r="604">
          <cell r="W604">
            <v>42790</v>
          </cell>
        </row>
        <row r="605">
          <cell r="W605">
            <v>42793</v>
          </cell>
        </row>
        <row r="606">
          <cell r="W606">
            <v>42794</v>
          </cell>
        </row>
        <row r="607">
          <cell r="W607">
            <v>42795</v>
          </cell>
        </row>
        <row r="608">
          <cell r="W608">
            <v>42796</v>
          </cell>
        </row>
        <row r="609">
          <cell r="W609">
            <v>42797</v>
          </cell>
        </row>
        <row r="610">
          <cell r="W610">
            <v>42800</v>
          </cell>
        </row>
        <row r="611">
          <cell r="W611">
            <v>42801</v>
          </cell>
        </row>
        <row r="612">
          <cell r="W612">
            <v>42802</v>
          </cell>
        </row>
        <row r="613">
          <cell r="W613">
            <v>42803</v>
          </cell>
        </row>
        <row r="614">
          <cell r="W614">
            <v>42804</v>
          </cell>
        </row>
        <row r="615">
          <cell r="W615">
            <v>42807</v>
          </cell>
        </row>
        <row r="616">
          <cell r="W616">
            <v>42808</v>
          </cell>
        </row>
        <row r="617">
          <cell r="W617">
            <v>42809</v>
          </cell>
        </row>
        <row r="618">
          <cell r="W618">
            <v>42810</v>
          </cell>
        </row>
        <row r="619">
          <cell r="W619">
            <v>42811</v>
          </cell>
        </row>
        <row r="620">
          <cell r="W620">
            <v>42814</v>
          </cell>
        </row>
        <row r="621">
          <cell r="W621">
            <v>42815</v>
          </cell>
        </row>
        <row r="622">
          <cell r="W622">
            <v>42816</v>
          </cell>
        </row>
        <row r="623">
          <cell r="W623">
            <v>42817</v>
          </cell>
        </row>
        <row r="624">
          <cell r="W624">
            <v>42818</v>
          </cell>
        </row>
        <row r="625">
          <cell r="W625">
            <v>42821</v>
          </cell>
        </row>
        <row r="626">
          <cell r="W626">
            <v>42822</v>
          </cell>
        </row>
        <row r="627">
          <cell r="W627">
            <v>42823</v>
          </cell>
        </row>
        <row r="628">
          <cell r="W628">
            <v>42824</v>
          </cell>
        </row>
        <row r="629">
          <cell r="W629">
            <v>42825</v>
          </cell>
        </row>
        <row r="630">
          <cell r="W630">
            <v>42828</v>
          </cell>
        </row>
        <row r="631">
          <cell r="W631">
            <v>42829</v>
          </cell>
        </row>
        <row r="632">
          <cell r="W632">
            <v>42830</v>
          </cell>
        </row>
        <row r="633">
          <cell r="W633">
            <v>42831</v>
          </cell>
        </row>
        <row r="634">
          <cell r="W634">
            <v>42832</v>
          </cell>
        </row>
        <row r="635">
          <cell r="W635">
            <v>42835</v>
          </cell>
        </row>
        <row r="636">
          <cell r="W636">
            <v>42836</v>
          </cell>
        </row>
        <row r="637">
          <cell r="W637">
            <v>42837</v>
          </cell>
        </row>
        <row r="638">
          <cell r="W638">
            <v>42838</v>
          </cell>
        </row>
        <row r="639">
          <cell r="W639">
            <v>42843</v>
          </cell>
        </row>
        <row r="640">
          <cell r="W640">
            <v>42844</v>
          </cell>
        </row>
        <row r="641">
          <cell r="W641">
            <v>42845</v>
          </cell>
        </row>
        <row r="642">
          <cell r="W642">
            <v>42846</v>
          </cell>
        </row>
        <row r="643">
          <cell r="W643">
            <v>42849</v>
          </cell>
        </row>
        <row r="644">
          <cell r="W644">
            <v>42850</v>
          </cell>
        </row>
        <row r="645">
          <cell r="W645">
            <v>42851</v>
          </cell>
        </row>
        <row r="646">
          <cell r="W646">
            <v>42852</v>
          </cell>
        </row>
        <row r="647">
          <cell r="W647">
            <v>42853</v>
          </cell>
        </row>
        <row r="648">
          <cell r="W648">
            <v>42857</v>
          </cell>
        </row>
        <row r="649">
          <cell r="W649">
            <v>42858</v>
          </cell>
        </row>
        <row r="650">
          <cell r="W650">
            <v>42859</v>
          </cell>
        </row>
        <row r="651">
          <cell r="W651">
            <v>42860</v>
          </cell>
        </row>
        <row r="652">
          <cell r="W652">
            <v>42863</v>
          </cell>
        </row>
        <row r="653">
          <cell r="W653">
            <v>42864</v>
          </cell>
        </row>
        <row r="654">
          <cell r="W654">
            <v>42865</v>
          </cell>
        </row>
        <row r="655">
          <cell r="W655">
            <v>42866</v>
          </cell>
        </row>
        <row r="656">
          <cell r="W656">
            <v>42867</v>
          </cell>
        </row>
        <row r="657">
          <cell r="W657">
            <v>42870</v>
          </cell>
        </row>
        <row r="658">
          <cell r="W658">
            <v>42871</v>
          </cell>
        </row>
        <row r="659">
          <cell r="W659">
            <v>42872</v>
          </cell>
        </row>
        <row r="660">
          <cell r="W660">
            <v>42873</v>
          </cell>
        </row>
        <row r="661">
          <cell r="W661">
            <v>42874</v>
          </cell>
        </row>
        <row r="662">
          <cell r="W662">
            <v>42877</v>
          </cell>
        </row>
        <row r="663">
          <cell r="W663">
            <v>42878</v>
          </cell>
        </row>
        <row r="664">
          <cell r="W664">
            <v>42879</v>
          </cell>
        </row>
        <row r="665">
          <cell r="W665">
            <v>42880</v>
          </cell>
        </row>
        <row r="666">
          <cell r="W666">
            <v>42881</v>
          </cell>
        </row>
        <row r="667">
          <cell r="W667">
            <v>42884</v>
          </cell>
        </row>
        <row r="668">
          <cell r="W668">
            <v>42885</v>
          </cell>
        </row>
        <row r="669">
          <cell r="W669">
            <v>42886</v>
          </cell>
        </row>
        <row r="670">
          <cell r="W670">
            <v>42887</v>
          </cell>
        </row>
        <row r="671">
          <cell r="W671">
            <v>42888</v>
          </cell>
        </row>
        <row r="672">
          <cell r="W672">
            <v>42891</v>
          </cell>
        </row>
        <row r="673">
          <cell r="W673">
            <v>42892</v>
          </cell>
        </row>
        <row r="674">
          <cell r="W674">
            <v>42893</v>
          </cell>
        </row>
        <row r="675">
          <cell r="W675">
            <v>42894</v>
          </cell>
        </row>
        <row r="676">
          <cell r="W676">
            <v>42895</v>
          </cell>
        </row>
        <row r="677">
          <cell r="W677">
            <v>42898</v>
          </cell>
        </row>
        <row r="678">
          <cell r="W678">
            <v>42899</v>
          </cell>
        </row>
        <row r="679">
          <cell r="W679">
            <v>42900</v>
          </cell>
        </row>
        <row r="680">
          <cell r="W680">
            <v>42901</v>
          </cell>
        </row>
        <row r="681">
          <cell r="W681">
            <v>42902</v>
          </cell>
        </row>
        <row r="682">
          <cell r="W682">
            <v>42905</v>
          </cell>
        </row>
        <row r="683">
          <cell r="W683">
            <v>42906</v>
          </cell>
        </row>
        <row r="684">
          <cell r="W684">
            <v>42907</v>
          </cell>
        </row>
        <row r="685">
          <cell r="W685">
            <v>42908</v>
          </cell>
        </row>
        <row r="686">
          <cell r="W686">
            <v>42909</v>
          </cell>
        </row>
        <row r="687">
          <cell r="W687">
            <v>42912</v>
          </cell>
        </row>
        <row r="688">
          <cell r="W688">
            <v>42913</v>
          </cell>
        </row>
        <row r="689">
          <cell r="W689">
            <v>42914</v>
          </cell>
        </row>
        <row r="690">
          <cell r="W690">
            <v>42915</v>
          </cell>
        </row>
        <row r="691">
          <cell r="W691">
            <v>42916</v>
          </cell>
        </row>
        <row r="692">
          <cell r="W692">
            <v>42919</v>
          </cell>
        </row>
        <row r="693">
          <cell r="W693">
            <v>42920</v>
          </cell>
        </row>
        <row r="694">
          <cell r="W694">
            <v>42921</v>
          </cell>
        </row>
        <row r="695">
          <cell r="W695">
            <v>42922</v>
          </cell>
        </row>
        <row r="696">
          <cell r="W696">
            <v>42923</v>
          </cell>
        </row>
        <row r="697">
          <cell r="W697">
            <v>42926</v>
          </cell>
        </row>
        <row r="698">
          <cell r="W698">
            <v>42927</v>
          </cell>
        </row>
        <row r="699">
          <cell r="W699">
            <v>42928</v>
          </cell>
        </row>
        <row r="700">
          <cell r="W700">
            <v>42929</v>
          </cell>
        </row>
        <row r="701">
          <cell r="W701">
            <v>42930</v>
          </cell>
        </row>
        <row r="702">
          <cell r="W702">
            <v>42933</v>
          </cell>
        </row>
        <row r="703">
          <cell r="W703">
            <v>42934</v>
          </cell>
        </row>
        <row r="704">
          <cell r="W704">
            <v>42935</v>
          </cell>
        </row>
        <row r="705">
          <cell r="W705">
            <v>42936</v>
          </cell>
        </row>
        <row r="706">
          <cell r="W706">
            <v>42937</v>
          </cell>
        </row>
        <row r="707">
          <cell r="W707">
            <v>42940</v>
          </cell>
        </row>
        <row r="708">
          <cell r="W708">
            <v>42941</v>
          </cell>
        </row>
        <row r="709">
          <cell r="W709">
            <v>42942</v>
          </cell>
        </row>
        <row r="710">
          <cell r="W710">
            <v>42943</v>
          </cell>
        </row>
        <row r="711">
          <cell r="W711">
            <v>42944</v>
          </cell>
        </row>
        <row r="712">
          <cell r="W712">
            <v>42947</v>
          </cell>
        </row>
        <row r="713">
          <cell r="W713">
            <v>42948</v>
          </cell>
        </row>
        <row r="714">
          <cell r="W714">
            <v>42949</v>
          </cell>
        </row>
        <row r="715">
          <cell r="W715">
            <v>42950</v>
          </cell>
        </row>
        <row r="716">
          <cell r="W716">
            <v>42951</v>
          </cell>
        </row>
        <row r="717">
          <cell r="W717">
            <v>42954</v>
          </cell>
        </row>
        <row r="718">
          <cell r="W718">
            <v>42955</v>
          </cell>
        </row>
        <row r="719">
          <cell r="W719">
            <v>42956</v>
          </cell>
        </row>
        <row r="720">
          <cell r="W720">
            <v>42957</v>
          </cell>
        </row>
        <row r="721">
          <cell r="W721">
            <v>42958</v>
          </cell>
        </row>
        <row r="722">
          <cell r="W722">
            <v>42961</v>
          </cell>
        </row>
        <row r="723">
          <cell r="W723">
            <v>42962</v>
          </cell>
        </row>
        <row r="724">
          <cell r="W724">
            <v>42963</v>
          </cell>
        </row>
        <row r="725">
          <cell r="W725">
            <v>42964</v>
          </cell>
        </row>
        <row r="726">
          <cell r="W726">
            <v>42965</v>
          </cell>
        </row>
        <row r="727">
          <cell r="W727">
            <v>42968</v>
          </cell>
        </row>
        <row r="728">
          <cell r="W728">
            <v>42969</v>
          </cell>
        </row>
        <row r="729">
          <cell r="W729">
            <v>42970</v>
          </cell>
        </row>
        <row r="730">
          <cell r="W730">
            <v>42971</v>
          </cell>
        </row>
        <row r="731">
          <cell r="W731">
            <v>42972</v>
          </cell>
        </row>
        <row r="732">
          <cell r="W732">
            <v>42975</v>
          </cell>
        </row>
        <row r="733">
          <cell r="W733">
            <v>42976</v>
          </cell>
        </row>
        <row r="734">
          <cell r="W734">
            <v>42977</v>
          </cell>
        </row>
        <row r="735">
          <cell r="W735">
            <v>42978</v>
          </cell>
        </row>
        <row r="736">
          <cell r="W736">
            <v>42979</v>
          </cell>
        </row>
        <row r="737">
          <cell r="W737">
            <v>42982</v>
          </cell>
        </row>
        <row r="738">
          <cell r="W738">
            <v>42983</v>
          </cell>
        </row>
        <row r="739">
          <cell r="W739">
            <v>42984</v>
          </cell>
        </row>
        <row r="740">
          <cell r="W740">
            <v>42985</v>
          </cell>
        </row>
        <row r="741">
          <cell r="W741">
            <v>42986</v>
          </cell>
        </row>
        <row r="742">
          <cell r="W742">
            <v>42989</v>
          </cell>
        </row>
        <row r="743">
          <cell r="W743">
            <v>42990</v>
          </cell>
        </row>
        <row r="744">
          <cell r="W744">
            <v>42991</v>
          </cell>
        </row>
        <row r="745">
          <cell r="W745">
            <v>42992</v>
          </cell>
        </row>
        <row r="746">
          <cell r="W746">
            <v>42993</v>
          </cell>
        </row>
        <row r="747">
          <cell r="W747">
            <v>42996</v>
          </cell>
        </row>
        <row r="748">
          <cell r="W748">
            <v>42997</v>
          </cell>
        </row>
        <row r="749">
          <cell r="W749">
            <v>42998</v>
          </cell>
        </row>
        <row r="750">
          <cell r="W750">
            <v>42999</v>
          </cell>
        </row>
        <row r="751">
          <cell r="W751">
            <v>43000</v>
          </cell>
        </row>
        <row r="752">
          <cell r="W752">
            <v>43003</v>
          </cell>
        </row>
        <row r="753">
          <cell r="W753">
            <v>43004</v>
          </cell>
        </row>
        <row r="754">
          <cell r="W754">
            <v>43005</v>
          </cell>
        </row>
        <row r="755">
          <cell r="W755">
            <v>43006</v>
          </cell>
        </row>
        <row r="756">
          <cell r="W756">
            <v>43007</v>
          </cell>
        </row>
        <row r="757">
          <cell r="W757">
            <v>43010</v>
          </cell>
        </row>
        <row r="758">
          <cell r="W758">
            <v>43011</v>
          </cell>
        </row>
        <row r="759">
          <cell r="W759">
            <v>43012</v>
          </cell>
        </row>
        <row r="760">
          <cell r="W760">
            <v>43013</v>
          </cell>
        </row>
        <row r="761">
          <cell r="W761">
            <v>43014</v>
          </cell>
        </row>
        <row r="762">
          <cell r="W762">
            <v>43017</v>
          </cell>
        </row>
        <row r="763">
          <cell r="W763">
            <v>43018</v>
          </cell>
        </row>
        <row r="764">
          <cell r="W764">
            <v>43019</v>
          </cell>
        </row>
        <row r="765">
          <cell r="W765">
            <v>43020</v>
          </cell>
        </row>
        <row r="766">
          <cell r="W766">
            <v>43021</v>
          </cell>
        </row>
        <row r="767">
          <cell r="W767">
            <v>43024</v>
          </cell>
        </row>
        <row r="768">
          <cell r="W768">
            <v>43025</v>
          </cell>
        </row>
        <row r="769">
          <cell r="W769">
            <v>43026</v>
          </cell>
        </row>
        <row r="770">
          <cell r="W770">
            <v>43027</v>
          </cell>
        </row>
        <row r="771">
          <cell r="W771">
            <v>43028</v>
          </cell>
        </row>
        <row r="772">
          <cell r="W772">
            <v>43031</v>
          </cell>
        </row>
        <row r="773">
          <cell r="W773">
            <v>43032</v>
          </cell>
        </row>
        <row r="774">
          <cell r="W774">
            <v>43033</v>
          </cell>
        </row>
        <row r="775">
          <cell r="W775">
            <v>43034</v>
          </cell>
        </row>
        <row r="776">
          <cell r="W776">
            <v>43035</v>
          </cell>
        </row>
        <row r="777">
          <cell r="W777">
            <v>43038</v>
          </cell>
        </row>
        <row r="778">
          <cell r="W778">
            <v>43039</v>
          </cell>
        </row>
        <row r="779">
          <cell r="W779">
            <v>43040</v>
          </cell>
        </row>
        <row r="780">
          <cell r="W780">
            <v>43041</v>
          </cell>
        </row>
        <row r="781">
          <cell r="W781">
            <v>43042</v>
          </cell>
        </row>
        <row r="782">
          <cell r="W782">
            <v>43045</v>
          </cell>
        </row>
        <row r="783">
          <cell r="W783">
            <v>43046</v>
          </cell>
        </row>
        <row r="784">
          <cell r="W784">
            <v>43047</v>
          </cell>
        </row>
        <row r="785">
          <cell r="W785">
            <v>43048</v>
          </cell>
        </row>
        <row r="786">
          <cell r="W786">
            <v>43049</v>
          </cell>
        </row>
        <row r="787">
          <cell r="W787">
            <v>43052</v>
          </cell>
        </row>
        <row r="788">
          <cell r="W788">
            <v>43053</v>
          </cell>
        </row>
        <row r="789">
          <cell r="W789">
            <v>43054</v>
          </cell>
        </row>
        <row r="790">
          <cell r="W790">
            <v>43055</v>
          </cell>
        </row>
        <row r="791">
          <cell r="W791">
            <v>43056</v>
          </cell>
        </row>
        <row r="792">
          <cell r="W792">
            <v>43059</v>
          </cell>
        </row>
        <row r="793">
          <cell r="W793">
            <v>43060</v>
          </cell>
        </row>
        <row r="794">
          <cell r="W794">
            <v>43061</v>
          </cell>
        </row>
        <row r="795">
          <cell r="W795">
            <v>43062</v>
          </cell>
        </row>
        <row r="796">
          <cell r="W796">
            <v>43063</v>
          </cell>
        </row>
        <row r="797">
          <cell r="W797">
            <v>43066</v>
          </cell>
        </row>
        <row r="798">
          <cell r="W798">
            <v>43067</v>
          </cell>
        </row>
        <row r="799">
          <cell r="W799">
            <v>43068</v>
          </cell>
        </row>
        <row r="800">
          <cell r="W800">
            <v>43069</v>
          </cell>
        </row>
        <row r="801">
          <cell r="W801">
            <v>43070</v>
          </cell>
        </row>
        <row r="802">
          <cell r="W802">
            <v>43073</v>
          </cell>
        </row>
        <row r="803">
          <cell r="W803">
            <v>43074</v>
          </cell>
        </row>
        <row r="804">
          <cell r="W804">
            <v>43075</v>
          </cell>
        </row>
        <row r="805">
          <cell r="W805">
            <v>43076</v>
          </cell>
        </row>
        <row r="806">
          <cell r="W806">
            <v>43077</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12">
          <cell r="C12">
            <v>39255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8GALRY"/>
      <sheetName val="Herramientas para análisis-VBA"/>
      <sheetName val="Listavba"/>
      <sheetName val="#¡REF"/>
      <sheetName val="Barras rústico"/>
      <sheetName val="Logarítmico"/>
      <sheetName val="Columnas y áreas"/>
      <sheetName val="Líneas en dos ejes"/>
      <sheetName val="Líneas y columnas 2"/>
      <sheetName val="Líneas y columnas 1"/>
      <sheetName val="Líneas suavizadas"/>
      <sheetName val="Conos"/>
      <sheetName val="Áreas 3D en color"/>
      <sheetName val="Tubos"/>
      <sheetName val="Circular llamativo"/>
      <sheetName val="Apilado en colores"/>
      <sheetName val="Columnas en profundidad"/>
      <sheetName val="Circular azul"/>
      <sheetName val="Barras flotantes"/>
      <sheetName val="Líneas coloridas"/>
      <sheetName val="Columnas en gris"/>
      <sheetName val="Áreas en gris, cronológico"/>
      <sheetName val="Áreas en gris"/>
      <sheetName val="Circular en gr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CIQHiddenCacheSheet"/>
      <sheetName val="Cover"/>
      <sheetName val="Hyp."/>
      <sheetName val="Act."/>
      <sheetName val="Div."/>
      <sheetName val="Filiales"/>
      <sheetName val="Vélocité - SABC"/>
      <sheetName val="SPP - SABC"/>
      <sheetName val="CMPV - VWAP - SABC"/>
      <sheetName val="CMPV - VWAP - SABC (Cot. eff.)"/>
      <sheetName val="ANC - SABC (conso)"/>
      <sheetName val="SOTP"/>
      <sheetName val="O. Synthèse - SABC (conso)"/>
      <sheetName val="1) SABC &gt;"/>
      <sheetName val="Data - SABC"/>
      <sheetName val="P&amp;L - SABC"/>
      <sheetName val="Bridge CA"/>
      <sheetName val="BS + DFN - SABC"/>
      <sheetName val="DCF - SABC"/>
      <sheetName val="O. DCF - SABC"/>
      <sheetName val="CMPC - SABC"/>
      <sheetName val="O. Synthèse - SABC"/>
      <sheetName val="2) SEMC"/>
      <sheetName val="P&amp;L - SEMC"/>
      <sheetName val="BS + DFN - SEMC"/>
      <sheetName val="DCF - SEMC"/>
      <sheetName val="O. DCF - SEMC"/>
      <sheetName val="CMPC - SEMC"/>
      <sheetName val="O. Synthèse - SEMC"/>
      <sheetName val="3) SOCAVER"/>
      <sheetName val="P&amp;L - SOCAVER"/>
      <sheetName val="BS + DFN - SOCAVER"/>
      <sheetName val="DCF - SOC"/>
      <sheetName val="O. DCF - SOC"/>
      <sheetName val="CMPC - SOC"/>
      <sheetName val="O. Synthèse - SOCAVER"/>
      <sheetName val="Tax"/>
    </sheetNames>
    <sheetDataSet>
      <sheetData sheetId="0"/>
      <sheetData sheetId="1"/>
      <sheetData sheetId="2"/>
      <sheetData sheetId="3"/>
      <sheetData sheetId="4">
        <row r="12">
          <cell r="C12">
            <v>40690</v>
          </cell>
          <cell r="D12">
            <v>40694</v>
          </cell>
          <cell r="E12">
            <v>40695</v>
          </cell>
          <cell r="F12">
            <v>6.6271000000000004</v>
          </cell>
          <cell r="G12" t="str">
            <v>Cash</v>
          </cell>
        </row>
        <row r="13">
          <cell r="C13">
            <v>41051</v>
          </cell>
          <cell r="D13">
            <v>41053</v>
          </cell>
          <cell r="E13">
            <v>41054</v>
          </cell>
          <cell r="F13">
            <v>8.0124200000000005</v>
          </cell>
          <cell r="G13" t="str">
            <v>Cash</v>
          </cell>
        </row>
        <row r="14">
          <cell r="C14">
            <v>41449</v>
          </cell>
          <cell r="D14">
            <v>41451</v>
          </cell>
          <cell r="E14">
            <v>41452</v>
          </cell>
          <cell r="F14">
            <v>6.80572</v>
          </cell>
          <cell r="G14" t="str">
            <v>Cash</v>
          </cell>
        </row>
        <row r="15">
          <cell r="C15">
            <v>41801</v>
          </cell>
          <cell r="D15">
            <v>41803</v>
          </cell>
          <cell r="E15">
            <v>41806</v>
          </cell>
          <cell r="F15">
            <v>6.76891</v>
          </cell>
          <cell r="G15" t="str">
            <v>Cash</v>
          </cell>
        </row>
        <row r="16">
          <cell r="C16">
            <v>42185</v>
          </cell>
          <cell r="D16">
            <v>42186</v>
          </cell>
          <cell r="E16">
            <v>42187</v>
          </cell>
          <cell r="F16">
            <v>5.3007200000000001</v>
          </cell>
          <cell r="G16" t="str">
            <v>Cash</v>
          </cell>
        </row>
        <row r="17">
          <cell r="C17">
            <v>42514</v>
          </cell>
          <cell r="D17">
            <v>42515</v>
          </cell>
          <cell r="E17">
            <v>42516</v>
          </cell>
          <cell r="F17">
            <v>5.3357200000000002</v>
          </cell>
          <cell r="G17" t="str">
            <v>Cash</v>
          </cell>
        </row>
        <row r="18">
          <cell r="C18">
            <v>43082</v>
          </cell>
          <cell r="D18">
            <v>43083</v>
          </cell>
          <cell r="E18">
            <v>43084</v>
          </cell>
          <cell r="F18">
            <v>0.91469</v>
          </cell>
          <cell r="G18" t="str">
            <v>Cash</v>
          </cell>
        </row>
        <row r="19">
          <cell r="C19">
            <v>43238</v>
          </cell>
          <cell r="D19">
            <v>43241</v>
          </cell>
          <cell r="E19">
            <v>43242</v>
          </cell>
          <cell r="F19">
            <v>3.4605899999999998</v>
          </cell>
          <cell r="G19" t="str">
            <v>Cash</v>
          </cell>
        </row>
        <row r="20">
          <cell r="C20">
            <v>43614</v>
          </cell>
          <cell r="D20">
            <v>43615</v>
          </cell>
          <cell r="E20">
            <v>43644</v>
          </cell>
          <cell r="F20">
            <v>3.9941599999999999</v>
          </cell>
          <cell r="G20" t="str">
            <v>Cash</v>
          </cell>
        </row>
      </sheetData>
      <sheetData sheetId="5"/>
      <sheetData sheetId="6">
        <row r="25">
          <cell r="C25">
            <v>43411</v>
          </cell>
        </row>
        <row r="26">
          <cell r="C26">
            <v>43412</v>
          </cell>
        </row>
        <row r="27">
          <cell r="C27">
            <v>43413</v>
          </cell>
        </row>
        <row r="28">
          <cell r="C28">
            <v>43416</v>
          </cell>
        </row>
        <row r="29">
          <cell r="C29">
            <v>43417</v>
          </cell>
        </row>
        <row r="30">
          <cell r="C30">
            <v>43418</v>
          </cell>
        </row>
        <row r="31">
          <cell r="C31">
            <v>43419</v>
          </cell>
        </row>
        <row r="32">
          <cell r="C32">
            <v>43420</v>
          </cell>
        </row>
        <row r="33">
          <cell r="C33">
            <v>43423</v>
          </cell>
        </row>
        <row r="34">
          <cell r="C34">
            <v>43424</v>
          </cell>
        </row>
        <row r="35">
          <cell r="C35">
            <v>43425</v>
          </cell>
        </row>
        <row r="36">
          <cell r="C36">
            <v>43426</v>
          </cell>
        </row>
        <row r="37">
          <cell r="C37">
            <v>43427</v>
          </cell>
        </row>
        <row r="38">
          <cell r="C38">
            <v>43430</v>
          </cell>
        </row>
        <row r="39">
          <cell r="C39">
            <v>43431</v>
          </cell>
        </row>
        <row r="40">
          <cell r="C40">
            <v>43432</v>
          </cell>
        </row>
        <row r="41">
          <cell r="C41">
            <v>43433</v>
          </cell>
        </row>
        <row r="42">
          <cell r="C42">
            <v>43434</v>
          </cell>
        </row>
        <row r="43">
          <cell r="C43">
            <v>43437</v>
          </cell>
        </row>
        <row r="44">
          <cell r="C44">
            <v>43438</v>
          </cell>
        </row>
        <row r="45">
          <cell r="C45">
            <v>43439</v>
          </cell>
        </row>
        <row r="46">
          <cell r="C46">
            <v>43440</v>
          </cell>
        </row>
        <row r="47">
          <cell r="C47">
            <v>43441</v>
          </cell>
        </row>
        <row r="48">
          <cell r="C48">
            <v>43444</v>
          </cell>
        </row>
        <row r="49">
          <cell r="C49">
            <v>43445</v>
          </cell>
        </row>
        <row r="50">
          <cell r="C50">
            <v>43446</v>
          </cell>
        </row>
        <row r="51">
          <cell r="C51">
            <v>43447</v>
          </cell>
        </row>
        <row r="52">
          <cell r="C52">
            <v>43448</v>
          </cell>
        </row>
        <row r="53">
          <cell r="C53">
            <v>43451</v>
          </cell>
        </row>
        <row r="54">
          <cell r="C54">
            <v>43452</v>
          </cell>
        </row>
        <row r="55">
          <cell r="C55">
            <v>43453</v>
          </cell>
        </row>
        <row r="56">
          <cell r="C56">
            <v>43454</v>
          </cell>
        </row>
        <row r="57">
          <cell r="C57">
            <v>43455</v>
          </cell>
        </row>
        <row r="58">
          <cell r="C58">
            <v>43458</v>
          </cell>
        </row>
        <row r="59">
          <cell r="C59">
            <v>43461</v>
          </cell>
        </row>
        <row r="60">
          <cell r="C60">
            <v>43462</v>
          </cell>
        </row>
        <row r="61">
          <cell r="C61">
            <v>43465</v>
          </cell>
        </row>
        <row r="62">
          <cell r="C62">
            <v>43467</v>
          </cell>
        </row>
        <row r="63">
          <cell r="C63">
            <v>43468</v>
          </cell>
        </row>
        <row r="64">
          <cell r="C64">
            <v>43469</v>
          </cell>
        </row>
        <row r="65">
          <cell r="C65">
            <v>43472</v>
          </cell>
        </row>
        <row r="66">
          <cell r="C66">
            <v>43473</v>
          </cell>
        </row>
        <row r="67">
          <cell r="C67">
            <v>43474</v>
          </cell>
        </row>
        <row r="68">
          <cell r="C68">
            <v>43475</v>
          </cell>
        </row>
        <row r="69">
          <cell r="C69">
            <v>43476</v>
          </cell>
        </row>
        <row r="70">
          <cell r="C70">
            <v>43479</v>
          </cell>
        </row>
        <row r="71">
          <cell r="C71">
            <v>43480</v>
          </cell>
        </row>
        <row r="72">
          <cell r="C72">
            <v>43481</v>
          </cell>
        </row>
        <row r="73">
          <cell r="C73">
            <v>43482</v>
          </cell>
        </row>
        <row r="74">
          <cell r="C74">
            <v>43483</v>
          </cell>
        </row>
        <row r="75">
          <cell r="C75">
            <v>43486</v>
          </cell>
        </row>
        <row r="76">
          <cell r="C76">
            <v>43487</v>
          </cell>
        </row>
        <row r="77">
          <cell r="C77">
            <v>43488</v>
          </cell>
        </row>
        <row r="78">
          <cell r="C78">
            <v>43489</v>
          </cell>
        </row>
        <row r="79">
          <cell r="C79">
            <v>43490</v>
          </cell>
        </row>
        <row r="80">
          <cell r="C80">
            <v>43493</v>
          </cell>
        </row>
        <row r="81">
          <cell r="C81">
            <v>43494</v>
          </cell>
        </row>
        <row r="82">
          <cell r="C82">
            <v>43495</v>
          </cell>
        </row>
        <row r="83">
          <cell r="C83">
            <v>43496</v>
          </cell>
        </row>
        <row r="84">
          <cell r="C84">
            <v>43497</v>
          </cell>
        </row>
        <row r="85">
          <cell r="C85">
            <v>43500</v>
          </cell>
        </row>
        <row r="86">
          <cell r="C86">
            <v>43501</v>
          </cell>
        </row>
        <row r="87">
          <cell r="C87">
            <v>43502</v>
          </cell>
        </row>
        <row r="88">
          <cell r="C88">
            <v>43503</v>
          </cell>
        </row>
        <row r="89">
          <cell r="C89">
            <v>43504</v>
          </cell>
        </row>
        <row r="90">
          <cell r="C90">
            <v>43507</v>
          </cell>
        </row>
        <row r="91">
          <cell r="C91">
            <v>43508</v>
          </cell>
        </row>
        <row r="92">
          <cell r="C92">
            <v>43509</v>
          </cell>
        </row>
        <row r="93">
          <cell r="C93">
            <v>43510</v>
          </cell>
        </row>
        <row r="94">
          <cell r="C94">
            <v>43511</v>
          </cell>
        </row>
        <row r="95">
          <cell r="C95">
            <v>43514</v>
          </cell>
        </row>
        <row r="96">
          <cell r="C96">
            <v>43515</v>
          </cell>
        </row>
        <row r="97">
          <cell r="C97">
            <v>43516</v>
          </cell>
        </row>
        <row r="98">
          <cell r="C98">
            <v>43517</v>
          </cell>
        </row>
        <row r="99">
          <cell r="C99">
            <v>43518</v>
          </cell>
        </row>
        <row r="100">
          <cell r="C100">
            <v>43521</v>
          </cell>
        </row>
        <row r="101">
          <cell r="C101">
            <v>43522</v>
          </cell>
        </row>
        <row r="102">
          <cell r="C102">
            <v>43523</v>
          </cell>
        </row>
        <row r="103">
          <cell r="C103">
            <v>43524</v>
          </cell>
        </row>
        <row r="104">
          <cell r="C104">
            <v>43525</v>
          </cell>
        </row>
        <row r="105">
          <cell r="C105">
            <v>43528</v>
          </cell>
        </row>
        <row r="106">
          <cell r="C106">
            <v>43529</v>
          </cell>
        </row>
        <row r="107">
          <cell r="C107">
            <v>43530</v>
          </cell>
        </row>
        <row r="108">
          <cell r="C108">
            <v>43531</v>
          </cell>
        </row>
        <row r="109">
          <cell r="C109">
            <v>43532</v>
          </cell>
        </row>
        <row r="110">
          <cell r="C110">
            <v>43535</v>
          </cell>
        </row>
        <row r="111">
          <cell r="C111">
            <v>43536</v>
          </cell>
        </row>
        <row r="112">
          <cell r="C112">
            <v>43537</v>
          </cell>
        </row>
        <row r="113">
          <cell r="C113">
            <v>43538</v>
          </cell>
        </row>
        <row r="114">
          <cell r="C114">
            <v>43539</v>
          </cell>
        </row>
        <row r="115">
          <cell r="C115">
            <v>43542</v>
          </cell>
        </row>
        <row r="116">
          <cell r="C116">
            <v>43543</v>
          </cell>
        </row>
        <row r="117">
          <cell r="C117">
            <v>43544</v>
          </cell>
        </row>
        <row r="118">
          <cell r="C118">
            <v>43545</v>
          </cell>
        </row>
        <row r="119">
          <cell r="C119">
            <v>43546</v>
          </cell>
        </row>
        <row r="120">
          <cell r="C120">
            <v>43549</v>
          </cell>
        </row>
        <row r="121">
          <cell r="C121">
            <v>43550</v>
          </cell>
        </row>
        <row r="122">
          <cell r="C122">
            <v>43551</v>
          </cell>
        </row>
        <row r="123">
          <cell r="C123">
            <v>43552</v>
          </cell>
        </row>
        <row r="124">
          <cell r="C124">
            <v>43553</v>
          </cell>
        </row>
        <row r="125">
          <cell r="C125">
            <v>43556</v>
          </cell>
        </row>
        <row r="126">
          <cell r="C126">
            <v>43557</v>
          </cell>
        </row>
        <row r="127">
          <cell r="C127">
            <v>43558</v>
          </cell>
        </row>
        <row r="128">
          <cell r="C128">
            <v>43559</v>
          </cell>
        </row>
        <row r="129">
          <cell r="C129">
            <v>43560</v>
          </cell>
        </row>
        <row r="130">
          <cell r="C130">
            <v>43563</v>
          </cell>
        </row>
        <row r="131">
          <cell r="C131">
            <v>43564</v>
          </cell>
        </row>
        <row r="132">
          <cell r="C132">
            <v>43565</v>
          </cell>
        </row>
        <row r="133">
          <cell r="C133">
            <v>43566</v>
          </cell>
        </row>
        <row r="134">
          <cell r="C134">
            <v>43567</v>
          </cell>
        </row>
        <row r="135">
          <cell r="C135">
            <v>43570</v>
          </cell>
        </row>
        <row r="136">
          <cell r="C136">
            <v>43571</v>
          </cell>
        </row>
        <row r="137">
          <cell r="C137">
            <v>43572</v>
          </cell>
        </row>
        <row r="138">
          <cell r="C138">
            <v>43573</v>
          </cell>
        </row>
        <row r="139">
          <cell r="C139">
            <v>43578</v>
          </cell>
        </row>
        <row r="140">
          <cell r="C140">
            <v>43579</v>
          </cell>
        </row>
        <row r="141">
          <cell r="C141">
            <v>43580</v>
          </cell>
        </row>
        <row r="142">
          <cell r="C142">
            <v>43581</v>
          </cell>
        </row>
        <row r="143">
          <cell r="C143">
            <v>43584</v>
          </cell>
        </row>
        <row r="144">
          <cell r="C144">
            <v>43585</v>
          </cell>
        </row>
        <row r="145">
          <cell r="C145">
            <v>43587</v>
          </cell>
        </row>
        <row r="146">
          <cell r="C146">
            <v>43588</v>
          </cell>
        </row>
        <row r="147">
          <cell r="C147">
            <v>43591</v>
          </cell>
        </row>
        <row r="148">
          <cell r="C148">
            <v>43592</v>
          </cell>
        </row>
        <row r="149">
          <cell r="C149">
            <v>43593</v>
          </cell>
        </row>
        <row r="150">
          <cell r="C150">
            <v>43594</v>
          </cell>
        </row>
        <row r="151">
          <cell r="C151">
            <v>43595</v>
          </cell>
        </row>
        <row r="152">
          <cell r="C152">
            <v>43598</v>
          </cell>
        </row>
        <row r="153">
          <cell r="C153">
            <v>43599</v>
          </cell>
        </row>
        <row r="154">
          <cell r="C154">
            <v>43600</v>
          </cell>
        </row>
        <row r="155">
          <cell r="C155">
            <v>43601</v>
          </cell>
        </row>
        <row r="156">
          <cell r="C156">
            <v>43602</v>
          </cell>
        </row>
        <row r="157">
          <cell r="C157">
            <v>43605</v>
          </cell>
        </row>
        <row r="158">
          <cell r="C158">
            <v>43606</v>
          </cell>
        </row>
        <row r="159">
          <cell r="C159">
            <v>43607</v>
          </cell>
        </row>
        <row r="160">
          <cell r="C160">
            <v>43608</v>
          </cell>
        </row>
        <row r="161">
          <cell r="C161">
            <v>43609</v>
          </cell>
        </row>
        <row r="162">
          <cell r="C162">
            <v>43612</v>
          </cell>
        </row>
        <row r="163">
          <cell r="C163">
            <v>43613</v>
          </cell>
        </row>
        <row r="164">
          <cell r="C164">
            <v>43614</v>
          </cell>
        </row>
        <row r="165">
          <cell r="C165">
            <v>43615</v>
          </cell>
        </row>
        <row r="166">
          <cell r="C166">
            <v>43616</v>
          </cell>
        </row>
        <row r="167">
          <cell r="C167">
            <v>43619</v>
          </cell>
        </row>
        <row r="168">
          <cell r="C168">
            <v>43620</v>
          </cell>
        </row>
        <row r="169">
          <cell r="C169">
            <v>43621</v>
          </cell>
        </row>
        <row r="170">
          <cell r="C170">
            <v>43622</v>
          </cell>
        </row>
        <row r="171">
          <cell r="C171">
            <v>43623</v>
          </cell>
        </row>
        <row r="172">
          <cell r="C172">
            <v>43626</v>
          </cell>
        </row>
        <row r="173">
          <cell r="C173">
            <v>43627</v>
          </cell>
        </row>
        <row r="174">
          <cell r="C174">
            <v>43628</v>
          </cell>
        </row>
        <row r="175">
          <cell r="C175">
            <v>43629</v>
          </cell>
        </row>
        <row r="176">
          <cell r="C176">
            <v>43630</v>
          </cell>
        </row>
        <row r="177">
          <cell r="C177">
            <v>43633</v>
          </cell>
        </row>
        <row r="178">
          <cell r="C178">
            <v>43634</v>
          </cell>
        </row>
        <row r="179">
          <cell r="C179">
            <v>43635</v>
          </cell>
        </row>
        <row r="180">
          <cell r="C180">
            <v>43636</v>
          </cell>
        </row>
        <row r="181">
          <cell r="C181">
            <v>43637</v>
          </cell>
        </row>
        <row r="182">
          <cell r="C182">
            <v>43640</v>
          </cell>
        </row>
        <row r="183">
          <cell r="C183">
            <v>43641</v>
          </cell>
        </row>
        <row r="184">
          <cell r="C184">
            <v>43642</v>
          </cell>
        </row>
        <row r="185">
          <cell r="C185">
            <v>43643</v>
          </cell>
        </row>
        <row r="186">
          <cell r="C186">
            <v>43644</v>
          </cell>
        </row>
        <row r="187">
          <cell r="C187">
            <v>43647</v>
          </cell>
        </row>
        <row r="188">
          <cell r="C188">
            <v>43648</v>
          </cell>
        </row>
        <row r="189">
          <cell r="C189">
            <v>43649</v>
          </cell>
        </row>
        <row r="190">
          <cell r="C190">
            <v>43650</v>
          </cell>
        </row>
        <row r="191">
          <cell r="C191">
            <v>43651</v>
          </cell>
        </row>
        <row r="192">
          <cell r="C192">
            <v>43654</v>
          </cell>
        </row>
        <row r="193">
          <cell r="C193">
            <v>43655</v>
          </cell>
        </row>
        <row r="194">
          <cell r="C194">
            <v>43656</v>
          </cell>
        </row>
        <row r="195">
          <cell r="C195">
            <v>43657</v>
          </cell>
        </row>
        <row r="196">
          <cell r="C196">
            <v>43658</v>
          </cell>
        </row>
        <row r="197">
          <cell r="C197">
            <v>43661</v>
          </cell>
        </row>
        <row r="198">
          <cell r="C198">
            <v>43662</v>
          </cell>
        </row>
        <row r="199">
          <cell r="C199">
            <v>43663</v>
          </cell>
        </row>
        <row r="200">
          <cell r="C200">
            <v>43664</v>
          </cell>
        </row>
        <row r="201">
          <cell r="C201">
            <v>43665</v>
          </cell>
        </row>
        <row r="202">
          <cell r="C202">
            <v>43668</v>
          </cell>
        </row>
        <row r="203">
          <cell r="C203">
            <v>43669</v>
          </cell>
        </row>
        <row r="204">
          <cell r="C204">
            <v>43670</v>
          </cell>
        </row>
        <row r="205">
          <cell r="C205">
            <v>43671</v>
          </cell>
        </row>
        <row r="206">
          <cell r="C206">
            <v>43672</v>
          </cell>
        </row>
        <row r="207">
          <cell r="C207">
            <v>43675</v>
          </cell>
        </row>
        <row r="208">
          <cell r="C208">
            <v>43676</v>
          </cell>
        </row>
        <row r="209">
          <cell r="C209">
            <v>43677</v>
          </cell>
        </row>
        <row r="210">
          <cell r="C210">
            <v>43678</v>
          </cell>
        </row>
        <row r="211">
          <cell r="C211">
            <v>43679</v>
          </cell>
        </row>
        <row r="212">
          <cell r="C212">
            <v>43682</v>
          </cell>
        </row>
        <row r="213">
          <cell r="C213">
            <v>43683</v>
          </cell>
        </row>
        <row r="214">
          <cell r="C214">
            <v>43684</v>
          </cell>
        </row>
        <row r="215">
          <cell r="C215">
            <v>43685</v>
          </cell>
        </row>
        <row r="216">
          <cell r="C216">
            <v>43686</v>
          </cell>
        </row>
        <row r="217">
          <cell r="C217">
            <v>43689</v>
          </cell>
        </row>
        <row r="218">
          <cell r="C218">
            <v>43690</v>
          </cell>
        </row>
        <row r="219">
          <cell r="C219">
            <v>43691</v>
          </cell>
        </row>
        <row r="220">
          <cell r="C220">
            <v>43692</v>
          </cell>
        </row>
        <row r="221">
          <cell r="C221">
            <v>43693</v>
          </cell>
        </row>
        <row r="222">
          <cell r="C222">
            <v>43696</v>
          </cell>
        </row>
        <row r="223">
          <cell r="C223">
            <v>43697</v>
          </cell>
        </row>
        <row r="224">
          <cell r="C224">
            <v>43698</v>
          </cell>
        </row>
        <row r="225">
          <cell r="C225">
            <v>43699</v>
          </cell>
        </row>
        <row r="226">
          <cell r="C226">
            <v>43700</v>
          </cell>
        </row>
        <row r="227">
          <cell r="C227">
            <v>43703</v>
          </cell>
        </row>
        <row r="228">
          <cell r="C228">
            <v>43704</v>
          </cell>
        </row>
        <row r="229">
          <cell r="C229">
            <v>43705</v>
          </cell>
        </row>
        <row r="230">
          <cell r="C230">
            <v>43706</v>
          </cell>
        </row>
        <row r="231">
          <cell r="C231">
            <v>43707</v>
          </cell>
        </row>
        <row r="232">
          <cell r="C232">
            <v>43710</v>
          </cell>
        </row>
        <row r="233">
          <cell r="C233">
            <v>43711</v>
          </cell>
        </row>
        <row r="234">
          <cell r="C234">
            <v>43712</v>
          </cell>
        </row>
        <row r="235">
          <cell r="C235">
            <v>43713</v>
          </cell>
        </row>
        <row r="236">
          <cell r="C236">
            <v>43714</v>
          </cell>
        </row>
        <row r="237">
          <cell r="C237">
            <v>43717</v>
          </cell>
        </row>
        <row r="238">
          <cell r="C238">
            <v>43718</v>
          </cell>
        </row>
        <row r="239">
          <cell r="C239">
            <v>43719</v>
          </cell>
        </row>
        <row r="240">
          <cell r="C240">
            <v>43720</v>
          </cell>
        </row>
        <row r="241">
          <cell r="C241">
            <v>43721</v>
          </cell>
        </row>
        <row r="242">
          <cell r="C242">
            <v>43724</v>
          </cell>
        </row>
        <row r="243">
          <cell r="C243">
            <v>43725</v>
          </cell>
        </row>
        <row r="244">
          <cell r="C244">
            <v>43726</v>
          </cell>
        </row>
        <row r="245">
          <cell r="C245">
            <v>43727</v>
          </cell>
        </row>
        <row r="246">
          <cell r="C246">
            <v>43728</v>
          </cell>
        </row>
        <row r="247">
          <cell r="C247">
            <v>43731</v>
          </cell>
        </row>
        <row r="248">
          <cell r="C248">
            <v>43732</v>
          </cell>
        </row>
        <row r="249">
          <cell r="C249">
            <v>43733</v>
          </cell>
        </row>
        <row r="250">
          <cell r="C250">
            <v>43734</v>
          </cell>
        </row>
        <row r="251">
          <cell r="C251">
            <v>43735</v>
          </cell>
        </row>
        <row r="252">
          <cell r="C252">
            <v>43738</v>
          </cell>
        </row>
        <row r="253">
          <cell r="C253">
            <v>43739</v>
          </cell>
        </row>
        <row r="254">
          <cell r="C254">
            <v>43740</v>
          </cell>
        </row>
        <row r="255">
          <cell r="C255">
            <v>43741</v>
          </cell>
        </row>
        <row r="256">
          <cell r="C256">
            <v>43742</v>
          </cell>
        </row>
        <row r="257">
          <cell r="C257">
            <v>43745</v>
          </cell>
        </row>
        <row r="258">
          <cell r="C258">
            <v>43746</v>
          </cell>
        </row>
        <row r="259">
          <cell r="C259">
            <v>43747</v>
          </cell>
        </row>
        <row r="260">
          <cell r="C260">
            <v>43748</v>
          </cell>
        </row>
        <row r="261">
          <cell r="C261">
            <v>43749</v>
          </cell>
        </row>
        <row r="262">
          <cell r="C262">
            <v>43752</v>
          </cell>
        </row>
        <row r="263">
          <cell r="C263">
            <v>43753</v>
          </cell>
        </row>
        <row r="264">
          <cell r="C264">
            <v>43754</v>
          </cell>
        </row>
        <row r="265">
          <cell r="C265">
            <v>43755</v>
          </cell>
        </row>
        <row r="266">
          <cell r="C266">
            <v>43756</v>
          </cell>
        </row>
        <row r="267">
          <cell r="C267">
            <v>43759</v>
          </cell>
        </row>
        <row r="268">
          <cell r="C268">
            <v>43760</v>
          </cell>
        </row>
        <row r="269">
          <cell r="C269">
            <v>43761</v>
          </cell>
        </row>
        <row r="270">
          <cell r="C270">
            <v>43762</v>
          </cell>
        </row>
        <row r="271">
          <cell r="C271">
            <v>43763</v>
          </cell>
        </row>
        <row r="272">
          <cell r="C272">
            <v>43766</v>
          </cell>
        </row>
        <row r="273">
          <cell r="C273">
            <v>43767</v>
          </cell>
        </row>
        <row r="274">
          <cell r="C274">
            <v>43768</v>
          </cell>
        </row>
        <row r="275">
          <cell r="C275">
            <v>43769</v>
          </cell>
        </row>
        <row r="276">
          <cell r="C276">
            <v>43770</v>
          </cell>
        </row>
        <row r="277">
          <cell r="C277">
            <v>43773</v>
          </cell>
        </row>
        <row r="278">
          <cell r="C278">
            <v>43774</v>
          </cell>
        </row>
        <row r="279">
          <cell r="C279">
            <v>43775</v>
          </cell>
        </row>
        <row r="280">
          <cell r="C280">
            <v>43776</v>
          </cell>
        </row>
      </sheetData>
      <sheetData sheetId="7">
        <row r="15">
          <cell r="C15">
            <v>33605</v>
          </cell>
          <cell r="D15">
            <v>20.383952000000001</v>
          </cell>
          <cell r="E15">
            <v>0</v>
          </cell>
        </row>
        <row r="16">
          <cell r="C16">
            <v>33606</v>
          </cell>
          <cell r="D16">
            <v>20.822323000000001</v>
          </cell>
          <cell r="E16">
            <v>0</v>
          </cell>
        </row>
        <row r="17">
          <cell r="C17">
            <v>33609</v>
          </cell>
          <cell r="D17">
            <v>20.974464999999999</v>
          </cell>
          <cell r="E17">
            <v>0</v>
          </cell>
        </row>
        <row r="18">
          <cell r="C18">
            <v>33610</v>
          </cell>
          <cell r="D18">
            <v>20.888411000000001</v>
          </cell>
          <cell r="E18">
            <v>0</v>
          </cell>
        </row>
        <row r="19">
          <cell r="C19">
            <v>33611</v>
          </cell>
          <cell r="D19">
            <v>20.858830999999999</v>
          </cell>
          <cell r="E19">
            <v>0</v>
          </cell>
        </row>
        <row r="20">
          <cell r="C20">
            <v>33612</v>
          </cell>
          <cell r="D20">
            <v>20.699421999999998</v>
          </cell>
          <cell r="E20">
            <v>0</v>
          </cell>
        </row>
        <row r="21">
          <cell r="C21">
            <v>33613</v>
          </cell>
          <cell r="D21">
            <v>20.694178999999998</v>
          </cell>
          <cell r="E21">
            <v>0</v>
          </cell>
        </row>
        <row r="22">
          <cell r="C22">
            <v>33616</v>
          </cell>
          <cell r="D22">
            <v>20.988113999999999</v>
          </cell>
          <cell r="E22">
            <v>0</v>
          </cell>
        </row>
        <row r="23">
          <cell r="C23">
            <v>33617</v>
          </cell>
          <cell r="D23">
            <v>20.783483</v>
          </cell>
          <cell r="E23">
            <v>0</v>
          </cell>
        </row>
        <row r="24">
          <cell r="C24">
            <v>33618</v>
          </cell>
          <cell r="D24">
            <v>20.844562</v>
          </cell>
          <cell r="E24">
            <v>0</v>
          </cell>
        </row>
        <row r="25">
          <cell r="C25">
            <v>33619</v>
          </cell>
          <cell r="D25">
            <v>20.842883</v>
          </cell>
          <cell r="E25">
            <v>0</v>
          </cell>
        </row>
        <row r="26">
          <cell r="C26">
            <v>33620</v>
          </cell>
          <cell r="D26">
            <v>21.231618999999998</v>
          </cell>
          <cell r="E26">
            <v>0</v>
          </cell>
        </row>
        <row r="27">
          <cell r="C27">
            <v>33623</v>
          </cell>
          <cell r="D27">
            <v>20.772269000000001</v>
          </cell>
          <cell r="E27">
            <v>0</v>
          </cell>
        </row>
        <row r="28">
          <cell r="C28">
            <v>33624</v>
          </cell>
          <cell r="D28">
            <v>21.103957999999999</v>
          </cell>
          <cell r="E28">
            <v>0</v>
          </cell>
        </row>
        <row r="29">
          <cell r="C29">
            <v>33625</v>
          </cell>
          <cell r="D29">
            <v>21.058761000000001</v>
          </cell>
          <cell r="E29">
            <v>0</v>
          </cell>
        </row>
        <row r="30">
          <cell r="C30">
            <v>33626</v>
          </cell>
          <cell r="D30">
            <v>21.000295999999999</v>
          </cell>
          <cell r="E30">
            <v>0</v>
          </cell>
        </row>
        <row r="31">
          <cell r="C31">
            <v>33627</v>
          </cell>
          <cell r="D31">
            <v>23.915703000000001</v>
          </cell>
          <cell r="E31">
            <v>0</v>
          </cell>
        </row>
        <row r="32">
          <cell r="C32">
            <v>33630</v>
          </cell>
          <cell r="D32">
            <v>22.926646999999999</v>
          </cell>
          <cell r="E32">
            <v>0</v>
          </cell>
        </row>
        <row r="33">
          <cell r="C33">
            <v>33631</v>
          </cell>
          <cell r="D33">
            <v>23.191932999999999</v>
          </cell>
          <cell r="E33">
            <v>0</v>
          </cell>
        </row>
        <row r="34">
          <cell r="C34">
            <v>33632</v>
          </cell>
          <cell r="D34">
            <v>23.611474999999999</v>
          </cell>
          <cell r="E34">
            <v>0</v>
          </cell>
        </row>
        <row r="35">
          <cell r="C35">
            <v>33633</v>
          </cell>
          <cell r="D35">
            <v>23.343129000000001</v>
          </cell>
          <cell r="E35">
            <v>0</v>
          </cell>
        </row>
        <row r="36">
          <cell r="C36">
            <v>33634</v>
          </cell>
          <cell r="D36">
            <v>23.52007</v>
          </cell>
          <cell r="E36">
            <v>0</v>
          </cell>
        </row>
        <row r="37">
          <cell r="C37">
            <v>33637</v>
          </cell>
          <cell r="D37">
            <v>23.526225</v>
          </cell>
          <cell r="E37">
            <v>0</v>
          </cell>
        </row>
        <row r="38">
          <cell r="C38">
            <v>33638</v>
          </cell>
          <cell r="D38">
            <v>23.736920000000001</v>
          </cell>
          <cell r="E38">
            <v>0</v>
          </cell>
        </row>
        <row r="39">
          <cell r="C39">
            <v>33639</v>
          </cell>
          <cell r="D39">
            <v>23.557345999999999</v>
          </cell>
          <cell r="E39">
            <v>0</v>
          </cell>
        </row>
        <row r="40">
          <cell r="C40">
            <v>33640</v>
          </cell>
          <cell r="D40">
            <v>22.857355999999999</v>
          </cell>
          <cell r="E40">
            <v>0</v>
          </cell>
        </row>
        <row r="41">
          <cell r="C41">
            <v>33641</v>
          </cell>
          <cell r="D41">
            <v>22.419291000000001</v>
          </cell>
          <cell r="E41">
            <v>0</v>
          </cell>
        </row>
        <row r="42">
          <cell r="C42">
            <v>33644</v>
          </cell>
          <cell r="D42">
            <v>22.538841999999999</v>
          </cell>
          <cell r="E42">
            <v>0</v>
          </cell>
        </row>
        <row r="43">
          <cell r="C43">
            <v>33645</v>
          </cell>
          <cell r="D43">
            <v>22.340596999999999</v>
          </cell>
          <cell r="E43">
            <v>0</v>
          </cell>
        </row>
        <row r="44">
          <cell r="C44">
            <v>33646</v>
          </cell>
          <cell r="D44">
            <v>22.120251</v>
          </cell>
          <cell r="E44">
            <v>0</v>
          </cell>
        </row>
        <row r="45">
          <cell r="C45">
            <v>33647</v>
          </cell>
          <cell r="D45">
            <v>22.372247000000002</v>
          </cell>
          <cell r="E45">
            <v>0</v>
          </cell>
        </row>
        <row r="46">
          <cell r="C46">
            <v>33648</v>
          </cell>
          <cell r="D46">
            <v>22.184125999999999</v>
          </cell>
          <cell r="E46">
            <v>0</v>
          </cell>
        </row>
        <row r="47">
          <cell r="C47">
            <v>33651</v>
          </cell>
          <cell r="D47">
            <v>22.179894000000001</v>
          </cell>
          <cell r="E47">
            <v>0</v>
          </cell>
        </row>
        <row r="48">
          <cell r="C48">
            <v>33652</v>
          </cell>
          <cell r="D48">
            <v>22.137369</v>
          </cell>
          <cell r="E48">
            <v>0</v>
          </cell>
        </row>
        <row r="49">
          <cell r="C49">
            <v>33653</v>
          </cell>
          <cell r="D49">
            <v>22.226835999999999</v>
          </cell>
          <cell r="E49">
            <v>0</v>
          </cell>
        </row>
        <row r="50">
          <cell r="C50">
            <v>33654</v>
          </cell>
          <cell r="D50">
            <v>22.301546999999999</v>
          </cell>
          <cell r="E50">
            <v>0</v>
          </cell>
        </row>
        <row r="51">
          <cell r="C51">
            <v>33655</v>
          </cell>
          <cell r="D51">
            <v>22.492132000000002</v>
          </cell>
          <cell r="E51">
            <v>0</v>
          </cell>
        </row>
        <row r="52">
          <cell r="C52">
            <v>33658</v>
          </cell>
          <cell r="D52">
            <v>22.884799999999998</v>
          </cell>
          <cell r="E52">
            <v>0</v>
          </cell>
        </row>
        <row r="53">
          <cell r="C53">
            <v>33659</v>
          </cell>
          <cell r="D53">
            <v>23.762654999999999</v>
          </cell>
          <cell r="E53">
            <v>0</v>
          </cell>
        </row>
        <row r="54">
          <cell r="C54">
            <v>33660</v>
          </cell>
          <cell r="D54">
            <v>23.401567</v>
          </cell>
          <cell r="E54">
            <v>0</v>
          </cell>
        </row>
        <row r="55">
          <cell r="C55">
            <v>33661</v>
          </cell>
          <cell r="D55">
            <v>23.330007999999999</v>
          </cell>
          <cell r="E55">
            <v>0</v>
          </cell>
        </row>
        <row r="56">
          <cell r="C56">
            <v>33662</v>
          </cell>
          <cell r="D56">
            <v>23.578037999999999</v>
          </cell>
          <cell r="E56">
            <v>0</v>
          </cell>
        </row>
        <row r="57">
          <cell r="C57">
            <v>33665</v>
          </cell>
          <cell r="D57">
            <v>24.926926999999999</v>
          </cell>
          <cell r="E57">
            <v>0</v>
          </cell>
        </row>
        <row r="58">
          <cell r="C58">
            <v>33666</v>
          </cell>
          <cell r="D58">
            <v>24.396623999999999</v>
          </cell>
          <cell r="E58">
            <v>0</v>
          </cell>
        </row>
        <row r="59">
          <cell r="C59">
            <v>33667</v>
          </cell>
          <cell r="D59">
            <v>23.037865</v>
          </cell>
          <cell r="E59">
            <v>0</v>
          </cell>
        </row>
        <row r="60">
          <cell r="C60">
            <v>33668</v>
          </cell>
          <cell r="D60">
            <v>22.088125000000002</v>
          </cell>
          <cell r="E60">
            <v>0</v>
          </cell>
        </row>
        <row r="61">
          <cell r="C61">
            <v>33669</v>
          </cell>
          <cell r="D61">
            <v>21.001522000000001</v>
          </cell>
          <cell r="E61">
            <v>0</v>
          </cell>
        </row>
        <row r="62">
          <cell r="C62">
            <v>33672</v>
          </cell>
          <cell r="D62">
            <v>19.990511999999999</v>
          </cell>
          <cell r="E62">
            <v>0</v>
          </cell>
        </row>
        <row r="63">
          <cell r="C63">
            <v>33673</v>
          </cell>
          <cell r="D63">
            <v>18.898602</v>
          </cell>
          <cell r="E63">
            <v>0</v>
          </cell>
        </row>
        <row r="64">
          <cell r="C64">
            <v>33674</v>
          </cell>
          <cell r="D64">
            <v>18.134781</v>
          </cell>
          <cell r="E64">
            <v>0</v>
          </cell>
        </row>
        <row r="65">
          <cell r="C65">
            <v>33675</v>
          </cell>
          <cell r="D65">
            <v>17.271910999999999</v>
          </cell>
          <cell r="E65">
            <v>0</v>
          </cell>
        </row>
        <row r="66">
          <cell r="C66">
            <v>33676</v>
          </cell>
          <cell r="D66">
            <v>17.278297999999999</v>
          </cell>
          <cell r="E66">
            <v>0</v>
          </cell>
        </row>
        <row r="67">
          <cell r="C67">
            <v>33679</v>
          </cell>
          <cell r="D67">
            <v>18.239971000000001</v>
          </cell>
          <cell r="E67">
            <v>0</v>
          </cell>
        </row>
        <row r="68">
          <cell r="C68">
            <v>33680</v>
          </cell>
          <cell r="D68">
            <v>19.535194000000001</v>
          </cell>
          <cell r="E68">
            <v>0</v>
          </cell>
        </row>
        <row r="69">
          <cell r="C69">
            <v>33681</v>
          </cell>
          <cell r="D69">
            <v>21.175152000000001</v>
          </cell>
          <cell r="E69">
            <v>0</v>
          </cell>
        </row>
        <row r="70">
          <cell r="C70">
            <v>33682</v>
          </cell>
          <cell r="D70">
            <v>21.594735</v>
          </cell>
          <cell r="E70">
            <v>0</v>
          </cell>
        </row>
        <row r="71">
          <cell r="C71">
            <v>33683</v>
          </cell>
          <cell r="D71">
            <v>21.646795999999998</v>
          </cell>
          <cell r="E71">
            <v>0</v>
          </cell>
        </row>
        <row r="72">
          <cell r="C72">
            <v>33686</v>
          </cell>
          <cell r="D72">
            <v>21.318110999999998</v>
          </cell>
          <cell r="E72">
            <v>0</v>
          </cell>
        </row>
        <row r="73">
          <cell r="C73">
            <v>33687</v>
          </cell>
          <cell r="D73">
            <v>21.207827999999999</v>
          </cell>
          <cell r="E73">
            <v>0</v>
          </cell>
        </row>
        <row r="74">
          <cell r="C74">
            <v>33688</v>
          </cell>
          <cell r="D74">
            <v>19.256208999999998</v>
          </cell>
          <cell r="E74">
            <v>0</v>
          </cell>
        </row>
        <row r="75">
          <cell r="C75">
            <v>33689</v>
          </cell>
          <cell r="D75">
            <v>18.140678999999999</v>
          </cell>
          <cell r="E75">
            <v>0</v>
          </cell>
        </row>
        <row r="76">
          <cell r="C76">
            <v>33690</v>
          </cell>
          <cell r="D76">
            <v>18.473970000000001</v>
          </cell>
          <cell r="E76">
            <v>0</v>
          </cell>
        </row>
        <row r="77">
          <cell r="C77">
            <v>33693</v>
          </cell>
          <cell r="D77">
            <v>18.200635999999999</v>
          </cell>
          <cell r="E77">
            <v>0</v>
          </cell>
        </row>
        <row r="78">
          <cell r="C78">
            <v>33694</v>
          </cell>
          <cell r="D78">
            <v>18.532429</v>
          </cell>
          <cell r="E78">
            <v>0</v>
          </cell>
        </row>
        <row r="79">
          <cell r="C79">
            <v>33695</v>
          </cell>
          <cell r="D79">
            <v>18.267189999999999</v>
          </cell>
          <cell r="E79">
            <v>0</v>
          </cell>
        </row>
        <row r="80">
          <cell r="C80">
            <v>33696</v>
          </cell>
          <cell r="D80">
            <v>18.348922999999999</v>
          </cell>
          <cell r="E80">
            <v>0</v>
          </cell>
        </row>
        <row r="81">
          <cell r="C81">
            <v>33697</v>
          </cell>
          <cell r="D81">
            <v>18.524811</v>
          </cell>
          <cell r="E81">
            <v>0</v>
          </cell>
        </row>
        <row r="82">
          <cell r="C82">
            <v>33700</v>
          </cell>
          <cell r="D82">
            <v>18.909700999999998</v>
          </cell>
          <cell r="E82">
            <v>0</v>
          </cell>
        </row>
        <row r="83">
          <cell r="C83">
            <v>33701</v>
          </cell>
          <cell r="D83">
            <v>19.555149</v>
          </cell>
          <cell r="E83">
            <v>0</v>
          </cell>
        </row>
        <row r="84">
          <cell r="C84">
            <v>33702</v>
          </cell>
          <cell r="D84">
            <v>19.634706000000001</v>
          </cell>
          <cell r="E84">
            <v>0</v>
          </cell>
        </row>
        <row r="85">
          <cell r="C85">
            <v>33703</v>
          </cell>
          <cell r="D85">
            <v>19.754261</v>
          </cell>
          <cell r="E85">
            <v>0</v>
          </cell>
        </row>
        <row r="86">
          <cell r="C86">
            <v>33704</v>
          </cell>
          <cell r="D86">
            <v>19.473382000000001</v>
          </cell>
          <cell r="E86">
            <v>0</v>
          </cell>
        </row>
        <row r="87">
          <cell r="C87">
            <v>33707</v>
          </cell>
          <cell r="D87">
            <v>19.046672999999998</v>
          </cell>
          <cell r="E87">
            <v>0</v>
          </cell>
        </row>
        <row r="88">
          <cell r="C88">
            <v>33708</v>
          </cell>
          <cell r="D88">
            <v>19.431011999999999</v>
          </cell>
          <cell r="E88">
            <v>0</v>
          </cell>
        </row>
        <row r="89">
          <cell r="C89">
            <v>33709</v>
          </cell>
          <cell r="D89">
            <v>19.456858</v>
          </cell>
          <cell r="E89">
            <v>0</v>
          </cell>
        </row>
        <row r="90">
          <cell r="C90">
            <v>33710</v>
          </cell>
          <cell r="D90">
            <v>19.586577999999999</v>
          </cell>
          <cell r="E90">
            <v>0</v>
          </cell>
        </row>
        <row r="91">
          <cell r="C91">
            <v>33711</v>
          </cell>
          <cell r="D91">
            <v>19.642717999999999</v>
          </cell>
          <cell r="E91">
            <v>0</v>
          </cell>
        </row>
        <row r="92">
          <cell r="C92">
            <v>33714</v>
          </cell>
          <cell r="D92">
            <v>19.627873000000001</v>
          </cell>
          <cell r="E92">
            <v>0</v>
          </cell>
        </row>
        <row r="93">
          <cell r="C93">
            <v>33715</v>
          </cell>
          <cell r="D93">
            <v>18.772283000000002</v>
          </cell>
          <cell r="E93">
            <v>0</v>
          </cell>
        </row>
        <row r="94">
          <cell r="C94">
            <v>33716</v>
          </cell>
          <cell r="D94">
            <v>18.821579</v>
          </cell>
          <cell r="E94">
            <v>0</v>
          </cell>
        </row>
        <row r="95">
          <cell r="C95">
            <v>33717</v>
          </cell>
          <cell r="D95">
            <v>18.821072000000001</v>
          </cell>
          <cell r="E95">
            <v>0</v>
          </cell>
        </row>
        <row r="96">
          <cell r="C96">
            <v>33718</v>
          </cell>
          <cell r="D96">
            <v>18.855433000000001</v>
          </cell>
          <cell r="E96">
            <v>0</v>
          </cell>
        </row>
        <row r="97">
          <cell r="C97">
            <v>33721</v>
          </cell>
          <cell r="D97">
            <v>19.738405</v>
          </cell>
          <cell r="E97">
            <v>0</v>
          </cell>
        </row>
        <row r="98">
          <cell r="C98">
            <v>33722</v>
          </cell>
          <cell r="D98">
            <v>19.719089</v>
          </cell>
          <cell r="E98">
            <v>0</v>
          </cell>
        </row>
        <row r="99">
          <cell r="C99">
            <v>33723</v>
          </cell>
          <cell r="D99">
            <v>19.748584999999999</v>
          </cell>
          <cell r="E99">
            <v>0</v>
          </cell>
        </row>
        <row r="100">
          <cell r="C100">
            <v>33724</v>
          </cell>
          <cell r="D100">
            <v>19.299153</v>
          </cell>
          <cell r="E100">
            <v>0</v>
          </cell>
        </row>
        <row r="101">
          <cell r="C101">
            <v>33725</v>
          </cell>
          <cell r="D101">
            <v>19.358929</v>
          </cell>
          <cell r="E101">
            <v>0</v>
          </cell>
        </row>
        <row r="102">
          <cell r="C102">
            <v>33728</v>
          </cell>
          <cell r="D102">
            <v>19.668768</v>
          </cell>
          <cell r="E102">
            <v>0</v>
          </cell>
        </row>
        <row r="103">
          <cell r="C103">
            <v>33729</v>
          </cell>
          <cell r="D103">
            <v>20.372890999999999</v>
          </cell>
          <cell r="E103">
            <v>0</v>
          </cell>
        </row>
        <row r="104">
          <cell r="C104">
            <v>33730</v>
          </cell>
          <cell r="D104">
            <v>20.422084000000002</v>
          </cell>
          <cell r="E104">
            <v>0</v>
          </cell>
        </row>
        <row r="105">
          <cell r="C105">
            <v>33731</v>
          </cell>
          <cell r="D105">
            <v>20.340886999999999</v>
          </cell>
          <cell r="E105">
            <v>0</v>
          </cell>
        </row>
        <row r="106">
          <cell r="C106">
            <v>33732</v>
          </cell>
          <cell r="D106">
            <v>20.235123999999999</v>
          </cell>
          <cell r="E106">
            <v>0</v>
          </cell>
        </row>
        <row r="107">
          <cell r="C107">
            <v>33735</v>
          </cell>
          <cell r="D107">
            <v>20.983184999999999</v>
          </cell>
          <cell r="E107">
            <v>0</v>
          </cell>
        </row>
        <row r="108">
          <cell r="C108">
            <v>33736</v>
          </cell>
          <cell r="D108">
            <v>21.398437999999999</v>
          </cell>
          <cell r="E108">
            <v>0</v>
          </cell>
        </row>
        <row r="109">
          <cell r="C109">
            <v>33737</v>
          </cell>
          <cell r="D109">
            <v>22.087892</v>
          </cell>
          <cell r="E109">
            <v>0</v>
          </cell>
        </row>
        <row r="110">
          <cell r="C110">
            <v>33738</v>
          </cell>
          <cell r="D110">
            <v>22.211435000000002</v>
          </cell>
          <cell r="E110">
            <v>0</v>
          </cell>
        </row>
        <row r="111">
          <cell r="C111">
            <v>33739</v>
          </cell>
          <cell r="D111">
            <v>23.053629000000001</v>
          </cell>
          <cell r="E111">
            <v>0</v>
          </cell>
        </row>
        <row r="112">
          <cell r="C112">
            <v>33742</v>
          </cell>
          <cell r="D112">
            <v>22.688867999999999</v>
          </cell>
          <cell r="E112">
            <v>0</v>
          </cell>
        </row>
        <row r="113">
          <cell r="C113">
            <v>33743</v>
          </cell>
          <cell r="D113">
            <v>22.669646</v>
          </cell>
          <cell r="E113">
            <v>0</v>
          </cell>
        </row>
        <row r="114">
          <cell r="C114">
            <v>33744</v>
          </cell>
          <cell r="D114">
            <v>22.600142000000002</v>
          </cell>
          <cell r="E114">
            <v>0</v>
          </cell>
        </row>
        <row r="115">
          <cell r="C115">
            <v>33745</v>
          </cell>
          <cell r="D115">
            <v>22.589632000000002</v>
          </cell>
          <cell r="E115">
            <v>0</v>
          </cell>
        </row>
        <row r="116">
          <cell r="C116">
            <v>33746</v>
          </cell>
          <cell r="D116">
            <v>22.650043</v>
          </cell>
          <cell r="E116">
            <v>0</v>
          </cell>
        </row>
        <row r="117">
          <cell r="C117">
            <v>33749</v>
          </cell>
          <cell r="D117">
            <v>22.503408</v>
          </cell>
          <cell r="E117">
            <v>0</v>
          </cell>
        </row>
        <row r="118">
          <cell r="C118">
            <v>33750</v>
          </cell>
          <cell r="D118">
            <v>22.559296</v>
          </cell>
          <cell r="E118">
            <v>0</v>
          </cell>
        </row>
        <row r="119">
          <cell r="C119">
            <v>33751</v>
          </cell>
          <cell r="D119">
            <v>22.651592000000001</v>
          </cell>
          <cell r="E119">
            <v>0</v>
          </cell>
        </row>
        <row r="120">
          <cell r="C120">
            <v>33752</v>
          </cell>
          <cell r="D120">
            <v>22.766777999999999</v>
          </cell>
          <cell r="E120">
            <v>0</v>
          </cell>
        </row>
        <row r="121">
          <cell r="C121">
            <v>33753</v>
          </cell>
          <cell r="D121">
            <v>22.846643</v>
          </cell>
          <cell r="E121">
            <v>0</v>
          </cell>
        </row>
        <row r="122">
          <cell r="C122">
            <v>33756</v>
          </cell>
          <cell r="D122">
            <v>22.811471000000001</v>
          </cell>
          <cell r="E122">
            <v>0</v>
          </cell>
        </row>
        <row r="123">
          <cell r="C123">
            <v>33757</v>
          </cell>
          <cell r="D123">
            <v>23.850308999999999</v>
          </cell>
          <cell r="E123">
            <v>0</v>
          </cell>
        </row>
        <row r="124">
          <cell r="C124">
            <v>33758</v>
          </cell>
          <cell r="D124">
            <v>23.788039999999999</v>
          </cell>
          <cell r="E124">
            <v>0</v>
          </cell>
        </row>
        <row r="125">
          <cell r="C125">
            <v>33759</v>
          </cell>
          <cell r="D125">
            <v>23.723410999999999</v>
          </cell>
          <cell r="E125">
            <v>0</v>
          </cell>
        </row>
        <row r="126">
          <cell r="C126">
            <v>33760</v>
          </cell>
          <cell r="D126">
            <v>23.805896000000001</v>
          </cell>
          <cell r="E126">
            <v>0</v>
          </cell>
        </row>
        <row r="127">
          <cell r="C127">
            <v>33763</v>
          </cell>
          <cell r="D127">
            <v>23.841944999999999</v>
          </cell>
          <cell r="E127">
            <v>0</v>
          </cell>
        </row>
        <row r="128">
          <cell r="C128">
            <v>33764</v>
          </cell>
          <cell r="D128">
            <v>24.020790000000002</v>
          </cell>
          <cell r="E128">
            <v>0</v>
          </cell>
        </row>
        <row r="129">
          <cell r="C129">
            <v>33765</v>
          </cell>
          <cell r="D129">
            <v>25.248017999999998</v>
          </cell>
          <cell r="E129">
            <v>0</v>
          </cell>
        </row>
        <row r="130">
          <cell r="C130">
            <v>33766</v>
          </cell>
          <cell r="D130">
            <v>25.359356999999999</v>
          </cell>
          <cell r="E130">
            <v>0</v>
          </cell>
        </row>
        <row r="131">
          <cell r="C131">
            <v>33767</v>
          </cell>
          <cell r="D131">
            <v>25.225981999999998</v>
          </cell>
          <cell r="E131">
            <v>0</v>
          </cell>
        </row>
        <row r="132">
          <cell r="C132">
            <v>33770</v>
          </cell>
          <cell r="D132">
            <v>25.198398999999998</v>
          </cell>
          <cell r="E132">
            <v>0</v>
          </cell>
        </row>
        <row r="133">
          <cell r="C133">
            <v>33771</v>
          </cell>
          <cell r="D133">
            <v>25.339081</v>
          </cell>
          <cell r="E133">
            <v>0</v>
          </cell>
        </row>
        <row r="134">
          <cell r="C134">
            <v>33772</v>
          </cell>
          <cell r="D134">
            <v>26.355869999999999</v>
          </cell>
          <cell r="E134">
            <v>0</v>
          </cell>
        </row>
        <row r="135">
          <cell r="C135">
            <v>33773</v>
          </cell>
          <cell r="D135">
            <v>26.538232000000001</v>
          </cell>
          <cell r="E135">
            <v>0</v>
          </cell>
        </row>
        <row r="136">
          <cell r="C136">
            <v>33774</v>
          </cell>
          <cell r="D136">
            <v>25.244181999999999</v>
          </cell>
          <cell r="E136">
            <v>0</v>
          </cell>
        </row>
        <row r="137">
          <cell r="C137">
            <v>33777</v>
          </cell>
          <cell r="D137">
            <v>25.290967999999999</v>
          </cell>
          <cell r="E137">
            <v>0</v>
          </cell>
        </row>
        <row r="138">
          <cell r="C138">
            <v>33778</v>
          </cell>
          <cell r="D138">
            <v>23.888459000000001</v>
          </cell>
          <cell r="E138">
            <v>0</v>
          </cell>
        </row>
        <row r="139">
          <cell r="C139">
            <v>33779</v>
          </cell>
          <cell r="D139">
            <v>22.906583000000001</v>
          </cell>
          <cell r="E139">
            <v>0</v>
          </cell>
        </row>
        <row r="140">
          <cell r="C140">
            <v>33780</v>
          </cell>
          <cell r="D140">
            <v>22.900759999999998</v>
          </cell>
          <cell r="E140">
            <v>0</v>
          </cell>
        </row>
        <row r="141">
          <cell r="C141">
            <v>33781</v>
          </cell>
          <cell r="D141">
            <v>22.742977</v>
          </cell>
          <cell r="E141">
            <v>0</v>
          </cell>
        </row>
        <row r="142">
          <cell r="C142">
            <v>33784</v>
          </cell>
          <cell r="D142">
            <v>22.570748999999999</v>
          </cell>
          <cell r="E142">
            <v>0</v>
          </cell>
        </row>
        <row r="143">
          <cell r="C143">
            <v>33785</v>
          </cell>
          <cell r="D143">
            <v>22.419450000000001</v>
          </cell>
          <cell r="E143">
            <v>0</v>
          </cell>
        </row>
        <row r="144">
          <cell r="C144">
            <v>33786</v>
          </cell>
          <cell r="D144">
            <v>22.029973999999999</v>
          </cell>
          <cell r="E144">
            <v>0</v>
          </cell>
        </row>
        <row r="145">
          <cell r="C145">
            <v>33787</v>
          </cell>
          <cell r="D145">
            <v>22.565159999999999</v>
          </cell>
          <cell r="E145">
            <v>0</v>
          </cell>
        </row>
        <row r="146">
          <cell r="C146">
            <v>33788</v>
          </cell>
          <cell r="D146">
            <v>21.208227999999998</v>
          </cell>
          <cell r="E146">
            <v>0</v>
          </cell>
        </row>
        <row r="147">
          <cell r="C147">
            <v>33791</v>
          </cell>
          <cell r="D147">
            <v>21.490853999999999</v>
          </cell>
          <cell r="E147">
            <v>0</v>
          </cell>
        </row>
        <row r="148">
          <cell r="C148">
            <v>33792</v>
          </cell>
          <cell r="D148">
            <v>21.466048000000001</v>
          </cell>
          <cell r="E148">
            <v>0</v>
          </cell>
        </row>
        <row r="149">
          <cell r="C149">
            <v>33793</v>
          </cell>
          <cell r="D149">
            <v>22.337675999999998</v>
          </cell>
          <cell r="E149">
            <v>0</v>
          </cell>
        </row>
        <row r="150">
          <cell r="C150">
            <v>33794</v>
          </cell>
          <cell r="D150">
            <v>22.197866999999999</v>
          </cell>
          <cell r="E150">
            <v>0</v>
          </cell>
        </row>
        <row r="151">
          <cell r="C151">
            <v>33795</v>
          </cell>
          <cell r="D151">
            <v>22.917670999999999</v>
          </cell>
          <cell r="E151">
            <v>0</v>
          </cell>
        </row>
        <row r="152">
          <cell r="C152">
            <v>33798</v>
          </cell>
          <cell r="D152">
            <v>22.711500999999998</v>
          </cell>
          <cell r="E152">
            <v>0</v>
          </cell>
        </row>
        <row r="153">
          <cell r="C153">
            <v>33799</v>
          </cell>
          <cell r="D153">
            <v>22.631958000000001</v>
          </cell>
          <cell r="E153">
            <v>0</v>
          </cell>
        </row>
        <row r="154">
          <cell r="C154">
            <v>33800</v>
          </cell>
          <cell r="D154">
            <v>22.502009000000001</v>
          </cell>
          <cell r="E154">
            <v>0</v>
          </cell>
        </row>
        <row r="155">
          <cell r="C155">
            <v>33801</v>
          </cell>
          <cell r="D155">
            <v>22.532319999999999</v>
          </cell>
          <cell r="E155">
            <v>0</v>
          </cell>
        </row>
        <row r="156">
          <cell r="C156">
            <v>33802</v>
          </cell>
          <cell r="D156">
            <v>22.614664000000001</v>
          </cell>
          <cell r="E156">
            <v>0</v>
          </cell>
        </row>
        <row r="157">
          <cell r="C157">
            <v>33805</v>
          </cell>
          <cell r="D157">
            <v>22.190982999999999</v>
          </cell>
          <cell r="E157">
            <v>0</v>
          </cell>
        </row>
        <row r="158">
          <cell r="C158">
            <v>33806</v>
          </cell>
          <cell r="D158">
            <v>22.412589000000001</v>
          </cell>
          <cell r="E158">
            <v>0</v>
          </cell>
        </row>
        <row r="159">
          <cell r="C159">
            <v>33807</v>
          </cell>
          <cell r="D159">
            <v>22.132567999999999</v>
          </cell>
          <cell r="E159">
            <v>0</v>
          </cell>
        </row>
        <row r="160">
          <cell r="C160">
            <v>33808</v>
          </cell>
          <cell r="D160">
            <v>22.259148</v>
          </cell>
          <cell r="E160">
            <v>0</v>
          </cell>
        </row>
        <row r="161">
          <cell r="C161">
            <v>33809</v>
          </cell>
          <cell r="D161">
            <v>22.016271</v>
          </cell>
          <cell r="E161">
            <v>0</v>
          </cell>
        </row>
        <row r="162">
          <cell r="C162">
            <v>33812</v>
          </cell>
          <cell r="D162">
            <v>22.173652000000001</v>
          </cell>
          <cell r="E162">
            <v>0</v>
          </cell>
        </row>
        <row r="163">
          <cell r="C163">
            <v>33813</v>
          </cell>
          <cell r="D163">
            <v>22.195740000000001</v>
          </cell>
          <cell r="E163">
            <v>0</v>
          </cell>
        </row>
        <row r="164">
          <cell r="C164">
            <v>33814</v>
          </cell>
          <cell r="D164">
            <v>22.306842</v>
          </cell>
          <cell r="E164">
            <v>0</v>
          </cell>
        </row>
        <row r="165">
          <cell r="C165">
            <v>33815</v>
          </cell>
          <cell r="D165">
            <v>22.490639999999999</v>
          </cell>
          <cell r="E165">
            <v>0</v>
          </cell>
        </row>
        <row r="166">
          <cell r="C166">
            <v>33816</v>
          </cell>
          <cell r="D166">
            <v>22.427610000000001</v>
          </cell>
          <cell r="E166">
            <v>0</v>
          </cell>
        </row>
        <row r="167">
          <cell r="C167">
            <v>33819</v>
          </cell>
          <cell r="D167">
            <v>21.307694999999999</v>
          </cell>
          <cell r="E167">
            <v>0</v>
          </cell>
        </row>
        <row r="168">
          <cell r="C168">
            <v>33820</v>
          </cell>
          <cell r="D168">
            <v>22.478218999999999</v>
          </cell>
          <cell r="E168">
            <v>0</v>
          </cell>
        </row>
        <row r="169">
          <cell r="C169">
            <v>33821</v>
          </cell>
          <cell r="D169">
            <v>22.457830000000001</v>
          </cell>
          <cell r="E169">
            <v>0</v>
          </cell>
        </row>
        <row r="170">
          <cell r="C170">
            <v>33822</v>
          </cell>
          <cell r="D170">
            <v>23.309304000000001</v>
          </cell>
          <cell r="E170">
            <v>0</v>
          </cell>
        </row>
        <row r="171">
          <cell r="C171">
            <v>33823</v>
          </cell>
          <cell r="D171">
            <v>22.174150999999998</v>
          </cell>
          <cell r="E171">
            <v>0</v>
          </cell>
        </row>
        <row r="172">
          <cell r="C172">
            <v>33826</v>
          </cell>
          <cell r="D172">
            <v>21.900241000000001</v>
          </cell>
          <cell r="E172">
            <v>0</v>
          </cell>
        </row>
        <row r="173">
          <cell r="C173">
            <v>33827</v>
          </cell>
          <cell r="D173">
            <v>21.775993</v>
          </cell>
          <cell r="E173">
            <v>0</v>
          </cell>
        </row>
        <row r="174">
          <cell r="C174">
            <v>33828</v>
          </cell>
          <cell r="D174">
            <v>21.909002999999998</v>
          </cell>
          <cell r="E174">
            <v>0</v>
          </cell>
        </row>
        <row r="175">
          <cell r="C175">
            <v>33829</v>
          </cell>
          <cell r="D175">
            <v>21.929252999999999</v>
          </cell>
          <cell r="E175">
            <v>0</v>
          </cell>
        </row>
        <row r="176">
          <cell r="C176">
            <v>33830</v>
          </cell>
          <cell r="D176">
            <v>21.080517</v>
          </cell>
          <cell r="E176">
            <v>0</v>
          </cell>
        </row>
        <row r="177">
          <cell r="C177">
            <v>33833</v>
          </cell>
          <cell r="D177">
            <v>20.289445000000001</v>
          </cell>
          <cell r="E177">
            <v>0</v>
          </cell>
        </row>
        <row r="178">
          <cell r="C178">
            <v>33834</v>
          </cell>
          <cell r="D178">
            <v>20.206363</v>
          </cell>
          <cell r="E178">
            <v>0</v>
          </cell>
        </row>
        <row r="179">
          <cell r="C179">
            <v>33835</v>
          </cell>
          <cell r="D179">
            <v>19.924928000000001</v>
          </cell>
          <cell r="E179">
            <v>0</v>
          </cell>
        </row>
        <row r="180">
          <cell r="C180">
            <v>33836</v>
          </cell>
          <cell r="D180">
            <v>19.955757999999999</v>
          </cell>
          <cell r="E180">
            <v>0</v>
          </cell>
        </row>
        <row r="181">
          <cell r="C181">
            <v>33837</v>
          </cell>
          <cell r="D181">
            <v>20.009136000000002</v>
          </cell>
          <cell r="E181">
            <v>0</v>
          </cell>
        </row>
        <row r="182">
          <cell r="C182">
            <v>33840</v>
          </cell>
          <cell r="D182">
            <v>20.482399999999998</v>
          </cell>
          <cell r="E182">
            <v>0</v>
          </cell>
        </row>
        <row r="183">
          <cell r="C183">
            <v>33841</v>
          </cell>
          <cell r="D183">
            <v>20.293298</v>
          </cell>
          <cell r="E183">
            <v>0</v>
          </cell>
        </row>
        <row r="184">
          <cell r="C184">
            <v>33842</v>
          </cell>
          <cell r="D184">
            <v>22.332117</v>
          </cell>
          <cell r="E184">
            <v>0</v>
          </cell>
        </row>
        <row r="185">
          <cell r="C185">
            <v>33843</v>
          </cell>
          <cell r="D185">
            <v>22.396395999999999</v>
          </cell>
          <cell r="E185">
            <v>0</v>
          </cell>
        </row>
        <row r="186">
          <cell r="C186">
            <v>33844</v>
          </cell>
          <cell r="D186">
            <v>22.394783</v>
          </cell>
          <cell r="E186">
            <v>0</v>
          </cell>
        </row>
        <row r="187">
          <cell r="C187">
            <v>33847</v>
          </cell>
          <cell r="D187">
            <v>22.46106</v>
          </cell>
          <cell r="E187">
            <v>0</v>
          </cell>
        </row>
        <row r="188">
          <cell r="C188">
            <v>33848</v>
          </cell>
          <cell r="D188">
            <v>21.380777999999999</v>
          </cell>
          <cell r="E188">
            <v>0</v>
          </cell>
        </row>
        <row r="189">
          <cell r="C189">
            <v>33849</v>
          </cell>
          <cell r="D189">
            <v>21.327570000000001</v>
          </cell>
          <cell r="E189">
            <v>0</v>
          </cell>
        </row>
        <row r="190">
          <cell r="C190">
            <v>33850</v>
          </cell>
          <cell r="D190">
            <v>21.147632000000002</v>
          </cell>
          <cell r="E190">
            <v>0</v>
          </cell>
        </row>
        <row r="191">
          <cell r="C191">
            <v>33851</v>
          </cell>
          <cell r="D191">
            <v>21.603929999999998</v>
          </cell>
          <cell r="E191">
            <v>0</v>
          </cell>
        </row>
        <row r="192">
          <cell r="C192">
            <v>33854</v>
          </cell>
          <cell r="D192">
            <v>22.175977</v>
          </cell>
          <cell r="E192">
            <v>0</v>
          </cell>
        </row>
        <row r="193">
          <cell r="C193">
            <v>33855</v>
          </cell>
          <cell r="D193">
            <v>21.379981000000001</v>
          </cell>
          <cell r="E193">
            <v>0</v>
          </cell>
        </row>
        <row r="194">
          <cell r="C194">
            <v>33856</v>
          </cell>
          <cell r="D194">
            <v>21.224886999999999</v>
          </cell>
          <cell r="E194">
            <v>0</v>
          </cell>
        </row>
        <row r="195">
          <cell r="C195">
            <v>33857</v>
          </cell>
          <cell r="D195">
            <v>21.472538</v>
          </cell>
          <cell r="E195">
            <v>0</v>
          </cell>
        </row>
        <row r="196">
          <cell r="C196">
            <v>33858</v>
          </cell>
          <cell r="D196">
            <v>21.219483</v>
          </cell>
          <cell r="E196">
            <v>0</v>
          </cell>
        </row>
        <row r="197">
          <cell r="C197">
            <v>33861</v>
          </cell>
          <cell r="D197">
            <v>21.485652999999999</v>
          </cell>
          <cell r="E197">
            <v>0</v>
          </cell>
        </row>
        <row r="198">
          <cell r="C198">
            <v>33862</v>
          </cell>
          <cell r="D198">
            <v>21.348184</v>
          </cell>
          <cell r="E198">
            <v>0</v>
          </cell>
        </row>
        <row r="199">
          <cell r="C199">
            <v>33863</v>
          </cell>
          <cell r="D199">
            <v>21.101483999999999</v>
          </cell>
          <cell r="E199">
            <v>0</v>
          </cell>
        </row>
        <row r="200">
          <cell r="C200">
            <v>33864</v>
          </cell>
          <cell r="D200">
            <v>21.978068</v>
          </cell>
          <cell r="E200">
            <v>0</v>
          </cell>
        </row>
        <row r="201">
          <cell r="C201">
            <v>33865</v>
          </cell>
          <cell r="D201">
            <v>21.449926000000001</v>
          </cell>
          <cell r="E201">
            <v>0</v>
          </cell>
        </row>
        <row r="202">
          <cell r="C202">
            <v>33868</v>
          </cell>
          <cell r="D202">
            <v>22.337344000000002</v>
          </cell>
          <cell r="E202">
            <v>0</v>
          </cell>
        </row>
        <row r="203">
          <cell r="C203">
            <v>33869</v>
          </cell>
          <cell r="D203">
            <v>22.172087000000001</v>
          </cell>
          <cell r="E203">
            <v>0</v>
          </cell>
        </row>
        <row r="204">
          <cell r="C204">
            <v>33870</v>
          </cell>
          <cell r="D204">
            <v>22.346647000000001</v>
          </cell>
          <cell r="E204">
            <v>0</v>
          </cell>
        </row>
        <row r="205">
          <cell r="C205">
            <v>33871</v>
          </cell>
          <cell r="D205">
            <v>22.436889000000001</v>
          </cell>
          <cell r="E205">
            <v>0</v>
          </cell>
        </row>
        <row r="206">
          <cell r="C206">
            <v>33872</v>
          </cell>
          <cell r="D206">
            <v>23.973832000000002</v>
          </cell>
          <cell r="E206">
            <v>0</v>
          </cell>
        </row>
        <row r="207">
          <cell r="C207">
            <v>33875</v>
          </cell>
          <cell r="D207">
            <v>24.897112</v>
          </cell>
          <cell r="E207">
            <v>0</v>
          </cell>
        </row>
        <row r="208">
          <cell r="C208">
            <v>33876</v>
          </cell>
          <cell r="D208">
            <v>26.225999999999999</v>
          </cell>
          <cell r="E208">
            <v>0</v>
          </cell>
        </row>
        <row r="209">
          <cell r="C209">
            <v>33877</v>
          </cell>
          <cell r="D209">
            <v>23.642067999999998</v>
          </cell>
          <cell r="E209">
            <v>0</v>
          </cell>
        </row>
        <row r="210">
          <cell r="C210">
            <v>33878</v>
          </cell>
          <cell r="D210">
            <v>23.686299000000002</v>
          </cell>
          <cell r="E210">
            <v>0</v>
          </cell>
        </row>
        <row r="211">
          <cell r="C211">
            <v>33879</v>
          </cell>
          <cell r="D211">
            <v>23.684024999999998</v>
          </cell>
          <cell r="E211">
            <v>0</v>
          </cell>
        </row>
        <row r="212">
          <cell r="C212">
            <v>33882</v>
          </cell>
          <cell r="D212">
            <v>22.475999000000002</v>
          </cell>
          <cell r="E212">
            <v>0</v>
          </cell>
        </row>
        <row r="213">
          <cell r="C213">
            <v>33883</v>
          </cell>
          <cell r="D213">
            <v>22.361325000000001</v>
          </cell>
          <cell r="E213">
            <v>0</v>
          </cell>
        </row>
        <row r="214">
          <cell r="C214">
            <v>33884</v>
          </cell>
          <cell r="D214">
            <v>22.18788</v>
          </cell>
          <cell r="E214">
            <v>0</v>
          </cell>
        </row>
        <row r="215">
          <cell r="C215">
            <v>33885</v>
          </cell>
          <cell r="D215">
            <v>21.982240999999998</v>
          </cell>
          <cell r="E215">
            <v>0</v>
          </cell>
        </row>
        <row r="216">
          <cell r="C216">
            <v>33886</v>
          </cell>
          <cell r="D216">
            <v>22.052627999999999</v>
          </cell>
          <cell r="E216">
            <v>0</v>
          </cell>
        </row>
        <row r="217">
          <cell r="C217">
            <v>33889</v>
          </cell>
          <cell r="D217">
            <v>23.257473999999998</v>
          </cell>
          <cell r="E217">
            <v>0</v>
          </cell>
        </row>
        <row r="218">
          <cell r="C218">
            <v>33890</v>
          </cell>
          <cell r="D218">
            <v>23.450886000000001</v>
          </cell>
          <cell r="E218">
            <v>0</v>
          </cell>
        </row>
        <row r="219">
          <cell r="C219">
            <v>33891</v>
          </cell>
          <cell r="D219">
            <v>23.33907</v>
          </cell>
          <cell r="E219">
            <v>0</v>
          </cell>
        </row>
        <row r="220">
          <cell r="C220">
            <v>33892</v>
          </cell>
          <cell r="D220">
            <v>23.341024999999998</v>
          </cell>
          <cell r="E220">
            <v>0</v>
          </cell>
        </row>
        <row r="221">
          <cell r="C221">
            <v>33893</v>
          </cell>
          <cell r="D221">
            <v>23.107527000000001</v>
          </cell>
          <cell r="E221">
            <v>0</v>
          </cell>
        </row>
        <row r="222">
          <cell r="C222">
            <v>33896</v>
          </cell>
          <cell r="D222">
            <v>23.397217000000001</v>
          </cell>
          <cell r="E222">
            <v>0</v>
          </cell>
        </row>
        <row r="223">
          <cell r="C223">
            <v>33897</v>
          </cell>
          <cell r="D223">
            <v>23.022037999999998</v>
          </cell>
          <cell r="E223">
            <v>0</v>
          </cell>
        </row>
        <row r="224">
          <cell r="C224">
            <v>33898</v>
          </cell>
          <cell r="D224">
            <v>23.354804999999999</v>
          </cell>
          <cell r="E224">
            <v>0</v>
          </cell>
        </row>
        <row r="225">
          <cell r="C225">
            <v>33899</v>
          </cell>
          <cell r="D225">
            <v>23.328278999999998</v>
          </cell>
          <cell r="E225">
            <v>0</v>
          </cell>
        </row>
        <row r="226">
          <cell r="C226">
            <v>33900</v>
          </cell>
          <cell r="D226">
            <v>22.868614999999998</v>
          </cell>
          <cell r="E226">
            <v>0</v>
          </cell>
        </row>
        <row r="227">
          <cell r="C227">
            <v>33903</v>
          </cell>
          <cell r="D227">
            <v>23.276471999999998</v>
          </cell>
          <cell r="E227">
            <v>0</v>
          </cell>
        </row>
        <row r="228">
          <cell r="C228">
            <v>33904</v>
          </cell>
          <cell r="D228">
            <v>23.323491000000001</v>
          </cell>
          <cell r="E228">
            <v>0</v>
          </cell>
        </row>
        <row r="229">
          <cell r="C229">
            <v>33905</v>
          </cell>
          <cell r="D229">
            <v>23.173190000000002</v>
          </cell>
          <cell r="E229">
            <v>0</v>
          </cell>
        </row>
        <row r="230">
          <cell r="C230">
            <v>33906</v>
          </cell>
          <cell r="D230">
            <v>23.205444</v>
          </cell>
          <cell r="E230">
            <v>0</v>
          </cell>
        </row>
        <row r="231">
          <cell r="C231">
            <v>33907</v>
          </cell>
          <cell r="D231">
            <v>23.182392</v>
          </cell>
          <cell r="E231">
            <v>0</v>
          </cell>
        </row>
        <row r="232">
          <cell r="C232">
            <v>33910</v>
          </cell>
          <cell r="D232">
            <v>22.927156</v>
          </cell>
          <cell r="E232">
            <v>0</v>
          </cell>
        </row>
        <row r="233">
          <cell r="C233">
            <v>33911</v>
          </cell>
          <cell r="D233">
            <v>23.313991000000001</v>
          </cell>
          <cell r="E233">
            <v>0</v>
          </cell>
        </row>
        <row r="234">
          <cell r="C234">
            <v>33912</v>
          </cell>
          <cell r="D234">
            <v>23.163412999999998</v>
          </cell>
          <cell r="E234">
            <v>0</v>
          </cell>
        </row>
        <row r="235">
          <cell r="C235">
            <v>33913</v>
          </cell>
          <cell r="D235">
            <v>23.266867000000001</v>
          </cell>
          <cell r="E235">
            <v>0</v>
          </cell>
        </row>
        <row r="236">
          <cell r="C236">
            <v>33914</v>
          </cell>
          <cell r="D236">
            <v>23.178598000000001</v>
          </cell>
          <cell r="E236">
            <v>0</v>
          </cell>
        </row>
        <row r="237">
          <cell r="C237">
            <v>33917</v>
          </cell>
          <cell r="D237">
            <v>23.413885000000001</v>
          </cell>
          <cell r="E237">
            <v>0</v>
          </cell>
        </row>
        <row r="238">
          <cell r="C238">
            <v>33918</v>
          </cell>
          <cell r="D238">
            <v>23.392507999999999</v>
          </cell>
          <cell r="E238">
            <v>0</v>
          </cell>
        </row>
        <row r="239">
          <cell r="C239">
            <v>33919</v>
          </cell>
          <cell r="D239">
            <v>23.283932</v>
          </cell>
          <cell r="E239">
            <v>0</v>
          </cell>
        </row>
        <row r="240">
          <cell r="C240">
            <v>33920</v>
          </cell>
          <cell r="D240">
            <v>23.196107999999999</v>
          </cell>
          <cell r="E240">
            <v>0</v>
          </cell>
        </row>
        <row r="241">
          <cell r="C241">
            <v>33921</v>
          </cell>
          <cell r="D241">
            <v>23.426739000000001</v>
          </cell>
          <cell r="E241">
            <v>0</v>
          </cell>
        </row>
        <row r="242">
          <cell r="C242">
            <v>33924</v>
          </cell>
          <cell r="D242">
            <v>23.270285000000001</v>
          </cell>
          <cell r="E242">
            <v>0</v>
          </cell>
        </row>
        <row r="243">
          <cell r="C243">
            <v>33925</v>
          </cell>
          <cell r="D243">
            <v>24.770536</v>
          </cell>
          <cell r="E243">
            <v>0</v>
          </cell>
        </row>
        <row r="244">
          <cell r="C244">
            <v>33926</v>
          </cell>
          <cell r="D244">
            <v>23.975014999999999</v>
          </cell>
          <cell r="E244">
            <v>0</v>
          </cell>
        </row>
        <row r="245">
          <cell r="C245">
            <v>33927</v>
          </cell>
          <cell r="D245">
            <v>24.071366999999999</v>
          </cell>
          <cell r="E245">
            <v>0</v>
          </cell>
        </row>
        <row r="246">
          <cell r="C246">
            <v>33928</v>
          </cell>
          <cell r="D246">
            <v>24.360571</v>
          </cell>
          <cell r="E246">
            <v>0</v>
          </cell>
        </row>
        <row r="247">
          <cell r="C247">
            <v>33931</v>
          </cell>
          <cell r="D247">
            <v>24.016542000000001</v>
          </cell>
          <cell r="E247">
            <v>0</v>
          </cell>
        </row>
        <row r="248">
          <cell r="C248">
            <v>33932</v>
          </cell>
          <cell r="D248">
            <v>23.915441999999999</v>
          </cell>
          <cell r="E248">
            <v>0</v>
          </cell>
        </row>
        <row r="249">
          <cell r="C249">
            <v>33933</v>
          </cell>
          <cell r="D249">
            <v>24.091718</v>
          </cell>
          <cell r="E249">
            <v>0</v>
          </cell>
        </row>
        <row r="250">
          <cell r="C250">
            <v>33934</v>
          </cell>
          <cell r="D250">
            <v>24.105913000000001</v>
          </cell>
          <cell r="E250">
            <v>0</v>
          </cell>
        </row>
        <row r="251">
          <cell r="C251">
            <v>33935</v>
          </cell>
          <cell r="D251">
            <v>24.214338000000001</v>
          </cell>
          <cell r="E251">
            <v>0</v>
          </cell>
        </row>
        <row r="252">
          <cell r="C252">
            <v>33938</v>
          </cell>
          <cell r="D252">
            <v>24.396588000000001</v>
          </cell>
          <cell r="E252">
            <v>0</v>
          </cell>
        </row>
        <row r="253">
          <cell r="C253">
            <v>33939</v>
          </cell>
          <cell r="D253">
            <v>24.220818999999999</v>
          </cell>
          <cell r="E253">
            <v>0</v>
          </cell>
        </row>
        <row r="254">
          <cell r="C254">
            <v>33940</v>
          </cell>
          <cell r="D254">
            <v>24.375408</v>
          </cell>
          <cell r="E254">
            <v>0</v>
          </cell>
        </row>
        <row r="255">
          <cell r="C255">
            <v>33941</v>
          </cell>
          <cell r="D255">
            <v>24.068964999999999</v>
          </cell>
          <cell r="E255">
            <v>0</v>
          </cell>
        </row>
        <row r="256">
          <cell r="C256">
            <v>33942</v>
          </cell>
          <cell r="D256">
            <v>23.945343999999999</v>
          </cell>
          <cell r="E256">
            <v>0</v>
          </cell>
        </row>
        <row r="257">
          <cell r="C257">
            <v>33945</v>
          </cell>
          <cell r="D257">
            <v>23.747095000000002</v>
          </cell>
          <cell r="E257">
            <v>0</v>
          </cell>
        </row>
        <row r="258">
          <cell r="C258">
            <v>33946</v>
          </cell>
          <cell r="D258">
            <v>24.203189999999999</v>
          </cell>
          <cell r="E258">
            <v>0</v>
          </cell>
        </row>
        <row r="259">
          <cell r="C259">
            <v>33947</v>
          </cell>
          <cell r="D259">
            <v>24.583819999999999</v>
          </cell>
          <cell r="E259">
            <v>0</v>
          </cell>
        </row>
        <row r="260">
          <cell r="C260">
            <v>33948</v>
          </cell>
          <cell r="D260">
            <v>24.311226999999999</v>
          </cell>
          <cell r="E260">
            <v>0</v>
          </cell>
        </row>
        <row r="261">
          <cell r="C261">
            <v>33949</v>
          </cell>
          <cell r="D261">
            <v>24.277315000000002</v>
          </cell>
          <cell r="E261">
            <v>0</v>
          </cell>
        </row>
        <row r="262">
          <cell r="C262">
            <v>33952</v>
          </cell>
          <cell r="D262">
            <v>24.588705999999998</v>
          </cell>
          <cell r="E262">
            <v>0</v>
          </cell>
        </row>
        <row r="263">
          <cell r="C263">
            <v>33953</v>
          </cell>
          <cell r="D263">
            <v>24.5838</v>
          </cell>
          <cell r="E263">
            <v>0</v>
          </cell>
        </row>
        <row r="264">
          <cell r="C264">
            <v>33954</v>
          </cell>
          <cell r="D264">
            <v>24.604133999999998</v>
          </cell>
          <cell r="E264">
            <v>0</v>
          </cell>
        </row>
        <row r="265">
          <cell r="C265">
            <v>33955</v>
          </cell>
          <cell r="D265">
            <v>24.519821</v>
          </cell>
          <cell r="E265">
            <v>0</v>
          </cell>
        </row>
        <row r="266">
          <cell r="C266">
            <v>33956</v>
          </cell>
          <cell r="D266">
            <v>24.328669999999999</v>
          </cell>
          <cell r="E266">
            <v>0</v>
          </cell>
        </row>
        <row r="267">
          <cell r="C267">
            <v>33959</v>
          </cell>
          <cell r="D267">
            <v>24.146850000000001</v>
          </cell>
          <cell r="E267">
            <v>0</v>
          </cell>
        </row>
        <row r="268">
          <cell r="C268">
            <v>33960</v>
          </cell>
          <cell r="D268">
            <v>23.991799</v>
          </cell>
          <cell r="E268">
            <v>0</v>
          </cell>
        </row>
        <row r="269">
          <cell r="C269">
            <v>33961</v>
          </cell>
          <cell r="D269">
            <v>24.011361999999998</v>
          </cell>
          <cell r="E269">
            <v>0</v>
          </cell>
        </row>
        <row r="270">
          <cell r="C270">
            <v>33962</v>
          </cell>
          <cell r="D270">
            <v>24.367473</v>
          </cell>
          <cell r="E270">
            <v>0</v>
          </cell>
        </row>
        <row r="271">
          <cell r="C271">
            <v>33963</v>
          </cell>
          <cell r="D271">
            <v>24.367473</v>
          </cell>
          <cell r="E271">
            <v>0</v>
          </cell>
        </row>
        <row r="272">
          <cell r="C272">
            <v>33966</v>
          </cell>
          <cell r="D272">
            <v>24.345644</v>
          </cell>
          <cell r="E272">
            <v>0</v>
          </cell>
        </row>
        <row r="273">
          <cell r="C273">
            <v>33967</v>
          </cell>
          <cell r="D273">
            <v>23.849464999999999</v>
          </cell>
          <cell r="E273">
            <v>0</v>
          </cell>
        </row>
        <row r="274">
          <cell r="C274">
            <v>33968</v>
          </cell>
          <cell r="D274">
            <v>22.793662999999999</v>
          </cell>
          <cell r="E274">
            <v>0</v>
          </cell>
        </row>
        <row r="275">
          <cell r="C275">
            <v>33969</v>
          </cell>
          <cell r="D275">
            <v>24.354889</v>
          </cell>
          <cell r="E275">
            <v>0</v>
          </cell>
        </row>
        <row r="276">
          <cell r="C276">
            <v>33973</v>
          </cell>
          <cell r="D276">
            <v>24.366921999999999</v>
          </cell>
          <cell r="E276">
            <v>0</v>
          </cell>
        </row>
        <row r="277">
          <cell r="C277">
            <v>33974</v>
          </cell>
          <cell r="D277">
            <v>24.363363</v>
          </cell>
          <cell r="E277">
            <v>0</v>
          </cell>
        </row>
        <row r="278">
          <cell r="C278">
            <v>33975</v>
          </cell>
          <cell r="D278">
            <v>24.287534000000001</v>
          </cell>
          <cell r="E278">
            <v>0</v>
          </cell>
        </row>
        <row r="279">
          <cell r="C279">
            <v>33976</v>
          </cell>
          <cell r="D279">
            <v>23.205212</v>
          </cell>
          <cell r="E279">
            <v>0</v>
          </cell>
        </row>
        <row r="280">
          <cell r="C280">
            <v>33977</v>
          </cell>
          <cell r="D280">
            <v>23.170807</v>
          </cell>
          <cell r="E280">
            <v>0</v>
          </cell>
        </row>
        <row r="281">
          <cell r="C281">
            <v>33980</v>
          </cell>
          <cell r="D281">
            <v>23.08764</v>
          </cell>
          <cell r="E281">
            <v>0</v>
          </cell>
        </row>
        <row r="282">
          <cell r="C282">
            <v>33981</v>
          </cell>
          <cell r="D282">
            <v>23.177652999999999</v>
          </cell>
          <cell r="E282">
            <v>0</v>
          </cell>
        </row>
        <row r="283">
          <cell r="C283">
            <v>33982</v>
          </cell>
          <cell r="D283">
            <v>22.916214</v>
          </cell>
          <cell r="E283">
            <v>0</v>
          </cell>
        </row>
        <row r="284">
          <cell r="C284">
            <v>33983</v>
          </cell>
          <cell r="D284">
            <v>22.988306999999999</v>
          </cell>
          <cell r="E284">
            <v>0</v>
          </cell>
        </row>
        <row r="285">
          <cell r="C285">
            <v>33984</v>
          </cell>
          <cell r="D285">
            <v>23.013732999999998</v>
          </cell>
          <cell r="E285">
            <v>0</v>
          </cell>
        </row>
        <row r="286">
          <cell r="C286">
            <v>33987</v>
          </cell>
          <cell r="D286">
            <v>23.189143000000001</v>
          </cell>
          <cell r="E286">
            <v>0</v>
          </cell>
        </row>
        <row r="287">
          <cell r="C287">
            <v>33988</v>
          </cell>
          <cell r="D287">
            <v>23.266221999999999</v>
          </cell>
          <cell r="E287">
            <v>0</v>
          </cell>
        </row>
        <row r="288">
          <cell r="C288">
            <v>33989</v>
          </cell>
          <cell r="D288">
            <v>23.344308000000002</v>
          </cell>
          <cell r="E288">
            <v>0</v>
          </cell>
        </row>
        <row r="289">
          <cell r="C289">
            <v>33990</v>
          </cell>
          <cell r="D289">
            <v>23.359597000000001</v>
          </cell>
          <cell r="E289">
            <v>0</v>
          </cell>
        </row>
        <row r="290">
          <cell r="C290">
            <v>33991</v>
          </cell>
          <cell r="D290">
            <v>23.339279000000001</v>
          </cell>
          <cell r="E290">
            <v>0</v>
          </cell>
        </row>
        <row r="291">
          <cell r="C291">
            <v>33994</v>
          </cell>
          <cell r="D291">
            <v>23.114201000000001</v>
          </cell>
          <cell r="E291">
            <v>0</v>
          </cell>
        </row>
        <row r="292">
          <cell r="C292">
            <v>33995</v>
          </cell>
          <cell r="D292">
            <v>23.155341</v>
          </cell>
          <cell r="E292">
            <v>0</v>
          </cell>
        </row>
        <row r="293">
          <cell r="C293">
            <v>33996</v>
          </cell>
          <cell r="D293">
            <v>23.240987000000001</v>
          </cell>
          <cell r="E293">
            <v>0</v>
          </cell>
        </row>
        <row r="294">
          <cell r="C294">
            <v>33997</v>
          </cell>
          <cell r="D294">
            <v>23.408916999999999</v>
          </cell>
          <cell r="E294">
            <v>0</v>
          </cell>
        </row>
        <row r="295">
          <cell r="C295">
            <v>33998</v>
          </cell>
          <cell r="D295">
            <v>23.721018999999998</v>
          </cell>
          <cell r="E295">
            <v>0</v>
          </cell>
        </row>
        <row r="296">
          <cell r="C296">
            <v>34001</v>
          </cell>
          <cell r="D296">
            <v>23.706737</v>
          </cell>
          <cell r="E296">
            <v>0</v>
          </cell>
        </row>
        <row r="297">
          <cell r="C297">
            <v>34002</v>
          </cell>
          <cell r="D297">
            <v>23.388304000000002</v>
          </cell>
          <cell r="E297">
            <v>0</v>
          </cell>
        </row>
        <row r="298">
          <cell r="C298">
            <v>34003</v>
          </cell>
          <cell r="D298">
            <v>23.447109000000001</v>
          </cell>
          <cell r="E298">
            <v>0</v>
          </cell>
        </row>
        <row r="299">
          <cell r="C299">
            <v>34004</v>
          </cell>
          <cell r="D299">
            <v>23.424659999999999</v>
          </cell>
          <cell r="E299">
            <v>0</v>
          </cell>
        </row>
        <row r="300">
          <cell r="C300">
            <v>34005</v>
          </cell>
          <cell r="D300">
            <v>23.434805999999998</v>
          </cell>
          <cell r="E300">
            <v>0</v>
          </cell>
        </row>
        <row r="301">
          <cell r="C301">
            <v>34008</v>
          </cell>
          <cell r="D301">
            <v>23.461289000000001</v>
          </cell>
          <cell r="E301">
            <v>0</v>
          </cell>
        </row>
        <row r="302">
          <cell r="C302">
            <v>34009</v>
          </cell>
          <cell r="D302">
            <v>23.171503000000001</v>
          </cell>
          <cell r="E302">
            <v>0</v>
          </cell>
        </row>
        <row r="303">
          <cell r="C303">
            <v>34010</v>
          </cell>
          <cell r="D303">
            <v>23.129629999999999</v>
          </cell>
          <cell r="E303">
            <v>0</v>
          </cell>
        </row>
        <row r="304">
          <cell r="C304">
            <v>34011</v>
          </cell>
          <cell r="D304">
            <v>23.459295000000001</v>
          </cell>
          <cell r="E304">
            <v>0</v>
          </cell>
        </row>
        <row r="305">
          <cell r="C305">
            <v>34012</v>
          </cell>
          <cell r="D305">
            <v>23.372636</v>
          </cell>
          <cell r="E305">
            <v>0</v>
          </cell>
        </row>
        <row r="306">
          <cell r="C306">
            <v>34015</v>
          </cell>
          <cell r="D306">
            <v>23.491557</v>
          </cell>
          <cell r="E306">
            <v>0</v>
          </cell>
        </row>
        <row r="307">
          <cell r="C307">
            <v>34016</v>
          </cell>
          <cell r="D307">
            <v>23.49221</v>
          </cell>
          <cell r="E307">
            <v>0</v>
          </cell>
        </row>
        <row r="308">
          <cell r="C308">
            <v>34017</v>
          </cell>
          <cell r="D308">
            <v>23.530912000000001</v>
          </cell>
          <cell r="E308">
            <v>0</v>
          </cell>
        </row>
        <row r="309">
          <cell r="C309">
            <v>34018</v>
          </cell>
          <cell r="D309">
            <v>23.539185</v>
          </cell>
          <cell r="E309">
            <v>0</v>
          </cell>
        </row>
        <row r="310">
          <cell r="C310">
            <v>34019</v>
          </cell>
          <cell r="D310">
            <v>23.500456</v>
          </cell>
          <cell r="E310">
            <v>0</v>
          </cell>
        </row>
        <row r="311">
          <cell r="C311">
            <v>34022</v>
          </cell>
          <cell r="D311">
            <v>23.537763000000002</v>
          </cell>
          <cell r="E311">
            <v>0</v>
          </cell>
        </row>
        <row r="312">
          <cell r="C312">
            <v>34023</v>
          </cell>
          <cell r="D312">
            <v>23.559926000000001</v>
          </cell>
          <cell r="E312">
            <v>0</v>
          </cell>
        </row>
        <row r="313">
          <cell r="C313">
            <v>34024</v>
          </cell>
          <cell r="D313">
            <v>23.606103999999998</v>
          </cell>
          <cell r="E313">
            <v>0</v>
          </cell>
        </row>
        <row r="314">
          <cell r="C314">
            <v>34025</v>
          </cell>
          <cell r="D314">
            <v>23.564644999999999</v>
          </cell>
          <cell r="E314">
            <v>0</v>
          </cell>
        </row>
        <row r="315">
          <cell r="C315">
            <v>34026</v>
          </cell>
          <cell r="D315">
            <v>23.504124999999998</v>
          </cell>
          <cell r="E315">
            <v>0</v>
          </cell>
        </row>
        <row r="316">
          <cell r="C316">
            <v>34029</v>
          </cell>
          <cell r="D316">
            <v>23.457736000000001</v>
          </cell>
          <cell r="E316">
            <v>0</v>
          </cell>
        </row>
        <row r="317">
          <cell r="C317">
            <v>34030</v>
          </cell>
          <cell r="D317">
            <v>23.520188999999998</v>
          </cell>
          <cell r="E317">
            <v>0</v>
          </cell>
        </row>
        <row r="318">
          <cell r="C318">
            <v>34031</v>
          </cell>
          <cell r="D318">
            <v>23.458269000000001</v>
          </cell>
          <cell r="E318">
            <v>0</v>
          </cell>
        </row>
        <row r="319">
          <cell r="C319">
            <v>34032</v>
          </cell>
          <cell r="D319">
            <v>23.485341999999999</v>
          </cell>
          <cell r="E319">
            <v>0</v>
          </cell>
        </row>
        <row r="320">
          <cell r="C320">
            <v>34033</v>
          </cell>
          <cell r="D320">
            <v>23.472109</v>
          </cell>
          <cell r="E320">
            <v>0</v>
          </cell>
        </row>
        <row r="321">
          <cell r="C321">
            <v>34036</v>
          </cell>
          <cell r="D321">
            <v>23.456334999999999</v>
          </cell>
          <cell r="E321">
            <v>0</v>
          </cell>
        </row>
        <row r="322">
          <cell r="C322">
            <v>34037</v>
          </cell>
          <cell r="D322">
            <v>23.484911</v>
          </cell>
          <cell r="E322">
            <v>0</v>
          </cell>
        </row>
        <row r="323">
          <cell r="C323">
            <v>34038</v>
          </cell>
          <cell r="D323">
            <v>23.461507000000001</v>
          </cell>
          <cell r="E323">
            <v>0</v>
          </cell>
        </row>
        <row r="324">
          <cell r="C324">
            <v>34039</v>
          </cell>
          <cell r="D324">
            <v>23.416986000000001</v>
          </cell>
          <cell r="E324">
            <v>0</v>
          </cell>
        </row>
        <row r="325">
          <cell r="C325">
            <v>34040</v>
          </cell>
          <cell r="D325">
            <v>23.512115000000001</v>
          </cell>
          <cell r="E325">
            <v>0</v>
          </cell>
        </row>
        <row r="326">
          <cell r="C326">
            <v>34043</v>
          </cell>
          <cell r="D326">
            <v>23.398095999999999</v>
          </cell>
          <cell r="E326">
            <v>0</v>
          </cell>
        </row>
        <row r="327">
          <cell r="C327">
            <v>34044</v>
          </cell>
          <cell r="D327">
            <v>23.369147000000002</v>
          </cell>
          <cell r="E327">
            <v>0</v>
          </cell>
        </row>
        <row r="328">
          <cell r="C328">
            <v>34045</v>
          </cell>
          <cell r="D328">
            <v>23.459651999999998</v>
          </cell>
          <cell r="E328">
            <v>0</v>
          </cell>
        </row>
        <row r="329">
          <cell r="C329">
            <v>34046</v>
          </cell>
          <cell r="D329">
            <v>23.370156000000001</v>
          </cell>
          <cell r="E329">
            <v>0</v>
          </cell>
        </row>
        <row r="330">
          <cell r="C330">
            <v>34047</v>
          </cell>
          <cell r="D330">
            <v>23.300463000000001</v>
          </cell>
          <cell r="E330">
            <v>0</v>
          </cell>
        </row>
        <row r="331">
          <cell r="C331">
            <v>34050</v>
          </cell>
          <cell r="D331">
            <v>23.360319</v>
          </cell>
          <cell r="E331">
            <v>0</v>
          </cell>
        </row>
        <row r="332">
          <cell r="C332">
            <v>34051</v>
          </cell>
          <cell r="D332">
            <v>23.493043</v>
          </cell>
          <cell r="E332">
            <v>0</v>
          </cell>
        </row>
        <row r="333">
          <cell r="C333">
            <v>34052</v>
          </cell>
          <cell r="D333">
            <v>23.456081999999999</v>
          </cell>
          <cell r="E333">
            <v>0</v>
          </cell>
        </row>
        <row r="334">
          <cell r="C334">
            <v>34053</v>
          </cell>
          <cell r="D334">
            <v>23.360562999999999</v>
          </cell>
          <cell r="E334">
            <v>0</v>
          </cell>
        </row>
        <row r="335">
          <cell r="C335">
            <v>34054</v>
          </cell>
          <cell r="D335">
            <v>23.408684000000001</v>
          </cell>
          <cell r="E335">
            <v>0</v>
          </cell>
        </row>
        <row r="336">
          <cell r="C336">
            <v>34057</v>
          </cell>
          <cell r="D336">
            <v>23.481234000000001</v>
          </cell>
          <cell r="E336">
            <v>0</v>
          </cell>
        </row>
        <row r="337">
          <cell r="C337">
            <v>34058</v>
          </cell>
          <cell r="D337">
            <v>23.52806</v>
          </cell>
          <cell r="E337">
            <v>0</v>
          </cell>
        </row>
        <row r="338">
          <cell r="C338">
            <v>34059</v>
          </cell>
          <cell r="D338">
            <v>23.483899999999998</v>
          </cell>
          <cell r="E338">
            <v>0</v>
          </cell>
        </row>
        <row r="339">
          <cell r="C339">
            <v>34060</v>
          </cell>
          <cell r="D339">
            <v>23.478646999999999</v>
          </cell>
          <cell r="E339">
            <v>0</v>
          </cell>
        </row>
        <row r="340">
          <cell r="C340">
            <v>34061</v>
          </cell>
          <cell r="D340">
            <v>23.467489</v>
          </cell>
          <cell r="E340">
            <v>0</v>
          </cell>
        </row>
        <row r="341">
          <cell r="C341">
            <v>34064</v>
          </cell>
          <cell r="D341">
            <v>23.500468000000001</v>
          </cell>
          <cell r="E341">
            <v>0</v>
          </cell>
        </row>
        <row r="342">
          <cell r="C342">
            <v>34065</v>
          </cell>
          <cell r="D342">
            <v>23.502262999999999</v>
          </cell>
          <cell r="E342">
            <v>0</v>
          </cell>
        </row>
        <row r="343">
          <cell r="C343">
            <v>34066</v>
          </cell>
          <cell r="D343">
            <v>23.499829999999999</v>
          </cell>
          <cell r="E343">
            <v>0</v>
          </cell>
        </row>
        <row r="344">
          <cell r="C344">
            <v>34067</v>
          </cell>
          <cell r="D344">
            <v>23.429952</v>
          </cell>
          <cell r="E344">
            <v>0</v>
          </cell>
        </row>
        <row r="345">
          <cell r="C345">
            <v>34068</v>
          </cell>
          <cell r="D345">
            <v>23.495018000000002</v>
          </cell>
          <cell r="E345">
            <v>0</v>
          </cell>
        </row>
        <row r="346">
          <cell r="C346">
            <v>34071</v>
          </cell>
          <cell r="D346">
            <v>23.472652</v>
          </cell>
          <cell r="E346">
            <v>0</v>
          </cell>
        </row>
        <row r="347">
          <cell r="C347">
            <v>34072</v>
          </cell>
          <cell r="D347">
            <v>23.491256</v>
          </cell>
          <cell r="E347">
            <v>0</v>
          </cell>
        </row>
        <row r="348">
          <cell r="C348">
            <v>34073</v>
          </cell>
          <cell r="D348">
            <v>23.474899000000001</v>
          </cell>
          <cell r="E348">
            <v>0</v>
          </cell>
        </row>
        <row r="349">
          <cell r="C349">
            <v>34074</v>
          </cell>
          <cell r="D349">
            <v>23.476908000000002</v>
          </cell>
          <cell r="E349">
            <v>0</v>
          </cell>
        </row>
        <row r="350">
          <cell r="C350">
            <v>34075</v>
          </cell>
          <cell r="D350">
            <v>23.378537000000001</v>
          </cell>
          <cell r="E350">
            <v>0</v>
          </cell>
        </row>
        <row r="351">
          <cell r="C351">
            <v>34078</v>
          </cell>
          <cell r="D351">
            <v>23.546673999999999</v>
          </cell>
          <cell r="E351">
            <v>0</v>
          </cell>
        </row>
        <row r="352">
          <cell r="C352">
            <v>34079</v>
          </cell>
          <cell r="D352">
            <v>22.212219000000001</v>
          </cell>
          <cell r="E352">
            <v>0</v>
          </cell>
        </row>
        <row r="353">
          <cell r="C353">
            <v>34080</v>
          </cell>
          <cell r="D353">
            <v>22.254258</v>
          </cell>
          <cell r="E353">
            <v>0</v>
          </cell>
        </row>
        <row r="354">
          <cell r="C354">
            <v>34081</v>
          </cell>
          <cell r="D354">
            <v>22.285591</v>
          </cell>
          <cell r="E354">
            <v>0</v>
          </cell>
        </row>
        <row r="355">
          <cell r="C355">
            <v>34082</v>
          </cell>
          <cell r="D355">
            <v>22.262991</v>
          </cell>
          <cell r="E355">
            <v>0</v>
          </cell>
        </row>
        <row r="356">
          <cell r="C356">
            <v>34085</v>
          </cell>
          <cell r="D356">
            <v>22.254891000000001</v>
          </cell>
          <cell r="E356">
            <v>0</v>
          </cell>
        </row>
        <row r="357">
          <cell r="C357">
            <v>34086</v>
          </cell>
          <cell r="D357">
            <v>22.169241</v>
          </cell>
          <cell r="E357">
            <v>0</v>
          </cell>
        </row>
        <row r="358">
          <cell r="C358">
            <v>34087</v>
          </cell>
          <cell r="D358">
            <v>22.352283</v>
          </cell>
          <cell r="E358">
            <v>0</v>
          </cell>
        </row>
        <row r="359">
          <cell r="C359">
            <v>34088</v>
          </cell>
          <cell r="D359">
            <v>22.319997000000001</v>
          </cell>
          <cell r="E359">
            <v>0</v>
          </cell>
        </row>
        <row r="360">
          <cell r="C360">
            <v>34089</v>
          </cell>
          <cell r="D360">
            <v>22.310395</v>
          </cell>
          <cell r="E360">
            <v>0</v>
          </cell>
        </row>
        <row r="361">
          <cell r="C361">
            <v>34092</v>
          </cell>
          <cell r="D361">
            <v>22.322766000000001</v>
          </cell>
          <cell r="E361">
            <v>0</v>
          </cell>
        </row>
        <row r="362">
          <cell r="C362">
            <v>34093</v>
          </cell>
          <cell r="D362">
            <v>22.330656999999999</v>
          </cell>
          <cell r="E362">
            <v>0</v>
          </cell>
        </row>
        <row r="363">
          <cell r="C363">
            <v>34094</v>
          </cell>
          <cell r="D363">
            <v>22.315853000000001</v>
          </cell>
          <cell r="E363">
            <v>0</v>
          </cell>
        </row>
        <row r="364">
          <cell r="C364">
            <v>34095</v>
          </cell>
          <cell r="D364">
            <v>21.192625</v>
          </cell>
          <cell r="E364">
            <v>0</v>
          </cell>
        </row>
        <row r="365">
          <cell r="C365">
            <v>34096</v>
          </cell>
          <cell r="D365">
            <v>20.149788999999998</v>
          </cell>
          <cell r="E365">
            <v>0</v>
          </cell>
        </row>
        <row r="366">
          <cell r="C366">
            <v>34099</v>
          </cell>
          <cell r="D366">
            <v>19.669262</v>
          </cell>
          <cell r="E366">
            <v>0</v>
          </cell>
        </row>
        <row r="367">
          <cell r="C367">
            <v>34100</v>
          </cell>
          <cell r="D367">
            <v>19.622774</v>
          </cell>
          <cell r="E367">
            <v>0</v>
          </cell>
        </row>
        <row r="368">
          <cell r="C368">
            <v>34101</v>
          </cell>
          <cell r="D368">
            <v>18.664045000000002</v>
          </cell>
          <cell r="E368">
            <v>0</v>
          </cell>
        </row>
        <row r="369">
          <cell r="C369">
            <v>34102</v>
          </cell>
          <cell r="D369">
            <v>19.410205000000001</v>
          </cell>
          <cell r="E369">
            <v>0</v>
          </cell>
        </row>
        <row r="370">
          <cell r="C370">
            <v>34103</v>
          </cell>
          <cell r="D370">
            <v>19.35529</v>
          </cell>
          <cell r="E370">
            <v>0</v>
          </cell>
        </row>
        <row r="371">
          <cell r="C371">
            <v>34106</v>
          </cell>
          <cell r="D371">
            <v>22.413430000000002</v>
          </cell>
          <cell r="E371">
            <v>0</v>
          </cell>
        </row>
        <row r="372">
          <cell r="C372">
            <v>34107</v>
          </cell>
          <cell r="D372">
            <v>22.360994999999999</v>
          </cell>
          <cell r="E372">
            <v>0</v>
          </cell>
        </row>
        <row r="373">
          <cell r="C373">
            <v>34108</v>
          </cell>
          <cell r="D373">
            <v>20.221264999999999</v>
          </cell>
          <cell r="E373">
            <v>0</v>
          </cell>
        </row>
        <row r="374">
          <cell r="C374">
            <v>34109</v>
          </cell>
          <cell r="D374">
            <v>20.214095</v>
          </cell>
          <cell r="E374">
            <v>0</v>
          </cell>
        </row>
        <row r="375">
          <cell r="C375">
            <v>34110</v>
          </cell>
          <cell r="D375">
            <v>20.198045</v>
          </cell>
          <cell r="E375">
            <v>0</v>
          </cell>
        </row>
        <row r="376">
          <cell r="C376">
            <v>34113</v>
          </cell>
          <cell r="D376">
            <v>19.322908000000002</v>
          </cell>
          <cell r="E376">
            <v>0</v>
          </cell>
        </row>
        <row r="377">
          <cell r="C377">
            <v>34114</v>
          </cell>
          <cell r="D377">
            <v>19.666830000000001</v>
          </cell>
          <cell r="E377">
            <v>0</v>
          </cell>
        </row>
        <row r="378">
          <cell r="C378">
            <v>34115</v>
          </cell>
          <cell r="D378">
            <v>19.637160999999999</v>
          </cell>
          <cell r="E378">
            <v>0</v>
          </cell>
        </row>
        <row r="379">
          <cell r="C379">
            <v>34116</v>
          </cell>
          <cell r="D379">
            <v>19.637445</v>
          </cell>
          <cell r="E379">
            <v>0</v>
          </cell>
        </row>
        <row r="380">
          <cell r="C380">
            <v>34117</v>
          </cell>
          <cell r="D380">
            <v>19.713581000000001</v>
          </cell>
          <cell r="E380">
            <v>0</v>
          </cell>
        </row>
        <row r="381">
          <cell r="C381">
            <v>34120</v>
          </cell>
          <cell r="D381">
            <v>19.705293999999999</v>
          </cell>
          <cell r="E381">
            <v>0</v>
          </cell>
        </row>
        <row r="382">
          <cell r="C382">
            <v>34121</v>
          </cell>
          <cell r="D382">
            <v>19.687892000000002</v>
          </cell>
          <cell r="E382">
            <v>0</v>
          </cell>
        </row>
        <row r="383">
          <cell r="C383">
            <v>34122</v>
          </cell>
          <cell r="D383">
            <v>19.691614999999999</v>
          </cell>
          <cell r="E383">
            <v>0</v>
          </cell>
        </row>
        <row r="384">
          <cell r="C384">
            <v>34123</v>
          </cell>
          <cell r="D384">
            <v>19.681106</v>
          </cell>
          <cell r="E384">
            <v>0</v>
          </cell>
        </row>
        <row r="385">
          <cell r="C385">
            <v>34124</v>
          </cell>
          <cell r="D385">
            <v>18.716950000000001</v>
          </cell>
          <cell r="E385">
            <v>0</v>
          </cell>
        </row>
        <row r="386">
          <cell r="C386">
            <v>34127</v>
          </cell>
          <cell r="D386">
            <v>18.761918999999999</v>
          </cell>
          <cell r="E386">
            <v>0</v>
          </cell>
        </row>
        <row r="387">
          <cell r="C387">
            <v>34128</v>
          </cell>
          <cell r="D387">
            <v>18.670966</v>
          </cell>
          <cell r="E387">
            <v>0</v>
          </cell>
        </row>
        <row r="388">
          <cell r="C388">
            <v>34129</v>
          </cell>
          <cell r="D388">
            <v>19.537697999999999</v>
          </cell>
          <cell r="E388">
            <v>0</v>
          </cell>
        </row>
        <row r="389">
          <cell r="C389">
            <v>34130</v>
          </cell>
          <cell r="D389">
            <v>19.249839999999999</v>
          </cell>
          <cell r="E389">
            <v>0</v>
          </cell>
        </row>
        <row r="390">
          <cell r="C390">
            <v>34131</v>
          </cell>
          <cell r="D390">
            <v>19.269069999999999</v>
          </cell>
          <cell r="E390">
            <v>0</v>
          </cell>
        </row>
        <row r="391">
          <cell r="C391">
            <v>34134</v>
          </cell>
          <cell r="D391">
            <v>19.259155</v>
          </cell>
          <cell r="E391">
            <v>0</v>
          </cell>
        </row>
        <row r="392">
          <cell r="C392">
            <v>34135</v>
          </cell>
          <cell r="D392">
            <v>19.209156</v>
          </cell>
          <cell r="E392">
            <v>0</v>
          </cell>
        </row>
        <row r="393">
          <cell r="C393">
            <v>34136</v>
          </cell>
          <cell r="D393">
            <v>19.657568999999999</v>
          </cell>
          <cell r="E393">
            <v>0</v>
          </cell>
        </row>
        <row r="394">
          <cell r="C394">
            <v>34137</v>
          </cell>
          <cell r="D394">
            <v>19.189163000000001</v>
          </cell>
          <cell r="E394">
            <v>0</v>
          </cell>
        </row>
        <row r="395">
          <cell r="C395">
            <v>34138</v>
          </cell>
          <cell r="D395">
            <v>19.206894999999999</v>
          </cell>
          <cell r="E395">
            <v>0</v>
          </cell>
        </row>
        <row r="396">
          <cell r="C396">
            <v>34141</v>
          </cell>
          <cell r="D396">
            <v>19.285216999999999</v>
          </cell>
          <cell r="E396">
            <v>0</v>
          </cell>
        </row>
        <row r="397">
          <cell r="C397">
            <v>34142</v>
          </cell>
          <cell r="D397">
            <v>19.189907999999999</v>
          </cell>
          <cell r="E397">
            <v>0</v>
          </cell>
        </row>
        <row r="398">
          <cell r="C398">
            <v>34143</v>
          </cell>
          <cell r="D398">
            <v>19.270775</v>
          </cell>
          <cell r="E398">
            <v>0</v>
          </cell>
        </row>
        <row r="399">
          <cell r="C399">
            <v>34144</v>
          </cell>
          <cell r="D399">
            <v>19.197617999999999</v>
          </cell>
          <cell r="E399">
            <v>0</v>
          </cell>
        </row>
        <row r="400">
          <cell r="C400">
            <v>34145</v>
          </cell>
          <cell r="D400">
            <v>19.185272999999999</v>
          </cell>
          <cell r="E400">
            <v>0</v>
          </cell>
        </row>
        <row r="401">
          <cell r="C401">
            <v>34148</v>
          </cell>
          <cell r="D401">
            <v>19.195255</v>
          </cell>
          <cell r="E401">
            <v>0</v>
          </cell>
        </row>
        <row r="402">
          <cell r="C402">
            <v>34149</v>
          </cell>
          <cell r="D402">
            <v>19.645368000000001</v>
          </cell>
          <cell r="E402">
            <v>0</v>
          </cell>
        </row>
        <row r="403">
          <cell r="C403">
            <v>34150</v>
          </cell>
          <cell r="D403">
            <v>19.612784999999999</v>
          </cell>
          <cell r="E403">
            <v>0</v>
          </cell>
        </row>
        <row r="404">
          <cell r="C404">
            <v>34151</v>
          </cell>
          <cell r="D404">
            <v>19.545461</v>
          </cell>
          <cell r="E404">
            <v>0</v>
          </cell>
        </row>
        <row r="405">
          <cell r="C405">
            <v>34152</v>
          </cell>
          <cell r="D405">
            <v>19.498750999999999</v>
          </cell>
          <cell r="E405">
            <v>0</v>
          </cell>
        </row>
        <row r="406">
          <cell r="C406">
            <v>34155</v>
          </cell>
          <cell r="D406">
            <v>19.514723</v>
          </cell>
          <cell r="E406">
            <v>0</v>
          </cell>
        </row>
        <row r="407">
          <cell r="C407">
            <v>34156</v>
          </cell>
          <cell r="D407">
            <v>19.573712</v>
          </cell>
          <cell r="E407">
            <v>0</v>
          </cell>
        </row>
        <row r="408">
          <cell r="C408">
            <v>34157</v>
          </cell>
          <cell r="D408">
            <v>19.608125000000001</v>
          </cell>
          <cell r="E408">
            <v>0</v>
          </cell>
        </row>
        <row r="409">
          <cell r="C409">
            <v>34158</v>
          </cell>
          <cell r="D409">
            <v>19.463393</v>
          </cell>
          <cell r="E409">
            <v>0</v>
          </cell>
        </row>
        <row r="410">
          <cell r="C410">
            <v>34159</v>
          </cell>
          <cell r="D410">
            <v>19.123944999999999</v>
          </cell>
          <cell r="E410">
            <v>0</v>
          </cell>
        </row>
        <row r="411">
          <cell r="C411">
            <v>34162</v>
          </cell>
          <cell r="D411">
            <v>19.083501999999999</v>
          </cell>
          <cell r="E411">
            <v>0</v>
          </cell>
        </row>
        <row r="412">
          <cell r="C412">
            <v>34163</v>
          </cell>
          <cell r="D412">
            <v>19.090716</v>
          </cell>
          <cell r="E412">
            <v>0</v>
          </cell>
        </row>
        <row r="413">
          <cell r="C413">
            <v>34164</v>
          </cell>
          <cell r="D413">
            <v>19.125561999999999</v>
          </cell>
          <cell r="E413">
            <v>0</v>
          </cell>
        </row>
        <row r="414">
          <cell r="C414">
            <v>34165</v>
          </cell>
          <cell r="D414">
            <v>19.019995999999999</v>
          </cell>
          <cell r="E414">
            <v>0</v>
          </cell>
        </row>
        <row r="415">
          <cell r="C415">
            <v>34166</v>
          </cell>
          <cell r="D415">
            <v>19.112134000000001</v>
          </cell>
          <cell r="E415">
            <v>0</v>
          </cell>
        </row>
        <row r="416">
          <cell r="C416">
            <v>34169</v>
          </cell>
          <cell r="D416">
            <v>19.171610000000001</v>
          </cell>
          <cell r="E416">
            <v>0</v>
          </cell>
        </row>
        <row r="417">
          <cell r="C417">
            <v>34170</v>
          </cell>
          <cell r="D417">
            <v>19.13279</v>
          </cell>
          <cell r="E417">
            <v>0</v>
          </cell>
        </row>
        <row r="418">
          <cell r="C418">
            <v>34171</v>
          </cell>
          <cell r="D418">
            <v>19.072064000000001</v>
          </cell>
          <cell r="E418">
            <v>0</v>
          </cell>
        </row>
        <row r="419">
          <cell r="C419">
            <v>34172</v>
          </cell>
          <cell r="D419">
            <v>19.087758000000001</v>
          </cell>
          <cell r="E419">
            <v>0</v>
          </cell>
        </row>
        <row r="420">
          <cell r="C420">
            <v>34173</v>
          </cell>
          <cell r="D420">
            <v>19.133593999999999</v>
          </cell>
          <cell r="E420">
            <v>0</v>
          </cell>
        </row>
        <row r="421">
          <cell r="C421">
            <v>34176</v>
          </cell>
          <cell r="D421">
            <v>19.144137000000001</v>
          </cell>
          <cell r="E421">
            <v>0</v>
          </cell>
        </row>
        <row r="422">
          <cell r="C422">
            <v>34177</v>
          </cell>
          <cell r="D422">
            <v>19.175419999999999</v>
          </cell>
          <cell r="E422">
            <v>0</v>
          </cell>
        </row>
        <row r="423">
          <cell r="C423">
            <v>34178</v>
          </cell>
          <cell r="D423">
            <v>19.273575999999998</v>
          </cell>
          <cell r="E423">
            <v>0</v>
          </cell>
        </row>
        <row r="424">
          <cell r="C424">
            <v>34179</v>
          </cell>
          <cell r="D424">
            <v>19.281776000000001</v>
          </cell>
          <cell r="E424">
            <v>0</v>
          </cell>
        </row>
        <row r="425">
          <cell r="C425">
            <v>34180</v>
          </cell>
          <cell r="D425">
            <v>19.578082999999999</v>
          </cell>
          <cell r="E425">
            <v>0</v>
          </cell>
        </row>
        <row r="426">
          <cell r="C426">
            <v>34183</v>
          </cell>
          <cell r="D426">
            <v>19.291841999999999</v>
          </cell>
          <cell r="E426">
            <v>0</v>
          </cell>
        </row>
        <row r="427">
          <cell r="C427">
            <v>34184</v>
          </cell>
          <cell r="D427">
            <v>19.478988999999999</v>
          </cell>
          <cell r="E427">
            <v>0</v>
          </cell>
        </row>
        <row r="428">
          <cell r="C428">
            <v>34185</v>
          </cell>
          <cell r="D428">
            <v>19.445819</v>
          </cell>
          <cell r="E428">
            <v>0</v>
          </cell>
        </row>
        <row r="429">
          <cell r="C429">
            <v>34186</v>
          </cell>
          <cell r="D429">
            <v>19.578607999999999</v>
          </cell>
          <cell r="E429">
            <v>0</v>
          </cell>
        </row>
        <row r="430">
          <cell r="C430">
            <v>34187</v>
          </cell>
          <cell r="D430">
            <v>19.475567000000002</v>
          </cell>
          <cell r="E430">
            <v>0</v>
          </cell>
        </row>
        <row r="431">
          <cell r="C431">
            <v>34190</v>
          </cell>
          <cell r="D431">
            <v>19.401751999999998</v>
          </cell>
          <cell r="E431">
            <v>0</v>
          </cell>
        </row>
        <row r="432">
          <cell r="C432">
            <v>34191</v>
          </cell>
          <cell r="D432">
            <v>19.342032</v>
          </cell>
          <cell r="E432">
            <v>0</v>
          </cell>
        </row>
        <row r="433">
          <cell r="C433">
            <v>34192</v>
          </cell>
          <cell r="D433">
            <v>19.362110999999999</v>
          </cell>
          <cell r="E433">
            <v>0</v>
          </cell>
        </row>
        <row r="434">
          <cell r="C434">
            <v>34193</v>
          </cell>
          <cell r="D434">
            <v>20.044217</v>
          </cell>
          <cell r="E434">
            <v>0</v>
          </cell>
        </row>
        <row r="435">
          <cell r="C435">
            <v>34194</v>
          </cell>
          <cell r="D435">
            <v>20.078605</v>
          </cell>
          <cell r="E435">
            <v>0</v>
          </cell>
        </row>
        <row r="436">
          <cell r="C436">
            <v>34197</v>
          </cell>
          <cell r="D436">
            <v>20.256931999999999</v>
          </cell>
          <cell r="E436">
            <v>0</v>
          </cell>
        </row>
        <row r="437">
          <cell r="C437">
            <v>34198</v>
          </cell>
          <cell r="D437">
            <v>20.093053000000001</v>
          </cell>
          <cell r="E437">
            <v>0</v>
          </cell>
        </row>
        <row r="438">
          <cell r="C438">
            <v>34199</v>
          </cell>
          <cell r="D438">
            <v>20.337429</v>
          </cell>
          <cell r="E438">
            <v>0</v>
          </cell>
        </row>
        <row r="439">
          <cell r="C439">
            <v>34200</v>
          </cell>
          <cell r="D439">
            <v>19.697384</v>
          </cell>
          <cell r="E439">
            <v>0</v>
          </cell>
        </row>
        <row r="440">
          <cell r="C440">
            <v>34201</v>
          </cell>
          <cell r="D440">
            <v>19.842825000000001</v>
          </cell>
          <cell r="E440">
            <v>0</v>
          </cell>
        </row>
        <row r="441">
          <cell r="C441">
            <v>34204</v>
          </cell>
          <cell r="D441">
            <v>19.64611</v>
          </cell>
          <cell r="E441">
            <v>0</v>
          </cell>
        </row>
        <row r="442">
          <cell r="C442">
            <v>34205</v>
          </cell>
          <cell r="D442">
            <v>20.387471999999999</v>
          </cell>
          <cell r="E442">
            <v>0</v>
          </cell>
        </row>
        <row r="443">
          <cell r="C443">
            <v>34206</v>
          </cell>
          <cell r="D443">
            <v>19.551758</v>
          </cell>
          <cell r="E443">
            <v>0</v>
          </cell>
        </row>
        <row r="444">
          <cell r="C444">
            <v>34207</v>
          </cell>
          <cell r="D444">
            <v>19.378762999999999</v>
          </cell>
          <cell r="E444">
            <v>0</v>
          </cell>
        </row>
        <row r="445">
          <cell r="C445">
            <v>34208</v>
          </cell>
          <cell r="D445">
            <v>19.489546000000001</v>
          </cell>
          <cell r="E445">
            <v>0</v>
          </cell>
        </row>
        <row r="446">
          <cell r="C446">
            <v>34211</v>
          </cell>
          <cell r="D446">
            <v>19.483325000000001</v>
          </cell>
          <cell r="E446">
            <v>0</v>
          </cell>
        </row>
        <row r="447">
          <cell r="C447">
            <v>34212</v>
          </cell>
          <cell r="D447">
            <v>19.459429</v>
          </cell>
          <cell r="E447">
            <v>0</v>
          </cell>
        </row>
        <row r="448">
          <cell r="C448">
            <v>34213</v>
          </cell>
          <cell r="D448">
            <v>19.682478</v>
          </cell>
          <cell r="E448">
            <v>0</v>
          </cell>
        </row>
        <row r="449">
          <cell r="C449">
            <v>34214</v>
          </cell>
          <cell r="D449">
            <v>19.731466000000001</v>
          </cell>
          <cell r="E449">
            <v>0</v>
          </cell>
        </row>
        <row r="450">
          <cell r="C450">
            <v>34215</v>
          </cell>
          <cell r="D450">
            <v>19.631468999999999</v>
          </cell>
          <cell r="E450">
            <v>0</v>
          </cell>
        </row>
        <row r="451">
          <cell r="C451">
            <v>34218</v>
          </cell>
          <cell r="D451">
            <v>19.579138</v>
          </cell>
          <cell r="E451">
            <v>0</v>
          </cell>
        </row>
        <row r="452">
          <cell r="C452">
            <v>34219</v>
          </cell>
          <cell r="D452">
            <v>19.535050999999999</v>
          </cell>
          <cell r="E452">
            <v>0</v>
          </cell>
        </row>
        <row r="453">
          <cell r="C453">
            <v>34220</v>
          </cell>
          <cell r="D453">
            <v>19.659641000000001</v>
          </cell>
          <cell r="E453">
            <v>0</v>
          </cell>
        </row>
        <row r="454">
          <cell r="C454">
            <v>34221</v>
          </cell>
          <cell r="D454">
            <v>19.619807999999999</v>
          </cell>
          <cell r="E454">
            <v>0</v>
          </cell>
        </row>
        <row r="455">
          <cell r="C455">
            <v>34222</v>
          </cell>
          <cell r="D455">
            <v>19.664263999999999</v>
          </cell>
          <cell r="E455">
            <v>0</v>
          </cell>
        </row>
        <row r="456">
          <cell r="C456">
            <v>34225</v>
          </cell>
          <cell r="D456">
            <v>19.624531999999999</v>
          </cell>
          <cell r="E456">
            <v>0</v>
          </cell>
        </row>
        <row r="457">
          <cell r="C457">
            <v>34226</v>
          </cell>
          <cell r="D457">
            <v>19.662040000000001</v>
          </cell>
          <cell r="E457">
            <v>0</v>
          </cell>
        </row>
        <row r="458">
          <cell r="C458">
            <v>34227</v>
          </cell>
          <cell r="D458">
            <v>19.727637000000001</v>
          </cell>
          <cell r="E458">
            <v>0</v>
          </cell>
        </row>
        <row r="459">
          <cell r="C459">
            <v>34228</v>
          </cell>
          <cell r="D459">
            <v>20.407219999999999</v>
          </cell>
          <cell r="E459">
            <v>0</v>
          </cell>
        </row>
        <row r="460">
          <cell r="C460">
            <v>34229</v>
          </cell>
          <cell r="D460">
            <v>19.692125000000001</v>
          </cell>
          <cell r="E460">
            <v>0</v>
          </cell>
        </row>
        <row r="461">
          <cell r="C461">
            <v>34232</v>
          </cell>
          <cell r="D461">
            <v>19.765802000000001</v>
          </cell>
          <cell r="E461">
            <v>0</v>
          </cell>
        </row>
        <row r="462">
          <cell r="C462">
            <v>34233</v>
          </cell>
          <cell r="D462">
            <v>19.629299</v>
          </cell>
          <cell r="E462">
            <v>0</v>
          </cell>
        </row>
        <row r="463">
          <cell r="C463">
            <v>34234</v>
          </cell>
          <cell r="D463">
            <v>19.797971</v>
          </cell>
          <cell r="E463">
            <v>0</v>
          </cell>
        </row>
        <row r="464">
          <cell r="C464">
            <v>34235</v>
          </cell>
          <cell r="D464">
            <v>19.622188999999999</v>
          </cell>
          <cell r="E464">
            <v>0</v>
          </cell>
        </row>
        <row r="465">
          <cell r="C465">
            <v>34236</v>
          </cell>
          <cell r="D465">
            <v>19.745837000000002</v>
          </cell>
          <cell r="E465">
            <v>0</v>
          </cell>
        </row>
        <row r="466">
          <cell r="C466">
            <v>34239</v>
          </cell>
          <cell r="D466">
            <v>19.619101000000001</v>
          </cell>
          <cell r="E466">
            <v>0</v>
          </cell>
        </row>
        <row r="467">
          <cell r="C467">
            <v>34240</v>
          </cell>
          <cell r="D467">
            <v>19.589562999999998</v>
          </cell>
          <cell r="E467">
            <v>0</v>
          </cell>
        </row>
        <row r="468">
          <cell r="C468">
            <v>34241</v>
          </cell>
          <cell r="D468">
            <v>19.608687</v>
          </cell>
          <cell r="E468">
            <v>0</v>
          </cell>
        </row>
        <row r="469">
          <cell r="C469">
            <v>34242</v>
          </cell>
          <cell r="D469">
            <v>19.630932000000001</v>
          </cell>
          <cell r="E469">
            <v>0</v>
          </cell>
        </row>
        <row r="470">
          <cell r="C470">
            <v>34243</v>
          </cell>
          <cell r="D470">
            <v>19.739927000000002</v>
          </cell>
          <cell r="E470">
            <v>0</v>
          </cell>
        </row>
        <row r="471">
          <cell r="C471">
            <v>34246</v>
          </cell>
          <cell r="D471">
            <v>19.860571</v>
          </cell>
          <cell r="E471">
            <v>0</v>
          </cell>
        </row>
        <row r="472">
          <cell r="C472">
            <v>34247</v>
          </cell>
          <cell r="D472">
            <v>16.012477000000001</v>
          </cell>
          <cell r="E472">
            <v>0</v>
          </cell>
        </row>
        <row r="473">
          <cell r="C473">
            <v>34248</v>
          </cell>
          <cell r="D473">
            <v>16.834596999999999</v>
          </cell>
          <cell r="E473">
            <v>0</v>
          </cell>
        </row>
        <row r="474">
          <cell r="C474">
            <v>34249</v>
          </cell>
          <cell r="D474">
            <v>16.701561000000002</v>
          </cell>
          <cell r="E474">
            <v>0</v>
          </cell>
        </row>
        <row r="475">
          <cell r="C475">
            <v>34250</v>
          </cell>
          <cell r="D475">
            <v>17.165241999999999</v>
          </cell>
          <cell r="E475">
            <v>0</v>
          </cell>
        </row>
        <row r="476">
          <cell r="C476">
            <v>34253</v>
          </cell>
          <cell r="D476">
            <v>17.034067</v>
          </cell>
          <cell r="E476">
            <v>0</v>
          </cell>
        </row>
        <row r="477">
          <cell r="C477">
            <v>34254</v>
          </cell>
          <cell r="D477">
            <v>17.129683</v>
          </cell>
          <cell r="E477">
            <v>0</v>
          </cell>
        </row>
        <row r="478">
          <cell r="C478">
            <v>34255</v>
          </cell>
          <cell r="D478">
            <v>16.888919999999999</v>
          </cell>
          <cell r="E478">
            <v>0</v>
          </cell>
        </row>
        <row r="479">
          <cell r="C479">
            <v>34256</v>
          </cell>
          <cell r="D479">
            <v>16.870878000000001</v>
          </cell>
          <cell r="E479">
            <v>0</v>
          </cell>
        </row>
        <row r="480">
          <cell r="C480">
            <v>34257</v>
          </cell>
          <cell r="D480">
            <v>16.967296000000001</v>
          </cell>
          <cell r="E480">
            <v>0</v>
          </cell>
        </row>
        <row r="481">
          <cell r="C481">
            <v>34260</v>
          </cell>
          <cell r="D481">
            <v>17.056173000000001</v>
          </cell>
          <cell r="E481">
            <v>0</v>
          </cell>
        </row>
        <row r="482">
          <cell r="C482">
            <v>34261</v>
          </cell>
          <cell r="D482">
            <v>17.139454000000001</v>
          </cell>
          <cell r="E482">
            <v>0</v>
          </cell>
        </row>
        <row r="483">
          <cell r="C483">
            <v>34262</v>
          </cell>
          <cell r="D483">
            <v>17.068270999999999</v>
          </cell>
          <cell r="E483">
            <v>0</v>
          </cell>
        </row>
        <row r="484">
          <cell r="C484">
            <v>34263</v>
          </cell>
          <cell r="D484">
            <v>16.937245999999998</v>
          </cell>
          <cell r="E484">
            <v>0</v>
          </cell>
        </row>
        <row r="485">
          <cell r="C485">
            <v>34264</v>
          </cell>
          <cell r="D485">
            <v>17.160913999999998</v>
          </cell>
          <cell r="E485">
            <v>0</v>
          </cell>
        </row>
        <row r="486">
          <cell r="C486">
            <v>34267</v>
          </cell>
          <cell r="D486">
            <v>17.165704999999999</v>
          </cell>
          <cell r="E486">
            <v>0</v>
          </cell>
        </row>
        <row r="487">
          <cell r="C487">
            <v>34268</v>
          </cell>
          <cell r="D487">
            <v>17.186323000000002</v>
          </cell>
          <cell r="E487">
            <v>0</v>
          </cell>
        </row>
        <row r="488">
          <cell r="C488">
            <v>34269</v>
          </cell>
          <cell r="D488">
            <v>17.047931999999999</v>
          </cell>
          <cell r="E488">
            <v>0</v>
          </cell>
        </row>
        <row r="489">
          <cell r="C489">
            <v>34270</v>
          </cell>
          <cell r="D489">
            <v>17.008362999999999</v>
          </cell>
          <cell r="E489">
            <v>0</v>
          </cell>
        </row>
        <row r="490">
          <cell r="C490">
            <v>34271</v>
          </cell>
          <cell r="D490">
            <v>17.050801</v>
          </cell>
          <cell r="E490">
            <v>0</v>
          </cell>
        </row>
        <row r="491">
          <cell r="C491">
            <v>34274</v>
          </cell>
          <cell r="D491">
            <v>17.058634000000001</v>
          </cell>
          <cell r="E491">
            <v>0</v>
          </cell>
        </row>
        <row r="492">
          <cell r="C492">
            <v>34275</v>
          </cell>
          <cell r="D492">
            <v>17.064969000000001</v>
          </cell>
          <cell r="E492">
            <v>0</v>
          </cell>
        </row>
        <row r="493">
          <cell r="C493">
            <v>34276</v>
          </cell>
          <cell r="D493">
            <v>17.067703000000002</v>
          </cell>
          <cell r="E493">
            <v>0</v>
          </cell>
        </row>
        <row r="494">
          <cell r="C494">
            <v>34277</v>
          </cell>
          <cell r="D494">
            <v>17.076027</v>
          </cell>
          <cell r="E494">
            <v>0</v>
          </cell>
        </row>
        <row r="495">
          <cell r="C495">
            <v>34278</v>
          </cell>
          <cell r="D495">
            <v>17.138701999999999</v>
          </cell>
          <cell r="E495">
            <v>0</v>
          </cell>
        </row>
        <row r="496">
          <cell r="C496">
            <v>34281</v>
          </cell>
          <cell r="D496">
            <v>17.153404999999999</v>
          </cell>
          <cell r="E496">
            <v>0</v>
          </cell>
        </row>
        <row r="497">
          <cell r="C497">
            <v>34282</v>
          </cell>
          <cell r="D497">
            <v>17.114038999999998</v>
          </cell>
          <cell r="E497">
            <v>0</v>
          </cell>
        </row>
        <row r="498">
          <cell r="C498">
            <v>34283</v>
          </cell>
          <cell r="D498">
            <v>17.218285000000002</v>
          </cell>
          <cell r="E498">
            <v>0</v>
          </cell>
        </row>
        <row r="499">
          <cell r="C499">
            <v>34284</v>
          </cell>
          <cell r="D499">
            <v>17.230035999999998</v>
          </cell>
          <cell r="E499">
            <v>0</v>
          </cell>
        </row>
        <row r="500">
          <cell r="C500">
            <v>34285</v>
          </cell>
          <cell r="D500">
            <v>17.381046999999999</v>
          </cell>
          <cell r="E500">
            <v>0</v>
          </cell>
        </row>
        <row r="501">
          <cell r="C501">
            <v>34288</v>
          </cell>
          <cell r="D501">
            <v>17.412794000000002</v>
          </cell>
          <cell r="E501">
            <v>0</v>
          </cell>
        </row>
        <row r="502">
          <cell r="C502">
            <v>34289</v>
          </cell>
          <cell r="D502">
            <v>17.691026000000001</v>
          </cell>
          <cell r="E502">
            <v>0</v>
          </cell>
        </row>
        <row r="503">
          <cell r="C503">
            <v>34290</v>
          </cell>
          <cell r="D503">
            <v>17.752645999999999</v>
          </cell>
          <cell r="E503">
            <v>0</v>
          </cell>
        </row>
        <row r="504">
          <cell r="C504">
            <v>34291</v>
          </cell>
          <cell r="D504">
            <v>17.740856999999998</v>
          </cell>
          <cell r="E504">
            <v>0</v>
          </cell>
        </row>
        <row r="505">
          <cell r="C505">
            <v>34292</v>
          </cell>
          <cell r="D505">
            <v>17.707101000000002</v>
          </cell>
          <cell r="E505">
            <v>0</v>
          </cell>
        </row>
        <row r="506">
          <cell r="C506">
            <v>34295</v>
          </cell>
          <cell r="D506">
            <v>20.296075999999999</v>
          </cell>
          <cell r="E506">
            <v>0</v>
          </cell>
        </row>
        <row r="507">
          <cell r="C507">
            <v>34296</v>
          </cell>
          <cell r="D507">
            <v>20.345499</v>
          </cell>
          <cell r="E507">
            <v>0</v>
          </cell>
        </row>
        <row r="508">
          <cell r="C508">
            <v>34297</v>
          </cell>
          <cell r="D508">
            <v>17.399804</v>
          </cell>
          <cell r="E508">
            <v>0</v>
          </cell>
        </row>
        <row r="509">
          <cell r="C509">
            <v>34298</v>
          </cell>
          <cell r="D509">
            <v>17.418555000000001</v>
          </cell>
          <cell r="E509">
            <v>0</v>
          </cell>
        </row>
        <row r="510">
          <cell r="C510">
            <v>34299</v>
          </cell>
          <cell r="D510">
            <v>17.457932</v>
          </cell>
          <cell r="E510">
            <v>0</v>
          </cell>
        </row>
        <row r="511">
          <cell r="C511">
            <v>34302</v>
          </cell>
          <cell r="D511">
            <v>17.469702000000002</v>
          </cell>
          <cell r="E511">
            <v>0</v>
          </cell>
        </row>
        <row r="512">
          <cell r="C512">
            <v>34303</v>
          </cell>
          <cell r="D512">
            <v>18.275569000000001</v>
          </cell>
          <cell r="E512">
            <v>0</v>
          </cell>
        </row>
        <row r="513">
          <cell r="C513">
            <v>34304</v>
          </cell>
          <cell r="D513">
            <v>17.469453000000001</v>
          </cell>
          <cell r="E513">
            <v>0</v>
          </cell>
        </row>
        <row r="514">
          <cell r="C514">
            <v>34305</v>
          </cell>
          <cell r="D514">
            <v>17.485118</v>
          </cell>
          <cell r="E514">
            <v>0</v>
          </cell>
        </row>
        <row r="515">
          <cell r="C515">
            <v>34306</v>
          </cell>
          <cell r="D515">
            <v>17.512179</v>
          </cell>
          <cell r="E515">
            <v>0</v>
          </cell>
        </row>
        <row r="516">
          <cell r="C516">
            <v>34309</v>
          </cell>
          <cell r="D516">
            <v>16.978386</v>
          </cell>
          <cell r="E516">
            <v>0</v>
          </cell>
        </row>
        <row r="517">
          <cell r="C517">
            <v>34310</v>
          </cell>
          <cell r="D517">
            <v>17.476887000000001</v>
          </cell>
          <cell r="E517">
            <v>0</v>
          </cell>
        </row>
        <row r="518">
          <cell r="C518">
            <v>34311</v>
          </cell>
          <cell r="D518">
            <v>17.514500000000002</v>
          </cell>
          <cell r="E518">
            <v>0</v>
          </cell>
        </row>
        <row r="519">
          <cell r="C519">
            <v>34312</v>
          </cell>
          <cell r="D519">
            <v>17.284065999999999</v>
          </cell>
          <cell r="E519">
            <v>0</v>
          </cell>
        </row>
        <row r="520">
          <cell r="C520">
            <v>34313</v>
          </cell>
          <cell r="D520">
            <v>17.285250000000001</v>
          </cell>
          <cell r="E520">
            <v>0</v>
          </cell>
        </row>
        <row r="521">
          <cell r="C521">
            <v>34316</v>
          </cell>
          <cell r="D521">
            <v>17.295971000000002</v>
          </cell>
          <cell r="E521">
            <v>0</v>
          </cell>
        </row>
        <row r="522">
          <cell r="C522">
            <v>34317</v>
          </cell>
          <cell r="D522">
            <v>17.294225000000001</v>
          </cell>
          <cell r="E522">
            <v>0</v>
          </cell>
        </row>
        <row r="523">
          <cell r="C523">
            <v>34318</v>
          </cell>
          <cell r="D523">
            <v>16.926227000000001</v>
          </cell>
          <cell r="E523">
            <v>0</v>
          </cell>
        </row>
        <row r="524">
          <cell r="C524">
            <v>34319</v>
          </cell>
          <cell r="D524">
            <v>16.931858999999999</v>
          </cell>
          <cell r="E524">
            <v>0</v>
          </cell>
        </row>
        <row r="525">
          <cell r="C525">
            <v>34320</v>
          </cell>
          <cell r="D525">
            <v>16.925740000000001</v>
          </cell>
          <cell r="E525">
            <v>0</v>
          </cell>
        </row>
        <row r="526">
          <cell r="C526">
            <v>34323</v>
          </cell>
          <cell r="D526">
            <v>12.494517</v>
          </cell>
          <cell r="E526">
            <v>0</v>
          </cell>
        </row>
        <row r="527">
          <cell r="C527">
            <v>34324</v>
          </cell>
          <cell r="D527">
            <v>11.739493</v>
          </cell>
          <cell r="E527">
            <v>0</v>
          </cell>
        </row>
        <row r="528">
          <cell r="C528">
            <v>34325</v>
          </cell>
          <cell r="D528">
            <v>11.741588</v>
          </cell>
          <cell r="E528">
            <v>0</v>
          </cell>
        </row>
        <row r="529">
          <cell r="C529">
            <v>34326</v>
          </cell>
          <cell r="D529">
            <v>12.733307</v>
          </cell>
          <cell r="E529">
            <v>0</v>
          </cell>
        </row>
        <row r="530">
          <cell r="C530">
            <v>34327</v>
          </cell>
          <cell r="D530">
            <v>12.473284</v>
          </cell>
          <cell r="E530">
            <v>0</v>
          </cell>
        </row>
        <row r="531">
          <cell r="C531">
            <v>34330</v>
          </cell>
          <cell r="D531">
            <v>12.610716</v>
          </cell>
          <cell r="E531">
            <v>0</v>
          </cell>
        </row>
        <row r="532">
          <cell r="C532">
            <v>34331</v>
          </cell>
          <cell r="D532">
            <v>12.180599000000001</v>
          </cell>
          <cell r="E532">
            <v>0</v>
          </cell>
        </row>
        <row r="533">
          <cell r="C533">
            <v>34332</v>
          </cell>
          <cell r="D533">
            <v>12.199215000000001</v>
          </cell>
          <cell r="E533">
            <v>0</v>
          </cell>
        </row>
        <row r="534">
          <cell r="C534">
            <v>34333</v>
          </cell>
          <cell r="D534">
            <v>12.183635000000001</v>
          </cell>
          <cell r="E534">
            <v>0</v>
          </cell>
        </row>
        <row r="535">
          <cell r="C535">
            <v>34334</v>
          </cell>
          <cell r="D535">
            <v>12.179755</v>
          </cell>
          <cell r="E535">
            <v>0</v>
          </cell>
        </row>
        <row r="536">
          <cell r="C536">
            <v>34337</v>
          </cell>
          <cell r="D536">
            <v>11.790234</v>
          </cell>
          <cell r="E536">
            <v>0</v>
          </cell>
        </row>
        <row r="537">
          <cell r="C537">
            <v>34338</v>
          </cell>
          <cell r="D537">
            <v>11.811537</v>
          </cell>
          <cell r="E537">
            <v>0</v>
          </cell>
        </row>
        <row r="538">
          <cell r="C538">
            <v>34339</v>
          </cell>
          <cell r="D538">
            <v>11.789459000000001</v>
          </cell>
          <cell r="E538">
            <v>0</v>
          </cell>
        </row>
        <row r="539">
          <cell r="C539">
            <v>34340</v>
          </cell>
          <cell r="D539">
            <v>11.715878999999999</v>
          </cell>
          <cell r="E539">
            <v>0</v>
          </cell>
        </row>
        <row r="540">
          <cell r="C540">
            <v>34341</v>
          </cell>
          <cell r="D540">
            <v>11.719703000000001</v>
          </cell>
          <cell r="E540">
            <v>0</v>
          </cell>
        </row>
        <row r="541">
          <cell r="C541">
            <v>34344</v>
          </cell>
          <cell r="D541">
            <v>11.713744</v>
          </cell>
          <cell r="E541">
            <v>0</v>
          </cell>
        </row>
        <row r="542">
          <cell r="C542">
            <v>34345</v>
          </cell>
          <cell r="D542">
            <v>11.885531</v>
          </cell>
          <cell r="E542">
            <v>0</v>
          </cell>
        </row>
        <row r="543">
          <cell r="C543">
            <v>34346</v>
          </cell>
          <cell r="D543">
            <v>11.815301</v>
          </cell>
          <cell r="E543">
            <v>0</v>
          </cell>
        </row>
        <row r="544">
          <cell r="C544">
            <v>34347</v>
          </cell>
          <cell r="D544">
            <v>11.730584</v>
          </cell>
          <cell r="E544">
            <v>0</v>
          </cell>
        </row>
        <row r="545">
          <cell r="C545">
            <v>34348</v>
          </cell>
          <cell r="D545">
            <v>11.586129</v>
          </cell>
          <cell r="E545">
            <v>0</v>
          </cell>
        </row>
        <row r="546">
          <cell r="C546">
            <v>34351</v>
          </cell>
          <cell r="D546">
            <v>11.670755</v>
          </cell>
          <cell r="E546">
            <v>0</v>
          </cell>
        </row>
        <row r="547">
          <cell r="C547">
            <v>34352</v>
          </cell>
          <cell r="D547">
            <v>11.668863</v>
          </cell>
          <cell r="E547">
            <v>0</v>
          </cell>
        </row>
        <row r="548">
          <cell r="C548">
            <v>34353</v>
          </cell>
          <cell r="D548">
            <v>10.099304999999999</v>
          </cell>
          <cell r="E548">
            <v>0</v>
          </cell>
        </row>
        <row r="549">
          <cell r="C549">
            <v>34354</v>
          </cell>
          <cell r="D549">
            <v>10.004744000000001</v>
          </cell>
          <cell r="E549">
            <v>0</v>
          </cell>
        </row>
        <row r="550">
          <cell r="C550">
            <v>34355</v>
          </cell>
          <cell r="D550">
            <v>9.5233980000000003</v>
          </cell>
          <cell r="E550">
            <v>0</v>
          </cell>
        </row>
        <row r="551">
          <cell r="C551">
            <v>34358</v>
          </cell>
          <cell r="D551">
            <v>9.5273310000000002</v>
          </cell>
          <cell r="E551">
            <v>0</v>
          </cell>
        </row>
        <row r="552">
          <cell r="C552">
            <v>34359</v>
          </cell>
          <cell r="D552">
            <v>9.5209829999999993</v>
          </cell>
          <cell r="E552">
            <v>0</v>
          </cell>
        </row>
        <row r="553">
          <cell r="C553">
            <v>34360</v>
          </cell>
          <cell r="D553">
            <v>7.7587700000000002</v>
          </cell>
          <cell r="E553">
            <v>0</v>
          </cell>
        </row>
        <row r="554">
          <cell r="C554">
            <v>34361</v>
          </cell>
          <cell r="D554">
            <v>7.763668</v>
          </cell>
          <cell r="E554">
            <v>0</v>
          </cell>
        </row>
        <row r="555">
          <cell r="C555">
            <v>34362</v>
          </cell>
          <cell r="D555">
            <v>8.4870750000000008</v>
          </cell>
          <cell r="E555">
            <v>0</v>
          </cell>
        </row>
        <row r="556">
          <cell r="C556">
            <v>34365</v>
          </cell>
          <cell r="D556">
            <v>8.7851210000000002</v>
          </cell>
          <cell r="E556">
            <v>0</v>
          </cell>
        </row>
        <row r="557">
          <cell r="C557">
            <v>34366</v>
          </cell>
          <cell r="D557">
            <v>9.2213539999999998</v>
          </cell>
          <cell r="E557">
            <v>0</v>
          </cell>
        </row>
        <row r="558">
          <cell r="C558">
            <v>34367</v>
          </cell>
          <cell r="D558">
            <v>9.2315039999999993</v>
          </cell>
          <cell r="E558">
            <v>0</v>
          </cell>
        </row>
        <row r="559">
          <cell r="C559">
            <v>34368</v>
          </cell>
          <cell r="D559">
            <v>9.2301420000000007</v>
          </cell>
          <cell r="E559">
            <v>0</v>
          </cell>
        </row>
        <row r="560">
          <cell r="C560">
            <v>34369</v>
          </cell>
          <cell r="D560">
            <v>9.2211049999999997</v>
          </cell>
          <cell r="E560">
            <v>0</v>
          </cell>
        </row>
        <row r="561">
          <cell r="C561">
            <v>34372</v>
          </cell>
          <cell r="D561">
            <v>12.323961000000001</v>
          </cell>
          <cell r="E561">
            <v>0</v>
          </cell>
        </row>
        <row r="562">
          <cell r="C562">
            <v>34373</v>
          </cell>
          <cell r="D562">
            <v>12.040113</v>
          </cell>
          <cell r="E562">
            <v>0</v>
          </cell>
        </row>
        <row r="563">
          <cell r="C563">
            <v>34374</v>
          </cell>
          <cell r="D563">
            <v>11.217026000000001</v>
          </cell>
          <cell r="E563">
            <v>0</v>
          </cell>
        </row>
        <row r="564">
          <cell r="C564">
            <v>34375</v>
          </cell>
          <cell r="D564">
            <v>11.219264000000001</v>
          </cell>
          <cell r="E564">
            <v>0</v>
          </cell>
        </row>
        <row r="565">
          <cell r="C565">
            <v>34376</v>
          </cell>
          <cell r="D565">
            <v>10.842383999999999</v>
          </cell>
          <cell r="E565">
            <v>0</v>
          </cell>
        </row>
        <row r="566">
          <cell r="C566">
            <v>34379</v>
          </cell>
          <cell r="D566">
            <v>10.848065</v>
          </cell>
          <cell r="E566">
            <v>0</v>
          </cell>
        </row>
        <row r="567">
          <cell r="C567">
            <v>34380</v>
          </cell>
          <cell r="D567">
            <v>10.402858999999999</v>
          </cell>
          <cell r="E567">
            <v>0</v>
          </cell>
        </row>
        <row r="568">
          <cell r="C568">
            <v>34381</v>
          </cell>
          <cell r="D568">
            <v>10.753539</v>
          </cell>
          <cell r="E568">
            <v>0</v>
          </cell>
        </row>
        <row r="569">
          <cell r="C569">
            <v>34382</v>
          </cell>
          <cell r="D569">
            <v>10.269072</v>
          </cell>
          <cell r="E569">
            <v>0</v>
          </cell>
        </row>
        <row r="570">
          <cell r="C570">
            <v>34383</v>
          </cell>
          <cell r="D570">
            <v>10.281974999999999</v>
          </cell>
          <cell r="E570">
            <v>0</v>
          </cell>
        </row>
        <row r="571">
          <cell r="C571">
            <v>34386</v>
          </cell>
          <cell r="D571">
            <v>10.133502999999999</v>
          </cell>
          <cell r="E571">
            <v>0</v>
          </cell>
        </row>
        <row r="572">
          <cell r="C572">
            <v>34387</v>
          </cell>
          <cell r="D572">
            <v>9.6378260000000004</v>
          </cell>
          <cell r="E572">
            <v>0</v>
          </cell>
        </row>
        <row r="573">
          <cell r="C573">
            <v>34388</v>
          </cell>
          <cell r="D573">
            <v>9.9786389999999994</v>
          </cell>
          <cell r="E573">
            <v>0</v>
          </cell>
        </row>
        <row r="574">
          <cell r="C574">
            <v>34389</v>
          </cell>
          <cell r="D574">
            <v>9.4217420000000001</v>
          </cell>
          <cell r="E574">
            <v>0</v>
          </cell>
        </row>
        <row r="575">
          <cell r="C575">
            <v>34390</v>
          </cell>
          <cell r="D575">
            <v>9.4230680000000007</v>
          </cell>
          <cell r="E575">
            <v>0</v>
          </cell>
        </row>
        <row r="576">
          <cell r="C576">
            <v>34393</v>
          </cell>
          <cell r="D576">
            <v>9.4322660000000003</v>
          </cell>
          <cell r="E576">
            <v>0</v>
          </cell>
        </row>
        <row r="577">
          <cell r="C577">
            <v>34394</v>
          </cell>
          <cell r="D577">
            <v>9.4461890000000004</v>
          </cell>
          <cell r="E577">
            <v>0</v>
          </cell>
        </row>
        <row r="578">
          <cell r="C578">
            <v>34395</v>
          </cell>
          <cell r="D578">
            <v>9.6925469999999994</v>
          </cell>
          <cell r="E578">
            <v>0</v>
          </cell>
        </row>
        <row r="579">
          <cell r="C579">
            <v>34396</v>
          </cell>
          <cell r="D579">
            <v>9.7033609999999992</v>
          </cell>
          <cell r="E579">
            <v>0</v>
          </cell>
        </row>
        <row r="580">
          <cell r="C580">
            <v>34397</v>
          </cell>
          <cell r="D580">
            <v>9.1658760000000008</v>
          </cell>
          <cell r="E580">
            <v>0</v>
          </cell>
        </row>
        <row r="581">
          <cell r="C581">
            <v>34400</v>
          </cell>
          <cell r="D581">
            <v>9.1674550000000004</v>
          </cell>
          <cell r="E581">
            <v>0</v>
          </cell>
        </row>
        <row r="582">
          <cell r="C582">
            <v>34401</v>
          </cell>
          <cell r="D582">
            <v>9.2879889999999996</v>
          </cell>
          <cell r="E582">
            <v>0</v>
          </cell>
        </row>
        <row r="583">
          <cell r="C583">
            <v>34402</v>
          </cell>
          <cell r="D583">
            <v>9.2840720000000001</v>
          </cell>
          <cell r="E583">
            <v>0</v>
          </cell>
        </row>
        <row r="584">
          <cell r="C584">
            <v>34403</v>
          </cell>
          <cell r="D584">
            <v>9.2830999999999992</v>
          </cell>
          <cell r="E584">
            <v>0</v>
          </cell>
        </row>
        <row r="585">
          <cell r="C585">
            <v>34404</v>
          </cell>
          <cell r="D585">
            <v>9.4124890000000008</v>
          </cell>
          <cell r="E585">
            <v>0</v>
          </cell>
        </row>
        <row r="586">
          <cell r="C586">
            <v>34407</v>
          </cell>
          <cell r="D586">
            <v>9.4210809999999992</v>
          </cell>
          <cell r="E586">
            <v>0</v>
          </cell>
        </row>
        <row r="587">
          <cell r="C587">
            <v>34408</v>
          </cell>
          <cell r="D587">
            <v>9.4163440000000005</v>
          </cell>
          <cell r="E587">
            <v>0</v>
          </cell>
        </row>
        <row r="588">
          <cell r="C588">
            <v>34409</v>
          </cell>
          <cell r="D588">
            <v>9.4184710000000003</v>
          </cell>
          <cell r="E588">
            <v>0</v>
          </cell>
        </row>
        <row r="589">
          <cell r="C589">
            <v>34410</v>
          </cell>
          <cell r="D589">
            <v>9.4004809999999992</v>
          </cell>
          <cell r="E589">
            <v>0</v>
          </cell>
        </row>
        <row r="590">
          <cell r="C590">
            <v>34411</v>
          </cell>
          <cell r="D590">
            <v>9.4032979999999995</v>
          </cell>
          <cell r="E590">
            <v>0</v>
          </cell>
        </row>
        <row r="591">
          <cell r="C591">
            <v>34414</v>
          </cell>
          <cell r="D591">
            <v>9.6042100000000001</v>
          </cell>
          <cell r="E591">
            <v>0</v>
          </cell>
        </row>
        <row r="592">
          <cell r="C592">
            <v>34415</v>
          </cell>
          <cell r="D592">
            <v>9.4468540000000001</v>
          </cell>
          <cell r="E592">
            <v>0</v>
          </cell>
        </row>
        <row r="593">
          <cell r="C593">
            <v>34416</v>
          </cell>
          <cell r="D593">
            <v>9.5987460000000002</v>
          </cell>
          <cell r="E593">
            <v>0</v>
          </cell>
        </row>
        <row r="594">
          <cell r="C594">
            <v>34417</v>
          </cell>
          <cell r="D594">
            <v>9.3896130000000007</v>
          </cell>
          <cell r="E594">
            <v>0</v>
          </cell>
        </row>
        <row r="595">
          <cell r="C595">
            <v>34418</v>
          </cell>
          <cell r="D595">
            <v>9.3745100000000008</v>
          </cell>
          <cell r="E595">
            <v>0</v>
          </cell>
        </row>
        <row r="596">
          <cell r="C596">
            <v>34421</v>
          </cell>
          <cell r="D596">
            <v>9.3801629999999996</v>
          </cell>
          <cell r="E596">
            <v>0</v>
          </cell>
        </row>
        <row r="597">
          <cell r="C597">
            <v>34422</v>
          </cell>
          <cell r="D597">
            <v>9.3770120000000006</v>
          </cell>
          <cell r="E597">
            <v>0</v>
          </cell>
        </row>
        <row r="598">
          <cell r="C598">
            <v>34423</v>
          </cell>
          <cell r="D598">
            <v>9.3889099999999992</v>
          </cell>
          <cell r="E598">
            <v>0</v>
          </cell>
        </row>
        <row r="599">
          <cell r="C599">
            <v>34424</v>
          </cell>
          <cell r="D599">
            <v>9.3892500000000005</v>
          </cell>
          <cell r="E599">
            <v>0</v>
          </cell>
        </row>
        <row r="600">
          <cell r="C600">
            <v>34425</v>
          </cell>
          <cell r="D600">
            <v>9.3820049999999995</v>
          </cell>
          <cell r="E600">
            <v>0</v>
          </cell>
        </row>
        <row r="601">
          <cell r="C601">
            <v>34428</v>
          </cell>
          <cell r="D601">
            <v>9.3823329999999991</v>
          </cell>
          <cell r="E601">
            <v>0</v>
          </cell>
        </row>
        <row r="602">
          <cell r="C602">
            <v>34429</v>
          </cell>
          <cell r="D602">
            <v>8.8892360000000004</v>
          </cell>
          <cell r="E602">
            <v>0</v>
          </cell>
        </row>
        <row r="603">
          <cell r="C603">
            <v>34430</v>
          </cell>
          <cell r="D603">
            <v>8.8821899999999996</v>
          </cell>
          <cell r="E603">
            <v>0</v>
          </cell>
        </row>
        <row r="604">
          <cell r="C604">
            <v>34431</v>
          </cell>
          <cell r="D604">
            <v>8.8645250000000004</v>
          </cell>
          <cell r="E604">
            <v>0</v>
          </cell>
        </row>
        <row r="605">
          <cell r="C605">
            <v>34432</v>
          </cell>
          <cell r="D605">
            <v>8.8552520000000001</v>
          </cell>
          <cell r="E605">
            <v>0</v>
          </cell>
        </row>
        <row r="606">
          <cell r="C606">
            <v>34435</v>
          </cell>
          <cell r="D606">
            <v>8.8877100000000002</v>
          </cell>
          <cell r="E606">
            <v>0</v>
          </cell>
        </row>
        <row r="607">
          <cell r="C607">
            <v>34436</v>
          </cell>
          <cell r="D607">
            <v>8.8959539999999997</v>
          </cell>
          <cell r="E607">
            <v>0</v>
          </cell>
        </row>
        <row r="608">
          <cell r="C608">
            <v>34437</v>
          </cell>
          <cell r="D608">
            <v>8.8972850000000001</v>
          </cell>
          <cell r="E608">
            <v>0</v>
          </cell>
        </row>
        <row r="609">
          <cell r="C609">
            <v>34438</v>
          </cell>
          <cell r="D609">
            <v>8.8792340000000003</v>
          </cell>
          <cell r="E609">
            <v>0</v>
          </cell>
        </row>
        <row r="610">
          <cell r="C610">
            <v>34439</v>
          </cell>
          <cell r="D610">
            <v>8.8791620000000009</v>
          </cell>
          <cell r="E610">
            <v>0</v>
          </cell>
        </row>
        <row r="611">
          <cell r="C611">
            <v>34442</v>
          </cell>
          <cell r="D611">
            <v>8.0252820000000007</v>
          </cell>
          <cell r="E611">
            <v>0</v>
          </cell>
        </row>
        <row r="612">
          <cell r="C612">
            <v>34443</v>
          </cell>
          <cell r="D612">
            <v>8.0205190000000002</v>
          </cell>
          <cell r="E612">
            <v>0</v>
          </cell>
        </row>
        <row r="613">
          <cell r="C613">
            <v>34444</v>
          </cell>
          <cell r="D613">
            <v>8.0114579999999993</v>
          </cell>
          <cell r="E613">
            <v>0</v>
          </cell>
        </row>
        <row r="614">
          <cell r="C614">
            <v>34445</v>
          </cell>
          <cell r="D614">
            <v>8.7456519999999998</v>
          </cell>
          <cell r="E614">
            <v>0</v>
          </cell>
        </row>
        <row r="615">
          <cell r="C615">
            <v>34446</v>
          </cell>
          <cell r="D615">
            <v>8.8972490000000004</v>
          </cell>
          <cell r="E615">
            <v>0</v>
          </cell>
        </row>
        <row r="616">
          <cell r="C616">
            <v>34449</v>
          </cell>
          <cell r="D616">
            <v>8.7432350000000003</v>
          </cell>
          <cell r="E616">
            <v>0</v>
          </cell>
        </row>
        <row r="617">
          <cell r="C617">
            <v>34450</v>
          </cell>
          <cell r="D617">
            <v>8.7404279999999996</v>
          </cell>
          <cell r="E617">
            <v>0</v>
          </cell>
        </row>
        <row r="618">
          <cell r="C618">
            <v>34451</v>
          </cell>
          <cell r="D618">
            <v>8.7394040000000004</v>
          </cell>
          <cell r="E618">
            <v>0</v>
          </cell>
        </row>
        <row r="619">
          <cell r="C619">
            <v>34452</v>
          </cell>
          <cell r="D619">
            <v>8.7458279999999995</v>
          </cell>
          <cell r="E619">
            <v>0</v>
          </cell>
        </row>
        <row r="620">
          <cell r="C620">
            <v>34453</v>
          </cell>
          <cell r="D620">
            <v>8.7618010000000002</v>
          </cell>
          <cell r="E620">
            <v>0</v>
          </cell>
        </row>
        <row r="621">
          <cell r="C621">
            <v>34456</v>
          </cell>
          <cell r="D621">
            <v>8.3252640000000007</v>
          </cell>
          <cell r="E621">
            <v>0</v>
          </cell>
        </row>
        <row r="622">
          <cell r="C622">
            <v>34457</v>
          </cell>
          <cell r="D622">
            <v>8.3399029999999996</v>
          </cell>
          <cell r="E622">
            <v>0</v>
          </cell>
        </row>
        <row r="623">
          <cell r="C623">
            <v>34458</v>
          </cell>
          <cell r="D623">
            <v>8.3454180000000004</v>
          </cell>
          <cell r="E623">
            <v>0</v>
          </cell>
        </row>
        <row r="624">
          <cell r="C624">
            <v>34459</v>
          </cell>
          <cell r="D624">
            <v>8.3462230000000002</v>
          </cell>
          <cell r="E624">
            <v>0</v>
          </cell>
        </row>
        <row r="625">
          <cell r="C625">
            <v>34460</v>
          </cell>
          <cell r="D625">
            <v>8.3402670000000008</v>
          </cell>
          <cell r="E625">
            <v>0</v>
          </cell>
        </row>
        <row r="626">
          <cell r="C626">
            <v>34463</v>
          </cell>
          <cell r="D626">
            <v>7.9273439999999997</v>
          </cell>
          <cell r="E626">
            <v>0</v>
          </cell>
        </row>
        <row r="627">
          <cell r="C627">
            <v>34464</v>
          </cell>
          <cell r="D627">
            <v>7.926107</v>
          </cell>
          <cell r="E627">
            <v>0</v>
          </cell>
        </row>
        <row r="628">
          <cell r="C628">
            <v>34465</v>
          </cell>
          <cell r="D628">
            <v>7.9263260000000004</v>
          </cell>
          <cell r="E628">
            <v>0</v>
          </cell>
        </row>
        <row r="629">
          <cell r="C629">
            <v>34466</v>
          </cell>
          <cell r="D629">
            <v>7.9132129999999998</v>
          </cell>
          <cell r="E629">
            <v>0</v>
          </cell>
        </row>
        <row r="630">
          <cell r="C630">
            <v>34467</v>
          </cell>
          <cell r="D630">
            <v>7.9205259999999997</v>
          </cell>
          <cell r="E630">
            <v>0</v>
          </cell>
        </row>
        <row r="631">
          <cell r="C631">
            <v>34470</v>
          </cell>
          <cell r="D631">
            <v>6.4576589999999996</v>
          </cell>
          <cell r="E631">
            <v>0</v>
          </cell>
        </row>
        <row r="632">
          <cell r="C632">
            <v>34471</v>
          </cell>
          <cell r="D632">
            <v>6.7797669999999997</v>
          </cell>
          <cell r="E632">
            <v>0</v>
          </cell>
        </row>
        <row r="633">
          <cell r="C633">
            <v>34472</v>
          </cell>
          <cell r="D633">
            <v>6.8407249999999999</v>
          </cell>
          <cell r="E633">
            <v>0</v>
          </cell>
        </row>
        <row r="634">
          <cell r="C634">
            <v>34473</v>
          </cell>
          <cell r="D634">
            <v>6.9454909999999996</v>
          </cell>
          <cell r="E634">
            <v>0</v>
          </cell>
        </row>
        <row r="635">
          <cell r="C635">
            <v>34474</v>
          </cell>
          <cell r="D635">
            <v>7.3352519999999997</v>
          </cell>
          <cell r="E635">
            <v>0</v>
          </cell>
        </row>
        <row r="636">
          <cell r="C636">
            <v>34477</v>
          </cell>
          <cell r="D636">
            <v>7.3386430000000002</v>
          </cell>
          <cell r="E636">
            <v>0</v>
          </cell>
        </row>
        <row r="637">
          <cell r="C637">
            <v>34478</v>
          </cell>
          <cell r="D637">
            <v>7.3280339999999997</v>
          </cell>
          <cell r="E637">
            <v>0</v>
          </cell>
        </row>
        <row r="638">
          <cell r="C638">
            <v>34479</v>
          </cell>
          <cell r="D638">
            <v>8.5090050000000002</v>
          </cell>
          <cell r="E638">
            <v>0</v>
          </cell>
        </row>
        <row r="639">
          <cell r="C639">
            <v>34480</v>
          </cell>
          <cell r="D639">
            <v>8.5144300000000008</v>
          </cell>
          <cell r="E639">
            <v>0</v>
          </cell>
        </row>
        <row r="640">
          <cell r="C640">
            <v>34481</v>
          </cell>
          <cell r="D640">
            <v>8.5209569999999992</v>
          </cell>
          <cell r="E640">
            <v>0</v>
          </cell>
        </row>
        <row r="641">
          <cell r="C641">
            <v>34484</v>
          </cell>
          <cell r="D641">
            <v>8.3368450000000003</v>
          </cell>
          <cell r="E641">
            <v>0</v>
          </cell>
        </row>
        <row r="642">
          <cell r="C642">
            <v>34485</v>
          </cell>
          <cell r="D642">
            <v>7.9271700000000003</v>
          </cell>
          <cell r="E642">
            <v>0</v>
          </cell>
        </row>
        <row r="643">
          <cell r="C643">
            <v>34486</v>
          </cell>
          <cell r="D643">
            <v>7.9255490000000002</v>
          </cell>
          <cell r="E643">
            <v>0</v>
          </cell>
        </row>
        <row r="644">
          <cell r="C644">
            <v>34487</v>
          </cell>
          <cell r="D644">
            <v>7.9269480000000003</v>
          </cell>
          <cell r="E644">
            <v>0</v>
          </cell>
        </row>
        <row r="645">
          <cell r="C645">
            <v>34488</v>
          </cell>
          <cell r="D645">
            <v>7.9248459999999996</v>
          </cell>
          <cell r="E645">
            <v>0</v>
          </cell>
        </row>
        <row r="646">
          <cell r="C646">
            <v>34491</v>
          </cell>
          <cell r="D646">
            <v>7.9275570000000002</v>
          </cell>
          <cell r="E646">
            <v>0</v>
          </cell>
        </row>
        <row r="647">
          <cell r="C647">
            <v>34492</v>
          </cell>
          <cell r="D647">
            <v>7.5172480000000004</v>
          </cell>
          <cell r="E647">
            <v>0</v>
          </cell>
        </row>
        <row r="648">
          <cell r="C648">
            <v>34493</v>
          </cell>
          <cell r="D648">
            <v>7.5185700000000004</v>
          </cell>
          <cell r="E648">
            <v>0</v>
          </cell>
        </row>
        <row r="649">
          <cell r="C649">
            <v>34494</v>
          </cell>
          <cell r="D649">
            <v>7.5222389999999999</v>
          </cell>
          <cell r="E649">
            <v>0</v>
          </cell>
        </row>
        <row r="650">
          <cell r="C650">
            <v>34495</v>
          </cell>
          <cell r="D650">
            <v>7.5295959999999997</v>
          </cell>
          <cell r="E650">
            <v>0</v>
          </cell>
        </row>
        <row r="651">
          <cell r="C651">
            <v>34498</v>
          </cell>
          <cell r="D651">
            <v>6.9616150000000001</v>
          </cell>
          <cell r="E651">
            <v>0</v>
          </cell>
        </row>
        <row r="652">
          <cell r="C652">
            <v>34499</v>
          </cell>
          <cell r="D652">
            <v>7.3447269999999998</v>
          </cell>
          <cell r="E652">
            <v>0</v>
          </cell>
        </row>
        <row r="653">
          <cell r="C653">
            <v>34500</v>
          </cell>
          <cell r="D653">
            <v>7.3545980000000002</v>
          </cell>
          <cell r="E653">
            <v>0</v>
          </cell>
        </row>
        <row r="654">
          <cell r="C654">
            <v>34501</v>
          </cell>
          <cell r="D654">
            <v>7.3603560000000003</v>
          </cell>
          <cell r="E654">
            <v>0</v>
          </cell>
        </row>
        <row r="655">
          <cell r="C655">
            <v>34502</v>
          </cell>
          <cell r="D655">
            <v>7.0719380000000003</v>
          </cell>
          <cell r="E655">
            <v>0</v>
          </cell>
        </row>
        <row r="656">
          <cell r="C656">
            <v>34505</v>
          </cell>
          <cell r="D656">
            <v>6.9259599999999999</v>
          </cell>
          <cell r="E656">
            <v>0</v>
          </cell>
        </row>
        <row r="657">
          <cell r="C657">
            <v>34506</v>
          </cell>
          <cell r="D657">
            <v>6.8083489999999998</v>
          </cell>
          <cell r="E657">
            <v>0</v>
          </cell>
        </row>
        <row r="658">
          <cell r="C658">
            <v>34507</v>
          </cell>
          <cell r="D658">
            <v>6.7685750000000002</v>
          </cell>
          <cell r="E658">
            <v>0</v>
          </cell>
        </row>
        <row r="659">
          <cell r="C659">
            <v>34508</v>
          </cell>
          <cell r="D659">
            <v>6.7702540000000004</v>
          </cell>
          <cell r="E659">
            <v>0</v>
          </cell>
        </row>
        <row r="660">
          <cell r="C660">
            <v>34509</v>
          </cell>
          <cell r="D660">
            <v>6.5079650000000004</v>
          </cell>
          <cell r="E660">
            <v>0</v>
          </cell>
        </row>
        <row r="661">
          <cell r="C661">
            <v>34512</v>
          </cell>
          <cell r="D661">
            <v>6.5052969999999997</v>
          </cell>
          <cell r="E661">
            <v>0</v>
          </cell>
        </row>
        <row r="662">
          <cell r="C662">
            <v>34513</v>
          </cell>
          <cell r="D662">
            <v>6.7442650000000004</v>
          </cell>
          <cell r="E662">
            <v>0</v>
          </cell>
        </row>
        <row r="663">
          <cell r="C663">
            <v>34514</v>
          </cell>
          <cell r="D663">
            <v>6.7388469999999998</v>
          </cell>
          <cell r="E663">
            <v>0</v>
          </cell>
        </row>
        <row r="664">
          <cell r="C664">
            <v>34515</v>
          </cell>
          <cell r="D664">
            <v>6.7427789999999996</v>
          </cell>
          <cell r="E664">
            <v>0</v>
          </cell>
        </row>
        <row r="665">
          <cell r="C665">
            <v>34516</v>
          </cell>
          <cell r="D665">
            <v>6.044314</v>
          </cell>
          <cell r="E665">
            <v>0</v>
          </cell>
        </row>
        <row r="666">
          <cell r="C666">
            <v>34519</v>
          </cell>
          <cell r="D666">
            <v>6.0508480000000002</v>
          </cell>
          <cell r="E666">
            <v>0</v>
          </cell>
        </row>
        <row r="667">
          <cell r="C667">
            <v>34520</v>
          </cell>
          <cell r="D667">
            <v>6.0458030000000003</v>
          </cell>
          <cell r="E667">
            <v>0</v>
          </cell>
        </row>
        <row r="668">
          <cell r="C668">
            <v>34521</v>
          </cell>
          <cell r="D668">
            <v>6.0589409999999999</v>
          </cell>
          <cell r="E668">
            <v>0</v>
          </cell>
        </row>
        <row r="669">
          <cell r="C669">
            <v>34522</v>
          </cell>
          <cell r="D669">
            <v>6.0545289999999996</v>
          </cell>
          <cell r="E669">
            <v>0</v>
          </cell>
        </row>
        <row r="670">
          <cell r="C670">
            <v>34523</v>
          </cell>
          <cell r="D670">
            <v>5.8880720000000002</v>
          </cell>
          <cell r="E670">
            <v>0</v>
          </cell>
        </row>
        <row r="671">
          <cell r="C671">
            <v>34526</v>
          </cell>
          <cell r="D671">
            <v>5.7488200000000003</v>
          </cell>
          <cell r="E671">
            <v>0</v>
          </cell>
        </row>
        <row r="672">
          <cell r="C672">
            <v>34527</v>
          </cell>
          <cell r="D672">
            <v>5.744237</v>
          </cell>
          <cell r="E672">
            <v>0</v>
          </cell>
        </row>
        <row r="673">
          <cell r="C673">
            <v>34528</v>
          </cell>
          <cell r="D673">
            <v>5.7486329999999999</v>
          </cell>
          <cell r="E673">
            <v>0</v>
          </cell>
        </row>
        <row r="674">
          <cell r="C674">
            <v>34529</v>
          </cell>
          <cell r="D674">
            <v>5.7471180000000004</v>
          </cell>
          <cell r="E674">
            <v>0</v>
          </cell>
        </row>
        <row r="675">
          <cell r="C675">
            <v>34530</v>
          </cell>
          <cell r="D675">
            <v>5.7431590000000003</v>
          </cell>
          <cell r="E675">
            <v>0</v>
          </cell>
        </row>
        <row r="676">
          <cell r="C676">
            <v>34533</v>
          </cell>
          <cell r="D676">
            <v>5.6635910000000003</v>
          </cell>
          <cell r="E676">
            <v>0</v>
          </cell>
        </row>
        <row r="677">
          <cell r="C677">
            <v>34534</v>
          </cell>
          <cell r="D677">
            <v>5.6671440000000004</v>
          </cell>
          <cell r="E677">
            <v>0</v>
          </cell>
        </row>
        <row r="678">
          <cell r="C678">
            <v>34535</v>
          </cell>
          <cell r="D678">
            <v>5.6659560000000004</v>
          </cell>
          <cell r="E678">
            <v>0</v>
          </cell>
        </row>
        <row r="679">
          <cell r="C679">
            <v>34536</v>
          </cell>
          <cell r="D679">
            <v>6.877955</v>
          </cell>
          <cell r="E679">
            <v>0</v>
          </cell>
        </row>
        <row r="680">
          <cell r="C680">
            <v>34537</v>
          </cell>
          <cell r="D680">
            <v>7.0860070000000004</v>
          </cell>
          <cell r="E680">
            <v>0</v>
          </cell>
        </row>
        <row r="681">
          <cell r="C681">
            <v>34540</v>
          </cell>
          <cell r="D681">
            <v>7.3804650000000001</v>
          </cell>
          <cell r="E681">
            <v>0</v>
          </cell>
        </row>
        <row r="682">
          <cell r="C682">
            <v>34541</v>
          </cell>
          <cell r="D682">
            <v>7.3930759999999998</v>
          </cell>
          <cell r="E682">
            <v>0</v>
          </cell>
        </row>
        <row r="683">
          <cell r="C683">
            <v>34542</v>
          </cell>
          <cell r="D683">
            <v>7.4037639999999998</v>
          </cell>
          <cell r="E683">
            <v>0</v>
          </cell>
        </row>
        <row r="684">
          <cell r="C684">
            <v>34543</v>
          </cell>
          <cell r="D684">
            <v>7.8439350000000001</v>
          </cell>
          <cell r="E684">
            <v>0</v>
          </cell>
        </row>
        <row r="685">
          <cell r="C685">
            <v>34544</v>
          </cell>
          <cell r="D685">
            <v>7.8261599999999998</v>
          </cell>
          <cell r="E685">
            <v>0</v>
          </cell>
        </row>
        <row r="686">
          <cell r="C686">
            <v>34547</v>
          </cell>
          <cell r="D686">
            <v>8.2809010000000001</v>
          </cell>
          <cell r="E686">
            <v>0</v>
          </cell>
        </row>
        <row r="687">
          <cell r="C687">
            <v>34548</v>
          </cell>
          <cell r="D687">
            <v>8.8620260000000002</v>
          </cell>
          <cell r="E687">
            <v>0</v>
          </cell>
        </row>
        <row r="688">
          <cell r="C688">
            <v>34549</v>
          </cell>
          <cell r="D688">
            <v>9.4251389999999997</v>
          </cell>
          <cell r="E688">
            <v>0</v>
          </cell>
        </row>
        <row r="689">
          <cell r="C689">
            <v>34550</v>
          </cell>
          <cell r="D689">
            <v>9.4297260000000005</v>
          </cell>
          <cell r="E689">
            <v>0</v>
          </cell>
        </row>
        <row r="690">
          <cell r="C690">
            <v>34551</v>
          </cell>
          <cell r="D690">
            <v>9.4180419999999998</v>
          </cell>
          <cell r="E690">
            <v>0</v>
          </cell>
        </row>
        <row r="691">
          <cell r="C691">
            <v>34554</v>
          </cell>
          <cell r="D691">
            <v>7.6735069999999999</v>
          </cell>
          <cell r="E691">
            <v>0</v>
          </cell>
        </row>
        <row r="692">
          <cell r="C692">
            <v>34555</v>
          </cell>
          <cell r="D692">
            <v>7.6745109999999999</v>
          </cell>
          <cell r="E692">
            <v>0</v>
          </cell>
        </row>
        <row r="693">
          <cell r="C693">
            <v>34556</v>
          </cell>
          <cell r="D693">
            <v>7.6799039999999996</v>
          </cell>
          <cell r="E693">
            <v>0</v>
          </cell>
        </row>
        <row r="694">
          <cell r="C694">
            <v>34557</v>
          </cell>
          <cell r="D694">
            <v>6.417427</v>
          </cell>
          <cell r="E694">
            <v>0</v>
          </cell>
        </row>
        <row r="695">
          <cell r="C695">
            <v>34558</v>
          </cell>
          <cell r="D695">
            <v>6.4274620000000002</v>
          </cell>
          <cell r="E695">
            <v>0</v>
          </cell>
        </row>
        <row r="696">
          <cell r="C696">
            <v>34561</v>
          </cell>
          <cell r="D696">
            <v>6.416963</v>
          </cell>
          <cell r="E696">
            <v>0</v>
          </cell>
        </row>
        <row r="697">
          <cell r="C697">
            <v>34562</v>
          </cell>
          <cell r="D697">
            <v>6.432957</v>
          </cell>
          <cell r="E697">
            <v>0</v>
          </cell>
        </row>
        <row r="698">
          <cell r="C698">
            <v>34563</v>
          </cell>
          <cell r="D698">
            <v>7.4093439999999999</v>
          </cell>
          <cell r="E698">
            <v>0</v>
          </cell>
        </row>
        <row r="699">
          <cell r="C699">
            <v>34564</v>
          </cell>
          <cell r="D699">
            <v>7.4053329999999997</v>
          </cell>
          <cell r="E699">
            <v>0</v>
          </cell>
        </row>
        <row r="700">
          <cell r="C700">
            <v>34565</v>
          </cell>
          <cell r="D700">
            <v>7.411321</v>
          </cell>
          <cell r="E700">
            <v>0</v>
          </cell>
        </row>
        <row r="701">
          <cell r="C701">
            <v>34568</v>
          </cell>
          <cell r="D701">
            <v>7.4150150000000004</v>
          </cell>
          <cell r="E701">
            <v>0</v>
          </cell>
        </row>
        <row r="702">
          <cell r="C702">
            <v>34569</v>
          </cell>
          <cell r="D702">
            <v>7.3541030000000003</v>
          </cell>
          <cell r="E702">
            <v>0</v>
          </cell>
        </row>
        <row r="703">
          <cell r="C703">
            <v>34570</v>
          </cell>
          <cell r="D703">
            <v>7.3496090000000001</v>
          </cell>
          <cell r="E703">
            <v>0</v>
          </cell>
        </row>
        <row r="704">
          <cell r="C704">
            <v>34571</v>
          </cell>
          <cell r="D704">
            <v>7.3451000000000004</v>
          </cell>
          <cell r="E704">
            <v>0</v>
          </cell>
        </row>
        <row r="705">
          <cell r="C705">
            <v>34572</v>
          </cell>
          <cell r="D705">
            <v>7.3507629999999997</v>
          </cell>
          <cell r="E705">
            <v>0</v>
          </cell>
        </row>
        <row r="706">
          <cell r="C706">
            <v>34575</v>
          </cell>
          <cell r="D706">
            <v>7.342422</v>
          </cell>
          <cell r="E706">
            <v>0</v>
          </cell>
        </row>
        <row r="707">
          <cell r="C707">
            <v>34576</v>
          </cell>
          <cell r="D707">
            <v>7.3270949999999999</v>
          </cell>
          <cell r="E707">
            <v>0</v>
          </cell>
        </row>
        <row r="708">
          <cell r="C708">
            <v>34577</v>
          </cell>
          <cell r="D708">
            <v>7.3334469999999996</v>
          </cell>
          <cell r="E708">
            <v>0</v>
          </cell>
        </row>
        <row r="709">
          <cell r="C709">
            <v>34578</v>
          </cell>
          <cell r="D709">
            <v>7.331086</v>
          </cell>
          <cell r="E709">
            <v>0</v>
          </cell>
        </row>
        <row r="710">
          <cell r="C710">
            <v>34579</v>
          </cell>
          <cell r="D710">
            <v>7.3397439999999996</v>
          </cell>
          <cell r="E710">
            <v>0</v>
          </cell>
        </row>
        <row r="711">
          <cell r="C711">
            <v>34582</v>
          </cell>
          <cell r="D711">
            <v>7.3903879999999997</v>
          </cell>
          <cell r="E711">
            <v>0</v>
          </cell>
        </row>
        <row r="712">
          <cell r="C712">
            <v>34583</v>
          </cell>
          <cell r="D712">
            <v>7.3967260000000001</v>
          </cell>
          <cell r="E712">
            <v>0</v>
          </cell>
        </row>
        <row r="713">
          <cell r="C713">
            <v>34584</v>
          </cell>
          <cell r="D713">
            <v>7.1081779999999997</v>
          </cell>
          <cell r="E713">
            <v>0</v>
          </cell>
        </row>
        <row r="714">
          <cell r="C714">
            <v>34585</v>
          </cell>
          <cell r="D714">
            <v>7.3979889999999999</v>
          </cell>
          <cell r="E714">
            <v>0</v>
          </cell>
        </row>
        <row r="715">
          <cell r="C715">
            <v>34586</v>
          </cell>
          <cell r="D715">
            <v>7.4044999999999996</v>
          </cell>
          <cell r="E715">
            <v>0</v>
          </cell>
        </row>
        <row r="716">
          <cell r="C716">
            <v>34589</v>
          </cell>
          <cell r="D716">
            <v>7.1067</v>
          </cell>
          <cell r="E716">
            <v>0</v>
          </cell>
        </row>
        <row r="717">
          <cell r="C717">
            <v>34590</v>
          </cell>
          <cell r="D717">
            <v>7.1118930000000002</v>
          </cell>
          <cell r="E717">
            <v>0</v>
          </cell>
        </row>
        <row r="718">
          <cell r="C718">
            <v>34591</v>
          </cell>
          <cell r="D718">
            <v>7.4219010000000001</v>
          </cell>
          <cell r="E718">
            <v>0</v>
          </cell>
        </row>
        <row r="719">
          <cell r="C719">
            <v>34592</v>
          </cell>
          <cell r="D719">
            <v>7.1534800000000001</v>
          </cell>
          <cell r="E719">
            <v>0</v>
          </cell>
        </row>
        <row r="720">
          <cell r="C720">
            <v>34593</v>
          </cell>
          <cell r="D720">
            <v>7.1481630000000003</v>
          </cell>
          <cell r="E720">
            <v>0</v>
          </cell>
        </row>
        <row r="721">
          <cell r="C721">
            <v>34596</v>
          </cell>
          <cell r="D721">
            <v>7.1270720000000001</v>
          </cell>
          <cell r="E721">
            <v>0</v>
          </cell>
        </row>
        <row r="722">
          <cell r="C722">
            <v>34597</v>
          </cell>
          <cell r="D722">
            <v>7.1182270000000001</v>
          </cell>
          <cell r="E722">
            <v>0</v>
          </cell>
        </row>
        <row r="723">
          <cell r="C723">
            <v>34598</v>
          </cell>
          <cell r="D723">
            <v>7.118716</v>
          </cell>
          <cell r="E723">
            <v>0</v>
          </cell>
        </row>
        <row r="724">
          <cell r="C724">
            <v>34599</v>
          </cell>
          <cell r="D724">
            <v>7.1214300000000001</v>
          </cell>
          <cell r="E724">
            <v>0</v>
          </cell>
        </row>
        <row r="725">
          <cell r="C725">
            <v>34600</v>
          </cell>
          <cell r="D725">
            <v>7.1218959999999996</v>
          </cell>
          <cell r="E725">
            <v>0</v>
          </cell>
        </row>
        <row r="726">
          <cell r="C726">
            <v>34603</v>
          </cell>
          <cell r="D726">
            <v>7.1279139999999996</v>
          </cell>
          <cell r="E726">
            <v>0</v>
          </cell>
        </row>
        <row r="727">
          <cell r="C727">
            <v>34604</v>
          </cell>
          <cell r="D727">
            <v>7.1256919999999999</v>
          </cell>
          <cell r="E727">
            <v>0</v>
          </cell>
        </row>
        <row r="728">
          <cell r="C728">
            <v>34605</v>
          </cell>
          <cell r="D728">
            <v>7.1253200000000003</v>
          </cell>
          <cell r="E728">
            <v>0</v>
          </cell>
        </row>
        <row r="729">
          <cell r="C729">
            <v>34606</v>
          </cell>
          <cell r="D729">
            <v>7.1702469999999998</v>
          </cell>
          <cell r="E729">
            <v>0</v>
          </cell>
        </row>
        <row r="730">
          <cell r="C730">
            <v>34607</v>
          </cell>
          <cell r="D730">
            <v>7.1223710000000002</v>
          </cell>
          <cell r="E730">
            <v>0</v>
          </cell>
        </row>
        <row r="731">
          <cell r="C731">
            <v>34610</v>
          </cell>
          <cell r="D731">
            <v>7.1160009999999998</v>
          </cell>
          <cell r="E731">
            <v>0</v>
          </cell>
        </row>
        <row r="732">
          <cell r="C732">
            <v>34611</v>
          </cell>
          <cell r="D732">
            <v>7.1123419999999999</v>
          </cell>
          <cell r="E732">
            <v>0</v>
          </cell>
        </row>
        <row r="733">
          <cell r="C733">
            <v>34612</v>
          </cell>
          <cell r="D733">
            <v>7.1143919999999996</v>
          </cell>
          <cell r="E733">
            <v>0</v>
          </cell>
        </row>
        <row r="734">
          <cell r="C734">
            <v>34613</v>
          </cell>
          <cell r="D734">
            <v>7.0989719999999998</v>
          </cell>
          <cell r="E734">
            <v>0</v>
          </cell>
        </row>
        <row r="735">
          <cell r="C735">
            <v>34614</v>
          </cell>
          <cell r="D735">
            <v>7.0981480000000001</v>
          </cell>
          <cell r="E735">
            <v>0</v>
          </cell>
        </row>
        <row r="736">
          <cell r="C736">
            <v>34617</v>
          </cell>
          <cell r="D736">
            <v>7.0996189999999997</v>
          </cell>
          <cell r="E736">
            <v>0</v>
          </cell>
        </row>
        <row r="737">
          <cell r="C737">
            <v>34618</v>
          </cell>
          <cell r="D737">
            <v>6.040985</v>
          </cell>
          <cell r="E737">
            <v>0</v>
          </cell>
        </row>
        <row r="738">
          <cell r="C738">
            <v>34619</v>
          </cell>
          <cell r="D738">
            <v>6.0364500000000003</v>
          </cell>
          <cell r="E738">
            <v>0</v>
          </cell>
        </row>
        <row r="739">
          <cell r="C739">
            <v>34620</v>
          </cell>
          <cell r="D739">
            <v>6.0365789999999997</v>
          </cell>
          <cell r="E739">
            <v>0</v>
          </cell>
        </row>
        <row r="740">
          <cell r="C740">
            <v>34621</v>
          </cell>
          <cell r="D740">
            <v>6.0417569999999996</v>
          </cell>
          <cell r="E740">
            <v>0</v>
          </cell>
        </row>
        <row r="741">
          <cell r="C741">
            <v>34624</v>
          </cell>
          <cell r="D741">
            <v>6.6537689999999996</v>
          </cell>
          <cell r="E741">
            <v>0</v>
          </cell>
        </row>
        <row r="742">
          <cell r="C742">
            <v>34625</v>
          </cell>
          <cell r="D742">
            <v>6.8032519999999996</v>
          </cell>
          <cell r="E742">
            <v>0</v>
          </cell>
        </row>
        <row r="743">
          <cell r="C743">
            <v>34626</v>
          </cell>
          <cell r="D743">
            <v>7.0949200000000001</v>
          </cell>
          <cell r="E743">
            <v>0</v>
          </cell>
        </row>
        <row r="744">
          <cell r="C744">
            <v>34627</v>
          </cell>
          <cell r="D744">
            <v>7.1055640000000002</v>
          </cell>
          <cell r="E744">
            <v>0</v>
          </cell>
        </row>
        <row r="745">
          <cell r="C745">
            <v>34628</v>
          </cell>
          <cell r="D745">
            <v>7.10663</v>
          </cell>
          <cell r="E745">
            <v>0</v>
          </cell>
        </row>
        <row r="746">
          <cell r="C746">
            <v>34631</v>
          </cell>
          <cell r="D746">
            <v>7.1092230000000001</v>
          </cell>
          <cell r="E746">
            <v>0</v>
          </cell>
        </row>
        <row r="747">
          <cell r="C747">
            <v>34632</v>
          </cell>
          <cell r="D747">
            <v>7.1218300000000001</v>
          </cell>
          <cell r="E747">
            <v>0</v>
          </cell>
        </row>
        <row r="748">
          <cell r="C748">
            <v>34633</v>
          </cell>
          <cell r="D748">
            <v>6.8178489999999998</v>
          </cell>
          <cell r="E748">
            <v>0</v>
          </cell>
        </row>
        <row r="749">
          <cell r="C749">
            <v>34634</v>
          </cell>
          <cell r="D749">
            <v>6.808198</v>
          </cell>
          <cell r="E749">
            <v>0</v>
          </cell>
        </row>
        <row r="750">
          <cell r="C750">
            <v>34635</v>
          </cell>
          <cell r="D750">
            <v>6.8115680000000003</v>
          </cell>
          <cell r="E750">
            <v>0</v>
          </cell>
        </row>
        <row r="751">
          <cell r="C751">
            <v>34638</v>
          </cell>
          <cell r="D751">
            <v>6.8101589999999996</v>
          </cell>
          <cell r="E751">
            <v>0</v>
          </cell>
        </row>
        <row r="752">
          <cell r="C752">
            <v>34639</v>
          </cell>
          <cell r="D752">
            <v>6.8214389999999998</v>
          </cell>
          <cell r="E752">
            <v>0</v>
          </cell>
        </row>
        <row r="753">
          <cell r="C753">
            <v>34640</v>
          </cell>
          <cell r="D753">
            <v>6.8111309999999996</v>
          </cell>
          <cell r="E753">
            <v>0</v>
          </cell>
        </row>
        <row r="754">
          <cell r="C754">
            <v>34641</v>
          </cell>
          <cell r="D754">
            <v>6.8089560000000002</v>
          </cell>
          <cell r="E754">
            <v>0</v>
          </cell>
        </row>
        <row r="755">
          <cell r="C755">
            <v>34642</v>
          </cell>
          <cell r="D755">
            <v>6.8046340000000001</v>
          </cell>
          <cell r="E755">
            <v>0</v>
          </cell>
        </row>
        <row r="756">
          <cell r="C756">
            <v>34645</v>
          </cell>
          <cell r="D756">
            <v>6.816738</v>
          </cell>
          <cell r="E756">
            <v>0</v>
          </cell>
        </row>
        <row r="757">
          <cell r="C757">
            <v>34646</v>
          </cell>
          <cell r="D757">
            <v>7.6930810000000003</v>
          </cell>
          <cell r="E757">
            <v>0</v>
          </cell>
        </row>
        <row r="758">
          <cell r="C758">
            <v>34647</v>
          </cell>
          <cell r="D758">
            <v>7.6835789999999999</v>
          </cell>
          <cell r="E758">
            <v>0</v>
          </cell>
        </row>
        <row r="759">
          <cell r="C759">
            <v>34648</v>
          </cell>
          <cell r="D759">
            <v>6.7930469999999996</v>
          </cell>
          <cell r="E759">
            <v>0</v>
          </cell>
        </row>
        <row r="760">
          <cell r="C760">
            <v>34649</v>
          </cell>
          <cell r="D760">
            <v>6.7883979999999999</v>
          </cell>
          <cell r="E760">
            <v>0</v>
          </cell>
        </row>
        <row r="761">
          <cell r="C761">
            <v>34652</v>
          </cell>
          <cell r="D761">
            <v>6.7845050000000002</v>
          </cell>
          <cell r="E761">
            <v>0</v>
          </cell>
        </row>
        <row r="762">
          <cell r="C762">
            <v>34653</v>
          </cell>
          <cell r="D762">
            <v>6.1384179999999997</v>
          </cell>
          <cell r="E762">
            <v>0</v>
          </cell>
        </row>
        <row r="763">
          <cell r="C763">
            <v>34654</v>
          </cell>
          <cell r="D763">
            <v>6.0588620000000004</v>
          </cell>
          <cell r="E763">
            <v>0</v>
          </cell>
        </row>
        <row r="764">
          <cell r="C764">
            <v>34655</v>
          </cell>
          <cell r="D764">
            <v>6.054818</v>
          </cell>
          <cell r="E764">
            <v>0</v>
          </cell>
        </row>
        <row r="765">
          <cell r="C765">
            <v>34656</v>
          </cell>
          <cell r="D765">
            <v>6.1998569999999997</v>
          </cell>
          <cell r="E765">
            <v>0</v>
          </cell>
        </row>
        <row r="766">
          <cell r="C766">
            <v>34659</v>
          </cell>
          <cell r="D766">
            <v>6.2022839999999997</v>
          </cell>
          <cell r="E766">
            <v>0</v>
          </cell>
        </row>
        <row r="767">
          <cell r="C767">
            <v>34660</v>
          </cell>
          <cell r="D767">
            <v>6.2057190000000002</v>
          </cell>
          <cell r="E767">
            <v>0</v>
          </cell>
        </row>
        <row r="768">
          <cell r="C768">
            <v>34661</v>
          </cell>
          <cell r="D768">
            <v>6.2094209999999999</v>
          </cell>
          <cell r="E768">
            <v>0</v>
          </cell>
        </row>
        <row r="769">
          <cell r="C769">
            <v>34662</v>
          </cell>
          <cell r="D769">
            <v>6.2040319999999998</v>
          </cell>
          <cell r="E769">
            <v>0</v>
          </cell>
        </row>
        <row r="770">
          <cell r="C770">
            <v>34663</v>
          </cell>
          <cell r="D770">
            <v>6.2096739999999997</v>
          </cell>
          <cell r="E770">
            <v>0</v>
          </cell>
        </row>
        <row r="771">
          <cell r="C771">
            <v>34666</v>
          </cell>
          <cell r="D771">
            <v>5.91045</v>
          </cell>
          <cell r="E771">
            <v>0</v>
          </cell>
        </row>
        <row r="772">
          <cell r="C772">
            <v>34667</v>
          </cell>
          <cell r="D772">
            <v>5.9103690000000002</v>
          </cell>
          <cell r="E772">
            <v>0</v>
          </cell>
        </row>
        <row r="773">
          <cell r="C773">
            <v>34668</v>
          </cell>
          <cell r="D773">
            <v>6.6437689999999998</v>
          </cell>
          <cell r="E773">
            <v>0</v>
          </cell>
        </row>
        <row r="774">
          <cell r="C774">
            <v>34669</v>
          </cell>
          <cell r="D774">
            <v>6.4930709999999996</v>
          </cell>
          <cell r="E774">
            <v>0</v>
          </cell>
        </row>
        <row r="775">
          <cell r="C775">
            <v>34670</v>
          </cell>
          <cell r="D775">
            <v>6.4937509999999996</v>
          </cell>
          <cell r="E775">
            <v>0</v>
          </cell>
        </row>
        <row r="776">
          <cell r="C776">
            <v>34673</v>
          </cell>
          <cell r="D776">
            <v>6.4879410000000002</v>
          </cell>
          <cell r="E776">
            <v>0</v>
          </cell>
        </row>
        <row r="777">
          <cell r="C777">
            <v>34674</v>
          </cell>
          <cell r="D777">
            <v>6.4840629999999999</v>
          </cell>
          <cell r="E777">
            <v>0</v>
          </cell>
        </row>
        <row r="778">
          <cell r="C778">
            <v>34675</v>
          </cell>
          <cell r="D778">
            <v>6.4845969999999999</v>
          </cell>
          <cell r="E778">
            <v>0</v>
          </cell>
        </row>
        <row r="779">
          <cell r="C779">
            <v>34676</v>
          </cell>
          <cell r="D779">
            <v>6.4810569999999998</v>
          </cell>
          <cell r="E779">
            <v>0</v>
          </cell>
        </row>
        <row r="780">
          <cell r="C780">
            <v>34677</v>
          </cell>
          <cell r="D780">
            <v>6.4853949999999996</v>
          </cell>
          <cell r="E780">
            <v>0</v>
          </cell>
        </row>
        <row r="781">
          <cell r="C781">
            <v>34680</v>
          </cell>
          <cell r="D781">
            <v>6.0379959999999997</v>
          </cell>
          <cell r="E781">
            <v>0</v>
          </cell>
        </row>
        <row r="782">
          <cell r="C782">
            <v>34681</v>
          </cell>
          <cell r="D782">
            <v>6.0313780000000001</v>
          </cell>
          <cell r="E782">
            <v>0</v>
          </cell>
        </row>
        <row r="783">
          <cell r="C783">
            <v>34682</v>
          </cell>
          <cell r="D783">
            <v>5.1743350000000001</v>
          </cell>
          <cell r="E783">
            <v>0</v>
          </cell>
        </row>
        <row r="784">
          <cell r="C784">
            <v>34683</v>
          </cell>
          <cell r="D784">
            <v>5.5082180000000003</v>
          </cell>
          <cell r="E784">
            <v>0</v>
          </cell>
        </row>
        <row r="785">
          <cell r="C785">
            <v>34684</v>
          </cell>
          <cell r="D785">
            <v>5.426412</v>
          </cell>
          <cell r="E785">
            <v>0</v>
          </cell>
        </row>
        <row r="786">
          <cell r="C786">
            <v>34687</v>
          </cell>
          <cell r="D786">
            <v>5.2918690000000002</v>
          </cell>
          <cell r="E786">
            <v>0</v>
          </cell>
        </row>
        <row r="787">
          <cell r="C787">
            <v>34688</v>
          </cell>
          <cell r="D787">
            <v>5.2917300000000003</v>
          </cell>
          <cell r="E787">
            <v>0</v>
          </cell>
        </row>
        <row r="788">
          <cell r="C788">
            <v>34689</v>
          </cell>
          <cell r="D788">
            <v>4.7993379999999997</v>
          </cell>
          <cell r="E788">
            <v>0</v>
          </cell>
        </row>
        <row r="789">
          <cell r="C789">
            <v>34690</v>
          </cell>
          <cell r="D789">
            <v>4.9924939999999998</v>
          </cell>
          <cell r="E789">
            <v>0</v>
          </cell>
        </row>
        <row r="790">
          <cell r="C790">
            <v>34691</v>
          </cell>
          <cell r="D790">
            <v>4.9974210000000001</v>
          </cell>
          <cell r="E790">
            <v>0</v>
          </cell>
        </row>
        <row r="791">
          <cell r="C791">
            <v>34694</v>
          </cell>
          <cell r="D791">
            <v>5.508921</v>
          </cell>
          <cell r="E791">
            <v>0</v>
          </cell>
        </row>
        <row r="792">
          <cell r="C792">
            <v>34695</v>
          </cell>
          <cell r="D792">
            <v>5.5892340000000003</v>
          </cell>
          <cell r="E792">
            <v>0</v>
          </cell>
        </row>
        <row r="793">
          <cell r="C793">
            <v>34696</v>
          </cell>
          <cell r="D793">
            <v>5.5869200000000001</v>
          </cell>
          <cell r="E793">
            <v>0</v>
          </cell>
        </row>
        <row r="794">
          <cell r="C794">
            <v>34697</v>
          </cell>
          <cell r="D794">
            <v>5.5190140000000003</v>
          </cell>
          <cell r="E794">
            <v>0</v>
          </cell>
        </row>
        <row r="795">
          <cell r="C795">
            <v>34698</v>
          </cell>
          <cell r="D795">
            <v>5.5327650000000004</v>
          </cell>
          <cell r="E795">
            <v>0</v>
          </cell>
        </row>
        <row r="796">
          <cell r="C796">
            <v>34701</v>
          </cell>
          <cell r="D796">
            <v>5.5327650000000004</v>
          </cell>
          <cell r="E796">
            <v>0</v>
          </cell>
        </row>
        <row r="797">
          <cell r="C797">
            <v>34702</v>
          </cell>
          <cell r="D797">
            <v>5.5193950000000003</v>
          </cell>
          <cell r="E797">
            <v>0</v>
          </cell>
        </row>
        <row r="798">
          <cell r="C798">
            <v>34703</v>
          </cell>
          <cell r="D798">
            <v>5.5166110000000002</v>
          </cell>
          <cell r="E798">
            <v>0</v>
          </cell>
        </row>
        <row r="799">
          <cell r="C799">
            <v>34704</v>
          </cell>
          <cell r="D799">
            <v>5.5167229999999998</v>
          </cell>
          <cell r="E799">
            <v>0</v>
          </cell>
        </row>
        <row r="800">
          <cell r="C800">
            <v>34705</v>
          </cell>
          <cell r="D800">
            <v>5.5209599999999996</v>
          </cell>
          <cell r="E800">
            <v>0</v>
          </cell>
        </row>
        <row r="801">
          <cell r="C801">
            <v>34708</v>
          </cell>
          <cell r="D801">
            <v>5.5184850000000001</v>
          </cell>
          <cell r="E801">
            <v>0</v>
          </cell>
        </row>
        <row r="802">
          <cell r="C802">
            <v>34709</v>
          </cell>
          <cell r="D802">
            <v>5.5388780000000004</v>
          </cell>
          <cell r="E802">
            <v>0</v>
          </cell>
        </row>
        <row r="803">
          <cell r="C803">
            <v>34710</v>
          </cell>
          <cell r="D803">
            <v>5.5366390000000001</v>
          </cell>
          <cell r="E803">
            <v>0</v>
          </cell>
        </row>
        <row r="804">
          <cell r="C804">
            <v>34711</v>
          </cell>
          <cell r="D804">
            <v>5.5357580000000004</v>
          </cell>
          <cell r="E804">
            <v>0</v>
          </cell>
        </row>
        <row r="805">
          <cell r="C805">
            <v>34712</v>
          </cell>
          <cell r="D805">
            <v>5.5352790000000001</v>
          </cell>
          <cell r="E805">
            <v>0</v>
          </cell>
        </row>
        <row r="806">
          <cell r="C806">
            <v>34715</v>
          </cell>
          <cell r="D806">
            <v>5.5305489999999997</v>
          </cell>
          <cell r="E806">
            <v>0</v>
          </cell>
        </row>
        <row r="807">
          <cell r="C807">
            <v>34716</v>
          </cell>
          <cell r="D807">
            <v>5.5332090000000003</v>
          </cell>
          <cell r="E807">
            <v>0</v>
          </cell>
        </row>
        <row r="808">
          <cell r="C808">
            <v>34717</v>
          </cell>
          <cell r="D808">
            <v>5.5412100000000004</v>
          </cell>
          <cell r="E808">
            <v>0</v>
          </cell>
        </row>
        <row r="809">
          <cell r="C809">
            <v>34718</v>
          </cell>
          <cell r="D809">
            <v>5.5319279999999997</v>
          </cell>
          <cell r="E809">
            <v>0</v>
          </cell>
        </row>
        <row r="810">
          <cell r="C810">
            <v>34719</v>
          </cell>
          <cell r="D810">
            <v>5.5329040000000003</v>
          </cell>
          <cell r="E810">
            <v>0</v>
          </cell>
        </row>
        <row r="811">
          <cell r="C811">
            <v>34722</v>
          </cell>
          <cell r="D811">
            <v>5.5269089999999998</v>
          </cell>
          <cell r="E811">
            <v>0</v>
          </cell>
        </row>
        <row r="812">
          <cell r="C812">
            <v>34723</v>
          </cell>
          <cell r="D812">
            <v>5.5301239999999998</v>
          </cell>
          <cell r="E812">
            <v>0</v>
          </cell>
        </row>
        <row r="813">
          <cell r="C813">
            <v>34724</v>
          </cell>
          <cell r="D813">
            <v>5.5305799999999996</v>
          </cell>
          <cell r="E813">
            <v>0</v>
          </cell>
        </row>
        <row r="814">
          <cell r="C814">
            <v>34725</v>
          </cell>
          <cell r="D814">
            <v>8.2701560000000001</v>
          </cell>
          <cell r="E814">
            <v>0</v>
          </cell>
        </row>
        <row r="815">
          <cell r="C815">
            <v>34726</v>
          </cell>
          <cell r="D815">
            <v>8.2482000000000006</v>
          </cell>
          <cell r="E815">
            <v>0</v>
          </cell>
        </row>
        <row r="816">
          <cell r="C816">
            <v>34729</v>
          </cell>
          <cell r="D816">
            <v>8.2600049999999996</v>
          </cell>
          <cell r="E816">
            <v>0</v>
          </cell>
        </row>
        <row r="817">
          <cell r="C817">
            <v>34730</v>
          </cell>
          <cell r="D817">
            <v>8.2563340000000007</v>
          </cell>
          <cell r="E817">
            <v>0</v>
          </cell>
        </row>
        <row r="818">
          <cell r="C818">
            <v>34731</v>
          </cell>
          <cell r="D818">
            <v>8.263655</v>
          </cell>
          <cell r="E818">
            <v>0</v>
          </cell>
        </row>
        <row r="819">
          <cell r="C819">
            <v>34732</v>
          </cell>
          <cell r="D819">
            <v>8.2642810000000004</v>
          </cell>
          <cell r="E819">
            <v>0</v>
          </cell>
        </row>
        <row r="820">
          <cell r="C820">
            <v>34733</v>
          </cell>
          <cell r="D820">
            <v>8.2712660000000007</v>
          </cell>
          <cell r="E820">
            <v>0</v>
          </cell>
        </row>
        <row r="821">
          <cell r="C821">
            <v>34736</v>
          </cell>
          <cell r="D821">
            <v>8.2784200000000006</v>
          </cell>
          <cell r="E821">
            <v>0</v>
          </cell>
        </row>
        <row r="822">
          <cell r="C822">
            <v>34737</v>
          </cell>
          <cell r="D822">
            <v>8.2797420000000006</v>
          </cell>
          <cell r="E822">
            <v>0</v>
          </cell>
        </row>
        <row r="823">
          <cell r="C823">
            <v>34738</v>
          </cell>
          <cell r="D823">
            <v>8.2846279999999997</v>
          </cell>
          <cell r="E823">
            <v>0</v>
          </cell>
        </row>
        <row r="824">
          <cell r="C824">
            <v>34739</v>
          </cell>
          <cell r="D824">
            <v>8.2856229999999993</v>
          </cell>
          <cell r="E824">
            <v>0</v>
          </cell>
        </row>
        <row r="825">
          <cell r="C825">
            <v>34740</v>
          </cell>
          <cell r="D825">
            <v>8.2835359999999998</v>
          </cell>
          <cell r="E825">
            <v>0</v>
          </cell>
        </row>
        <row r="826">
          <cell r="C826">
            <v>34743</v>
          </cell>
          <cell r="D826">
            <v>8.2860309999999995</v>
          </cell>
          <cell r="E826">
            <v>0</v>
          </cell>
        </row>
        <row r="827">
          <cell r="C827">
            <v>34744</v>
          </cell>
          <cell r="D827">
            <v>8.2818900000000006</v>
          </cell>
          <cell r="E827">
            <v>0</v>
          </cell>
        </row>
        <row r="828">
          <cell r="C828">
            <v>34745</v>
          </cell>
          <cell r="D828">
            <v>8.2766210000000004</v>
          </cell>
          <cell r="E828">
            <v>0</v>
          </cell>
        </row>
        <row r="829">
          <cell r="C829">
            <v>34746</v>
          </cell>
          <cell r="D829">
            <v>8.2817159999999994</v>
          </cell>
          <cell r="E829">
            <v>0</v>
          </cell>
        </row>
        <row r="830">
          <cell r="C830">
            <v>34747</v>
          </cell>
          <cell r="D830">
            <v>8.2644699999999993</v>
          </cell>
          <cell r="E830">
            <v>0</v>
          </cell>
        </row>
        <row r="831">
          <cell r="C831">
            <v>34750</v>
          </cell>
          <cell r="D831">
            <v>8.2862860000000005</v>
          </cell>
          <cell r="E831">
            <v>0</v>
          </cell>
        </row>
        <row r="832">
          <cell r="C832">
            <v>34751</v>
          </cell>
          <cell r="D832">
            <v>8.2883340000000008</v>
          </cell>
          <cell r="E832">
            <v>0</v>
          </cell>
        </row>
        <row r="833">
          <cell r="C833">
            <v>34752</v>
          </cell>
          <cell r="D833">
            <v>8.2764489999999995</v>
          </cell>
          <cell r="E833">
            <v>0</v>
          </cell>
        </row>
        <row r="834">
          <cell r="C834">
            <v>34753</v>
          </cell>
          <cell r="D834">
            <v>8.2753069999999997</v>
          </cell>
          <cell r="E834">
            <v>0</v>
          </cell>
        </row>
        <row r="835">
          <cell r="C835">
            <v>34754</v>
          </cell>
          <cell r="D835">
            <v>8.2522339999999996</v>
          </cell>
          <cell r="E835">
            <v>0</v>
          </cell>
        </row>
        <row r="836">
          <cell r="C836">
            <v>34757</v>
          </cell>
          <cell r="D836">
            <v>8.2712210000000006</v>
          </cell>
          <cell r="E836">
            <v>0</v>
          </cell>
        </row>
        <row r="837">
          <cell r="C837">
            <v>34758</v>
          </cell>
          <cell r="D837">
            <v>8.281822</v>
          </cell>
          <cell r="E837">
            <v>0</v>
          </cell>
        </row>
        <row r="838">
          <cell r="C838">
            <v>34759</v>
          </cell>
          <cell r="D838">
            <v>8.2707029999999992</v>
          </cell>
          <cell r="E838">
            <v>0</v>
          </cell>
        </row>
        <row r="839">
          <cell r="C839">
            <v>34760</v>
          </cell>
          <cell r="D839">
            <v>8.2764779999999991</v>
          </cell>
          <cell r="E839">
            <v>0</v>
          </cell>
        </row>
        <row r="840">
          <cell r="C840">
            <v>34761</v>
          </cell>
          <cell r="D840">
            <v>8.2795740000000002</v>
          </cell>
          <cell r="E840">
            <v>0</v>
          </cell>
        </row>
        <row r="841">
          <cell r="C841">
            <v>34764</v>
          </cell>
          <cell r="D841">
            <v>8.2617890000000003</v>
          </cell>
          <cell r="E841">
            <v>0</v>
          </cell>
        </row>
        <row r="842">
          <cell r="C842">
            <v>34765</v>
          </cell>
          <cell r="D842">
            <v>8.3191240000000004</v>
          </cell>
          <cell r="E842">
            <v>0</v>
          </cell>
        </row>
        <row r="843">
          <cell r="C843">
            <v>34766</v>
          </cell>
          <cell r="D843">
            <v>8.2925170000000001</v>
          </cell>
          <cell r="E843">
            <v>0</v>
          </cell>
        </row>
        <row r="844">
          <cell r="C844">
            <v>34767</v>
          </cell>
          <cell r="D844">
            <v>8.4522680000000001</v>
          </cell>
          <cell r="E844">
            <v>0</v>
          </cell>
        </row>
        <row r="845">
          <cell r="C845">
            <v>34768</v>
          </cell>
          <cell r="D845">
            <v>8.4350009999999997</v>
          </cell>
          <cell r="E845">
            <v>0</v>
          </cell>
        </row>
        <row r="846">
          <cell r="C846">
            <v>34771</v>
          </cell>
          <cell r="D846">
            <v>8.4418140000000008</v>
          </cell>
          <cell r="E846">
            <v>0</v>
          </cell>
        </row>
        <row r="847">
          <cell r="C847">
            <v>34772</v>
          </cell>
          <cell r="D847">
            <v>8.4724430000000002</v>
          </cell>
          <cell r="E847">
            <v>0</v>
          </cell>
        </row>
        <row r="848">
          <cell r="C848">
            <v>34773</v>
          </cell>
          <cell r="D848">
            <v>8.9205380000000005</v>
          </cell>
          <cell r="E848">
            <v>0</v>
          </cell>
        </row>
        <row r="849">
          <cell r="C849">
            <v>34774</v>
          </cell>
          <cell r="D849">
            <v>8.9003789999999992</v>
          </cell>
          <cell r="E849">
            <v>0</v>
          </cell>
        </row>
        <row r="850">
          <cell r="C850">
            <v>34775</v>
          </cell>
          <cell r="D850">
            <v>8.9677760000000006</v>
          </cell>
          <cell r="E850">
            <v>0</v>
          </cell>
        </row>
        <row r="851">
          <cell r="C851">
            <v>34778</v>
          </cell>
          <cell r="D851">
            <v>9.8693609999999996</v>
          </cell>
          <cell r="E851">
            <v>0</v>
          </cell>
        </row>
        <row r="852">
          <cell r="C852">
            <v>34779</v>
          </cell>
          <cell r="D852">
            <v>9.8798949999999994</v>
          </cell>
          <cell r="E852">
            <v>0</v>
          </cell>
        </row>
        <row r="853">
          <cell r="C853">
            <v>34780</v>
          </cell>
          <cell r="D853">
            <v>9.8904209999999999</v>
          </cell>
          <cell r="E853">
            <v>0</v>
          </cell>
        </row>
        <row r="854">
          <cell r="C854">
            <v>34781</v>
          </cell>
          <cell r="D854">
            <v>9.8695599999999999</v>
          </cell>
          <cell r="E854">
            <v>0</v>
          </cell>
        </row>
        <row r="855">
          <cell r="C855">
            <v>34782</v>
          </cell>
          <cell r="D855">
            <v>9.9108300000000007</v>
          </cell>
          <cell r="E855">
            <v>0</v>
          </cell>
        </row>
        <row r="856">
          <cell r="C856">
            <v>34785</v>
          </cell>
          <cell r="D856">
            <v>9.8959489999999999</v>
          </cell>
          <cell r="E856">
            <v>0</v>
          </cell>
        </row>
        <row r="857">
          <cell r="C857">
            <v>34786</v>
          </cell>
          <cell r="D857">
            <v>9.8819800000000004</v>
          </cell>
          <cell r="E857">
            <v>0</v>
          </cell>
        </row>
        <row r="858">
          <cell r="C858">
            <v>34787</v>
          </cell>
          <cell r="D858">
            <v>9.8894549999999999</v>
          </cell>
          <cell r="E858">
            <v>0</v>
          </cell>
        </row>
        <row r="859">
          <cell r="C859">
            <v>34788</v>
          </cell>
          <cell r="D859">
            <v>9.9551639999999999</v>
          </cell>
          <cell r="E859">
            <v>0</v>
          </cell>
        </row>
        <row r="860">
          <cell r="C860">
            <v>34789</v>
          </cell>
          <cell r="D860">
            <v>9.9772560000000006</v>
          </cell>
          <cell r="E860">
            <v>0</v>
          </cell>
        </row>
        <row r="861">
          <cell r="C861">
            <v>34792</v>
          </cell>
          <cell r="D861">
            <v>9.9616950000000006</v>
          </cell>
          <cell r="E861">
            <v>0</v>
          </cell>
        </row>
        <row r="862">
          <cell r="C862">
            <v>34793</v>
          </cell>
          <cell r="D862">
            <v>9.9616950000000006</v>
          </cell>
          <cell r="E862">
            <v>0</v>
          </cell>
        </row>
        <row r="863">
          <cell r="C863">
            <v>34794</v>
          </cell>
          <cell r="D863">
            <v>10.002342000000001</v>
          </cell>
          <cell r="E863">
            <v>0</v>
          </cell>
        </row>
        <row r="864">
          <cell r="C864">
            <v>34795</v>
          </cell>
          <cell r="D864">
            <v>9.9821559999999998</v>
          </cell>
          <cell r="E864">
            <v>0</v>
          </cell>
        </row>
        <row r="865">
          <cell r="C865">
            <v>34796</v>
          </cell>
          <cell r="D865">
            <v>9.9705709999999996</v>
          </cell>
          <cell r="E865">
            <v>0</v>
          </cell>
        </row>
        <row r="866">
          <cell r="C866">
            <v>34799</v>
          </cell>
          <cell r="D866">
            <v>9.9336459999999995</v>
          </cell>
          <cell r="E866">
            <v>0</v>
          </cell>
        </row>
        <row r="867">
          <cell r="C867">
            <v>34800</v>
          </cell>
          <cell r="D867">
            <v>9.9347820000000002</v>
          </cell>
          <cell r="E867">
            <v>0</v>
          </cell>
        </row>
        <row r="868">
          <cell r="C868">
            <v>34801</v>
          </cell>
          <cell r="D868">
            <v>9.9374970000000005</v>
          </cell>
          <cell r="E868">
            <v>0</v>
          </cell>
        </row>
        <row r="869">
          <cell r="C869">
            <v>34802</v>
          </cell>
          <cell r="D869">
            <v>9.9196729999999995</v>
          </cell>
          <cell r="E869">
            <v>0</v>
          </cell>
        </row>
        <row r="870">
          <cell r="C870">
            <v>34803</v>
          </cell>
          <cell r="D870">
            <v>9.895702</v>
          </cell>
          <cell r="E870">
            <v>0</v>
          </cell>
        </row>
        <row r="871">
          <cell r="C871">
            <v>34806</v>
          </cell>
          <cell r="D871">
            <v>9.9210550000000008</v>
          </cell>
          <cell r="E871">
            <v>0</v>
          </cell>
        </row>
        <row r="872">
          <cell r="C872">
            <v>34807</v>
          </cell>
          <cell r="D872">
            <v>9.0250819999999994</v>
          </cell>
          <cell r="E872">
            <v>0</v>
          </cell>
        </row>
        <row r="873">
          <cell r="C873">
            <v>34808</v>
          </cell>
          <cell r="D873">
            <v>9.2920169999999995</v>
          </cell>
          <cell r="E873">
            <v>0</v>
          </cell>
        </row>
        <row r="874">
          <cell r="C874">
            <v>34809</v>
          </cell>
          <cell r="D874">
            <v>9.2828149999999994</v>
          </cell>
          <cell r="E874">
            <v>0</v>
          </cell>
        </row>
        <row r="875">
          <cell r="C875">
            <v>34810</v>
          </cell>
          <cell r="D875">
            <v>9.2783669999999994</v>
          </cell>
          <cell r="E875">
            <v>0</v>
          </cell>
        </row>
        <row r="876">
          <cell r="C876">
            <v>34813</v>
          </cell>
          <cell r="D876">
            <v>9.2764970000000009</v>
          </cell>
          <cell r="E876">
            <v>0</v>
          </cell>
        </row>
        <row r="877">
          <cell r="C877">
            <v>34814</v>
          </cell>
          <cell r="D877">
            <v>9.2783709999999999</v>
          </cell>
          <cell r="E877">
            <v>0</v>
          </cell>
        </row>
        <row r="878">
          <cell r="C878">
            <v>34815</v>
          </cell>
          <cell r="D878">
            <v>9.2962579999999999</v>
          </cell>
          <cell r="E878">
            <v>0</v>
          </cell>
        </row>
        <row r="879">
          <cell r="C879">
            <v>34816</v>
          </cell>
          <cell r="D879">
            <v>9.2584020000000002</v>
          </cell>
          <cell r="E879">
            <v>0</v>
          </cell>
        </row>
        <row r="880">
          <cell r="C880">
            <v>34817</v>
          </cell>
          <cell r="D880">
            <v>9.2313299999999998</v>
          </cell>
          <cell r="E880">
            <v>0</v>
          </cell>
        </row>
        <row r="881">
          <cell r="C881">
            <v>34820</v>
          </cell>
          <cell r="D881">
            <v>9.1851219999999998</v>
          </cell>
          <cell r="E881">
            <v>0</v>
          </cell>
        </row>
        <row r="882">
          <cell r="C882">
            <v>34821</v>
          </cell>
          <cell r="D882">
            <v>9.1824049999999993</v>
          </cell>
          <cell r="E882">
            <v>0</v>
          </cell>
        </row>
        <row r="883">
          <cell r="C883">
            <v>34822</v>
          </cell>
          <cell r="D883">
            <v>9.2138270000000002</v>
          </cell>
          <cell r="E883">
            <v>0</v>
          </cell>
        </row>
        <row r="884">
          <cell r="C884">
            <v>34823</v>
          </cell>
          <cell r="D884">
            <v>9.2000960000000003</v>
          </cell>
          <cell r="E884">
            <v>0</v>
          </cell>
        </row>
        <row r="885">
          <cell r="C885">
            <v>34824</v>
          </cell>
          <cell r="D885">
            <v>9.2074090000000002</v>
          </cell>
          <cell r="E885">
            <v>0</v>
          </cell>
        </row>
        <row r="886">
          <cell r="C886">
            <v>34827</v>
          </cell>
          <cell r="D886">
            <v>9.2495709999999995</v>
          </cell>
          <cell r="E886">
            <v>0</v>
          </cell>
        </row>
        <row r="887">
          <cell r="C887">
            <v>34828</v>
          </cell>
          <cell r="D887">
            <v>9.2460389999999997</v>
          </cell>
          <cell r="E887">
            <v>0</v>
          </cell>
        </row>
        <row r="888">
          <cell r="C888">
            <v>34829</v>
          </cell>
          <cell r="D888">
            <v>11.188584000000001</v>
          </cell>
          <cell r="E888">
            <v>0</v>
          </cell>
        </row>
        <row r="889">
          <cell r="C889">
            <v>34830</v>
          </cell>
          <cell r="D889">
            <v>11.155996999999999</v>
          </cell>
          <cell r="E889">
            <v>0</v>
          </cell>
        </row>
        <row r="890">
          <cell r="C890">
            <v>34831</v>
          </cell>
          <cell r="D890">
            <v>10.27666</v>
          </cell>
          <cell r="E890">
            <v>0</v>
          </cell>
        </row>
        <row r="891">
          <cell r="C891">
            <v>34834</v>
          </cell>
          <cell r="D891">
            <v>10.251664</v>
          </cell>
          <cell r="E891">
            <v>0</v>
          </cell>
        </row>
        <row r="892">
          <cell r="C892">
            <v>34835</v>
          </cell>
          <cell r="D892">
            <v>10.219821</v>
          </cell>
          <cell r="E892">
            <v>0</v>
          </cell>
        </row>
        <row r="893">
          <cell r="C893">
            <v>34836</v>
          </cell>
          <cell r="D893">
            <v>10.178563</v>
          </cell>
          <cell r="E893">
            <v>0</v>
          </cell>
        </row>
        <row r="894">
          <cell r="C894">
            <v>34837</v>
          </cell>
          <cell r="D894">
            <v>10.181851999999999</v>
          </cell>
          <cell r="E894">
            <v>0</v>
          </cell>
        </row>
        <row r="895">
          <cell r="C895">
            <v>34838</v>
          </cell>
          <cell r="D895">
            <v>11.057777</v>
          </cell>
          <cell r="E895">
            <v>0</v>
          </cell>
        </row>
        <row r="896">
          <cell r="C896">
            <v>34841</v>
          </cell>
          <cell r="D896">
            <v>10.186477</v>
          </cell>
          <cell r="E896">
            <v>0</v>
          </cell>
        </row>
        <row r="897">
          <cell r="C897">
            <v>34842</v>
          </cell>
          <cell r="D897">
            <v>10.185069</v>
          </cell>
          <cell r="E897">
            <v>0</v>
          </cell>
        </row>
        <row r="898">
          <cell r="C898">
            <v>34843</v>
          </cell>
          <cell r="D898">
            <v>10.180839000000001</v>
          </cell>
          <cell r="E898">
            <v>0</v>
          </cell>
        </row>
        <row r="899">
          <cell r="C899">
            <v>34844</v>
          </cell>
          <cell r="D899">
            <v>10.191234</v>
          </cell>
          <cell r="E899">
            <v>0</v>
          </cell>
        </row>
        <row r="900">
          <cell r="C900">
            <v>34845</v>
          </cell>
          <cell r="D900">
            <v>10.270023</v>
          </cell>
          <cell r="E900">
            <v>0</v>
          </cell>
        </row>
        <row r="901">
          <cell r="C901">
            <v>34848</v>
          </cell>
          <cell r="D901">
            <v>10.256729999999999</v>
          </cell>
          <cell r="E901">
            <v>0</v>
          </cell>
        </row>
        <row r="902">
          <cell r="C902">
            <v>34849</v>
          </cell>
          <cell r="D902">
            <v>10.255117</v>
          </cell>
          <cell r="E902">
            <v>2.5799999999999998E-4</v>
          </cell>
        </row>
        <row r="903">
          <cell r="C903">
            <v>34850</v>
          </cell>
          <cell r="D903">
            <v>10.265492</v>
          </cell>
          <cell r="E903">
            <v>0</v>
          </cell>
        </row>
        <row r="904">
          <cell r="C904">
            <v>34851</v>
          </cell>
          <cell r="D904">
            <v>10.252675</v>
          </cell>
          <cell r="E904">
            <v>0</v>
          </cell>
        </row>
        <row r="905">
          <cell r="C905">
            <v>34852</v>
          </cell>
          <cell r="D905">
            <v>10.257168999999999</v>
          </cell>
          <cell r="E905">
            <v>0</v>
          </cell>
        </row>
        <row r="906">
          <cell r="C906">
            <v>34855</v>
          </cell>
          <cell r="D906">
            <v>10.277141</v>
          </cell>
          <cell r="E906">
            <v>0</v>
          </cell>
        </row>
        <row r="907">
          <cell r="C907">
            <v>34856</v>
          </cell>
          <cell r="D907">
            <v>10.271914000000001</v>
          </cell>
          <cell r="E907">
            <v>0</v>
          </cell>
        </row>
        <row r="908">
          <cell r="C908">
            <v>34857</v>
          </cell>
          <cell r="D908">
            <v>10.255281</v>
          </cell>
          <cell r="E908">
            <v>0</v>
          </cell>
        </row>
        <row r="909">
          <cell r="C909">
            <v>34858</v>
          </cell>
          <cell r="D909">
            <v>11.14777</v>
          </cell>
          <cell r="E909">
            <v>0</v>
          </cell>
        </row>
        <row r="910">
          <cell r="C910">
            <v>34859</v>
          </cell>
          <cell r="D910">
            <v>11.193057</v>
          </cell>
          <cell r="E910">
            <v>0</v>
          </cell>
        </row>
        <row r="911">
          <cell r="C911">
            <v>34862</v>
          </cell>
          <cell r="D911">
            <v>11.161718</v>
          </cell>
          <cell r="E911">
            <v>0</v>
          </cell>
        </row>
        <row r="912">
          <cell r="C912">
            <v>34863</v>
          </cell>
          <cell r="D912">
            <v>9.2234280000000002</v>
          </cell>
          <cell r="E912">
            <v>0</v>
          </cell>
        </row>
        <row r="913">
          <cell r="C913">
            <v>34864</v>
          </cell>
          <cell r="D913">
            <v>9.2311890000000005</v>
          </cell>
          <cell r="E913">
            <v>0</v>
          </cell>
        </row>
        <row r="914">
          <cell r="C914">
            <v>34865</v>
          </cell>
          <cell r="D914">
            <v>9.2329819999999998</v>
          </cell>
          <cell r="E914">
            <v>0</v>
          </cell>
        </row>
        <row r="915">
          <cell r="C915">
            <v>34866</v>
          </cell>
          <cell r="D915">
            <v>9.2215729999999994</v>
          </cell>
          <cell r="E915">
            <v>0</v>
          </cell>
        </row>
        <row r="916">
          <cell r="C916">
            <v>34869</v>
          </cell>
          <cell r="D916">
            <v>9.2325610000000005</v>
          </cell>
          <cell r="E916">
            <v>0</v>
          </cell>
        </row>
        <row r="917">
          <cell r="C917">
            <v>34870</v>
          </cell>
          <cell r="D917">
            <v>9.2481910000000003</v>
          </cell>
          <cell r="E917">
            <v>0</v>
          </cell>
        </row>
        <row r="918">
          <cell r="C918">
            <v>34871</v>
          </cell>
          <cell r="D918">
            <v>9.2360889999999998</v>
          </cell>
          <cell r="E918">
            <v>0</v>
          </cell>
        </row>
        <row r="919">
          <cell r="C919">
            <v>34872</v>
          </cell>
          <cell r="D919">
            <v>9.2567559999999993</v>
          </cell>
          <cell r="E919">
            <v>0</v>
          </cell>
        </row>
        <row r="920">
          <cell r="C920">
            <v>34873</v>
          </cell>
          <cell r="D920">
            <v>9.2737339999999993</v>
          </cell>
          <cell r="E920">
            <v>0</v>
          </cell>
        </row>
        <row r="921">
          <cell r="C921">
            <v>34876</v>
          </cell>
          <cell r="D921">
            <v>9.2663049999999991</v>
          </cell>
          <cell r="E921">
            <v>0</v>
          </cell>
        </row>
        <row r="922">
          <cell r="C922">
            <v>34877</v>
          </cell>
          <cell r="D922">
            <v>9.2717530000000004</v>
          </cell>
          <cell r="E922">
            <v>0</v>
          </cell>
        </row>
        <row r="923">
          <cell r="C923">
            <v>34878</v>
          </cell>
          <cell r="D923">
            <v>9.2528109999999995</v>
          </cell>
          <cell r="E923">
            <v>0</v>
          </cell>
        </row>
        <row r="924">
          <cell r="C924">
            <v>34879</v>
          </cell>
          <cell r="D924">
            <v>11.365458</v>
          </cell>
          <cell r="E924">
            <v>0</v>
          </cell>
        </row>
        <row r="925">
          <cell r="C925">
            <v>34880</v>
          </cell>
          <cell r="D925">
            <v>11.391064</v>
          </cell>
          <cell r="E925">
            <v>0</v>
          </cell>
        </row>
        <row r="926">
          <cell r="C926">
            <v>34883</v>
          </cell>
          <cell r="D926">
            <v>11.37035</v>
          </cell>
          <cell r="E926">
            <v>0</v>
          </cell>
        </row>
        <row r="927">
          <cell r="C927">
            <v>34884</v>
          </cell>
          <cell r="D927">
            <v>11.38303</v>
          </cell>
          <cell r="E927">
            <v>0</v>
          </cell>
        </row>
        <row r="928">
          <cell r="C928">
            <v>34885</v>
          </cell>
          <cell r="D928">
            <v>11.385281000000001</v>
          </cell>
          <cell r="E928">
            <v>0</v>
          </cell>
        </row>
        <row r="929">
          <cell r="C929">
            <v>34886</v>
          </cell>
          <cell r="D929">
            <v>11.373237</v>
          </cell>
          <cell r="E929">
            <v>0</v>
          </cell>
        </row>
        <row r="930">
          <cell r="C930">
            <v>34887</v>
          </cell>
          <cell r="D930">
            <v>11.384798</v>
          </cell>
          <cell r="E930">
            <v>0</v>
          </cell>
        </row>
        <row r="931">
          <cell r="C931">
            <v>34890</v>
          </cell>
          <cell r="D931">
            <v>11.395296999999999</v>
          </cell>
          <cell r="E931">
            <v>0</v>
          </cell>
        </row>
        <row r="932">
          <cell r="C932">
            <v>34891</v>
          </cell>
          <cell r="D932">
            <v>11.406942000000001</v>
          </cell>
          <cell r="E932">
            <v>0</v>
          </cell>
        </row>
        <row r="933">
          <cell r="C933">
            <v>34892</v>
          </cell>
          <cell r="D933">
            <v>11.380357999999999</v>
          </cell>
          <cell r="E933">
            <v>0</v>
          </cell>
        </row>
        <row r="934">
          <cell r="C934">
            <v>34893</v>
          </cell>
          <cell r="D934">
            <v>11.382364000000001</v>
          </cell>
          <cell r="E934">
            <v>0</v>
          </cell>
        </row>
        <row r="935">
          <cell r="C935">
            <v>34894</v>
          </cell>
          <cell r="D935">
            <v>11.381057999999999</v>
          </cell>
          <cell r="E935">
            <v>0</v>
          </cell>
        </row>
        <row r="936">
          <cell r="C936">
            <v>34897</v>
          </cell>
          <cell r="D936">
            <v>11.383425000000001</v>
          </cell>
          <cell r="E936">
            <v>0</v>
          </cell>
        </row>
        <row r="937">
          <cell r="C937">
            <v>34898</v>
          </cell>
          <cell r="D937">
            <v>9.2750629999999994</v>
          </cell>
          <cell r="E937">
            <v>0</v>
          </cell>
        </row>
        <row r="938">
          <cell r="C938">
            <v>34899</v>
          </cell>
          <cell r="D938">
            <v>9.3021180000000001</v>
          </cell>
          <cell r="E938">
            <v>0</v>
          </cell>
        </row>
        <row r="939">
          <cell r="C939">
            <v>34900</v>
          </cell>
          <cell r="D939">
            <v>9.3047730000000008</v>
          </cell>
          <cell r="E939">
            <v>0</v>
          </cell>
        </row>
        <row r="940">
          <cell r="C940">
            <v>34901</v>
          </cell>
          <cell r="D940">
            <v>9.3133710000000001</v>
          </cell>
          <cell r="E940">
            <v>0</v>
          </cell>
        </row>
        <row r="941">
          <cell r="C941">
            <v>34904</v>
          </cell>
          <cell r="D941">
            <v>9.3091740000000005</v>
          </cell>
          <cell r="E941">
            <v>0</v>
          </cell>
        </row>
        <row r="942">
          <cell r="C942">
            <v>34905</v>
          </cell>
          <cell r="D942">
            <v>9.3170339999999996</v>
          </cell>
          <cell r="E942">
            <v>0</v>
          </cell>
        </row>
        <row r="943">
          <cell r="C943">
            <v>34906</v>
          </cell>
          <cell r="D943">
            <v>9.6073240000000002</v>
          </cell>
          <cell r="E943">
            <v>0</v>
          </cell>
        </row>
        <row r="944">
          <cell r="C944">
            <v>34907</v>
          </cell>
          <cell r="D944">
            <v>9.5959559999999993</v>
          </cell>
          <cell r="E944">
            <v>0</v>
          </cell>
        </row>
        <row r="945">
          <cell r="C945">
            <v>34908</v>
          </cell>
          <cell r="D945">
            <v>9.6301419999999993</v>
          </cell>
          <cell r="E945">
            <v>0</v>
          </cell>
        </row>
        <row r="946">
          <cell r="C946">
            <v>34911</v>
          </cell>
          <cell r="D946">
            <v>9.6359189999999995</v>
          </cell>
          <cell r="E946">
            <v>0</v>
          </cell>
        </row>
        <row r="947">
          <cell r="C947">
            <v>34912</v>
          </cell>
          <cell r="D947">
            <v>9.3345289999999999</v>
          </cell>
          <cell r="E947">
            <v>0</v>
          </cell>
        </row>
        <row r="948">
          <cell r="C948">
            <v>34913</v>
          </cell>
          <cell r="D948">
            <v>9.6462660000000007</v>
          </cell>
          <cell r="E948">
            <v>0</v>
          </cell>
        </row>
        <row r="949">
          <cell r="C949">
            <v>34914</v>
          </cell>
          <cell r="D949">
            <v>9.6411820000000006</v>
          </cell>
          <cell r="E949">
            <v>0</v>
          </cell>
        </row>
        <row r="950">
          <cell r="C950">
            <v>34915</v>
          </cell>
          <cell r="D950">
            <v>9.6408439999999995</v>
          </cell>
          <cell r="E950">
            <v>0</v>
          </cell>
        </row>
        <row r="951">
          <cell r="C951">
            <v>34918</v>
          </cell>
          <cell r="D951">
            <v>9.6252150000000007</v>
          </cell>
          <cell r="E951">
            <v>0</v>
          </cell>
        </row>
        <row r="952">
          <cell r="C952">
            <v>34919</v>
          </cell>
          <cell r="D952">
            <v>9.6117019999999993</v>
          </cell>
          <cell r="E952">
            <v>0</v>
          </cell>
        </row>
        <row r="953">
          <cell r="C953">
            <v>34920</v>
          </cell>
          <cell r="D953">
            <v>9.6068739999999995</v>
          </cell>
          <cell r="E953">
            <v>0</v>
          </cell>
        </row>
        <row r="954">
          <cell r="C954">
            <v>34921</v>
          </cell>
          <cell r="D954">
            <v>9.6080660000000009</v>
          </cell>
          <cell r="E954">
            <v>0</v>
          </cell>
        </row>
        <row r="955">
          <cell r="C955">
            <v>34922</v>
          </cell>
          <cell r="D955">
            <v>9.5867509999999996</v>
          </cell>
          <cell r="E955">
            <v>0</v>
          </cell>
        </row>
        <row r="956">
          <cell r="C956">
            <v>34925</v>
          </cell>
          <cell r="D956">
            <v>9.5929339999999996</v>
          </cell>
          <cell r="E956">
            <v>0</v>
          </cell>
        </row>
        <row r="957">
          <cell r="C957">
            <v>34926</v>
          </cell>
          <cell r="D957">
            <v>9.6012920000000008</v>
          </cell>
          <cell r="E957">
            <v>0</v>
          </cell>
        </row>
        <row r="958">
          <cell r="C958">
            <v>34927</v>
          </cell>
          <cell r="D958">
            <v>9.5957319999999999</v>
          </cell>
          <cell r="E958">
            <v>0</v>
          </cell>
        </row>
        <row r="959">
          <cell r="C959">
            <v>34928</v>
          </cell>
          <cell r="D959">
            <v>11.266722</v>
          </cell>
          <cell r="E959">
            <v>0</v>
          </cell>
        </row>
        <row r="960">
          <cell r="C960">
            <v>34929</v>
          </cell>
          <cell r="D960">
            <v>11.275525</v>
          </cell>
          <cell r="E960">
            <v>0</v>
          </cell>
        </row>
        <row r="961">
          <cell r="C961">
            <v>34932</v>
          </cell>
          <cell r="D961">
            <v>11.290549</v>
          </cell>
          <cell r="E961">
            <v>0</v>
          </cell>
        </row>
        <row r="962">
          <cell r="C962">
            <v>34933</v>
          </cell>
          <cell r="D962">
            <v>11.275340999999999</v>
          </cell>
          <cell r="E962">
            <v>0</v>
          </cell>
        </row>
        <row r="963">
          <cell r="C963">
            <v>34934</v>
          </cell>
          <cell r="D963">
            <v>11.253342</v>
          </cell>
          <cell r="E963">
            <v>0</v>
          </cell>
        </row>
        <row r="964">
          <cell r="C964">
            <v>34935</v>
          </cell>
          <cell r="D964">
            <v>9.6473189999999995</v>
          </cell>
          <cell r="E964">
            <v>0</v>
          </cell>
        </row>
        <row r="965">
          <cell r="C965">
            <v>34936</v>
          </cell>
          <cell r="D965">
            <v>9.6360489999999999</v>
          </cell>
          <cell r="E965">
            <v>0</v>
          </cell>
        </row>
        <row r="966">
          <cell r="C966">
            <v>34939</v>
          </cell>
          <cell r="D966">
            <v>9.5927930000000003</v>
          </cell>
          <cell r="E966">
            <v>0</v>
          </cell>
        </row>
        <row r="967">
          <cell r="C967">
            <v>34940</v>
          </cell>
          <cell r="D967">
            <v>9.6459840000000003</v>
          </cell>
          <cell r="E967">
            <v>0</v>
          </cell>
        </row>
        <row r="968">
          <cell r="C968">
            <v>34941</v>
          </cell>
          <cell r="D968">
            <v>9.6415070000000007</v>
          </cell>
          <cell r="E968">
            <v>0</v>
          </cell>
        </row>
        <row r="969">
          <cell r="C969">
            <v>34942</v>
          </cell>
          <cell r="D969">
            <v>9.6440090000000005</v>
          </cell>
          <cell r="E969">
            <v>0</v>
          </cell>
        </row>
        <row r="970">
          <cell r="C970">
            <v>34943</v>
          </cell>
          <cell r="D970">
            <v>9.643967</v>
          </cell>
          <cell r="E970">
            <v>0</v>
          </cell>
        </row>
        <row r="971">
          <cell r="C971">
            <v>34946</v>
          </cell>
          <cell r="D971">
            <v>10.029164</v>
          </cell>
          <cell r="E971">
            <v>0</v>
          </cell>
        </row>
        <row r="972">
          <cell r="C972">
            <v>34947</v>
          </cell>
          <cell r="D972">
            <v>10.035568</v>
          </cell>
          <cell r="E972">
            <v>0</v>
          </cell>
        </row>
        <row r="973">
          <cell r="C973">
            <v>34948</v>
          </cell>
          <cell r="D973">
            <v>9.8893319999999996</v>
          </cell>
          <cell r="E973">
            <v>0</v>
          </cell>
        </row>
        <row r="974">
          <cell r="C974">
            <v>34949</v>
          </cell>
          <cell r="D974">
            <v>9.2950739999999996</v>
          </cell>
          <cell r="E974">
            <v>0</v>
          </cell>
        </row>
        <row r="975">
          <cell r="C975">
            <v>34950</v>
          </cell>
          <cell r="D975">
            <v>9.2891049999999993</v>
          </cell>
          <cell r="E975">
            <v>0</v>
          </cell>
        </row>
        <row r="976">
          <cell r="C976">
            <v>34953</v>
          </cell>
          <cell r="D976">
            <v>9.2815779999999997</v>
          </cell>
          <cell r="E976">
            <v>0</v>
          </cell>
        </row>
        <row r="977">
          <cell r="C977">
            <v>34954</v>
          </cell>
          <cell r="D977">
            <v>9.2781739999999999</v>
          </cell>
          <cell r="E977">
            <v>0</v>
          </cell>
        </row>
        <row r="978">
          <cell r="C978">
            <v>34955</v>
          </cell>
          <cell r="D978">
            <v>9.2718150000000001</v>
          </cell>
          <cell r="E978">
            <v>0</v>
          </cell>
        </row>
        <row r="979">
          <cell r="C979">
            <v>34956</v>
          </cell>
          <cell r="D979">
            <v>9.2711760000000005</v>
          </cell>
          <cell r="E979">
            <v>0</v>
          </cell>
        </row>
        <row r="980">
          <cell r="C980">
            <v>34957</v>
          </cell>
          <cell r="D980">
            <v>9.2704609999999992</v>
          </cell>
          <cell r="E980">
            <v>0</v>
          </cell>
        </row>
        <row r="981">
          <cell r="C981">
            <v>34960</v>
          </cell>
          <cell r="D981">
            <v>8.5391940000000002</v>
          </cell>
          <cell r="E981">
            <v>0</v>
          </cell>
        </row>
        <row r="982">
          <cell r="C982">
            <v>34961</v>
          </cell>
          <cell r="D982">
            <v>8.5402950000000004</v>
          </cell>
          <cell r="E982">
            <v>0</v>
          </cell>
        </row>
        <row r="983">
          <cell r="C983">
            <v>34962</v>
          </cell>
          <cell r="D983">
            <v>8.5398739999999993</v>
          </cell>
          <cell r="E983">
            <v>0</v>
          </cell>
        </row>
        <row r="984">
          <cell r="C984">
            <v>34963</v>
          </cell>
          <cell r="D984">
            <v>8.596724</v>
          </cell>
          <cell r="E984">
            <v>0</v>
          </cell>
        </row>
        <row r="985">
          <cell r="C985">
            <v>34964</v>
          </cell>
          <cell r="D985">
            <v>8.5979639999999993</v>
          </cell>
          <cell r="E985">
            <v>0</v>
          </cell>
        </row>
        <row r="986">
          <cell r="C986">
            <v>34967</v>
          </cell>
          <cell r="D986">
            <v>8.5839280000000002</v>
          </cell>
          <cell r="E986">
            <v>0</v>
          </cell>
        </row>
        <row r="987">
          <cell r="C987">
            <v>34968</v>
          </cell>
          <cell r="D987">
            <v>9.9241790000000005</v>
          </cell>
          <cell r="E987">
            <v>0</v>
          </cell>
        </row>
        <row r="988">
          <cell r="C988">
            <v>34969</v>
          </cell>
          <cell r="D988">
            <v>9.9448720000000002</v>
          </cell>
          <cell r="E988">
            <v>0</v>
          </cell>
        </row>
        <row r="989">
          <cell r="C989">
            <v>34970</v>
          </cell>
          <cell r="D989">
            <v>9.943384</v>
          </cell>
          <cell r="E989">
            <v>0</v>
          </cell>
        </row>
        <row r="990">
          <cell r="C990">
            <v>34971</v>
          </cell>
          <cell r="D990">
            <v>9.5293740000000007</v>
          </cell>
          <cell r="E990">
            <v>5.1E-5</v>
          </cell>
        </row>
        <row r="991">
          <cell r="C991">
            <v>34974</v>
          </cell>
          <cell r="D991">
            <v>9.5260470000000002</v>
          </cell>
          <cell r="E991">
            <v>0</v>
          </cell>
        </row>
        <row r="992">
          <cell r="C992">
            <v>34975</v>
          </cell>
          <cell r="D992">
            <v>9.5290800000000004</v>
          </cell>
          <cell r="E992">
            <v>0</v>
          </cell>
        </row>
        <row r="993">
          <cell r="C993">
            <v>34976</v>
          </cell>
          <cell r="D993">
            <v>8.4611540000000005</v>
          </cell>
          <cell r="E993">
            <v>4.6E-5</v>
          </cell>
        </row>
        <row r="994">
          <cell r="C994">
            <v>34977</v>
          </cell>
          <cell r="D994">
            <v>8.4995910000000006</v>
          </cell>
          <cell r="E994">
            <v>0</v>
          </cell>
        </row>
        <row r="995">
          <cell r="C995">
            <v>34978</v>
          </cell>
          <cell r="D995">
            <v>8.4067120000000006</v>
          </cell>
          <cell r="E995">
            <v>0</v>
          </cell>
        </row>
        <row r="996">
          <cell r="C996">
            <v>34981</v>
          </cell>
          <cell r="D996">
            <v>8.5711779999999997</v>
          </cell>
          <cell r="E996">
            <v>1.6299999999999999E-3</v>
          </cell>
        </row>
        <row r="997">
          <cell r="C997">
            <v>34982</v>
          </cell>
          <cell r="D997">
            <v>8.5839780000000001</v>
          </cell>
          <cell r="E997">
            <v>0</v>
          </cell>
        </row>
        <row r="998">
          <cell r="C998">
            <v>34983</v>
          </cell>
          <cell r="D998">
            <v>8.607405</v>
          </cell>
          <cell r="E998">
            <v>0</v>
          </cell>
        </row>
        <row r="999">
          <cell r="C999">
            <v>34984</v>
          </cell>
          <cell r="D999">
            <v>8.5916870000000003</v>
          </cell>
          <cell r="E999">
            <v>0</v>
          </cell>
        </row>
        <row r="1000">
          <cell r="C1000">
            <v>34985</v>
          </cell>
          <cell r="D1000">
            <v>9.0319450000000003</v>
          </cell>
          <cell r="E1000">
            <v>2.5799999999999998E-4</v>
          </cell>
        </row>
        <row r="1001">
          <cell r="C1001">
            <v>34988</v>
          </cell>
          <cell r="D1001">
            <v>9.0160300000000007</v>
          </cell>
          <cell r="E1001">
            <v>0</v>
          </cell>
        </row>
        <row r="1002">
          <cell r="C1002">
            <v>34989</v>
          </cell>
          <cell r="D1002">
            <v>9.0063700000000004</v>
          </cell>
          <cell r="E1002">
            <v>0</v>
          </cell>
        </row>
        <row r="1003">
          <cell r="C1003">
            <v>34990</v>
          </cell>
          <cell r="D1003">
            <v>8.9896049999999992</v>
          </cell>
          <cell r="E1003">
            <v>1.75E-4</v>
          </cell>
        </row>
        <row r="1004">
          <cell r="C1004">
            <v>34991</v>
          </cell>
          <cell r="D1004">
            <v>9.4013080000000002</v>
          </cell>
          <cell r="E1004">
            <v>4.3899999999999999E-4</v>
          </cell>
        </row>
        <row r="1005">
          <cell r="C1005">
            <v>34992</v>
          </cell>
          <cell r="D1005">
            <v>9.4170610000000003</v>
          </cell>
          <cell r="E1005">
            <v>0</v>
          </cell>
        </row>
        <row r="1006">
          <cell r="C1006">
            <v>34995</v>
          </cell>
          <cell r="D1006">
            <v>9.4290710000000004</v>
          </cell>
          <cell r="E1006">
            <v>0</v>
          </cell>
        </row>
        <row r="1007">
          <cell r="C1007">
            <v>34996</v>
          </cell>
          <cell r="D1007">
            <v>9.0436320000000006</v>
          </cell>
          <cell r="E1007">
            <v>4.9600000000000002E-4</v>
          </cell>
        </row>
        <row r="1008">
          <cell r="C1008">
            <v>34997</v>
          </cell>
          <cell r="D1008">
            <v>9.0374090000000002</v>
          </cell>
          <cell r="E1008">
            <v>0</v>
          </cell>
        </row>
        <row r="1009">
          <cell r="C1009">
            <v>34998</v>
          </cell>
          <cell r="D1009">
            <v>9.4480050000000002</v>
          </cell>
          <cell r="E1009">
            <v>3.1E-4</v>
          </cell>
        </row>
        <row r="1010">
          <cell r="C1010">
            <v>34999</v>
          </cell>
          <cell r="D1010">
            <v>9.5158950000000004</v>
          </cell>
          <cell r="E1010">
            <v>0</v>
          </cell>
        </row>
        <row r="1011">
          <cell r="C1011">
            <v>35002</v>
          </cell>
          <cell r="D1011">
            <v>9.507301</v>
          </cell>
          <cell r="E1011">
            <v>0</v>
          </cell>
        </row>
        <row r="1012">
          <cell r="C1012">
            <v>35003</v>
          </cell>
          <cell r="D1012">
            <v>9.1128029999999995</v>
          </cell>
          <cell r="E1012">
            <v>1.0000000000000001E-5</v>
          </cell>
        </row>
        <row r="1013">
          <cell r="C1013">
            <v>35004</v>
          </cell>
          <cell r="D1013">
            <v>9.0976809999999997</v>
          </cell>
          <cell r="E1013">
            <v>0</v>
          </cell>
        </row>
        <row r="1014">
          <cell r="C1014">
            <v>35005</v>
          </cell>
          <cell r="D1014">
            <v>9.4509399999999992</v>
          </cell>
          <cell r="E1014">
            <v>2.5799999999999998E-4</v>
          </cell>
        </row>
        <row r="1015">
          <cell r="C1015">
            <v>35006</v>
          </cell>
          <cell r="D1015">
            <v>9.1549750000000003</v>
          </cell>
          <cell r="E1015">
            <v>1.0000000000000001E-5</v>
          </cell>
        </row>
        <row r="1016">
          <cell r="C1016">
            <v>35009</v>
          </cell>
          <cell r="D1016">
            <v>8.6699970000000004</v>
          </cell>
          <cell r="E1016">
            <v>7.7099999999999998E-4</v>
          </cell>
        </row>
        <row r="1017">
          <cell r="C1017">
            <v>35010</v>
          </cell>
          <cell r="D1017">
            <v>8.7484999999999999</v>
          </cell>
          <cell r="E1017">
            <v>2.0699999999999999E-4</v>
          </cell>
        </row>
        <row r="1018">
          <cell r="C1018">
            <v>35011</v>
          </cell>
          <cell r="D1018">
            <v>8.7668409999999994</v>
          </cell>
          <cell r="E1018">
            <v>5.0000000000000004E-6</v>
          </cell>
        </row>
        <row r="1019">
          <cell r="C1019">
            <v>35012</v>
          </cell>
          <cell r="D1019">
            <v>8.7713719999999995</v>
          </cell>
          <cell r="E1019">
            <v>0</v>
          </cell>
        </row>
        <row r="1020">
          <cell r="C1020">
            <v>35013</v>
          </cell>
          <cell r="D1020">
            <v>8.7872079999999997</v>
          </cell>
          <cell r="E1020">
            <v>0</v>
          </cell>
        </row>
        <row r="1021">
          <cell r="C1021">
            <v>35016</v>
          </cell>
          <cell r="D1021">
            <v>8.7819889999999994</v>
          </cell>
          <cell r="E1021">
            <v>0</v>
          </cell>
        </row>
        <row r="1022">
          <cell r="C1022">
            <v>35017</v>
          </cell>
          <cell r="D1022">
            <v>8.7668780000000002</v>
          </cell>
          <cell r="E1022">
            <v>0</v>
          </cell>
        </row>
        <row r="1023">
          <cell r="C1023">
            <v>35018</v>
          </cell>
          <cell r="D1023">
            <v>9.1764080000000003</v>
          </cell>
          <cell r="E1023">
            <v>0</v>
          </cell>
        </row>
        <row r="1024">
          <cell r="C1024">
            <v>35019</v>
          </cell>
          <cell r="D1024">
            <v>9.4899819999999995</v>
          </cell>
          <cell r="E1024">
            <v>1.5989999999999999E-3</v>
          </cell>
        </row>
        <row r="1025">
          <cell r="C1025">
            <v>35020</v>
          </cell>
          <cell r="D1025">
            <v>9.4758270000000007</v>
          </cell>
          <cell r="E1025">
            <v>0</v>
          </cell>
        </row>
        <row r="1026">
          <cell r="C1026">
            <v>35023</v>
          </cell>
          <cell r="D1026">
            <v>8.7159309999999994</v>
          </cell>
          <cell r="E1026">
            <v>1.03E-4</v>
          </cell>
        </row>
        <row r="1027">
          <cell r="C1027">
            <v>35024</v>
          </cell>
          <cell r="D1027">
            <v>8.7085849999999994</v>
          </cell>
          <cell r="E1027">
            <v>0</v>
          </cell>
        </row>
        <row r="1028">
          <cell r="C1028">
            <v>35025</v>
          </cell>
          <cell r="D1028">
            <v>8.7003909999999998</v>
          </cell>
          <cell r="E1028">
            <v>0</v>
          </cell>
        </row>
        <row r="1029">
          <cell r="C1029">
            <v>35026</v>
          </cell>
          <cell r="D1029">
            <v>8.698366</v>
          </cell>
          <cell r="E1029">
            <v>0</v>
          </cell>
        </row>
        <row r="1030">
          <cell r="C1030">
            <v>35027</v>
          </cell>
          <cell r="D1030">
            <v>8.6936400000000003</v>
          </cell>
          <cell r="E1030">
            <v>8.7000000000000001E-5</v>
          </cell>
        </row>
        <row r="1031">
          <cell r="C1031">
            <v>35030</v>
          </cell>
          <cell r="D1031">
            <v>8.6641659999999998</v>
          </cell>
          <cell r="E1031">
            <v>0</v>
          </cell>
        </row>
        <row r="1032">
          <cell r="C1032">
            <v>35031</v>
          </cell>
          <cell r="D1032">
            <v>8.6660509999999995</v>
          </cell>
          <cell r="E1032">
            <v>0</v>
          </cell>
        </row>
        <row r="1033">
          <cell r="C1033">
            <v>35032</v>
          </cell>
          <cell r="D1033">
            <v>8.7089049999999997</v>
          </cell>
          <cell r="E1033">
            <v>1.65E-4</v>
          </cell>
        </row>
        <row r="1034">
          <cell r="C1034">
            <v>35033</v>
          </cell>
          <cell r="D1034">
            <v>8.7035029999999995</v>
          </cell>
          <cell r="E1034">
            <v>0</v>
          </cell>
        </row>
        <row r="1035">
          <cell r="C1035">
            <v>35034</v>
          </cell>
          <cell r="D1035">
            <v>8.6644539999999992</v>
          </cell>
          <cell r="E1035">
            <v>0</v>
          </cell>
        </row>
        <row r="1036">
          <cell r="C1036">
            <v>35037</v>
          </cell>
          <cell r="D1036">
            <v>8.6323290000000004</v>
          </cell>
          <cell r="E1036">
            <v>0</v>
          </cell>
        </row>
        <row r="1037">
          <cell r="C1037">
            <v>35038</v>
          </cell>
          <cell r="D1037">
            <v>8.6491240000000005</v>
          </cell>
          <cell r="E1037">
            <v>5.7399999999999997E-4</v>
          </cell>
        </row>
        <row r="1038">
          <cell r="C1038">
            <v>35039</v>
          </cell>
          <cell r="D1038">
            <v>8.6640519999999999</v>
          </cell>
          <cell r="E1038">
            <v>5.0000000000000004E-6</v>
          </cell>
        </row>
        <row r="1039">
          <cell r="C1039">
            <v>35040</v>
          </cell>
          <cell r="D1039">
            <v>8.6662510000000008</v>
          </cell>
          <cell r="E1039">
            <v>0</v>
          </cell>
        </row>
        <row r="1040">
          <cell r="C1040">
            <v>35041</v>
          </cell>
          <cell r="D1040">
            <v>8.1805800000000009</v>
          </cell>
          <cell r="E1040">
            <v>2.0000000000000002E-5</v>
          </cell>
        </row>
        <row r="1041">
          <cell r="C1041">
            <v>35044</v>
          </cell>
          <cell r="D1041">
            <v>8.1828430000000001</v>
          </cell>
          <cell r="E1041">
            <v>0</v>
          </cell>
        </row>
        <row r="1042">
          <cell r="C1042">
            <v>35045</v>
          </cell>
          <cell r="D1042">
            <v>8.3531560000000002</v>
          </cell>
          <cell r="E1042">
            <v>0</v>
          </cell>
        </row>
        <row r="1043">
          <cell r="C1043">
            <v>35046</v>
          </cell>
          <cell r="D1043">
            <v>8.3272089999999999</v>
          </cell>
          <cell r="E1043">
            <v>0</v>
          </cell>
        </row>
        <row r="1044">
          <cell r="C1044">
            <v>35047</v>
          </cell>
          <cell r="D1044">
            <v>8.3654799999999998</v>
          </cell>
          <cell r="E1044">
            <v>0</v>
          </cell>
        </row>
        <row r="1045">
          <cell r="C1045">
            <v>35048</v>
          </cell>
          <cell r="D1045">
            <v>8.3551300000000008</v>
          </cell>
          <cell r="E1045">
            <v>0</v>
          </cell>
        </row>
        <row r="1046">
          <cell r="C1046">
            <v>35051</v>
          </cell>
          <cell r="D1046">
            <v>7.6523849999999998</v>
          </cell>
          <cell r="E1046">
            <v>9.2999999999999997E-5</v>
          </cell>
        </row>
        <row r="1047">
          <cell r="C1047">
            <v>35052</v>
          </cell>
          <cell r="D1047">
            <v>7.6483699999999999</v>
          </cell>
          <cell r="E1047">
            <v>0</v>
          </cell>
        </row>
        <row r="1048">
          <cell r="C1048">
            <v>35053</v>
          </cell>
          <cell r="D1048">
            <v>7.4975019999999999</v>
          </cell>
          <cell r="E1048">
            <v>2.9999999999999997E-4</v>
          </cell>
        </row>
        <row r="1049">
          <cell r="C1049">
            <v>35054</v>
          </cell>
          <cell r="D1049">
            <v>8.1283639999999995</v>
          </cell>
          <cell r="E1049">
            <v>2.0000000000000002E-5</v>
          </cell>
        </row>
        <row r="1050">
          <cell r="C1050">
            <v>35055</v>
          </cell>
          <cell r="D1050">
            <v>8.1316229999999994</v>
          </cell>
          <cell r="E1050">
            <v>0</v>
          </cell>
        </row>
        <row r="1051">
          <cell r="C1051">
            <v>35058</v>
          </cell>
          <cell r="D1051">
            <v>8.1316229999999994</v>
          </cell>
          <cell r="E1051">
            <v>0</v>
          </cell>
        </row>
        <row r="1052">
          <cell r="C1052">
            <v>35059</v>
          </cell>
          <cell r="D1052">
            <v>8.151071</v>
          </cell>
          <cell r="E1052">
            <v>0</v>
          </cell>
        </row>
        <row r="1053">
          <cell r="C1053">
            <v>35060</v>
          </cell>
          <cell r="D1053">
            <v>8.2559319999999996</v>
          </cell>
          <cell r="E1053">
            <v>1.03E-4</v>
          </cell>
        </row>
        <row r="1054">
          <cell r="C1054">
            <v>35061</v>
          </cell>
          <cell r="D1054">
            <v>7.5309229999999996</v>
          </cell>
          <cell r="E1054">
            <v>4.2400000000000001E-4</v>
          </cell>
        </row>
        <row r="1055">
          <cell r="C1055">
            <v>35062</v>
          </cell>
          <cell r="D1055">
            <v>7.8664360000000002</v>
          </cell>
          <cell r="E1055">
            <v>3.5239999999999998E-3</v>
          </cell>
        </row>
        <row r="1056">
          <cell r="C1056">
            <v>35065</v>
          </cell>
          <cell r="D1056">
            <v>7.8664360000000002</v>
          </cell>
          <cell r="E1056">
            <v>0</v>
          </cell>
        </row>
        <row r="1057">
          <cell r="C1057">
            <v>35066</v>
          </cell>
          <cell r="D1057">
            <v>7.8486960000000003</v>
          </cell>
          <cell r="E1057">
            <v>7.7000000000000001E-5</v>
          </cell>
        </row>
        <row r="1058">
          <cell r="C1058">
            <v>35067</v>
          </cell>
          <cell r="D1058">
            <v>7.8291490000000001</v>
          </cell>
          <cell r="E1058">
            <v>0</v>
          </cell>
        </row>
        <row r="1059">
          <cell r="C1059">
            <v>35068</v>
          </cell>
          <cell r="D1059">
            <v>7.8025650000000004</v>
          </cell>
          <cell r="E1059">
            <v>0</v>
          </cell>
        </row>
        <row r="1060">
          <cell r="C1060">
            <v>35069</v>
          </cell>
          <cell r="D1060">
            <v>7.786289</v>
          </cell>
          <cell r="E1060">
            <v>3.6000000000000001E-5</v>
          </cell>
        </row>
        <row r="1061">
          <cell r="C1061">
            <v>35072</v>
          </cell>
          <cell r="D1061">
            <v>7.7637320000000001</v>
          </cell>
          <cell r="E1061">
            <v>1.0000000000000001E-5</v>
          </cell>
        </row>
        <row r="1062">
          <cell r="C1062">
            <v>35073</v>
          </cell>
          <cell r="D1062">
            <v>7.7421810000000004</v>
          </cell>
          <cell r="E1062">
            <v>0</v>
          </cell>
        </row>
        <row r="1063">
          <cell r="C1063">
            <v>35074</v>
          </cell>
          <cell r="D1063">
            <v>7.7429079999999999</v>
          </cell>
          <cell r="E1063">
            <v>5.1699999999999999E-4</v>
          </cell>
        </row>
        <row r="1064">
          <cell r="C1064">
            <v>35075</v>
          </cell>
          <cell r="D1064">
            <v>7.7277620000000002</v>
          </cell>
          <cell r="E1064">
            <v>0</v>
          </cell>
        </row>
        <row r="1065">
          <cell r="C1065">
            <v>35076</v>
          </cell>
          <cell r="D1065">
            <v>7.7695759999999998</v>
          </cell>
          <cell r="E1065">
            <v>2.5799999999999998E-4</v>
          </cell>
        </row>
        <row r="1066">
          <cell r="C1066">
            <v>35079</v>
          </cell>
          <cell r="D1066">
            <v>7.7852810000000003</v>
          </cell>
          <cell r="E1066">
            <v>1.55E-4</v>
          </cell>
        </row>
        <row r="1067">
          <cell r="C1067">
            <v>35080</v>
          </cell>
          <cell r="D1067">
            <v>7.410266</v>
          </cell>
          <cell r="E1067">
            <v>3.2000000000000003E-4</v>
          </cell>
        </row>
        <row r="1068">
          <cell r="C1068">
            <v>35081</v>
          </cell>
          <cell r="D1068">
            <v>7.7798610000000004</v>
          </cell>
          <cell r="E1068">
            <v>1.03E-4</v>
          </cell>
        </row>
        <row r="1069">
          <cell r="C1069">
            <v>35082</v>
          </cell>
          <cell r="D1069">
            <v>7.7759539999999996</v>
          </cell>
          <cell r="E1069">
            <v>0</v>
          </cell>
        </row>
        <row r="1070">
          <cell r="C1070">
            <v>35083</v>
          </cell>
          <cell r="D1070">
            <v>7.7995590000000004</v>
          </cell>
          <cell r="E1070">
            <v>0</v>
          </cell>
        </row>
        <row r="1071">
          <cell r="C1071">
            <v>35086</v>
          </cell>
          <cell r="D1071">
            <v>7.9760119999999999</v>
          </cell>
          <cell r="E1071">
            <v>3.57E-4</v>
          </cell>
        </row>
        <row r="1072">
          <cell r="C1072">
            <v>35087</v>
          </cell>
          <cell r="D1072">
            <v>8.0185469999999999</v>
          </cell>
          <cell r="E1072">
            <v>1.5E-5</v>
          </cell>
        </row>
        <row r="1073">
          <cell r="C1073">
            <v>35088</v>
          </cell>
          <cell r="D1073">
            <v>8.4344579999999993</v>
          </cell>
          <cell r="E1073">
            <v>8.7000000000000001E-5</v>
          </cell>
        </row>
        <row r="1074">
          <cell r="C1074">
            <v>35089</v>
          </cell>
          <cell r="D1074">
            <v>8.4294539999999998</v>
          </cell>
          <cell r="E1074">
            <v>0</v>
          </cell>
        </row>
        <row r="1075">
          <cell r="C1075">
            <v>35090</v>
          </cell>
          <cell r="D1075">
            <v>8.4548880000000004</v>
          </cell>
          <cell r="E1075">
            <v>0</v>
          </cell>
        </row>
        <row r="1076">
          <cell r="C1076">
            <v>35093</v>
          </cell>
          <cell r="D1076">
            <v>9.3225499999999997</v>
          </cell>
          <cell r="E1076">
            <v>1.1900000000000001E-4</v>
          </cell>
        </row>
        <row r="1077">
          <cell r="C1077">
            <v>35094</v>
          </cell>
          <cell r="D1077">
            <v>9.3002000000000002</v>
          </cell>
          <cell r="E1077">
            <v>5.8399999999999999E-4</v>
          </cell>
        </row>
        <row r="1078">
          <cell r="C1078">
            <v>35095</v>
          </cell>
          <cell r="D1078">
            <v>9.2875250000000005</v>
          </cell>
          <cell r="E1078">
            <v>5.1699999999999999E-4</v>
          </cell>
        </row>
        <row r="1079">
          <cell r="C1079">
            <v>35096</v>
          </cell>
          <cell r="D1079">
            <v>9.2697260000000004</v>
          </cell>
          <cell r="E1079">
            <v>2.5300000000000002E-4</v>
          </cell>
        </row>
        <row r="1080">
          <cell r="C1080">
            <v>35097</v>
          </cell>
          <cell r="D1080">
            <v>9.2715829999999997</v>
          </cell>
          <cell r="E1080">
            <v>3.3599999999999998E-4</v>
          </cell>
        </row>
        <row r="1081">
          <cell r="C1081">
            <v>35100</v>
          </cell>
          <cell r="D1081">
            <v>9.4601469999999992</v>
          </cell>
          <cell r="E1081">
            <v>5.1E-5</v>
          </cell>
        </row>
        <row r="1082">
          <cell r="C1082">
            <v>35101</v>
          </cell>
          <cell r="D1082">
            <v>9.3441759999999991</v>
          </cell>
          <cell r="E1082">
            <v>2.235E-3</v>
          </cell>
        </row>
        <row r="1083">
          <cell r="C1083">
            <v>35102</v>
          </cell>
          <cell r="D1083">
            <v>9.3429859999999998</v>
          </cell>
          <cell r="E1083">
            <v>0</v>
          </cell>
        </row>
        <row r="1084">
          <cell r="C1084">
            <v>35103</v>
          </cell>
          <cell r="D1084">
            <v>9.3363990000000001</v>
          </cell>
          <cell r="E1084">
            <v>0</v>
          </cell>
        </row>
        <row r="1085">
          <cell r="C1085">
            <v>35104</v>
          </cell>
          <cell r="D1085">
            <v>9.3370929999999994</v>
          </cell>
          <cell r="E1085">
            <v>0</v>
          </cell>
        </row>
        <row r="1086">
          <cell r="C1086">
            <v>35107</v>
          </cell>
          <cell r="D1086">
            <v>9.3361020000000003</v>
          </cell>
          <cell r="E1086">
            <v>0</v>
          </cell>
        </row>
        <row r="1087">
          <cell r="C1087">
            <v>35108</v>
          </cell>
          <cell r="D1087">
            <v>9.3445160000000005</v>
          </cell>
          <cell r="E1087">
            <v>5.1E-5</v>
          </cell>
        </row>
        <row r="1088">
          <cell r="C1088">
            <v>35109</v>
          </cell>
          <cell r="D1088">
            <v>9.3538150000000009</v>
          </cell>
          <cell r="E1088">
            <v>0</v>
          </cell>
        </row>
        <row r="1089">
          <cell r="C1089">
            <v>35110</v>
          </cell>
          <cell r="D1089">
            <v>9.3524469999999997</v>
          </cell>
          <cell r="E1089">
            <v>0</v>
          </cell>
        </row>
        <row r="1090">
          <cell r="C1090">
            <v>35111</v>
          </cell>
          <cell r="D1090">
            <v>9.3679620000000003</v>
          </cell>
          <cell r="E1090">
            <v>2.0000000000000002E-5</v>
          </cell>
        </row>
        <row r="1091">
          <cell r="C1091">
            <v>35114</v>
          </cell>
          <cell r="D1091">
            <v>9.3731770000000001</v>
          </cell>
          <cell r="E1091">
            <v>2.5000000000000001E-5</v>
          </cell>
        </row>
        <row r="1092">
          <cell r="C1092">
            <v>35115</v>
          </cell>
          <cell r="D1092">
            <v>9.3842850000000002</v>
          </cell>
          <cell r="E1092">
            <v>2.5869999999999999E-3</v>
          </cell>
        </row>
        <row r="1093">
          <cell r="C1093">
            <v>35116</v>
          </cell>
          <cell r="D1093">
            <v>9.3757680000000008</v>
          </cell>
          <cell r="E1093">
            <v>3.6000000000000001E-5</v>
          </cell>
        </row>
        <row r="1094">
          <cell r="C1094">
            <v>35117</v>
          </cell>
          <cell r="D1094">
            <v>9.3910280000000004</v>
          </cell>
          <cell r="E1094">
            <v>2.5300000000000002E-4</v>
          </cell>
        </row>
        <row r="1095">
          <cell r="C1095">
            <v>35118</v>
          </cell>
          <cell r="D1095">
            <v>9.4051919999999996</v>
          </cell>
          <cell r="E1095">
            <v>0</v>
          </cell>
        </row>
        <row r="1096">
          <cell r="C1096">
            <v>35121</v>
          </cell>
          <cell r="D1096">
            <v>9.4027940000000001</v>
          </cell>
          <cell r="E1096">
            <v>0</v>
          </cell>
        </row>
        <row r="1097">
          <cell r="C1097">
            <v>35122</v>
          </cell>
          <cell r="D1097">
            <v>9.3583750000000006</v>
          </cell>
          <cell r="E1097">
            <v>0</v>
          </cell>
        </row>
        <row r="1098">
          <cell r="C1098">
            <v>35123</v>
          </cell>
          <cell r="D1098">
            <v>9.3529420000000005</v>
          </cell>
          <cell r="E1098">
            <v>0</v>
          </cell>
        </row>
        <row r="1099">
          <cell r="C1099">
            <v>35124</v>
          </cell>
          <cell r="D1099">
            <v>9.3620809999999999</v>
          </cell>
          <cell r="E1099">
            <v>0</v>
          </cell>
        </row>
        <row r="1100">
          <cell r="C1100">
            <v>35125</v>
          </cell>
          <cell r="D1100">
            <v>9.3580489999999994</v>
          </cell>
          <cell r="E1100">
            <v>0</v>
          </cell>
        </row>
        <row r="1101">
          <cell r="C1101">
            <v>35128</v>
          </cell>
          <cell r="D1101">
            <v>9.3469270000000009</v>
          </cell>
          <cell r="E1101">
            <v>0</v>
          </cell>
        </row>
        <row r="1102">
          <cell r="C1102">
            <v>35129</v>
          </cell>
          <cell r="D1102">
            <v>9.3247280000000003</v>
          </cell>
          <cell r="E1102">
            <v>0</v>
          </cell>
        </row>
        <row r="1103">
          <cell r="C1103">
            <v>35130</v>
          </cell>
          <cell r="D1103">
            <v>9.3541570000000007</v>
          </cell>
          <cell r="E1103">
            <v>0</v>
          </cell>
        </row>
        <row r="1104">
          <cell r="C1104">
            <v>35131</v>
          </cell>
          <cell r="D1104">
            <v>9.3417589999999997</v>
          </cell>
          <cell r="E1104">
            <v>0</v>
          </cell>
        </row>
        <row r="1105">
          <cell r="C1105">
            <v>35132</v>
          </cell>
          <cell r="D1105">
            <v>9.3391330000000004</v>
          </cell>
          <cell r="E1105">
            <v>0</v>
          </cell>
        </row>
        <row r="1106">
          <cell r="C1106">
            <v>35135</v>
          </cell>
          <cell r="D1106">
            <v>9.3584370000000003</v>
          </cell>
          <cell r="E1106">
            <v>0</v>
          </cell>
        </row>
        <row r="1107">
          <cell r="C1107">
            <v>35136</v>
          </cell>
          <cell r="D1107">
            <v>9.3722499999999993</v>
          </cell>
          <cell r="E1107">
            <v>0</v>
          </cell>
        </row>
        <row r="1108">
          <cell r="C1108">
            <v>35137</v>
          </cell>
          <cell r="D1108">
            <v>9.3696719999999996</v>
          </cell>
          <cell r="E1108">
            <v>0</v>
          </cell>
        </row>
        <row r="1109">
          <cell r="C1109">
            <v>35138</v>
          </cell>
          <cell r="D1109">
            <v>9.3721879999999995</v>
          </cell>
          <cell r="E1109">
            <v>0</v>
          </cell>
        </row>
        <row r="1110">
          <cell r="C1110">
            <v>35139</v>
          </cell>
          <cell r="D1110">
            <v>9.3584309999999995</v>
          </cell>
          <cell r="E1110">
            <v>0</v>
          </cell>
        </row>
        <row r="1111">
          <cell r="C1111">
            <v>35142</v>
          </cell>
          <cell r="D1111">
            <v>9.3871830000000003</v>
          </cell>
          <cell r="E1111">
            <v>5.1E-5</v>
          </cell>
        </row>
        <row r="1112">
          <cell r="C1112">
            <v>35143</v>
          </cell>
          <cell r="D1112">
            <v>9.3804590000000001</v>
          </cell>
          <cell r="E1112">
            <v>1.44E-4</v>
          </cell>
        </row>
        <row r="1113">
          <cell r="C1113">
            <v>35144</v>
          </cell>
          <cell r="D1113">
            <v>9.3673900000000003</v>
          </cell>
          <cell r="E1113">
            <v>1.0000000000000001E-5</v>
          </cell>
        </row>
        <row r="1114">
          <cell r="C1114">
            <v>35145</v>
          </cell>
          <cell r="D1114">
            <v>9.3485659999999999</v>
          </cell>
          <cell r="E1114">
            <v>1.7000000000000001E-4</v>
          </cell>
        </row>
        <row r="1115">
          <cell r="C1115">
            <v>35146</v>
          </cell>
          <cell r="D1115">
            <v>9.3603090000000009</v>
          </cell>
          <cell r="E1115">
            <v>1.2899999999999999E-4</v>
          </cell>
        </row>
        <row r="1116">
          <cell r="C1116">
            <v>35149</v>
          </cell>
          <cell r="D1116">
            <v>9.3668840000000007</v>
          </cell>
          <cell r="E1116">
            <v>5.1E-5</v>
          </cell>
        </row>
        <row r="1117">
          <cell r="C1117">
            <v>35150</v>
          </cell>
          <cell r="D1117">
            <v>9.3645169999999993</v>
          </cell>
          <cell r="E1117">
            <v>0</v>
          </cell>
        </row>
        <row r="1118">
          <cell r="C1118">
            <v>35151</v>
          </cell>
          <cell r="D1118">
            <v>9.3920519999999996</v>
          </cell>
          <cell r="E1118">
            <v>0</v>
          </cell>
        </row>
        <row r="1119">
          <cell r="C1119">
            <v>35152</v>
          </cell>
          <cell r="D1119">
            <v>10.367008999999999</v>
          </cell>
          <cell r="E1119">
            <v>7.7000000000000001E-5</v>
          </cell>
        </row>
        <row r="1120">
          <cell r="C1120">
            <v>35153</v>
          </cell>
          <cell r="D1120">
            <v>10.380182</v>
          </cell>
          <cell r="E1120">
            <v>0</v>
          </cell>
        </row>
        <row r="1121">
          <cell r="C1121">
            <v>35156</v>
          </cell>
          <cell r="D1121">
            <v>10.396789999999999</v>
          </cell>
          <cell r="E1121">
            <v>0</v>
          </cell>
        </row>
        <row r="1122">
          <cell r="C1122">
            <v>35157</v>
          </cell>
          <cell r="D1122">
            <v>10.36098</v>
          </cell>
          <cell r="E1122">
            <v>0</v>
          </cell>
        </row>
        <row r="1123">
          <cell r="C1123">
            <v>35158</v>
          </cell>
          <cell r="D1123">
            <v>11.584562</v>
          </cell>
          <cell r="E1123">
            <v>5.6899999999999995E-4</v>
          </cell>
        </row>
        <row r="1124">
          <cell r="C1124">
            <v>35159</v>
          </cell>
          <cell r="D1124">
            <v>11.583743</v>
          </cell>
          <cell r="E1124">
            <v>0</v>
          </cell>
        </row>
        <row r="1125">
          <cell r="C1125">
            <v>35160</v>
          </cell>
          <cell r="D1125">
            <v>11.579969</v>
          </cell>
          <cell r="E1125">
            <v>0</v>
          </cell>
        </row>
        <row r="1126">
          <cell r="C1126">
            <v>35163</v>
          </cell>
          <cell r="D1126">
            <v>11.584989</v>
          </cell>
          <cell r="E1126">
            <v>0</v>
          </cell>
        </row>
        <row r="1127">
          <cell r="C1127">
            <v>35164</v>
          </cell>
          <cell r="D1127">
            <v>11.56537</v>
          </cell>
          <cell r="E1127">
            <v>2.5799999999999998E-4</v>
          </cell>
        </row>
        <row r="1128">
          <cell r="C1128">
            <v>35165</v>
          </cell>
          <cell r="D1128">
            <v>11.559291999999999</v>
          </cell>
          <cell r="E1128">
            <v>1.5E-5</v>
          </cell>
        </row>
        <row r="1129">
          <cell r="C1129">
            <v>35166</v>
          </cell>
          <cell r="D1129">
            <v>11.557276999999999</v>
          </cell>
          <cell r="E1129">
            <v>0</v>
          </cell>
        </row>
        <row r="1130">
          <cell r="C1130">
            <v>35167</v>
          </cell>
          <cell r="D1130">
            <v>11.566271</v>
          </cell>
          <cell r="E1130">
            <v>8.7000000000000001E-5</v>
          </cell>
        </row>
        <row r="1131">
          <cell r="C1131">
            <v>35170</v>
          </cell>
          <cell r="D1131">
            <v>11.558337999999999</v>
          </cell>
          <cell r="E1131">
            <v>0</v>
          </cell>
        </row>
        <row r="1132">
          <cell r="C1132">
            <v>35171</v>
          </cell>
          <cell r="D1132">
            <v>11.562730999999999</v>
          </cell>
          <cell r="E1132">
            <v>0</v>
          </cell>
        </row>
        <row r="1133">
          <cell r="C1133">
            <v>35172</v>
          </cell>
          <cell r="D1133">
            <v>11.546986</v>
          </cell>
          <cell r="E1133">
            <v>0</v>
          </cell>
        </row>
        <row r="1134">
          <cell r="C1134">
            <v>35173</v>
          </cell>
          <cell r="D1134">
            <v>11.556751</v>
          </cell>
          <cell r="E1134">
            <v>0</v>
          </cell>
        </row>
        <row r="1135">
          <cell r="C1135">
            <v>35174</v>
          </cell>
          <cell r="D1135">
            <v>11.553070999999999</v>
          </cell>
          <cell r="E1135">
            <v>0</v>
          </cell>
        </row>
        <row r="1136">
          <cell r="C1136">
            <v>35177</v>
          </cell>
          <cell r="D1136">
            <v>11.566622000000001</v>
          </cell>
          <cell r="E1136">
            <v>1.2930000000000001E-3</v>
          </cell>
        </row>
        <row r="1137">
          <cell r="C1137">
            <v>35178</v>
          </cell>
          <cell r="D1137">
            <v>10.943246</v>
          </cell>
          <cell r="E1137">
            <v>4.6500000000000003E-4</v>
          </cell>
        </row>
        <row r="1138">
          <cell r="C1138">
            <v>35179</v>
          </cell>
          <cell r="D1138">
            <v>10.942299</v>
          </cell>
          <cell r="E1138">
            <v>0</v>
          </cell>
        </row>
        <row r="1139">
          <cell r="C1139">
            <v>35180</v>
          </cell>
          <cell r="D1139">
            <v>10.949114</v>
          </cell>
          <cell r="E1139">
            <v>0</v>
          </cell>
        </row>
        <row r="1140">
          <cell r="C1140">
            <v>35181</v>
          </cell>
          <cell r="D1140">
            <v>10.950711</v>
          </cell>
          <cell r="E1140">
            <v>0</v>
          </cell>
        </row>
        <row r="1141">
          <cell r="C1141">
            <v>35184</v>
          </cell>
          <cell r="D1141">
            <v>10.964003999999999</v>
          </cell>
          <cell r="E1141">
            <v>0</v>
          </cell>
        </row>
        <row r="1142">
          <cell r="C1142">
            <v>35185</v>
          </cell>
          <cell r="D1142">
            <v>11.561804</v>
          </cell>
          <cell r="E1142">
            <v>5.1E-5</v>
          </cell>
        </row>
        <row r="1143">
          <cell r="C1143">
            <v>35186</v>
          </cell>
          <cell r="D1143">
            <v>11.576074</v>
          </cell>
          <cell r="E1143">
            <v>0</v>
          </cell>
        </row>
        <row r="1144">
          <cell r="C1144">
            <v>35187</v>
          </cell>
          <cell r="D1144">
            <v>11.568864</v>
          </cell>
          <cell r="E1144">
            <v>0</v>
          </cell>
        </row>
        <row r="1145">
          <cell r="C1145">
            <v>35188</v>
          </cell>
          <cell r="D1145">
            <v>11.560299000000001</v>
          </cell>
          <cell r="E1145">
            <v>0</v>
          </cell>
        </row>
        <row r="1146">
          <cell r="C1146">
            <v>35191</v>
          </cell>
          <cell r="D1146">
            <v>11.574956999999999</v>
          </cell>
          <cell r="E1146">
            <v>0</v>
          </cell>
        </row>
        <row r="1147">
          <cell r="C1147">
            <v>35192</v>
          </cell>
          <cell r="D1147">
            <v>11.564634</v>
          </cell>
          <cell r="E1147">
            <v>0</v>
          </cell>
        </row>
        <row r="1148">
          <cell r="C1148">
            <v>35193</v>
          </cell>
          <cell r="D1148">
            <v>11.561108000000001</v>
          </cell>
          <cell r="E1148">
            <v>0</v>
          </cell>
        </row>
        <row r="1149">
          <cell r="C1149">
            <v>35194</v>
          </cell>
          <cell r="D1149">
            <v>11.553497999999999</v>
          </cell>
          <cell r="E1149">
            <v>0</v>
          </cell>
        </row>
        <row r="1150">
          <cell r="C1150">
            <v>35195</v>
          </cell>
          <cell r="D1150">
            <v>11.551634999999999</v>
          </cell>
          <cell r="E1150">
            <v>1.2899999999999999E-4</v>
          </cell>
        </row>
        <row r="1151">
          <cell r="C1151">
            <v>35198</v>
          </cell>
          <cell r="D1151">
            <v>11.544964</v>
          </cell>
          <cell r="E1151">
            <v>3.1E-4</v>
          </cell>
        </row>
        <row r="1152">
          <cell r="C1152">
            <v>35199</v>
          </cell>
          <cell r="D1152">
            <v>11.531253</v>
          </cell>
          <cell r="E1152">
            <v>0</v>
          </cell>
        </row>
        <row r="1153">
          <cell r="C1153">
            <v>35200</v>
          </cell>
          <cell r="D1153">
            <v>10.929795</v>
          </cell>
          <cell r="E1153">
            <v>6.2000000000000003E-5</v>
          </cell>
        </row>
        <row r="1154">
          <cell r="C1154">
            <v>35201</v>
          </cell>
          <cell r="D1154">
            <v>10.920859999999999</v>
          </cell>
          <cell r="E1154">
            <v>0</v>
          </cell>
        </row>
        <row r="1155">
          <cell r="C1155">
            <v>35202</v>
          </cell>
          <cell r="D1155">
            <v>10.914977</v>
          </cell>
          <cell r="E1155">
            <v>0</v>
          </cell>
        </row>
        <row r="1156">
          <cell r="C1156">
            <v>35205</v>
          </cell>
          <cell r="D1156">
            <v>11.520066999999999</v>
          </cell>
          <cell r="E1156">
            <v>3.88E-4</v>
          </cell>
        </row>
        <row r="1157">
          <cell r="C1157">
            <v>35206</v>
          </cell>
          <cell r="D1157">
            <v>10.905294</v>
          </cell>
          <cell r="E1157">
            <v>6.2100000000000002E-4</v>
          </cell>
        </row>
        <row r="1158">
          <cell r="C1158">
            <v>35207</v>
          </cell>
          <cell r="D1158">
            <v>11.496916000000001</v>
          </cell>
          <cell r="E1158">
            <v>2.5799999999999998E-4</v>
          </cell>
        </row>
        <row r="1159">
          <cell r="C1159">
            <v>35208</v>
          </cell>
          <cell r="D1159">
            <v>11.480047000000001</v>
          </cell>
          <cell r="E1159">
            <v>0</v>
          </cell>
        </row>
        <row r="1160">
          <cell r="C1160">
            <v>35209</v>
          </cell>
          <cell r="D1160">
            <v>11.473511</v>
          </cell>
          <cell r="E1160">
            <v>0</v>
          </cell>
        </row>
        <row r="1161">
          <cell r="C1161">
            <v>35212</v>
          </cell>
          <cell r="D1161">
            <v>11.473511</v>
          </cell>
          <cell r="E1161">
            <v>0</v>
          </cell>
        </row>
        <row r="1162">
          <cell r="C1162">
            <v>35213</v>
          </cell>
          <cell r="D1162">
            <v>11.47627</v>
          </cell>
          <cell r="E1162">
            <v>0</v>
          </cell>
        </row>
        <row r="1163">
          <cell r="C1163">
            <v>35214</v>
          </cell>
          <cell r="D1163">
            <v>10.865148</v>
          </cell>
          <cell r="E1163">
            <v>1.13E-4</v>
          </cell>
        </row>
        <row r="1164">
          <cell r="C1164">
            <v>35215</v>
          </cell>
          <cell r="D1164">
            <v>10.889436999999999</v>
          </cell>
          <cell r="E1164">
            <v>0</v>
          </cell>
        </row>
        <row r="1165">
          <cell r="C1165">
            <v>35216</v>
          </cell>
          <cell r="D1165">
            <v>10.886184999999999</v>
          </cell>
          <cell r="E1165">
            <v>5.1E-5</v>
          </cell>
        </row>
        <row r="1166">
          <cell r="C1166">
            <v>35219</v>
          </cell>
          <cell r="D1166">
            <v>10.866113</v>
          </cell>
          <cell r="E1166">
            <v>0</v>
          </cell>
        </row>
        <row r="1167">
          <cell r="C1167">
            <v>35220</v>
          </cell>
          <cell r="D1167">
            <v>10.854319</v>
          </cell>
          <cell r="E1167">
            <v>0</v>
          </cell>
        </row>
        <row r="1168">
          <cell r="C1168">
            <v>35221</v>
          </cell>
          <cell r="D1168">
            <v>10.845089</v>
          </cell>
          <cell r="E1168">
            <v>0</v>
          </cell>
        </row>
        <row r="1169">
          <cell r="C1169">
            <v>35222</v>
          </cell>
          <cell r="D1169">
            <v>10.85661</v>
          </cell>
          <cell r="E1169">
            <v>0</v>
          </cell>
        </row>
        <row r="1170">
          <cell r="C1170">
            <v>35223</v>
          </cell>
          <cell r="D1170">
            <v>12.10084</v>
          </cell>
          <cell r="E1170">
            <v>4.2900000000000002E-4</v>
          </cell>
        </row>
        <row r="1171">
          <cell r="C1171">
            <v>35226</v>
          </cell>
          <cell r="D1171">
            <v>12.093078999999999</v>
          </cell>
          <cell r="E1171">
            <v>6.7000000000000002E-5</v>
          </cell>
        </row>
        <row r="1172">
          <cell r="C1172">
            <v>35227</v>
          </cell>
          <cell r="D1172">
            <v>12.064181</v>
          </cell>
          <cell r="E1172">
            <v>2.5799999999999998E-4</v>
          </cell>
        </row>
        <row r="1173">
          <cell r="C1173">
            <v>35228</v>
          </cell>
          <cell r="D1173">
            <v>12.049899</v>
          </cell>
          <cell r="E1173">
            <v>0</v>
          </cell>
        </row>
        <row r="1174">
          <cell r="C1174">
            <v>35229</v>
          </cell>
          <cell r="D1174">
            <v>12.196816999999999</v>
          </cell>
          <cell r="E1174">
            <v>1.0000000000000001E-5</v>
          </cell>
        </row>
        <row r="1175">
          <cell r="C1175">
            <v>35230</v>
          </cell>
          <cell r="D1175">
            <v>12.209718000000001</v>
          </cell>
          <cell r="E1175">
            <v>2.3800000000000001E-4</v>
          </cell>
        </row>
        <row r="1176">
          <cell r="C1176">
            <v>35233</v>
          </cell>
          <cell r="D1176">
            <v>12.206435000000001</v>
          </cell>
          <cell r="E1176">
            <v>0</v>
          </cell>
        </row>
        <row r="1177">
          <cell r="C1177">
            <v>35234</v>
          </cell>
          <cell r="D1177">
            <v>12.202223</v>
          </cell>
          <cell r="E1177">
            <v>0</v>
          </cell>
        </row>
        <row r="1178">
          <cell r="C1178">
            <v>35235</v>
          </cell>
          <cell r="D1178">
            <v>12.200390000000001</v>
          </cell>
          <cell r="E1178">
            <v>0</v>
          </cell>
        </row>
        <row r="1179">
          <cell r="C1179">
            <v>35236</v>
          </cell>
          <cell r="D1179">
            <v>12.193523000000001</v>
          </cell>
          <cell r="E1179">
            <v>0</v>
          </cell>
        </row>
        <row r="1180">
          <cell r="C1180">
            <v>35237</v>
          </cell>
          <cell r="D1180">
            <v>12.023348</v>
          </cell>
          <cell r="E1180">
            <v>2.8400000000000002E-4</v>
          </cell>
        </row>
        <row r="1181">
          <cell r="C1181">
            <v>35240</v>
          </cell>
          <cell r="D1181">
            <v>12.041895999999999</v>
          </cell>
          <cell r="E1181">
            <v>1.0000000000000001E-5</v>
          </cell>
        </row>
        <row r="1182">
          <cell r="C1182">
            <v>35241</v>
          </cell>
          <cell r="D1182">
            <v>12.03745</v>
          </cell>
          <cell r="E1182">
            <v>3.1500000000000001E-4</v>
          </cell>
        </row>
        <row r="1183">
          <cell r="C1183">
            <v>35242</v>
          </cell>
          <cell r="D1183">
            <v>12.059747</v>
          </cell>
          <cell r="E1183">
            <v>0</v>
          </cell>
        </row>
        <row r="1184">
          <cell r="C1184">
            <v>35243</v>
          </cell>
          <cell r="D1184">
            <v>12.054516</v>
          </cell>
          <cell r="E1184">
            <v>4.0299999999999998E-4</v>
          </cell>
        </row>
        <row r="1185">
          <cell r="C1185">
            <v>35244</v>
          </cell>
          <cell r="D1185">
            <v>12.054771000000001</v>
          </cell>
          <cell r="E1185">
            <v>0</v>
          </cell>
        </row>
        <row r="1186">
          <cell r="C1186">
            <v>35247</v>
          </cell>
          <cell r="D1186">
            <v>12.054451</v>
          </cell>
          <cell r="E1186">
            <v>0</v>
          </cell>
        </row>
        <row r="1187">
          <cell r="C1187">
            <v>35248</v>
          </cell>
          <cell r="D1187">
            <v>12.061968</v>
          </cell>
          <cell r="E1187">
            <v>0</v>
          </cell>
        </row>
        <row r="1188">
          <cell r="C1188">
            <v>35249</v>
          </cell>
          <cell r="D1188">
            <v>12.054119999999999</v>
          </cell>
          <cell r="E1188">
            <v>0</v>
          </cell>
        </row>
        <row r="1189">
          <cell r="C1189">
            <v>35250</v>
          </cell>
          <cell r="D1189">
            <v>11.450982</v>
          </cell>
          <cell r="E1189">
            <v>3.1000000000000001E-5</v>
          </cell>
        </row>
        <row r="1190">
          <cell r="C1190">
            <v>35251</v>
          </cell>
          <cell r="D1190">
            <v>11.449641</v>
          </cell>
          <cell r="E1190">
            <v>0</v>
          </cell>
        </row>
        <row r="1191">
          <cell r="C1191">
            <v>35254</v>
          </cell>
          <cell r="D1191">
            <v>11.450526</v>
          </cell>
          <cell r="E1191">
            <v>0</v>
          </cell>
        </row>
        <row r="1192">
          <cell r="C1192">
            <v>35255</v>
          </cell>
          <cell r="D1192">
            <v>11.45077</v>
          </cell>
          <cell r="E1192">
            <v>0</v>
          </cell>
        </row>
        <row r="1193">
          <cell r="C1193">
            <v>35256</v>
          </cell>
          <cell r="D1193">
            <v>11.451572000000001</v>
          </cell>
          <cell r="E1193">
            <v>0</v>
          </cell>
        </row>
        <row r="1194">
          <cell r="C1194">
            <v>35257</v>
          </cell>
          <cell r="D1194">
            <v>12.062234999999999</v>
          </cell>
          <cell r="E1194">
            <v>5.1E-5</v>
          </cell>
        </row>
        <row r="1195">
          <cell r="C1195">
            <v>35258</v>
          </cell>
          <cell r="D1195">
            <v>12.055123</v>
          </cell>
          <cell r="E1195">
            <v>0</v>
          </cell>
        </row>
        <row r="1196">
          <cell r="C1196">
            <v>35261</v>
          </cell>
          <cell r="D1196">
            <v>12.068258999999999</v>
          </cell>
          <cell r="E1196">
            <v>0</v>
          </cell>
        </row>
        <row r="1197">
          <cell r="C1197">
            <v>35262</v>
          </cell>
          <cell r="D1197">
            <v>12.092339000000001</v>
          </cell>
          <cell r="E1197">
            <v>0</v>
          </cell>
        </row>
        <row r="1198">
          <cell r="C1198">
            <v>35263</v>
          </cell>
          <cell r="D1198">
            <v>12.11814</v>
          </cell>
          <cell r="E1198">
            <v>0</v>
          </cell>
        </row>
        <row r="1199">
          <cell r="C1199">
            <v>35264</v>
          </cell>
          <cell r="D1199">
            <v>12.094994</v>
          </cell>
          <cell r="E1199">
            <v>0</v>
          </cell>
        </row>
        <row r="1200">
          <cell r="C1200">
            <v>35265</v>
          </cell>
          <cell r="D1200">
            <v>12.105790000000001</v>
          </cell>
          <cell r="E1200">
            <v>0</v>
          </cell>
        </row>
        <row r="1201">
          <cell r="C1201">
            <v>35268</v>
          </cell>
          <cell r="D1201">
            <v>12.100527</v>
          </cell>
          <cell r="E1201">
            <v>0</v>
          </cell>
        </row>
        <row r="1202">
          <cell r="C1202">
            <v>35269</v>
          </cell>
          <cell r="D1202">
            <v>10.896928000000001</v>
          </cell>
          <cell r="E1202">
            <v>6.2000000000000003E-5</v>
          </cell>
        </row>
        <row r="1203">
          <cell r="C1203">
            <v>35270</v>
          </cell>
          <cell r="D1203">
            <v>10.904076</v>
          </cell>
          <cell r="E1203">
            <v>0</v>
          </cell>
        </row>
        <row r="1204">
          <cell r="C1204">
            <v>35271</v>
          </cell>
          <cell r="D1204">
            <v>10.89897</v>
          </cell>
          <cell r="E1204">
            <v>0</v>
          </cell>
        </row>
        <row r="1205">
          <cell r="C1205">
            <v>35272</v>
          </cell>
          <cell r="D1205">
            <v>10.902399000000001</v>
          </cell>
          <cell r="E1205">
            <v>0</v>
          </cell>
        </row>
        <row r="1206">
          <cell r="C1206">
            <v>35275</v>
          </cell>
          <cell r="D1206">
            <v>10.896076000000001</v>
          </cell>
          <cell r="E1206">
            <v>0</v>
          </cell>
        </row>
        <row r="1207">
          <cell r="C1207">
            <v>35276</v>
          </cell>
          <cell r="D1207">
            <v>11.507558</v>
          </cell>
          <cell r="E1207">
            <v>5.2700000000000002E-4</v>
          </cell>
        </row>
        <row r="1208">
          <cell r="C1208">
            <v>35277</v>
          </cell>
          <cell r="D1208">
            <v>11.646910999999999</v>
          </cell>
          <cell r="E1208">
            <v>2.5799999999999998E-4</v>
          </cell>
        </row>
        <row r="1209">
          <cell r="C1209">
            <v>35278</v>
          </cell>
          <cell r="D1209">
            <v>10.584667</v>
          </cell>
          <cell r="E1209">
            <v>5.9500000000000004E-4</v>
          </cell>
        </row>
        <row r="1210">
          <cell r="C1210">
            <v>35279</v>
          </cell>
          <cell r="D1210">
            <v>10.752528</v>
          </cell>
          <cell r="E1210">
            <v>8.2000000000000001E-5</v>
          </cell>
        </row>
        <row r="1211">
          <cell r="C1211">
            <v>35282</v>
          </cell>
          <cell r="D1211">
            <v>10.742884999999999</v>
          </cell>
          <cell r="E1211">
            <v>0</v>
          </cell>
        </row>
        <row r="1212">
          <cell r="C1212">
            <v>35283</v>
          </cell>
          <cell r="D1212">
            <v>12.076853</v>
          </cell>
          <cell r="E1212">
            <v>2.9999999999999997E-4</v>
          </cell>
        </row>
        <row r="1213">
          <cell r="C1213">
            <v>35284</v>
          </cell>
          <cell r="D1213">
            <v>12.060674000000001</v>
          </cell>
          <cell r="E1213">
            <v>0</v>
          </cell>
        </row>
        <row r="1214">
          <cell r="C1214">
            <v>35285</v>
          </cell>
          <cell r="D1214">
            <v>12.057814</v>
          </cell>
          <cell r="E1214">
            <v>0</v>
          </cell>
        </row>
        <row r="1215">
          <cell r="C1215">
            <v>35286</v>
          </cell>
          <cell r="D1215">
            <v>12.052676999999999</v>
          </cell>
          <cell r="E1215">
            <v>0</v>
          </cell>
        </row>
        <row r="1216">
          <cell r="C1216">
            <v>35289</v>
          </cell>
          <cell r="D1216">
            <v>12.043449000000001</v>
          </cell>
          <cell r="E1216">
            <v>0</v>
          </cell>
        </row>
        <row r="1217">
          <cell r="C1217">
            <v>35290</v>
          </cell>
          <cell r="D1217">
            <v>12.024801</v>
          </cell>
          <cell r="E1217">
            <v>5.5999999999999999E-5</v>
          </cell>
        </row>
        <row r="1218">
          <cell r="C1218">
            <v>35291</v>
          </cell>
          <cell r="D1218">
            <v>12.026483000000001</v>
          </cell>
          <cell r="E1218">
            <v>0</v>
          </cell>
        </row>
        <row r="1219">
          <cell r="C1219">
            <v>35292</v>
          </cell>
          <cell r="D1219">
            <v>12.008922999999999</v>
          </cell>
          <cell r="E1219">
            <v>0</v>
          </cell>
        </row>
        <row r="1220">
          <cell r="C1220">
            <v>35293</v>
          </cell>
          <cell r="D1220">
            <v>12.006169</v>
          </cell>
          <cell r="E1220">
            <v>0</v>
          </cell>
        </row>
        <row r="1221">
          <cell r="C1221">
            <v>35296</v>
          </cell>
          <cell r="D1221">
            <v>11.994949999999999</v>
          </cell>
          <cell r="E1221">
            <v>0</v>
          </cell>
        </row>
        <row r="1222">
          <cell r="C1222">
            <v>35297</v>
          </cell>
          <cell r="D1222">
            <v>12.01572</v>
          </cell>
          <cell r="E1222">
            <v>0</v>
          </cell>
        </row>
        <row r="1223">
          <cell r="C1223">
            <v>35298</v>
          </cell>
          <cell r="D1223">
            <v>12.019499</v>
          </cell>
          <cell r="E1223">
            <v>0</v>
          </cell>
        </row>
        <row r="1224">
          <cell r="C1224">
            <v>35299</v>
          </cell>
          <cell r="D1224">
            <v>12.028528</v>
          </cell>
          <cell r="E1224">
            <v>0</v>
          </cell>
        </row>
        <row r="1225">
          <cell r="C1225">
            <v>35300</v>
          </cell>
          <cell r="D1225">
            <v>12.022133999999999</v>
          </cell>
          <cell r="E1225">
            <v>0</v>
          </cell>
        </row>
        <row r="1226">
          <cell r="C1226">
            <v>35303</v>
          </cell>
          <cell r="D1226">
            <v>12.02454</v>
          </cell>
          <cell r="E1226">
            <v>0</v>
          </cell>
        </row>
        <row r="1227">
          <cell r="C1227">
            <v>35304</v>
          </cell>
          <cell r="D1227">
            <v>12.008849</v>
          </cell>
          <cell r="E1227">
            <v>0</v>
          </cell>
        </row>
        <row r="1228">
          <cell r="C1228">
            <v>35305</v>
          </cell>
          <cell r="D1228">
            <v>11.994355000000001</v>
          </cell>
          <cell r="E1228">
            <v>0</v>
          </cell>
        </row>
        <row r="1229">
          <cell r="C1229">
            <v>35306</v>
          </cell>
          <cell r="D1229">
            <v>11.985908999999999</v>
          </cell>
          <cell r="E1229">
            <v>0</v>
          </cell>
        </row>
        <row r="1230">
          <cell r="C1230">
            <v>35307</v>
          </cell>
          <cell r="D1230">
            <v>11.983803</v>
          </cell>
          <cell r="E1230">
            <v>0</v>
          </cell>
        </row>
        <row r="1231">
          <cell r="C1231">
            <v>35310</v>
          </cell>
          <cell r="D1231">
            <v>11.987693</v>
          </cell>
          <cell r="E1231">
            <v>0</v>
          </cell>
        </row>
        <row r="1232">
          <cell r="C1232">
            <v>35311</v>
          </cell>
          <cell r="D1232">
            <v>11.965895</v>
          </cell>
          <cell r="E1232">
            <v>0</v>
          </cell>
        </row>
        <row r="1233">
          <cell r="C1233">
            <v>35312</v>
          </cell>
          <cell r="D1233">
            <v>11.957069000000001</v>
          </cell>
          <cell r="E1233">
            <v>0</v>
          </cell>
        </row>
        <row r="1234">
          <cell r="C1234">
            <v>35313</v>
          </cell>
          <cell r="D1234">
            <v>11.974545000000001</v>
          </cell>
          <cell r="E1234">
            <v>0</v>
          </cell>
        </row>
        <row r="1235">
          <cell r="C1235">
            <v>35314</v>
          </cell>
          <cell r="D1235">
            <v>11.984690000000001</v>
          </cell>
          <cell r="E1235">
            <v>0</v>
          </cell>
        </row>
        <row r="1236">
          <cell r="C1236">
            <v>35317</v>
          </cell>
          <cell r="D1236">
            <v>11.979234</v>
          </cell>
          <cell r="E1236">
            <v>0</v>
          </cell>
        </row>
        <row r="1237">
          <cell r="C1237">
            <v>35318</v>
          </cell>
          <cell r="D1237">
            <v>11.966811</v>
          </cell>
          <cell r="E1237">
            <v>0</v>
          </cell>
        </row>
        <row r="1238">
          <cell r="C1238">
            <v>35319</v>
          </cell>
          <cell r="D1238">
            <v>11.960001999999999</v>
          </cell>
          <cell r="E1238">
            <v>0</v>
          </cell>
        </row>
        <row r="1239">
          <cell r="C1239">
            <v>35320</v>
          </cell>
          <cell r="D1239">
            <v>15.820351</v>
          </cell>
          <cell r="E1239">
            <v>1.03E-4</v>
          </cell>
        </row>
        <row r="1240">
          <cell r="C1240">
            <v>35321</v>
          </cell>
          <cell r="D1240">
            <v>15.830557000000001</v>
          </cell>
          <cell r="E1240">
            <v>0</v>
          </cell>
        </row>
        <row r="1241">
          <cell r="C1241">
            <v>35324</v>
          </cell>
          <cell r="D1241">
            <v>15.846568</v>
          </cell>
          <cell r="E1241">
            <v>0</v>
          </cell>
        </row>
        <row r="1242">
          <cell r="C1242">
            <v>35325</v>
          </cell>
          <cell r="D1242">
            <v>15.865363</v>
          </cell>
          <cell r="E1242">
            <v>0</v>
          </cell>
        </row>
        <row r="1243">
          <cell r="C1243">
            <v>35326</v>
          </cell>
          <cell r="D1243">
            <v>13.467181</v>
          </cell>
          <cell r="E1243">
            <v>3.1E-4</v>
          </cell>
        </row>
        <row r="1244">
          <cell r="C1244">
            <v>35327</v>
          </cell>
          <cell r="D1244">
            <v>13.473767</v>
          </cell>
          <cell r="E1244">
            <v>0</v>
          </cell>
        </row>
        <row r="1245">
          <cell r="C1245">
            <v>35328</v>
          </cell>
          <cell r="D1245">
            <v>13.506843</v>
          </cell>
          <cell r="E1245">
            <v>0</v>
          </cell>
        </row>
        <row r="1246">
          <cell r="C1246">
            <v>35331</v>
          </cell>
          <cell r="D1246">
            <v>13.491906</v>
          </cell>
          <cell r="E1246">
            <v>0</v>
          </cell>
        </row>
        <row r="1247">
          <cell r="C1247">
            <v>35332</v>
          </cell>
          <cell r="D1247">
            <v>12.897012</v>
          </cell>
          <cell r="E1247">
            <v>1.1900000000000001E-3</v>
          </cell>
        </row>
        <row r="1248">
          <cell r="C1248">
            <v>35333</v>
          </cell>
          <cell r="D1248">
            <v>12.867395</v>
          </cell>
          <cell r="E1248">
            <v>0</v>
          </cell>
        </row>
        <row r="1249">
          <cell r="C1249">
            <v>35334</v>
          </cell>
          <cell r="D1249">
            <v>12.869244</v>
          </cell>
          <cell r="E1249">
            <v>0</v>
          </cell>
        </row>
        <row r="1250">
          <cell r="C1250">
            <v>35335</v>
          </cell>
          <cell r="D1250">
            <v>12.888706000000001</v>
          </cell>
          <cell r="E1250">
            <v>0</v>
          </cell>
        </row>
        <row r="1251">
          <cell r="C1251">
            <v>35338</v>
          </cell>
          <cell r="D1251">
            <v>12.885596</v>
          </cell>
          <cell r="E1251">
            <v>0</v>
          </cell>
        </row>
        <row r="1252">
          <cell r="C1252">
            <v>35339</v>
          </cell>
          <cell r="D1252">
            <v>11.614331999999999</v>
          </cell>
          <cell r="E1252">
            <v>2.2699999999999999E-4</v>
          </cell>
        </row>
        <row r="1253">
          <cell r="C1253">
            <v>35340</v>
          </cell>
          <cell r="D1253">
            <v>11.609292999999999</v>
          </cell>
          <cell r="E1253">
            <v>0</v>
          </cell>
        </row>
        <row r="1254">
          <cell r="C1254">
            <v>35341</v>
          </cell>
          <cell r="D1254">
            <v>11.602391000000001</v>
          </cell>
          <cell r="E1254">
            <v>0</v>
          </cell>
        </row>
        <row r="1255">
          <cell r="C1255">
            <v>35342</v>
          </cell>
          <cell r="D1255">
            <v>11.597849</v>
          </cell>
          <cell r="E1255">
            <v>0</v>
          </cell>
        </row>
        <row r="1256">
          <cell r="C1256">
            <v>35345</v>
          </cell>
          <cell r="D1256">
            <v>11.657655</v>
          </cell>
          <cell r="E1256">
            <v>1.13E-4</v>
          </cell>
        </row>
        <row r="1257">
          <cell r="C1257">
            <v>35346</v>
          </cell>
          <cell r="D1257">
            <v>11.655217</v>
          </cell>
          <cell r="E1257">
            <v>0</v>
          </cell>
        </row>
        <row r="1258">
          <cell r="C1258">
            <v>35347</v>
          </cell>
          <cell r="D1258">
            <v>11.649533</v>
          </cell>
          <cell r="E1258">
            <v>0</v>
          </cell>
        </row>
        <row r="1259">
          <cell r="C1259">
            <v>35348</v>
          </cell>
          <cell r="D1259">
            <v>11.645289999999999</v>
          </cell>
          <cell r="E1259">
            <v>0</v>
          </cell>
        </row>
        <row r="1260">
          <cell r="C1260">
            <v>35349</v>
          </cell>
          <cell r="D1260">
            <v>11.616020000000001</v>
          </cell>
          <cell r="E1260">
            <v>0</v>
          </cell>
        </row>
        <row r="1261">
          <cell r="C1261">
            <v>35352</v>
          </cell>
          <cell r="D1261">
            <v>11.609249999999999</v>
          </cell>
          <cell r="E1261">
            <v>0</v>
          </cell>
        </row>
        <row r="1262">
          <cell r="C1262">
            <v>35353</v>
          </cell>
          <cell r="D1262">
            <v>10.513697000000001</v>
          </cell>
          <cell r="E1262">
            <v>5.9000000000000003E-4</v>
          </cell>
        </row>
        <row r="1263">
          <cell r="C1263">
            <v>35354</v>
          </cell>
          <cell r="D1263">
            <v>10.506363</v>
          </cell>
          <cell r="E1263">
            <v>0</v>
          </cell>
        </row>
        <row r="1264">
          <cell r="C1264">
            <v>35355</v>
          </cell>
          <cell r="D1264">
            <v>10.512390999999999</v>
          </cell>
          <cell r="E1264">
            <v>0</v>
          </cell>
        </row>
        <row r="1265">
          <cell r="C1265">
            <v>35356</v>
          </cell>
          <cell r="D1265">
            <v>10.502470000000001</v>
          </cell>
          <cell r="E1265">
            <v>0</v>
          </cell>
        </row>
        <row r="1266">
          <cell r="C1266">
            <v>35359</v>
          </cell>
          <cell r="D1266">
            <v>10.502279</v>
          </cell>
          <cell r="E1266">
            <v>0</v>
          </cell>
        </row>
        <row r="1267">
          <cell r="C1267">
            <v>35360</v>
          </cell>
          <cell r="D1267">
            <v>11.575601000000001</v>
          </cell>
          <cell r="E1267">
            <v>1.03E-4</v>
          </cell>
        </row>
        <row r="1268">
          <cell r="C1268">
            <v>35361</v>
          </cell>
          <cell r="D1268">
            <v>10.529444</v>
          </cell>
          <cell r="E1268">
            <v>3.3599999999999998E-4</v>
          </cell>
        </row>
        <row r="1269">
          <cell r="C1269">
            <v>35362</v>
          </cell>
          <cell r="D1269">
            <v>10.538029999999999</v>
          </cell>
          <cell r="E1269">
            <v>0</v>
          </cell>
        </row>
        <row r="1270">
          <cell r="C1270">
            <v>35363</v>
          </cell>
          <cell r="D1270">
            <v>11.783353999999999</v>
          </cell>
          <cell r="E1270">
            <v>2.32E-4</v>
          </cell>
        </row>
        <row r="1271">
          <cell r="C1271">
            <v>35366</v>
          </cell>
          <cell r="D1271">
            <v>11.7866</v>
          </cell>
          <cell r="E1271">
            <v>0</v>
          </cell>
        </row>
        <row r="1272">
          <cell r="C1272">
            <v>35367</v>
          </cell>
          <cell r="D1272">
            <v>12.081037999999999</v>
          </cell>
          <cell r="E1272">
            <v>1.3899999999999999E-4</v>
          </cell>
        </row>
        <row r="1273">
          <cell r="C1273">
            <v>35368</v>
          </cell>
          <cell r="D1273">
            <v>12.086572</v>
          </cell>
          <cell r="E1273">
            <v>2.7399999999999999E-4</v>
          </cell>
        </row>
        <row r="1274">
          <cell r="C1274">
            <v>35369</v>
          </cell>
          <cell r="D1274">
            <v>12.08248</v>
          </cell>
          <cell r="E1274">
            <v>0</v>
          </cell>
        </row>
        <row r="1275">
          <cell r="C1275">
            <v>35370</v>
          </cell>
          <cell r="D1275">
            <v>12.071579</v>
          </cell>
          <cell r="E1275">
            <v>0</v>
          </cell>
        </row>
        <row r="1276">
          <cell r="C1276">
            <v>35373</v>
          </cell>
          <cell r="D1276">
            <v>12.057627</v>
          </cell>
          <cell r="E1276">
            <v>0</v>
          </cell>
        </row>
        <row r="1277">
          <cell r="C1277">
            <v>35374</v>
          </cell>
          <cell r="D1277">
            <v>12.06757</v>
          </cell>
          <cell r="E1277">
            <v>7.6000000000000004E-4</v>
          </cell>
        </row>
        <row r="1278">
          <cell r="C1278">
            <v>35375</v>
          </cell>
          <cell r="D1278">
            <v>12.530248</v>
          </cell>
          <cell r="E1278">
            <v>1.9919999999999998E-3</v>
          </cell>
        </row>
        <row r="1279">
          <cell r="C1279">
            <v>35376</v>
          </cell>
          <cell r="D1279">
            <v>12.542426000000001</v>
          </cell>
          <cell r="E1279">
            <v>0</v>
          </cell>
        </row>
        <row r="1280">
          <cell r="C1280">
            <v>35377</v>
          </cell>
          <cell r="D1280">
            <v>12.539056</v>
          </cell>
          <cell r="E1280">
            <v>0</v>
          </cell>
        </row>
        <row r="1281">
          <cell r="C1281">
            <v>35380</v>
          </cell>
          <cell r="D1281">
            <v>12.531485999999999</v>
          </cell>
          <cell r="E1281">
            <v>0</v>
          </cell>
        </row>
        <row r="1282">
          <cell r="C1282">
            <v>35381</v>
          </cell>
          <cell r="D1282">
            <v>12.543944</v>
          </cell>
          <cell r="E1282">
            <v>0</v>
          </cell>
        </row>
        <row r="1283">
          <cell r="C1283">
            <v>35382</v>
          </cell>
          <cell r="D1283">
            <v>12.524763999999999</v>
          </cell>
          <cell r="E1283">
            <v>0</v>
          </cell>
        </row>
        <row r="1284">
          <cell r="C1284">
            <v>35383</v>
          </cell>
          <cell r="D1284">
            <v>12.511164000000001</v>
          </cell>
          <cell r="E1284">
            <v>0</v>
          </cell>
        </row>
        <row r="1285">
          <cell r="C1285">
            <v>35384</v>
          </cell>
          <cell r="D1285">
            <v>12.51009</v>
          </cell>
          <cell r="E1285">
            <v>0</v>
          </cell>
        </row>
        <row r="1286">
          <cell r="C1286">
            <v>35387</v>
          </cell>
          <cell r="D1286">
            <v>12.504320999999999</v>
          </cell>
          <cell r="E1286">
            <v>0</v>
          </cell>
        </row>
        <row r="1287">
          <cell r="C1287">
            <v>35388</v>
          </cell>
          <cell r="D1287">
            <v>11.740553999999999</v>
          </cell>
          <cell r="E1287">
            <v>2.2699999999999999E-4</v>
          </cell>
        </row>
        <row r="1288">
          <cell r="C1288">
            <v>35389</v>
          </cell>
          <cell r="D1288">
            <v>11.735728999999999</v>
          </cell>
          <cell r="E1288">
            <v>8.2000000000000001E-5</v>
          </cell>
        </row>
        <row r="1289">
          <cell r="C1289">
            <v>35390</v>
          </cell>
          <cell r="D1289">
            <v>10.837218</v>
          </cell>
          <cell r="E1289">
            <v>1.9599999999999999E-4</v>
          </cell>
        </row>
        <row r="1290">
          <cell r="C1290">
            <v>35391</v>
          </cell>
          <cell r="D1290">
            <v>10.837637000000001</v>
          </cell>
          <cell r="E1290">
            <v>5.5999999999999999E-5</v>
          </cell>
        </row>
        <row r="1291">
          <cell r="C1291">
            <v>35394</v>
          </cell>
          <cell r="D1291">
            <v>11.694176000000001</v>
          </cell>
          <cell r="E1291">
            <v>5.1699999999999999E-4</v>
          </cell>
        </row>
        <row r="1292">
          <cell r="C1292">
            <v>35395</v>
          </cell>
          <cell r="D1292">
            <v>11.670439999999999</v>
          </cell>
          <cell r="E1292">
            <v>1.65E-4</v>
          </cell>
        </row>
        <row r="1293">
          <cell r="C1293">
            <v>35396</v>
          </cell>
          <cell r="D1293">
            <v>11.841616</v>
          </cell>
          <cell r="E1293">
            <v>2.0699999999999999E-4</v>
          </cell>
        </row>
        <row r="1294">
          <cell r="C1294">
            <v>35397</v>
          </cell>
          <cell r="D1294">
            <v>11.801606</v>
          </cell>
          <cell r="E1294">
            <v>0</v>
          </cell>
        </row>
        <row r="1295">
          <cell r="C1295">
            <v>35398</v>
          </cell>
          <cell r="D1295">
            <v>10.781002000000001</v>
          </cell>
          <cell r="E1295">
            <v>1.03E-4</v>
          </cell>
        </row>
        <row r="1296">
          <cell r="C1296">
            <v>35401</v>
          </cell>
          <cell r="D1296">
            <v>10.776809</v>
          </cell>
          <cell r="E1296">
            <v>0</v>
          </cell>
        </row>
        <row r="1297">
          <cell r="C1297">
            <v>35402</v>
          </cell>
          <cell r="D1297">
            <v>11.815239</v>
          </cell>
          <cell r="E1297">
            <v>1.55E-4</v>
          </cell>
        </row>
        <row r="1298">
          <cell r="C1298">
            <v>35403</v>
          </cell>
          <cell r="D1298">
            <v>11.836852</v>
          </cell>
          <cell r="E1298">
            <v>0</v>
          </cell>
        </row>
        <row r="1299">
          <cell r="C1299">
            <v>35404</v>
          </cell>
          <cell r="D1299">
            <v>11.857543</v>
          </cell>
          <cell r="E1299">
            <v>0</v>
          </cell>
        </row>
        <row r="1300">
          <cell r="C1300">
            <v>35405</v>
          </cell>
          <cell r="D1300">
            <v>11.878876999999999</v>
          </cell>
          <cell r="E1300">
            <v>0</v>
          </cell>
        </row>
        <row r="1301">
          <cell r="C1301">
            <v>35408</v>
          </cell>
          <cell r="D1301">
            <v>11.311728</v>
          </cell>
          <cell r="E1301">
            <v>2.5799999999999998E-4</v>
          </cell>
        </row>
        <row r="1302">
          <cell r="C1302">
            <v>35409</v>
          </cell>
          <cell r="D1302">
            <v>11.312232</v>
          </cell>
          <cell r="E1302">
            <v>0</v>
          </cell>
        </row>
        <row r="1303">
          <cell r="C1303">
            <v>35410</v>
          </cell>
          <cell r="D1303">
            <v>11.322585</v>
          </cell>
          <cell r="E1303">
            <v>0</v>
          </cell>
        </row>
        <row r="1304">
          <cell r="C1304">
            <v>35411</v>
          </cell>
          <cell r="D1304">
            <v>11.196904999999999</v>
          </cell>
          <cell r="E1304">
            <v>1.55E-4</v>
          </cell>
        </row>
        <row r="1305">
          <cell r="C1305">
            <v>35412</v>
          </cell>
          <cell r="D1305">
            <v>10.803348</v>
          </cell>
          <cell r="E1305">
            <v>3.6200000000000002E-4</v>
          </cell>
        </row>
        <row r="1306">
          <cell r="C1306">
            <v>35415</v>
          </cell>
          <cell r="D1306">
            <v>10.804073000000001</v>
          </cell>
          <cell r="E1306">
            <v>0</v>
          </cell>
        </row>
        <row r="1307">
          <cell r="C1307">
            <v>35416</v>
          </cell>
          <cell r="D1307">
            <v>10.819903999999999</v>
          </cell>
          <cell r="E1307">
            <v>0</v>
          </cell>
        </row>
        <row r="1308">
          <cell r="C1308">
            <v>35417</v>
          </cell>
          <cell r="D1308">
            <v>11.212637000000001</v>
          </cell>
          <cell r="E1308">
            <v>1.0000000000000001E-5</v>
          </cell>
        </row>
        <row r="1309">
          <cell r="C1309">
            <v>35418</v>
          </cell>
          <cell r="D1309">
            <v>10.698575999999999</v>
          </cell>
          <cell r="E1309">
            <v>3.88E-4</v>
          </cell>
        </row>
        <row r="1310">
          <cell r="C1310">
            <v>35419</v>
          </cell>
          <cell r="D1310">
            <v>11.550644</v>
          </cell>
          <cell r="E1310">
            <v>2.2699999999999999E-4</v>
          </cell>
        </row>
        <row r="1311">
          <cell r="C1311">
            <v>35422</v>
          </cell>
          <cell r="D1311">
            <v>11.564078</v>
          </cell>
          <cell r="E1311">
            <v>0</v>
          </cell>
        </row>
        <row r="1312">
          <cell r="C1312">
            <v>35423</v>
          </cell>
          <cell r="D1312">
            <v>10.702389999999999</v>
          </cell>
          <cell r="E1312">
            <v>1.8599999999999999E-4</v>
          </cell>
        </row>
        <row r="1313">
          <cell r="C1313">
            <v>35424</v>
          </cell>
          <cell r="D1313">
            <v>10.702389999999999</v>
          </cell>
          <cell r="E1313">
            <v>0</v>
          </cell>
        </row>
        <row r="1314">
          <cell r="C1314">
            <v>35425</v>
          </cell>
          <cell r="D1314">
            <v>10.714672999999999</v>
          </cell>
          <cell r="E1314">
            <v>0</v>
          </cell>
        </row>
        <row r="1315">
          <cell r="C1315">
            <v>35426</v>
          </cell>
          <cell r="D1315">
            <v>11.743874999999999</v>
          </cell>
          <cell r="E1315">
            <v>4.1399999999999998E-4</v>
          </cell>
        </row>
        <row r="1316">
          <cell r="C1316">
            <v>35429</v>
          </cell>
          <cell r="D1316">
            <v>11.799156</v>
          </cell>
          <cell r="E1316">
            <v>2.5799999999999998E-4</v>
          </cell>
        </row>
        <row r="1317">
          <cell r="C1317">
            <v>35430</v>
          </cell>
          <cell r="D1317">
            <v>10.722721999999999</v>
          </cell>
          <cell r="E1317">
            <v>0</v>
          </cell>
        </row>
        <row r="1318">
          <cell r="C1318">
            <v>35431</v>
          </cell>
          <cell r="D1318">
            <v>10.722721999999999</v>
          </cell>
          <cell r="E1318">
            <v>0</v>
          </cell>
        </row>
        <row r="1319">
          <cell r="C1319">
            <v>35432</v>
          </cell>
          <cell r="D1319">
            <v>10.708869999999999</v>
          </cell>
          <cell r="E1319">
            <v>0</v>
          </cell>
        </row>
        <row r="1320">
          <cell r="C1320">
            <v>35433</v>
          </cell>
          <cell r="D1320">
            <v>11.530423000000001</v>
          </cell>
          <cell r="E1320">
            <v>3.1500000000000001E-4</v>
          </cell>
        </row>
        <row r="1321">
          <cell r="C1321">
            <v>35436</v>
          </cell>
          <cell r="D1321">
            <v>11.491676</v>
          </cell>
          <cell r="E1321">
            <v>0</v>
          </cell>
        </row>
        <row r="1322">
          <cell r="C1322">
            <v>35437</v>
          </cell>
          <cell r="D1322">
            <v>12.379906999999999</v>
          </cell>
          <cell r="E1322">
            <v>1.44E-4</v>
          </cell>
        </row>
        <row r="1323">
          <cell r="C1323">
            <v>35438</v>
          </cell>
          <cell r="D1323">
            <v>12.378083</v>
          </cell>
          <cell r="E1323">
            <v>0</v>
          </cell>
        </row>
        <row r="1324">
          <cell r="C1324">
            <v>35439</v>
          </cell>
          <cell r="D1324">
            <v>12.374051</v>
          </cell>
          <cell r="E1324">
            <v>0</v>
          </cell>
        </row>
        <row r="1325">
          <cell r="C1325">
            <v>35440</v>
          </cell>
          <cell r="D1325">
            <v>12.373094</v>
          </cell>
          <cell r="E1325">
            <v>1.55E-4</v>
          </cell>
        </row>
        <row r="1326">
          <cell r="C1326">
            <v>35443</v>
          </cell>
          <cell r="D1326">
            <v>12.376137999999999</v>
          </cell>
          <cell r="E1326">
            <v>0</v>
          </cell>
        </row>
        <row r="1327">
          <cell r="C1327">
            <v>35444</v>
          </cell>
          <cell r="D1327">
            <v>12.366892</v>
          </cell>
          <cell r="E1327">
            <v>0</v>
          </cell>
        </row>
        <row r="1328">
          <cell r="C1328">
            <v>35445</v>
          </cell>
          <cell r="D1328">
            <v>12.373151</v>
          </cell>
          <cell r="E1328">
            <v>0</v>
          </cell>
        </row>
        <row r="1329">
          <cell r="C1329">
            <v>35446</v>
          </cell>
          <cell r="D1329">
            <v>12.357882999999999</v>
          </cell>
          <cell r="E1329">
            <v>0</v>
          </cell>
        </row>
        <row r="1330">
          <cell r="C1330">
            <v>35447</v>
          </cell>
          <cell r="D1330">
            <v>12.351494000000001</v>
          </cell>
          <cell r="E1330">
            <v>2.5799999999999998E-4</v>
          </cell>
        </row>
        <row r="1331">
          <cell r="C1331">
            <v>35450</v>
          </cell>
          <cell r="D1331">
            <v>12.355478</v>
          </cell>
          <cell r="E1331">
            <v>0</v>
          </cell>
        </row>
        <row r="1332">
          <cell r="C1332">
            <v>35451</v>
          </cell>
          <cell r="D1332">
            <v>12.351443</v>
          </cell>
          <cell r="E1332">
            <v>0</v>
          </cell>
        </row>
        <row r="1333">
          <cell r="C1333">
            <v>35452</v>
          </cell>
          <cell r="D1333">
            <v>11.479234</v>
          </cell>
          <cell r="E1333">
            <v>4.55E-4</v>
          </cell>
        </row>
        <row r="1334">
          <cell r="C1334">
            <v>35453</v>
          </cell>
          <cell r="D1334">
            <v>11.513277</v>
          </cell>
          <cell r="E1334">
            <v>0</v>
          </cell>
        </row>
        <row r="1335">
          <cell r="C1335">
            <v>35454</v>
          </cell>
          <cell r="D1335">
            <v>10.955095</v>
          </cell>
          <cell r="E1335">
            <v>3.4099999999999999E-4</v>
          </cell>
        </row>
        <row r="1336">
          <cell r="C1336">
            <v>35457</v>
          </cell>
          <cell r="D1336">
            <v>10.937689000000001</v>
          </cell>
          <cell r="E1336">
            <v>0</v>
          </cell>
        </row>
        <row r="1337">
          <cell r="C1337">
            <v>35458</v>
          </cell>
          <cell r="D1337">
            <v>10.935053999999999</v>
          </cell>
          <cell r="E1337">
            <v>0</v>
          </cell>
        </row>
        <row r="1338">
          <cell r="C1338">
            <v>35459</v>
          </cell>
          <cell r="D1338">
            <v>10.940371000000001</v>
          </cell>
          <cell r="E1338">
            <v>0</v>
          </cell>
        </row>
        <row r="1339">
          <cell r="C1339">
            <v>35460</v>
          </cell>
          <cell r="D1339">
            <v>10.939963000000001</v>
          </cell>
          <cell r="E1339">
            <v>0</v>
          </cell>
        </row>
        <row r="1340">
          <cell r="C1340">
            <v>35461</v>
          </cell>
          <cell r="D1340">
            <v>10.959649000000001</v>
          </cell>
          <cell r="E1340">
            <v>0</v>
          </cell>
        </row>
        <row r="1341">
          <cell r="C1341">
            <v>35464</v>
          </cell>
          <cell r="D1341">
            <v>11.087636</v>
          </cell>
          <cell r="E1341">
            <v>1.5E-5</v>
          </cell>
        </row>
        <row r="1342">
          <cell r="C1342">
            <v>35465</v>
          </cell>
          <cell r="D1342">
            <v>10.54964</v>
          </cell>
          <cell r="E1342">
            <v>5.6899999999999995E-4</v>
          </cell>
        </row>
        <row r="1343">
          <cell r="C1343">
            <v>35466</v>
          </cell>
          <cell r="D1343">
            <v>10.528206000000001</v>
          </cell>
          <cell r="E1343">
            <v>0</v>
          </cell>
        </row>
        <row r="1344">
          <cell r="C1344">
            <v>35467</v>
          </cell>
          <cell r="D1344">
            <v>10.528565</v>
          </cell>
          <cell r="E1344">
            <v>0</v>
          </cell>
        </row>
        <row r="1345">
          <cell r="C1345">
            <v>35468</v>
          </cell>
          <cell r="D1345">
            <v>10.608257999999999</v>
          </cell>
          <cell r="E1345">
            <v>1.44E-4</v>
          </cell>
        </row>
        <row r="1346">
          <cell r="C1346">
            <v>35471</v>
          </cell>
          <cell r="D1346">
            <v>11.651335</v>
          </cell>
          <cell r="E1346">
            <v>1.1900000000000001E-4</v>
          </cell>
        </row>
        <row r="1347">
          <cell r="C1347">
            <v>35472</v>
          </cell>
          <cell r="D1347">
            <v>11.614853</v>
          </cell>
          <cell r="E1347">
            <v>0</v>
          </cell>
        </row>
        <row r="1348">
          <cell r="C1348">
            <v>35473</v>
          </cell>
          <cell r="D1348">
            <v>10.627958</v>
          </cell>
          <cell r="E1348">
            <v>3.9800000000000002E-4</v>
          </cell>
        </row>
        <row r="1349">
          <cell r="C1349">
            <v>35474</v>
          </cell>
          <cell r="D1349">
            <v>10.647776</v>
          </cell>
          <cell r="E1349">
            <v>0</v>
          </cell>
        </row>
        <row r="1350">
          <cell r="C1350">
            <v>35475</v>
          </cell>
          <cell r="D1350">
            <v>10.666323999999999</v>
          </cell>
          <cell r="E1350">
            <v>0</v>
          </cell>
        </row>
        <row r="1351">
          <cell r="C1351">
            <v>35478</v>
          </cell>
          <cell r="D1351">
            <v>10.656876</v>
          </cell>
          <cell r="E1351">
            <v>0</v>
          </cell>
        </row>
        <row r="1352">
          <cell r="C1352">
            <v>35479</v>
          </cell>
          <cell r="D1352">
            <v>10.689142</v>
          </cell>
          <cell r="E1352">
            <v>0</v>
          </cell>
        </row>
        <row r="1353">
          <cell r="C1353">
            <v>35480</v>
          </cell>
          <cell r="D1353">
            <v>10.683605999999999</v>
          </cell>
          <cell r="E1353">
            <v>0</v>
          </cell>
        </row>
        <row r="1354">
          <cell r="C1354">
            <v>35481</v>
          </cell>
          <cell r="D1354">
            <v>12.086707000000001</v>
          </cell>
          <cell r="E1354">
            <v>1.03E-4</v>
          </cell>
        </row>
        <row r="1355">
          <cell r="C1355">
            <v>35482</v>
          </cell>
          <cell r="D1355">
            <v>12.088367</v>
          </cell>
          <cell r="E1355">
            <v>0</v>
          </cell>
        </row>
        <row r="1356">
          <cell r="C1356">
            <v>35485</v>
          </cell>
          <cell r="D1356">
            <v>12.104006999999999</v>
          </cell>
          <cell r="E1356">
            <v>0</v>
          </cell>
        </row>
        <row r="1357">
          <cell r="C1357">
            <v>35486</v>
          </cell>
          <cell r="D1357">
            <v>12.101713999999999</v>
          </cell>
          <cell r="E1357">
            <v>0</v>
          </cell>
        </row>
        <row r="1358">
          <cell r="C1358">
            <v>35487</v>
          </cell>
          <cell r="D1358">
            <v>12.083693</v>
          </cell>
          <cell r="E1358">
            <v>0</v>
          </cell>
        </row>
        <row r="1359">
          <cell r="C1359">
            <v>35488</v>
          </cell>
          <cell r="D1359">
            <v>12.098964</v>
          </cell>
          <cell r="E1359">
            <v>0</v>
          </cell>
        </row>
        <row r="1360">
          <cell r="C1360">
            <v>35489</v>
          </cell>
          <cell r="D1360">
            <v>12.096671000000001</v>
          </cell>
          <cell r="E1360">
            <v>0</v>
          </cell>
        </row>
        <row r="1361">
          <cell r="C1361">
            <v>35492</v>
          </cell>
          <cell r="D1361">
            <v>12.088175</v>
          </cell>
          <cell r="E1361">
            <v>0</v>
          </cell>
        </row>
        <row r="1362">
          <cell r="C1362">
            <v>35493</v>
          </cell>
          <cell r="D1362">
            <v>12.079419</v>
          </cell>
          <cell r="E1362">
            <v>0</v>
          </cell>
        </row>
        <row r="1363">
          <cell r="C1363">
            <v>35494</v>
          </cell>
          <cell r="D1363">
            <v>12.076422000000001</v>
          </cell>
          <cell r="E1363">
            <v>0</v>
          </cell>
        </row>
        <row r="1364">
          <cell r="C1364">
            <v>35495</v>
          </cell>
          <cell r="D1364">
            <v>12.06842</v>
          </cell>
          <cell r="E1364">
            <v>0</v>
          </cell>
        </row>
        <row r="1365">
          <cell r="C1365">
            <v>35496</v>
          </cell>
          <cell r="D1365">
            <v>11.926926</v>
          </cell>
          <cell r="E1365">
            <v>5.0000000000000004E-6</v>
          </cell>
        </row>
        <row r="1366">
          <cell r="C1366">
            <v>35499</v>
          </cell>
          <cell r="D1366">
            <v>11.793536</v>
          </cell>
          <cell r="E1366">
            <v>5.1E-5</v>
          </cell>
        </row>
        <row r="1367">
          <cell r="C1367">
            <v>35500</v>
          </cell>
          <cell r="D1367">
            <v>11.789211999999999</v>
          </cell>
          <cell r="E1367">
            <v>0</v>
          </cell>
        </row>
        <row r="1368">
          <cell r="C1368">
            <v>35501</v>
          </cell>
          <cell r="D1368">
            <v>11.736916000000001</v>
          </cell>
          <cell r="E1368">
            <v>3.3599999999999998E-4</v>
          </cell>
        </row>
        <row r="1369">
          <cell r="C1369">
            <v>35502</v>
          </cell>
          <cell r="D1369">
            <v>11.75107</v>
          </cell>
          <cell r="E1369">
            <v>0</v>
          </cell>
        </row>
        <row r="1370">
          <cell r="C1370">
            <v>35503</v>
          </cell>
          <cell r="D1370">
            <v>11.735137999999999</v>
          </cell>
          <cell r="E1370">
            <v>0</v>
          </cell>
        </row>
        <row r="1371">
          <cell r="C1371">
            <v>35506</v>
          </cell>
          <cell r="D1371">
            <v>11.239737999999999</v>
          </cell>
          <cell r="E1371">
            <v>6.2000000000000003E-5</v>
          </cell>
        </row>
        <row r="1372">
          <cell r="C1372">
            <v>35507</v>
          </cell>
          <cell r="D1372">
            <v>11.250679999999999</v>
          </cell>
          <cell r="E1372">
            <v>0</v>
          </cell>
        </row>
        <row r="1373">
          <cell r="C1373">
            <v>35508</v>
          </cell>
          <cell r="D1373">
            <v>11.211097000000001</v>
          </cell>
          <cell r="E1373">
            <v>1.1900000000000001E-4</v>
          </cell>
        </row>
        <row r="1374">
          <cell r="C1374">
            <v>35509</v>
          </cell>
          <cell r="D1374">
            <v>11.67356</v>
          </cell>
          <cell r="E1374">
            <v>5.1E-5</v>
          </cell>
        </row>
        <row r="1375">
          <cell r="C1375">
            <v>35510</v>
          </cell>
          <cell r="D1375">
            <v>11.681414</v>
          </cell>
          <cell r="E1375">
            <v>1.5E-5</v>
          </cell>
        </row>
        <row r="1376">
          <cell r="C1376">
            <v>35513</v>
          </cell>
          <cell r="D1376">
            <v>10.684010000000001</v>
          </cell>
          <cell r="E1376">
            <v>5.5999999999999999E-5</v>
          </cell>
        </row>
        <row r="1377">
          <cell r="C1377">
            <v>35514</v>
          </cell>
          <cell r="D1377">
            <v>10.677265</v>
          </cell>
          <cell r="E1377">
            <v>0</v>
          </cell>
        </row>
        <row r="1378">
          <cell r="C1378">
            <v>35515</v>
          </cell>
          <cell r="D1378">
            <v>10.670149</v>
          </cell>
          <cell r="E1378">
            <v>0</v>
          </cell>
        </row>
        <row r="1379">
          <cell r="C1379">
            <v>35516</v>
          </cell>
          <cell r="D1379">
            <v>10.67854</v>
          </cell>
          <cell r="E1379">
            <v>0</v>
          </cell>
        </row>
        <row r="1380">
          <cell r="C1380">
            <v>35517</v>
          </cell>
          <cell r="D1380">
            <v>10.681324999999999</v>
          </cell>
          <cell r="E1380">
            <v>0</v>
          </cell>
        </row>
        <row r="1381">
          <cell r="C1381">
            <v>35520</v>
          </cell>
          <cell r="D1381">
            <v>10.666826</v>
          </cell>
          <cell r="E1381">
            <v>0</v>
          </cell>
        </row>
        <row r="1382">
          <cell r="C1382">
            <v>35521</v>
          </cell>
          <cell r="D1382">
            <v>11.76627</v>
          </cell>
          <cell r="E1382">
            <v>9.2999999999999997E-5</v>
          </cell>
        </row>
        <row r="1383">
          <cell r="C1383">
            <v>35522</v>
          </cell>
          <cell r="D1383">
            <v>11.764597</v>
          </cell>
          <cell r="E1383">
            <v>0</v>
          </cell>
        </row>
        <row r="1384">
          <cell r="C1384">
            <v>35523</v>
          </cell>
          <cell r="D1384">
            <v>11.762381</v>
          </cell>
          <cell r="E1384">
            <v>0</v>
          </cell>
        </row>
        <row r="1385">
          <cell r="C1385">
            <v>35524</v>
          </cell>
          <cell r="D1385">
            <v>11.739628</v>
          </cell>
          <cell r="E1385">
            <v>1.6000000000000001E-4</v>
          </cell>
        </row>
        <row r="1386">
          <cell r="C1386">
            <v>35527</v>
          </cell>
          <cell r="D1386">
            <v>12.147845999999999</v>
          </cell>
          <cell r="E1386">
            <v>2.8899999999999998E-4</v>
          </cell>
        </row>
        <row r="1387">
          <cell r="C1387">
            <v>35528</v>
          </cell>
          <cell r="D1387">
            <v>12.169525999999999</v>
          </cell>
          <cell r="E1387">
            <v>0</v>
          </cell>
        </row>
        <row r="1388">
          <cell r="C1388">
            <v>35529</v>
          </cell>
          <cell r="D1388">
            <v>12.168894999999999</v>
          </cell>
          <cell r="E1388">
            <v>0</v>
          </cell>
        </row>
        <row r="1389">
          <cell r="C1389">
            <v>35530</v>
          </cell>
          <cell r="D1389">
            <v>11.463359000000001</v>
          </cell>
          <cell r="E1389">
            <v>6.2600000000000004E-4</v>
          </cell>
        </row>
        <row r="1390">
          <cell r="C1390">
            <v>35531</v>
          </cell>
          <cell r="D1390">
            <v>11.468147</v>
          </cell>
          <cell r="E1390">
            <v>0</v>
          </cell>
        </row>
        <row r="1391">
          <cell r="C1391">
            <v>35534</v>
          </cell>
          <cell r="D1391">
            <v>11.461914</v>
          </cell>
          <cell r="E1391">
            <v>2.63E-4</v>
          </cell>
        </row>
        <row r="1392">
          <cell r="C1392">
            <v>35535</v>
          </cell>
          <cell r="D1392">
            <v>11.462213999999999</v>
          </cell>
          <cell r="E1392">
            <v>0</v>
          </cell>
        </row>
        <row r="1393">
          <cell r="C1393">
            <v>35536</v>
          </cell>
          <cell r="D1393">
            <v>11.474591</v>
          </cell>
          <cell r="E1393">
            <v>0</v>
          </cell>
        </row>
        <row r="1394">
          <cell r="C1394">
            <v>35537</v>
          </cell>
          <cell r="D1394">
            <v>11.457499</v>
          </cell>
          <cell r="E1394">
            <v>0</v>
          </cell>
        </row>
        <row r="1395">
          <cell r="C1395">
            <v>35538</v>
          </cell>
          <cell r="D1395">
            <v>11.461269</v>
          </cell>
          <cell r="E1395">
            <v>0</v>
          </cell>
        </row>
        <row r="1396">
          <cell r="C1396">
            <v>35541</v>
          </cell>
          <cell r="D1396">
            <v>11.467629000000001</v>
          </cell>
          <cell r="E1396">
            <v>0</v>
          </cell>
        </row>
        <row r="1397">
          <cell r="C1397">
            <v>35542</v>
          </cell>
          <cell r="D1397">
            <v>11.459629</v>
          </cell>
          <cell r="E1397">
            <v>7.7000000000000001E-5</v>
          </cell>
        </row>
        <row r="1398">
          <cell r="C1398">
            <v>35543</v>
          </cell>
          <cell r="D1398">
            <v>11.167141000000001</v>
          </cell>
          <cell r="E1398">
            <v>2.5799999999999998E-4</v>
          </cell>
        </row>
        <row r="1399">
          <cell r="C1399">
            <v>35544</v>
          </cell>
          <cell r="D1399">
            <v>11.17168</v>
          </cell>
          <cell r="E1399">
            <v>0</v>
          </cell>
        </row>
        <row r="1400">
          <cell r="C1400">
            <v>35545</v>
          </cell>
          <cell r="D1400">
            <v>11.165535999999999</v>
          </cell>
          <cell r="E1400">
            <v>0</v>
          </cell>
        </row>
        <row r="1401">
          <cell r="C1401">
            <v>35548</v>
          </cell>
          <cell r="D1401">
            <v>11.460471</v>
          </cell>
          <cell r="E1401">
            <v>7.76E-4</v>
          </cell>
        </row>
        <row r="1402">
          <cell r="C1402">
            <v>35549</v>
          </cell>
          <cell r="D1402">
            <v>11.443263999999999</v>
          </cell>
          <cell r="E1402">
            <v>0</v>
          </cell>
        </row>
        <row r="1403">
          <cell r="C1403">
            <v>35550</v>
          </cell>
          <cell r="D1403">
            <v>11.714124999999999</v>
          </cell>
          <cell r="E1403">
            <v>1.2899999999999999E-4</v>
          </cell>
        </row>
        <row r="1404">
          <cell r="C1404">
            <v>35551</v>
          </cell>
          <cell r="D1404">
            <v>11.709066</v>
          </cell>
          <cell r="E1404">
            <v>0</v>
          </cell>
        </row>
        <row r="1405">
          <cell r="C1405">
            <v>35552</v>
          </cell>
          <cell r="D1405">
            <v>11.749639</v>
          </cell>
          <cell r="E1405">
            <v>4.6500000000000003E-4</v>
          </cell>
        </row>
        <row r="1406">
          <cell r="C1406">
            <v>35555</v>
          </cell>
          <cell r="D1406">
            <v>11.735811</v>
          </cell>
          <cell r="E1406">
            <v>0</v>
          </cell>
        </row>
        <row r="1407">
          <cell r="C1407">
            <v>35556</v>
          </cell>
          <cell r="D1407">
            <v>10.570955</v>
          </cell>
          <cell r="E1407">
            <v>2.1699999999999999E-4</v>
          </cell>
        </row>
        <row r="1408">
          <cell r="C1408">
            <v>35557</v>
          </cell>
          <cell r="D1408">
            <v>10.576755</v>
          </cell>
          <cell r="E1408">
            <v>0</v>
          </cell>
        </row>
        <row r="1409">
          <cell r="C1409">
            <v>35558</v>
          </cell>
          <cell r="D1409">
            <v>10.595027</v>
          </cell>
          <cell r="E1409">
            <v>0</v>
          </cell>
        </row>
        <row r="1410">
          <cell r="C1410">
            <v>35559</v>
          </cell>
          <cell r="D1410">
            <v>10.605165</v>
          </cell>
          <cell r="E1410">
            <v>0</v>
          </cell>
        </row>
        <row r="1411">
          <cell r="C1411">
            <v>35562</v>
          </cell>
          <cell r="D1411">
            <v>10.614696</v>
          </cell>
          <cell r="E1411">
            <v>0</v>
          </cell>
        </row>
        <row r="1412">
          <cell r="C1412">
            <v>35563</v>
          </cell>
          <cell r="D1412">
            <v>10.603444</v>
          </cell>
          <cell r="E1412">
            <v>0</v>
          </cell>
        </row>
        <row r="1413">
          <cell r="C1413">
            <v>35564</v>
          </cell>
          <cell r="D1413">
            <v>10.590757</v>
          </cell>
          <cell r="E1413">
            <v>0</v>
          </cell>
        </row>
        <row r="1414">
          <cell r="C1414">
            <v>35565</v>
          </cell>
          <cell r="D1414">
            <v>10.586005999999999</v>
          </cell>
          <cell r="E1414">
            <v>0</v>
          </cell>
        </row>
        <row r="1415">
          <cell r="C1415">
            <v>35566</v>
          </cell>
          <cell r="D1415">
            <v>10.57724</v>
          </cell>
          <cell r="E1415">
            <v>0</v>
          </cell>
        </row>
        <row r="1416">
          <cell r="C1416">
            <v>35569</v>
          </cell>
          <cell r="D1416">
            <v>10.575474</v>
          </cell>
          <cell r="E1416">
            <v>0</v>
          </cell>
        </row>
        <row r="1417">
          <cell r="C1417">
            <v>35570</v>
          </cell>
          <cell r="D1417">
            <v>10.570107</v>
          </cell>
          <cell r="E1417">
            <v>0</v>
          </cell>
        </row>
        <row r="1418">
          <cell r="C1418">
            <v>35571</v>
          </cell>
          <cell r="D1418">
            <v>10.574253000000001</v>
          </cell>
          <cell r="E1418">
            <v>0</v>
          </cell>
        </row>
        <row r="1419">
          <cell r="C1419">
            <v>35572</v>
          </cell>
          <cell r="D1419">
            <v>10.586449</v>
          </cell>
          <cell r="E1419">
            <v>0</v>
          </cell>
        </row>
        <row r="1420">
          <cell r="C1420">
            <v>35573</v>
          </cell>
          <cell r="D1420">
            <v>10.590242999999999</v>
          </cell>
          <cell r="E1420">
            <v>0</v>
          </cell>
        </row>
        <row r="1421">
          <cell r="C1421">
            <v>35576</v>
          </cell>
          <cell r="D1421">
            <v>10.579618999999999</v>
          </cell>
          <cell r="E1421">
            <v>6.78E-4</v>
          </cell>
        </row>
        <row r="1422">
          <cell r="C1422">
            <v>35577</v>
          </cell>
          <cell r="D1422">
            <v>11.298086</v>
          </cell>
          <cell r="E1422">
            <v>1.55E-4</v>
          </cell>
        </row>
        <row r="1423">
          <cell r="C1423">
            <v>35578</v>
          </cell>
          <cell r="D1423">
            <v>11.294288999999999</v>
          </cell>
          <cell r="E1423">
            <v>0</v>
          </cell>
        </row>
        <row r="1424">
          <cell r="C1424">
            <v>35579</v>
          </cell>
          <cell r="D1424">
            <v>11.25146</v>
          </cell>
          <cell r="E1424">
            <v>0</v>
          </cell>
        </row>
        <row r="1425">
          <cell r="C1425">
            <v>35580</v>
          </cell>
          <cell r="D1425">
            <v>11.855551</v>
          </cell>
          <cell r="E1425">
            <v>2.5799999999999998E-4</v>
          </cell>
        </row>
        <row r="1426">
          <cell r="C1426">
            <v>35583</v>
          </cell>
          <cell r="D1426">
            <v>11.866154</v>
          </cell>
          <cell r="E1426">
            <v>0</v>
          </cell>
        </row>
        <row r="1427">
          <cell r="C1427">
            <v>35584</v>
          </cell>
          <cell r="D1427">
            <v>11.851502999999999</v>
          </cell>
          <cell r="E1427">
            <v>0</v>
          </cell>
        </row>
        <row r="1428">
          <cell r="C1428">
            <v>35585</v>
          </cell>
          <cell r="D1428">
            <v>11.842936</v>
          </cell>
          <cell r="E1428">
            <v>0</v>
          </cell>
        </row>
        <row r="1429">
          <cell r="C1429">
            <v>35586</v>
          </cell>
          <cell r="D1429">
            <v>11.602976999999999</v>
          </cell>
          <cell r="E1429">
            <v>5.0000000000000004E-6</v>
          </cell>
        </row>
        <row r="1430">
          <cell r="C1430">
            <v>35587</v>
          </cell>
          <cell r="D1430">
            <v>11.606532</v>
          </cell>
          <cell r="E1430">
            <v>0</v>
          </cell>
        </row>
        <row r="1431">
          <cell r="C1431">
            <v>35590</v>
          </cell>
          <cell r="D1431">
            <v>11.609567</v>
          </cell>
          <cell r="E1431">
            <v>0</v>
          </cell>
        </row>
        <row r="1432">
          <cell r="C1432">
            <v>35591</v>
          </cell>
          <cell r="D1432">
            <v>10.576929</v>
          </cell>
          <cell r="E1432">
            <v>1.0000000000000001E-5</v>
          </cell>
        </row>
        <row r="1433">
          <cell r="C1433">
            <v>35592</v>
          </cell>
          <cell r="D1433">
            <v>10.569082999999999</v>
          </cell>
          <cell r="E1433">
            <v>0</v>
          </cell>
        </row>
        <row r="1434">
          <cell r="C1434">
            <v>35593</v>
          </cell>
          <cell r="D1434">
            <v>10.576184</v>
          </cell>
          <cell r="E1434">
            <v>0</v>
          </cell>
        </row>
        <row r="1435">
          <cell r="C1435">
            <v>35594</v>
          </cell>
          <cell r="D1435">
            <v>10.556554999999999</v>
          </cell>
          <cell r="E1435">
            <v>0</v>
          </cell>
        </row>
        <row r="1436">
          <cell r="C1436">
            <v>35597</v>
          </cell>
          <cell r="D1436">
            <v>11.445458</v>
          </cell>
          <cell r="E1436">
            <v>2.32E-4</v>
          </cell>
        </row>
        <row r="1437">
          <cell r="C1437">
            <v>35598</v>
          </cell>
          <cell r="D1437">
            <v>11.421571999999999</v>
          </cell>
          <cell r="E1437">
            <v>0</v>
          </cell>
        </row>
        <row r="1438">
          <cell r="C1438">
            <v>35599</v>
          </cell>
          <cell r="D1438">
            <v>10.637252999999999</v>
          </cell>
          <cell r="E1438">
            <v>1.4999999999999999E-4</v>
          </cell>
        </row>
        <row r="1439">
          <cell r="C1439">
            <v>35600</v>
          </cell>
          <cell r="D1439">
            <v>10.632046000000001</v>
          </cell>
          <cell r="E1439">
            <v>0</v>
          </cell>
        </row>
        <row r="1440">
          <cell r="C1440">
            <v>35601</v>
          </cell>
          <cell r="D1440">
            <v>11.142576999999999</v>
          </cell>
          <cell r="E1440">
            <v>1.03E-4</v>
          </cell>
        </row>
        <row r="1441">
          <cell r="C1441">
            <v>35604</v>
          </cell>
          <cell r="D1441">
            <v>11.135521000000001</v>
          </cell>
          <cell r="E1441">
            <v>0</v>
          </cell>
        </row>
        <row r="1442">
          <cell r="C1442">
            <v>35605</v>
          </cell>
          <cell r="D1442">
            <v>11.135557</v>
          </cell>
          <cell r="E1442">
            <v>0</v>
          </cell>
        </row>
        <row r="1443">
          <cell r="C1443">
            <v>35606</v>
          </cell>
          <cell r="D1443">
            <v>11.13077</v>
          </cell>
          <cell r="E1443">
            <v>0</v>
          </cell>
        </row>
        <row r="1444">
          <cell r="C1444">
            <v>35607</v>
          </cell>
          <cell r="D1444">
            <v>11.131220000000001</v>
          </cell>
          <cell r="E1444">
            <v>0</v>
          </cell>
        </row>
        <row r="1445">
          <cell r="C1445">
            <v>35608</v>
          </cell>
          <cell r="D1445">
            <v>10.571502000000001</v>
          </cell>
          <cell r="E1445">
            <v>2.5000000000000001E-5</v>
          </cell>
        </row>
        <row r="1446">
          <cell r="C1446">
            <v>35611</v>
          </cell>
          <cell r="D1446">
            <v>10.566820999999999</v>
          </cell>
          <cell r="E1446">
            <v>8.2000000000000001E-5</v>
          </cell>
        </row>
        <row r="1447">
          <cell r="C1447">
            <v>35612</v>
          </cell>
          <cell r="D1447">
            <v>10.577311999999999</v>
          </cell>
          <cell r="E1447">
            <v>0</v>
          </cell>
        </row>
        <row r="1448">
          <cell r="C1448">
            <v>35613</v>
          </cell>
          <cell r="D1448">
            <v>10.562813</v>
          </cell>
          <cell r="E1448">
            <v>0</v>
          </cell>
        </row>
        <row r="1449">
          <cell r="C1449">
            <v>35614</v>
          </cell>
          <cell r="D1449">
            <v>10.488168999999999</v>
          </cell>
          <cell r="E1449">
            <v>5.5999999999999999E-5</v>
          </cell>
        </row>
        <row r="1450">
          <cell r="C1450">
            <v>35615</v>
          </cell>
          <cell r="D1450">
            <v>10.477102</v>
          </cell>
          <cell r="E1450">
            <v>0</v>
          </cell>
        </row>
        <row r="1451">
          <cell r="C1451">
            <v>35618</v>
          </cell>
          <cell r="D1451">
            <v>11.066734</v>
          </cell>
          <cell r="E1451">
            <v>2.5799999999999998E-4</v>
          </cell>
        </row>
        <row r="1452">
          <cell r="C1452">
            <v>35619</v>
          </cell>
          <cell r="D1452">
            <v>12.046013</v>
          </cell>
          <cell r="E1452">
            <v>3.3599999999999998E-4</v>
          </cell>
        </row>
        <row r="1453">
          <cell r="C1453">
            <v>35620</v>
          </cell>
          <cell r="D1453">
            <v>12.026031</v>
          </cell>
          <cell r="E1453">
            <v>0</v>
          </cell>
        </row>
        <row r="1454">
          <cell r="C1454">
            <v>35621</v>
          </cell>
          <cell r="D1454">
            <v>12.036299</v>
          </cell>
          <cell r="E1454">
            <v>0</v>
          </cell>
        </row>
        <row r="1455">
          <cell r="C1455">
            <v>35622</v>
          </cell>
          <cell r="D1455">
            <v>12.020481999999999</v>
          </cell>
          <cell r="E1455">
            <v>0</v>
          </cell>
        </row>
        <row r="1456">
          <cell r="C1456">
            <v>35625</v>
          </cell>
          <cell r="D1456">
            <v>12.000551</v>
          </cell>
          <cell r="E1456">
            <v>0</v>
          </cell>
        </row>
        <row r="1457">
          <cell r="C1457">
            <v>35626</v>
          </cell>
          <cell r="D1457">
            <v>11.99119</v>
          </cell>
          <cell r="E1457">
            <v>0</v>
          </cell>
        </row>
        <row r="1458">
          <cell r="C1458">
            <v>35627</v>
          </cell>
          <cell r="D1458">
            <v>11.992148</v>
          </cell>
          <cell r="E1458">
            <v>0</v>
          </cell>
        </row>
        <row r="1459">
          <cell r="C1459">
            <v>35628</v>
          </cell>
          <cell r="D1459">
            <v>11.995865</v>
          </cell>
          <cell r="E1459">
            <v>1.55E-4</v>
          </cell>
        </row>
        <row r="1460">
          <cell r="C1460">
            <v>35629</v>
          </cell>
          <cell r="D1460">
            <v>11.988709</v>
          </cell>
          <cell r="E1460">
            <v>0</v>
          </cell>
        </row>
        <row r="1461">
          <cell r="C1461">
            <v>35632</v>
          </cell>
          <cell r="D1461">
            <v>11.992475000000001</v>
          </cell>
          <cell r="E1461">
            <v>0</v>
          </cell>
        </row>
        <row r="1462">
          <cell r="C1462">
            <v>35633</v>
          </cell>
          <cell r="D1462">
            <v>11.736796</v>
          </cell>
          <cell r="E1462">
            <v>2.8400000000000002E-4</v>
          </cell>
        </row>
        <row r="1463">
          <cell r="C1463">
            <v>35634</v>
          </cell>
          <cell r="D1463">
            <v>11.708989000000001</v>
          </cell>
          <cell r="E1463">
            <v>0</v>
          </cell>
        </row>
        <row r="1464">
          <cell r="C1464">
            <v>35635</v>
          </cell>
          <cell r="D1464">
            <v>11.720084999999999</v>
          </cell>
          <cell r="E1464">
            <v>0</v>
          </cell>
        </row>
        <row r="1465">
          <cell r="C1465">
            <v>35636</v>
          </cell>
          <cell r="D1465">
            <v>11.731633</v>
          </cell>
          <cell r="E1465">
            <v>2.32E-4</v>
          </cell>
        </row>
        <row r="1466">
          <cell r="C1466">
            <v>35639</v>
          </cell>
          <cell r="D1466">
            <v>11.749324</v>
          </cell>
          <cell r="E1466">
            <v>0</v>
          </cell>
        </row>
        <row r="1467">
          <cell r="C1467">
            <v>35640</v>
          </cell>
          <cell r="D1467">
            <v>11.7767</v>
          </cell>
          <cell r="E1467">
            <v>5.1E-5</v>
          </cell>
        </row>
        <row r="1468">
          <cell r="C1468">
            <v>35641</v>
          </cell>
          <cell r="D1468">
            <v>11.776964</v>
          </cell>
          <cell r="E1468">
            <v>0</v>
          </cell>
        </row>
        <row r="1469">
          <cell r="C1469">
            <v>35642</v>
          </cell>
          <cell r="D1469">
            <v>11.040316000000001</v>
          </cell>
          <cell r="E1469">
            <v>6.5200000000000002E-4</v>
          </cell>
        </row>
        <row r="1470">
          <cell r="C1470">
            <v>35643</v>
          </cell>
          <cell r="D1470">
            <v>11.031831</v>
          </cell>
          <cell r="E1470">
            <v>0</v>
          </cell>
        </row>
        <row r="1471">
          <cell r="C1471">
            <v>35646</v>
          </cell>
          <cell r="D1471">
            <v>11.023341</v>
          </cell>
          <cell r="E1471">
            <v>0</v>
          </cell>
        </row>
        <row r="1472">
          <cell r="C1472">
            <v>35647</v>
          </cell>
          <cell r="D1472">
            <v>11.015480999999999</v>
          </cell>
          <cell r="E1472">
            <v>7.2000000000000002E-5</v>
          </cell>
        </row>
        <row r="1473">
          <cell r="C1473">
            <v>35648</v>
          </cell>
          <cell r="D1473">
            <v>11.046642</v>
          </cell>
          <cell r="E1473">
            <v>0</v>
          </cell>
        </row>
        <row r="1474">
          <cell r="C1474">
            <v>35649</v>
          </cell>
          <cell r="D1474">
            <v>11.054475</v>
          </cell>
          <cell r="E1474">
            <v>0</v>
          </cell>
        </row>
        <row r="1475">
          <cell r="C1475">
            <v>35650</v>
          </cell>
          <cell r="D1475">
            <v>11.080628000000001</v>
          </cell>
          <cell r="E1475">
            <v>1.2400000000000001E-4</v>
          </cell>
        </row>
        <row r="1476">
          <cell r="C1476">
            <v>35653</v>
          </cell>
          <cell r="D1476">
            <v>11.074292</v>
          </cell>
          <cell r="E1476">
            <v>0</v>
          </cell>
        </row>
        <row r="1477">
          <cell r="C1477">
            <v>35654</v>
          </cell>
          <cell r="D1477">
            <v>11.071265</v>
          </cell>
          <cell r="E1477">
            <v>0</v>
          </cell>
        </row>
        <row r="1478">
          <cell r="C1478">
            <v>35655</v>
          </cell>
          <cell r="D1478">
            <v>11.093928</v>
          </cell>
          <cell r="E1478">
            <v>0</v>
          </cell>
        </row>
        <row r="1479">
          <cell r="C1479">
            <v>35656</v>
          </cell>
          <cell r="D1479">
            <v>11.079979</v>
          </cell>
          <cell r="E1479">
            <v>0</v>
          </cell>
        </row>
        <row r="1480">
          <cell r="C1480">
            <v>35657</v>
          </cell>
          <cell r="D1480">
            <v>11.083515999999999</v>
          </cell>
          <cell r="E1480">
            <v>0</v>
          </cell>
        </row>
        <row r="1481">
          <cell r="C1481">
            <v>35660</v>
          </cell>
          <cell r="D1481">
            <v>11.084229000000001</v>
          </cell>
          <cell r="E1481">
            <v>0</v>
          </cell>
        </row>
        <row r="1482">
          <cell r="C1482">
            <v>35661</v>
          </cell>
          <cell r="D1482">
            <v>11.079159000000001</v>
          </cell>
          <cell r="E1482">
            <v>0</v>
          </cell>
        </row>
        <row r="1483">
          <cell r="C1483">
            <v>35662</v>
          </cell>
          <cell r="D1483">
            <v>11.072627000000001</v>
          </cell>
          <cell r="E1483">
            <v>0</v>
          </cell>
        </row>
        <row r="1484">
          <cell r="C1484">
            <v>35663</v>
          </cell>
          <cell r="D1484">
            <v>11.069474</v>
          </cell>
          <cell r="E1484">
            <v>0</v>
          </cell>
        </row>
        <row r="1485">
          <cell r="C1485">
            <v>35664</v>
          </cell>
          <cell r="D1485">
            <v>11.078448</v>
          </cell>
          <cell r="E1485">
            <v>0</v>
          </cell>
        </row>
        <row r="1486">
          <cell r="C1486">
            <v>35667</v>
          </cell>
          <cell r="D1486">
            <v>11.085385</v>
          </cell>
          <cell r="E1486">
            <v>0</v>
          </cell>
        </row>
        <row r="1487">
          <cell r="C1487">
            <v>35668</v>
          </cell>
          <cell r="D1487">
            <v>11.092124</v>
          </cell>
          <cell r="E1487">
            <v>0</v>
          </cell>
        </row>
        <row r="1488">
          <cell r="C1488">
            <v>35669</v>
          </cell>
          <cell r="D1488">
            <v>11.094987</v>
          </cell>
          <cell r="E1488">
            <v>0</v>
          </cell>
        </row>
        <row r="1489">
          <cell r="C1489">
            <v>35670</v>
          </cell>
          <cell r="D1489">
            <v>11.105249000000001</v>
          </cell>
          <cell r="E1489">
            <v>0</v>
          </cell>
        </row>
        <row r="1490">
          <cell r="C1490">
            <v>35671</v>
          </cell>
          <cell r="D1490">
            <v>11.081953</v>
          </cell>
          <cell r="E1490">
            <v>0</v>
          </cell>
        </row>
        <row r="1491">
          <cell r="C1491">
            <v>35674</v>
          </cell>
          <cell r="D1491">
            <v>11.095331</v>
          </cell>
          <cell r="E1491">
            <v>0</v>
          </cell>
        </row>
        <row r="1492">
          <cell r="C1492">
            <v>35675</v>
          </cell>
          <cell r="D1492">
            <v>11.093063000000001</v>
          </cell>
          <cell r="E1492">
            <v>0</v>
          </cell>
        </row>
        <row r="1493">
          <cell r="C1493">
            <v>35676</v>
          </cell>
          <cell r="D1493">
            <v>11.111286</v>
          </cell>
          <cell r="E1493">
            <v>0</v>
          </cell>
        </row>
        <row r="1494">
          <cell r="C1494">
            <v>35677</v>
          </cell>
          <cell r="D1494">
            <v>11.110856999999999</v>
          </cell>
          <cell r="E1494">
            <v>0</v>
          </cell>
        </row>
        <row r="1495">
          <cell r="C1495">
            <v>35678</v>
          </cell>
          <cell r="D1495">
            <v>11.115583000000001</v>
          </cell>
          <cell r="E1495">
            <v>0</v>
          </cell>
        </row>
        <row r="1496">
          <cell r="C1496">
            <v>35681</v>
          </cell>
          <cell r="D1496">
            <v>10.833785000000001</v>
          </cell>
          <cell r="E1496">
            <v>4.9600000000000002E-4</v>
          </cell>
        </row>
        <row r="1497">
          <cell r="C1497">
            <v>35682</v>
          </cell>
          <cell r="D1497">
            <v>9.8004280000000001</v>
          </cell>
          <cell r="E1497">
            <v>5.1699999999999999E-4</v>
          </cell>
        </row>
        <row r="1498">
          <cell r="C1498">
            <v>35683</v>
          </cell>
          <cell r="D1498">
            <v>9.8161149999999999</v>
          </cell>
          <cell r="E1498">
            <v>0</v>
          </cell>
        </row>
        <row r="1499">
          <cell r="C1499">
            <v>35684</v>
          </cell>
          <cell r="D1499">
            <v>9.8373190000000008</v>
          </cell>
          <cell r="E1499">
            <v>1.55E-4</v>
          </cell>
        </row>
        <row r="1500">
          <cell r="C1500">
            <v>35685</v>
          </cell>
          <cell r="D1500">
            <v>9.8429549999999999</v>
          </cell>
          <cell r="E1500">
            <v>1.9599999999999999E-4</v>
          </cell>
        </row>
        <row r="1501">
          <cell r="C1501">
            <v>35688</v>
          </cell>
          <cell r="D1501">
            <v>9.8631770000000003</v>
          </cell>
          <cell r="E1501">
            <v>0</v>
          </cell>
        </row>
        <row r="1502">
          <cell r="C1502">
            <v>35689</v>
          </cell>
          <cell r="D1502">
            <v>9.8660150000000009</v>
          </cell>
          <cell r="E1502">
            <v>0</v>
          </cell>
        </row>
        <row r="1503">
          <cell r="C1503">
            <v>35690</v>
          </cell>
          <cell r="D1503">
            <v>9.8580819999999996</v>
          </cell>
          <cell r="E1503">
            <v>0</v>
          </cell>
        </row>
        <row r="1504">
          <cell r="C1504">
            <v>35691</v>
          </cell>
          <cell r="D1504">
            <v>10.698886999999999</v>
          </cell>
          <cell r="E1504">
            <v>1.44E-4</v>
          </cell>
        </row>
        <row r="1505">
          <cell r="C1505">
            <v>35692</v>
          </cell>
          <cell r="D1505">
            <v>10.699769999999999</v>
          </cell>
          <cell r="E1505">
            <v>0</v>
          </cell>
        </row>
        <row r="1506">
          <cell r="C1506">
            <v>35695</v>
          </cell>
          <cell r="D1506">
            <v>10.692685000000001</v>
          </cell>
          <cell r="E1506">
            <v>1.9100000000000001E-4</v>
          </cell>
        </row>
        <row r="1507">
          <cell r="C1507">
            <v>35696</v>
          </cell>
          <cell r="D1507">
            <v>10.540111</v>
          </cell>
          <cell r="E1507">
            <v>5.2700000000000002E-4</v>
          </cell>
        </row>
        <row r="1508">
          <cell r="C1508">
            <v>35697</v>
          </cell>
          <cell r="D1508">
            <v>10.55256</v>
          </cell>
          <cell r="E1508">
            <v>0</v>
          </cell>
        </row>
        <row r="1509">
          <cell r="C1509">
            <v>35698</v>
          </cell>
          <cell r="D1509">
            <v>10.550973000000001</v>
          </cell>
          <cell r="E1509">
            <v>0</v>
          </cell>
        </row>
        <row r="1510">
          <cell r="C1510">
            <v>35699</v>
          </cell>
          <cell r="D1510">
            <v>10.724333</v>
          </cell>
          <cell r="E1510">
            <v>2.5799999999999998E-4</v>
          </cell>
        </row>
        <row r="1511">
          <cell r="C1511">
            <v>35702</v>
          </cell>
          <cell r="D1511">
            <v>10.716604999999999</v>
          </cell>
          <cell r="E1511">
            <v>0</v>
          </cell>
        </row>
        <row r="1512">
          <cell r="C1512">
            <v>35703</v>
          </cell>
          <cell r="D1512">
            <v>11.295038999999999</v>
          </cell>
          <cell r="E1512">
            <v>1.2899999999999999E-4</v>
          </cell>
        </row>
        <row r="1513">
          <cell r="C1513">
            <v>35704</v>
          </cell>
          <cell r="D1513">
            <v>11.295842</v>
          </cell>
          <cell r="E1513">
            <v>0</v>
          </cell>
        </row>
        <row r="1514">
          <cell r="C1514">
            <v>35705</v>
          </cell>
          <cell r="D1514">
            <v>11.291233999999999</v>
          </cell>
          <cell r="E1514">
            <v>0</v>
          </cell>
        </row>
        <row r="1515">
          <cell r="C1515">
            <v>35706</v>
          </cell>
          <cell r="D1515">
            <v>10.385964</v>
          </cell>
          <cell r="E1515">
            <v>1.65E-4</v>
          </cell>
        </row>
        <row r="1516">
          <cell r="C1516">
            <v>35709</v>
          </cell>
          <cell r="D1516">
            <v>10.416308000000001</v>
          </cell>
          <cell r="E1516">
            <v>2.5799999999999998E-4</v>
          </cell>
        </row>
        <row r="1517">
          <cell r="C1517">
            <v>35710</v>
          </cell>
          <cell r="D1517">
            <v>9.9784459999999999</v>
          </cell>
          <cell r="E1517">
            <v>6.7000000000000002E-5</v>
          </cell>
        </row>
        <row r="1518">
          <cell r="C1518">
            <v>35711</v>
          </cell>
          <cell r="D1518">
            <v>9.9775609999999997</v>
          </cell>
          <cell r="E1518">
            <v>0</v>
          </cell>
        </row>
        <row r="1519">
          <cell r="C1519">
            <v>35712</v>
          </cell>
          <cell r="D1519">
            <v>9.983371</v>
          </cell>
          <cell r="E1519">
            <v>0</v>
          </cell>
        </row>
        <row r="1520">
          <cell r="C1520">
            <v>35713</v>
          </cell>
          <cell r="D1520">
            <v>9.9789309999999993</v>
          </cell>
          <cell r="E1520">
            <v>0</v>
          </cell>
        </row>
        <row r="1521">
          <cell r="C1521">
            <v>35716</v>
          </cell>
          <cell r="D1521">
            <v>10.122648</v>
          </cell>
          <cell r="E1521">
            <v>5.5999999999999999E-5</v>
          </cell>
        </row>
        <row r="1522">
          <cell r="C1522">
            <v>35717</v>
          </cell>
          <cell r="D1522">
            <v>9.9779549999999997</v>
          </cell>
          <cell r="E1522">
            <v>0</v>
          </cell>
        </row>
        <row r="1523">
          <cell r="C1523">
            <v>35718</v>
          </cell>
          <cell r="D1523">
            <v>9.9855459999999994</v>
          </cell>
          <cell r="E1523">
            <v>0</v>
          </cell>
        </row>
        <row r="1524">
          <cell r="C1524">
            <v>35719</v>
          </cell>
          <cell r="D1524">
            <v>9.5476510000000001</v>
          </cell>
          <cell r="E1524">
            <v>2.5799999999999998E-4</v>
          </cell>
        </row>
        <row r="1525">
          <cell r="C1525">
            <v>35720</v>
          </cell>
          <cell r="D1525">
            <v>9.5261370000000003</v>
          </cell>
          <cell r="E1525">
            <v>0</v>
          </cell>
        </row>
        <row r="1526">
          <cell r="C1526">
            <v>35723</v>
          </cell>
          <cell r="D1526">
            <v>9.5098149999999997</v>
          </cell>
          <cell r="E1526">
            <v>0</v>
          </cell>
        </row>
        <row r="1527">
          <cell r="C1527">
            <v>35724</v>
          </cell>
          <cell r="D1527">
            <v>9.4995170000000009</v>
          </cell>
          <cell r="E1527">
            <v>0</v>
          </cell>
        </row>
        <row r="1528">
          <cell r="C1528">
            <v>35725</v>
          </cell>
          <cell r="D1528">
            <v>11.253682</v>
          </cell>
          <cell r="E1528">
            <v>1.6000000000000001E-4</v>
          </cell>
        </row>
        <row r="1529">
          <cell r="C1529">
            <v>35726</v>
          </cell>
          <cell r="D1529">
            <v>11.266239000000001</v>
          </cell>
          <cell r="E1529">
            <v>0</v>
          </cell>
        </row>
        <row r="1530">
          <cell r="C1530">
            <v>35727</v>
          </cell>
          <cell r="D1530">
            <v>11.259191</v>
          </cell>
          <cell r="E1530">
            <v>0</v>
          </cell>
        </row>
        <row r="1531">
          <cell r="C1531">
            <v>35730</v>
          </cell>
          <cell r="D1531">
            <v>11.24081</v>
          </cell>
          <cell r="E1531">
            <v>0</v>
          </cell>
        </row>
        <row r="1532">
          <cell r="C1532">
            <v>35731</v>
          </cell>
          <cell r="D1532">
            <v>11.263918</v>
          </cell>
          <cell r="E1532">
            <v>0</v>
          </cell>
        </row>
        <row r="1533">
          <cell r="C1533">
            <v>35732</v>
          </cell>
          <cell r="D1533">
            <v>11.257536999999999</v>
          </cell>
          <cell r="E1533">
            <v>0</v>
          </cell>
        </row>
        <row r="1534">
          <cell r="C1534">
            <v>35733</v>
          </cell>
          <cell r="D1534">
            <v>10.972149999999999</v>
          </cell>
          <cell r="E1534">
            <v>5.1699999999999999E-4</v>
          </cell>
        </row>
        <row r="1535">
          <cell r="C1535">
            <v>35734</v>
          </cell>
          <cell r="D1535">
            <v>10.994705</v>
          </cell>
          <cell r="E1535">
            <v>0</v>
          </cell>
        </row>
        <row r="1536">
          <cell r="C1536">
            <v>35737</v>
          </cell>
          <cell r="D1536">
            <v>10.974434</v>
          </cell>
          <cell r="E1536">
            <v>0</v>
          </cell>
        </row>
        <row r="1537">
          <cell r="C1537">
            <v>35738</v>
          </cell>
          <cell r="D1537">
            <v>10.953336999999999</v>
          </cell>
          <cell r="E1537">
            <v>0</v>
          </cell>
        </row>
        <row r="1538">
          <cell r="C1538">
            <v>35739</v>
          </cell>
          <cell r="D1538">
            <v>10.948582</v>
          </cell>
          <cell r="E1538">
            <v>0</v>
          </cell>
        </row>
        <row r="1539">
          <cell r="C1539">
            <v>35740</v>
          </cell>
          <cell r="D1539">
            <v>10.951051</v>
          </cell>
          <cell r="E1539">
            <v>0</v>
          </cell>
        </row>
        <row r="1540">
          <cell r="C1540">
            <v>35741</v>
          </cell>
          <cell r="D1540">
            <v>10.930683</v>
          </cell>
          <cell r="E1540">
            <v>4.4499999999999997E-4</v>
          </cell>
        </row>
        <row r="1541">
          <cell r="C1541">
            <v>35744</v>
          </cell>
          <cell r="D1541">
            <v>10.931723</v>
          </cell>
          <cell r="E1541">
            <v>0</v>
          </cell>
        </row>
        <row r="1542">
          <cell r="C1542">
            <v>35745</v>
          </cell>
          <cell r="D1542">
            <v>10.914177</v>
          </cell>
          <cell r="E1542">
            <v>0</v>
          </cell>
        </row>
        <row r="1543">
          <cell r="C1543">
            <v>35746</v>
          </cell>
          <cell r="D1543">
            <v>10.907311</v>
          </cell>
          <cell r="E1543">
            <v>0</v>
          </cell>
        </row>
        <row r="1544">
          <cell r="C1544">
            <v>35747</v>
          </cell>
          <cell r="D1544">
            <v>10.905562</v>
          </cell>
          <cell r="E1544">
            <v>7.1400000000000001E-4</v>
          </cell>
        </row>
        <row r="1545">
          <cell r="C1545">
            <v>35748</v>
          </cell>
          <cell r="D1545">
            <v>10.899896999999999</v>
          </cell>
          <cell r="E1545">
            <v>0</v>
          </cell>
        </row>
        <row r="1546">
          <cell r="C1546">
            <v>35751</v>
          </cell>
          <cell r="D1546">
            <v>10.901267000000001</v>
          </cell>
          <cell r="E1546">
            <v>0</v>
          </cell>
        </row>
        <row r="1547">
          <cell r="C1547">
            <v>35752</v>
          </cell>
          <cell r="D1547">
            <v>10.903506</v>
          </cell>
          <cell r="E1547">
            <v>7.76E-4</v>
          </cell>
        </row>
        <row r="1548">
          <cell r="C1548">
            <v>35753</v>
          </cell>
          <cell r="D1548">
            <v>10.930382</v>
          </cell>
          <cell r="E1548">
            <v>2.43E-4</v>
          </cell>
        </row>
        <row r="1549">
          <cell r="C1549">
            <v>35754</v>
          </cell>
          <cell r="D1549">
            <v>10.891223999999999</v>
          </cell>
          <cell r="E1549">
            <v>2.32E-4</v>
          </cell>
        </row>
        <row r="1550">
          <cell r="C1550">
            <v>35755</v>
          </cell>
          <cell r="D1550">
            <v>10.886920999999999</v>
          </cell>
          <cell r="E1550">
            <v>4.2900000000000002E-4</v>
          </cell>
        </row>
        <row r="1551">
          <cell r="C1551">
            <v>35758</v>
          </cell>
          <cell r="D1551">
            <v>10.891660999999999</v>
          </cell>
          <cell r="E1551">
            <v>6.2000000000000003E-5</v>
          </cell>
        </row>
        <row r="1552">
          <cell r="C1552">
            <v>35759</v>
          </cell>
          <cell r="D1552">
            <v>10.892937999999999</v>
          </cell>
          <cell r="E1552">
            <v>0</v>
          </cell>
        </row>
        <row r="1553">
          <cell r="C1553">
            <v>35760</v>
          </cell>
          <cell r="D1553">
            <v>9.9234469999999995</v>
          </cell>
          <cell r="E1553">
            <v>7.5000000000000002E-4</v>
          </cell>
        </row>
        <row r="1554">
          <cell r="C1554">
            <v>35761</v>
          </cell>
          <cell r="D1554">
            <v>10.92742</v>
          </cell>
          <cell r="E1554">
            <v>3.6000000000000001E-5</v>
          </cell>
        </row>
        <row r="1555">
          <cell r="C1555">
            <v>35762</v>
          </cell>
          <cell r="D1555">
            <v>11.244422</v>
          </cell>
          <cell r="E1555">
            <v>7.7000000000000001E-5</v>
          </cell>
        </row>
        <row r="1556">
          <cell r="C1556">
            <v>35765</v>
          </cell>
          <cell r="D1556">
            <v>11.238594000000001</v>
          </cell>
          <cell r="E1556">
            <v>0</v>
          </cell>
        </row>
        <row r="1557">
          <cell r="C1557">
            <v>35766</v>
          </cell>
          <cell r="D1557">
            <v>11.790425000000001</v>
          </cell>
          <cell r="E1557">
            <v>1.588E-3</v>
          </cell>
        </row>
        <row r="1558">
          <cell r="C1558">
            <v>35767</v>
          </cell>
          <cell r="D1558">
            <v>12.345817</v>
          </cell>
          <cell r="E1558">
            <v>7.76E-4</v>
          </cell>
        </row>
        <row r="1559">
          <cell r="C1559">
            <v>35768</v>
          </cell>
          <cell r="D1559">
            <v>12.524492</v>
          </cell>
          <cell r="E1559">
            <v>3.2599999999999999E-3</v>
          </cell>
        </row>
        <row r="1560">
          <cell r="C1560">
            <v>35769</v>
          </cell>
          <cell r="D1560">
            <v>12.528959</v>
          </cell>
          <cell r="E1560">
            <v>1.7229999999999999E-3</v>
          </cell>
        </row>
        <row r="1561">
          <cell r="C1561">
            <v>35772</v>
          </cell>
          <cell r="D1561">
            <v>12.525765</v>
          </cell>
          <cell r="E1561">
            <v>1.0549999999999999E-3</v>
          </cell>
        </row>
        <row r="1562">
          <cell r="C1562">
            <v>35773</v>
          </cell>
          <cell r="D1562">
            <v>12.541328</v>
          </cell>
          <cell r="E1562">
            <v>3.1E-4</v>
          </cell>
        </row>
        <row r="1563">
          <cell r="C1563">
            <v>35774</v>
          </cell>
          <cell r="D1563">
            <v>12.544394</v>
          </cell>
          <cell r="E1563">
            <v>6.9300000000000004E-4</v>
          </cell>
        </row>
        <row r="1564">
          <cell r="C1564">
            <v>35775</v>
          </cell>
          <cell r="D1564">
            <v>12.533492000000001</v>
          </cell>
          <cell r="E1564">
            <v>2.32E-4</v>
          </cell>
        </row>
        <row r="1565">
          <cell r="C1565">
            <v>35776</v>
          </cell>
          <cell r="D1565">
            <v>12.558028999999999</v>
          </cell>
          <cell r="E1565">
            <v>1.242E-3</v>
          </cell>
        </row>
        <row r="1566">
          <cell r="C1566">
            <v>35779</v>
          </cell>
          <cell r="D1566">
            <v>12.579677</v>
          </cell>
          <cell r="E1566">
            <v>0</v>
          </cell>
        </row>
        <row r="1567">
          <cell r="C1567">
            <v>35780</v>
          </cell>
          <cell r="D1567">
            <v>12.56546</v>
          </cell>
          <cell r="E1567">
            <v>0</v>
          </cell>
        </row>
        <row r="1568">
          <cell r="C1568">
            <v>35781</v>
          </cell>
          <cell r="D1568">
            <v>11.321486999999999</v>
          </cell>
          <cell r="E1568">
            <v>1.34E-4</v>
          </cell>
        </row>
        <row r="1569">
          <cell r="C1569">
            <v>35782</v>
          </cell>
          <cell r="D1569">
            <v>11.316717000000001</v>
          </cell>
          <cell r="E1569">
            <v>0</v>
          </cell>
        </row>
        <row r="1570">
          <cell r="C1570">
            <v>35783</v>
          </cell>
          <cell r="D1570">
            <v>11.302182</v>
          </cell>
          <cell r="E1570">
            <v>0</v>
          </cell>
        </row>
        <row r="1571">
          <cell r="C1571">
            <v>35786</v>
          </cell>
          <cell r="D1571">
            <v>11.327939000000001</v>
          </cell>
          <cell r="E1571">
            <v>4.4999999999999999E-4</v>
          </cell>
        </row>
        <row r="1572">
          <cell r="C1572">
            <v>35787</v>
          </cell>
          <cell r="D1572">
            <v>11.328791000000001</v>
          </cell>
          <cell r="E1572">
            <v>0</v>
          </cell>
        </row>
        <row r="1573">
          <cell r="C1573">
            <v>35788</v>
          </cell>
          <cell r="D1573">
            <v>11.337935</v>
          </cell>
          <cell r="E1573">
            <v>0</v>
          </cell>
        </row>
        <row r="1574">
          <cell r="C1574">
            <v>35789</v>
          </cell>
          <cell r="D1574">
            <v>11.337935</v>
          </cell>
          <cell r="E1574">
            <v>0</v>
          </cell>
        </row>
        <row r="1575">
          <cell r="C1575">
            <v>35790</v>
          </cell>
          <cell r="D1575">
            <v>11.328780999999999</v>
          </cell>
          <cell r="E1575">
            <v>0</v>
          </cell>
        </row>
        <row r="1576">
          <cell r="C1576">
            <v>35793</v>
          </cell>
          <cell r="D1576">
            <v>11.324239</v>
          </cell>
          <cell r="E1576">
            <v>0</v>
          </cell>
        </row>
        <row r="1577">
          <cell r="C1577">
            <v>35794</v>
          </cell>
          <cell r="D1577">
            <v>11.330655</v>
          </cell>
          <cell r="E1577">
            <v>0</v>
          </cell>
        </row>
        <row r="1578">
          <cell r="C1578">
            <v>35795</v>
          </cell>
          <cell r="D1578">
            <v>11.980127</v>
          </cell>
          <cell r="E1578">
            <v>7.76E-4</v>
          </cell>
        </row>
        <row r="1579">
          <cell r="C1579">
            <v>35796</v>
          </cell>
          <cell r="D1579">
            <v>11.980127</v>
          </cell>
          <cell r="E1579">
            <v>0</v>
          </cell>
        </row>
        <row r="1580">
          <cell r="C1580">
            <v>35797</v>
          </cell>
          <cell r="D1580">
            <v>11.988927</v>
          </cell>
          <cell r="E1580">
            <v>0</v>
          </cell>
        </row>
        <row r="1581">
          <cell r="C1581">
            <v>35800</v>
          </cell>
          <cell r="D1581">
            <v>11.985486</v>
          </cell>
          <cell r="E1581">
            <v>3.2600000000000001E-4</v>
          </cell>
        </row>
        <row r="1582">
          <cell r="C1582">
            <v>35801</v>
          </cell>
          <cell r="D1582">
            <v>11.970727</v>
          </cell>
          <cell r="E1582">
            <v>0</v>
          </cell>
        </row>
        <row r="1583">
          <cell r="C1583">
            <v>35802</v>
          </cell>
          <cell r="D1583">
            <v>11.121677</v>
          </cell>
          <cell r="E1583">
            <v>2.0699999999999999E-4</v>
          </cell>
        </row>
        <row r="1584">
          <cell r="C1584">
            <v>35803</v>
          </cell>
          <cell r="D1584">
            <v>11.136558000000001</v>
          </cell>
          <cell r="E1584">
            <v>5.5999999999999999E-5</v>
          </cell>
        </row>
        <row r="1585">
          <cell r="C1585">
            <v>35804</v>
          </cell>
          <cell r="D1585">
            <v>11.134715</v>
          </cell>
          <cell r="E1585">
            <v>0</v>
          </cell>
        </row>
        <row r="1586">
          <cell r="C1586">
            <v>35807</v>
          </cell>
          <cell r="D1586">
            <v>11.134596999999999</v>
          </cell>
          <cell r="E1586">
            <v>0</v>
          </cell>
        </row>
        <row r="1587">
          <cell r="C1587">
            <v>35808</v>
          </cell>
          <cell r="D1587">
            <v>11.121594</v>
          </cell>
          <cell r="E1587">
            <v>0</v>
          </cell>
        </row>
        <row r="1588">
          <cell r="C1588">
            <v>35809</v>
          </cell>
          <cell r="D1588">
            <v>11.13297</v>
          </cell>
          <cell r="E1588">
            <v>0</v>
          </cell>
        </row>
        <row r="1589">
          <cell r="C1589">
            <v>35810</v>
          </cell>
          <cell r="D1589">
            <v>11.116082</v>
          </cell>
          <cell r="E1589">
            <v>0</v>
          </cell>
        </row>
        <row r="1590">
          <cell r="C1590">
            <v>35811</v>
          </cell>
          <cell r="D1590">
            <v>11.11852</v>
          </cell>
          <cell r="E1590">
            <v>0</v>
          </cell>
        </row>
        <row r="1591">
          <cell r="C1591">
            <v>35814</v>
          </cell>
          <cell r="D1591">
            <v>11.111319</v>
          </cell>
          <cell r="E1591">
            <v>0</v>
          </cell>
        </row>
        <row r="1592">
          <cell r="C1592">
            <v>35815</v>
          </cell>
          <cell r="D1592">
            <v>11.117264</v>
          </cell>
          <cell r="E1592">
            <v>0</v>
          </cell>
        </row>
        <row r="1593">
          <cell r="C1593">
            <v>35816</v>
          </cell>
          <cell r="D1593">
            <v>11.13247</v>
          </cell>
          <cell r="E1593">
            <v>0</v>
          </cell>
        </row>
        <row r="1594">
          <cell r="C1594">
            <v>35817</v>
          </cell>
          <cell r="D1594">
            <v>11.145401</v>
          </cell>
          <cell r="E1594">
            <v>1.75E-4</v>
          </cell>
        </row>
        <row r="1595">
          <cell r="C1595">
            <v>35818</v>
          </cell>
          <cell r="D1595">
            <v>11.155319</v>
          </cell>
          <cell r="E1595">
            <v>0</v>
          </cell>
        </row>
        <row r="1596">
          <cell r="C1596">
            <v>35821</v>
          </cell>
          <cell r="D1596">
            <v>11.418353</v>
          </cell>
          <cell r="E1596">
            <v>1.13E-4</v>
          </cell>
        </row>
        <row r="1597">
          <cell r="C1597">
            <v>35822</v>
          </cell>
          <cell r="D1597">
            <v>11.41314</v>
          </cell>
          <cell r="E1597">
            <v>0</v>
          </cell>
        </row>
        <row r="1598">
          <cell r="C1598">
            <v>35823</v>
          </cell>
          <cell r="D1598">
            <v>11.406257999999999</v>
          </cell>
          <cell r="E1598">
            <v>1.65E-4</v>
          </cell>
        </row>
        <row r="1599">
          <cell r="C1599">
            <v>35824</v>
          </cell>
          <cell r="D1599">
            <v>11.396248</v>
          </cell>
          <cell r="E1599">
            <v>0</v>
          </cell>
        </row>
        <row r="1600">
          <cell r="C1600">
            <v>35825</v>
          </cell>
          <cell r="D1600">
            <v>11.399737</v>
          </cell>
          <cell r="E1600">
            <v>0</v>
          </cell>
        </row>
        <row r="1601">
          <cell r="C1601">
            <v>35828</v>
          </cell>
          <cell r="D1601">
            <v>11.402215999999999</v>
          </cell>
          <cell r="E1601">
            <v>0</v>
          </cell>
        </row>
        <row r="1602">
          <cell r="C1602">
            <v>35829</v>
          </cell>
          <cell r="D1602">
            <v>11.277345</v>
          </cell>
          <cell r="E1602">
            <v>2.7399999999999999E-4</v>
          </cell>
        </row>
        <row r="1603">
          <cell r="C1603">
            <v>35830</v>
          </cell>
          <cell r="D1603">
            <v>11.283533</v>
          </cell>
          <cell r="E1603">
            <v>0</v>
          </cell>
        </row>
        <row r="1604">
          <cell r="C1604">
            <v>35831</v>
          </cell>
          <cell r="D1604">
            <v>11.291772</v>
          </cell>
          <cell r="E1604">
            <v>0</v>
          </cell>
        </row>
        <row r="1605">
          <cell r="C1605">
            <v>35832</v>
          </cell>
          <cell r="D1605">
            <v>11.411523000000001</v>
          </cell>
          <cell r="E1605">
            <v>1.55E-4</v>
          </cell>
        </row>
        <row r="1606">
          <cell r="C1606">
            <v>35835</v>
          </cell>
          <cell r="D1606">
            <v>11.408237</v>
          </cell>
          <cell r="E1606">
            <v>0</v>
          </cell>
        </row>
        <row r="1607">
          <cell r="C1607">
            <v>35836</v>
          </cell>
          <cell r="D1607">
            <v>11.413111000000001</v>
          </cell>
          <cell r="E1607">
            <v>3.1000000000000001E-5</v>
          </cell>
        </row>
        <row r="1608">
          <cell r="C1608">
            <v>35837</v>
          </cell>
          <cell r="D1608">
            <v>11.39091</v>
          </cell>
          <cell r="E1608">
            <v>0</v>
          </cell>
        </row>
        <row r="1609">
          <cell r="C1609">
            <v>35838</v>
          </cell>
          <cell r="D1609">
            <v>11.391124</v>
          </cell>
          <cell r="E1609">
            <v>0</v>
          </cell>
        </row>
        <row r="1610">
          <cell r="C1610">
            <v>35839</v>
          </cell>
          <cell r="D1610">
            <v>11.949593999999999</v>
          </cell>
          <cell r="E1610">
            <v>1.8100000000000001E-4</v>
          </cell>
        </row>
        <row r="1611">
          <cell r="C1611">
            <v>35842</v>
          </cell>
          <cell r="D1611">
            <v>11.952078</v>
          </cell>
          <cell r="E1611">
            <v>7.7000000000000001E-5</v>
          </cell>
        </row>
        <row r="1612">
          <cell r="C1612">
            <v>35843</v>
          </cell>
          <cell r="D1612">
            <v>11.948599</v>
          </cell>
          <cell r="E1612">
            <v>0</v>
          </cell>
        </row>
        <row r="1613">
          <cell r="C1613">
            <v>35844</v>
          </cell>
          <cell r="D1613">
            <v>11.665507</v>
          </cell>
          <cell r="E1613">
            <v>1.08E-4</v>
          </cell>
        </row>
        <row r="1614">
          <cell r="C1614">
            <v>35845</v>
          </cell>
          <cell r="D1614">
            <v>11.662305999999999</v>
          </cell>
          <cell r="E1614">
            <v>0</v>
          </cell>
        </row>
        <row r="1615">
          <cell r="C1615">
            <v>35846</v>
          </cell>
          <cell r="D1615">
            <v>11.652779000000001</v>
          </cell>
          <cell r="E1615">
            <v>0</v>
          </cell>
        </row>
        <row r="1616">
          <cell r="C1616">
            <v>35849</v>
          </cell>
          <cell r="D1616">
            <v>11.663071</v>
          </cell>
          <cell r="E1616">
            <v>1.03E-4</v>
          </cell>
        </row>
        <row r="1617">
          <cell r="C1617">
            <v>35850</v>
          </cell>
          <cell r="D1617">
            <v>11.955496</v>
          </cell>
          <cell r="E1617">
            <v>2.5799999999999998E-4</v>
          </cell>
        </row>
        <row r="1618">
          <cell r="C1618">
            <v>35851</v>
          </cell>
          <cell r="D1618">
            <v>11.959536</v>
          </cell>
          <cell r="E1618">
            <v>0</v>
          </cell>
        </row>
        <row r="1619">
          <cell r="C1619">
            <v>35852</v>
          </cell>
          <cell r="D1619">
            <v>11.950262</v>
          </cell>
          <cell r="E1619">
            <v>0</v>
          </cell>
        </row>
        <row r="1620">
          <cell r="C1620">
            <v>35853</v>
          </cell>
          <cell r="D1620">
            <v>11.657302</v>
          </cell>
          <cell r="E1620">
            <v>2.6899999999999998E-4</v>
          </cell>
        </row>
        <row r="1621">
          <cell r="C1621">
            <v>35856</v>
          </cell>
          <cell r="D1621">
            <v>11.655727000000001</v>
          </cell>
          <cell r="E1621">
            <v>0</v>
          </cell>
        </row>
        <row r="1622">
          <cell r="C1622">
            <v>35857</v>
          </cell>
          <cell r="D1622">
            <v>11.646957</v>
          </cell>
          <cell r="E1622">
            <v>0</v>
          </cell>
        </row>
        <row r="1623">
          <cell r="C1623">
            <v>35858</v>
          </cell>
          <cell r="D1623">
            <v>11.644895999999999</v>
          </cell>
          <cell r="E1623">
            <v>0</v>
          </cell>
        </row>
        <row r="1624">
          <cell r="C1624">
            <v>35859</v>
          </cell>
          <cell r="D1624">
            <v>11.638681999999999</v>
          </cell>
          <cell r="E1624">
            <v>0</v>
          </cell>
        </row>
        <row r="1625">
          <cell r="C1625">
            <v>35860</v>
          </cell>
          <cell r="D1625">
            <v>11.634822</v>
          </cell>
          <cell r="E1625">
            <v>0</v>
          </cell>
        </row>
        <row r="1626">
          <cell r="C1626">
            <v>35863</v>
          </cell>
          <cell r="D1626">
            <v>12.083442</v>
          </cell>
          <cell r="E1626">
            <v>5.4299999999999997E-4</v>
          </cell>
        </row>
        <row r="1627">
          <cell r="C1627">
            <v>35864</v>
          </cell>
          <cell r="D1627">
            <v>12.077775000000001</v>
          </cell>
          <cell r="E1627">
            <v>0</v>
          </cell>
        </row>
        <row r="1628">
          <cell r="C1628">
            <v>35865</v>
          </cell>
          <cell r="D1628">
            <v>12.063433</v>
          </cell>
          <cell r="E1628">
            <v>0</v>
          </cell>
        </row>
        <row r="1629">
          <cell r="C1629">
            <v>35866</v>
          </cell>
          <cell r="D1629">
            <v>13.108677999999999</v>
          </cell>
          <cell r="E1629">
            <v>1.03E-4</v>
          </cell>
        </row>
        <row r="1630">
          <cell r="C1630">
            <v>35867</v>
          </cell>
          <cell r="D1630">
            <v>12.783836000000001</v>
          </cell>
          <cell r="E1630">
            <v>1.0000000000000001E-5</v>
          </cell>
        </row>
        <row r="1631">
          <cell r="C1631">
            <v>35870</v>
          </cell>
          <cell r="D1631">
            <v>12.782854</v>
          </cell>
          <cell r="E1631">
            <v>1.2899999999999999E-4</v>
          </cell>
        </row>
        <row r="1632">
          <cell r="C1632">
            <v>35871</v>
          </cell>
          <cell r="D1632">
            <v>12.783331</v>
          </cell>
          <cell r="E1632">
            <v>6.7000000000000002E-5</v>
          </cell>
        </row>
        <row r="1633">
          <cell r="C1633">
            <v>35872</v>
          </cell>
          <cell r="D1633">
            <v>12.777091</v>
          </cell>
          <cell r="E1633">
            <v>0</v>
          </cell>
        </row>
        <row r="1634">
          <cell r="C1634">
            <v>35873</v>
          </cell>
          <cell r="D1634">
            <v>12.77266</v>
          </cell>
          <cell r="E1634">
            <v>0</v>
          </cell>
        </row>
        <row r="1635">
          <cell r="C1635">
            <v>35874</v>
          </cell>
          <cell r="D1635">
            <v>12.771198</v>
          </cell>
          <cell r="E1635">
            <v>0</v>
          </cell>
        </row>
        <row r="1636">
          <cell r="C1636">
            <v>35877</v>
          </cell>
          <cell r="D1636">
            <v>12.763173999999999</v>
          </cell>
          <cell r="E1636">
            <v>0</v>
          </cell>
        </row>
        <row r="1637">
          <cell r="C1637">
            <v>35878</v>
          </cell>
          <cell r="D1637">
            <v>12.773273</v>
          </cell>
          <cell r="E1637">
            <v>0</v>
          </cell>
        </row>
        <row r="1638">
          <cell r="C1638">
            <v>35879</v>
          </cell>
          <cell r="D1638">
            <v>12.772154</v>
          </cell>
          <cell r="E1638">
            <v>0</v>
          </cell>
        </row>
        <row r="1639">
          <cell r="C1639">
            <v>35880</v>
          </cell>
          <cell r="D1639">
            <v>12.762598000000001</v>
          </cell>
          <cell r="E1639">
            <v>0</v>
          </cell>
        </row>
        <row r="1640">
          <cell r="C1640">
            <v>35881</v>
          </cell>
          <cell r="D1640">
            <v>12.778248</v>
          </cell>
          <cell r="E1640">
            <v>0</v>
          </cell>
        </row>
        <row r="1641">
          <cell r="C1641">
            <v>35884</v>
          </cell>
          <cell r="D1641">
            <v>12.763089000000001</v>
          </cell>
          <cell r="E1641">
            <v>3.6000000000000001E-5</v>
          </cell>
        </row>
        <row r="1642">
          <cell r="C1642">
            <v>35885</v>
          </cell>
          <cell r="D1642">
            <v>12.760866999999999</v>
          </cell>
          <cell r="E1642">
            <v>0</v>
          </cell>
        </row>
        <row r="1643">
          <cell r="C1643">
            <v>35886</v>
          </cell>
          <cell r="D1643">
            <v>12.751063</v>
          </cell>
          <cell r="E1643">
            <v>0</v>
          </cell>
        </row>
        <row r="1644">
          <cell r="C1644">
            <v>35887</v>
          </cell>
          <cell r="D1644">
            <v>12.755535999999999</v>
          </cell>
          <cell r="E1644">
            <v>0</v>
          </cell>
        </row>
        <row r="1645">
          <cell r="C1645">
            <v>35888</v>
          </cell>
          <cell r="D1645">
            <v>12.775508</v>
          </cell>
          <cell r="E1645">
            <v>0</v>
          </cell>
        </row>
        <row r="1646">
          <cell r="C1646">
            <v>35891</v>
          </cell>
          <cell r="D1646">
            <v>12.776001000000001</v>
          </cell>
          <cell r="E1646">
            <v>0</v>
          </cell>
        </row>
        <row r="1647">
          <cell r="C1647">
            <v>35892</v>
          </cell>
          <cell r="D1647">
            <v>12.772019</v>
          </cell>
          <cell r="E1647">
            <v>0</v>
          </cell>
        </row>
        <row r="1648">
          <cell r="C1648">
            <v>35893</v>
          </cell>
          <cell r="D1648">
            <v>12.782878999999999</v>
          </cell>
          <cell r="E1648">
            <v>0</v>
          </cell>
        </row>
        <row r="1649">
          <cell r="C1649">
            <v>35894</v>
          </cell>
          <cell r="D1649">
            <v>12.793799999999999</v>
          </cell>
          <cell r="E1649">
            <v>0</v>
          </cell>
        </row>
        <row r="1650">
          <cell r="C1650">
            <v>35895</v>
          </cell>
          <cell r="D1650">
            <v>12.793799999999999</v>
          </cell>
          <cell r="E1650">
            <v>0</v>
          </cell>
        </row>
        <row r="1651">
          <cell r="C1651">
            <v>35898</v>
          </cell>
          <cell r="D1651">
            <v>12.785304</v>
          </cell>
          <cell r="E1651">
            <v>0</v>
          </cell>
        </row>
        <row r="1652">
          <cell r="C1652">
            <v>35899</v>
          </cell>
          <cell r="D1652">
            <v>12.795973</v>
          </cell>
          <cell r="E1652">
            <v>5.1E-5</v>
          </cell>
        </row>
        <row r="1653">
          <cell r="C1653">
            <v>35900</v>
          </cell>
          <cell r="D1653">
            <v>12.816869000000001</v>
          </cell>
          <cell r="E1653">
            <v>2.0699999999999999E-4</v>
          </cell>
        </row>
        <row r="1654">
          <cell r="C1654">
            <v>35901</v>
          </cell>
          <cell r="D1654">
            <v>12.786060000000001</v>
          </cell>
          <cell r="E1654">
            <v>0</v>
          </cell>
        </row>
        <row r="1655">
          <cell r="C1655">
            <v>35902</v>
          </cell>
          <cell r="D1655">
            <v>12.784889</v>
          </cell>
          <cell r="E1655">
            <v>2.5300000000000002E-4</v>
          </cell>
        </row>
        <row r="1656">
          <cell r="C1656">
            <v>35905</v>
          </cell>
          <cell r="D1656">
            <v>13.088563000000001</v>
          </cell>
          <cell r="E1656">
            <v>1.2899999999999999E-4</v>
          </cell>
        </row>
        <row r="1657">
          <cell r="C1657">
            <v>35906</v>
          </cell>
          <cell r="D1657">
            <v>13.107284999999999</v>
          </cell>
          <cell r="E1657">
            <v>0</v>
          </cell>
        </row>
        <row r="1658">
          <cell r="C1658">
            <v>35907</v>
          </cell>
          <cell r="D1658">
            <v>15.141156000000001</v>
          </cell>
          <cell r="E1658">
            <v>2.5300000000000002E-4</v>
          </cell>
        </row>
        <row r="1659">
          <cell r="C1659">
            <v>35908</v>
          </cell>
          <cell r="D1659">
            <v>15.145718</v>
          </cell>
          <cell r="E1659">
            <v>1.4999999999999999E-4</v>
          </cell>
        </row>
        <row r="1660">
          <cell r="C1660">
            <v>35909</v>
          </cell>
          <cell r="D1660">
            <v>15.128503</v>
          </cell>
          <cell r="E1660">
            <v>3.1000000000000001E-5</v>
          </cell>
        </row>
        <row r="1661">
          <cell r="C1661">
            <v>35912</v>
          </cell>
          <cell r="D1661">
            <v>14.870262</v>
          </cell>
          <cell r="E1661">
            <v>5.1E-5</v>
          </cell>
        </row>
        <row r="1662">
          <cell r="C1662">
            <v>35913</v>
          </cell>
          <cell r="D1662">
            <v>14.859370999999999</v>
          </cell>
          <cell r="E1662">
            <v>0</v>
          </cell>
        </row>
        <row r="1663">
          <cell r="C1663">
            <v>35914</v>
          </cell>
          <cell r="D1663">
            <v>15.097106</v>
          </cell>
          <cell r="E1663">
            <v>0</v>
          </cell>
        </row>
        <row r="1664">
          <cell r="C1664">
            <v>35915</v>
          </cell>
          <cell r="D1664">
            <v>15.008081000000001</v>
          </cell>
          <cell r="E1664">
            <v>7.2000000000000002E-5</v>
          </cell>
        </row>
        <row r="1665">
          <cell r="C1665">
            <v>35916</v>
          </cell>
          <cell r="D1665">
            <v>15.043832</v>
          </cell>
          <cell r="E1665">
            <v>0</v>
          </cell>
        </row>
        <row r="1666">
          <cell r="C1666">
            <v>35919</v>
          </cell>
          <cell r="D1666">
            <v>15.640663999999999</v>
          </cell>
          <cell r="E1666">
            <v>1.8100000000000001E-4</v>
          </cell>
        </row>
        <row r="1667">
          <cell r="C1667">
            <v>35920</v>
          </cell>
          <cell r="D1667">
            <v>16.072735999999999</v>
          </cell>
          <cell r="E1667">
            <v>2.9999999999999997E-4</v>
          </cell>
        </row>
        <row r="1668">
          <cell r="C1668">
            <v>35921</v>
          </cell>
          <cell r="D1668">
            <v>15.195627999999999</v>
          </cell>
          <cell r="E1668">
            <v>8.2000000000000001E-5</v>
          </cell>
        </row>
        <row r="1669">
          <cell r="C1669">
            <v>35922</v>
          </cell>
          <cell r="D1669">
            <v>15.218403</v>
          </cell>
          <cell r="E1669">
            <v>0</v>
          </cell>
        </row>
        <row r="1670">
          <cell r="C1670">
            <v>35923</v>
          </cell>
          <cell r="D1670">
            <v>15.228087</v>
          </cell>
          <cell r="E1670">
            <v>0</v>
          </cell>
        </row>
        <row r="1671">
          <cell r="C1671">
            <v>35926</v>
          </cell>
          <cell r="D1671">
            <v>15.660777</v>
          </cell>
          <cell r="E1671">
            <v>1.3899999999999999E-4</v>
          </cell>
        </row>
        <row r="1672">
          <cell r="C1672">
            <v>35927</v>
          </cell>
          <cell r="D1672">
            <v>15.071982999999999</v>
          </cell>
          <cell r="E1672">
            <v>5.1E-5</v>
          </cell>
        </row>
        <row r="1673">
          <cell r="C1673">
            <v>35928</v>
          </cell>
          <cell r="D1673">
            <v>15.075388999999999</v>
          </cell>
          <cell r="E1673">
            <v>0</v>
          </cell>
        </row>
        <row r="1674">
          <cell r="C1674">
            <v>35929</v>
          </cell>
          <cell r="D1674">
            <v>15.066924999999999</v>
          </cell>
          <cell r="E1674">
            <v>2.5799999999999998E-4</v>
          </cell>
        </row>
        <row r="1675">
          <cell r="C1675">
            <v>35930</v>
          </cell>
          <cell r="D1675">
            <v>15.063266</v>
          </cell>
          <cell r="E1675">
            <v>0</v>
          </cell>
        </row>
        <row r="1676">
          <cell r="C1676">
            <v>35933</v>
          </cell>
          <cell r="D1676">
            <v>15.054449</v>
          </cell>
          <cell r="E1676">
            <v>0</v>
          </cell>
        </row>
        <row r="1677">
          <cell r="C1677">
            <v>35934</v>
          </cell>
          <cell r="D1677">
            <v>15.059642999999999</v>
          </cell>
          <cell r="E1677">
            <v>0</v>
          </cell>
        </row>
        <row r="1678">
          <cell r="C1678">
            <v>35935</v>
          </cell>
          <cell r="D1678">
            <v>15.064313</v>
          </cell>
          <cell r="E1678">
            <v>0</v>
          </cell>
        </row>
        <row r="1679">
          <cell r="C1679">
            <v>35936</v>
          </cell>
          <cell r="D1679">
            <v>15.088043000000001</v>
          </cell>
          <cell r="E1679">
            <v>0</v>
          </cell>
        </row>
        <row r="1680">
          <cell r="C1680">
            <v>35937</v>
          </cell>
          <cell r="D1680">
            <v>15.086466</v>
          </cell>
          <cell r="E1680">
            <v>0</v>
          </cell>
        </row>
        <row r="1681">
          <cell r="C1681">
            <v>35940</v>
          </cell>
          <cell r="D1681">
            <v>22.157558000000002</v>
          </cell>
          <cell r="E1681">
            <v>1.552E-3</v>
          </cell>
        </row>
        <row r="1682">
          <cell r="C1682">
            <v>35941</v>
          </cell>
          <cell r="D1682">
            <v>22.144283999999999</v>
          </cell>
          <cell r="E1682">
            <v>0</v>
          </cell>
        </row>
        <row r="1683">
          <cell r="C1683">
            <v>35942</v>
          </cell>
          <cell r="D1683">
            <v>22.138733999999999</v>
          </cell>
          <cell r="E1683">
            <v>0</v>
          </cell>
        </row>
        <row r="1684">
          <cell r="C1684">
            <v>35943</v>
          </cell>
          <cell r="D1684">
            <v>22.149507</v>
          </cell>
          <cell r="E1684">
            <v>0</v>
          </cell>
        </row>
        <row r="1685">
          <cell r="C1685">
            <v>35944</v>
          </cell>
          <cell r="D1685">
            <v>16.070277999999998</v>
          </cell>
          <cell r="E1685">
            <v>7.0299999999999996E-4</v>
          </cell>
        </row>
        <row r="1686">
          <cell r="C1686">
            <v>35947</v>
          </cell>
          <cell r="D1686">
            <v>16.078996</v>
          </cell>
          <cell r="E1686">
            <v>0</v>
          </cell>
        </row>
        <row r="1687">
          <cell r="C1687">
            <v>35948</v>
          </cell>
          <cell r="D1687">
            <v>16.083511000000001</v>
          </cell>
          <cell r="E1687">
            <v>0</v>
          </cell>
        </row>
        <row r="1688">
          <cell r="C1688">
            <v>35949</v>
          </cell>
          <cell r="D1688">
            <v>16.091100000000001</v>
          </cell>
          <cell r="E1688">
            <v>0</v>
          </cell>
        </row>
        <row r="1689">
          <cell r="C1689">
            <v>35950</v>
          </cell>
          <cell r="D1689">
            <v>16.086887999999998</v>
          </cell>
          <cell r="E1689">
            <v>0</v>
          </cell>
        </row>
        <row r="1690">
          <cell r="C1690">
            <v>35951</v>
          </cell>
          <cell r="D1690">
            <v>16.084333999999998</v>
          </cell>
          <cell r="E1690">
            <v>1.7000000000000001E-4</v>
          </cell>
        </row>
        <row r="1691">
          <cell r="C1691">
            <v>35954</v>
          </cell>
          <cell r="D1691">
            <v>16.082211000000001</v>
          </cell>
          <cell r="E1691">
            <v>0</v>
          </cell>
        </row>
        <row r="1692">
          <cell r="C1692">
            <v>35955</v>
          </cell>
          <cell r="D1692">
            <v>16.082417</v>
          </cell>
          <cell r="E1692">
            <v>0</v>
          </cell>
        </row>
        <row r="1693">
          <cell r="C1693">
            <v>35956</v>
          </cell>
          <cell r="D1693">
            <v>16.652901</v>
          </cell>
          <cell r="E1693">
            <v>8.2000000000000001E-5</v>
          </cell>
        </row>
        <row r="1694">
          <cell r="C1694">
            <v>35957</v>
          </cell>
          <cell r="D1694">
            <v>16.637312999999999</v>
          </cell>
          <cell r="E1694">
            <v>0</v>
          </cell>
        </row>
        <row r="1695">
          <cell r="C1695">
            <v>35958</v>
          </cell>
          <cell r="D1695">
            <v>16.638556999999999</v>
          </cell>
          <cell r="E1695">
            <v>0</v>
          </cell>
        </row>
        <row r="1696">
          <cell r="C1696">
            <v>35961</v>
          </cell>
          <cell r="D1696">
            <v>16.628578000000001</v>
          </cell>
          <cell r="E1696">
            <v>0</v>
          </cell>
        </row>
        <row r="1697">
          <cell r="C1697">
            <v>35962</v>
          </cell>
          <cell r="D1697">
            <v>16.625084000000001</v>
          </cell>
          <cell r="E1697">
            <v>0</v>
          </cell>
        </row>
        <row r="1698">
          <cell r="C1698">
            <v>35963</v>
          </cell>
          <cell r="D1698">
            <v>16.066692</v>
          </cell>
          <cell r="E1698">
            <v>2.5799999999999998E-4</v>
          </cell>
        </row>
        <row r="1699">
          <cell r="C1699">
            <v>35964</v>
          </cell>
          <cell r="D1699">
            <v>16.019010000000002</v>
          </cell>
          <cell r="E1699">
            <v>3.1500000000000001E-4</v>
          </cell>
        </row>
        <row r="1700">
          <cell r="C1700">
            <v>35965</v>
          </cell>
          <cell r="D1700">
            <v>16.016825999999998</v>
          </cell>
          <cell r="E1700">
            <v>0</v>
          </cell>
        </row>
        <row r="1701">
          <cell r="C1701">
            <v>35968</v>
          </cell>
          <cell r="D1701">
            <v>16.016605999999999</v>
          </cell>
          <cell r="E1701">
            <v>0</v>
          </cell>
        </row>
        <row r="1702">
          <cell r="C1702">
            <v>35969</v>
          </cell>
          <cell r="D1702">
            <v>16.021149999999999</v>
          </cell>
          <cell r="E1702">
            <v>0</v>
          </cell>
        </row>
        <row r="1703">
          <cell r="C1703">
            <v>35970</v>
          </cell>
          <cell r="D1703">
            <v>16.007397999999998</v>
          </cell>
          <cell r="E1703">
            <v>0</v>
          </cell>
        </row>
        <row r="1704">
          <cell r="C1704">
            <v>35971</v>
          </cell>
          <cell r="D1704">
            <v>16.017143000000001</v>
          </cell>
          <cell r="E1704">
            <v>5.3300000000000005E-4</v>
          </cell>
        </row>
        <row r="1705">
          <cell r="C1705">
            <v>35972</v>
          </cell>
          <cell r="D1705">
            <v>16.004849</v>
          </cell>
          <cell r="E1705">
            <v>0</v>
          </cell>
        </row>
        <row r="1706">
          <cell r="C1706">
            <v>35975</v>
          </cell>
          <cell r="D1706">
            <v>18.474744999999999</v>
          </cell>
          <cell r="E1706">
            <v>1.03E-4</v>
          </cell>
        </row>
        <row r="1707">
          <cell r="C1707">
            <v>35976</v>
          </cell>
          <cell r="D1707">
            <v>18.482707999999999</v>
          </cell>
          <cell r="E1707">
            <v>0</v>
          </cell>
        </row>
        <row r="1708">
          <cell r="C1708">
            <v>35977</v>
          </cell>
          <cell r="D1708">
            <v>18.477181999999999</v>
          </cell>
          <cell r="E1708">
            <v>0</v>
          </cell>
        </row>
        <row r="1709">
          <cell r="C1709">
            <v>35978</v>
          </cell>
          <cell r="D1709">
            <v>18.48424</v>
          </cell>
          <cell r="E1709">
            <v>0</v>
          </cell>
        </row>
        <row r="1710">
          <cell r="C1710">
            <v>35979</v>
          </cell>
          <cell r="D1710">
            <v>18.492999999999999</v>
          </cell>
          <cell r="E1710">
            <v>0</v>
          </cell>
        </row>
        <row r="1711">
          <cell r="C1711">
            <v>35982</v>
          </cell>
          <cell r="D1711">
            <v>18.791971</v>
          </cell>
          <cell r="E1711">
            <v>5.1E-5</v>
          </cell>
        </row>
        <row r="1712">
          <cell r="C1712">
            <v>35983</v>
          </cell>
          <cell r="D1712">
            <v>18.80003</v>
          </cell>
          <cell r="E1712">
            <v>0</v>
          </cell>
        </row>
        <row r="1713">
          <cell r="C1713">
            <v>35984</v>
          </cell>
          <cell r="D1713">
            <v>18.789588999999999</v>
          </cell>
          <cell r="E1713">
            <v>0</v>
          </cell>
        </row>
        <row r="1714">
          <cell r="C1714">
            <v>35985</v>
          </cell>
          <cell r="D1714">
            <v>18.783429000000002</v>
          </cell>
          <cell r="E1714">
            <v>0</v>
          </cell>
        </row>
        <row r="1715">
          <cell r="C1715">
            <v>35986</v>
          </cell>
          <cell r="D1715">
            <v>18.800349000000001</v>
          </cell>
          <cell r="E1715">
            <v>0</v>
          </cell>
        </row>
        <row r="1716">
          <cell r="C1716">
            <v>35989</v>
          </cell>
          <cell r="D1716">
            <v>18.807113000000001</v>
          </cell>
          <cell r="E1716">
            <v>0</v>
          </cell>
        </row>
        <row r="1717">
          <cell r="C1717">
            <v>35990</v>
          </cell>
          <cell r="D1717">
            <v>18.819144000000001</v>
          </cell>
          <cell r="E1717">
            <v>0</v>
          </cell>
        </row>
        <row r="1718">
          <cell r="C1718">
            <v>35991</v>
          </cell>
          <cell r="D1718">
            <v>18.834835000000002</v>
          </cell>
          <cell r="E1718">
            <v>7.7000000000000001E-5</v>
          </cell>
        </row>
        <row r="1719">
          <cell r="C1719">
            <v>35992</v>
          </cell>
          <cell r="D1719">
            <v>18.857098000000001</v>
          </cell>
          <cell r="E1719">
            <v>0</v>
          </cell>
        </row>
        <row r="1720">
          <cell r="C1720">
            <v>35993</v>
          </cell>
          <cell r="D1720">
            <v>18.970675</v>
          </cell>
          <cell r="E1720">
            <v>1.55E-4</v>
          </cell>
        </row>
        <row r="1721">
          <cell r="C1721">
            <v>35996</v>
          </cell>
          <cell r="D1721">
            <v>18.946725000000001</v>
          </cell>
          <cell r="E1721">
            <v>1.03E-4</v>
          </cell>
        </row>
        <row r="1722">
          <cell r="C1722">
            <v>35997</v>
          </cell>
          <cell r="D1722">
            <v>18.941379999999999</v>
          </cell>
          <cell r="E1722">
            <v>1.55E-4</v>
          </cell>
        </row>
        <row r="1723">
          <cell r="C1723">
            <v>35998</v>
          </cell>
          <cell r="D1723">
            <v>18.944967999999999</v>
          </cell>
          <cell r="E1723">
            <v>1.44E-4</v>
          </cell>
        </row>
        <row r="1724">
          <cell r="C1724">
            <v>35999</v>
          </cell>
          <cell r="D1724">
            <v>18.946265</v>
          </cell>
          <cell r="E1724">
            <v>0</v>
          </cell>
        </row>
        <row r="1725">
          <cell r="C1725">
            <v>36000</v>
          </cell>
          <cell r="D1725">
            <v>17.124203999999999</v>
          </cell>
          <cell r="E1725">
            <v>1.13E-4</v>
          </cell>
        </row>
        <row r="1726">
          <cell r="C1726">
            <v>36003</v>
          </cell>
          <cell r="D1726">
            <v>17.132439999999999</v>
          </cell>
          <cell r="E1726">
            <v>0</v>
          </cell>
        </row>
        <row r="1727">
          <cell r="C1727">
            <v>36004</v>
          </cell>
          <cell r="D1727">
            <v>18.895292000000001</v>
          </cell>
          <cell r="E1727">
            <v>1.03E-4</v>
          </cell>
        </row>
        <row r="1728">
          <cell r="C1728">
            <v>36005</v>
          </cell>
          <cell r="D1728">
            <v>18.914861999999999</v>
          </cell>
          <cell r="E1728">
            <v>0</v>
          </cell>
        </row>
        <row r="1729">
          <cell r="C1729">
            <v>36006</v>
          </cell>
          <cell r="D1729">
            <v>18.921685</v>
          </cell>
          <cell r="E1729">
            <v>0</v>
          </cell>
        </row>
        <row r="1730">
          <cell r="C1730">
            <v>36007</v>
          </cell>
          <cell r="D1730">
            <v>18.919753</v>
          </cell>
          <cell r="E1730">
            <v>0</v>
          </cell>
        </row>
        <row r="1731">
          <cell r="C1731">
            <v>36010</v>
          </cell>
          <cell r="D1731">
            <v>18.928804</v>
          </cell>
          <cell r="E1731">
            <v>0</v>
          </cell>
        </row>
        <row r="1732">
          <cell r="C1732">
            <v>36011</v>
          </cell>
          <cell r="D1732">
            <v>18.419335</v>
          </cell>
          <cell r="E1732">
            <v>1.34E-4</v>
          </cell>
        </row>
        <row r="1733">
          <cell r="C1733">
            <v>36012</v>
          </cell>
          <cell r="D1733">
            <v>18.42163</v>
          </cell>
          <cell r="E1733">
            <v>0</v>
          </cell>
        </row>
        <row r="1734">
          <cell r="C1734">
            <v>36013</v>
          </cell>
          <cell r="D1734">
            <v>18.428450000000002</v>
          </cell>
          <cell r="E1734">
            <v>0</v>
          </cell>
        </row>
        <row r="1735">
          <cell r="C1735">
            <v>36014</v>
          </cell>
          <cell r="D1735">
            <v>18.425737999999999</v>
          </cell>
          <cell r="E1735">
            <v>0</v>
          </cell>
        </row>
        <row r="1736">
          <cell r="C1736">
            <v>36017</v>
          </cell>
          <cell r="D1736">
            <v>18.413433999999999</v>
          </cell>
          <cell r="E1736">
            <v>0</v>
          </cell>
        </row>
        <row r="1737">
          <cell r="C1737">
            <v>36018</v>
          </cell>
          <cell r="D1737">
            <v>16.216884</v>
          </cell>
          <cell r="E1737">
            <v>5.1699999999999999E-4</v>
          </cell>
        </row>
        <row r="1738">
          <cell r="C1738">
            <v>36019</v>
          </cell>
          <cell r="D1738">
            <v>16.216998</v>
          </cell>
          <cell r="E1738">
            <v>0</v>
          </cell>
        </row>
        <row r="1739">
          <cell r="C1739">
            <v>36020</v>
          </cell>
          <cell r="D1739">
            <v>16.229444000000001</v>
          </cell>
          <cell r="E1739">
            <v>0</v>
          </cell>
        </row>
        <row r="1740">
          <cell r="C1740">
            <v>36021</v>
          </cell>
          <cell r="D1740">
            <v>16.947590000000002</v>
          </cell>
          <cell r="E1740">
            <v>4.6500000000000003E-4</v>
          </cell>
        </row>
        <row r="1741">
          <cell r="C1741">
            <v>36024</v>
          </cell>
          <cell r="D1741">
            <v>16.961133</v>
          </cell>
          <cell r="E1741">
            <v>2.32E-4</v>
          </cell>
        </row>
        <row r="1742">
          <cell r="C1742">
            <v>36025</v>
          </cell>
          <cell r="D1742">
            <v>16.957920999999999</v>
          </cell>
          <cell r="E1742">
            <v>0</v>
          </cell>
        </row>
        <row r="1743">
          <cell r="C1743">
            <v>36026</v>
          </cell>
          <cell r="D1743">
            <v>16.947963000000001</v>
          </cell>
          <cell r="E1743">
            <v>0</v>
          </cell>
        </row>
        <row r="1744">
          <cell r="C1744">
            <v>36027</v>
          </cell>
          <cell r="D1744">
            <v>16.939934000000001</v>
          </cell>
          <cell r="E1744">
            <v>0</v>
          </cell>
        </row>
        <row r="1745">
          <cell r="C1745">
            <v>36028</v>
          </cell>
          <cell r="D1745">
            <v>16.92933</v>
          </cell>
          <cell r="E1745">
            <v>0</v>
          </cell>
        </row>
        <row r="1746">
          <cell r="C1746">
            <v>36031</v>
          </cell>
          <cell r="D1746">
            <v>16.934804</v>
          </cell>
          <cell r="E1746">
            <v>0</v>
          </cell>
        </row>
        <row r="1747">
          <cell r="C1747">
            <v>36032</v>
          </cell>
          <cell r="D1747">
            <v>16.929158000000001</v>
          </cell>
          <cell r="E1747">
            <v>0</v>
          </cell>
        </row>
        <row r="1748">
          <cell r="C1748">
            <v>36033</v>
          </cell>
          <cell r="D1748">
            <v>16.923521999999998</v>
          </cell>
          <cell r="E1748">
            <v>0</v>
          </cell>
        </row>
        <row r="1749">
          <cell r="C1749">
            <v>36034</v>
          </cell>
          <cell r="D1749">
            <v>16.902581999999999</v>
          </cell>
          <cell r="E1749">
            <v>0</v>
          </cell>
        </row>
        <row r="1750">
          <cell r="C1750">
            <v>36035</v>
          </cell>
          <cell r="D1750">
            <v>16.904782999999998</v>
          </cell>
          <cell r="E1750">
            <v>7.7000000000000001E-5</v>
          </cell>
        </row>
        <row r="1751">
          <cell r="C1751">
            <v>36038</v>
          </cell>
          <cell r="D1751">
            <v>16.934746000000001</v>
          </cell>
          <cell r="E1751">
            <v>0</v>
          </cell>
        </row>
        <row r="1752">
          <cell r="C1752">
            <v>36039</v>
          </cell>
          <cell r="D1752">
            <v>16.917217999999998</v>
          </cell>
          <cell r="E1752">
            <v>0</v>
          </cell>
        </row>
        <row r="1753">
          <cell r="C1753">
            <v>36040</v>
          </cell>
          <cell r="D1753">
            <v>16.920155000000001</v>
          </cell>
          <cell r="E1753">
            <v>0</v>
          </cell>
        </row>
        <row r="1754">
          <cell r="C1754">
            <v>36041</v>
          </cell>
          <cell r="D1754">
            <v>16.933426000000001</v>
          </cell>
          <cell r="E1754">
            <v>0</v>
          </cell>
        </row>
        <row r="1755">
          <cell r="C1755">
            <v>36042</v>
          </cell>
          <cell r="D1755">
            <v>16.928470000000001</v>
          </cell>
          <cell r="E1755">
            <v>0</v>
          </cell>
        </row>
        <row r="1756">
          <cell r="C1756">
            <v>36045</v>
          </cell>
          <cell r="D1756">
            <v>16.961544</v>
          </cell>
          <cell r="E1756">
            <v>0</v>
          </cell>
        </row>
        <row r="1757">
          <cell r="C1757">
            <v>36046</v>
          </cell>
          <cell r="D1757">
            <v>16.954796999999999</v>
          </cell>
          <cell r="E1757">
            <v>0</v>
          </cell>
        </row>
        <row r="1758">
          <cell r="C1758">
            <v>36047</v>
          </cell>
          <cell r="D1758">
            <v>16.941922000000002</v>
          </cell>
          <cell r="E1758">
            <v>0</v>
          </cell>
        </row>
        <row r="1759">
          <cell r="C1759">
            <v>36048</v>
          </cell>
          <cell r="D1759">
            <v>16.965240000000001</v>
          </cell>
          <cell r="E1759">
            <v>0</v>
          </cell>
        </row>
        <row r="1760">
          <cell r="C1760">
            <v>36049</v>
          </cell>
          <cell r="D1760">
            <v>16.976659000000001</v>
          </cell>
          <cell r="E1760">
            <v>0</v>
          </cell>
        </row>
        <row r="1761">
          <cell r="C1761">
            <v>36052</v>
          </cell>
          <cell r="D1761">
            <v>16.977848999999999</v>
          </cell>
          <cell r="E1761">
            <v>0</v>
          </cell>
        </row>
        <row r="1762">
          <cell r="C1762">
            <v>36053</v>
          </cell>
          <cell r="D1762">
            <v>16.991266</v>
          </cell>
          <cell r="E1762">
            <v>0</v>
          </cell>
        </row>
        <row r="1763">
          <cell r="C1763">
            <v>36054</v>
          </cell>
          <cell r="D1763">
            <v>16.978300999999998</v>
          </cell>
          <cell r="E1763">
            <v>0</v>
          </cell>
        </row>
        <row r="1764">
          <cell r="C1764">
            <v>36055</v>
          </cell>
          <cell r="D1764">
            <v>16.983008000000002</v>
          </cell>
          <cell r="E1764">
            <v>0</v>
          </cell>
        </row>
        <row r="1765">
          <cell r="C1765">
            <v>36056</v>
          </cell>
          <cell r="D1765">
            <v>14.661789000000001</v>
          </cell>
          <cell r="E1765">
            <v>6.7000000000000002E-5</v>
          </cell>
        </row>
        <row r="1766">
          <cell r="C1766">
            <v>36059</v>
          </cell>
          <cell r="D1766">
            <v>14.671137999999999</v>
          </cell>
          <cell r="E1766">
            <v>4.6500000000000003E-4</v>
          </cell>
        </row>
        <row r="1767">
          <cell r="C1767">
            <v>36060</v>
          </cell>
          <cell r="D1767">
            <v>14.665319</v>
          </cell>
          <cell r="E1767">
            <v>0</v>
          </cell>
        </row>
        <row r="1768">
          <cell r="C1768">
            <v>36061</v>
          </cell>
          <cell r="D1768">
            <v>14.662229</v>
          </cell>
          <cell r="E1768">
            <v>0</v>
          </cell>
        </row>
        <row r="1769">
          <cell r="C1769">
            <v>36062</v>
          </cell>
          <cell r="D1769">
            <v>14.659901</v>
          </cell>
          <cell r="E1769">
            <v>0</v>
          </cell>
        </row>
        <row r="1770">
          <cell r="C1770">
            <v>36063</v>
          </cell>
          <cell r="D1770">
            <v>14.64911</v>
          </cell>
          <cell r="E1770">
            <v>0</v>
          </cell>
        </row>
        <row r="1771">
          <cell r="C1771">
            <v>36066</v>
          </cell>
          <cell r="D1771">
            <v>14.639920999999999</v>
          </cell>
          <cell r="E1771">
            <v>0</v>
          </cell>
        </row>
        <row r="1772">
          <cell r="C1772">
            <v>36067</v>
          </cell>
          <cell r="D1772">
            <v>14.632911</v>
          </cell>
          <cell r="E1772">
            <v>0</v>
          </cell>
        </row>
        <row r="1773">
          <cell r="C1773">
            <v>36068</v>
          </cell>
          <cell r="D1773">
            <v>14.052097</v>
          </cell>
          <cell r="E1773">
            <v>1.2899999999999999E-4</v>
          </cell>
        </row>
        <row r="1774">
          <cell r="C1774">
            <v>36069</v>
          </cell>
          <cell r="D1774">
            <v>14.069729000000001</v>
          </cell>
          <cell r="E1774">
            <v>0</v>
          </cell>
        </row>
        <row r="1775">
          <cell r="C1775">
            <v>36070</v>
          </cell>
          <cell r="D1775">
            <v>14.358325000000001</v>
          </cell>
          <cell r="E1775">
            <v>2.0100000000000001E-4</v>
          </cell>
        </row>
        <row r="1776">
          <cell r="C1776">
            <v>36073</v>
          </cell>
          <cell r="D1776">
            <v>14.330519000000001</v>
          </cell>
          <cell r="E1776">
            <v>0</v>
          </cell>
        </row>
        <row r="1777">
          <cell r="C1777">
            <v>36074</v>
          </cell>
          <cell r="D1777">
            <v>14.341485</v>
          </cell>
          <cell r="E1777">
            <v>0</v>
          </cell>
        </row>
        <row r="1778">
          <cell r="C1778">
            <v>36075</v>
          </cell>
          <cell r="D1778">
            <v>14.360586</v>
          </cell>
          <cell r="E1778">
            <v>0</v>
          </cell>
        </row>
        <row r="1779">
          <cell r="C1779">
            <v>36076</v>
          </cell>
          <cell r="D1779">
            <v>14.307899000000001</v>
          </cell>
          <cell r="E1779">
            <v>0</v>
          </cell>
        </row>
        <row r="1780">
          <cell r="C1780">
            <v>36077</v>
          </cell>
          <cell r="D1780">
            <v>14.233288</v>
          </cell>
          <cell r="E1780">
            <v>0</v>
          </cell>
        </row>
        <row r="1781">
          <cell r="C1781">
            <v>36080</v>
          </cell>
          <cell r="D1781">
            <v>14.25895</v>
          </cell>
          <cell r="E1781">
            <v>0</v>
          </cell>
        </row>
        <row r="1782">
          <cell r="C1782">
            <v>36081</v>
          </cell>
          <cell r="D1782">
            <v>14.335393</v>
          </cell>
          <cell r="E1782">
            <v>0</v>
          </cell>
        </row>
        <row r="1783">
          <cell r="C1783">
            <v>36082</v>
          </cell>
          <cell r="D1783">
            <v>14.330804000000001</v>
          </cell>
          <cell r="E1783">
            <v>0</v>
          </cell>
        </row>
        <row r="1784">
          <cell r="C1784">
            <v>36083</v>
          </cell>
          <cell r="D1784">
            <v>14.34056</v>
          </cell>
          <cell r="E1784">
            <v>0</v>
          </cell>
        </row>
        <row r="1785">
          <cell r="C1785">
            <v>36084</v>
          </cell>
          <cell r="D1785">
            <v>14.327358</v>
          </cell>
          <cell r="E1785">
            <v>0</v>
          </cell>
        </row>
        <row r="1786">
          <cell r="C1786">
            <v>36087</v>
          </cell>
          <cell r="D1786">
            <v>14.343265000000001</v>
          </cell>
          <cell r="E1786">
            <v>0</v>
          </cell>
        </row>
        <row r="1787">
          <cell r="C1787">
            <v>36088</v>
          </cell>
          <cell r="D1787">
            <v>14.326225000000001</v>
          </cell>
          <cell r="E1787">
            <v>0</v>
          </cell>
        </row>
        <row r="1788">
          <cell r="C1788">
            <v>36089</v>
          </cell>
          <cell r="D1788">
            <v>14.337344999999999</v>
          </cell>
          <cell r="E1788">
            <v>0</v>
          </cell>
        </row>
        <row r="1789">
          <cell r="C1789">
            <v>36090</v>
          </cell>
          <cell r="D1789">
            <v>14.344973</v>
          </cell>
          <cell r="E1789">
            <v>0</v>
          </cell>
        </row>
        <row r="1790">
          <cell r="C1790">
            <v>36091</v>
          </cell>
          <cell r="D1790">
            <v>14.355169999999999</v>
          </cell>
          <cell r="E1790">
            <v>0</v>
          </cell>
        </row>
        <row r="1791">
          <cell r="C1791">
            <v>36094</v>
          </cell>
          <cell r="D1791">
            <v>14.352732</v>
          </cell>
          <cell r="E1791">
            <v>0</v>
          </cell>
        </row>
        <row r="1792">
          <cell r="C1792">
            <v>36095</v>
          </cell>
          <cell r="D1792">
            <v>14.350523000000001</v>
          </cell>
          <cell r="E1792">
            <v>0</v>
          </cell>
        </row>
        <row r="1793">
          <cell r="C1793">
            <v>36096</v>
          </cell>
          <cell r="D1793">
            <v>14.346806000000001</v>
          </cell>
          <cell r="E1793">
            <v>0</v>
          </cell>
        </row>
        <row r="1794">
          <cell r="C1794">
            <v>36097</v>
          </cell>
          <cell r="D1794">
            <v>14.355271</v>
          </cell>
          <cell r="E1794">
            <v>0</v>
          </cell>
        </row>
        <row r="1795">
          <cell r="C1795">
            <v>36098</v>
          </cell>
          <cell r="D1795">
            <v>14.337026</v>
          </cell>
          <cell r="E1795">
            <v>0</v>
          </cell>
        </row>
        <row r="1796">
          <cell r="C1796">
            <v>36101</v>
          </cell>
          <cell r="D1796">
            <v>14.380195000000001</v>
          </cell>
          <cell r="E1796">
            <v>0</v>
          </cell>
        </row>
        <row r="1797">
          <cell r="C1797">
            <v>36102</v>
          </cell>
          <cell r="D1797">
            <v>14.397804000000001</v>
          </cell>
          <cell r="E1797">
            <v>1.55E-4</v>
          </cell>
        </row>
        <row r="1798">
          <cell r="C1798">
            <v>36103</v>
          </cell>
          <cell r="D1798">
            <v>14.393146</v>
          </cell>
          <cell r="E1798">
            <v>0</v>
          </cell>
        </row>
        <row r="1799">
          <cell r="C1799">
            <v>36104</v>
          </cell>
          <cell r="D1799">
            <v>12.979165</v>
          </cell>
          <cell r="E1799">
            <v>2.2699999999999999E-4</v>
          </cell>
        </row>
        <row r="1800">
          <cell r="C1800">
            <v>36105</v>
          </cell>
          <cell r="D1800">
            <v>12.973328</v>
          </cell>
          <cell r="E1800">
            <v>2.0699999999999999E-4</v>
          </cell>
        </row>
        <row r="1801">
          <cell r="C1801">
            <v>36108</v>
          </cell>
          <cell r="D1801">
            <v>12.964858</v>
          </cell>
          <cell r="E1801">
            <v>5.1E-5</v>
          </cell>
        </row>
        <row r="1802">
          <cell r="C1802">
            <v>36109</v>
          </cell>
          <cell r="D1802">
            <v>13.036574</v>
          </cell>
          <cell r="E1802">
            <v>7.2000000000000002E-5</v>
          </cell>
        </row>
        <row r="1803">
          <cell r="C1803">
            <v>36110</v>
          </cell>
          <cell r="D1803">
            <v>13.036363</v>
          </cell>
          <cell r="E1803">
            <v>0</v>
          </cell>
        </row>
        <row r="1804">
          <cell r="C1804">
            <v>36111</v>
          </cell>
          <cell r="D1804">
            <v>13.035291000000001</v>
          </cell>
          <cell r="E1804">
            <v>0</v>
          </cell>
        </row>
        <row r="1805">
          <cell r="C1805">
            <v>36112</v>
          </cell>
          <cell r="D1805">
            <v>13.025740000000001</v>
          </cell>
          <cell r="E1805">
            <v>0</v>
          </cell>
        </row>
        <row r="1806">
          <cell r="C1806">
            <v>36115</v>
          </cell>
          <cell r="D1806">
            <v>14.055999999999999</v>
          </cell>
          <cell r="E1806">
            <v>2.8400000000000002E-4</v>
          </cell>
        </row>
        <row r="1807">
          <cell r="C1807">
            <v>36116</v>
          </cell>
          <cell r="D1807">
            <v>14.058655</v>
          </cell>
          <cell r="E1807">
            <v>7.2000000000000002E-5</v>
          </cell>
        </row>
        <row r="1808">
          <cell r="C1808">
            <v>36117</v>
          </cell>
          <cell r="D1808">
            <v>14.070819</v>
          </cell>
          <cell r="E1808">
            <v>2.0699999999999999E-4</v>
          </cell>
        </row>
        <row r="1809">
          <cell r="C1809">
            <v>36118</v>
          </cell>
          <cell r="D1809">
            <v>13.478656000000001</v>
          </cell>
          <cell r="E1809">
            <v>3.8299999999999999E-4</v>
          </cell>
        </row>
        <row r="1810">
          <cell r="C1810">
            <v>36119</v>
          </cell>
          <cell r="D1810">
            <v>13.481460999999999</v>
          </cell>
          <cell r="E1810">
            <v>0</v>
          </cell>
        </row>
        <row r="1811">
          <cell r="C1811">
            <v>36122</v>
          </cell>
          <cell r="D1811">
            <v>13.477606</v>
          </cell>
          <cell r="E1811">
            <v>0</v>
          </cell>
        </row>
        <row r="1812">
          <cell r="C1812">
            <v>36123</v>
          </cell>
          <cell r="D1812">
            <v>13.454003999999999</v>
          </cell>
          <cell r="E1812">
            <v>1.03E-4</v>
          </cell>
        </row>
        <row r="1813">
          <cell r="C1813">
            <v>36124</v>
          </cell>
          <cell r="D1813">
            <v>13.466764</v>
          </cell>
          <cell r="E1813">
            <v>0</v>
          </cell>
        </row>
        <row r="1814">
          <cell r="C1814">
            <v>36125</v>
          </cell>
          <cell r="D1814">
            <v>13.471683000000001</v>
          </cell>
          <cell r="E1814">
            <v>0</v>
          </cell>
        </row>
        <row r="1815">
          <cell r="C1815">
            <v>36126</v>
          </cell>
          <cell r="D1815">
            <v>13.476150000000001</v>
          </cell>
          <cell r="E1815">
            <v>0</v>
          </cell>
        </row>
        <row r="1816">
          <cell r="C1816">
            <v>36129</v>
          </cell>
          <cell r="D1816">
            <v>13.501030999999999</v>
          </cell>
          <cell r="E1816">
            <v>0</v>
          </cell>
        </row>
        <row r="1817">
          <cell r="C1817">
            <v>36130</v>
          </cell>
          <cell r="D1817">
            <v>13.515184</v>
          </cell>
          <cell r="E1817">
            <v>0</v>
          </cell>
        </row>
        <row r="1818">
          <cell r="C1818">
            <v>36131</v>
          </cell>
          <cell r="D1818">
            <v>12.220279</v>
          </cell>
          <cell r="E1818">
            <v>1.13E-4</v>
          </cell>
        </row>
        <row r="1819">
          <cell r="C1819">
            <v>36132</v>
          </cell>
          <cell r="D1819">
            <v>12.214411</v>
          </cell>
          <cell r="E1819">
            <v>0</v>
          </cell>
        </row>
        <row r="1820">
          <cell r="C1820">
            <v>36133</v>
          </cell>
          <cell r="D1820">
            <v>12.211838</v>
          </cell>
          <cell r="E1820">
            <v>0</v>
          </cell>
        </row>
        <row r="1821">
          <cell r="C1821">
            <v>36136</v>
          </cell>
          <cell r="D1821">
            <v>12.219707</v>
          </cell>
          <cell r="E1821">
            <v>0</v>
          </cell>
        </row>
        <row r="1822">
          <cell r="C1822">
            <v>36137</v>
          </cell>
          <cell r="D1822">
            <v>12.221919</v>
          </cell>
          <cell r="E1822">
            <v>2.5000000000000001E-5</v>
          </cell>
        </row>
        <row r="1823">
          <cell r="C1823">
            <v>36138</v>
          </cell>
          <cell r="D1823">
            <v>12.224128</v>
          </cell>
          <cell r="E1823">
            <v>0</v>
          </cell>
        </row>
        <row r="1824">
          <cell r="C1824">
            <v>36139</v>
          </cell>
          <cell r="D1824">
            <v>12.221367000000001</v>
          </cell>
          <cell r="E1824">
            <v>0</v>
          </cell>
        </row>
        <row r="1825">
          <cell r="C1825">
            <v>36140</v>
          </cell>
          <cell r="D1825">
            <v>11.936902</v>
          </cell>
          <cell r="E1825">
            <v>2.5799999999999998E-4</v>
          </cell>
        </row>
        <row r="1826">
          <cell r="C1826">
            <v>36143</v>
          </cell>
          <cell r="D1826">
            <v>10.797525</v>
          </cell>
          <cell r="E1826">
            <v>2.9999999999999997E-4</v>
          </cell>
        </row>
        <row r="1827">
          <cell r="C1827">
            <v>36144</v>
          </cell>
          <cell r="D1827">
            <v>10.792335</v>
          </cell>
          <cell r="E1827">
            <v>0</v>
          </cell>
        </row>
        <row r="1828">
          <cell r="C1828">
            <v>36145</v>
          </cell>
          <cell r="D1828">
            <v>10.790708</v>
          </cell>
          <cell r="E1828">
            <v>0</v>
          </cell>
        </row>
        <row r="1829">
          <cell r="C1829">
            <v>36146</v>
          </cell>
          <cell r="D1829">
            <v>11.926665</v>
          </cell>
          <cell r="E1829">
            <v>2.32E-4</v>
          </cell>
        </row>
        <row r="1830">
          <cell r="C1830">
            <v>36147</v>
          </cell>
          <cell r="D1830">
            <v>11.931384</v>
          </cell>
          <cell r="E1830">
            <v>0</v>
          </cell>
        </row>
        <row r="1831">
          <cell r="C1831">
            <v>36150</v>
          </cell>
          <cell r="D1831">
            <v>10.851295</v>
          </cell>
          <cell r="E1831">
            <v>4.9100000000000001E-4</v>
          </cell>
        </row>
        <row r="1832">
          <cell r="C1832">
            <v>36151</v>
          </cell>
          <cell r="D1832">
            <v>10.79271</v>
          </cell>
          <cell r="E1832">
            <v>5.1E-5</v>
          </cell>
        </row>
        <row r="1833">
          <cell r="C1833">
            <v>36152</v>
          </cell>
          <cell r="D1833">
            <v>10.798400000000001</v>
          </cell>
          <cell r="E1833">
            <v>0</v>
          </cell>
        </row>
        <row r="1834">
          <cell r="C1834">
            <v>36153</v>
          </cell>
          <cell r="D1834">
            <v>10.807489</v>
          </cell>
          <cell r="E1834">
            <v>0</v>
          </cell>
        </row>
        <row r="1835">
          <cell r="C1835">
            <v>36154</v>
          </cell>
          <cell r="D1835">
            <v>10.807489</v>
          </cell>
          <cell r="E1835">
            <v>0</v>
          </cell>
        </row>
        <row r="1836">
          <cell r="C1836">
            <v>36157</v>
          </cell>
          <cell r="D1836">
            <v>10.794217</v>
          </cell>
          <cell r="E1836">
            <v>0</v>
          </cell>
        </row>
        <row r="1837">
          <cell r="C1837">
            <v>36158</v>
          </cell>
          <cell r="D1837">
            <v>10.793238000000001</v>
          </cell>
          <cell r="E1837">
            <v>0</v>
          </cell>
        </row>
        <row r="1838">
          <cell r="C1838">
            <v>36159</v>
          </cell>
          <cell r="D1838">
            <v>10.817874</v>
          </cell>
          <cell r="E1838">
            <v>0</v>
          </cell>
        </row>
        <row r="1839">
          <cell r="C1839">
            <v>36160</v>
          </cell>
          <cell r="D1839">
            <v>10.839262</v>
          </cell>
          <cell r="E1839">
            <v>0</v>
          </cell>
        </row>
        <row r="1840">
          <cell r="C1840">
            <v>36161</v>
          </cell>
          <cell r="D1840">
            <v>10.839079999999999</v>
          </cell>
          <cell r="E1840">
            <v>0</v>
          </cell>
        </row>
        <row r="1841">
          <cell r="C1841">
            <v>36164</v>
          </cell>
          <cell r="D1841">
            <v>10.839079999999999</v>
          </cell>
          <cell r="E1841">
            <v>0</v>
          </cell>
        </row>
        <row r="1842">
          <cell r="C1842">
            <v>36165</v>
          </cell>
          <cell r="D1842">
            <v>10.839079999999999</v>
          </cell>
          <cell r="E1842">
            <v>0</v>
          </cell>
        </row>
        <row r="1843">
          <cell r="C1843">
            <v>36166</v>
          </cell>
          <cell r="D1843">
            <v>10.839079999999999</v>
          </cell>
          <cell r="E1843">
            <v>0</v>
          </cell>
        </row>
        <row r="1844">
          <cell r="C1844">
            <v>36167</v>
          </cell>
          <cell r="D1844">
            <v>11.515314999999999</v>
          </cell>
          <cell r="E1844">
            <v>5.5999999999999999E-5</v>
          </cell>
        </row>
        <row r="1845">
          <cell r="C1845">
            <v>36168</v>
          </cell>
          <cell r="D1845">
            <v>11.785809</v>
          </cell>
          <cell r="E1845">
            <v>1.2899999999999999E-4</v>
          </cell>
        </row>
        <row r="1846">
          <cell r="C1846">
            <v>36171</v>
          </cell>
          <cell r="D1846">
            <v>11.785809</v>
          </cell>
          <cell r="E1846">
            <v>0</v>
          </cell>
        </row>
        <row r="1847">
          <cell r="C1847">
            <v>36172</v>
          </cell>
          <cell r="D1847">
            <v>11.785809</v>
          </cell>
          <cell r="E1847">
            <v>0</v>
          </cell>
        </row>
        <row r="1848">
          <cell r="C1848">
            <v>36173</v>
          </cell>
          <cell r="D1848">
            <v>11.785809</v>
          </cell>
          <cell r="E1848">
            <v>0</v>
          </cell>
        </row>
        <row r="1849">
          <cell r="C1849">
            <v>36174</v>
          </cell>
          <cell r="D1849">
            <v>11.785809</v>
          </cell>
          <cell r="E1849">
            <v>0</v>
          </cell>
        </row>
        <row r="1850">
          <cell r="C1850">
            <v>36175</v>
          </cell>
          <cell r="D1850">
            <v>11.785809</v>
          </cell>
          <cell r="E1850">
            <v>3.3100000000000002E-4</v>
          </cell>
        </row>
        <row r="1851">
          <cell r="C1851">
            <v>36178</v>
          </cell>
          <cell r="D1851">
            <v>11.785809</v>
          </cell>
          <cell r="E1851">
            <v>0</v>
          </cell>
        </row>
        <row r="1852">
          <cell r="C1852">
            <v>36179</v>
          </cell>
          <cell r="D1852">
            <v>11.785809</v>
          </cell>
          <cell r="E1852">
            <v>0</v>
          </cell>
        </row>
        <row r="1853">
          <cell r="C1853">
            <v>36180</v>
          </cell>
          <cell r="D1853">
            <v>14.297539</v>
          </cell>
          <cell r="E1853">
            <v>1.2899999999999999E-4</v>
          </cell>
        </row>
        <row r="1854">
          <cell r="C1854">
            <v>36181</v>
          </cell>
          <cell r="D1854">
            <v>14.297539</v>
          </cell>
          <cell r="E1854">
            <v>0</v>
          </cell>
        </row>
        <row r="1855">
          <cell r="C1855">
            <v>36182</v>
          </cell>
          <cell r="D1855">
            <v>14.297539</v>
          </cell>
          <cell r="E1855">
            <v>0</v>
          </cell>
        </row>
        <row r="1856">
          <cell r="C1856">
            <v>36185</v>
          </cell>
          <cell r="D1856">
            <v>14.297539</v>
          </cell>
          <cell r="E1856">
            <v>0</v>
          </cell>
        </row>
        <row r="1857">
          <cell r="C1857">
            <v>36186</v>
          </cell>
          <cell r="D1857">
            <v>14.297539</v>
          </cell>
          <cell r="E1857">
            <v>0</v>
          </cell>
        </row>
        <row r="1858">
          <cell r="C1858">
            <v>36187</v>
          </cell>
          <cell r="D1858">
            <v>14.297539</v>
          </cell>
          <cell r="E1858">
            <v>0</v>
          </cell>
        </row>
        <row r="1859">
          <cell r="C1859">
            <v>36188</v>
          </cell>
          <cell r="D1859">
            <v>14.297539</v>
          </cell>
          <cell r="E1859">
            <v>0</v>
          </cell>
        </row>
        <row r="1860">
          <cell r="C1860">
            <v>36189</v>
          </cell>
          <cell r="D1860">
            <v>14.297539</v>
          </cell>
          <cell r="E1860">
            <v>0</v>
          </cell>
        </row>
        <row r="1861">
          <cell r="C1861">
            <v>36192</v>
          </cell>
          <cell r="D1861">
            <v>12.906427000000001</v>
          </cell>
          <cell r="E1861">
            <v>1.03E-4</v>
          </cell>
        </row>
        <row r="1862">
          <cell r="C1862">
            <v>36193</v>
          </cell>
          <cell r="D1862">
            <v>12.906427000000001</v>
          </cell>
          <cell r="E1862">
            <v>0</v>
          </cell>
        </row>
        <row r="1863">
          <cell r="C1863">
            <v>36194</v>
          </cell>
          <cell r="D1863">
            <v>12.906427000000001</v>
          </cell>
          <cell r="E1863">
            <v>0</v>
          </cell>
        </row>
        <row r="1864">
          <cell r="C1864">
            <v>36195</v>
          </cell>
          <cell r="D1864">
            <v>12.906427000000001</v>
          </cell>
          <cell r="E1864">
            <v>0</v>
          </cell>
        </row>
        <row r="1865">
          <cell r="C1865">
            <v>36196</v>
          </cell>
          <cell r="D1865">
            <v>12.906427000000001</v>
          </cell>
          <cell r="E1865">
            <v>0</v>
          </cell>
        </row>
        <row r="1866">
          <cell r="C1866">
            <v>36199</v>
          </cell>
          <cell r="D1866">
            <v>12.906427000000001</v>
          </cell>
          <cell r="E1866">
            <v>0</v>
          </cell>
        </row>
        <row r="1867">
          <cell r="C1867">
            <v>36200</v>
          </cell>
          <cell r="D1867">
            <v>12.906427000000001</v>
          </cell>
          <cell r="E1867">
            <v>0</v>
          </cell>
        </row>
        <row r="1868">
          <cell r="C1868">
            <v>36201</v>
          </cell>
          <cell r="D1868">
            <v>13.399113</v>
          </cell>
          <cell r="E1868">
            <v>1.08E-4</v>
          </cell>
        </row>
        <row r="1869">
          <cell r="C1869">
            <v>36202</v>
          </cell>
          <cell r="D1869">
            <v>13.399113</v>
          </cell>
          <cell r="E1869">
            <v>0</v>
          </cell>
        </row>
        <row r="1870">
          <cell r="C1870">
            <v>36203</v>
          </cell>
          <cell r="D1870">
            <v>13.399113</v>
          </cell>
          <cell r="E1870">
            <v>1.4999999999999999E-4</v>
          </cell>
        </row>
        <row r="1871">
          <cell r="C1871">
            <v>36206</v>
          </cell>
          <cell r="D1871">
            <v>13.331488999999999</v>
          </cell>
          <cell r="E1871">
            <v>5.0000000000000004E-6</v>
          </cell>
        </row>
        <row r="1872">
          <cell r="C1872">
            <v>36207</v>
          </cell>
          <cell r="D1872">
            <v>13.331488999999999</v>
          </cell>
          <cell r="E1872">
            <v>0</v>
          </cell>
        </row>
        <row r="1873">
          <cell r="C1873">
            <v>36208</v>
          </cell>
          <cell r="D1873">
            <v>13.331488999999999</v>
          </cell>
          <cell r="E1873">
            <v>0</v>
          </cell>
        </row>
        <row r="1874">
          <cell r="C1874">
            <v>36209</v>
          </cell>
          <cell r="D1874">
            <v>13.331488999999999</v>
          </cell>
          <cell r="E1874">
            <v>0</v>
          </cell>
        </row>
        <row r="1875">
          <cell r="C1875">
            <v>36210</v>
          </cell>
          <cell r="D1875">
            <v>13.331488999999999</v>
          </cell>
          <cell r="E1875">
            <v>0</v>
          </cell>
        </row>
        <row r="1876">
          <cell r="C1876">
            <v>36213</v>
          </cell>
          <cell r="D1876">
            <v>13.331488999999999</v>
          </cell>
          <cell r="E1876">
            <v>0</v>
          </cell>
        </row>
        <row r="1877">
          <cell r="C1877">
            <v>36214</v>
          </cell>
          <cell r="D1877">
            <v>13.331488999999999</v>
          </cell>
          <cell r="E1877">
            <v>0</v>
          </cell>
        </row>
        <row r="1878">
          <cell r="C1878">
            <v>36215</v>
          </cell>
          <cell r="D1878">
            <v>13.331488999999999</v>
          </cell>
          <cell r="E1878">
            <v>0</v>
          </cell>
        </row>
        <row r="1879">
          <cell r="C1879">
            <v>36216</v>
          </cell>
          <cell r="D1879">
            <v>13.331488999999999</v>
          </cell>
          <cell r="E1879">
            <v>0</v>
          </cell>
        </row>
        <row r="1880">
          <cell r="C1880">
            <v>36217</v>
          </cell>
          <cell r="D1880">
            <v>13.331488999999999</v>
          </cell>
          <cell r="E1880">
            <v>0</v>
          </cell>
        </row>
        <row r="1881">
          <cell r="C1881">
            <v>36220</v>
          </cell>
          <cell r="D1881">
            <v>13.331488999999999</v>
          </cell>
          <cell r="E1881">
            <v>0</v>
          </cell>
        </row>
        <row r="1882">
          <cell r="C1882">
            <v>36221</v>
          </cell>
          <cell r="D1882">
            <v>13.331488999999999</v>
          </cell>
          <cell r="E1882">
            <v>0</v>
          </cell>
        </row>
        <row r="1883">
          <cell r="C1883">
            <v>36222</v>
          </cell>
          <cell r="D1883">
            <v>12.761520000000001</v>
          </cell>
          <cell r="E1883">
            <v>7.7000000000000001E-5</v>
          </cell>
        </row>
        <row r="1884">
          <cell r="C1884">
            <v>36223</v>
          </cell>
          <cell r="D1884">
            <v>12.761520000000001</v>
          </cell>
          <cell r="E1884">
            <v>0</v>
          </cell>
        </row>
        <row r="1885">
          <cell r="C1885">
            <v>36224</v>
          </cell>
          <cell r="D1885">
            <v>12.761520000000001</v>
          </cell>
          <cell r="E1885">
            <v>0</v>
          </cell>
        </row>
        <row r="1886">
          <cell r="C1886">
            <v>36227</v>
          </cell>
          <cell r="D1886">
            <v>12.761520000000001</v>
          </cell>
          <cell r="E1886">
            <v>0</v>
          </cell>
        </row>
        <row r="1887">
          <cell r="C1887">
            <v>36228</v>
          </cell>
          <cell r="D1887">
            <v>12.761520000000001</v>
          </cell>
          <cell r="E1887">
            <v>0</v>
          </cell>
        </row>
        <row r="1888">
          <cell r="C1888">
            <v>36229</v>
          </cell>
          <cell r="D1888">
            <v>12.761520000000001</v>
          </cell>
          <cell r="E1888">
            <v>0</v>
          </cell>
        </row>
        <row r="1889">
          <cell r="C1889">
            <v>36230</v>
          </cell>
          <cell r="D1889">
            <v>12.761520000000001</v>
          </cell>
          <cell r="E1889">
            <v>0</v>
          </cell>
        </row>
        <row r="1890">
          <cell r="C1890">
            <v>36231</v>
          </cell>
          <cell r="D1890">
            <v>11.592599</v>
          </cell>
          <cell r="E1890">
            <v>1.55E-4</v>
          </cell>
        </row>
        <row r="1891">
          <cell r="C1891">
            <v>36234</v>
          </cell>
          <cell r="D1891">
            <v>11.592599</v>
          </cell>
          <cell r="E1891">
            <v>0</v>
          </cell>
        </row>
        <row r="1892">
          <cell r="C1892">
            <v>36235</v>
          </cell>
          <cell r="D1892">
            <v>11.592599</v>
          </cell>
          <cell r="E1892">
            <v>0</v>
          </cell>
        </row>
        <row r="1893">
          <cell r="C1893">
            <v>36236</v>
          </cell>
          <cell r="D1893">
            <v>11.592599</v>
          </cell>
          <cell r="E1893">
            <v>0</v>
          </cell>
        </row>
        <row r="1894">
          <cell r="C1894">
            <v>36237</v>
          </cell>
          <cell r="D1894">
            <v>11.592599</v>
          </cell>
          <cell r="E1894">
            <v>0</v>
          </cell>
        </row>
        <row r="1895">
          <cell r="C1895">
            <v>36238</v>
          </cell>
          <cell r="D1895">
            <v>11.592599</v>
          </cell>
          <cell r="E1895">
            <v>0</v>
          </cell>
        </row>
        <row r="1896">
          <cell r="C1896">
            <v>36241</v>
          </cell>
          <cell r="D1896">
            <v>11.592599</v>
          </cell>
          <cell r="E1896">
            <v>0</v>
          </cell>
        </row>
        <row r="1897">
          <cell r="C1897">
            <v>36242</v>
          </cell>
          <cell r="D1897">
            <v>11.592599</v>
          </cell>
          <cell r="E1897">
            <v>0</v>
          </cell>
        </row>
        <row r="1898">
          <cell r="C1898">
            <v>36243</v>
          </cell>
          <cell r="D1898">
            <v>11.592599</v>
          </cell>
          <cell r="E1898">
            <v>0</v>
          </cell>
        </row>
        <row r="1899">
          <cell r="C1899">
            <v>36244</v>
          </cell>
          <cell r="D1899">
            <v>11.573278</v>
          </cell>
          <cell r="E1899">
            <v>8.2000000000000001E-5</v>
          </cell>
        </row>
        <row r="1900">
          <cell r="C1900">
            <v>36245</v>
          </cell>
          <cell r="D1900">
            <v>11.573278</v>
          </cell>
          <cell r="E1900">
            <v>0</v>
          </cell>
        </row>
        <row r="1901">
          <cell r="C1901">
            <v>36248</v>
          </cell>
          <cell r="D1901">
            <v>11.573278</v>
          </cell>
          <cell r="E1901">
            <v>0</v>
          </cell>
        </row>
        <row r="1902">
          <cell r="C1902">
            <v>36249</v>
          </cell>
          <cell r="D1902">
            <v>11.573278</v>
          </cell>
          <cell r="E1902">
            <v>0</v>
          </cell>
        </row>
        <row r="1903">
          <cell r="C1903">
            <v>36250</v>
          </cell>
          <cell r="D1903">
            <v>11.573278</v>
          </cell>
          <cell r="E1903">
            <v>0</v>
          </cell>
        </row>
        <row r="1904">
          <cell r="C1904">
            <v>36251</v>
          </cell>
          <cell r="D1904">
            <v>11.573278</v>
          </cell>
          <cell r="E1904">
            <v>0</v>
          </cell>
        </row>
        <row r="1905">
          <cell r="C1905">
            <v>36252</v>
          </cell>
          <cell r="D1905">
            <v>11.573278</v>
          </cell>
          <cell r="E1905">
            <v>0</v>
          </cell>
        </row>
        <row r="1906">
          <cell r="C1906">
            <v>36255</v>
          </cell>
          <cell r="D1906">
            <v>11.573278</v>
          </cell>
          <cell r="E1906">
            <v>0</v>
          </cell>
        </row>
        <row r="1907">
          <cell r="C1907">
            <v>36256</v>
          </cell>
          <cell r="D1907">
            <v>11.573278</v>
          </cell>
          <cell r="E1907">
            <v>0</v>
          </cell>
        </row>
        <row r="1908">
          <cell r="C1908">
            <v>36257</v>
          </cell>
          <cell r="D1908">
            <v>11.573278</v>
          </cell>
          <cell r="E1908">
            <v>0</v>
          </cell>
        </row>
        <row r="1909">
          <cell r="C1909">
            <v>36258</v>
          </cell>
          <cell r="D1909">
            <v>11.573278</v>
          </cell>
          <cell r="E1909">
            <v>0</v>
          </cell>
        </row>
        <row r="1910">
          <cell r="C1910">
            <v>36259</v>
          </cell>
          <cell r="D1910">
            <v>11.573278</v>
          </cell>
          <cell r="E1910">
            <v>0</v>
          </cell>
        </row>
        <row r="1911">
          <cell r="C1911">
            <v>36262</v>
          </cell>
          <cell r="D1911">
            <v>11.573278</v>
          </cell>
          <cell r="E1911">
            <v>0</v>
          </cell>
        </row>
        <row r="1912">
          <cell r="C1912">
            <v>36263</v>
          </cell>
          <cell r="D1912">
            <v>11.573278</v>
          </cell>
          <cell r="E1912">
            <v>0</v>
          </cell>
        </row>
        <row r="1913">
          <cell r="C1913">
            <v>36264</v>
          </cell>
          <cell r="D1913">
            <v>11.573278</v>
          </cell>
          <cell r="E1913">
            <v>0</v>
          </cell>
        </row>
        <row r="1914">
          <cell r="C1914">
            <v>36265</v>
          </cell>
          <cell r="D1914">
            <v>11.573278</v>
          </cell>
          <cell r="E1914">
            <v>0</v>
          </cell>
        </row>
        <row r="1915">
          <cell r="C1915">
            <v>36266</v>
          </cell>
          <cell r="D1915">
            <v>11.573278</v>
          </cell>
          <cell r="E1915">
            <v>0</v>
          </cell>
        </row>
        <row r="1916">
          <cell r="C1916">
            <v>36269</v>
          </cell>
          <cell r="D1916">
            <v>11.573278</v>
          </cell>
          <cell r="E1916">
            <v>0</v>
          </cell>
        </row>
        <row r="1917">
          <cell r="C1917">
            <v>36270</v>
          </cell>
          <cell r="D1917">
            <v>11.592599</v>
          </cell>
          <cell r="E1917">
            <v>4.1399999999999998E-4</v>
          </cell>
        </row>
        <row r="1918">
          <cell r="C1918">
            <v>36271</v>
          </cell>
          <cell r="D1918">
            <v>11.592599</v>
          </cell>
          <cell r="E1918">
            <v>1.55E-4</v>
          </cell>
        </row>
        <row r="1919">
          <cell r="C1919">
            <v>36272</v>
          </cell>
          <cell r="D1919">
            <v>11.592599</v>
          </cell>
          <cell r="E1919">
            <v>1.6000000000000001E-4</v>
          </cell>
        </row>
        <row r="1920">
          <cell r="C1920">
            <v>36273</v>
          </cell>
          <cell r="D1920">
            <v>11.592599</v>
          </cell>
          <cell r="E1920">
            <v>0</v>
          </cell>
        </row>
        <row r="1921">
          <cell r="C1921">
            <v>36276</v>
          </cell>
          <cell r="D1921">
            <v>11.592599</v>
          </cell>
          <cell r="E1921">
            <v>0</v>
          </cell>
        </row>
        <row r="1922">
          <cell r="C1922">
            <v>36277</v>
          </cell>
          <cell r="D1922">
            <v>11.61192</v>
          </cell>
          <cell r="E1922">
            <v>1.2899999999999999E-4</v>
          </cell>
        </row>
        <row r="1923">
          <cell r="C1923">
            <v>36278</v>
          </cell>
          <cell r="D1923">
            <v>11.61192</v>
          </cell>
          <cell r="E1923">
            <v>0</v>
          </cell>
        </row>
        <row r="1924">
          <cell r="C1924">
            <v>36279</v>
          </cell>
          <cell r="D1924">
            <v>11.61192</v>
          </cell>
          <cell r="E1924">
            <v>0</v>
          </cell>
        </row>
        <row r="1925">
          <cell r="C1925">
            <v>36280</v>
          </cell>
          <cell r="D1925">
            <v>11.61192</v>
          </cell>
          <cell r="E1925">
            <v>0</v>
          </cell>
        </row>
        <row r="1926">
          <cell r="C1926">
            <v>36283</v>
          </cell>
          <cell r="D1926">
            <v>11.61192</v>
          </cell>
          <cell r="E1926">
            <v>0</v>
          </cell>
        </row>
        <row r="1927">
          <cell r="C1927">
            <v>36284</v>
          </cell>
          <cell r="D1927">
            <v>11.61192</v>
          </cell>
          <cell r="E1927">
            <v>0</v>
          </cell>
        </row>
        <row r="1928">
          <cell r="C1928">
            <v>36285</v>
          </cell>
          <cell r="D1928">
            <v>11.689204</v>
          </cell>
          <cell r="E1928">
            <v>3.88E-4</v>
          </cell>
        </row>
        <row r="1929">
          <cell r="C1929">
            <v>36286</v>
          </cell>
          <cell r="D1929">
            <v>11.689204</v>
          </cell>
          <cell r="E1929">
            <v>0</v>
          </cell>
        </row>
        <row r="1930">
          <cell r="C1930">
            <v>36287</v>
          </cell>
          <cell r="D1930">
            <v>11.689204</v>
          </cell>
          <cell r="E1930">
            <v>0</v>
          </cell>
        </row>
        <row r="1931">
          <cell r="C1931">
            <v>36290</v>
          </cell>
          <cell r="D1931">
            <v>11.689204</v>
          </cell>
          <cell r="E1931">
            <v>0</v>
          </cell>
        </row>
        <row r="1932">
          <cell r="C1932">
            <v>36291</v>
          </cell>
          <cell r="D1932">
            <v>11.631240999999999</v>
          </cell>
          <cell r="E1932">
            <v>1.526E-3</v>
          </cell>
        </row>
        <row r="1933">
          <cell r="C1933">
            <v>36292</v>
          </cell>
          <cell r="D1933">
            <v>11.631240999999999</v>
          </cell>
          <cell r="E1933">
            <v>0</v>
          </cell>
        </row>
        <row r="1934">
          <cell r="C1934">
            <v>36293</v>
          </cell>
          <cell r="D1934">
            <v>12.751859</v>
          </cell>
          <cell r="E1934">
            <v>5.1E-5</v>
          </cell>
        </row>
        <row r="1935">
          <cell r="C1935">
            <v>36294</v>
          </cell>
          <cell r="D1935">
            <v>12.751859</v>
          </cell>
          <cell r="E1935">
            <v>0</v>
          </cell>
        </row>
        <row r="1936">
          <cell r="C1936">
            <v>36297</v>
          </cell>
          <cell r="D1936">
            <v>12.751859</v>
          </cell>
          <cell r="E1936">
            <v>0</v>
          </cell>
        </row>
        <row r="1937">
          <cell r="C1937">
            <v>36298</v>
          </cell>
          <cell r="D1937">
            <v>12.751859</v>
          </cell>
          <cell r="E1937">
            <v>0</v>
          </cell>
        </row>
        <row r="1938">
          <cell r="C1938">
            <v>36299</v>
          </cell>
          <cell r="D1938">
            <v>12.751859</v>
          </cell>
          <cell r="E1938">
            <v>0</v>
          </cell>
        </row>
        <row r="1939">
          <cell r="C1939">
            <v>36300</v>
          </cell>
          <cell r="D1939">
            <v>12.751859</v>
          </cell>
          <cell r="E1939">
            <v>0</v>
          </cell>
        </row>
        <row r="1940">
          <cell r="C1940">
            <v>36301</v>
          </cell>
          <cell r="D1940">
            <v>12.751859</v>
          </cell>
          <cell r="E1940">
            <v>0</v>
          </cell>
        </row>
        <row r="1941">
          <cell r="C1941">
            <v>36304</v>
          </cell>
          <cell r="D1941">
            <v>12.751859</v>
          </cell>
          <cell r="E1941">
            <v>0</v>
          </cell>
        </row>
        <row r="1942">
          <cell r="C1942">
            <v>36305</v>
          </cell>
          <cell r="D1942">
            <v>12.751859</v>
          </cell>
          <cell r="E1942">
            <v>7.76E-4</v>
          </cell>
        </row>
        <row r="1943">
          <cell r="C1943">
            <v>36306</v>
          </cell>
          <cell r="D1943">
            <v>12.751859</v>
          </cell>
          <cell r="E1943">
            <v>0</v>
          </cell>
        </row>
        <row r="1944">
          <cell r="C1944">
            <v>36307</v>
          </cell>
          <cell r="D1944">
            <v>14.056027</v>
          </cell>
          <cell r="E1944">
            <v>2.0699999999999999E-4</v>
          </cell>
        </row>
        <row r="1945">
          <cell r="C1945">
            <v>36308</v>
          </cell>
          <cell r="D1945">
            <v>14.056027</v>
          </cell>
          <cell r="E1945">
            <v>6.2100000000000002E-4</v>
          </cell>
        </row>
        <row r="1946">
          <cell r="C1946">
            <v>36311</v>
          </cell>
          <cell r="D1946">
            <v>14.056027</v>
          </cell>
          <cell r="E1946">
            <v>1.08E-4</v>
          </cell>
        </row>
        <row r="1947">
          <cell r="C1947">
            <v>36312</v>
          </cell>
          <cell r="D1947">
            <v>15.485780999999999</v>
          </cell>
          <cell r="E1947">
            <v>3.1E-4</v>
          </cell>
        </row>
        <row r="1948">
          <cell r="C1948">
            <v>36313</v>
          </cell>
          <cell r="D1948">
            <v>16.229638999999999</v>
          </cell>
          <cell r="E1948">
            <v>1.03E-4</v>
          </cell>
        </row>
        <row r="1949">
          <cell r="C1949">
            <v>36314</v>
          </cell>
          <cell r="D1949">
            <v>16.229638999999999</v>
          </cell>
          <cell r="E1949">
            <v>0</v>
          </cell>
        </row>
        <row r="1950">
          <cell r="C1950">
            <v>36315</v>
          </cell>
          <cell r="D1950">
            <v>16.229638999999999</v>
          </cell>
          <cell r="E1950">
            <v>0</v>
          </cell>
        </row>
        <row r="1951">
          <cell r="C1951">
            <v>36318</v>
          </cell>
          <cell r="D1951">
            <v>16.229638999999999</v>
          </cell>
          <cell r="E1951">
            <v>0</v>
          </cell>
        </row>
        <row r="1952">
          <cell r="C1952">
            <v>36319</v>
          </cell>
          <cell r="D1952">
            <v>16.229638999999999</v>
          </cell>
          <cell r="E1952">
            <v>0</v>
          </cell>
        </row>
        <row r="1953">
          <cell r="C1953">
            <v>36320</v>
          </cell>
          <cell r="D1953">
            <v>16.229638999999999</v>
          </cell>
          <cell r="E1953">
            <v>0</v>
          </cell>
        </row>
        <row r="1954">
          <cell r="C1954">
            <v>36321</v>
          </cell>
          <cell r="D1954">
            <v>16.229638999999999</v>
          </cell>
          <cell r="E1954">
            <v>0</v>
          </cell>
        </row>
        <row r="1955">
          <cell r="C1955">
            <v>36322</v>
          </cell>
          <cell r="D1955">
            <v>16.229638999999999</v>
          </cell>
          <cell r="E1955">
            <v>0</v>
          </cell>
        </row>
        <row r="1956">
          <cell r="C1956">
            <v>36325</v>
          </cell>
          <cell r="D1956">
            <v>16.229638999999999</v>
          </cell>
          <cell r="E1956">
            <v>0</v>
          </cell>
        </row>
        <row r="1957">
          <cell r="C1957">
            <v>36326</v>
          </cell>
          <cell r="D1957">
            <v>16.229638999999999</v>
          </cell>
          <cell r="E1957">
            <v>0</v>
          </cell>
        </row>
        <row r="1958">
          <cell r="C1958">
            <v>36327</v>
          </cell>
          <cell r="D1958">
            <v>16.229638999999999</v>
          </cell>
          <cell r="E1958">
            <v>0</v>
          </cell>
        </row>
        <row r="1959">
          <cell r="C1959">
            <v>36328</v>
          </cell>
          <cell r="D1959">
            <v>16.229638999999999</v>
          </cell>
          <cell r="E1959">
            <v>0</v>
          </cell>
        </row>
        <row r="1960">
          <cell r="C1960">
            <v>36329</v>
          </cell>
          <cell r="D1960">
            <v>16.229638999999999</v>
          </cell>
          <cell r="E1960">
            <v>0</v>
          </cell>
        </row>
        <row r="1961">
          <cell r="C1961">
            <v>36332</v>
          </cell>
          <cell r="D1961">
            <v>16.229638999999999</v>
          </cell>
          <cell r="E1961">
            <v>0</v>
          </cell>
        </row>
        <row r="1962">
          <cell r="C1962">
            <v>36333</v>
          </cell>
          <cell r="D1962">
            <v>16.229638999999999</v>
          </cell>
          <cell r="E1962">
            <v>0</v>
          </cell>
        </row>
        <row r="1963">
          <cell r="C1963">
            <v>36334</v>
          </cell>
          <cell r="D1963">
            <v>16.229638999999999</v>
          </cell>
          <cell r="E1963">
            <v>0</v>
          </cell>
        </row>
        <row r="1964">
          <cell r="C1964">
            <v>36335</v>
          </cell>
          <cell r="D1964">
            <v>16.229638999999999</v>
          </cell>
          <cell r="E1964">
            <v>0</v>
          </cell>
        </row>
        <row r="1965">
          <cell r="C1965">
            <v>36336</v>
          </cell>
          <cell r="D1965">
            <v>16.229638999999999</v>
          </cell>
          <cell r="E1965">
            <v>0</v>
          </cell>
        </row>
        <row r="1966">
          <cell r="C1966">
            <v>36339</v>
          </cell>
          <cell r="D1966">
            <v>16.229638999999999</v>
          </cell>
          <cell r="E1966">
            <v>0</v>
          </cell>
        </row>
        <row r="1967">
          <cell r="C1967">
            <v>36340</v>
          </cell>
          <cell r="D1967">
            <v>16.229638999999999</v>
          </cell>
          <cell r="E1967">
            <v>0</v>
          </cell>
        </row>
        <row r="1968">
          <cell r="C1968">
            <v>36341</v>
          </cell>
          <cell r="D1968">
            <v>16.229638999999999</v>
          </cell>
          <cell r="E1968">
            <v>0</v>
          </cell>
        </row>
        <row r="1969">
          <cell r="C1969">
            <v>36342</v>
          </cell>
          <cell r="D1969">
            <v>16.229638999999999</v>
          </cell>
          <cell r="E1969">
            <v>0</v>
          </cell>
        </row>
        <row r="1970">
          <cell r="C1970">
            <v>36343</v>
          </cell>
          <cell r="D1970">
            <v>16.229638999999999</v>
          </cell>
          <cell r="E1970">
            <v>0</v>
          </cell>
        </row>
        <row r="1971">
          <cell r="C1971">
            <v>36346</v>
          </cell>
          <cell r="D1971">
            <v>16.229638999999999</v>
          </cell>
          <cell r="E1971">
            <v>0</v>
          </cell>
        </row>
        <row r="1972">
          <cell r="C1972">
            <v>36347</v>
          </cell>
          <cell r="D1972">
            <v>16.229638999999999</v>
          </cell>
          <cell r="E1972">
            <v>0</v>
          </cell>
        </row>
        <row r="1973">
          <cell r="C1973">
            <v>36348</v>
          </cell>
          <cell r="D1973">
            <v>15.437478</v>
          </cell>
          <cell r="E1973">
            <v>0</v>
          </cell>
        </row>
        <row r="1974">
          <cell r="C1974">
            <v>36349</v>
          </cell>
          <cell r="D1974">
            <v>15.437478</v>
          </cell>
          <cell r="E1974">
            <v>0</v>
          </cell>
        </row>
        <row r="1975">
          <cell r="C1975">
            <v>36350</v>
          </cell>
          <cell r="D1975">
            <v>15.437478</v>
          </cell>
          <cell r="E1975">
            <v>1.8100000000000001E-4</v>
          </cell>
        </row>
        <row r="1976">
          <cell r="C1976">
            <v>36353</v>
          </cell>
          <cell r="D1976">
            <v>15.437478</v>
          </cell>
          <cell r="E1976">
            <v>0</v>
          </cell>
        </row>
        <row r="1977">
          <cell r="C1977">
            <v>36354</v>
          </cell>
          <cell r="D1977">
            <v>15.437478</v>
          </cell>
          <cell r="E1977">
            <v>1.2899999999999999E-4</v>
          </cell>
        </row>
        <row r="1978">
          <cell r="C1978">
            <v>36355</v>
          </cell>
          <cell r="D1978">
            <v>15.437478</v>
          </cell>
          <cell r="E1978">
            <v>0</v>
          </cell>
        </row>
        <row r="1979">
          <cell r="C1979">
            <v>36356</v>
          </cell>
          <cell r="D1979">
            <v>15.437478</v>
          </cell>
          <cell r="E1979">
            <v>2.0699999999999999E-4</v>
          </cell>
        </row>
        <row r="1980">
          <cell r="C1980">
            <v>36357</v>
          </cell>
          <cell r="D1980">
            <v>15.437478</v>
          </cell>
          <cell r="E1980">
            <v>0</v>
          </cell>
        </row>
        <row r="1981">
          <cell r="C1981">
            <v>36360</v>
          </cell>
          <cell r="D1981">
            <v>15.437478</v>
          </cell>
          <cell r="E1981">
            <v>0</v>
          </cell>
        </row>
        <row r="1982">
          <cell r="C1982">
            <v>36361</v>
          </cell>
          <cell r="D1982">
            <v>15.437478</v>
          </cell>
          <cell r="E1982">
            <v>0</v>
          </cell>
        </row>
        <row r="1983">
          <cell r="C1983">
            <v>36362</v>
          </cell>
          <cell r="D1983">
            <v>15.437478</v>
          </cell>
          <cell r="E1983">
            <v>0</v>
          </cell>
        </row>
        <row r="1984">
          <cell r="C1984">
            <v>36363</v>
          </cell>
          <cell r="D1984">
            <v>15.437478</v>
          </cell>
          <cell r="E1984">
            <v>0</v>
          </cell>
        </row>
        <row r="1985">
          <cell r="C1985">
            <v>36364</v>
          </cell>
          <cell r="D1985">
            <v>15.437478</v>
          </cell>
          <cell r="E1985">
            <v>0</v>
          </cell>
        </row>
        <row r="1986">
          <cell r="C1986">
            <v>36367</v>
          </cell>
          <cell r="D1986">
            <v>15.437478</v>
          </cell>
          <cell r="E1986">
            <v>0</v>
          </cell>
        </row>
        <row r="1987">
          <cell r="C1987">
            <v>36368</v>
          </cell>
          <cell r="D1987">
            <v>15.437478</v>
          </cell>
          <cell r="E1987">
            <v>0</v>
          </cell>
        </row>
        <row r="1988">
          <cell r="C1988">
            <v>36369</v>
          </cell>
          <cell r="D1988">
            <v>15.437478</v>
          </cell>
          <cell r="E1988">
            <v>0</v>
          </cell>
        </row>
        <row r="1989">
          <cell r="C1989">
            <v>36370</v>
          </cell>
          <cell r="D1989">
            <v>15.437478</v>
          </cell>
          <cell r="E1989">
            <v>0</v>
          </cell>
        </row>
        <row r="1990">
          <cell r="C1990">
            <v>36371</v>
          </cell>
          <cell r="D1990">
            <v>15.437478</v>
          </cell>
          <cell r="E1990">
            <v>0</v>
          </cell>
        </row>
        <row r="1991">
          <cell r="C1991">
            <v>36374</v>
          </cell>
          <cell r="D1991">
            <v>15.437478</v>
          </cell>
          <cell r="E1991">
            <v>0</v>
          </cell>
        </row>
        <row r="1992">
          <cell r="C1992">
            <v>36375</v>
          </cell>
          <cell r="D1992">
            <v>15.437478</v>
          </cell>
          <cell r="E1992">
            <v>0</v>
          </cell>
        </row>
        <row r="1993">
          <cell r="C1993">
            <v>36376</v>
          </cell>
          <cell r="D1993">
            <v>15.437478</v>
          </cell>
          <cell r="E1993">
            <v>0</v>
          </cell>
        </row>
        <row r="1994">
          <cell r="C1994">
            <v>36377</v>
          </cell>
          <cell r="D1994">
            <v>15.070379000000001</v>
          </cell>
          <cell r="E1994">
            <v>1.03E-4</v>
          </cell>
        </row>
        <row r="1995">
          <cell r="C1995">
            <v>36378</v>
          </cell>
          <cell r="D1995">
            <v>15.070379000000001</v>
          </cell>
          <cell r="E1995">
            <v>0</v>
          </cell>
        </row>
        <row r="1996">
          <cell r="C1996">
            <v>36381</v>
          </cell>
          <cell r="D1996">
            <v>15.070379000000001</v>
          </cell>
          <cell r="E1996">
            <v>0</v>
          </cell>
        </row>
        <row r="1997">
          <cell r="C1997">
            <v>36382</v>
          </cell>
          <cell r="D1997">
            <v>15.070379000000001</v>
          </cell>
          <cell r="E1997">
            <v>0</v>
          </cell>
        </row>
        <row r="1998">
          <cell r="C1998">
            <v>36383</v>
          </cell>
          <cell r="D1998">
            <v>15.070379000000001</v>
          </cell>
          <cell r="E1998">
            <v>0</v>
          </cell>
        </row>
        <row r="1999">
          <cell r="C1999">
            <v>36384</v>
          </cell>
          <cell r="D1999">
            <v>12.751859</v>
          </cell>
          <cell r="E1999">
            <v>3.3599999999999998E-4</v>
          </cell>
        </row>
        <row r="2000">
          <cell r="C2000">
            <v>36385</v>
          </cell>
          <cell r="D2000">
            <v>12.751859</v>
          </cell>
          <cell r="E2000">
            <v>0</v>
          </cell>
        </row>
        <row r="2001">
          <cell r="C2001">
            <v>36388</v>
          </cell>
          <cell r="D2001">
            <v>13.524699</v>
          </cell>
          <cell r="E2001">
            <v>1.75E-4</v>
          </cell>
        </row>
        <row r="2002">
          <cell r="C2002">
            <v>36389</v>
          </cell>
          <cell r="D2002">
            <v>13.524699</v>
          </cell>
          <cell r="E2002">
            <v>0</v>
          </cell>
        </row>
        <row r="2003">
          <cell r="C2003">
            <v>36390</v>
          </cell>
          <cell r="D2003">
            <v>13.524699</v>
          </cell>
          <cell r="E2003">
            <v>0</v>
          </cell>
        </row>
        <row r="2004">
          <cell r="C2004">
            <v>36391</v>
          </cell>
          <cell r="D2004">
            <v>13.524699</v>
          </cell>
          <cell r="E2004">
            <v>0</v>
          </cell>
        </row>
        <row r="2005">
          <cell r="C2005">
            <v>36392</v>
          </cell>
          <cell r="D2005">
            <v>13.911118999999999</v>
          </cell>
          <cell r="E2005">
            <v>2.5799999999999998E-4</v>
          </cell>
        </row>
        <row r="2006">
          <cell r="C2006">
            <v>36395</v>
          </cell>
          <cell r="D2006">
            <v>13.524699</v>
          </cell>
          <cell r="E2006">
            <v>2.3800000000000001E-4</v>
          </cell>
        </row>
        <row r="2007">
          <cell r="C2007">
            <v>36396</v>
          </cell>
          <cell r="D2007">
            <v>13.524699</v>
          </cell>
          <cell r="E2007">
            <v>0</v>
          </cell>
        </row>
        <row r="2008">
          <cell r="C2008">
            <v>36397</v>
          </cell>
          <cell r="D2008">
            <v>12.751859</v>
          </cell>
          <cell r="E2008">
            <v>2.5799999999999998E-4</v>
          </cell>
        </row>
        <row r="2009">
          <cell r="C2009">
            <v>36398</v>
          </cell>
          <cell r="D2009">
            <v>12.751859</v>
          </cell>
          <cell r="E2009">
            <v>0</v>
          </cell>
        </row>
        <row r="2010">
          <cell r="C2010">
            <v>36399</v>
          </cell>
          <cell r="D2010">
            <v>12.848464</v>
          </cell>
          <cell r="E2010">
            <v>1.13E-4</v>
          </cell>
        </row>
        <row r="2011">
          <cell r="C2011">
            <v>36402</v>
          </cell>
          <cell r="D2011">
            <v>12.848464</v>
          </cell>
          <cell r="E2011">
            <v>0</v>
          </cell>
        </row>
        <row r="2012">
          <cell r="C2012">
            <v>36403</v>
          </cell>
          <cell r="D2012">
            <v>12.848464</v>
          </cell>
          <cell r="E2012">
            <v>0</v>
          </cell>
        </row>
        <row r="2013">
          <cell r="C2013">
            <v>36404</v>
          </cell>
          <cell r="D2013">
            <v>12.848464</v>
          </cell>
          <cell r="E2013">
            <v>0</v>
          </cell>
        </row>
        <row r="2014">
          <cell r="C2014">
            <v>36405</v>
          </cell>
          <cell r="D2014">
            <v>12.848464</v>
          </cell>
          <cell r="E2014">
            <v>0</v>
          </cell>
        </row>
        <row r="2015">
          <cell r="C2015">
            <v>36406</v>
          </cell>
          <cell r="D2015">
            <v>13.1576</v>
          </cell>
          <cell r="E2015">
            <v>2.5799999999999998E-4</v>
          </cell>
        </row>
        <row r="2016">
          <cell r="C2016">
            <v>36409</v>
          </cell>
          <cell r="D2016">
            <v>13.1576</v>
          </cell>
          <cell r="E2016">
            <v>0</v>
          </cell>
        </row>
        <row r="2017">
          <cell r="C2017">
            <v>36410</v>
          </cell>
          <cell r="D2017">
            <v>13.1576</v>
          </cell>
          <cell r="E2017">
            <v>0</v>
          </cell>
        </row>
        <row r="2018">
          <cell r="C2018">
            <v>36411</v>
          </cell>
          <cell r="D2018">
            <v>13.1576</v>
          </cell>
          <cell r="E2018">
            <v>0</v>
          </cell>
        </row>
        <row r="2019">
          <cell r="C2019">
            <v>36412</v>
          </cell>
          <cell r="D2019">
            <v>14.490748999999999</v>
          </cell>
          <cell r="E2019">
            <v>5.1E-5</v>
          </cell>
        </row>
        <row r="2020">
          <cell r="C2020">
            <v>36413</v>
          </cell>
          <cell r="D2020">
            <v>13.254205000000001</v>
          </cell>
          <cell r="E2020">
            <v>7.2000000000000002E-5</v>
          </cell>
        </row>
        <row r="2021">
          <cell r="C2021">
            <v>36416</v>
          </cell>
          <cell r="D2021">
            <v>13.254205000000001</v>
          </cell>
          <cell r="E2021">
            <v>0</v>
          </cell>
        </row>
        <row r="2022">
          <cell r="C2022">
            <v>36417</v>
          </cell>
          <cell r="D2022">
            <v>13.254205000000001</v>
          </cell>
          <cell r="E2022">
            <v>0</v>
          </cell>
        </row>
        <row r="2023">
          <cell r="C2023">
            <v>36418</v>
          </cell>
          <cell r="D2023">
            <v>13.254205000000001</v>
          </cell>
          <cell r="E2023">
            <v>0</v>
          </cell>
        </row>
        <row r="2024">
          <cell r="C2024">
            <v>36419</v>
          </cell>
          <cell r="D2024">
            <v>13.254205000000001</v>
          </cell>
          <cell r="E2024">
            <v>0</v>
          </cell>
        </row>
        <row r="2025">
          <cell r="C2025">
            <v>36420</v>
          </cell>
          <cell r="D2025">
            <v>14.490748999999999</v>
          </cell>
          <cell r="E2025">
            <v>2.2699999999999999E-4</v>
          </cell>
        </row>
        <row r="2026">
          <cell r="C2026">
            <v>36423</v>
          </cell>
          <cell r="D2026">
            <v>14.490748999999999</v>
          </cell>
          <cell r="E2026">
            <v>0</v>
          </cell>
        </row>
        <row r="2027">
          <cell r="C2027">
            <v>36424</v>
          </cell>
          <cell r="D2027">
            <v>13.234883999999999</v>
          </cell>
          <cell r="E2027">
            <v>2.5000000000000001E-5</v>
          </cell>
        </row>
        <row r="2028">
          <cell r="C2028">
            <v>36425</v>
          </cell>
          <cell r="D2028">
            <v>13.234883999999999</v>
          </cell>
          <cell r="E2028">
            <v>0</v>
          </cell>
        </row>
        <row r="2029">
          <cell r="C2029">
            <v>36426</v>
          </cell>
          <cell r="D2029">
            <v>13.234883999999999</v>
          </cell>
          <cell r="E2029">
            <v>0</v>
          </cell>
        </row>
        <row r="2030">
          <cell r="C2030">
            <v>36427</v>
          </cell>
          <cell r="D2030">
            <v>13.234883999999999</v>
          </cell>
          <cell r="E2030">
            <v>0</v>
          </cell>
        </row>
        <row r="2031">
          <cell r="C2031">
            <v>36430</v>
          </cell>
          <cell r="D2031">
            <v>13.234883999999999</v>
          </cell>
          <cell r="E2031">
            <v>0</v>
          </cell>
        </row>
        <row r="2032">
          <cell r="C2032">
            <v>36431</v>
          </cell>
          <cell r="D2032">
            <v>13.234883999999999</v>
          </cell>
          <cell r="E2032">
            <v>0</v>
          </cell>
        </row>
        <row r="2033">
          <cell r="C2033">
            <v>36432</v>
          </cell>
          <cell r="D2033">
            <v>13.234883999999999</v>
          </cell>
          <cell r="E2033">
            <v>0</v>
          </cell>
        </row>
        <row r="2034">
          <cell r="C2034">
            <v>36433</v>
          </cell>
          <cell r="D2034">
            <v>13.234883999999999</v>
          </cell>
          <cell r="E2034">
            <v>0</v>
          </cell>
        </row>
        <row r="2035">
          <cell r="C2035">
            <v>36434</v>
          </cell>
          <cell r="D2035">
            <v>13.234883999999999</v>
          </cell>
          <cell r="E2035">
            <v>0</v>
          </cell>
        </row>
        <row r="2036">
          <cell r="C2036">
            <v>36437</v>
          </cell>
          <cell r="D2036">
            <v>13.234883999999999</v>
          </cell>
          <cell r="E2036">
            <v>0</v>
          </cell>
        </row>
        <row r="2037">
          <cell r="C2037">
            <v>36438</v>
          </cell>
          <cell r="D2037">
            <v>13.234883999999999</v>
          </cell>
          <cell r="E2037">
            <v>0</v>
          </cell>
        </row>
        <row r="2038">
          <cell r="C2038">
            <v>36439</v>
          </cell>
          <cell r="D2038">
            <v>13.234883999999999</v>
          </cell>
          <cell r="E2038">
            <v>0</v>
          </cell>
        </row>
        <row r="2039">
          <cell r="C2039">
            <v>36440</v>
          </cell>
          <cell r="D2039">
            <v>13.234883999999999</v>
          </cell>
          <cell r="E2039">
            <v>0</v>
          </cell>
        </row>
        <row r="2040">
          <cell r="C2040">
            <v>36441</v>
          </cell>
          <cell r="D2040">
            <v>12.655253999999999</v>
          </cell>
          <cell r="E2040">
            <v>2.0000000000000002E-5</v>
          </cell>
        </row>
        <row r="2041">
          <cell r="C2041">
            <v>36444</v>
          </cell>
          <cell r="D2041">
            <v>13.138279000000001</v>
          </cell>
          <cell r="E2041">
            <v>2.5799999999999998E-4</v>
          </cell>
        </row>
        <row r="2042">
          <cell r="C2042">
            <v>36445</v>
          </cell>
          <cell r="D2042">
            <v>13.138279000000001</v>
          </cell>
          <cell r="E2042">
            <v>0</v>
          </cell>
        </row>
        <row r="2043">
          <cell r="C2043">
            <v>36446</v>
          </cell>
          <cell r="D2043">
            <v>13.138279000000001</v>
          </cell>
          <cell r="E2043">
            <v>0</v>
          </cell>
        </row>
        <row r="2044">
          <cell r="C2044">
            <v>36447</v>
          </cell>
          <cell r="D2044">
            <v>13.138279000000001</v>
          </cell>
          <cell r="E2044">
            <v>0</v>
          </cell>
        </row>
        <row r="2045">
          <cell r="C2045">
            <v>36448</v>
          </cell>
          <cell r="D2045">
            <v>12.655253999999999</v>
          </cell>
          <cell r="E2045">
            <v>1.13E-4</v>
          </cell>
        </row>
        <row r="2046">
          <cell r="C2046">
            <v>36451</v>
          </cell>
          <cell r="D2046">
            <v>12.655253999999999</v>
          </cell>
          <cell r="E2046">
            <v>0</v>
          </cell>
        </row>
        <row r="2047">
          <cell r="C2047">
            <v>36452</v>
          </cell>
          <cell r="D2047">
            <v>12.655253999999999</v>
          </cell>
          <cell r="E2047">
            <v>0</v>
          </cell>
        </row>
        <row r="2048">
          <cell r="C2048">
            <v>36453</v>
          </cell>
          <cell r="D2048">
            <v>12.655253999999999</v>
          </cell>
          <cell r="E2048">
            <v>0</v>
          </cell>
        </row>
        <row r="2049">
          <cell r="C2049">
            <v>36454</v>
          </cell>
          <cell r="D2049">
            <v>12.655253999999999</v>
          </cell>
          <cell r="E2049">
            <v>0</v>
          </cell>
        </row>
        <row r="2050">
          <cell r="C2050">
            <v>36455</v>
          </cell>
          <cell r="D2050">
            <v>12.655253999999999</v>
          </cell>
          <cell r="E2050">
            <v>0</v>
          </cell>
        </row>
        <row r="2051">
          <cell r="C2051">
            <v>36458</v>
          </cell>
          <cell r="D2051">
            <v>12.655253999999999</v>
          </cell>
          <cell r="E2051">
            <v>0</v>
          </cell>
        </row>
        <row r="2052">
          <cell r="C2052">
            <v>36459</v>
          </cell>
          <cell r="D2052">
            <v>12.655253999999999</v>
          </cell>
          <cell r="E2052">
            <v>0</v>
          </cell>
        </row>
        <row r="2053">
          <cell r="C2053">
            <v>36460</v>
          </cell>
          <cell r="D2053">
            <v>12.520007</v>
          </cell>
          <cell r="E2053">
            <v>2.1699999999999999E-4</v>
          </cell>
        </row>
        <row r="2054">
          <cell r="C2054">
            <v>36461</v>
          </cell>
          <cell r="D2054">
            <v>12.520007</v>
          </cell>
          <cell r="E2054">
            <v>0</v>
          </cell>
        </row>
        <row r="2055">
          <cell r="C2055">
            <v>36462</v>
          </cell>
          <cell r="D2055">
            <v>12.520007</v>
          </cell>
          <cell r="E2055">
            <v>0</v>
          </cell>
        </row>
        <row r="2056">
          <cell r="C2056">
            <v>36465</v>
          </cell>
          <cell r="D2056">
            <v>12.520007</v>
          </cell>
          <cell r="E2056">
            <v>0</v>
          </cell>
        </row>
        <row r="2057">
          <cell r="C2057">
            <v>36466</v>
          </cell>
          <cell r="D2057">
            <v>12.365439</v>
          </cell>
          <cell r="E2057">
            <v>7.7000000000000001E-5</v>
          </cell>
        </row>
        <row r="2058">
          <cell r="C2058">
            <v>36467</v>
          </cell>
          <cell r="D2058">
            <v>12.365439</v>
          </cell>
          <cell r="E2058">
            <v>0</v>
          </cell>
        </row>
        <row r="2059">
          <cell r="C2059">
            <v>36468</v>
          </cell>
          <cell r="D2059">
            <v>12.365439</v>
          </cell>
          <cell r="E2059">
            <v>0</v>
          </cell>
        </row>
        <row r="2060">
          <cell r="C2060">
            <v>36469</v>
          </cell>
          <cell r="D2060">
            <v>12.365439</v>
          </cell>
          <cell r="E2060">
            <v>0</v>
          </cell>
        </row>
        <row r="2061">
          <cell r="C2061">
            <v>36472</v>
          </cell>
          <cell r="D2061">
            <v>12.365439</v>
          </cell>
          <cell r="E2061">
            <v>0</v>
          </cell>
        </row>
        <row r="2062">
          <cell r="C2062">
            <v>36473</v>
          </cell>
          <cell r="D2062">
            <v>12.365439</v>
          </cell>
          <cell r="E2062">
            <v>0</v>
          </cell>
        </row>
        <row r="2063">
          <cell r="C2063">
            <v>36474</v>
          </cell>
          <cell r="D2063">
            <v>11.592599</v>
          </cell>
          <cell r="E2063">
            <v>4.1899999999999999E-4</v>
          </cell>
        </row>
        <row r="2064">
          <cell r="C2064">
            <v>36475</v>
          </cell>
          <cell r="D2064">
            <v>11.592599</v>
          </cell>
          <cell r="E2064">
            <v>2.9999999999999997E-4</v>
          </cell>
        </row>
        <row r="2065">
          <cell r="C2065">
            <v>36476</v>
          </cell>
          <cell r="D2065">
            <v>11.979018999999999</v>
          </cell>
          <cell r="E2065">
            <v>1.55E-4</v>
          </cell>
        </row>
        <row r="2066">
          <cell r="C2066">
            <v>36479</v>
          </cell>
          <cell r="D2066">
            <v>12.3751</v>
          </cell>
          <cell r="E2066">
            <v>5.1E-5</v>
          </cell>
        </row>
        <row r="2067">
          <cell r="C2067">
            <v>36480</v>
          </cell>
          <cell r="D2067">
            <v>12.3751</v>
          </cell>
          <cell r="E2067">
            <v>0</v>
          </cell>
        </row>
        <row r="2068">
          <cell r="C2068">
            <v>36481</v>
          </cell>
          <cell r="D2068">
            <v>12.3751</v>
          </cell>
          <cell r="E2068">
            <v>0</v>
          </cell>
        </row>
        <row r="2069">
          <cell r="C2069">
            <v>36482</v>
          </cell>
          <cell r="D2069">
            <v>12.3751</v>
          </cell>
          <cell r="E2069">
            <v>0</v>
          </cell>
        </row>
        <row r="2070">
          <cell r="C2070">
            <v>36483</v>
          </cell>
          <cell r="D2070">
            <v>12.3751</v>
          </cell>
          <cell r="E2070">
            <v>0</v>
          </cell>
        </row>
        <row r="2071">
          <cell r="C2071">
            <v>36486</v>
          </cell>
          <cell r="D2071">
            <v>12.3751</v>
          </cell>
          <cell r="E2071">
            <v>2.0699999999999999E-4</v>
          </cell>
        </row>
        <row r="2072">
          <cell r="C2072">
            <v>36487</v>
          </cell>
          <cell r="D2072">
            <v>12.3751</v>
          </cell>
          <cell r="E2072">
            <v>2.4800000000000001E-4</v>
          </cell>
        </row>
        <row r="2073">
          <cell r="C2073">
            <v>36488</v>
          </cell>
          <cell r="D2073">
            <v>12.3751</v>
          </cell>
          <cell r="E2073">
            <v>0</v>
          </cell>
        </row>
        <row r="2074">
          <cell r="C2074">
            <v>36489</v>
          </cell>
          <cell r="D2074">
            <v>13.524699</v>
          </cell>
          <cell r="E2074">
            <v>3.3100000000000002E-4</v>
          </cell>
        </row>
        <row r="2075">
          <cell r="C2075">
            <v>36490</v>
          </cell>
          <cell r="D2075">
            <v>13.524699</v>
          </cell>
          <cell r="E2075">
            <v>2.0000000000000002E-5</v>
          </cell>
        </row>
        <row r="2076">
          <cell r="C2076">
            <v>36493</v>
          </cell>
          <cell r="D2076">
            <v>13.524699</v>
          </cell>
          <cell r="E2076">
            <v>0</v>
          </cell>
        </row>
        <row r="2077">
          <cell r="C2077">
            <v>36494</v>
          </cell>
          <cell r="D2077">
            <v>13.524699</v>
          </cell>
          <cell r="E2077">
            <v>0</v>
          </cell>
        </row>
        <row r="2078">
          <cell r="C2078">
            <v>36495</v>
          </cell>
          <cell r="D2078">
            <v>13.524699</v>
          </cell>
          <cell r="E2078">
            <v>2.12E-4</v>
          </cell>
        </row>
        <row r="2079">
          <cell r="C2079">
            <v>36496</v>
          </cell>
          <cell r="D2079">
            <v>13.524699</v>
          </cell>
          <cell r="E2079">
            <v>0</v>
          </cell>
        </row>
        <row r="2080">
          <cell r="C2080">
            <v>36497</v>
          </cell>
          <cell r="D2080">
            <v>13.515039</v>
          </cell>
          <cell r="E2080">
            <v>3.1E-4</v>
          </cell>
        </row>
        <row r="2081">
          <cell r="C2081">
            <v>36500</v>
          </cell>
          <cell r="D2081">
            <v>13.621304</v>
          </cell>
          <cell r="E2081">
            <v>2.4800000000000001E-4</v>
          </cell>
        </row>
        <row r="2082">
          <cell r="C2082">
            <v>36501</v>
          </cell>
          <cell r="D2082">
            <v>13.621304</v>
          </cell>
          <cell r="E2082">
            <v>0</v>
          </cell>
        </row>
        <row r="2083">
          <cell r="C2083">
            <v>36502</v>
          </cell>
          <cell r="D2083">
            <v>11.921056</v>
          </cell>
          <cell r="E2083">
            <v>1.03E-4</v>
          </cell>
        </row>
        <row r="2084">
          <cell r="C2084">
            <v>36503</v>
          </cell>
          <cell r="D2084">
            <v>11.921056</v>
          </cell>
          <cell r="E2084">
            <v>0</v>
          </cell>
        </row>
        <row r="2085">
          <cell r="C2085">
            <v>36504</v>
          </cell>
          <cell r="D2085">
            <v>11.921056</v>
          </cell>
          <cell r="E2085">
            <v>2.5799999999999998E-4</v>
          </cell>
        </row>
        <row r="2086">
          <cell r="C2086">
            <v>36507</v>
          </cell>
          <cell r="D2086">
            <v>11.341426</v>
          </cell>
          <cell r="E2086">
            <v>3.6200000000000002E-4</v>
          </cell>
        </row>
        <row r="2087">
          <cell r="C2087">
            <v>36508</v>
          </cell>
          <cell r="D2087">
            <v>11.341426</v>
          </cell>
          <cell r="E2087">
            <v>0</v>
          </cell>
        </row>
        <row r="2088">
          <cell r="C2088">
            <v>36509</v>
          </cell>
          <cell r="D2088">
            <v>11.341426</v>
          </cell>
          <cell r="E2088">
            <v>6.7000000000000002E-5</v>
          </cell>
        </row>
        <row r="2089">
          <cell r="C2089">
            <v>36510</v>
          </cell>
          <cell r="D2089">
            <v>11.206179000000001</v>
          </cell>
          <cell r="E2089">
            <v>3.3599999999999998E-4</v>
          </cell>
        </row>
        <row r="2090">
          <cell r="C2090">
            <v>36511</v>
          </cell>
          <cell r="D2090">
            <v>11.302784000000001</v>
          </cell>
          <cell r="E2090">
            <v>2.63E-4</v>
          </cell>
        </row>
        <row r="2091">
          <cell r="C2091">
            <v>36514</v>
          </cell>
          <cell r="D2091">
            <v>11.206179000000001</v>
          </cell>
          <cell r="E2091">
            <v>2.5799999999999998E-4</v>
          </cell>
        </row>
        <row r="2092">
          <cell r="C2092">
            <v>36515</v>
          </cell>
          <cell r="D2092">
            <v>11.206179000000001</v>
          </cell>
          <cell r="E2092">
            <v>0</v>
          </cell>
        </row>
        <row r="2093">
          <cell r="C2093">
            <v>36516</v>
          </cell>
          <cell r="D2093">
            <v>13.428094</v>
          </cell>
          <cell r="E2093">
            <v>5.1699999999999999E-4</v>
          </cell>
        </row>
        <row r="2094">
          <cell r="C2094">
            <v>36517</v>
          </cell>
          <cell r="D2094">
            <v>13.428094</v>
          </cell>
          <cell r="E2094">
            <v>2.5609999999999999E-3</v>
          </cell>
        </row>
        <row r="2095">
          <cell r="C2095">
            <v>36518</v>
          </cell>
          <cell r="D2095">
            <v>13.73723</v>
          </cell>
          <cell r="E2095">
            <v>1.9710000000000001E-3</v>
          </cell>
        </row>
        <row r="2096">
          <cell r="C2096">
            <v>36521</v>
          </cell>
          <cell r="D2096">
            <v>13.73723</v>
          </cell>
          <cell r="E2096">
            <v>0</v>
          </cell>
        </row>
        <row r="2097">
          <cell r="C2097">
            <v>36522</v>
          </cell>
          <cell r="D2097">
            <v>13.73723</v>
          </cell>
          <cell r="E2097">
            <v>0</v>
          </cell>
        </row>
        <row r="2098">
          <cell r="C2098">
            <v>36523</v>
          </cell>
          <cell r="D2098">
            <v>13.73723</v>
          </cell>
          <cell r="E2098">
            <v>0</v>
          </cell>
        </row>
        <row r="2099">
          <cell r="C2099">
            <v>36524</v>
          </cell>
          <cell r="D2099">
            <v>15.456799</v>
          </cell>
          <cell r="E2099">
            <v>6.7949999999999998E-3</v>
          </cell>
        </row>
        <row r="2100">
          <cell r="C2100">
            <v>36525</v>
          </cell>
          <cell r="D2100">
            <v>15.456799</v>
          </cell>
          <cell r="E2100">
            <v>0</v>
          </cell>
        </row>
        <row r="2101">
          <cell r="C2101">
            <v>36528</v>
          </cell>
          <cell r="D2101">
            <v>17.002479000000001</v>
          </cell>
          <cell r="E2101">
            <v>0</v>
          </cell>
        </row>
        <row r="2102">
          <cell r="C2102">
            <v>36529</v>
          </cell>
          <cell r="D2102">
            <v>17.002479000000001</v>
          </cell>
          <cell r="E2102">
            <v>0</v>
          </cell>
        </row>
        <row r="2103">
          <cell r="C2103">
            <v>36530</v>
          </cell>
          <cell r="D2103">
            <v>15.166983999999999</v>
          </cell>
          <cell r="E2103">
            <v>4.6500000000000003E-4</v>
          </cell>
        </row>
        <row r="2104">
          <cell r="C2104">
            <v>36531</v>
          </cell>
          <cell r="D2104">
            <v>15.456799</v>
          </cell>
          <cell r="E2104">
            <v>6.2000000000000003E-5</v>
          </cell>
        </row>
        <row r="2105">
          <cell r="C2105">
            <v>36532</v>
          </cell>
          <cell r="D2105">
            <v>15.456799</v>
          </cell>
          <cell r="E2105">
            <v>0</v>
          </cell>
        </row>
        <row r="2106">
          <cell r="C2106">
            <v>36535</v>
          </cell>
          <cell r="D2106">
            <v>16.422848999999999</v>
          </cell>
          <cell r="E2106">
            <v>8.7399999999999999E-4</v>
          </cell>
        </row>
        <row r="2107">
          <cell r="C2107">
            <v>36536</v>
          </cell>
          <cell r="D2107">
            <v>16.422848999999999</v>
          </cell>
          <cell r="E2107">
            <v>0</v>
          </cell>
        </row>
        <row r="2108">
          <cell r="C2108">
            <v>36537</v>
          </cell>
          <cell r="D2108">
            <v>16.422848999999999</v>
          </cell>
          <cell r="E2108">
            <v>7.9699999999999997E-4</v>
          </cell>
        </row>
        <row r="2109">
          <cell r="C2109">
            <v>36538</v>
          </cell>
          <cell r="D2109">
            <v>16.422848999999999</v>
          </cell>
          <cell r="E2109">
            <v>2.12E-4</v>
          </cell>
        </row>
        <row r="2110">
          <cell r="C2110">
            <v>36539</v>
          </cell>
          <cell r="D2110">
            <v>16.432510000000001</v>
          </cell>
          <cell r="E2110">
            <v>6.7199999999999996E-4</v>
          </cell>
        </row>
        <row r="2111">
          <cell r="C2111">
            <v>36542</v>
          </cell>
          <cell r="D2111">
            <v>16.422848999999999</v>
          </cell>
          <cell r="E2111">
            <v>5.6899999999999995E-4</v>
          </cell>
        </row>
        <row r="2112">
          <cell r="C2112">
            <v>36543</v>
          </cell>
          <cell r="D2112">
            <v>16.413188999999999</v>
          </cell>
          <cell r="E2112">
            <v>5.1E-5</v>
          </cell>
        </row>
        <row r="2113">
          <cell r="C2113">
            <v>36544</v>
          </cell>
          <cell r="D2113">
            <v>15.843218999999999</v>
          </cell>
          <cell r="E2113">
            <v>1.2899999999999999E-4</v>
          </cell>
        </row>
        <row r="2114">
          <cell r="C2114">
            <v>36545</v>
          </cell>
          <cell r="D2114">
            <v>16.229638999999999</v>
          </cell>
          <cell r="E2114">
            <v>1.3899999999999999E-4</v>
          </cell>
        </row>
        <row r="2115">
          <cell r="C2115">
            <v>36546</v>
          </cell>
          <cell r="D2115">
            <v>16.422848999999999</v>
          </cell>
          <cell r="E2115">
            <v>4.4999999999999999E-4</v>
          </cell>
        </row>
        <row r="2116">
          <cell r="C2116">
            <v>36549</v>
          </cell>
          <cell r="D2116">
            <v>16.393868000000001</v>
          </cell>
          <cell r="E2116">
            <v>1.03E-4</v>
          </cell>
        </row>
        <row r="2117">
          <cell r="C2117">
            <v>36550</v>
          </cell>
          <cell r="D2117">
            <v>15.843218999999999</v>
          </cell>
          <cell r="E2117">
            <v>1.03E-4</v>
          </cell>
        </row>
        <row r="2118">
          <cell r="C2118">
            <v>36551</v>
          </cell>
          <cell r="D2118">
            <v>15.843218999999999</v>
          </cell>
          <cell r="E2118">
            <v>0</v>
          </cell>
        </row>
        <row r="2119">
          <cell r="C2119">
            <v>36552</v>
          </cell>
          <cell r="D2119">
            <v>15.843218999999999</v>
          </cell>
          <cell r="E2119">
            <v>2.7900000000000001E-4</v>
          </cell>
        </row>
        <row r="2120">
          <cell r="C2120">
            <v>36553</v>
          </cell>
          <cell r="D2120">
            <v>15.843218999999999</v>
          </cell>
          <cell r="E2120">
            <v>0</v>
          </cell>
        </row>
        <row r="2121">
          <cell r="C2121">
            <v>36556</v>
          </cell>
          <cell r="D2121">
            <v>15.650009000000001</v>
          </cell>
          <cell r="E2121">
            <v>1.2899999999999999E-4</v>
          </cell>
        </row>
        <row r="2122">
          <cell r="C2122">
            <v>36557</v>
          </cell>
          <cell r="D2122">
            <v>15.650009000000001</v>
          </cell>
          <cell r="E2122">
            <v>0</v>
          </cell>
        </row>
        <row r="2123">
          <cell r="C2123">
            <v>36558</v>
          </cell>
          <cell r="D2123">
            <v>15.650009000000001</v>
          </cell>
          <cell r="E2123">
            <v>0</v>
          </cell>
        </row>
        <row r="2124">
          <cell r="C2124">
            <v>36559</v>
          </cell>
          <cell r="D2124">
            <v>15.650009000000001</v>
          </cell>
          <cell r="E2124">
            <v>0</v>
          </cell>
        </row>
        <row r="2125">
          <cell r="C2125">
            <v>36560</v>
          </cell>
          <cell r="D2125">
            <v>15.650009000000001</v>
          </cell>
          <cell r="E2125">
            <v>0</v>
          </cell>
        </row>
        <row r="2126">
          <cell r="C2126">
            <v>36563</v>
          </cell>
          <cell r="D2126">
            <v>15.118682</v>
          </cell>
          <cell r="E2126">
            <v>1.3899999999999999E-4</v>
          </cell>
        </row>
        <row r="2127">
          <cell r="C2127">
            <v>36564</v>
          </cell>
          <cell r="D2127">
            <v>15.118682</v>
          </cell>
          <cell r="E2127">
            <v>0</v>
          </cell>
        </row>
        <row r="2128">
          <cell r="C2128">
            <v>36565</v>
          </cell>
          <cell r="D2128">
            <v>15.118682</v>
          </cell>
          <cell r="E2128">
            <v>7.3399999999999995E-4</v>
          </cell>
        </row>
        <row r="2129">
          <cell r="C2129">
            <v>36566</v>
          </cell>
          <cell r="D2129">
            <v>16.403528000000001</v>
          </cell>
          <cell r="E2129">
            <v>1.2899999999999999E-4</v>
          </cell>
        </row>
        <row r="2130">
          <cell r="C2130">
            <v>36567</v>
          </cell>
          <cell r="D2130">
            <v>16.403528000000001</v>
          </cell>
          <cell r="E2130">
            <v>0</v>
          </cell>
        </row>
        <row r="2131">
          <cell r="C2131">
            <v>36570</v>
          </cell>
          <cell r="D2131">
            <v>16.403528000000001</v>
          </cell>
          <cell r="E2131">
            <v>0</v>
          </cell>
        </row>
        <row r="2132">
          <cell r="C2132">
            <v>36571</v>
          </cell>
          <cell r="D2132">
            <v>15.804577</v>
          </cell>
          <cell r="E2132">
            <v>4.6500000000000003E-4</v>
          </cell>
        </row>
        <row r="2133">
          <cell r="C2133">
            <v>36572</v>
          </cell>
          <cell r="D2133">
            <v>15.804577</v>
          </cell>
          <cell r="E2133">
            <v>0</v>
          </cell>
        </row>
        <row r="2134">
          <cell r="C2134">
            <v>36573</v>
          </cell>
          <cell r="D2134">
            <v>13.911118999999999</v>
          </cell>
          <cell r="E2134">
            <v>5.6899999999999995E-4</v>
          </cell>
        </row>
        <row r="2135">
          <cell r="C2135">
            <v>36574</v>
          </cell>
          <cell r="D2135">
            <v>13.911118999999999</v>
          </cell>
          <cell r="E2135">
            <v>0</v>
          </cell>
        </row>
        <row r="2136">
          <cell r="C2136">
            <v>36577</v>
          </cell>
          <cell r="D2136">
            <v>13.911118999999999</v>
          </cell>
          <cell r="E2136">
            <v>0</v>
          </cell>
        </row>
        <row r="2137">
          <cell r="C2137">
            <v>36578</v>
          </cell>
          <cell r="D2137">
            <v>13.911118999999999</v>
          </cell>
          <cell r="E2137">
            <v>0</v>
          </cell>
        </row>
        <row r="2138">
          <cell r="C2138">
            <v>36579</v>
          </cell>
          <cell r="D2138">
            <v>13.911118999999999</v>
          </cell>
          <cell r="E2138">
            <v>0</v>
          </cell>
        </row>
        <row r="2139">
          <cell r="C2139">
            <v>36580</v>
          </cell>
          <cell r="D2139">
            <v>13.911118999999999</v>
          </cell>
          <cell r="E2139">
            <v>0</v>
          </cell>
        </row>
        <row r="2140">
          <cell r="C2140">
            <v>36581</v>
          </cell>
          <cell r="D2140">
            <v>13.911118999999999</v>
          </cell>
          <cell r="E2140">
            <v>0</v>
          </cell>
        </row>
        <row r="2141">
          <cell r="C2141">
            <v>36584</v>
          </cell>
          <cell r="D2141">
            <v>13.911118999999999</v>
          </cell>
          <cell r="E2141">
            <v>0</v>
          </cell>
        </row>
        <row r="2142">
          <cell r="C2142">
            <v>36585</v>
          </cell>
          <cell r="D2142">
            <v>13.911118999999999</v>
          </cell>
          <cell r="E2142">
            <v>0</v>
          </cell>
        </row>
        <row r="2143">
          <cell r="C2143">
            <v>36586</v>
          </cell>
          <cell r="D2143">
            <v>13.911118999999999</v>
          </cell>
          <cell r="E2143">
            <v>0</v>
          </cell>
        </row>
        <row r="2144">
          <cell r="C2144">
            <v>36587</v>
          </cell>
          <cell r="D2144">
            <v>15.012416</v>
          </cell>
          <cell r="E2144">
            <v>9.2999999999999997E-5</v>
          </cell>
        </row>
        <row r="2145">
          <cell r="C2145">
            <v>36588</v>
          </cell>
          <cell r="D2145">
            <v>15.012416</v>
          </cell>
          <cell r="E2145">
            <v>0</v>
          </cell>
        </row>
        <row r="2146">
          <cell r="C2146">
            <v>36591</v>
          </cell>
          <cell r="D2146">
            <v>15.012416</v>
          </cell>
          <cell r="E2146">
            <v>1.0000000000000001E-5</v>
          </cell>
        </row>
        <row r="2147">
          <cell r="C2147">
            <v>36592</v>
          </cell>
          <cell r="D2147">
            <v>15.012416</v>
          </cell>
          <cell r="E2147">
            <v>0</v>
          </cell>
        </row>
        <row r="2148">
          <cell r="C2148">
            <v>36593</v>
          </cell>
          <cell r="D2148">
            <v>15.012416</v>
          </cell>
          <cell r="E2148">
            <v>0</v>
          </cell>
        </row>
        <row r="2149">
          <cell r="C2149">
            <v>36594</v>
          </cell>
          <cell r="D2149">
            <v>15.930164</v>
          </cell>
          <cell r="E2149">
            <v>2.5799999999999998E-4</v>
          </cell>
        </row>
        <row r="2150">
          <cell r="C2150">
            <v>36595</v>
          </cell>
          <cell r="D2150">
            <v>16.036428999999998</v>
          </cell>
          <cell r="E2150">
            <v>2.5799999999999998E-4</v>
          </cell>
        </row>
        <row r="2151">
          <cell r="C2151">
            <v>36598</v>
          </cell>
          <cell r="D2151">
            <v>17.060441999999998</v>
          </cell>
          <cell r="E2151">
            <v>1.5E-5</v>
          </cell>
        </row>
        <row r="2152">
          <cell r="C2152">
            <v>36599</v>
          </cell>
          <cell r="D2152">
            <v>17.060441999999998</v>
          </cell>
          <cell r="E2152">
            <v>4.1E-5</v>
          </cell>
        </row>
        <row r="2153">
          <cell r="C2153">
            <v>36600</v>
          </cell>
          <cell r="D2153">
            <v>17.060441999999998</v>
          </cell>
          <cell r="E2153">
            <v>0</v>
          </cell>
        </row>
        <row r="2154">
          <cell r="C2154">
            <v>36601</v>
          </cell>
          <cell r="D2154">
            <v>17.060441999999998</v>
          </cell>
          <cell r="E2154">
            <v>0</v>
          </cell>
        </row>
        <row r="2155">
          <cell r="C2155">
            <v>36602</v>
          </cell>
          <cell r="D2155">
            <v>17.060441999999998</v>
          </cell>
          <cell r="E2155">
            <v>3.1500000000000001E-4</v>
          </cell>
        </row>
        <row r="2156">
          <cell r="C2156">
            <v>36605</v>
          </cell>
          <cell r="D2156">
            <v>17.002479000000001</v>
          </cell>
          <cell r="E2156">
            <v>1.2899999999999999E-4</v>
          </cell>
        </row>
        <row r="2157">
          <cell r="C2157">
            <v>36606</v>
          </cell>
          <cell r="D2157">
            <v>16.24896</v>
          </cell>
          <cell r="E2157">
            <v>2.63E-4</v>
          </cell>
        </row>
        <row r="2158">
          <cell r="C2158">
            <v>36607</v>
          </cell>
          <cell r="D2158">
            <v>15.727293</v>
          </cell>
          <cell r="E2158">
            <v>3.1000000000000001E-5</v>
          </cell>
        </row>
        <row r="2159">
          <cell r="C2159">
            <v>36608</v>
          </cell>
          <cell r="D2159">
            <v>16.287602</v>
          </cell>
          <cell r="E2159">
            <v>1.3899999999999999E-4</v>
          </cell>
        </row>
        <row r="2160">
          <cell r="C2160">
            <v>36609</v>
          </cell>
          <cell r="D2160">
            <v>16.287602</v>
          </cell>
          <cell r="E2160">
            <v>0</v>
          </cell>
        </row>
        <row r="2161">
          <cell r="C2161">
            <v>36612</v>
          </cell>
          <cell r="D2161">
            <v>16.287602</v>
          </cell>
          <cell r="E2161">
            <v>0</v>
          </cell>
        </row>
        <row r="2162">
          <cell r="C2162">
            <v>36613</v>
          </cell>
          <cell r="D2162">
            <v>16.287602</v>
          </cell>
          <cell r="E2162">
            <v>0</v>
          </cell>
        </row>
        <row r="2163">
          <cell r="C2163">
            <v>36614</v>
          </cell>
          <cell r="D2163">
            <v>16.287602</v>
          </cell>
          <cell r="E2163">
            <v>0</v>
          </cell>
        </row>
        <row r="2164">
          <cell r="C2164">
            <v>36615</v>
          </cell>
          <cell r="D2164">
            <v>15.012416</v>
          </cell>
          <cell r="E2164">
            <v>1.03E-4</v>
          </cell>
        </row>
        <row r="2165">
          <cell r="C2165">
            <v>36616</v>
          </cell>
          <cell r="D2165">
            <v>14.490748999999999</v>
          </cell>
          <cell r="E2165">
            <v>2.0699999999999999E-4</v>
          </cell>
        </row>
        <row r="2166">
          <cell r="C2166">
            <v>36619</v>
          </cell>
          <cell r="D2166">
            <v>15.843218999999999</v>
          </cell>
          <cell r="E2166">
            <v>1.55E-4</v>
          </cell>
        </row>
        <row r="2167">
          <cell r="C2167">
            <v>36620</v>
          </cell>
          <cell r="D2167">
            <v>15.843218999999999</v>
          </cell>
          <cell r="E2167">
            <v>0</v>
          </cell>
        </row>
        <row r="2168">
          <cell r="C2168">
            <v>36621</v>
          </cell>
          <cell r="D2168">
            <v>15.843218999999999</v>
          </cell>
          <cell r="E2168">
            <v>0</v>
          </cell>
        </row>
        <row r="2169">
          <cell r="C2169">
            <v>36622</v>
          </cell>
          <cell r="D2169">
            <v>15.263589</v>
          </cell>
          <cell r="E2169">
            <v>2.0699999999999999E-4</v>
          </cell>
        </row>
        <row r="2170">
          <cell r="C2170">
            <v>36623</v>
          </cell>
          <cell r="D2170">
            <v>15.263589</v>
          </cell>
          <cell r="E2170">
            <v>0</v>
          </cell>
        </row>
        <row r="2171">
          <cell r="C2171">
            <v>36626</v>
          </cell>
          <cell r="D2171">
            <v>15.263589</v>
          </cell>
          <cell r="E2171">
            <v>0</v>
          </cell>
        </row>
        <row r="2172">
          <cell r="C2172">
            <v>36627</v>
          </cell>
          <cell r="D2172">
            <v>15.263589</v>
          </cell>
          <cell r="E2172">
            <v>0</v>
          </cell>
        </row>
        <row r="2173">
          <cell r="C2173">
            <v>36628</v>
          </cell>
          <cell r="D2173">
            <v>15.263589</v>
          </cell>
          <cell r="E2173">
            <v>0</v>
          </cell>
        </row>
        <row r="2174">
          <cell r="C2174">
            <v>36629</v>
          </cell>
          <cell r="D2174">
            <v>15.263589</v>
          </cell>
          <cell r="E2174">
            <v>0</v>
          </cell>
        </row>
        <row r="2175">
          <cell r="C2175">
            <v>36630</v>
          </cell>
          <cell r="D2175">
            <v>14.490748999999999</v>
          </cell>
          <cell r="E2175">
            <v>3.6000000000000001E-5</v>
          </cell>
        </row>
        <row r="2176">
          <cell r="C2176">
            <v>36633</v>
          </cell>
          <cell r="D2176">
            <v>14.490748999999999</v>
          </cell>
          <cell r="E2176">
            <v>1.2400000000000001E-4</v>
          </cell>
        </row>
        <row r="2177">
          <cell r="C2177">
            <v>36634</v>
          </cell>
          <cell r="D2177">
            <v>14.490748999999999</v>
          </cell>
          <cell r="E2177">
            <v>0</v>
          </cell>
        </row>
        <row r="2178">
          <cell r="C2178">
            <v>36635</v>
          </cell>
          <cell r="D2178">
            <v>14.490748999999999</v>
          </cell>
          <cell r="E2178">
            <v>0</v>
          </cell>
        </row>
        <row r="2179">
          <cell r="C2179">
            <v>36636</v>
          </cell>
          <cell r="D2179">
            <v>15.843218999999999</v>
          </cell>
          <cell r="E2179">
            <v>3.6200000000000002E-4</v>
          </cell>
        </row>
        <row r="2180">
          <cell r="C2180">
            <v>36637</v>
          </cell>
          <cell r="D2180">
            <v>15.843218999999999</v>
          </cell>
          <cell r="E2180">
            <v>0</v>
          </cell>
        </row>
        <row r="2181">
          <cell r="C2181">
            <v>36640</v>
          </cell>
          <cell r="D2181">
            <v>15.843218999999999</v>
          </cell>
          <cell r="E2181">
            <v>0</v>
          </cell>
        </row>
        <row r="2182">
          <cell r="C2182">
            <v>36641</v>
          </cell>
          <cell r="D2182">
            <v>15.843218999999999</v>
          </cell>
          <cell r="E2182">
            <v>0</v>
          </cell>
        </row>
        <row r="2183">
          <cell r="C2183">
            <v>36642</v>
          </cell>
          <cell r="D2183">
            <v>15.843218999999999</v>
          </cell>
          <cell r="E2183">
            <v>0</v>
          </cell>
        </row>
        <row r="2184">
          <cell r="C2184">
            <v>36643</v>
          </cell>
          <cell r="D2184">
            <v>13.969082</v>
          </cell>
          <cell r="E2184">
            <v>1.4999999999999999E-4</v>
          </cell>
        </row>
        <row r="2185">
          <cell r="C2185">
            <v>36644</v>
          </cell>
          <cell r="D2185">
            <v>13.969082</v>
          </cell>
          <cell r="E2185">
            <v>0</v>
          </cell>
        </row>
        <row r="2186">
          <cell r="C2186">
            <v>36647</v>
          </cell>
          <cell r="D2186">
            <v>13.969082</v>
          </cell>
          <cell r="E2186">
            <v>0</v>
          </cell>
        </row>
        <row r="2187">
          <cell r="C2187">
            <v>36648</v>
          </cell>
          <cell r="D2187">
            <v>13.969082</v>
          </cell>
          <cell r="E2187">
            <v>0</v>
          </cell>
        </row>
        <row r="2188">
          <cell r="C2188">
            <v>36649</v>
          </cell>
          <cell r="D2188">
            <v>13.969082</v>
          </cell>
          <cell r="E2188">
            <v>0</v>
          </cell>
        </row>
        <row r="2189">
          <cell r="C2189">
            <v>36650</v>
          </cell>
          <cell r="D2189">
            <v>13.969082</v>
          </cell>
          <cell r="E2189">
            <v>0</v>
          </cell>
        </row>
        <row r="2190">
          <cell r="C2190">
            <v>36651</v>
          </cell>
          <cell r="D2190">
            <v>13.54402</v>
          </cell>
          <cell r="E2190">
            <v>3.5100000000000002E-4</v>
          </cell>
        </row>
        <row r="2191">
          <cell r="C2191">
            <v>36654</v>
          </cell>
          <cell r="D2191">
            <v>13.54402</v>
          </cell>
          <cell r="E2191">
            <v>0</v>
          </cell>
        </row>
        <row r="2192">
          <cell r="C2192">
            <v>36655</v>
          </cell>
          <cell r="D2192">
            <v>13.54402</v>
          </cell>
          <cell r="E2192">
            <v>0</v>
          </cell>
        </row>
        <row r="2193">
          <cell r="C2193">
            <v>36656</v>
          </cell>
          <cell r="D2193">
            <v>13.54402</v>
          </cell>
          <cell r="E2193">
            <v>0</v>
          </cell>
        </row>
        <row r="2194">
          <cell r="C2194">
            <v>36657</v>
          </cell>
          <cell r="D2194">
            <v>13.54402</v>
          </cell>
          <cell r="E2194">
            <v>0</v>
          </cell>
        </row>
        <row r="2195">
          <cell r="C2195">
            <v>36658</v>
          </cell>
          <cell r="D2195">
            <v>13.54402</v>
          </cell>
          <cell r="E2195">
            <v>0</v>
          </cell>
        </row>
        <row r="2196">
          <cell r="C2196">
            <v>36661</v>
          </cell>
          <cell r="D2196">
            <v>13.563340999999999</v>
          </cell>
          <cell r="E2196">
            <v>2.6899999999999998E-4</v>
          </cell>
        </row>
        <row r="2197">
          <cell r="C2197">
            <v>36662</v>
          </cell>
          <cell r="D2197">
            <v>13.563340999999999</v>
          </cell>
          <cell r="E2197">
            <v>0</v>
          </cell>
        </row>
        <row r="2198">
          <cell r="C2198">
            <v>36663</v>
          </cell>
          <cell r="D2198">
            <v>13.563340999999999</v>
          </cell>
          <cell r="E2198">
            <v>0</v>
          </cell>
        </row>
        <row r="2199">
          <cell r="C2199">
            <v>36664</v>
          </cell>
          <cell r="D2199">
            <v>13.563340999999999</v>
          </cell>
          <cell r="E2199">
            <v>0</v>
          </cell>
        </row>
        <row r="2200">
          <cell r="C2200">
            <v>36665</v>
          </cell>
          <cell r="D2200">
            <v>13.563340999999999</v>
          </cell>
          <cell r="E2200">
            <v>0</v>
          </cell>
        </row>
        <row r="2201">
          <cell r="C2201">
            <v>36668</v>
          </cell>
          <cell r="D2201">
            <v>13.563340999999999</v>
          </cell>
          <cell r="E2201">
            <v>0</v>
          </cell>
        </row>
        <row r="2202">
          <cell r="C2202">
            <v>36669</v>
          </cell>
          <cell r="D2202">
            <v>13.563340999999999</v>
          </cell>
          <cell r="E2202">
            <v>0</v>
          </cell>
        </row>
        <row r="2203">
          <cell r="C2203">
            <v>36670</v>
          </cell>
          <cell r="D2203">
            <v>13.563340999999999</v>
          </cell>
          <cell r="E2203">
            <v>0</v>
          </cell>
        </row>
        <row r="2204">
          <cell r="C2204">
            <v>36671</v>
          </cell>
          <cell r="D2204">
            <v>13.563340999999999</v>
          </cell>
          <cell r="E2204">
            <v>0</v>
          </cell>
        </row>
        <row r="2205">
          <cell r="C2205">
            <v>36672</v>
          </cell>
          <cell r="D2205">
            <v>13.563340999999999</v>
          </cell>
          <cell r="E2205">
            <v>0</v>
          </cell>
        </row>
        <row r="2206">
          <cell r="C2206">
            <v>36675</v>
          </cell>
          <cell r="D2206">
            <v>13.563340999999999</v>
          </cell>
          <cell r="E2206">
            <v>0</v>
          </cell>
        </row>
        <row r="2207">
          <cell r="C2207">
            <v>36676</v>
          </cell>
          <cell r="D2207">
            <v>13.563340999999999</v>
          </cell>
          <cell r="E2207">
            <v>0</v>
          </cell>
        </row>
        <row r="2208">
          <cell r="C2208">
            <v>36677</v>
          </cell>
          <cell r="D2208">
            <v>13.563340999999999</v>
          </cell>
          <cell r="E2208">
            <v>0</v>
          </cell>
        </row>
        <row r="2209">
          <cell r="C2209">
            <v>36678</v>
          </cell>
          <cell r="D2209">
            <v>13.563340999999999</v>
          </cell>
          <cell r="E2209">
            <v>0</v>
          </cell>
        </row>
        <row r="2210">
          <cell r="C2210">
            <v>36679</v>
          </cell>
          <cell r="D2210">
            <v>13.563340999999999</v>
          </cell>
          <cell r="E2210">
            <v>0</v>
          </cell>
        </row>
        <row r="2211">
          <cell r="C2211">
            <v>36682</v>
          </cell>
          <cell r="D2211">
            <v>13.563340999999999</v>
          </cell>
          <cell r="E2211">
            <v>0</v>
          </cell>
        </row>
        <row r="2212">
          <cell r="C2212">
            <v>36683</v>
          </cell>
          <cell r="D2212">
            <v>13.563340999999999</v>
          </cell>
          <cell r="E2212">
            <v>0</v>
          </cell>
        </row>
        <row r="2213">
          <cell r="C2213">
            <v>36684</v>
          </cell>
          <cell r="D2213">
            <v>13.563340999999999</v>
          </cell>
          <cell r="E2213">
            <v>0</v>
          </cell>
        </row>
        <row r="2214">
          <cell r="C2214">
            <v>36685</v>
          </cell>
          <cell r="D2214">
            <v>13.563340999999999</v>
          </cell>
          <cell r="E2214">
            <v>0</v>
          </cell>
        </row>
        <row r="2215">
          <cell r="C2215">
            <v>36686</v>
          </cell>
          <cell r="D2215">
            <v>13.563340999999999</v>
          </cell>
          <cell r="E2215">
            <v>0</v>
          </cell>
        </row>
        <row r="2216">
          <cell r="C2216">
            <v>36689</v>
          </cell>
          <cell r="D2216">
            <v>13.563340999999999</v>
          </cell>
          <cell r="E2216">
            <v>0</v>
          </cell>
        </row>
        <row r="2217">
          <cell r="C2217">
            <v>36690</v>
          </cell>
          <cell r="D2217">
            <v>13.563340999999999</v>
          </cell>
          <cell r="E2217">
            <v>0</v>
          </cell>
        </row>
        <row r="2218">
          <cell r="C2218">
            <v>36691</v>
          </cell>
          <cell r="D2218">
            <v>13.563340999999999</v>
          </cell>
          <cell r="E2218">
            <v>0</v>
          </cell>
        </row>
        <row r="2219">
          <cell r="C2219">
            <v>36692</v>
          </cell>
          <cell r="D2219">
            <v>13.563340999999999</v>
          </cell>
          <cell r="E2219">
            <v>0</v>
          </cell>
        </row>
        <row r="2220">
          <cell r="C2220">
            <v>36693</v>
          </cell>
          <cell r="D2220">
            <v>13.563340999999999</v>
          </cell>
          <cell r="E2220">
            <v>0</v>
          </cell>
        </row>
        <row r="2221">
          <cell r="C2221">
            <v>36696</v>
          </cell>
          <cell r="D2221">
            <v>13.563340999999999</v>
          </cell>
          <cell r="E2221">
            <v>0</v>
          </cell>
        </row>
        <row r="2222">
          <cell r="C2222">
            <v>36697</v>
          </cell>
          <cell r="D2222">
            <v>13.563340999999999</v>
          </cell>
          <cell r="E2222">
            <v>0</v>
          </cell>
        </row>
        <row r="2223">
          <cell r="C2223">
            <v>36698</v>
          </cell>
          <cell r="D2223">
            <v>13.563340999999999</v>
          </cell>
          <cell r="E2223">
            <v>0</v>
          </cell>
        </row>
        <row r="2224">
          <cell r="C2224">
            <v>36699</v>
          </cell>
          <cell r="D2224">
            <v>14.490748999999999</v>
          </cell>
          <cell r="E2224">
            <v>9.2999999999999997E-5</v>
          </cell>
        </row>
        <row r="2225">
          <cell r="C2225">
            <v>36700</v>
          </cell>
          <cell r="D2225">
            <v>14.490748999999999</v>
          </cell>
          <cell r="E2225">
            <v>0</v>
          </cell>
        </row>
        <row r="2226">
          <cell r="C2226">
            <v>36703</v>
          </cell>
          <cell r="D2226">
            <v>14.490748999999999</v>
          </cell>
          <cell r="E2226">
            <v>0</v>
          </cell>
        </row>
        <row r="2227">
          <cell r="C2227">
            <v>36704</v>
          </cell>
          <cell r="D2227">
            <v>14.490748999999999</v>
          </cell>
          <cell r="E2227">
            <v>0</v>
          </cell>
        </row>
        <row r="2228">
          <cell r="C2228">
            <v>36705</v>
          </cell>
          <cell r="D2228">
            <v>14.490748999999999</v>
          </cell>
          <cell r="E2228">
            <v>0</v>
          </cell>
        </row>
        <row r="2229">
          <cell r="C2229">
            <v>36706</v>
          </cell>
          <cell r="D2229">
            <v>14.490748999999999</v>
          </cell>
          <cell r="E2229">
            <v>0</v>
          </cell>
        </row>
        <row r="2230">
          <cell r="C2230">
            <v>36707</v>
          </cell>
          <cell r="D2230">
            <v>14.490748999999999</v>
          </cell>
          <cell r="E2230">
            <v>2.0699999999999999E-4</v>
          </cell>
        </row>
        <row r="2231">
          <cell r="C2231">
            <v>36710</v>
          </cell>
          <cell r="D2231">
            <v>15.843218999999999</v>
          </cell>
          <cell r="E2231">
            <v>4.7600000000000002E-4</v>
          </cell>
        </row>
        <row r="2232">
          <cell r="C2232">
            <v>36711</v>
          </cell>
          <cell r="D2232">
            <v>15.843218999999999</v>
          </cell>
          <cell r="E2232">
            <v>0</v>
          </cell>
        </row>
        <row r="2233">
          <cell r="C2233">
            <v>36712</v>
          </cell>
          <cell r="D2233">
            <v>15.843218999999999</v>
          </cell>
          <cell r="E2233">
            <v>0</v>
          </cell>
        </row>
        <row r="2234">
          <cell r="C2234">
            <v>36713</v>
          </cell>
          <cell r="D2234">
            <v>14.104329</v>
          </cell>
          <cell r="E2234">
            <v>1.55E-4</v>
          </cell>
        </row>
        <row r="2235">
          <cell r="C2235">
            <v>36714</v>
          </cell>
          <cell r="D2235">
            <v>14.104329</v>
          </cell>
          <cell r="E2235">
            <v>0</v>
          </cell>
        </row>
        <row r="2236">
          <cell r="C2236">
            <v>36717</v>
          </cell>
          <cell r="D2236">
            <v>14.113989999999999</v>
          </cell>
          <cell r="E2236">
            <v>9.2999999999999997E-5</v>
          </cell>
        </row>
        <row r="2237">
          <cell r="C2237">
            <v>36718</v>
          </cell>
          <cell r="D2237">
            <v>14.113989999999999</v>
          </cell>
          <cell r="E2237">
            <v>0</v>
          </cell>
        </row>
        <row r="2238">
          <cell r="C2238">
            <v>36719</v>
          </cell>
          <cell r="D2238">
            <v>14.113989999999999</v>
          </cell>
          <cell r="E2238">
            <v>0</v>
          </cell>
        </row>
        <row r="2239">
          <cell r="C2239">
            <v>36720</v>
          </cell>
          <cell r="D2239">
            <v>14.113989999999999</v>
          </cell>
          <cell r="E2239">
            <v>0</v>
          </cell>
        </row>
        <row r="2240">
          <cell r="C2240">
            <v>36721</v>
          </cell>
          <cell r="D2240">
            <v>14.113989999999999</v>
          </cell>
          <cell r="E2240">
            <v>0</v>
          </cell>
        </row>
        <row r="2241">
          <cell r="C2241">
            <v>36724</v>
          </cell>
          <cell r="D2241">
            <v>15.534083000000001</v>
          </cell>
          <cell r="E2241">
            <v>2.0699999999999999E-4</v>
          </cell>
        </row>
        <row r="2242">
          <cell r="C2242">
            <v>36725</v>
          </cell>
          <cell r="D2242">
            <v>15.611367</v>
          </cell>
          <cell r="E2242">
            <v>1.7000000000000001E-4</v>
          </cell>
        </row>
        <row r="2243">
          <cell r="C2243">
            <v>36726</v>
          </cell>
          <cell r="D2243">
            <v>15.843218999999999</v>
          </cell>
          <cell r="E2243">
            <v>1.03E-4</v>
          </cell>
        </row>
        <row r="2244">
          <cell r="C2244">
            <v>36727</v>
          </cell>
          <cell r="D2244">
            <v>15.843218999999999</v>
          </cell>
          <cell r="E2244">
            <v>0</v>
          </cell>
        </row>
        <row r="2245">
          <cell r="C2245">
            <v>36728</v>
          </cell>
          <cell r="D2245">
            <v>15.843218999999999</v>
          </cell>
          <cell r="E2245">
            <v>5.1699999999999999E-4</v>
          </cell>
        </row>
        <row r="2246">
          <cell r="C2246">
            <v>36731</v>
          </cell>
          <cell r="D2246">
            <v>15.823898</v>
          </cell>
          <cell r="E2246">
            <v>2.5000000000000001E-5</v>
          </cell>
        </row>
        <row r="2247">
          <cell r="C2247">
            <v>36732</v>
          </cell>
          <cell r="D2247">
            <v>15.823898</v>
          </cell>
          <cell r="E2247">
            <v>0</v>
          </cell>
        </row>
        <row r="2248">
          <cell r="C2248">
            <v>36733</v>
          </cell>
          <cell r="D2248">
            <v>15.843218999999999</v>
          </cell>
          <cell r="E2248">
            <v>5.1699999999999999E-4</v>
          </cell>
        </row>
        <row r="2249">
          <cell r="C2249">
            <v>36734</v>
          </cell>
          <cell r="D2249">
            <v>15.843218999999999</v>
          </cell>
          <cell r="E2249">
            <v>4.1399999999999998E-4</v>
          </cell>
        </row>
        <row r="2250">
          <cell r="C2250">
            <v>36735</v>
          </cell>
          <cell r="D2250">
            <v>15.843218999999999</v>
          </cell>
          <cell r="E2250">
            <v>0</v>
          </cell>
        </row>
        <row r="2251">
          <cell r="C2251">
            <v>36738</v>
          </cell>
          <cell r="D2251">
            <v>15.843218999999999</v>
          </cell>
          <cell r="E2251">
            <v>0</v>
          </cell>
        </row>
        <row r="2252">
          <cell r="C2252">
            <v>36739</v>
          </cell>
          <cell r="D2252">
            <v>15.843218999999999</v>
          </cell>
          <cell r="E2252">
            <v>0</v>
          </cell>
        </row>
        <row r="2253">
          <cell r="C2253">
            <v>36740</v>
          </cell>
          <cell r="D2253">
            <v>15.843218999999999</v>
          </cell>
          <cell r="E2253">
            <v>0</v>
          </cell>
        </row>
        <row r="2254">
          <cell r="C2254">
            <v>36741</v>
          </cell>
          <cell r="D2254">
            <v>15.843218999999999</v>
          </cell>
          <cell r="E2254">
            <v>0</v>
          </cell>
        </row>
        <row r="2255">
          <cell r="C2255">
            <v>36742</v>
          </cell>
          <cell r="D2255">
            <v>15.843218999999999</v>
          </cell>
          <cell r="E2255">
            <v>1.2899999999999999E-4</v>
          </cell>
        </row>
        <row r="2256">
          <cell r="C2256">
            <v>36745</v>
          </cell>
          <cell r="D2256">
            <v>15.843218999999999</v>
          </cell>
          <cell r="E2256">
            <v>0</v>
          </cell>
        </row>
        <row r="2257">
          <cell r="C2257">
            <v>36746</v>
          </cell>
          <cell r="D2257">
            <v>15.843218999999999</v>
          </cell>
          <cell r="E2257">
            <v>0</v>
          </cell>
        </row>
        <row r="2258">
          <cell r="C2258">
            <v>36747</v>
          </cell>
          <cell r="D2258">
            <v>15.843218999999999</v>
          </cell>
          <cell r="E2258">
            <v>0</v>
          </cell>
        </row>
        <row r="2259">
          <cell r="C2259">
            <v>36748</v>
          </cell>
          <cell r="D2259">
            <v>15.070379000000001</v>
          </cell>
          <cell r="E2259">
            <v>4.6E-5</v>
          </cell>
        </row>
        <row r="2260">
          <cell r="C2260">
            <v>36749</v>
          </cell>
          <cell r="D2260">
            <v>15.070379000000001</v>
          </cell>
          <cell r="E2260">
            <v>0</v>
          </cell>
        </row>
        <row r="2261">
          <cell r="C2261">
            <v>36752</v>
          </cell>
          <cell r="D2261">
            <v>15.070379000000001</v>
          </cell>
          <cell r="E2261">
            <v>0</v>
          </cell>
        </row>
        <row r="2262">
          <cell r="C2262">
            <v>36753</v>
          </cell>
          <cell r="D2262">
            <v>15.070379000000001</v>
          </cell>
          <cell r="E2262">
            <v>0</v>
          </cell>
        </row>
        <row r="2263">
          <cell r="C2263">
            <v>36754</v>
          </cell>
          <cell r="D2263">
            <v>15.070379000000001</v>
          </cell>
          <cell r="E2263">
            <v>0</v>
          </cell>
        </row>
        <row r="2264">
          <cell r="C2264">
            <v>36755</v>
          </cell>
          <cell r="D2264">
            <v>15.070379000000001</v>
          </cell>
          <cell r="E2264">
            <v>1.6000000000000001E-4</v>
          </cell>
        </row>
        <row r="2265">
          <cell r="C2265">
            <v>36756</v>
          </cell>
          <cell r="D2265">
            <v>15.070379000000001</v>
          </cell>
          <cell r="E2265">
            <v>0</v>
          </cell>
        </row>
        <row r="2266">
          <cell r="C2266">
            <v>36759</v>
          </cell>
          <cell r="D2266">
            <v>15.070379000000001</v>
          </cell>
          <cell r="E2266">
            <v>0</v>
          </cell>
        </row>
        <row r="2267">
          <cell r="C2267">
            <v>36760</v>
          </cell>
          <cell r="D2267">
            <v>15.070379000000001</v>
          </cell>
          <cell r="E2267">
            <v>1.03E-4</v>
          </cell>
        </row>
        <row r="2268">
          <cell r="C2268">
            <v>36761</v>
          </cell>
          <cell r="D2268">
            <v>15.070379000000001</v>
          </cell>
          <cell r="E2268">
            <v>0</v>
          </cell>
        </row>
        <row r="2269">
          <cell r="C2269">
            <v>36762</v>
          </cell>
          <cell r="D2269">
            <v>15.070379000000001</v>
          </cell>
          <cell r="E2269">
            <v>0</v>
          </cell>
        </row>
        <row r="2270">
          <cell r="C2270">
            <v>36763</v>
          </cell>
          <cell r="D2270">
            <v>15.070379000000001</v>
          </cell>
          <cell r="E2270">
            <v>0</v>
          </cell>
        </row>
        <row r="2271">
          <cell r="C2271">
            <v>36766</v>
          </cell>
          <cell r="D2271">
            <v>15.070379000000001</v>
          </cell>
          <cell r="E2271">
            <v>0</v>
          </cell>
        </row>
        <row r="2272">
          <cell r="C2272">
            <v>36767</v>
          </cell>
          <cell r="D2272">
            <v>15.070379000000001</v>
          </cell>
          <cell r="E2272">
            <v>0</v>
          </cell>
        </row>
        <row r="2273">
          <cell r="C2273">
            <v>36768</v>
          </cell>
          <cell r="D2273">
            <v>15.070379000000001</v>
          </cell>
          <cell r="E2273">
            <v>1.8100000000000001E-4</v>
          </cell>
        </row>
        <row r="2274">
          <cell r="C2274">
            <v>36769</v>
          </cell>
          <cell r="D2274">
            <v>15.070379000000001</v>
          </cell>
          <cell r="E2274">
            <v>4.1E-5</v>
          </cell>
        </row>
        <row r="2275">
          <cell r="C2275">
            <v>36770</v>
          </cell>
          <cell r="D2275">
            <v>15.070379000000001</v>
          </cell>
          <cell r="E2275">
            <v>0</v>
          </cell>
        </row>
        <row r="2276">
          <cell r="C2276">
            <v>36773</v>
          </cell>
          <cell r="D2276">
            <v>15.070379000000001</v>
          </cell>
          <cell r="E2276">
            <v>5.1E-5</v>
          </cell>
        </row>
        <row r="2277">
          <cell r="C2277">
            <v>36774</v>
          </cell>
          <cell r="D2277">
            <v>15.070379000000001</v>
          </cell>
          <cell r="E2277">
            <v>1.7000000000000001E-4</v>
          </cell>
        </row>
        <row r="2278">
          <cell r="C2278">
            <v>36775</v>
          </cell>
          <cell r="D2278">
            <v>15.070379000000001</v>
          </cell>
          <cell r="E2278">
            <v>0</v>
          </cell>
        </row>
        <row r="2279">
          <cell r="C2279">
            <v>36776</v>
          </cell>
          <cell r="D2279">
            <v>15.070379000000001</v>
          </cell>
          <cell r="E2279">
            <v>2.8400000000000002E-4</v>
          </cell>
        </row>
        <row r="2280">
          <cell r="C2280">
            <v>36777</v>
          </cell>
          <cell r="D2280">
            <v>15.070379000000001</v>
          </cell>
          <cell r="E2280">
            <v>0</v>
          </cell>
        </row>
        <row r="2281">
          <cell r="C2281">
            <v>36780</v>
          </cell>
          <cell r="D2281">
            <v>15.070379000000001</v>
          </cell>
          <cell r="E2281">
            <v>0</v>
          </cell>
        </row>
        <row r="2282">
          <cell r="C2282">
            <v>36781</v>
          </cell>
          <cell r="D2282">
            <v>15.070379000000001</v>
          </cell>
          <cell r="E2282">
            <v>2.5799999999999998E-4</v>
          </cell>
        </row>
        <row r="2283">
          <cell r="C2283">
            <v>36782</v>
          </cell>
          <cell r="D2283">
            <v>15.070379000000001</v>
          </cell>
          <cell r="E2283">
            <v>0</v>
          </cell>
        </row>
        <row r="2284">
          <cell r="C2284">
            <v>36783</v>
          </cell>
          <cell r="D2284">
            <v>15.070379000000001</v>
          </cell>
          <cell r="E2284">
            <v>0</v>
          </cell>
        </row>
        <row r="2285">
          <cell r="C2285">
            <v>36784</v>
          </cell>
          <cell r="D2285">
            <v>15.070379000000001</v>
          </cell>
          <cell r="E2285">
            <v>0</v>
          </cell>
        </row>
        <row r="2286">
          <cell r="C2286">
            <v>36787</v>
          </cell>
          <cell r="D2286">
            <v>15.070379000000001</v>
          </cell>
          <cell r="E2286">
            <v>0</v>
          </cell>
        </row>
        <row r="2287">
          <cell r="C2287">
            <v>36788</v>
          </cell>
          <cell r="D2287">
            <v>17.388898999999999</v>
          </cell>
          <cell r="E2287">
            <v>4.7600000000000002E-4</v>
          </cell>
        </row>
        <row r="2288">
          <cell r="C2288">
            <v>36789</v>
          </cell>
          <cell r="D2288">
            <v>17.388898999999999</v>
          </cell>
          <cell r="E2288">
            <v>0</v>
          </cell>
        </row>
        <row r="2289">
          <cell r="C2289">
            <v>36790</v>
          </cell>
          <cell r="D2289">
            <v>15.263589</v>
          </cell>
          <cell r="E2289">
            <v>6.8800000000000003E-4</v>
          </cell>
        </row>
        <row r="2290">
          <cell r="C2290">
            <v>36791</v>
          </cell>
          <cell r="D2290">
            <v>15.263589</v>
          </cell>
          <cell r="E2290">
            <v>0</v>
          </cell>
        </row>
        <row r="2291">
          <cell r="C2291">
            <v>36794</v>
          </cell>
          <cell r="D2291">
            <v>17.388898999999999</v>
          </cell>
          <cell r="E2291">
            <v>1.2049999999999999E-3</v>
          </cell>
        </row>
        <row r="2292">
          <cell r="C2292">
            <v>36795</v>
          </cell>
          <cell r="D2292">
            <v>17.388898999999999</v>
          </cell>
          <cell r="E2292">
            <v>3.6000000000000001E-5</v>
          </cell>
        </row>
        <row r="2293">
          <cell r="C2293">
            <v>36796</v>
          </cell>
          <cell r="D2293">
            <v>17.388898999999999</v>
          </cell>
          <cell r="E2293">
            <v>0</v>
          </cell>
        </row>
        <row r="2294">
          <cell r="C2294">
            <v>36797</v>
          </cell>
          <cell r="D2294">
            <v>17.388898999999999</v>
          </cell>
          <cell r="E2294">
            <v>0</v>
          </cell>
        </row>
        <row r="2295">
          <cell r="C2295">
            <v>36798</v>
          </cell>
          <cell r="D2295">
            <v>15.273250000000001</v>
          </cell>
          <cell r="E2295">
            <v>5.5999999999999999E-5</v>
          </cell>
        </row>
        <row r="2296">
          <cell r="C2296">
            <v>36801</v>
          </cell>
          <cell r="D2296">
            <v>15.273250000000001</v>
          </cell>
          <cell r="E2296">
            <v>0</v>
          </cell>
        </row>
        <row r="2297">
          <cell r="C2297">
            <v>36802</v>
          </cell>
          <cell r="D2297">
            <v>17.388898999999999</v>
          </cell>
          <cell r="E2297">
            <v>2.9999999999999997E-4</v>
          </cell>
        </row>
        <row r="2298">
          <cell r="C2298">
            <v>36803</v>
          </cell>
          <cell r="D2298">
            <v>17.388898999999999</v>
          </cell>
          <cell r="E2298">
            <v>0</v>
          </cell>
        </row>
        <row r="2299">
          <cell r="C2299">
            <v>36804</v>
          </cell>
          <cell r="D2299">
            <v>17.388898999999999</v>
          </cell>
          <cell r="E2299">
            <v>0</v>
          </cell>
        </row>
        <row r="2300">
          <cell r="C2300">
            <v>36805</v>
          </cell>
          <cell r="D2300">
            <v>15.456799</v>
          </cell>
          <cell r="E2300">
            <v>1.55E-4</v>
          </cell>
        </row>
        <row r="2301">
          <cell r="C2301">
            <v>36808</v>
          </cell>
          <cell r="D2301">
            <v>15.456799</v>
          </cell>
          <cell r="E2301">
            <v>0</v>
          </cell>
        </row>
        <row r="2302">
          <cell r="C2302">
            <v>36809</v>
          </cell>
          <cell r="D2302">
            <v>15.456799</v>
          </cell>
          <cell r="E2302">
            <v>0</v>
          </cell>
        </row>
        <row r="2303">
          <cell r="C2303">
            <v>36810</v>
          </cell>
          <cell r="D2303">
            <v>15.456799</v>
          </cell>
          <cell r="E2303">
            <v>5.1699999999999999E-4</v>
          </cell>
        </row>
        <row r="2304">
          <cell r="C2304">
            <v>36811</v>
          </cell>
          <cell r="D2304">
            <v>15.456799</v>
          </cell>
          <cell r="E2304">
            <v>0</v>
          </cell>
        </row>
        <row r="2305">
          <cell r="C2305">
            <v>36812</v>
          </cell>
          <cell r="D2305">
            <v>15.456799</v>
          </cell>
          <cell r="E2305">
            <v>5.1E-5</v>
          </cell>
        </row>
        <row r="2306">
          <cell r="C2306">
            <v>36815</v>
          </cell>
          <cell r="D2306">
            <v>17.002479000000001</v>
          </cell>
          <cell r="E2306">
            <v>1.03E-4</v>
          </cell>
        </row>
        <row r="2307">
          <cell r="C2307">
            <v>36816</v>
          </cell>
          <cell r="D2307">
            <v>17.002479000000001</v>
          </cell>
          <cell r="E2307">
            <v>0</v>
          </cell>
        </row>
        <row r="2308">
          <cell r="C2308">
            <v>36817</v>
          </cell>
          <cell r="D2308">
            <v>17.002479000000001</v>
          </cell>
          <cell r="E2308">
            <v>0</v>
          </cell>
        </row>
        <row r="2309">
          <cell r="C2309">
            <v>36818</v>
          </cell>
          <cell r="D2309">
            <v>17.002479000000001</v>
          </cell>
          <cell r="E2309">
            <v>0</v>
          </cell>
        </row>
        <row r="2310">
          <cell r="C2310">
            <v>36819</v>
          </cell>
          <cell r="D2310">
            <v>17.002479000000001</v>
          </cell>
          <cell r="E2310">
            <v>0</v>
          </cell>
        </row>
        <row r="2311">
          <cell r="C2311">
            <v>36822</v>
          </cell>
          <cell r="D2311">
            <v>17.002479000000001</v>
          </cell>
          <cell r="E2311">
            <v>0</v>
          </cell>
        </row>
        <row r="2312">
          <cell r="C2312">
            <v>36823</v>
          </cell>
          <cell r="D2312">
            <v>17.002479000000001</v>
          </cell>
          <cell r="E2312">
            <v>0</v>
          </cell>
        </row>
        <row r="2313">
          <cell r="C2313">
            <v>36824</v>
          </cell>
          <cell r="D2313">
            <v>17.002479000000001</v>
          </cell>
          <cell r="E2313">
            <v>0</v>
          </cell>
        </row>
        <row r="2314">
          <cell r="C2314">
            <v>36825</v>
          </cell>
          <cell r="D2314">
            <v>15.292571000000001</v>
          </cell>
          <cell r="E2314">
            <v>6.5200000000000002E-4</v>
          </cell>
        </row>
        <row r="2315">
          <cell r="C2315">
            <v>36826</v>
          </cell>
          <cell r="D2315">
            <v>15.389176000000001</v>
          </cell>
          <cell r="E2315">
            <v>4.1E-5</v>
          </cell>
        </row>
        <row r="2316">
          <cell r="C2316">
            <v>36829</v>
          </cell>
          <cell r="D2316">
            <v>15.389176000000001</v>
          </cell>
          <cell r="E2316">
            <v>0</v>
          </cell>
        </row>
        <row r="2317">
          <cell r="C2317">
            <v>36830</v>
          </cell>
          <cell r="D2317">
            <v>15.389176000000001</v>
          </cell>
          <cell r="E2317">
            <v>0</v>
          </cell>
        </row>
        <row r="2318">
          <cell r="C2318">
            <v>36831</v>
          </cell>
          <cell r="D2318">
            <v>15.389176000000001</v>
          </cell>
          <cell r="E2318">
            <v>0</v>
          </cell>
        </row>
        <row r="2319">
          <cell r="C2319">
            <v>36832</v>
          </cell>
          <cell r="D2319">
            <v>15.389176000000001</v>
          </cell>
          <cell r="E2319">
            <v>0</v>
          </cell>
        </row>
        <row r="2320">
          <cell r="C2320">
            <v>36833</v>
          </cell>
          <cell r="D2320">
            <v>15.389176000000001</v>
          </cell>
          <cell r="E2320">
            <v>0</v>
          </cell>
        </row>
        <row r="2321">
          <cell r="C2321">
            <v>36836</v>
          </cell>
          <cell r="D2321">
            <v>15.311892</v>
          </cell>
          <cell r="E2321">
            <v>1.2899999999999999E-4</v>
          </cell>
        </row>
        <row r="2322">
          <cell r="C2322">
            <v>36837</v>
          </cell>
          <cell r="D2322">
            <v>15.311892</v>
          </cell>
          <cell r="E2322">
            <v>0</v>
          </cell>
        </row>
        <row r="2323">
          <cell r="C2323">
            <v>36838</v>
          </cell>
          <cell r="D2323">
            <v>15.311892</v>
          </cell>
          <cell r="E2323">
            <v>2.22E-4</v>
          </cell>
        </row>
        <row r="2324">
          <cell r="C2324">
            <v>36839</v>
          </cell>
          <cell r="D2324">
            <v>15.311892</v>
          </cell>
          <cell r="E2324">
            <v>0</v>
          </cell>
        </row>
        <row r="2325">
          <cell r="C2325">
            <v>36840</v>
          </cell>
          <cell r="D2325">
            <v>15.843218999999999</v>
          </cell>
          <cell r="E2325">
            <v>5.1E-5</v>
          </cell>
        </row>
        <row r="2326">
          <cell r="C2326">
            <v>36843</v>
          </cell>
          <cell r="D2326">
            <v>15.843218999999999</v>
          </cell>
          <cell r="E2326">
            <v>0</v>
          </cell>
        </row>
        <row r="2327">
          <cell r="C2327">
            <v>36844</v>
          </cell>
          <cell r="D2327">
            <v>15.843218999999999</v>
          </cell>
          <cell r="E2327">
            <v>1.2400000000000001E-4</v>
          </cell>
        </row>
        <row r="2328">
          <cell r="C2328">
            <v>36845</v>
          </cell>
          <cell r="D2328">
            <v>15.843218999999999</v>
          </cell>
          <cell r="E2328">
            <v>0</v>
          </cell>
        </row>
        <row r="2329">
          <cell r="C2329">
            <v>36846</v>
          </cell>
          <cell r="D2329">
            <v>15.843218999999999</v>
          </cell>
          <cell r="E2329">
            <v>0</v>
          </cell>
        </row>
        <row r="2330">
          <cell r="C2330">
            <v>36847</v>
          </cell>
          <cell r="D2330">
            <v>15.843218999999999</v>
          </cell>
          <cell r="E2330">
            <v>0</v>
          </cell>
        </row>
        <row r="2331">
          <cell r="C2331">
            <v>36850</v>
          </cell>
          <cell r="D2331">
            <v>15.843218999999999</v>
          </cell>
          <cell r="E2331">
            <v>0</v>
          </cell>
        </row>
        <row r="2332">
          <cell r="C2332">
            <v>36851</v>
          </cell>
          <cell r="D2332">
            <v>15.843218999999999</v>
          </cell>
          <cell r="E2332">
            <v>0</v>
          </cell>
        </row>
        <row r="2333">
          <cell r="C2333">
            <v>36852</v>
          </cell>
          <cell r="D2333">
            <v>15.650009000000001</v>
          </cell>
          <cell r="E2333">
            <v>0</v>
          </cell>
        </row>
        <row r="2334">
          <cell r="C2334">
            <v>36853</v>
          </cell>
          <cell r="D2334">
            <v>15.650009000000001</v>
          </cell>
          <cell r="E2334">
            <v>0</v>
          </cell>
        </row>
        <row r="2335">
          <cell r="C2335">
            <v>36854</v>
          </cell>
          <cell r="D2335">
            <v>15.650009000000001</v>
          </cell>
          <cell r="E2335">
            <v>0</v>
          </cell>
        </row>
        <row r="2336">
          <cell r="C2336">
            <v>36857</v>
          </cell>
          <cell r="D2336">
            <v>15.650009000000001</v>
          </cell>
          <cell r="E2336">
            <v>0</v>
          </cell>
        </row>
        <row r="2337">
          <cell r="C2337">
            <v>36858</v>
          </cell>
          <cell r="D2337">
            <v>15.650009000000001</v>
          </cell>
          <cell r="E2337">
            <v>0</v>
          </cell>
        </row>
        <row r="2338">
          <cell r="C2338">
            <v>36859</v>
          </cell>
          <cell r="D2338">
            <v>15.843218999999999</v>
          </cell>
          <cell r="E2338">
            <v>2.32E-4</v>
          </cell>
        </row>
        <row r="2339">
          <cell r="C2339">
            <v>36860</v>
          </cell>
          <cell r="D2339">
            <v>15.843218999999999</v>
          </cell>
          <cell r="E2339">
            <v>0</v>
          </cell>
        </row>
        <row r="2340">
          <cell r="C2340">
            <v>36861</v>
          </cell>
          <cell r="D2340">
            <v>16.712664</v>
          </cell>
          <cell r="E2340">
            <v>1.0000000000000001E-5</v>
          </cell>
        </row>
        <row r="2341">
          <cell r="C2341">
            <v>36864</v>
          </cell>
          <cell r="D2341">
            <v>17.205349999999999</v>
          </cell>
          <cell r="E2341">
            <v>1.55E-4</v>
          </cell>
        </row>
        <row r="2342">
          <cell r="C2342">
            <v>36865</v>
          </cell>
          <cell r="D2342">
            <v>17.205349999999999</v>
          </cell>
          <cell r="E2342">
            <v>0</v>
          </cell>
        </row>
        <row r="2343">
          <cell r="C2343">
            <v>36866</v>
          </cell>
          <cell r="D2343">
            <v>17.195689000000002</v>
          </cell>
          <cell r="E2343">
            <v>4.1E-5</v>
          </cell>
        </row>
        <row r="2344">
          <cell r="C2344">
            <v>36867</v>
          </cell>
          <cell r="D2344">
            <v>17.968529</v>
          </cell>
          <cell r="E2344">
            <v>8.2000000000000001E-5</v>
          </cell>
        </row>
        <row r="2345">
          <cell r="C2345">
            <v>36868</v>
          </cell>
          <cell r="D2345">
            <v>17.968529</v>
          </cell>
          <cell r="E2345">
            <v>0</v>
          </cell>
        </row>
        <row r="2346">
          <cell r="C2346">
            <v>36871</v>
          </cell>
          <cell r="D2346">
            <v>17.775319</v>
          </cell>
          <cell r="E2346">
            <v>1.1900000000000001E-4</v>
          </cell>
        </row>
        <row r="2347">
          <cell r="C2347">
            <v>36872</v>
          </cell>
          <cell r="D2347">
            <v>17.736677</v>
          </cell>
          <cell r="E2347">
            <v>7.7000000000000001E-5</v>
          </cell>
        </row>
        <row r="2348">
          <cell r="C2348">
            <v>36873</v>
          </cell>
          <cell r="D2348">
            <v>17.736677</v>
          </cell>
          <cell r="E2348">
            <v>0</v>
          </cell>
        </row>
        <row r="2349">
          <cell r="C2349">
            <v>36874</v>
          </cell>
          <cell r="D2349">
            <v>17.736677</v>
          </cell>
          <cell r="E2349">
            <v>0</v>
          </cell>
        </row>
        <row r="2350">
          <cell r="C2350">
            <v>36875</v>
          </cell>
          <cell r="D2350">
            <v>17.736677</v>
          </cell>
          <cell r="E2350">
            <v>0</v>
          </cell>
        </row>
        <row r="2351">
          <cell r="C2351">
            <v>36878</v>
          </cell>
          <cell r="D2351">
            <v>17.350256999999999</v>
          </cell>
          <cell r="E2351">
            <v>1.75E-4</v>
          </cell>
        </row>
        <row r="2352">
          <cell r="C2352">
            <v>36879</v>
          </cell>
          <cell r="D2352">
            <v>17.350256999999999</v>
          </cell>
          <cell r="E2352">
            <v>1.44E-4</v>
          </cell>
        </row>
        <row r="2353">
          <cell r="C2353">
            <v>36880</v>
          </cell>
          <cell r="D2353">
            <v>17.350256999999999</v>
          </cell>
          <cell r="E2353">
            <v>0</v>
          </cell>
        </row>
        <row r="2354">
          <cell r="C2354">
            <v>36881</v>
          </cell>
          <cell r="D2354">
            <v>17.350256999999999</v>
          </cell>
          <cell r="E2354">
            <v>0</v>
          </cell>
        </row>
        <row r="2355">
          <cell r="C2355">
            <v>36882</v>
          </cell>
          <cell r="D2355">
            <v>17.350256999999999</v>
          </cell>
          <cell r="E2355">
            <v>0</v>
          </cell>
        </row>
        <row r="2356">
          <cell r="C2356">
            <v>36885</v>
          </cell>
          <cell r="D2356">
            <v>17.350256999999999</v>
          </cell>
          <cell r="E2356">
            <v>0</v>
          </cell>
        </row>
        <row r="2357">
          <cell r="C2357">
            <v>36886</v>
          </cell>
          <cell r="D2357">
            <v>17.350256999999999</v>
          </cell>
          <cell r="E2357">
            <v>0</v>
          </cell>
        </row>
        <row r="2358">
          <cell r="C2358">
            <v>36887</v>
          </cell>
          <cell r="D2358">
            <v>14.142970999999999</v>
          </cell>
          <cell r="E2358">
            <v>2.5869999999999999E-3</v>
          </cell>
        </row>
        <row r="2359">
          <cell r="C2359">
            <v>36888</v>
          </cell>
          <cell r="D2359">
            <v>14.220255</v>
          </cell>
          <cell r="E2359">
            <v>3.1500000000000001E-4</v>
          </cell>
        </row>
        <row r="2360">
          <cell r="C2360">
            <v>36889</v>
          </cell>
          <cell r="D2360">
            <v>14.220255</v>
          </cell>
          <cell r="E2360">
            <v>0</v>
          </cell>
        </row>
        <row r="2361">
          <cell r="C2361">
            <v>36892</v>
          </cell>
          <cell r="D2361">
            <v>14.220255</v>
          </cell>
          <cell r="E2361">
            <v>0</v>
          </cell>
        </row>
        <row r="2362">
          <cell r="C2362">
            <v>36893</v>
          </cell>
          <cell r="D2362">
            <v>14.220255</v>
          </cell>
          <cell r="E2362">
            <v>0</v>
          </cell>
        </row>
        <row r="2363">
          <cell r="C2363">
            <v>36894</v>
          </cell>
          <cell r="D2363">
            <v>14.220255</v>
          </cell>
          <cell r="E2363">
            <v>0</v>
          </cell>
        </row>
        <row r="2364">
          <cell r="C2364">
            <v>36895</v>
          </cell>
          <cell r="D2364">
            <v>14.220255</v>
          </cell>
          <cell r="E2364">
            <v>0</v>
          </cell>
        </row>
        <row r="2365">
          <cell r="C2365">
            <v>36896</v>
          </cell>
          <cell r="D2365">
            <v>14.220255</v>
          </cell>
          <cell r="E2365">
            <v>0</v>
          </cell>
        </row>
        <row r="2366">
          <cell r="C2366">
            <v>36899</v>
          </cell>
          <cell r="D2366">
            <v>15.553404</v>
          </cell>
          <cell r="E2366">
            <v>9.2999999999999997E-5</v>
          </cell>
        </row>
        <row r="2367">
          <cell r="C2367">
            <v>36900</v>
          </cell>
          <cell r="D2367">
            <v>15.553404</v>
          </cell>
          <cell r="E2367">
            <v>0</v>
          </cell>
        </row>
        <row r="2368">
          <cell r="C2368">
            <v>36901</v>
          </cell>
          <cell r="D2368">
            <v>15.553404</v>
          </cell>
          <cell r="E2368">
            <v>0</v>
          </cell>
        </row>
        <row r="2369">
          <cell r="C2369">
            <v>36902</v>
          </cell>
          <cell r="D2369">
            <v>15.553404</v>
          </cell>
          <cell r="E2369">
            <v>0</v>
          </cell>
        </row>
        <row r="2370">
          <cell r="C2370">
            <v>36903</v>
          </cell>
          <cell r="D2370">
            <v>15.553404</v>
          </cell>
          <cell r="E2370">
            <v>0</v>
          </cell>
        </row>
        <row r="2371">
          <cell r="C2371">
            <v>36906</v>
          </cell>
          <cell r="D2371">
            <v>15.360194</v>
          </cell>
          <cell r="E2371">
            <v>5.4299999999999997E-4</v>
          </cell>
        </row>
        <row r="2372">
          <cell r="C2372">
            <v>36907</v>
          </cell>
          <cell r="D2372">
            <v>15.360194</v>
          </cell>
          <cell r="E2372">
            <v>0</v>
          </cell>
        </row>
        <row r="2373">
          <cell r="C2373">
            <v>36908</v>
          </cell>
          <cell r="D2373">
            <v>15.360194</v>
          </cell>
          <cell r="E2373">
            <v>5.1E-5</v>
          </cell>
        </row>
        <row r="2374">
          <cell r="C2374">
            <v>36909</v>
          </cell>
          <cell r="D2374">
            <v>15.350534</v>
          </cell>
          <cell r="E2374">
            <v>1.03E-4</v>
          </cell>
        </row>
        <row r="2375">
          <cell r="C2375">
            <v>36910</v>
          </cell>
          <cell r="D2375">
            <v>14.490748999999999</v>
          </cell>
          <cell r="E2375">
            <v>1.03E-4</v>
          </cell>
        </row>
        <row r="2376">
          <cell r="C2376">
            <v>36913</v>
          </cell>
          <cell r="D2376">
            <v>15.070379000000001</v>
          </cell>
          <cell r="E2376">
            <v>1.2899999999999999E-4</v>
          </cell>
        </row>
        <row r="2377">
          <cell r="C2377">
            <v>36914</v>
          </cell>
          <cell r="D2377">
            <v>15.070379000000001</v>
          </cell>
          <cell r="E2377">
            <v>2.8400000000000002E-4</v>
          </cell>
        </row>
        <row r="2378">
          <cell r="C2378">
            <v>36915</v>
          </cell>
          <cell r="D2378">
            <v>15.070379000000001</v>
          </cell>
          <cell r="E2378">
            <v>0</v>
          </cell>
        </row>
        <row r="2379">
          <cell r="C2379">
            <v>36916</v>
          </cell>
          <cell r="D2379">
            <v>15.070379000000001</v>
          </cell>
          <cell r="E2379">
            <v>0</v>
          </cell>
        </row>
        <row r="2380">
          <cell r="C2380">
            <v>36917</v>
          </cell>
          <cell r="D2380">
            <v>15.070379000000001</v>
          </cell>
          <cell r="E2380">
            <v>0</v>
          </cell>
        </row>
        <row r="2381">
          <cell r="C2381">
            <v>36920</v>
          </cell>
          <cell r="D2381">
            <v>15.070379000000001</v>
          </cell>
          <cell r="E2381">
            <v>0</v>
          </cell>
        </row>
        <row r="2382">
          <cell r="C2382">
            <v>36921</v>
          </cell>
          <cell r="D2382">
            <v>15.070379000000001</v>
          </cell>
          <cell r="E2382">
            <v>0</v>
          </cell>
        </row>
        <row r="2383">
          <cell r="C2383">
            <v>36922</v>
          </cell>
          <cell r="D2383">
            <v>15.070379000000001</v>
          </cell>
          <cell r="E2383">
            <v>0</v>
          </cell>
        </row>
        <row r="2384">
          <cell r="C2384">
            <v>36923</v>
          </cell>
          <cell r="D2384">
            <v>15.070379000000001</v>
          </cell>
          <cell r="E2384">
            <v>0</v>
          </cell>
        </row>
        <row r="2385">
          <cell r="C2385">
            <v>36924</v>
          </cell>
          <cell r="D2385">
            <v>14.683959</v>
          </cell>
          <cell r="E2385">
            <v>1.55E-4</v>
          </cell>
        </row>
        <row r="2386">
          <cell r="C2386">
            <v>36927</v>
          </cell>
          <cell r="D2386">
            <v>15.070379000000001</v>
          </cell>
          <cell r="E2386">
            <v>2.22E-4</v>
          </cell>
        </row>
        <row r="2387">
          <cell r="C2387">
            <v>36928</v>
          </cell>
          <cell r="D2387">
            <v>15.070379000000001</v>
          </cell>
          <cell r="E2387">
            <v>8.2000000000000001E-5</v>
          </cell>
        </row>
        <row r="2388">
          <cell r="C2388">
            <v>36929</v>
          </cell>
          <cell r="D2388">
            <v>15.456799</v>
          </cell>
          <cell r="E2388">
            <v>4.4499999999999997E-4</v>
          </cell>
        </row>
        <row r="2389">
          <cell r="C2389">
            <v>36930</v>
          </cell>
          <cell r="D2389">
            <v>15.456799</v>
          </cell>
          <cell r="E2389">
            <v>0</v>
          </cell>
        </row>
        <row r="2390">
          <cell r="C2390">
            <v>36931</v>
          </cell>
          <cell r="D2390">
            <v>15.456799</v>
          </cell>
          <cell r="E2390">
            <v>0</v>
          </cell>
        </row>
        <row r="2391">
          <cell r="C2391">
            <v>36934</v>
          </cell>
          <cell r="D2391">
            <v>15.456799</v>
          </cell>
          <cell r="E2391">
            <v>0</v>
          </cell>
        </row>
        <row r="2392">
          <cell r="C2392">
            <v>36935</v>
          </cell>
          <cell r="D2392">
            <v>17.388898999999999</v>
          </cell>
          <cell r="E2392">
            <v>2.5799999999999998E-4</v>
          </cell>
        </row>
        <row r="2393">
          <cell r="C2393">
            <v>36936</v>
          </cell>
          <cell r="D2393">
            <v>17.388898999999999</v>
          </cell>
          <cell r="E2393">
            <v>0</v>
          </cell>
        </row>
        <row r="2394">
          <cell r="C2394">
            <v>36937</v>
          </cell>
          <cell r="D2394">
            <v>17.388898999999999</v>
          </cell>
          <cell r="E2394">
            <v>0</v>
          </cell>
        </row>
        <row r="2395">
          <cell r="C2395">
            <v>36938</v>
          </cell>
          <cell r="D2395">
            <v>17.002479000000001</v>
          </cell>
          <cell r="E2395">
            <v>1.03E-4</v>
          </cell>
        </row>
        <row r="2396">
          <cell r="C2396">
            <v>36941</v>
          </cell>
          <cell r="D2396">
            <v>17.002479000000001</v>
          </cell>
          <cell r="E2396">
            <v>5.5999999999999999E-5</v>
          </cell>
        </row>
        <row r="2397">
          <cell r="C2397">
            <v>36942</v>
          </cell>
          <cell r="D2397">
            <v>17.002479000000001</v>
          </cell>
          <cell r="E2397">
            <v>0</v>
          </cell>
        </row>
        <row r="2398">
          <cell r="C2398">
            <v>36943</v>
          </cell>
          <cell r="D2398">
            <v>17.002479000000001</v>
          </cell>
          <cell r="E2398">
            <v>0</v>
          </cell>
        </row>
        <row r="2399">
          <cell r="C2399">
            <v>36944</v>
          </cell>
          <cell r="D2399">
            <v>17.002479000000001</v>
          </cell>
          <cell r="E2399">
            <v>0</v>
          </cell>
        </row>
        <row r="2400">
          <cell r="C2400">
            <v>36945</v>
          </cell>
          <cell r="D2400">
            <v>15.350534</v>
          </cell>
          <cell r="E2400">
            <v>8.2200000000000003E-4</v>
          </cell>
        </row>
        <row r="2401">
          <cell r="C2401">
            <v>36948</v>
          </cell>
          <cell r="D2401">
            <v>15.350534</v>
          </cell>
          <cell r="E2401">
            <v>0</v>
          </cell>
        </row>
        <row r="2402">
          <cell r="C2402">
            <v>36949</v>
          </cell>
          <cell r="D2402">
            <v>15.350534</v>
          </cell>
          <cell r="E2402">
            <v>0</v>
          </cell>
        </row>
        <row r="2403">
          <cell r="C2403">
            <v>36950</v>
          </cell>
          <cell r="D2403">
            <v>15.350534</v>
          </cell>
          <cell r="E2403">
            <v>0</v>
          </cell>
        </row>
        <row r="2404">
          <cell r="C2404">
            <v>36951</v>
          </cell>
          <cell r="D2404">
            <v>15.350534</v>
          </cell>
          <cell r="E2404">
            <v>0</v>
          </cell>
        </row>
        <row r="2405">
          <cell r="C2405">
            <v>36952</v>
          </cell>
          <cell r="D2405">
            <v>15.350534</v>
          </cell>
          <cell r="E2405">
            <v>0</v>
          </cell>
        </row>
        <row r="2406">
          <cell r="C2406">
            <v>36955</v>
          </cell>
          <cell r="D2406">
            <v>15.350534</v>
          </cell>
          <cell r="E2406">
            <v>0</v>
          </cell>
        </row>
        <row r="2407">
          <cell r="C2407">
            <v>36956</v>
          </cell>
          <cell r="D2407">
            <v>15.350534</v>
          </cell>
          <cell r="E2407">
            <v>0</v>
          </cell>
        </row>
        <row r="2408">
          <cell r="C2408">
            <v>36957</v>
          </cell>
          <cell r="D2408">
            <v>15.350534</v>
          </cell>
          <cell r="E2408">
            <v>0</v>
          </cell>
        </row>
        <row r="2409">
          <cell r="C2409">
            <v>36958</v>
          </cell>
          <cell r="D2409">
            <v>17.388898999999999</v>
          </cell>
          <cell r="E2409">
            <v>5.1699999999999999E-4</v>
          </cell>
        </row>
        <row r="2410">
          <cell r="C2410">
            <v>36959</v>
          </cell>
          <cell r="D2410">
            <v>17.388898999999999</v>
          </cell>
          <cell r="E2410">
            <v>0</v>
          </cell>
        </row>
        <row r="2411">
          <cell r="C2411">
            <v>36962</v>
          </cell>
          <cell r="D2411">
            <v>17.388898999999999</v>
          </cell>
          <cell r="E2411">
            <v>0</v>
          </cell>
        </row>
        <row r="2412">
          <cell r="C2412">
            <v>36963</v>
          </cell>
          <cell r="D2412">
            <v>17.388898999999999</v>
          </cell>
          <cell r="E2412">
            <v>0</v>
          </cell>
        </row>
        <row r="2413">
          <cell r="C2413">
            <v>36964</v>
          </cell>
          <cell r="D2413">
            <v>15.166983999999999</v>
          </cell>
          <cell r="E2413">
            <v>1.2899999999999999E-4</v>
          </cell>
        </row>
        <row r="2414">
          <cell r="C2414">
            <v>36965</v>
          </cell>
          <cell r="D2414">
            <v>15.166983999999999</v>
          </cell>
          <cell r="E2414">
            <v>0</v>
          </cell>
        </row>
        <row r="2415">
          <cell r="C2415">
            <v>36966</v>
          </cell>
          <cell r="D2415">
            <v>15.166983999999999</v>
          </cell>
          <cell r="E2415">
            <v>0</v>
          </cell>
        </row>
        <row r="2416">
          <cell r="C2416">
            <v>36969</v>
          </cell>
          <cell r="D2416">
            <v>15.166983999999999</v>
          </cell>
          <cell r="E2416">
            <v>0</v>
          </cell>
        </row>
        <row r="2417">
          <cell r="C2417">
            <v>36970</v>
          </cell>
          <cell r="D2417">
            <v>15.166983999999999</v>
          </cell>
          <cell r="E2417">
            <v>0</v>
          </cell>
        </row>
        <row r="2418">
          <cell r="C2418">
            <v>36971</v>
          </cell>
          <cell r="D2418">
            <v>15.166983999999999</v>
          </cell>
          <cell r="E2418">
            <v>0</v>
          </cell>
        </row>
        <row r="2419">
          <cell r="C2419">
            <v>36972</v>
          </cell>
          <cell r="D2419">
            <v>15.166983999999999</v>
          </cell>
          <cell r="E2419">
            <v>0</v>
          </cell>
        </row>
        <row r="2420">
          <cell r="C2420">
            <v>36973</v>
          </cell>
          <cell r="D2420">
            <v>15.166983999999999</v>
          </cell>
          <cell r="E2420">
            <v>0</v>
          </cell>
        </row>
        <row r="2421">
          <cell r="C2421">
            <v>36976</v>
          </cell>
          <cell r="D2421">
            <v>15.166983999999999</v>
          </cell>
          <cell r="E2421">
            <v>0</v>
          </cell>
        </row>
        <row r="2422">
          <cell r="C2422">
            <v>36977</v>
          </cell>
          <cell r="D2422">
            <v>15.166983999999999</v>
          </cell>
          <cell r="E2422">
            <v>0</v>
          </cell>
        </row>
        <row r="2423">
          <cell r="C2423">
            <v>36978</v>
          </cell>
          <cell r="D2423">
            <v>15.166983999999999</v>
          </cell>
          <cell r="E2423">
            <v>0</v>
          </cell>
        </row>
        <row r="2424">
          <cell r="C2424">
            <v>36979</v>
          </cell>
          <cell r="D2424">
            <v>15.166983999999999</v>
          </cell>
          <cell r="E2424">
            <v>0</v>
          </cell>
        </row>
        <row r="2425">
          <cell r="C2425">
            <v>36980</v>
          </cell>
          <cell r="D2425">
            <v>15.166983999999999</v>
          </cell>
          <cell r="E2425">
            <v>0</v>
          </cell>
        </row>
        <row r="2426">
          <cell r="C2426">
            <v>36983</v>
          </cell>
          <cell r="D2426">
            <v>15.166983999999999</v>
          </cell>
          <cell r="E2426">
            <v>0</v>
          </cell>
        </row>
        <row r="2427">
          <cell r="C2427">
            <v>36984</v>
          </cell>
          <cell r="D2427">
            <v>15.166983999999999</v>
          </cell>
          <cell r="E2427">
            <v>0</v>
          </cell>
        </row>
        <row r="2428">
          <cell r="C2428">
            <v>36985</v>
          </cell>
          <cell r="D2428">
            <v>17.002479000000001</v>
          </cell>
          <cell r="E2428">
            <v>7.7000000000000001E-5</v>
          </cell>
        </row>
        <row r="2429">
          <cell r="C2429">
            <v>36986</v>
          </cell>
          <cell r="D2429">
            <v>15.350534</v>
          </cell>
          <cell r="E2429">
            <v>2.5799999999999998E-4</v>
          </cell>
        </row>
        <row r="2430">
          <cell r="C2430">
            <v>36987</v>
          </cell>
          <cell r="D2430">
            <v>15.08004</v>
          </cell>
          <cell r="E2430">
            <v>3.3100000000000002E-4</v>
          </cell>
        </row>
        <row r="2431">
          <cell r="C2431">
            <v>36990</v>
          </cell>
          <cell r="D2431">
            <v>15.08004</v>
          </cell>
          <cell r="E2431">
            <v>0</v>
          </cell>
        </row>
        <row r="2432">
          <cell r="C2432">
            <v>36991</v>
          </cell>
          <cell r="D2432">
            <v>15.08004</v>
          </cell>
          <cell r="E2432">
            <v>0</v>
          </cell>
        </row>
        <row r="2433">
          <cell r="C2433">
            <v>36992</v>
          </cell>
          <cell r="D2433">
            <v>15.08004</v>
          </cell>
          <cell r="E2433">
            <v>0</v>
          </cell>
        </row>
        <row r="2434">
          <cell r="C2434">
            <v>36993</v>
          </cell>
          <cell r="D2434">
            <v>15.08004</v>
          </cell>
          <cell r="E2434">
            <v>0</v>
          </cell>
        </row>
        <row r="2435">
          <cell r="C2435">
            <v>36994</v>
          </cell>
          <cell r="D2435">
            <v>15.08004</v>
          </cell>
          <cell r="E2435">
            <v>0</v>
          </cell>
        </row>
        <row r="2436">
          <cell r="C2436">
            <v>36997</v>
          </cell>
          <cell r="D2436">
            <v>15.08004</v>
          </cell>
          <cell r="E2436">
            <v>0</v>
          </cell>
        </row>
        <row r="2437">
          <cell r="C2437">
            <v>36998</v>
          </cell>
          <cell r="D2437">
            <v>15.08004</v>
          </cell>
          <cell r="E2437">
            <v>0</v>
          </cell>
        </row>
        <row r="2438">
          <cell r="C2438">
            <v>36999</v>
          </cell>
          <cell r="D2438">
            <v>15.08004</v>
          </cell>
          <cell r="E2438">
            <v>0</v>
          </cell>
        </row>
        <row r="2439">
          <cell r="C2439">
            <v>37000</v>
          </cell>
          <cell r="D2439">
            <v>15.08004</v>
          </cell>
          <cell r="E2439">
            <v>0</v>
          </cell>
        </row>
        <row r="2440">
          <cell r="C2440">
            <v>37001</v>
          </cell>
          <cell r="D2440">
            <v>15.08004</v>
          </cell>
          <cell r="E2440">
            <v>0</v>
          </cell>
        </row>
        <row r="2441">
          <cell r="C2441">
            <v>37004</v>
          </cell>
          <cell r="D2441">
            <v>16.210318000000001</v>
          </cell>
          <cell r="E2441">
            <v>2.0699999999999999E-4</v>
          </cell>
        </row>
        <row r="2442">
          <cell r="C2442">
            <v>37005</v>
          </cell>
          <cell r="D2442">
            <v>17.195689000000002</v>
          </cell>
          <cell r="E2442">
            <v>2.0699999999999999E-4</v>
          </cell>
        </row>
        <row r="2443">
          <cell r="C2443">
            <v>37006</v>
          </cell>
          <cell r="D2443">
            <v>17.195689000000002</v>
          </cell>
          <cell r="E2443">
            <v>5.53E-4</v>
          </cell>
        </row>
        <row r="2444">
          <cell r="C2444">
            <v>37007</v>
          </cell>
          <cell r="D2444">
            <v>17.195689000000002</v>
          </cell>
          <cell r="E2444">
            <v>2.22E-4</v>
          </cell>
        </row>
        <row r="2445">
          <cell r="C2445">
            <v>37008</v>
          </cell>
          <cell r="D2445">
            <v>17.195689000000002</v>
          </cell>
          <cell r="E2445">
            <v>1.2899999999999999E-4</v>
          </cell>
        </row>
        <row r="2446">
          <cell r="C2446">
            <v>37011</v>
          </cell>
          <cell r="D2446">
            <v>17.176368</v>
          </cell>
          <cell r="E2446">
            <v>1.13E-4</v>
          </cell>
        </row>
        <row r="2447">
          <cell r="C2447">
            <v>37012</v>
          </cell>
          <cell r="D2447">
            <v>17.176368</v>
          </cell>
          <cell r="E2447">
            <v>0</v>
          </cell>
        </row>
        <row r="2448">
          <cell r="C2448">
            <v>37013</v>
          </cell>
          <cell r="D2448">
            <v>17.195689000000002</v>
          </cell>
          <cell r="E2448">
            <v>7.7000000000000001E-5</v>
          </cell>
        </row>
        <row r="2449">
          <cell r="C2449">
            <v>37014</v>
          </cell>
          <cell r="D2449">
            <v>17.195689000000002</v>
          </cell>
          <cell r="E2449">
            <v>0</v>
          </cell>
        </row>
        <row r="2450">
          <cell r="C2450">
            <v>37015</v>
          </cell>
          <cell r="D2450">
            <v>17.195689000000002</v>
          </cell>
          <cell r="E2450">
            <v>0</v>
          </cell>
        </row>
        <row r="2451">
          <cell r="C2451">
            <v>37018</v>
          </cell>
          <cell r="D2451">
            <v>17.195689000000002</v>
          </cell>
          <cell r="E2451">
            <v>7.2000000000000002E-5</v>
          </cell>
        </row>
        <row r="2452">
          <cell r="C2452">
            <v>37019</v>
          </cell>
          <cell r="D2452">
            <v>17.195689000000002</v>
          </cell>
          <cell r="E2452">
            <v>0</v>
          </cell>
        </row>
        <row r="2453">
          <cell r="C2453">
            <v>37020</v>
          </cell>
          <cell r="D2453">
            <v>17.195689000000002</v>
          </cell>
          <cell r="E2453">
            <v>0</v>
          </cell>
        </row>
        <row r="2454">
          <cell r="C2454">
            <v>37021</v>
          </cell>
          <cell r="D2454">
            <v>16.036428999999998</v>
          </cell>
          <cell r="E2454">
            <v>1.75E-4</v>
          </cell>
        </row>
        <row r="2455">
          <cell r="C2455">
            <v>37022</v>
          </cell>
          <cell r="D2455">
            <v>16.422848999999999</v>
          </cell>
          <cell r="E2455">
            <v>1.03E-4</v>
          </cell>
        </row>
        <row r="2456">
          <cell r="C2456">
            <v>37025</v>
          </cell>
          <cell r="D2456">
            <v>16.036428999999998</v>
          </cell>
          <cell r="E2456">
            <v>1.03E-4</v>
          </cell>
        </row>
        <row r="2457">
          <cell r="C2457">
            <v>37026</v>
          </cell>
          <cell r="D2457">
            <v>16.432510000000001</v>
          </cell>
          <cell r="E2457">
            <v>2.0000000000000002E-5</v>
          </cell>
        </row>
        <row r="2458">
          <cell r="C2458">
            <v>37027</v>
          </cell>
          <cell r="D2458">
            <v>16.036428999999998</v>
          </cell>
          <cell r="E2458">
            <v>6.78E-4</v>
          </cell>
        </row>
        <row r="2459">
          <cell r="C2459">
            <v>37028</v>
          </cell>
          <cell r="D2459">
            <v>16.616059</v>
          </cell>
          <cell r="E2459">
            <v>6.2000000000000003E-5</v>
          </cell>
        </row>
        <row r="2460">
          <cell r="C2460">
            <v>37029</v>
          </cell>
          <cell r="D2460">
            <v>17.195689000000002</v>
          </cell>
          <cell r="E2460">
            <v>5.2700000000000002E-4</v>
          </cell>
        </row>
        <row r="2461">
          <cell r="C2461">
            <v>37032</v>
          </cell>
          <cell r="D2461">
            <v>17.195689000000002</v>
          </cell>
          <cell r="E2461">
            <v>1.55E-4</v>
          </cell>
        </row>
        <row r="2462">
          <cell r="C2462">
            <v>37033</v>
          </cell>
          <cell r="D2462">
            <v>17.195689000000002</v>
          </cell>
          <cell r="E2462">
            <v>0</v>
          </cell>
        </row>
        <row r="2463">
          <cell r="C2463">
            <v>37034</v>
          </cell>
          <cell r="D2463">
            <v>17.195689000000002</v>
          </cell>
          <cell r="E2463">
            <v>0</v>
          </cell>
        </row>
        <row r="2464">
          <cell r="C2464">
            <v>37035</v>
          </cell>
          <cell r="D2464">
            <v>17.195689000000002</v>
          </cell>
          <cell r="E2464">
            <v>0</v>
          </cell>
        </row>
        <row r="2465">
          <cell r="C2465">
            <v>37036</v>
          </cell>
          <cell r="D2465">
            <v>17.195689000000002</v>
          </cell>
          <cell r="E2465">
            <v>2.32E-4</v>
          </cell>
        </row>
        <row r="2466">
          <cell r="C2466">
            <v>37039</v>
          </cell>
          <cell r="D2466">
            <v>17.195689000000002</v>
          </cell>
          <cell r="E2466">
            <v>5.1E-5</v>
          </cell>
        </row>
        <row r="2467">
          <cell r="C2467">
            <v>37040</v>
          </cell>
          <cell r="D2467">
            <v>17.195689000000002</v>
          </cell>
          <cell r="E2467">
            <v>0</v>
          </cell>
        </row>
        <row r="2468">
          <cell r="C2468">
            <v>37041</v>
          </cell>
          <cell r="D2468">
            <v>17.195689000000002</v>
          </cell>
          <cell r="E2468">
            <v>0</v>
          </cell>
        </row>
        <row r="2469">
          <cell r="C2469">
            <v>37042</v>
          </cell>
          <cell r="D2469">
            <v>17.002479000000001</v>
          </cell>
          <cell r="E2469">
            <v>2.0000000000000002E-5</v>
          </cell>
        </row>
        <row r="2470">
          <cell r="C2470">
            <v>37043</v>
          </cell>
          <cell r="D2470">
            <v>17.775319</v>
          </cell>
          <cell r="E2470">
            <v>2.5000000000000001E-5</v>
          </cell>
        </row>
        <row r="2471">
          <cell r="C2471">
            <v>37046</v>
          </cell>
          <cell r="D2471">
            <v>17.775319</v>
          </cell>
          <cell r="E2471">
            <v>0</v>
          </cell>
        </row>
        <row r="2472">
          <cell r="C2472">
            <v>37047</v>
          </cell>
          <cell r="D2472">
            <v>17.775319</v>
          </cell>
          <cell r="E2472">
            <v>3.6200000000000002E-4</v>
          </cell>
        </row>
        <row r="2473">
          <cell r="C2473">
            <v>37048</v>
          </cell>
          <cell r="D2473">
            <v>17.775319</v>
          </cell>
          <cell r="E2473">
            <v>0</v>
          </cell>
        </row>
        <row r="2474">
          <cell r="C2474">
            <v>37049</v>
          </cell>
          <cell r="D2474">
            <v>17.775319</v>
          </cell>
          <cell r="E2474">
            <v>1.2899999999999999E-4</v>
          </cell>
        </row>
        <row r="2475">
          <cell r="C2475">
            <v>37050</v>
          </cell>
          <cell r="D2475">
            <v>18.934578999999999</v>
          </cell>
          <cell r="E2475">
            <v>1.2899999999999999E-4</v>
          </cell>
        </row>
        <row r="2476">
          <cell r="C2476">
            <v>37053</v>
          </cell>
          <cell r="D2476">
            <v>18.934578999999999</v>
          </cell>
          <cell r="E2476">
            <v>0</v>
          </cell>
        </row>
        <row r="2477">
          <cell r="C2477">
            <v>37054</v>
          </cell>
          <cell r="D2477">
            <v>17.388898999999999</v>
          </cell>
          <cell r="E2477">
            <v>7.7000000000000001E-5</v>
          </cell>
        </row>
        <row r="2478">
          <cell r="C2478">
            <v>37055</v>
          </cell>
          <cell r="D2478">
            <v>18.934578999999999</v>
          </cell>
          <cell r="E2478">
            <v>1.0000000000000001E-5</v>
          </cell>
        </row>
        <row r="2479">
          <cell r="C2479">
            <v>37056</v>
          </cell>
          <cell r="D2479">
            <v>18.934578999999999</v>
          </cell>
          <cell r="E2479">
            <v>0</v>
          </cell>
        </row>
        <row r="2480">
          <cell r="C2480">
            <v>37057</v>
          </cell>
          <cell r="D2480">
            <v>18.934578999999999</v>
          </cell>
          <cell r="E2480">
            <v>0</v>
          </cell>
        </row>
        <row r="2481">
          <cell r="C2481">
            <v>37060</v>
          </cell>
          <cell r="D2481">
            <v>18.934578999999999</v>
          </cell>
          <cell r="E2481">
            <v>0</v>
          </cell>
        </row>
        <row r="2482">
          <cell r="C2482">
            <v>37061</v>
          </cell>
          <cell r="D2482">
            <v>18.934578999999999</v>
          </cell>
          <cell r="E2482">
            <v>4.6E-5</v>
          </cell>
        </row>
        <row r="2483">
          <cell r="C2483">
            <v>37062</v>
          </cell>
          <cell r="D2483">
            <v>18.934578999999999</v>
          </cell>
          <cell r="E2483">
            <v>0</v>
          </cell>
        </row>
        <row r="2484">
          <cell r="C2484">
            <v>37063</v>
          </cell>
          <cell r="D2484">
            <v>18.934578999999999</v>
          </cell>
          <cell r="E2484">
            <v>0</v>
          </cell>
        </row>
        <row r="2485">
          <cell r="C2485">
            <v>37064</v>
          </cell>
          <cell r="D2485">
            <v>18.934578999999999</v>
          </cell>
          <cell r="E2485">
            <v>0</v>
          </cell>
        </row>
        <row r="2486">
          <cell r="C2486">
            <v>37067</v>
          </cell>
          <cell r="D2486">
            <v>18.934578999999999</v>
          </cell>
          <cell r="E2486">
            <v>0</v>
          </cell>
        </row>
        <row r="2487">
          <cell r="C2487">
            <v>37068</v>
          </cell>
          <cell r="D2487">
            <v>18.934578999999999</v>
          </cell>
          <cell r="E2487">
            <v>0</v>
          </cell>
        </row>
        <row r="2488">
          <cell r="C2488">
            <v>37069</v>
          </cell>
          <cell r="D2488">
            <v>18.934578999999999</v>
          </cell>
          <cell r="E2488">
            <v>0</v>
          </cell>
        </row>
        <row r="2489">
          <cell r="C2489">
            <v>37070</v>
          </cell>
          <cell r="D2489">
            <v>18.934578999999999</v>
          </cell>
          <cell r="E2489">
            <v>0</v>
          </cell>
        </row>
        <row r="2490">
          <cell r="C2490">
            <v>37071</v>
          </cell>
          <cell r="D2490">
            <v>18.934578999999999</v>
          </cell>
          <cell r="E2490">
            <v>5.1E-5</v>
          </cell>
        </row>
        <row r="2491">
          <cell r="C2491">
            <v>37074</v>
          </cell>
          <cell r="D2491">
            <v>18.934578999999999</v>
          </cell>
          <cell r="E2491">
            <v>0</v>
          </cell>
        </row>
        <row r="2492">
          <cell r="C2492">
            <v>37075</v>
          </cell>
          <cell r="D2492">
            <v>18.934578999999999</v>
          </cell>
          <cell r="E2492">
            <v>0</v>
          </cell>
        </row>
        <row r="2493">
          <cell r="C2493">
            <v>37076</v>
          </cell>
          <cell r="D2493">
            <v>18.934578999999999</v>
          </cell>
          <cell r="E2493">
            <v>0</v>
          </cell>
        </row>
        <row r="2494">
          <cell r="C2494">
            <v>37077</v>
          </cell>
          <cell r="D2494">
            <v>18.934578999999999</v>
          </cell>
          <cell r="E2494">
            <v>0</v>
          </cell>
        </row>
        <row r="2495">
          <cell r="C2495">
            <v>37078</v>
          </cell>
          <cell r="D2495">
            <v>19.127789</v>
          </cell>
          <cell r="E2495">
            <v>1.13E-4</v>
          </cell>
        </row>
        <row r="2496">
          <cell r="C2496">
            <v>37081</v>
          </cell>
          <cell r="D2496">
            <v>18.934578999999999</v>
          </cell>
          <cell r="E2496">
            <v>7.7000000000000001E-5</v>
          </cell>
        </row>
        <row r="2497">
          <cell r="C2497">
            <v>37082</v>
          </cell>
          <cell r="D2497">
            <v>19.127789</v>
          </cell>
          <cell r="E2497">
            <v>1.5E-5</v>
          </cell>
        </row>
        <row r="2498">
          <cell r="C2498">
            <v>37083</v>
          </cell>
          <cell r="D2498">
            <v>19.127789</v>
          </cell>
          <cell r="E2498">
            <v>0</v>
          </cell>
        </row>
        <row r="2499">
          <cell r="C2499">
            <v>37084</v>
          </cell>
          <cell r="D2499">
            <v>20.287049</v>
          </cell>
          <cell r="E2499">
            <v>6.2000000000000003E-5</v>
          </cell>
        </row>
        <row r="2500">
          <cell r="C2500">
            <v>37085</v>
          </cell>
          <cell r="D2500">
            <v>18.354949000000001</v>
          </cell>
          <cell r="E2500">
            <v>4.6E-5</v>
          </cell>
        </row>
        <row r="2501">
          <cell r="C2501">
            <v>37088</v>
          </cell>
          <cell r="D2501">
            <v>18.354949000000001</v>
          </cell>
          <cell r="E2501">
            <v>0</v>
          </cell>
        </row>
        <row r="2502">
          <cell r="C2502">
            <v>37089</v>
          </cell>
          <cell r="D2502">
            <v>18.354949000000001</v>
          </cell>
          <cell r="E2502">
            <v>0</v>
          </cell>
        </row>
        <row r="2503">
          <cell r="C2503">
            <v>37090</v>
          </cell>
          <cell r="D2503">
            <v>18.354949000000001</v>
          </cell>
          <cell r="E2503">
            <v>3.1000000000000001E-5</v>
          </cell>
        </row>
        <row r="2504">
          <cell r="C2504">
            <v>37091</v>
          </cell>
          <cell r="D2504">
            <v>18.354949000000001</v>
          </cell>
          <cell r="E2504">
            <v>0</v>
          </cell>
        </row>
        <row r="2505">
          <cell r="C2505">
            <v>37092</v>
          </cell>
          <cell r="D2505">
            <v>18.354949000000001</v>
          </cell>
          <cell r="E2505">
            <v>0</v>
          </cell>
        </row>
        <row r="2506">
          <cell r="C2506">
            <v>37095</v>
          </cell>
          <cell r="D2506">
            <v>20.287049</v>
          </cell>
          <cell r="E2506">
            <v>7.7000000000000001E-5</v>
          </cell>
        </row>
        <row r="2507">
          <cell r="C2507">
            <v>37096</v>
          </cell>
          <cell r="D2507">
            <v>20.287049</v>
          </cell>
          <cell r="E2507">
            <v>0</v>
          </cell>
        </row>
        <row r="2508">
          <cell r="C2508">
            <v>37097</v>
          </cell>
          <cell r="D2508">
            <v>20.287049</v>
          </cell>
          <cell r="E2508">
            <v>0</v>
          </cell>
        </row>
        <row r="2509">
          <cell r="C2509">
            <v>37098</v>
          </cell>
          <cell r="D2509">
            <v>20.287049</v>
          </cell>
          <cell r="E2509">
            <v>0</v>
          </cell>
        </row>
        <row r="2510">
          <cell r="C2510">
            <v>37099</v>
          </cell>
          <cell r="D2510">
            <v>20.287049</v>
          </cell>
          <cell r="E2510">
            <v>0</v>
          </cell>
        </row>
        <row r="2511">
          <cell r="C2511">
            <v>37102</v>
          </cell>
          <cell r="D2511">
            <v>17.195689000000002</v>
          </cell>
          <cell r="E2511">
            <v>1.03E-4</v>
          </cell>
        </row>
        <row r="2512">
          <cell r="C2512">
            <v>37103</v>
          </cell>
          <cell r="D2512">
            <v>17.195689000000002</v>
          </cell>
          <cell r="E2512">
            <v>0</v>
          </cell>
        </row>
        <row r="2513">
          <cell r="C2513">
            <v>37104</v>
          </cell>
          <cell r="D2513">
            <v>17.195689000000002</v>
          </cell>
          <cell r="E2513">
            <v>0</v>
          </cell>
        </row>
        <row r="2514">
          <cell r="C2514">
            <v>37105</v>
          </cell>
          <cell r="D2514">
            <v>17.195689000000002</v>
          </cell>
          <cell r="E2514">
            <v>0</v>
          </cell>
        </row>
        <row r="2515">
          <cell r="C2515">
            <v>37106</v>
          </cell>
          <cell r="D2515">
            <v>17.195689000000002</v>
          </cell>
          <cell r="E2515">
            <v>0</v>
          </cell>
        </row>
        <row r="2516">
          <cell r="C2516">
            <v>37109</v>
          </cell>
          <cell r="D2516">
            <v>17.195689000000002</v>
          </cell>
          <cell r="E2516">
            <v>0</v>
          </cell>
        </row>
        <row r="2517">
          <cell r="C2517">
            <v>37110</v>
          </cell>
          <cell r="D2517">
            <v>17.195689000000002</v>
          </cell>
          <cell r="E2517">
            <v>0</v>
          </cell>
        </row>
        <row r="2518">
          <cell r="C2518">
            <v>37111</v>
          </cell>
          <cell r="D2518">
            <v>17.195689000000002</v>
          </cell>
          <cell r="E2518">
            <v>0</v>
          </cell>
        </row>
        <row r="2519">
          <cell r="C2519">
            <v>37112</v>
          </cell>
          <cell r="D2519">
            <v>18.354949000000001</v>
          </cell>
          <cell r="E2519">
            <v>5.1E-5</v>
          </cell>
        </row>
        <row r="2520">
          <cell r="C2520">
            <v>37113</v>
          </cell>
          <cell r="D2520">
            <v>17.195689000000002</v>
          </cell>
          <cell r="E2520">
            <v>7.2000000000000002E-5</v>
          </cell>
        </row>
        <row r="2521">
          <cell r="C2521">
            <v>37116</v>
          </cell>
          <cell r="D2521">
            <v>17.195689000000002</v>
          </cell>
          <cell r="E2521">
            <v>0</v>
          </cell>
        </row>
        <row r="2522">
          <cell r="C2522">
            <v>37117</v>
          </cell>
          <cell r="D2522">
            <v>17.195689000000002</v>
          </cell>
          <cell r="E2522">
            <v>0</v>
          </cell>
        </row>
        <row r="2523">
          <cell r="C2523">
            <v>37118</v>
          </cell>
          <cell r="D2523">
            <v>19.127789</v>
          </cell>
          <cell r="E2523">
            <v>1.0000000000000001E-5</v>
          </cell>
        </row>
        <row r="2524">
          <cell r="C2524">
            <v>37119</v>
          </cell>
          <cell r="D2524">
            <v>19.127789</v>
          </cell>
          <cell r="E2524">
            <v>0</v>
          </cell>
        </row>
        <row r="2525">
          <cell r="C2525">
            <v>37120</v>
          </cell>
          <cell r="D2525">
            <v>19.127789</v>
          </cell>
          <cell r="E2525">
            <v>0</v>
          </cell>
        </row>
        <row r="2526">
          <cell r="C2526">
            <v>37123</v>
          </cell>
          <cell r="D2526">
            <v>19.127789</v>
          </cell>
          <cell r="E2526">
            <v>0</v>
          </cell>
        </row>
        <row r="2527">
          <cell r="C2527">
            <v>37124</v>
          </cell>
          <cell r="D2527">
            <v>19.127789</v>
          </cell>
          <cell r="E2527">
            <v>0</v>
          </cell>
        </row>
        <row r="2528">
          <cell r="C2528">
            <v>37125</v>
          </cell>
          <cell r="D2528">
            <v>19.127789</v>
          </cell>
          <cell r="E2528">
            <v>0</v>
          </cell>
        </row>
        <row r="2529">
          <cell r="C2529">
            <v>37126</v>
          </cell>
          <cell r="D2529">
            <v>19.127789</v>
          </cell>
          <cell r="E2529">
            <v>0</v>
          </cell>
        </row>
        <row r="2530">
          <cell r="C2530">
            <v>37127</v>
          </cell>
          <cell r="D2530">
            <v>19.127789</v>
          </cell>
          <cell r="E2530">
            <v>0</v>
          </cell>
        </row>
        <row r="2531">
          <cell r="C2531">
            <v>37130</v>
          </cell>
          <cell r="D2531">
            <v>19.127789</v>
          </cell>
          <cell r="E2531">
            <v>0</v>
          </cell>
        </row>
        <row r="2532">
          <cell r="C2532">
            <v>37131</v>
          </cell>
          <cell r="D2532">
            <v>19.127789</v>
          </cell>
          <cell r="E2532">
            <v>0</v>
          </cell>
        </row>
        <row r="2533">
          <cell r="C2533">
            <v>37132</v>
          </cell>
          <cell r="D2533">
            <v>19.127789</v>
          </cell>
          <cell r="E2533">
            <v>0</v>
          </cell>
        </row>
        <row r="2534">
          <cell r="C2534">
            <v>37133</v>
          </cell>
          <cell r="D2534">
            <v>19.127789</v>
          </cell>
          <cell r="E2534">
            <v>0</v>
          </cell>
        </row>
        <row r="2535">
          <cell r="C2535">
            <v>37134</v>
          </cell>
          <cell r="D2535">
            <v>19.127789</v>
          </cell>
          <cell r="E2535">
            <v>1.03E-4</v>
          </cell>
        </row>
        <row r="2536">
          <cell r="C2536">
            <v>37137</v>
          </cell>
          <cell r="D2536">
            <v>19.320999</v>
          </cell>
          <cell r="E2536">
            <v>1.5E-5</v>
          </cell>
        </row>
        <row r="2537">
          <cell r="C2537">
            <v>37138</v>
          </cell>
          <cell r="D2537">
            <v>19.320999</v>
          </cell>
          <cell r="E2537">
            <v>3.1000000000000001E-5</v>
          </cell>
        </row>
        <row r="2538">
          <cell r="C2538">
            <v>37139</v>
          </cell>
          <cell r="D2538">
            <v>19.320999</v>
          </cell>
          <cell r="E2538">
            <v>2.5000000000000001E-5</v>
          </cell>
        </row>
        <row r="2539">
          <cell r="C2539">
            <v>37140</v>
          </cell>
          <cell r="D2539">
            <v>19.320999</v>
          </cell>
          <cell r="E2539">
            <v>0</v>
          </cell>
        </row>
        <row r="2540">
          <cell r="C2540">
            <v>37141</v>
          </cell>
          <cell r="D2540">
            <v>19.320999</v>
          </cell>
          <cell r="E2540">
            <v>5.1E-5</v>
          </cell>
        </row>
        <row r="2541">
          <cell r="C2541">
            <v>37144</v>
          </cell>
          <cell r="D2541">
            <v>19.320999</v>
          </cell>
          <cell r="E2541">
            <v>1.7000000000000001E-4</v>
          </cell>
        </row>
        <row r="2542">
          <cell r="C2542">
            <v>37145</v>
          </cell>
          <cell r="D2542">
            <v>19.320999</v>
          </cell>
          <cell r="E2542">
            <v>0</v>
          </cell>
        </row>
        <row r="2543">
          <cell r="C2543">
            <v>37146</v>
          </cell>
          <cell r="D2543">
            <v>19.320999</v>
          </cell>
          <cell r="E2543">
            <v>0</v>
          </cell>
        </row>
        <row r="2544">
          <cell r="C2544">
            <v>37147</v>
          </cell>
          <cell r="D2544">
            <v>19.320999</v>
          </cell>
          <cell r="E2544">
            <v>0</v>
          </cell>
        </row>
        <row r="2545">
          <cell r="C2545">
            <v>37148</v>
          </cell>
          <cell r="D2545">
            <v>19.320999</v>
          </cell>
          <cell r="E2545">
            <v>0</v>
          </cell>
        </row>
        <row r="2546">
          <cell r="C2546">
            <v>37151</v>
          </cell>
          <cell r="D2546">
            <v>19.320999</v>
          </cell>
          <cell r="E2546">
            <v>7.76E-4</v>
          </cell>
        </row>
        <row r="2547">
          <cell r="C2547">
            <v>37152</v>
          </cell>
          <cell r="D2547">
            <v>19.320999</v>
          </cell>
          <cell r="E2547">
            <v>0</v>
          </cell>
        </row>
        <row r="2548">
          <cell r="C2548">
            <v>37153</v>
          </cell>
          <cell r="D2548">
            <v>19.320999</v>
          </cell>
          <cell r="E2548">
            <v>0</v>
          </cell>
        </row>
        <row r="2549">
          <cell r="C2549">
            <v>37154</v>
          </cell>
          <cell r="D2549">
            <v>19.320999</v>
          </cell>
          <cell r="E2549">
            <v>0</v>
          </cell>
        </row>
        <row r="2550">
          <cell r="C2550">
            <v>37155</v>
          </cell>
          <cell r="D2550">
            <v>18.354949000000001</v>
          </cell>
          <cell r="E2550">
            <v>9.2999999999999997E-5</v>
          </cell>
        </row>
        <row r="2551">
          <cell r="C2551">
            <v>37158</v>
          </cell>
          <cell r="D2551">
            <v>19.224394</v>
          </cell>
          <cell r="E2551">
            <v>1.55E-4</v>
          </cell>
        </row>
        <row r="2552">
          <cell r="C2552">
            <v>37159</v>
          </cell>
          <cell r="D2552">
            <v>19.224394</v>
          </cell>
          <cell r="E2552">
            <v>2.5000000000000001E-5</v>
          </cell>
        </row>
        <row r="2553">
          <cell r="C2553">
            <v>37160</v>
          </cell>
          <cell r="D2553">
            <v>19.224394</v>
          </cell>
          <cell r="E2553">
            <v>0</v>
          </cell>
        </row>
        <row r="2554">
          <cell r="C2554">
            <v>37161</v>
          </cell>
          <cell r="D2554">
            <v>19.224394</v>
          </cell>
          <cell r="E2554">
            <v>0</v>
          </cell>
        </row>
        <row r="2555">
          <cell r="C2555">
            <v>37162</v>
          </cell>
          <cell r="D2555">
            <v>19.224394</v>
          </cell>
          <cell r="E2555">
            <v>1.55E-4</v>
          </cell>
        </row>
        <row r="2556">
          <cell r="C2556">
            <v>37165</v>
          </cell>
          <cell r="D2556">
            <v>19.224394</v>
          </cell>
          <cell r="E2556">
            <v>4.6999999999999999E-4</v>
          </cell>
        </row>
        <row r="2557">
          <cell r="C2557">
            <v>37166</v>
          </cell>
          <cell r="D2557">
            <v>19.224394</v>
          </cell>
          <cell r="E2557">
            <v>0</v>
          </cell>
        </row>
        <row r="2558">
          <cell r="C2558">
            <v>37167</v>
          </cell>
          <cell r="D2558">
            <v>19.214734</v>
          </cell>
          <cell r="E2558">
            <v>1.2400000000000001E-4</v>
          </cell>
        </row>
        <row r="2559">
          <cell r="C2559">
            <v>37168</v>
          </cell>
          <cell r="D2559">
            <v>19.214734</v>
          </cell>
          <cell r="E2559">
            <v>0</v>
          </cell>
        </row>
        <row r="2560">
          <cell r="C2560">
            <v>37169</v>
          </cell>
          <cell r="D2560">
            <v>19.214734</v>
          </cell>
          <cell r="E2560">
            <v>0</v>
          </cell>
        </row>
        <row r="2561">
          <cell r="C2561">
            <v>37172</v>
          </cell>
          <cell r="D2561">
            <v>19.214734</v>
          </cell>
          <cell r="E2561">
            <v>0</v>
          </cell>
        </row>
        <row r="2562">
          <cell r="C2562">
            <v>37173</v>
          </cell>
          <cell r="D2562">
            <v>15.572725</v>
          </cell>
          <cell r="E2562">
            <v>2.5799999999999998E-4</v>
          </cell>
        </row>
        <row r="2563">
          <cell r="C2563">
            <v>37174</v>
          </cell>
          <cell r="D2563">
            <v>15.572725</v>
          </cell>
          <cell r="E2563">
            <v>0</v>
          </cell>
        </row>
        <row r="2564">
          <cell r="C2564">
            <v>37175</v>
          </cell>
          <cell r="D2564">
            <v>15.572725</v>
          </cell>
          <cell r="E2564">
            <v>0</v>
          </cell>
        </row>
        <row r="2565">
          <cell r="C2565">
            <v>37176</v>
          </cell>
          <cell r="D2565">
            <v>15.572725</v>
          </cell>
          <cell r="E2565">
            <v>0</v>
          </cell>
        </row>
        <row r="2566">
          <cell r="C2566">
            <v>37179</v>
          </cell>
          <cell r="D2566">
            <v>15.572725</v>
          </cell>
          <cell r="E2566">
            <v>0</v>
          </cell>
        </row>
        <row r="2567">
          <cell r="C2567">
            <v>37180</v>
          </cell>
          <cell r="D2567">
            <v>15.572725</v>
          </cell>
          <cell r="E2567">
            <v>0</v>
          </cell>
        </row>
        <row r="2568">
          <cell r="C2568">
            <v>37181</v>
          </cell>
          <cell r="D2568">
            <v>15.572725</v>
          </cell>
          <cell r="E2568">
            <v>0</v>
          </cell>
        </row>
        <row r="2569">
          <cell r="C2569">
            <v>37182</v>
          </cell>
          <cell r="D2569">
            <v>15.572725</v>
          </cell>
          <cell r="E2569">
            <v>0</v>
          </cell>
        </row>
        <row r="2570">
          <cell r="C2570">
            <v>37183</v>
          </cell>
          <cell r="D2570">
            <v>15.572725</v>
          </cell>
          <cell r="E2570">
            <v>0</v>
          </cell>
        </row>
        <row r="2571">
          <cell r="C2571">
            <v>37186</v>
          </cell>
          <cell r="D2571">
            <v>15.572725</v>
          </cell>
          <cell r="E2571">
            <v>0</v>
          </cell>
        </row>
        <row r="2572">
          <cell r="C2572">
            <v>37187</v>
          </cell>
          <cell r="D2572">
            <v>15.572725</v>
          </cell>
          <cell r="E2572">
            <v>0</v>
          </cell>
        </row>
        <row r="2573">
          <cell r="C2573">
            <v>37188</v>
          </cell>
          <cell r="D2573">
            <v>19.320999</v>
          </cell>
          <cell r="E2573">
            <v>1.55E-4</v>
          </cell>
        </row>
        <row r="2574">
          <cell r="C2574">
            <v>37189</v>
          </cell>
          <cell r="D2574">
            <v>19.320999</v>
          </cell>
          <cell r="E2574">
            <v>0</v>
          </cell>
        </row>
        <row r="2575">
          <cell r="C2575">
            <v>37190</v>
          </cell>
          <cell r="D2575">
            <v>19.320999</v>
          </cell>
          <cell r="E2575">
            <v>0</v>
          </cell>
        </row>
        <row r="2576">
          <cell r="C2576">
            <v>37193</v>
          </cell>
          <cell r="D2576">
            <v>19.320999</v>
          </cell>
          <cell r="E2576">
            <v>0</v>
          </cell>
        </row>
        <row r="2577">
          <cell r="C2577">
            <v>37194</v>
          </cell>
          <cell r="D2577">
            <v>19.320999</v>
          </cell>
          <cell r="E2577">
            <v>0</v>
          </cell>
        </row>
        <row r="2578">
          <cell r="C2578">
            <v>37195</v>
          </cell>
          <cell r="D2578">
            <v>19.320999</v>
          </cell>
          <cell r="E2578">
            <v>0</v>
          </cell>
        </row>
        <row r="2579">
          <cell r="C2579">
            <v>37196</v>
          </cell>
          <cell r="D2579">
            <v>19.320999</v>
          </cell>
          <cell r="E2579">
            <v>0</v>
          </cell>
        </row>
        <row r="2580">
          <cell r="C2580">
            <v>37197</v>
          </cell>
          <cell r="D2580">
            <v>19.320999</v>
          </cell>
          <cell r="E2580">
            <v>0</v>
          </cell>
        </row>
        <row r="2581">
          <cell r="C2581">
            <v>37200</v>
          </cell>
          <cell r="D2581">
            <v>19.320999</v>
          </cell>
          <cell r="E2581">
            <v>0</v>
          </cell>
        </row>
        <row r="2582">
          <cell r="C2582">
            <v>37201</v>
          </cell>
          <cell r="D2582">
            <v>19.320999</v>
          </cell>
          <cell r="E2582">
            <v>0</v>
          </cell>
        </row>
        <row r="2583">
          <cell r="C2583">
            <v>37202</v>
          </cell>
          <cell r="D2583">
            <v>16.142695</v>
          </cell>
          <cell r="E2583">
            <v>1.03E-4</v>
          </cell>
        </row>
        <row r="2584">
          <cell r="C2584">
            <v>37203</v>
          </cell>
          <cell r="D2584">
            <v>16.142695</v>
          </cell>
          <cell r="E2584">
            <v>0</v>
          </cell>
        </row>
        <row r="2585">
          <cell r="C2585">
            <v>37204</v>
          </cell>
          <cell r="D2585">
            <v>16.142695</v>
          </cell>
          <cell r="E2585">
            <v>0</v>
          </cell>
        </row>
        <row r="2586">
          <cell r="C2586">
            <v>37207</v>
          </cell>
          <cell r="D2586">
            <v>16.142695</v>
          </cell>
          <cell r="E2586">
            <v>0</v>
          </cell>
        </row>
        <row r="2587">
          <cell r="C2587">
            <v>37208</v>
          </cell>
          <cell r="D2587">
            <v>16.142695</v>
          </cell>
          <cell r="E2587">
            <v>0</v>
          </cell>
        </row>
        <row r="2588">
          <cell r="C2588">
            <v>37209</v>
          </cell>
          <cell r="D2588">
            <v>21.059888999999998</v>
          </cell>
          <cell r="E2588">
            <v>7.1400000000000001E-4</v>
          </cell>
        </row>
        <row r="2589">
          <cell r="C2589">
            <v>37210</v>
          </cell>
          <cell r="D2589">
            <v>20.866679000000001</v>
          </cell>
          <cell r="E2589">
            <v>6.2000000000000003E-5</v>
          </cell>
        </row>
        <row r="2590">
          <cell r="C2590">
            <v>37211</v>
          </cell>
          <cell r="D2590">
            <v>20.866679000000001</v>
          </cell>
          <cell r="E2590">
            <v>0</v>
          </cell>
        </row>
        <row r="2591">
          <cell r="C2591">
            <v>37214</v>
          </cell>
          <cell r="D2591">
            <v>21.059888999999998</v>
          </cell>
          <cell r="E2591">
            <v>3.4600000000000001E-4</v>
          </cell>
        </row>
        <row r="2592">
          <cell r="C2592">
            <v>37215</v>
          </cell>
          <cell r="D2592">
            <v>21.059888999999998</v>
          </cell>
          <cell r="E2592">
            <v>0</v>
          </cell>
        </row>
        <row r="2593">
          <cell r="C2593">
            <v>37216</v>
          </cell>
          <cell r="D2593">
            <v>21.059888999999998</v>
          </cell>
          <cell r="E2593">
            <v>1.65E-4</v>
          </cell>
        </row>
        <row r="2594">
          <cell r="C2594">
            <v>37217</v>
          </cell>
          <cell r="D2594">
            <v>21.059888999999998</v>
          </cell>
          <cell r="E2594">
            <v>0</v>
          </cell>
        </row>
        <row r="2595">
          <cell r="C2595">
            <v>37218</v>
          </cell>
          <cell r="D2595">
            <v>21.059888999999998</v>
          </cell>
          <cell r="E2595">
            <v>0</v>
          </cell>
        </row>
        <row r="2596">
          <cell r="C2596">
            <v>37221</v>
          </cell>
          <cell r="D2596">
            <v>21.059888999999998</v>
          </cell>
          <cell r="E2596">
            <v>0</v>
          </cell>
        </row>
        <row r="2597">
          <cell r="C2597">
            <v>37222</v>
          </cell>
          <cell r="D2597">
            <v>21.059888999999998</v>
          </cell>
          <cell r="E2597">
            <v>0</v>
          </cell>
        </row>
        <row r="2598">
          <cell r="C2598">
            <v>37223</v>
          </cell>
          <cell r="D2598">
            <v>19.514209000000001</v>
          </cell>
          <cell r="E2598">
            <v>2.5799999999999998E-4</v>
          </cell>
        </row>
        <row r="2599">
          <cell r="C2599">
            <v>37224</v>
          </cell>
          <cell r="D2599">
            <v>19.514209000000001</v>
          </cell>
          <cell r="E2599">
            <v>0</v>
          </cell>
        </row>
        <row r="2600">
          <cell r="C2600">
            <v>37225</v>
          </cell>
          <cell r="D2600">
            <v>19.707419000000002</v>
          </cell>
          <cell r="E2600">
            <v>1.0000000000000001E-5</v>
          </cell>
        </row>
        <row r="2601">
          <cell r="C2601">
            <v>37228</v>
          </cell>
          <cell r="D2601">
            <v>19.707419000000002</v>
          </cell>
          <cell r="E2601">
            <v>2.0000000000000002E-5</v>
          </cell>
        </row>
        <row r="2602">
          <cell r="C2602">
            <v>37229</v>
          </cell>
          <cell r="D2602">
            <v>19.707419000000002</v>
          </cell>
          <cell r="E2602">
            <v>0</v>
          </cell>
        </row>
        <row r="2603">
          <cell r="C2603">
            <v>37230</v>
          </cell>
          <cell r="D2603">
            <v>20.866679000000001</v>
          </cell>
          <cell r="E2603">
            <v>1.5E-5</v>
          </cell>
        </row>
        <row r="2604">
          <cell r="C2604">
            <v>37231</v>
          </cell>
          <cell r="D2604">
            <v>20.866679000000001</v>
          </cell>
          <cell r="E2604">
            <v>1.5E-5</v>
          </cell>
        </row>
        <row r="2605">
          <cell r="C2605">
            <v>37232</v>
          </cell>
          <cell r="D2605">
            <v>20.866679000000001</v>
          </cell>
          <cell r="E2605">
            <v>1.0000000000000001E-5</v>
          </cell>
        </row>
        <row r="2606">
          <cell r="C2606">
            <v>37235</v>
          </cell>
          <cell r="D2606">
            <v>20.866679000000001</v>
          </cell>
          <cell r="E2606">
            <v>0</v>
          </cell>
        </row>
        <row r="2607">
          <cell r="C2607">
            <v>37236</v>
          </cell>
          <cell r="D2607">
            <v>20.750753</v>
          </cell>
          <cell r="E2607">
            <v>3.1E-4</v>
          </cell>
        </row>
        <row r="2608">
          <cell r="C2608">
            <v>37237</v>
          </cell>
          <cell r="D2608">
            <v>20.750753</v>
          </cell>
          <cell r="E2608">
            <v>1.2899999999999999E-4</v>
          </cell>
        </row>
        <row r="2609">
          <cell r="C2609">
            <v>37238</v>
          </cell>
          <cell r="D2609">
            <v>20.287049</v>
          </cell>
          <cell r="E2609">
            <v>1.03E-4</v>
          </cell>
        </row>
        <row r="2610">
          <cell r="C2610">
            <v>37239</v>
          </cell>
          <cell r="D2610">
            <v>20.287049</v>
          </cell>
          <cell r="E2610">
            <v>0</v>
          </cell>
        </row>
        <row r="2611">
          <cell r="C2611">
            <v>37242</v>
          </cell>
          <cell r="D2611">
            <v>20.306370000000001</v>
          </cell>
          <cell r="E2611">
            <v>2.5000000000000001E-5</v>
          </cell>
        </row>
        <row r="2612">
          <cell r="C2612">
            <v>37243</v>
          </cell>
          <cell r="D2612">
            <v>20.306370000000001</v>
          </cell>
          <cell r="E2612">
            <v>0</v>
          </cell>
        </row>
        <row r="2613">
          <cell r="C2613">
            <v>37244</v>
          </cell>
          <cell r="D2613">
            <v>20.306370000000001</v>
          </cell>
          <cell r="E2613">
            <v>0</v>
          </cell>
        </row>
        <row r="2614">
          <cell r="C2614">
            <v>37245</v>
          </cell>
          <cell r="D2614">
            <v>20.306370000000001</v>
          </cell>
          <cell r="E2614">
            <v>0</v>
          </cell>
        </row>
        <row r="2615">
          <cell r="C2615">
            <v>37246</v>
          </cell>
          <cell r="D2615">
            <v>20.306370000000001</v>
          </cell>
          <cell r="E2615">
            <v>0</v>
          </cell>
        </row>
        <row r="2616">
          <cell r="C2616">
            <v>37249</v>
          </cell>
          <cell r="D2616">
            <v>20.306370000000001</v>
          </cell>
          <cell r="E2616">
            <v>0</v>
          </cell>
        </row>
        <row r="2617">
          <cell r="C2617">
            <v>37250</v>
          </cell>
          <cell r="D2617">
            <v>20.306370000000001</v>
          </cell>
          <cell r="E2617">
            <v>0</v>
          </cell>
        </row>
        <row r="2618">
          <cell r="C2618">
            <v>37251</v>
          </cell>
          <cell r="D2618">
            <v>20.306370000000001</v>
          </cell>
          <cell r="E2618">
            <v>0</v>
          </cell>
        </row>
        <row r="2619">
          <cell r="C2619">
            <v>37252</v>
          </cell>
          <cell r="D2619">
            <v>20.306370000000001</v>
          </cell>
          <cell r="E2619">
            <v>0</v>
          </cell>
        </row>
        <row r="2620">
          <cell r="C2620">
            <v>37253</v>
          </cell>
          <cell r="D2620">
            <v>20.306370000000001</v>
          </cell>
          <cell r="E2620">
            <v>0</v>
          </cell>
        </row>
        <row r="2621">
          <cell r="C2621">
            <v>37256</v>
          </cell>
          <cell r="D2621">
            <v>20.306370000000001</v>
          </cell>
          <cell r="E2621">
            <v>0</v>
          </cell>
        </row>
        <row r="2622">
          <cell r="C2622">
            <v>37257</v>
          </cell>
          <cell r="D2622">
            <v>20.306370000000001</v>
          </cell>
          <cell r="E2622">
            <v>0</v>
          </cell>
        </row>
        <row r="2623">
          <cell r="C2623">
            <v>37258</v>
          </cell>
          <cell r="D2623">
            <v>20.750753</v>
          </cell>
          <cell r="E2623">
            <v>3.6000000000000001E-5</v>
          </cell>
        </row>
        <row r="2624">
          <cell r="C2624">
            <v>37259</v>
          </cell>
          <cell r="D2624">
            <v>20.770074000000001</v>
          </cell>
          <cell r="E2624">
            <v>6.7000000000000002E-5</v>
          </cell>
        </row>
        <row r="2625">
          <cell r="C2625">
            <v>37260</v>
          </cell>
          <cell r="D2625">
            <v>19.726739999999999</v>
          </cell>
          <cell r="E2625">
            <v>5.1E-5</v>
          </cell>
        </row>
        <row r="2626">
          <cell r="C2626">
            <v>37263</v>
          </cell>
          <cell r="D2626">
            <v>19.726739999999999</v>
          </cell>
          <cell r="E2626">
            <v>0</v>
          </cell>
        </row>
        <row r="2627">
          <cell r="C2627">
            <v>37264</v>
          </cell>
          <cell r="D2627">
            <v>20.287049</v>
          </cell>
          <cell r="E2627">
            <v>2.5000000000000001E-5</v>
          </cell>
        </row>
        <row r="2628">
          <cell r="C2628">
            <v>37265</v>
          </cell>
          <cell r="D2628">
            <v>20.287049</v>
          </cell>
          <cell r="E2628">
            <v>5.1E-5</v>
          </cell>
        </row>
        <row r="2629">
          <cell r="C2629">
            <v>37266</v>
          </cell>
          <cell r="D2629">
            <v>20.287049</v>
          </cell>
          <cell r="E2629">
            <v>0</v>
          </cell>
        </row>
        <row r="2630">
          <cell r="C2630">
            <v>37267</v>
          </cell>
          <cell r="D2630">
            <v>24.537669000000001</v>
          </cell>
          <cell r="E2630">
            <v>6.2000000000000003E-5</v>
          </cell>
        </row>
        <row r="2631">
          <cell r="C2631">
            <v>37270</v>
          </cell>
          <cell r="D2631">
            <v>24.151249</v>
          </cell>
          <cell r="E2631">
            <v>1.6000000000000001E-4</v>
          </cell>
        </row>
        <row r="2632">
          <cell r="C2632">
            <v>37271</v>
          </cell>
          <cell r="D2632">
            <v>24.151249</v>
          </cell>
          <cell r="E2632">
            <v>0</v>
          </cell>
        </row>
        <row r="2633">
          <cell r="C2633">
            <v>37272</v>
          </cell>
          <cell r="D2633">
            <v>24.151249</v>
          </cell>
          <cell r="E2633">
            <v>4.6500000000000003E-4</v>
          </cell>
        </row>
        <row r="2634">
          <cell r="C2634">
            <v>37273</v>
          </cell>
          <cell r="D2634">
            <v>24.151249</v>
          </cell>
          <cell r="E2634">
            <v>0</v>
          </cell>
        </row>
        <row r="2635">
          <cell r="C2635">
            <v>37274</v>
          </cell>
          <cell r="D2635">
            <v>24.151249</v>
          </cell>
          <cell r="E2635">
            <v>0</v>
          </cell>
        </row>
        <row r="2636">
          <cell r="C2636">
            <v>37277</v>
          </cell>
          <cell r="D2636">
            <v>23.571618999999998</v>
          </cell>
          <cell r="E2636">
            <v>1.03E-4</v>
          </cell>
        </row>
        <row r="2637">
          <cell r="C2637">
            <v>37278</v>
          </cell>
          <cell r="D2637">
            <v>24.537669000000001</v>
          </cell>
          <cell r="E2637">
            <v>3.6000000000000001E-5</v>
          </cell>
        </row>
        <row r="2638">
          <cell r="C2638">
            <v>37279</v>
          </cell>
          <cell r="D2638">
            <v>24.537669000000001</v>
          </cell>
          <cell r="E2638">
            <v>0</v>
          </cell>
        </row>
        <row r="2639">
          <cell r="C2639">
            <v>37280</v>
          </cell>
          <cell r="D2639">
            <v>22.083901999999998</v>
          </cell>
          <cell r="E2639">
            <v>2.0000000000000002E-5</v>
          </cell>
        </row>
        <row r="2640">
          <cell r="C2640">
            <v>37281</v>
          </cell>
          <cell r="D2640">
            <v>22.083901999999998</v>
          </cell>
          <cell r="E2640">
            <v>0</v>
          </cell>
        </row>
        <row r="2641">
          <cell r="C2641">
            <v>37284</v>
          </cell>
          <cell r="D2641">
            <v>22.083901999999998</v>
          </cell>
          <cell r="E2641">
            <v>0</v>
          </cell>
        </row>
        <row r="2642">
          <cell r="C2642">
            <v>37285</v>
          </cell>
          <cell r="D2642">
            <v>22.083901999999998</v>
          </cell>
          <cell r="E2642">
            <v>0</v>
          </cell>
        </row>
        <row r="2643">
          <cell r="C2643">
            <v>37286</v>
          </cell>
          <cell r="D2643">
            <v>24.537669000000001</v>
          </cell>
          <cell r="E2643">
            <v>1.0000000000000001E-5</v>
          </cell>
        </row>
        <row r="2644">
          <cell r="C2644">
            <v>37287</v>
          </cell>
          <cell r="D2644">
            <v>22.083901999999998</v>
          </cell>
          <cell r="E2644">
            <v>4.6E-5</v>
          </cell>
        </row>
        <row r="2645">
          <cell r="C2645">
            <v>37288</v>
          </cell>
          <cell r="D2645">
            <v>22.083901999999998</v>
          </cell>
          <cell r="E2645">
            <v>0</v>
          </cell>
        </row>
        <row r="2646">
          <cell r="C2646">
            <v>37291</v>
          </cell>
          <cell r="D2646">
            <v>22.083901999999998</v>
          </cell>
          <cell r="E2646">
            <v>0</v>
          </cell>
        </row>
        <row r="2647">
          <cell r="C2647">
            <v>37292</v>
          </cell>
          <cell r="D2647">
            <v>22.083901999999998</v>
          </cell>
          <cell r="E2647">
            <v>0</v>
          </cell>
        </row>
        <row r="2648">
          <cell r="C2648">
            <v>37293</v>
          </cell>
          <cell r="D2648">
            <v>22.083901999999998</v>
          </cell>
          <cell r="E2648">
            <v>0</v>
          </cell>
        </row>
        <row r="2649">
          <cell r="C2649">
            <v>37294</v>
          </cell>
          <cell r="D2649">
            <v>22.083901999999998</v>
          </cell>
          <cell r="E2649">
            <v>0</v>
          </cell>
        </row>
        <row r="2650">
          <cell r="C2650">
            <v>37295</v>
          </cell>
          <cell r="D2650">
            <v>22.083901999999998</v>
          </cell>
          <cell r="E2650">
            <v>0</v>
          </cell>
        </row>
        <row r="2651">
          <cell r="C2651">
            <v>37298</v>
          </cell>
          <cell r="D2651">
            <v>22.083901999999998</v>
          </cell>
          <cell r="E2651">
            <v>0</v>
          </cell>
        </row>
        <row r="2652">
          <cell r="C2652">
            <v>37299</v>
          </cell>
          <cell r="D2652">
            <v>22.083901999999998</v>
          </cell>
          <cell r="E2652">
            <v>0</v>
          </cell>
        </row>
        <row r="2653">
          <cell r="C2653">
            <v>37300</v>
          </cell>
          <cell r="D2653">
            <v>25.117298999999999</v>
          </cell>
          <cell r="E2653">
            <v>1.8100000000000001E-4</v>
          </cell>
        </row>
        <row r="2654">
          <cell r="C2654">
            <v>37301</v>
          </cell>
          <cell r="D2654">
            <v>25.117298999999999</v>
          </cell>
          <cell r="E2654">
            <v>0</v>
          </cell>
        </row>
        <row r="2655">
          <cell r="C2655">
            <v>37302</v>
          </cell>
          <cell r="D2655">
            <v>25.117298999999999</v>
          </cell>
          <cell r="E2655">
            <v>1.55E-4</v>
          </cell>
        </row>
        <row r="2656">
          <cell r="C2656">
            <v>37305</v>
          </cell>
          <cell r="D2656">
            <v>25.117298999999999</v>
          </cell>
          <cell r="E2656">
            <v>0</v>
          </cell>
        </row>
        <row r="2657">
          <cell r="C2657">
            <v>37306</v>
          </cell>
          <cell r="D2657">
            <v>25.117298999999999</v>
          </cell>
          <cell r="E2657">
            <v>0</v>
          </cell>
        </row>
        <row r="2658">
          <cell r="C2658">
            <v>37307</v>
          </cell>
          <cell r="D2658">
            <v>25.117298999999999</v>
          </cell>
          <cell r="E2658">
            <v>0</v>
          </cell>
        </row>
        <row r="2659">
          <cell r="C2659">
            <v>37308</v>
          </cell>
          <cell r="D2659">
            <v>25.117298999999999</v>
          </cell>
          <cell r="E2659">
            <v>0</v>
          </cell>
        </row>
        <row r="2660">
          <cell r="C2660">
            <v>37309</v>
          </cell>
          <cell r="D2660">
            <v>23.185199000000001</v>
          </cell>
          <cell r="E2660">
            <v>1.08E-4</v>
          </cell>
        </row>
        <row r="2661">
          <cell r="C2661">
            <v>37312</v>
          </cell>
          <cell r="D2661">
            <v>22.257791000000001</v>
          </cell>
          <cell r="E2661">
            <v>2.8400000000000002E-4</v>
          </cell>
        </row>
        <row r="2662">
          <cell r="C2662">
            <v>37313</v>
          </cell>
          <cell r="D2662">
            <v>22.257791000000001</v>
          </cell>
          <cell r="E2662">
            <v>0</v>
          </cell>
        </row>
        <row r="2663">
          <cell r="C2663">
            <v>37314</v>
          </cell>
          <cell r="D2663">
            <v>22.257791000000001</v>
          </cell>
          <cell r="E2663">
            <v>0</v>
          </cell>
        </row>
        <row r="2664">
          <cell r="C2664">
            <v>37315</v>
          </cell>
          <cell r="D2664">
            <v>22.257791000000001</v>
          </cell>
          <cell r="E2664">
            <v>0</v>
          </cell>
        </row>
        <row r="2665">
          <cell r="C2665">
            <v>37316</v>
          </cell>
          <cell r="D2665">
            <v>22.257791000000001</v>
          </cell>
          <cell r="E2665">
            <v>0</v>
          </cell>
        </row>
        <row r="2666">
          <cell r="C2666">
            <v>37319</v>
          </cell>
          <cell r="D2666">
            <v>22.257791000000001</v>
          </cell>
          <cell r="E2666">
            <v>0</v>
          </cell>
        </row>
        <row r="2667">
          <cell r="C2667">
            <v>37320</v>
          </cell>
          <cell r="D2667">
            <v>22.219149000000002</v>
          </cell>
          <cell r="E2667">
            <v>1.03E-4</v>
          </cell>
        </row>
        <row r="2668">
          <cell r="C2668">
            <v>37321</v>
          </cell>
          <cell r="D2668">
            <v>21.736124</v>
          </cell>
          <cell r="E2668">
            <v>1.03E-4</v>
          </cell>
        </row>
        <row r="2669">
          <cell r="C2669">
            <v>37322</v>
          </cell>
          <cell r="D2669">
            <v>21.736124</v>
          </cell>
          <cell r="E2669">
            <v>0</v>
          </cell>
        </row>
        <row r="2670">
          <cell r="C2670">
            <v>37323</v>
          </cell>
          <cell r="D2670">
            <v>21.736124</v>
          </cell>
          <cell r="E2670">
            <v>0</v>
          </cell>
        </row>
        <row r="2671">
          <cell r="C2671">
            <v>37326</v>
          </cell>
          <cell r="D2671">
            <v>22.122544000000001</v>
          </cell>
          <cell r="E2671">
            <v>1.2400000000000001E-4</v>
          </cell>
        </row>
        <row r="2672">
          <cell r="C2672">
            <v>37327</v>
          </cell>
          <cell r="D2672">
            <v>23.185199000000001</v>
          </cell>
          <cell r="E2672">
            <v>1.5E-5</v>
          </cell>
        </row>
        <row r="2673">
          <cell r="C2673">
            <v>37328</v>
          </cell>
          <cell r="D2673">
            <v>21.736124</v>
          </cell>
          <cell r="E2673">
            <v>3.9800000000000002E-4</v>
          </cell>
        </row>
        <row r="2674">
          <cell r="C2674">
            <v>37329</v>
          </cell>
          <cell r="D2674">
            <v>21.736124</v>
          </cell>
          <cell r="E2674">
            <v>0</v>
          </cell>
        </row>
        <row r="2675">
          <cell r="C2675">
            <v>37330</v>
          </cell>
          <cell r="D2675">
            <v>22.315753999999998</v>
          </cell>
          <cell r="E2675">
            <v>1.5E-5</v>
          </cell>
        </row>
        <row r="2676">
          <cell r="C2676">
            <v>37333</v>
          </cell>
          <cell r="D2676">
            <v>22.315753999999998</v>
          </cell>
          <cell r="E2676">
            <v>0</v>
          </cell>
        </row>
        <row r="2677">
          <cell r="C2677">
            <v>37334</v>
          </cell>
          <cell r="D2677">
            <v>22.315753999999998</v>
          </cell>
          <cell r="E2677">
            <v>0</v>
          </cell>
        </row>
        <row r="2678">
          <cell r="C2678">
            <v>37335</v>
          </cell>
          <cell r="D2678">
            <v>33.232118999999997</v>
          </cell>
          <cell r="E2678">
            <v>7.2400000000000003E-4</v>
          </cell>
        </row>
        <row r="2679">
          <cell r="C2679">
            <v>37336</v>
          </cell>
          <cell r="D2679">
            <v>33.232118999999997</v>
          </cell>
          <cell r="E2679">
            <v>0</v>
          </cell>
        </row>
        <row r="2680">
          <cell r="C2680">
            <v>37337</v>
          </cell>
          <cell r="D2680">
            <v>29.020140999999999</v>
          </cell>
          <cell r="E2680">
            <v>5.1E-5</v>
          </cell>
        </row>
        <row r="2681">
          <cell r="C2681">
            <v>37340</v>
          </cell>
          <cell r="D2681">
            <v>24.131927999999998</v>
          </cell>
          <cell r="E2681">
            <v>7.7000000000000001E-5</v>
          </cell>
        </row>
        <row r="2682">
          <cell r="C2682">
            <v>37341</v>
          </cell>
          <cell r="D2682">
            <v>24.151249</v>
          </cell>
          <cell r="E2682">
            <v>2.6899999999999998E-4</v>
          </cell>
        </row>
        <row r="2683">
          <cell r="C2683">
            <v>37342</v>
          </cell>
          <cell r="D2683">
            <v>24.151249</v>
          </cell>
          <cell r="E2683">
            <v>1.0000000000000001E-5</v>
          </cell>
        </row>
        <row r="2684">
          <cell r="C2684">
            <v>37343</v>
          </cell>
          <cell r="D2684">
            <v>22.335075</v>
          </cell>
          <cell r="E2684">
            <v>7.7000000000000001E-5</v>
          </cell>
        </row>
        <row r="2685">
          <cell r="C2685">
            <v>37344</v>
          </cell>
          <cell r="D2685">
            <v>22.335075</v>
          </cell>
          <cell r="E2685">
            <v>0</v>
          </cell>
        </row>
        <row r="2686">
          <cell r="C2686">
            <v>37347</v>
          </cell>
          <cell r="D2686">
            <v>22.335075</v>
          </cell>
          <cell r="E2686">
            <v>0</v>
          </cell>
        </row>
        <row r="2687">
          <cell r="C2687">
            <v>37348</v>
          </cell>
          <cell r="D2687">
            <v>23.185199000000001</v>
          </cell>
          <cell r="E2687">
            <v>5.1E-5</v>
          </cell>
        </row>
        <row r="2688">
          <cell r="C2688">
            <v>37349</v>
          </cell>
          <cell r="D2688">
            <v>27.725633999999999</v>
          </cell>
          <cell r="E2688">
            <v>1.03E-4</v>
          </cell>
        </row>
        <row r="2689">
          <cell r="C2689">
            <v>37350</v>
          </cell>
          <cell r="D2689">
            <v>27.435818999999999</v>
          </cell>
          <cell r="E2689">
            <v>5.1E-5</v>
          </cell>
        </row>
        <row r="2690">
          <cell r="C2690">
            <v>37351</v>
          </cell>
          <cell r="D2690">
            <v>27.435818999999999</v>
          </cell>
          <cell r="E2690">
            <v>0</v>
          </cell>
        </row>
        <row r="2691">
          <cell r="C2691">
            <v>37354</v>
          </cell>
          <cell r="D2691">
            <v>27.435818999999999</v>
          </cell>
          <cell r="E2691">
            <v>0</v>
          </cell>
        </row>
        <row r="2692">
          <cell r="C2692">
            <v>37355</v>
          </cell>
          <cell r="D2692">
            <v>27.435818999999999</v>
          </cell>
          <cell r="E2692">
            <v>0</v>
          </cell>
        </row>
        <row r="2693">
          <cell r="C2693">
            <v>37356</v>
          </cell>
          <cell r="D2693">
            <v>27.435818999999999</v>
          </cell>
          <cell r="E2693">
            <v>0</v>
          </cell>
        </row>
        <row r="2694">
          <cell r="C2694">
            <v>37357</v>
          </cell>
          <cell r="D2694">
            <v>27.435818999999999</v>
          </cell>
          <cell r="E2694">
            <v>0</v>
          </cell>
        </row>
        <row r="2695">
          <cell r="C2695">
            <v>37358</v>
          </cell>
          <cell r="D2695">
            <v>27.435818999999999</v>
          </cell>
          <cell r="E2695">
            <v>0</v>
          </cell>
        </row>
        <row r="2696">
          <cell r="C2696">
            <v>37361</v>
          </cell>
          <cell r="D2696">
            <v>27.435818999999999</v>
          </cell>
          <cell r="E2696">
            <v>0</v>
          </cell>
        </row>
        <row r="2697">
          <cell r="C2697">
            <v>37362</v>
          </cell>
          <cell r="D2697">
            <v>27.435818999999999</v>
          </cell>
          <cell r="E2697">
            <v>0</v>
          </cell>
        </row>
        <row r="2698">
          <cell r="C2698">
            <v>37363</v>
          </cell>
          <cell r="D2698">
            <v>27.435818999999999</v>
          </cell>
          <cell r="E2698">
            <v>0</v>
          </cell>
        </row>
        <row r="2699">
          <cell r="C2699">
            <v>37364</v>
          </cell>
          <cell r="D2699">
            <v>26.662979</v>
          </cell>
          <cell r="E2699">
            <v>5.1E-5</v>
          </cell>
        </row>
        <row r="2700">
          <cell r="C2700">
            <v>37365</v>
          </cell>
          <cell r="D2700">
            <v>26.662979</v>
          </cell>
          <cell r="E2700">
            <v>7.7000000000000001E-5</v>
          </cell>
        </row>
        <row r="2701">
          <cell r="C2701">
            <v>37368</v>
          </cell>
          <cell r="D2701">
            <v>26.662979</v>
          </cell>
          <cell r="E2701">
            <v>0</v>
          </cell>
        </row>
        <row r="2702">
          <cell r="C2702">
            <v>37369</v>
          </cell>
          <cell r="D2702">
            <v>26.662979</v>
          </cell>
          <cell r="E2702">
            <v>4.1E-5</v>
          </cell>
        </row>
        <row r="2703">
          <cell r="C2703">
            <v>37370</v>
          </cell>
          <cell r="D2703">
            <v>26.662979</v>
          </cell>
          <cell r="E2703">
            <v>3.6000000000000001E-5</v>
          </cell>
        </row>
        <row r="2704">
          <cell r="C2704">
            <v>37371</v>
          </cell>
          <cell r="D2704">
            <v>26.662979</v>
          </cell>
          <cell r="E2704">
            <v>0</v>
          </cell>
        </row>
        <row r="2705">
          <cell r="C2705">
            <v>37372</v>
          </cell>
          <cell r="D2705">
            <v>26.662979</v>
          </cell>
          <cell r="E2705">
            <v>0</v>
          </cell>
        </row>
        <row r="2706">
          <cell r="C2706">
            <v>37375</v>
          </cell>
          <cell r="D2706">
            <v>26.469768999999999</v>
          </cell>
          <cell r="E2706">
            <v>8.2000000000000001E-5</v>
          </cell>
        </row>
        <row r="2707">
          <cell r="C2707">
            <v>37376</v>
          </cell>
          <cell r="D2707">
            <v>26.469768999999999</v>
          </cell>
          <cell r="E2707">
            <v>0</v>
          </cell>
        </row>
        <row r="2708">
          <cell r="C2708">
            <v>37377</v>
          </cell>
          <cell r="D2708">
            <v>26.469768999999999</v>
          </cell>
          <cell r="E2708">
            <v>0</v>
          </cell>
        </row>
        <row r="2709">
          <cell r="C2709">
            <v>37378</v>
          </cell>
          <cell r="D2709">
            <v>26.469768999999999</v>
          </cell>
          <cell r="E2709">
            <v>0</v>
          </cell>
        </row>
        <row r="2710">
          <cell r="C2710">
            <v>37379</v>
          </cell>
          <cell r="D2710">
            <v>23.861433999999999</v>
          </cell>
          <cell r="E2710">
            <v>7.7000000000000001E-5</v>
          </cell>
        </row>
        <row r="2711">
          <cell r="C2711">
            <v>37382</v>
          </cell>
          <cell r="D2711">
            <v>23.861433999999999</v>
          </cell>
          <cell r="E2711">
            <v>0</v>
          </cell>
        </row>
        <row r="2712">
          <cell r="C2712">
            <v>37383</v>
          </cell>
          <cell r="D2712">
            <v>23.861433999999999</v>
          </cell>
          <cell r="E2712">
            <v>0</v>
          </cell>
        </row>
        <row r="2713">
          <cell r="C2713">
            <v>37384</v>
          </cell>
          <cell r="D2713">
            <v>26.662979</v>
          </cell>
          <cell r="E2713">
            <v>5.3799999999999996E-4</v>
          </cell>
        </row>
        <row r="2714">
          <cell r="C2714">
            <v>37385</v>
          </cell>
          <cell r="D2714">
            <v>28.305264000000001</v>
          </cell>
          <cell r="E2714">
            <v>2.5000000000000001E-5</v>
          </cell>
        </row>
        <row r="2715">
          <cell r="C2715">
            <v>37386</v>
          </cell>
          <cell r="D2715">
            <v>30.797673</v>
          </cell>
          <cell r="E2715">
            <v>1.03E-4</v>
          </cell>
        </row>
        <row r="2716">
          <cell r="C2716">
            <v>37389</v>
          </cell>
          <cell r="D2716">
            <v>30.797673</v>
          </cell>
          <cell r="E2716">
            <v>0</v>
          </cell>
        </row>
        <row r="2717">
          <cell r="C2717">
            <v>37390</v>
          </cell>
          <cell r="D2717">
            <v>30.527179</v>
          </cell>
          <cell r="E2717">
            <v>1.7000000000000001E-4</v>
          </cell>
        </row>
        <row r="2718">
          <cell r="C2718">
            <v>37391</v>
          </cell>
          <cell r="D2718">
            <v>30.527179</v>
          </cell>
          <cell r="E2718">
            <v>3.6200000000000002E-4</v>
          </cell>
        </row>
        <row r="2719">
          <cell r="C2719">
            <v>37392</v>
          </cell>
          <cell r="D2719">
            <v>30.527179</v>
          </cell>
          <cell r="E2719">
            <v>2.5000000000000001E-5</v>
          </cell>
        </row>
        <row r="2720">
          <cell r="C2720">
            <v>37393</v>
          </cell>
          <cell r="D2720">
            <v>30.527179</v>
          </cell>
          <cell r="E2720">
            <v>0</v>
          </cell>
        </row>
        <row r="2721">
          <cell r="C2721">
            <v>37396</v>
          </cell>
          <cell r="D2721">
            <v>30.527179</v>
          </cell>
          <cell r="E2721">
            <v>0</v>
          </cell>
        </row>
        <row r="2722">
          <cell r="C2722">
            <v>37397</v>
          </cell>
          <cell r="D2722">
            <v>30.507857999999999</v>
          </cell>
          <cell r="E2722">
            <v>1.2400000000000001E-4</v>
          </cell>
        </row>
        <row r="2723">
          <cell r="C2723">
            <v>37398</v>
          </cell>
          <cell r="D2723">
            <v>30.507857999999999</v>
          </cell>
          <cell r="E2723">
            <v>0</v>
          </cell>
        </row>
        <row r="2724">
          <cell r="C2724">
            <v>37399</v>
          </cell>
          <cell r="D2724">
            <v>30.507857999999999</v>
          </cell>
          <cell r="E2724">
            <v>0</v>
          </cell>
        </row>
        <row r="2725">
          <cell r="C2725">
            <v>37400</v>
          </cell>
          <cell r="D2725">
            <v>30.507857999999999</v>
          </cell>
          <cell r="E2725">
            <v>4.6500000000000003E-4</v>
          </cell>
        </row>
        <row r="2726">
          <cell r="C2726">
            <v>37403</v>
          </cell>
          <cell r="D2726">
            <v>30.507857999999999</v>
          </cell>
          <cell r="E2726">
            <v>0</v>
          </cell>
        </row>
        <row r="2727">
          <cell r="C2727">
            <v>37404</v>
          </cell>
          <cell r="D2727">
            <v>30.507857999999999</v>
          </cell>
          <cell r="E2727">
            <v>0</v>
          </cell>
        </row>
        <row r="2728">
          <cell r="C2728">
            <v>37405</v>
          </cell>
          <cell r="D2728">
            <v>30.507857999999999</v>
          </cell>
          <cell r="E2728">
            <v>0</v>
          </cell>
        </row>
        <row r="2729">
          <cell r="C2729">
            <v>37406</v>
          </cell>
          <cell r="D2729">
            <v>30.527179</v>
          </cell>
          <cell r="E2729">
            <v>7.2000000000000002E-5</v>
          </cell>
        </row>
        <row r="2730">
          <cell r="C2730">
            <v>37407</v>
          </cell>
          <cell r="D2730">
            <v>30.527179</v>
          </cell>
          <cell r="E2730">
            <v>0</v>
          </cell>
        </row>
        <row r="2731">
          <cell r="C2731">
            <v>37410</v>
          </cell>
          <cell r="D2731">
            <v>31.860327999999999</v>
          </cell>
          <cell r="E2731">
            <v>5.1E-5</v>
          </cell>
        </row>
        <row r="2732">
          <cell r="C2732">
            <v>37411</v>
          </cell>
          <cell r="D2732">
            <v>32.826377999999998</v>
          </cell>
          <cell r="E2732">
            <v>1.9599999999999999E-4</v>
          </cell>
        </row>
        <row r="2733">
          <cell r="C2733">
            <v>37412</v>
          </cell>
          <cell r="D2733">
            <v>32.266069000000002</v>
          </cell>
          <cell r="E2733">
            <v>3.1000000000000001E-5</v>
          </cell>
        </row>
        <row r="2734">
          <cell r="C2734">
            <v>37413</v>
          </cell>
          <cell r="D2734">
            <v>31.879649000000001</v>
          </cell>
          <cell r="E2734">
            <v>6.2000000000000003E-5</v>
          </cell>
        </row>
        <row r="2735">
          <cell r="C2735">
            <v>37414</v>
          </cell>
          <cell r="D2735">
            <v>31.879649000000001</v>
          </cell>
          <cell r="E2735">
            <v>0</v>
          </cell>
        </row>
        <row r="2736">
          <cell r="C2736">
            <v>37417</v>
          </cell>
          <cell r="D2736">
            <v>31.879649000000001</v>
          </cell>
          <cell r="E2736">
            <v>3.1000000000000001E-5</v>
          </cell>
        </row>
        <row r="2737">
          <cell r="C2737">
            <v>37418</v>
          </cell>
          <cell r="D2737">
            <v>31.879649000000001</v>
          </cell>
          <cell r="E2737">
            <v>0</v>
          </cell>
        </row>
        <row r="2738">
          <cell r="C2738">
            <v>37419</v>
          </cell>
          <cell r="D2738">
            <v>31.879649000000001</v>
          </cell>
          <cell r="E2738">
            <v>0</v>
          </cell>
        </row>
        <row r="2739">
          <cell r="C2739">
            <v>37420</v>
          </cell>
          <cell r="D2739">
            <v>31.879649000000001</v>
          </cell>
          <cell r="E2739">
            <v>0</v>
          </cell>
        </row>
        <row r="2740">
          <cell r="C2740">
            <v>37421</v>
          </cell>
          <cell r="D2740">
            <v>30.913599000000001</v>
          </cell>
          <cell r="E2740">
            <v>5.1E-5</v>
          </cell>
        </row>
        <row r="2741">
          <cell r="C2741">
            <v>37424</v>
          </cell>
          <cell r="D2741">
            <v>30.913599000000001</v>
          </cell>
          <cell r="E2741">
            <v>0</v>
          </cell>
        </row>
        <row r="2742">
          <cell r="C2742">
            <v>37425</v>
          </cell>
          <cell r="D2742">
            <v>31.879649000000001</v>
          </cell>
          <cell r="E2742">
            <v>3.1000000000000001E-5</v>
          </cell>
        </row>
        <row r="2743">
          <cell r="C2743">
            <v>37426</v>
          </cell>
          <cell r="D2743">
            <v>37.096319000000001</v>
          </cell>
          <cell r="E2743">
            <v>1.03E-4</v>
          </cell>
        </row>
        <row r="2744">
          <cell r="C2744">
            <v>37427</v>
          </cell>
          <cell r="D2744">
            <v>37.096319000000001</v>
          </cell>
          <cell r="E2744">
            <v>0</v>
          </cell>
        </row>
        <row r="2745">
          <cell r="C2745">
            <v>37428</v>
          </cell>
          <cell r="D2745">
            <v>30.913599000000001</v>
          </cell>
          <cell r="E2745">
            <v>6.2000000000000003E-5</v>
          </cell>
        </row>
        <row r="2746">
          <cell r="C2746">
            <v>37431</v>
          </cell>
          <cell r="D2746">
            <v>33.773107000000003</v>
          </cell>
          <cell r="E2746">
            <v>1.03E-4</v>
          </cell>
        </row>
        <row r="2747">
          <cell r="C2747">
            <v>37432</v>
          </cell>
          <cell r="D2747">
            <v>33.773107000000003</v>
          </cell>
          <cell r="E2747">
            <v>1.1900000000000001E-4</v>
          </cell>
        </row>
        <row r="2748">
          <cell r="C2748">
            <v>37433</v>
          </cell>
          <cell r="D2748">
            <v>33.773107000000003</v>
          </cell>
          <cell r="E2748">
            <v>1.03E-4</v>
          </cell>
        </row>
        <row r="2749">
          <cell r="C2749">
            <v>37434</v>
          </cell>
          <cell r="D2749">
            <v>33.773107000000003</v>
          </cell>
          <cell r="E2749">
            <v>1.8599999999999999E-4</v>
          </cell>
        </row>
        <row r="2750">
          <cell r="C2750">
            <v>37435</v>
          </cell>
          <cell r="D2750">
            <v>36.497368000000002</v>
          </cell>
          <cell r="E2750">
            <v>1.5E-5</v>
          </cell>
        </row>
        <row r="2751">
          <cell r="C2751">
            <v>37438</v>
          </cell>
          <cell r="D2751">
            <v>39.588728000000003</v>
          </cell>
          <cell r="E2751">
            <v>2.5000000000000001E-5</v>
          </cell>
        </row>
        <row r="2752">
          <cell r="C2752">
            <v>37439</v>
          </cell>
          <cell r="D2752">
            <v>38.545394000000002</v>
          </cell>
          <cell r="E2752">
            <v>1.55E-4</v>
          </cell>
        </row>
        <row r="2753">
          <cell r="C2753">
            <v>37440</v>
          </cell>
          <cell r="D2753">
            <v>38.332863000000003</v>
          </cell>
          <cell r="E2753">
            <v>2.0699999999999999E-4</v>
          </cell>
        </row>
        <row r="2754">
          <cell r="C2754">
            <v>37441</v>
          </cell>
          <cell r="D2754">
            <v>38.332863000000003</v>
          </cell>
          <cell r="E2754">
            <v>0</v>
          </cell>
        </row>
        <row r="2755">
          <cell r="C2755">
            <v>37442</v>
          </cell>
          <cell r="D2755">
            <v>38.332863000000003</v>
          </cell>
          <cell r="E2755">
            <v>0</v>
          </cell>
        </row>
        <row r="2756">
          <cell r="C2756">
            <v>37445</v>
          </cell>
          <cell r="D2756">
            <v>35.743848999999997</v>
          </cell>
          <cell r="E2756">
            <v>2.5000000000000001E-5</v>
          </cell>
        </row>
        <row r="2757">
          <cell r="C2757">
            <v>37446</v>
          </cell>
          <cell r="D2757">
            <v>31.879649000000001</v>
          </cell>
          <cell r="E2757">
            <v>5.1E-5</v>
          </cell>
        </row>
        <row r="2758">
          <cell r="C2758">
            <v>37447</v>
          </cell>
          <cell r="D2758">
            <v>31.879649000000001</v>
          </cell>
          <cell r="E2758">
            <v>0</v>
          </cell>
        </row>
        <row r="2759">
          <cell r="C2759">
            <v>37448</v>
          </cell>
          <cell r="D2759">
            <v>31.879649000000001</v>
          </cell>
          <cell r="E2759">
            <v>0</v>
          </cell>
        </row>
        <row r="2760">
          <cell r="C2760">
            <v>37449</v>
          </cell>
          <cell r="D2760">
            <v>31.879649000000001</v>
          </cell>
          <cell r="E2760">
            <v>0</v>
          </cell>
        </row>
        <row r="2761">
          <cell r="C2761">
            <v>37452</v>
          </cell>
          <cell r="D2761">
            <v>33.811748999999999</v>
          </cell>
          <cell r="E2761">
            <v>2.5799999999999998E-4</v>
          </cell>
        </row>
        <row r="2762">
          <cell r="C2762">
            <v>37453</v>
          </cell>
          <cell r="D2762">
            <v>33.811748999999999</v>
          </cell>
          <cell r="E2762">
            <v>0</v>
          </cell>
        </row>
        <row r="2763">
          <cell r="C2763">
            <v>37454</v>
          </cell>
          <cell r="D2763">
            <v>33.811748999999999</v>
          </cell>
          <cell r="E2763">
            <v>7.7000000000000001E-5</v>
          </cell>
        </row>
        <row r="2764">
          <cell r="C2764">
            <v>37455</v>
          </cell>
          <cell r="D2764">
            <v>34.391379000000001</v>
          </cell>
          <cell r="E2764">
            <v>5.1E-5</v>
          </cell>
        </row>
        <row r="2765">
          <cell r="C2765">
            <v>37456</v>
          </cell>
          <cell r="D2765">
            <v>36.613294000000003</v>
          </cell>
          <cell r="E2765">
            <v>9.2999999999999997E-5</v>
          </cell>
        </row>
        <row r="2766">
          <cell r="C2766">
            <v>37459</v>
          </cell>
          <cell r="D2766">
            <v>36.613294000000003</v>
          </cell>
          <cell r="E2766">
            <v>0</v>
          </cell>
        </row>
        <row r="2767">
          <cell r="C2767">
            <v>37460</v>
          </cell>
          <cell r="D2767">
            <v>36.613294000000003</v>
          </cell>
          <cell r="E2767">
            <v>0</v>
          </cell>
        </row>
        <row r="2768">
          <cell r="C2768">
            <v>37461</v>
          </cell>
          <cell r="D2768">
            <v>36.613294000000003</v>
          </cell>
          <cell r="E2768">
            <v>0</v>
          </cell>
        </row>
        <row r="2769">
          <cell r="C2769">
            <v>37462</v>
          </cell>
          <cell r="D2769">
            <v>36.613294000000003</v>
          </cell>
          <cell r="E2769">
            <v>0</v>
          </cell>
        </row>
        <row r="2770">
          <cell r="C2770">
            <v>37463</v>
          </cell>
          <cell r="D2770">
            <v>36.613294000000003</v>
          </cell>
          <cell r="E2770">
            <v>0</v>
          </cell>
        </row>
        <row r="2771">
          <cell r="C2771">
            <v>37466</v>
          </cell>
          <cell r="D2771">
            <v>36.613294000000003</v>
          </cell>
          <cell r="E2771">
            <v>0</v>
          </cell>
        </row>
        <row r="2772">
          <cell r="C2772">
            <v>37467</v>
          </cell>
          <cell r="D2772">
            <v>36.613294000000003</v>
          </cell>
          <cell r="E2772">
            <v>5.1E-5</v>
          </cell>
        </row>
        <row r="2773">
          <cell r="C2773">
            <v>37468</v>
          </cell>
          <cell r="D2773">
            <v>36.613294000000003</v>
          </cell>
          <cell r="E2773">
            <v>0</v>
          </cell>
        </row>
        <row r="2774">
          <cell r="C2774">
            <v>37469</v>
          </cell>
          <cell r="D2774">
            <v>36.613294000000003</v>
          </cell>
          <cell r="E2774">
            <v>0</v>
          </cell>
        </row>
        <row r="2775">
          <cell r="C2775">
            <v>37470</v>
          </cell>
          <cell r="D2775">
            <v>36.613294000000003</v>
          </cell>
          <cell r="E2775">
            <v>0</v>
          </cell>
        </row>
        <row r="2776">
          <cell r="C2776">
            <v>37473</v>
          </cell>
          <cell r="D2776">
            <v>29.754339000000002</v>
          </cell>
          <cell r="E2776">
            <v>9.2999999999999997E-5</v>
          </cell>
        </row>
        <row r="2777">
          <cell r="C2777">
            <v>37474</v>
          </cell>
          <cell r="D2777">
            <v>29.754339000000002</v>
          </cell>
          <cell r="E2777">
            <v>0</v>
          </cell>
        </row>
        <row r="2778">
          <cell r="C2778">
            <v>37475</v>
          </cell>
          <cell r="D2778">
            <v>29.754339000000002</v>
          </cell>
          <cell r="E2778">
            <v>0</v>
          </cell>
        </row>
        <row r="2779">
          <cell r="C2779">
            <v>37476</v>
          </cell>
          <cell r="D2779">
            <v>29.754339000000002</v>
          </cell>
          <cell r="E2779">
            <v>0</v>
          </cell>
        </row>
        <row r="2780">
          <cell r="C2780">
            <v>37477</v>
          </cell>
          <cell r="D2780">
            <v>29.754339000000002</v>
          </cell>
          <cell r="E2780">
            <v>0</v>
          </cell>
        </row>
        <row r="2781">
          <cell r="C2781">
            <v>37480</v>
          </cell>
          <cell r="D2781">
            <v>29.754339000000002</v>
          </cell>
          <cell r="E2781">
            <v>0</v>
          </cell>
        </row>
        <row r="2782">
          <cell r="C2782">
            <v>37481</v>
          </cell>
          <cell r="D2782">
            <v>29.754339000000002</v>
          </cell>
          <cell r="E2782">
            <v>0</v>
          </cell>
        </row>
        <row r="2783">
          <cell r="C2783">
            <v>37482</v>
          </cell>
          <cell r="D2783">
            <v>35.937058999999998</v>
          </cell>
          <cell r="E2783">
            <v>2.5000000000000001E-5</v>
          </cell>
        </row>
        <row r="2784">
          <cell r="C2784">
            <v>37483</v>
          </cell>
          <cell r="D2784">
            <v>35.937058999999998</v>
          </cell>
          <cell r="E2784">
            <v>0</v>
          </cell>
        </row>
        <row r="2785">
          <cell r="C2785">
            <v>37484</v>
          </cell>
          <cell r="D2785">
            <v>35.937058999999998</v>
          </cell>
          <cell r="E2785">
            <v>0</v>
          </cell>
        </row>
        <row r="2786">
          <cell r="C2786">
            <v>37487</v>
          </cell>
          <cell r="D2786">
            <v>35.898417000000002</v>
          </cell>
          <cell r="E2786">
            <v>7.7000000000000001E-5</v>
          </cell>
        </row>
        <row r="2787">
          <cell r="C2787">
            <v>37488</v>
          </cell>
          <cell r="D2787">
            <v>35.898417000000002</v>
          </cell>
          <cell r="E2787">
            <v>0</v>
          </cell>
        </row>
        <row r="2788">
          <cell r="C2788">
            <v>37489</v>
          </cell>
          <cell r="D2788">
            <v>35.898417000000002</v>
          </cell>
          <cell r="E2788">
            <v>0</v>
          </cell>
        </row>
        <row r="2789">
          <cell r="C2789">
            <v>37490</v>
          </cell>
          <cell r="D2789">
            <v>36.323478999999999</v>
          </cell>
          <cell r="E2789">
            <v>1.2899999999999999E-4</v>
          </cell>
        </row>
        <row r="2790">
          <cell r="C2790">
            <v>37491</v>
          </cell>
          <cell r="D2790">
            <v>32.865020000000001</v>
          </cell>
          <cell r="E2790">
            <v>3.6000000000000001E-5</v>
          </cell>
        </row>
        <row r="2791">
          <cell r="C2791">
            <v>37494</v>
          </cell>
          <cell r="D2791">
            <v>36.420084000000003</v>
          </cell>
          <cell r="E2791">
            <v>1.2899999999999999E-4</v>
          </cell>
        </row>
        <row r="2792">
          <cell r="C2792">
            <v>37495</v>
          </cell>
          <cell r="D2792">
            <v>36.420084000000003</v>
          </cell>
          <cell r="E2792">
            <v>0</v>
          </cell>
        </row>
        <row r="2793">
          <cell r="C2793">
            <v>37496</v>
          </cell>
          <cell r="D2793">
            <v>35.937058999999998</v>
          </cell>
          <cell r="E2793">
            <v>2.5000000000000001E-5</v>
          </cell>
        </row>
        <row r="2794">
          <cell r="C2794">
            <v>37497</v>
          </cell>
          <cell r="D2794">
            <v>35.937058999999998</v>
          </cell>
          <cell r="E2794">
            <v>0</v>
          </cell>
        </row>
        <row r="2795">
          <cell r="C2795">
            <v>37498</v>
          </cell>
          <cell r="D2795">
            <v>35.550638999999997</v>
          </cell>
          <cell r="E2795">
            <v>1.65E-4</v>
          </cell>
        </row>
        <row r="2796">
          <cell r="C2796">
            <v>37501</v>
          </cell>
          <cell r="D2796">
            <v>35.550638999999997</v>
          </cell>
          <cell r="E2796">
            <v>0</v>
          </cell>
        </row>
        <row r="2797">
          <cell r="C2797">
            <v>37502</v>
          </cell>
          <cell r="D2797">
            <v>35.550638999999997</v>
          </cell>
          <cell r="E2797">
            <v>0</v>
          </cell>
        </row>
        <row r="2798">
          <cell r="C2798">
            <v>37503</v>
          </cell>
          <cell r="D2798">
            <v>29.947548999999999</v>
          </cell>
          <cell r="E2798">
            <v>5.5800000000000001E-4</v>
          </cell>
        </row>
        <row r="2799">
          <cell r="C2799">
            <v>37504</v>
          </cell>
          <cell r="D2799">
            <v>32.845699000000003</v>
          </cell>
          <cell r="E2799">
            <v>2.5000000000000001E-5</v>
          </cell>
        </row>
        <row r="2800">
          <cell r="C2800">
            <v>37505</v>
          </cell>
          <cell r="D2800">
            <v>31.106808999999998</v>
          </cell>
          <cell r="E2800">
            <v>3.6000000000000001E-5</v>
          </cell>
        </row>
        <row r="2801">
          <cell r="C2801">
            <v>37508</v>
          </cell>
          <cell r="D2801">
            <v>31.106808999999998</v>
          </cell>
          <cell r="E2801">
            <v>4.1E-5</v>
          </cell>
        </row>
        <row r="2802">
          <cell r="C2802">
            <v>37509</v>
          </cell>
          <cell r="D2802">
            <v>31.106808999999998</v>
          </cell>
          <cell r="E2802">
            <v>0</v>
          </cell>
        </row>
        <row r="2803">
          <cell r="C2803">
            <v>37510</v>
          </cell>
          <cell r="D2803">
            <v>31.106808999999998</v>
          </cell>
          <cell r="E2803">
            <v>0</v>
          </cell>
        </row>
        <row r="2804">
          <cell r="C2804">
            <v>37511</v>
          </cell>
          <cell r="D2804">
            <v>30.140758999999999</v>
          </cell>
          <cell r="E2804">
            <v>3.3100000000000002E-4</v>
          </cell>
        </row>
        <row r="2805">
          <cell r="C2805">
            <v>37512</v>
          </cell>
          <cell r="D2805">
            <v>31.493228999999999</v>
          </cell>
          <cell r="E2805">
            <v>2.5799999999999998E-4</v>
          </cell>
        </row>
        <row r="2806">
          <cell r="C2806">
            <v>37515</v>
          </cell>
          <cell r="D2806">
            <v>31.493228999999999</v>
          </cell>
          <cell r="E2806">
            <v>0</v>
          </cell>
        </row>
        <row r="2807">
          <cell r="C2807">
            <v>37516</v>
          </cell>
          <cell r="D2807">
            <v>31.493228999999999</v>
          </cell>
          <cell r="E2807">
            <v>0</v>
          </cell>
        </row>
        <row r="2808">
          <cell r="C2808">
            <v>37517</v>
          </cell>
          <cell r="D2808">
            <v>31.493228999999999</v>
          </cell>
          <cell r="E2808">
            <v>0</v>
          </cell>
        </row>
        <row r="2809">
          <cell r="C2809">
            <v>37518</v>
          </cell>
          <cell r="D2809">
            <v>31.493228999999999</v>
          </cell>
          <cell r="E2809">
            <v>0</v>
          </cell>
        </row>
        <row r="2810">
          <cell r="C2810">
            <v>37519</v>
          </cell>
          <cell r="D2810">
            <v>31.473908000000002</v>
          </cell>
          <cell r="E2810">
            <v>8.0699999999999999E-4</v>
          </cell>
        </row>
        <row r="2811">
          <cell r="C2811">
            <v>37522</v>
          </cell>
          <cell r="D2811">
            <v>31.473908000000002</v>
          </cell>
          <cell r="E2811">
            <v>0</v>
          </cell>
        </row>
        <row r="2812">
          <cell r="C2812">
            <v>37523</v>
          </cell>
          <cell r="D2812">
            <v>30.333969</v>
          </cell>
          <cell r="E2812">
            <v>4.6E-5</v>
          </cell>
        </row>
        <row r="2813">
          <cell r="C2813">
            <v>37524</v>
          </cell>
          <cell r="D2813">
            <v>31.106808999999998</v>
          </cell>
          <cell r="E2813">
            <v>3.6000000000000001E-5</v>
          </cell>
        </row>
        <row r="2814">
          <cell r="C2814">
            <v>37525</v>
          </cell>
          <cell r="D2814">
            <v>31.300018999999999</v>
          </cell>
          <cell r="E2814">
            <v>1.0000000000000001E-5</v>
          </cell>
        </row>
        <row r="2815">
          <cell r="C2815">
            <v>37526</v>
          </cell>
          <cell r="D2815">
            <v>31.300018999999999</v>
          </cell>
          <cell r="E2815">
            <v>0</v>
          </cell>
        </row>
        <row r="2816">
          <cell r="C2816">
            <v>37529</v>
          </cell>
          <cell r="D2816">
            <v>33.811748999999999</v>
          </cell>
          <cell r="E2816">
            <v>7.7000000000000001E-5</v>
          </cell>
        </row>
        <row r="2817">
          <cell r="C2817">
            <v>37530</v>
          </cell>
          <cell r="D2817">
            <v>33.811748999999999</v>
          </cell>
          <cell r="E2817">
            <v>0</v>
          </cell>
        </row>
        <row r="2818">
          <cell r="C2818">
            <v>37531</v>
          </cell>
          <cell r="D2818">
            <v>33.811748999999999</v>
          </cell>
          <cell r="E2818">
            <v>0</v>
          </cell>
        </row>
        <row r="2819">
          <cell r="C2819">
            <v>37532</v>
          </cell>
          <cell r="D2819">
            <v>33.811748999999999</v>
          </cell>
          <cell r="E2819">
            <v>0</v>
          </cell>
        </row>
        <row r="2820">
          <cell r="C2820">
            <v>37533</v>
          </cell>
          <cell r="D2820">
            <v>31.106808999999998</v>
          </cell>
          <cell r="E2820">
            <v>1.9100000000000001E-4</v>
          </cell>
        </row>
        <row r="2821">
          <cell r="C2821">
            <v>37536</v>
          </cell>
          <cell r="D2821">
            <v>33.811748999999999</v>
          </cell>
          <cell r="E2821">
            <v>7.2000000000000002E-5</v>
          </cell>
        </row>
        <row r="2822">
          <cell r="C2822">
            <v>37537</v>
          </cell>
          <cell r="D2822">
            <v>33.811748999999999</v>
          </cell>
          <cell r="E2822">
            <v>0</v>
          </cell>
        </row>
        <row r="2823">
          <cell r="C2823">
            <v>37538</v>
          </cell>
          <cell r="D2823">
            <v>33.521934000000002</v>
          </cell>
          <cell r="E2823">
            <v>5.1E-5</v>
          </cell>
        </row>
        <row r="2824">
          <cell r="C2824">
            <v>37539</v>
          </cell>
          <cell r="D2824">
            <v>33.521934000000002</v>
          </cell>
          <cell r="E2824">
            <v>0</v>
          </cell>
        </row>
        <row r="2825">
          <cell r="C2825">
            <v>37540</v>
          </cell>
          <cell r="D2825">
            <v>33.521934000000002</v>
          </cell>
          <cell r="E2825">
            <v>0</v>
          </cell>
        </row>
        <row r="2826">
          <cell r="C2826">
            <v>37543</v>
          </cell>
          <cell r="D2826">
            <v>31.106808999999998</v>
          </cell>
          <cell r="E2826">
            <v>6.7000000000000002E-5</v>
          </cell>
        </row>
        <row r="2827">
          <cell r="C2827">
            <v>37544</v>
          </cell>
          <cell r="D2827">
            <v>31.106808999999998</v>
          </cell>
          <cell r="E2827">
            <v>0</v>
          </cell>
        </row>
        <row r="2828">
          <cell r="C2828">
            <v>37545</v>
          </cell>
          <cell r="D2828">
            <v>31.106808999999998</v>
          </cell>
          <cell r="E2828">
            <v>0</v>
          </cell>
        </row>
        <row r="2829">
          <cell r="C2829">
            <v>37546</v>
          </cell>
          <cell r="D2829">
            <v>31.106808999999998</v>
          </cell>
          <cell r="E2829">
            <v>0</v>
          </cell>
        </row>
        <row r="2830">
          <cell r="C2830">
            <v>37547</v>
          </cell>
          <cell r="D2830">
            <v>30.469215999999999</v>
          </cell>
          <cell r="E2830">
            <v>6.7000000000000002E-5</v>
          </cell>
        </row>
        <row r="2831">
          <cell r="C2831">
            <v>37550</v>
          </cell>
          <cell r="D2831">
            <v>31.879649000000001</v>
          </cell>
          <cell r="E2831">
            <v>2.0699999999999999E-4</v>
          </cell>
        </row>
        <row r="2832">
          <cell r="C2832">
            <v>37551</v>
          </cell>
          <cell r="D2832">
            <v>31.879649000000001</v>
          </cell>
          <cell r="E2832">
            <v>0</v>
          </cell>
        </row>
        <row r="2833">
          <cell r="C2833">
            <v>37552</v>
          </cell>
          <cell r="D2833">
            <v>31.879649000000001</v>
          </cell>
          <cell r="E2833">
            <v>0</v>
          </cell>
        </row>
        <row r="2834">
          <cell r="C2834">
            <v>37553</v>
          </cell>
          <cell r="D2834">
            <v>31.879649000000001</v>
          </cell>
          <cell r="E2834">
            <v>1.0000000000000001E-5</v>
          </cell>
        </row>
        <row r="2835">
          <cell r="C2835">
            <v>37554</v>
          </cell>
          <cell r="D2835">
            <v>31.879649000000001</v>
          </cell>
          <cell r="E2835">
            <v>0</v>
          </cell>
        </row>
        <row r="2836">
          <cell r="C2836">
            <v>37557</v>
          </cell>
          <cell r="D2836">
            <v>31.879649000000001</v>
          </cell>
          <cell r="E2836">
            <v>0</v>
          </cell>
        </row>
        <row r="2837">
          <cell r="C2837">
            <v>37558</v>
          </cell>
          <cell r="D2837">
            <v>31.879649000000001</v>
          </cell>
          <cell r="E2837">
            <v>0</v>
          </cell>
        </row>
        <row r="2838">
          <cell r="C2838">
            <v>37559</v>
          </cell>
          <cell r="D2838">
            <v>31.879649000000001</v>
          </cell>
          <cell r="E2838">
            <v>0</v>
          </cell>
        </row>
        <row r="2839">
          <cell r="C2839">
            <v>37560</v>
          </cell>
          <cell r="D2839">
            <v>31.879649000000001</v>
          </cell>
          <cell r="E2839">
            <v>0</v>
          </cell>
        </row>
        <row r="2840">
          <cell r="C2840">
            <v>37561</v>
          </cell>
          <cell r="D2840">
            <v>31.879649000000001</v>
          </cell>
          <cell r="E2840">
            <v>0</v>
          </cell>
        </row>
        <row r="2841">
          <cell r="C2841">
            <v>37564</v>
          </cell>
          <cell r="D2841">
            <v>31.879649000000001</v>
          </cell>
          <cell r="E2841">
            <v>0</v>
          </cell>
        </row>
        <row r="2842">
          <cell r="C2842">
            <v>37565</v>
          </cell>
          <cell r="D2842">
            <v>31.493228999999999</v>
          </cell>
          <cell r="E2842">
            <v>4.1E-5</v>
          </cell>
        </row>
        <row r="2843">
          <cell r="C2843">
            <v>37566</v>
          </cell>
          <cell r="D2843">
            <v>31.300018999999999</v>
          </cell>
          <cell r="E2843">
            <v>4.1E-5</v>
          </cell>
        </row>
        <row r="2844">
          <cell r="C2844">
            <v>37567</v>
          </cell>
          <cell r="D2844">
            <v>31.300018999999999</v>
          </cell>
          <cell r="E2844">
            <v>0</v>
          </cell>
        </row>
        <row r="2845">
          <cell r="C2845">
            <v>37568</v>
          </cell>
          <cell r="D2845">
            <v>31.300018999999999</v>
          </cell>
          <cell r="E2845">
            <v>0</v>
          </cell>
        </row>
        <row r="2846">
          <cell r="C2846">
            <v>37571</v>
          </cell>
          <cell r="D2846">
            <v>31.300018999999999</v>
          </cell>
          <cell r="E2846">
            <v>0</v>
          </cell>
        </row>
        <row r="2847">
          <cell r="C2847">
            <v>37572</v>
          </cell>
          <cell r="D2847">
            <v>31.300018999999999</v>
          </cell>
          <cell r="E2847">
            <v>0</v>
          </cell>
        </row>
        <row r="2848">
          <cell r="C2848">
            <v>37573</v>
          </cell>
          <cell r="D2848">
            <v>31.300018999999999</v>
          </cell>
          <cell r="E2848">
            <v>0</v>
          </cell>
        </row>
        <row r="2849">
          <cell r="C2849">
            <v>37574</v>
          </cell>
          <cell r="D2849">
            <v>31.300018999999999</v>
          </cell>
          <cell r="E2849">
            <v>0</v>
          </cell>
        </row>
        <row r="2850">
          <cell r="C2850">
            <v>37575</v>
          </cell>
          <cell r="D2850">
            <v>31.12613</v>
          </cell>
          <cell r="E2850">
            <v>5.1E-5</v>
          </cell>
        </row>
        <row r="2851">
          <cell r="C2851">
            <v>37578</v>
          </cell>
          <cell r="D2851">
            <v>31.12613</v>
          </cell>
          <cell r="E2851">
            <v>0</v>
          </cell>
        </row>
        <row r="2852">
          <cell r="C2852">
            <v>37579</v>
          </cell>
          <cell r="D2852">
            <v>30.913599000000001</v>
          </cell>
          <cell r="E2852">
            <v>9.2999999999999997E-5</v>
          </cell>
        </row>
        <row r="2853">
          <cell r="C2853">
            <v>37580</v>
          </cell>
          <cell r="D2853">
            <v>30.913599000000001</v>
          </cell>
          <cell r="E2853">
            <v>0</v>
          </cell>
        </row>
        <row r="2854">
          <cell r="C2854">
            <v>37581</v>
          </cell>
          <cell r="D2854">
            <v>30.913599000000001</v>
          </cell>
          <cell r="E2854">
            <v>0</v>
          </cell>
        </row>
        <row r="2855">
          <cell r="C2855">
            <v>37582</v>
          </cell>
          <cell r="D2855">
            <v>31.879649000000001</v>
          </cell>
          <cell r="E2855">
            <v>5.1E-5</v>
          </cell>
        </row>
        <row r="2856">
          <cell r="C2856">
            <v>37585</v>
          </cell>
          <cell r="D2856">
            <v>31.879649000000001</v>
          </cell>
          <cell r="E2856">
            <v>0</v>
          </cell>
        </row>
        <row r="2857">
          <cell r="C2857">
            <v>37586</v>
          </cell>
          <cell r="D2857">
            <v>31.879649000000001</v>
          </cell>
          <cell r="E2857">
            <v>0</v>
          </cell>
        </row>
        <row r="2858">
          <cell r="C2858">
            <v>37587</v>
          </cell>
          <cell r="D2858">
            <v>31.879649000000001</v>
          </cell>
          <cell r="E2858">
            <v>0</v>
          </cell>
        </row>
        <row r="2859">
          <cell r="C2859">
            <v>37588</v>
          </cell>
          <cell r="D2859">
            <v>31.879649000000001</v>
          </cell>
          <cell r="E2859">
            <v>0</v>
          </cell>
        </row>
        <row r="2860">
          <cell r="C2860">
            <v>37589</v>
          </cell>
          <cell r="D2860">
            <v>31.879649000000001</v>
          </cell>
          <cell r="E2860">
            <v>0</v>
          </cell>
        </row>
        <row r="2861">
          <cell r="C2861">
            <v>37592</v>
          </cell>
          <cell r="D2861">
            <v>30.913599000000001</v>
          </cell>
          <cell r="E2861">
            <v>1.2899999999999999E-4</v>
          </cell>
        </row>
        <row r="2862">
          <cell r="C2862">
            <v>37593</v>
          </cell>
          <cell r="D2862">
            <v>31.879649000000001</v>
          </cell>
          <cell r="E2862">
            <v>2.32E-4</v>
          </cell>
        </row>
        <row r="2863">
          <cell r="C2863">
            <v>37594</v>
          </cell>
          <cell r="D2863">
            <v>31.879649000000001</v>
          </cell>
          <cell r="E2863">
            <v>2.0000000000000002E-5</v>
          </cell>
        </row>
        <row r="2864">
          <cell r="C2864">
            <v>37595</v>
          </cell>
          <cell r="D2864">
            <v>31.879649000000001</v>
          </cell>
          <cell r="E2864">
            <v>0</v>
          </cell>
        </row>
        <row r="2865">
          <cell r="C2865">
            <v>37596</v>
          </cell>
          <cell r="D2865">
            <v>31.879649000000001</v>
          </cell>
          <cell r="E2865">
            <v>0</v>
          </cell>
        </row>
        <row r="2866">
          <cell r="C2866">
            <v>37599</v>
          </cell>
          <cell r="D2866">
            <v>31.879649000000001</v>
          </cell>
          <cell r="E2866">
            <v>1.2899999999999999E-4</v>
          </cell>
        </row>
        <row r="2867">
          <cell r="C2867">
            <v>37600</v>
          </cell>
          <cell r="D2867">
            <v>31.879649000000001</v>
          </cell>
          <cell r="E2867">
            <v>0</v>
          </cell>
        </row>
        <row r="2868">
          <cell r="C2868">
            <v>37601</v>
          </cell>
          <cell r="D2868">
            <v>31.879649000000001</v>
          </cell>
          <cell r="E2868">
            <v>0</v>
          </cell>
        </row>
        <row r="2869">
          <cell r="C2869">
            <v>37602</v>
          </cell>
          <cell r="D2869">
            <v>31.667117999999999</v>
          </cell>
          <cell r="E2869">
            <v>2.5799999999999998E-4</v>
          </cell>
        </row>
        <row r="2870">
          <cell r="C2870">
            <v>37603</v>
          </cell>
          <cell r="D2870">
            <v>31.667117999999999</v>
          </cell>
          <cell r="E2870">
            <v>0</v>
          </cell>
        </row>
        <row r="2871">
          <cell r="C2871">
            <v>37606</v>
          </cell>
          <cell r="D2871">
            <v>31.667117999999999</v>
          </cell>
          <cell r="E2871">
            <v>0</v>
          </cell>
        </row>
        <row r="2872">
          <cell r="C2872">
            <v>37607</v>
          </cell>
          <cell r="D2872">
            <v>27.242609000000002</v>
          </cell>
          <cell r="E2872">
            <v>1.8100000000000001E-4</v>
          </cell>
        </row>
        <row r="2873">
          <cell r="C2873">
            <v>37608</v>
          </cell>
          <cell r="D2873">
            <v>27.242609000000002</v>
          </cell>
          <cell r="E2873">
            <v>0</v>
          </cell>
        </row>
        <row r="2874">
          <cell r="C2874">
            <v>37609</v>
          </cell>
          <cell r="D2874">
            <v>26.856189000000001</v>
          </cell>
          <cell r="E2874">
            <v>5.5999999999999999E-5</v>
          </cell>
        </row>
        <row r="2875">
          <cell r="C2875">
            <v>37610</v>
          </cell>
          <cell r="D2875">
            <v>26.856189000000001</v>
          </cell>
          <cell r="E2875">
            <v>0</v>
          </cell>
        </row>
        <row r="2876">
          <cell r="C2876">
            <v>37613</v>
          </cell>
          <cell r="D2876">
            <v>26.856189000000001</v>
          </cell>
          <cell r="E2876">
            <v>0</v>
          </cell>
        </row>
        <row r="2877">
          <cell r="C2877">
            <v>37614</v>
          </cell>
          <cell r="D2877">
            <v>26.856189000000001</v>
          </cell>
          <cell r="E2877">
            <v>0</v>
          </cell>
        </row>
        <row r="2878">
          <cell r="C2878">
            <v>37615</v>
          </cell>
          <cell r="D2878">
            <v>26.856189000000001</v>
          </cell>
          <cell r="E2878">
            <v>0</v>
          </cell>
        </row>
        <row r="2879">
          <cell r="C2879">
            <v>37616</v>
          </cell>
          <cell r="D2879">
            <v>26.856189000000001</v>
          </cell>
          <cell r="E2879">
            <v>0</v>
          </cell>
        </row>
        <row r="2880">
          <cell r="C2880">
            <v>37617</v>
          </cell>
          <cell r="D2880">
            <v>26.856189000000001</v>
          </cell>
          <cell r="E2880">
            <v>0</v>
          </cell>
        </row>
        <row r="2881">
          <cell r="C2881">
            <v>37620</v>
          </cell>
          <cell r="D2881">
            <v>28.981498999999999</v>
          </cell>
          <cell r="E2881">
            <v>4.08E-4</v>
          </cell>
        </row>
        <row r="2882">
          <cell r="C2882">
            <v>37621</v>
          </cell>
          <cell r="D2882">
            <v>28.981498999999999</v>
          </cell>
          <cell r="E2882">
            <v>0</v>
          </cell>
        </row>
        <row r="2883">
          <cell r="C2883">
            <v>37622</v>
          </cell>
          <cell r="D2883">
            <v>28.981498999999999</v>
          </cell>
          <cell r="E2883">
            <v>0</v>
          </cell>
        </row>
        <row r="2884">
          <cell r="C2884">
            <v>37623</v>
          </cell>
          <cell r="D2884">
            <v>26.856189000000001</v>
          </cell>
          <cell r="E2884">
            <v>8.2000000000000001E-5</v>
          </cell>
        </row>
        <row r="2885">
          <cell r="C2885">
            <v>37624</v>
          </cell>
          <cell r="D2885">
            <v>26.856189000000001</v>
          </cell>
          <cell r="E2885">
            <v>0</v>
          </cell>
        </row>
        <row r="2886">
          <cell r="C2886">
            <v>37627</v>
          </cell>
          <cell r="D2886">
            <v>27.435818999999999</v>
          </cell>
          <cell r="E2886">
            <v>5.1E-5</v>
          </cell>
        </row>
        <row r="2887">
          <cell r="C2887">
            <v>37628</v>
          </cell>
          <cell r="D2887">
            <v>27.435818999999999</v>
          </cell>
          <cell r="E2887">
            <v>0</v>
          </cell>
        </row>
        <row r="2888">
          <cell r="C2888">
            <v>37629</v>
          </cell>
          <cell r="D2888">
            <v>27.435818999999999</v>
          </cell>
          <cell r="E2888">
            <v>0</v>
          </cell>
        </row>
        <row r="2889">
          <cell r="C2889">
            <v>37630</v>
          </cell>
          <cell r="D2889">
            <v>27.435818999999999</v>
          </cell>
          <cell r="E2889">
            <v>0</v>
          </cell>
        </row>
        <row r="2890">
          <cell r="C2890">
            <v>37631</v>
          </cell>
          <cell r="D2890">
            <v>27.435818999999999</v>
          </cell>
          <cell r="E2890">
            <v>0</v>
          </cell>
        </row>
        <row r="2891">
          <cell r="C2891">
            <v>37634</v>
          </cell>
          <cell r="D2891">
            <v>27.435818999999999</v>
          </cell>
          <cell r="E2891">
            <v>0</v>
          </cell>
        </row>
        <row r="2892">
          <cell r="C2892">
            <v>37635</v>
          </cell>
          <cell r="D2892">
            <v>27.435818999999999</v>
          </cell>
          <cell r="E2892">
            <v>0</v>
          </cell>
        </row>
        <row r="2893">
          <cell r="C2893">
            <v>37636</v>
          </cell>
          <cell r="D2893">
            <v>27.435818999999999</v>
          </cell>
          <cell r="E2893">
            <v>0</v>
          </cell>
        </row>
        <row r="2894">
          <cell r="C2894">
            <v>37637</v>
          </cell>
          <cell r="D2894">
            <v>27.435818999999999</v>
          </cell>
          <cell r="E2894">
            <v>0</v>
          </cell>
        </row>
        <row r="2895">
          <cell r="C2895">
            <v>37638</v>
          </cell>
          <cell r="D2895">
            <v>27.435818999999999</v>
          </cell>
          <cell r="E2895">
            <v>0</v>
          </cell>
        </row>
        <row r="2896">
          <cell r="C2896">
            <v>37641</v>
          </cell>
          <cell r="D2896">
            <v>27.435818999999999</v>
          </cell>
          <cell r="E2896">
            <v>0</v>
          </cell>
        </row>
        <row r="2897">
          <cell r="C2897">
            <v>37642</v>
          </cell>
          <cell r="D2897">
            <v>27.435818999999999</v>
          </cell>
          <cell r="E2897">
            <v>0</v>
          </cell>
        </row>
        <row r="2898">
          <cell r="C2898">
            <v>37643</v>
          </cell>
          <cell r="D2898">
            <v>27.435818999999999</v>
          </cell>
          <cell r="E2898">
            <v>0</v>
          </cell>
        </row>
        <row r="2899">
          <cell r="C2899">
            <v>37644</v>
          </cell>
          <cell r="D2899">
            <v>27.435818999999999</v>
          </cell>
          <cell r="E2899">
            <v>0</v>
          </cell>
        </row>
        <row r="2900">
          <cell r="C2900">
            <v>37645</v>
          </cell>
          <cell r="D2900">
            <v>27.435818999999999</v>
          </cell>
          <cell r="E2900">
            <v>0</v>
          </cell>
        </row>
        <row r="2901">
          <cell r="C2901">
            <v>37648</v>
          </cell>
          <cell r="D2901">
            <v>27.435818999999999</v>
          </cell>
          <cell r="E2901">
            <v>0</v>
          </cell>
        </row>
        <row r="2902">
          <cell r="C2902">
            <v>37649</v>
          </cell>
          <cell r="D2902">
            <v>28.942857</v>
          </cell>
          <cell r="E2902">
            <v>9.7999999999999997E-5</v>
          </cell>
        </row>
        <row r="2903">
          <cell r="C2903">
            <v>37650</v>
          </cell>
          <cell r="D2903">
            <v>28.942857</v>
          </cell>
          <cell r="E2903">
            <v>0</v>
          </cell>
        </row>
        <row r="2904">
          <cell r="C2904">
            <v>37651</v>
          </cell>
          <cell r="D2904">
            <v>28.015449</v>
          </cell>
          <cell r="E2904">
            <v>3.1000000000000001E-5</v>
          </cell>
        </row>
        <row r="2905">
          <cell r="C2905">
            <v>37652</v>
          </cell>
          <cell r="D2905">
            <v>27.242609000000002</v>
          </cell>
          <cell r="E2905">
            <v>3.3100000000000002E-4</v>
          </cell>
        </row>
        <row r="2906">
          <cell r="C2906">
            <v>37655</v>
          </cell>
          <cell r="D2906">
            <v>26.662979</v>
          </cell>
          <cell r="E2906">
            <v>2.32E-4</v>
          </cell>
        </row>
        <row r="2907">
          <cell r="C2907">
            <v>37656</v>
          </cell>
          <cell r="D2907">
            <v>31.879649000000001</v>
          </cell>
          <cell r="E2907">
            <v>1.2899999999999999E-4</v>
          </cell>
        </row>
        <row r="2908">
          <cell r="C2908">
            <v>37657</v>
          </cell>
          <cell r="D2908">
            <v>31.879649000000001</v>
          </cell>
          <cell r="E2908">
            <v>0</v>
          </cell>
        </row>
        <row r="2909">
          <cell r="C2909">
            <v>37658</v>
          </cell>
          <cell r="D2909">
            <v>27.26193</v>
          </cell>
          <cell r="E2909">
            <v>1.5E-5</v>
          </cell>
        </row>
        <row r="2910">
          <cell r="C2910">
            <v>37659</v>
          </cell>
          <cell r="D2910">
            <v>27.26193</v>
          </cell>
          <cell r="E2910">
            <v>0</v>
          </cell>
        </row>
        <row r="2911">
          <cell r="C2911">
            <v>37662</v>
          </cell>
          <cell r="D2911">
            <v>27.26193</v>
          </cell>
          <cell r="E2911">
            <v>0</v>
          </cell>
        </row>
        <row r="2912">
          <cell r="C2912">
            <v>37663</v>
          </cell>
          <cell r="D2912">
            <v>28.015449</v>
          </cell>
          <cell r="E2912">
            <v>5.1E-5</v>
          </cell>
        </row>
        <row r="2913">
          <cell r="C2913">
            <v>37664</v>
          </cell>
          <cell r="D2913">
            <v>28.015449</v>
          </cell>
          <cell r="E2913">
            <v>0</v>
          </cell>
        </row>
        <row r="2914">
          <cell r="C2914">
            <v>37665</v>
          </cell>
          <cell r="D2914">
            <v>28.015449</v>
          </cell>
          <cell r="E2914">
            <v>0</v>
          </cell>
        </row>
        <row r="2915">
          <cell r="C2915">
            <v>37666</v>
          </cell>
          <cell r="D2915">
            <v>28.015449</v>
          </cell>
          <cell r="E2915">
            <v>0</v>
          </cell>
        </row>
        <row r="2916">
          <cell r="C2916">
            <v>37669</v>
          </cell>
          <cell r="D2916">
            <v>28.015449</v>
          </cell>
          <cell r="E2916">
            <v>0</v>
          </cell>
        </row>
        <row r="2917">
          <cell r="C2917">
            <v>37670</v>
          </cell>
          <cell r="D2917">
            <v>28.015449</v>
          </cell>
          <cell r="E2917">
            <v>0</v>
          </cell>
        </row>
        <row r="2918">
          <cell r="C2918">
            <v>37671</v>
          </cell>
          <cell r="D2918">
            <v>27.435818999999999</v>
          </cell>
          <cell r="E2918">
            <v>1.2899999999999999E-4</v>
          </cell>
        </row>
        <row r="2919">
          <cell r="C2919">
            <v>37672</v>
          </cell>
          <cell r="D2919">
            <v>27.435818999999999</v>
          </cell>
          <cell r="E2919">
            <v>0</v>
          </cell>
        </row>
        <row r="2920">
          <cell r="C2920">
            <v>37673</v>
          </cell>
          <cell r="D2920">
            <v>27.493781999999999</v>
          </cell>
          <cell r="E2920">
            <v>1.2400000000000001E-4</v>
          </cell>
        </row>
        <row r="2921">
          <cell r="C2921">
            <v>37676</v>
          </cell>
          <cell r="D2921">
            <v>27.493781999999999</v>
          </cell>
          <cell r="E2921">
            <v>0</v>
          </cell>
        </row>
        <row r="2922">
          <cell r="C2922">
            <v>37677</v>
          </cell>
          <cell r="D2922">
            <v>28.015449</v>
          </cell>
          <cell r="E2922">
            <v>1.75E-4</v>
          </cell>
        </row>
        <row r="2923">
          <cell r="C2923">
            <v>37678</v>
          </cell>
          <cell r="D2923">
            <v>28.015449</v>
          </cell>
          <cell r="E2923">
            <v>0</v>
          </cell>
        </row>
        <row r="2924">
          <cell r="C2924">
            <v>37679</v>
          </cell>
          <cell r="D2924">
            <v>28.015449</v>
          </cell>
          <cell r="E2924">
            <v>0</v>
          </cell>
        </row>
        <row r="2925">
          <cell r="C2925">
            <v>37680</v>
          </cell>
          <cell r="D2925">
            <v>28.034770000000002</v>
          </cell>
          <cell r="E2925">
            <v>2.12E-4</v>
          </cell>
        </row>
        <row r="2926">
          <cell r="C2926">
            <v>37683</v>
          </cell>
          <cell r="D2926">
            <v>30.913599000000001</v>
          </cell>
          <cell r="E2926">
            <v>6.2000000000000003E-5</v>
          </cell>
        </row>
        <row r="2927">
          <cell r="C2927">
            <v>37684</v>
          </cell>
          <cell r="D2927">
            <v>30.913599000000001</v>
          </cell>
          <cell r="E2927">
            <v>0</v>
          </cell>
        </row>
        <row r="2928">
          <cell r="C2928">
            <v>37685</v>
          </cell>
          <cell r="D2928">
            <v>28.054091</v>
          </cell>
          <cell r="E2928">
            <v>5.0000000000000004E-6</v>
          </cell>
        </row>
        <row r="2929">
          <cell r="C2929">
            <v>37686</v>
          </cell>
          <cell r="D2929">
            <v>28.054091</v>
          </cell>
          <cell r="E2929">
            <v>0</v>
          </cell>
        </row>
        <row r="2930">
          <cell r="C2930">
            <v>37687</v>
          </cell>
          <cell r="D2930">
            <v>28.054091</v>
          </cell>
          <cell r="E2930">
            <v>0</v>
          </cell>
        </row>
        <row r="2931">
          <cell r="C2931">
            <v>37690</v>
          </cell>
          <cell r="D2931">
            <v>28.054091</v>
          </cell>
          <cell r="E2931">
            <v>0</v>
          </cell>
        </row>
        <row r="2932">
          <cell r="C2932">
            <v>37691</v>
          </cell>
          <cell r="D2932">
            <v>28.015449</v>
          </cell>
          <cell r="E2932">
            <v>1.7000000000000001E-4</v>
          </cell>
        </row>
        <row r="2933">
          <cell r="C2933">
            <v>37692</v>
          </cell>
          <cell r="D2933">
            <v>27.26193</v>
          </cell>
          <cell r="E2933">
            <v>4.6E-5</v>
          </cell>
        </row>
        <row r="2934">
          <cell r="C2934">
            <v>37693</v>
          </cell>
          <cell r="D2934">
            <v>28.015449</v>
          </cell>
          <cell r="E2934">
            <v>1.03E-4</v>
          </cell>
        </row>
        <row r="2935">
          <cell r="C2935">
            <v>37694</v>
          </cell>
          <cell r="D2935">
            <v>28.595078999999998</v>
          </cell>
          <cell r="E2935">
            <v>1.5E-5</v>
          </cell>
        </row>
        <row r="2936">
          <cell r="C2936">
            <v>37697</v>
          </cell>
          <cell r="D2936">
            <v>28.653041999999999</v>
          </cell>
          <cell r="E2936">
            <v>8.7000000000000001E-5</v>
          </cell>
        </row>
        <row r="2937">
          <cell r="C2937">
            <v>37698</v>
          </cell>
          <cell r="D2937">
            <v>28.653041999999999</v>
          </cell>
          <cell r="E2937">
            <v>1.03E-4</v>
          </cell>
        </row>
        <row r="2938">
          <cell r="C2938">
            <v>37699</v>
          </cell>
          <cell r="D2938">
            <v>28.653041999999999</v>
          </cell>
          <cell r="E2938">
            <v>1.8100000000000001E-4</v>
          </cell>
        </row>
        <row r="2939">
          <cell r="C2939">
            <v>37700</v>
          </cell>
          <cell r="D2939">
            <v>28.653041999999999</v>
          </cell>
          <cell r="E2939">
            <v>0</v>
          </cell>
        </row>
        <row r="2940">
          <cell r="C2940">
            <v>37701</v>
          </cell>
          <cell r="D2940">
            <v>28.653041999999999</v>
          </cell>
          <cell r="E2940">
            <v>0</v>
          </cell>
        </row>
        <row r="2941">
          <cell r="C2941">
            <v>37704</v>
          </cell>
          <cell r="D2941">
            <v>28.653041999999999</v>
          </cell>
          <cell r="E2941">
            <v>0</v>
          </cell>
        </row>
        <row r="2942">
          <cell r="C2942">
            <v>37705</v>
          </cell>
          <cell r="D2942">
            <v>28.653041999999999</v>
          </cell>
          <cell r="E2942">
            <v>0</v>
          </cell>
        </row>
        <row r="2943">
          <cell r="C2943">
            <v>37706</v>
          </cell>
          <cell r="D2943">
            <v>26.121991000000001</v>
          </cell>
          <cell r="E2943">
            <v>1.75E-4</v>
          </cell>
        </row>
        <row r="2944">
          <cell r="C2944">
            <v>37707</v>
          </cell>
          <cell r="D2944">
            <v>26.121991000000001</v>
          </cell>
          <cell r="E2944">
            <v>0</v>
          </cell>
        </row>
        <row r="2945">
          <cell r="C2945">
            <v>37708</v>
          </cell>
          <cell r="D2945">
            <v>26.276558999999999</v>
          </cell>
          <cell r="E2945">
            <v>4.1E-5</v>
          </cell>
        </row>
        <row r="2946">
          <cell r="C2946">
            <v>37711</v>
          </cell>
          <cell r="D2946">
            <v>26.276558999999999</v>
          </cell>
          <cell r="E2946">
            <v>0</v>
          </cell>
        </row>
        <row r="2947">
          <cell r="C2947">
            <v>37712</v>
          </cell>
          <cell r="D2947">
            <v>26.276558999999999</v>
          </cell>
          <cell r="E2947">
            <v>0</v>
          </cell>
        </row>
        <row r="2948">
          <cell r="C2948">
            <v>37713</v>
          </cell>
          <cell r="D2948">
            <v>26.276558999999999</v>
          </cell>
          <cell r="E2948">
            <v>5.1E-5</v>
          </cell>
        </row>
        <row r="2949">
          <cell r="C2949">
            <v>37714</v>
          </cell>
          <cell r="D2949">
            <v>26.276558999999999</v>
          </cell>
          <cell r="E2949">
            <v>0</v>
          </cell>
        </row>
        <row r="2950">
          <cell r="C2950">
            <v>37715</v>
          </cell>
          <cell r="D2950">
            <v>26.276558999999999</v>
          </cell>
          <cell r="E2950">
            <v>0</v>
          </cell>
        </row>
        <row r="2951">
          <cell r="C2951">
            <v>37718</v>
          </cell>
          <cell r="D2951">
            <v>26.276558999999999</v>
          </cell>
          <cell r="E2951">
            <v>0</v>
          </cell>
        </row>
        <row r="2952">
          <cell r="C2952">
            <v>37719</v>
          </cell>
          <cell r="D2952">
            <v>26.276558999999999</v>
          </cell>
          <cell r="E2952">
            <v>0</v>
          </cell>
        </row>
        <row r="2953">
          <cell r="C2953">
            <v>37720</v>
          </cell>
          <cell r="D2953">
            <v>26.276558999999999</v>
          </cell>
          <cell r="E2953">
            <v>0</v>
          </cell>
        </row>
        <row r="2954">
          <cell r="C2954">
            <v>37721</v>
          </cell>
          <cell r="D2954">
            <v>26.276558999999999</v>
          </cell>
          <cell r="E2954">
            <v>0</v>
          </cell>
        </row>
        <row r="2955">
          <cell r="C2955">
            <v>37722</v>
          </cell>
          <cell r="D2955">
            <v>26.276558999999999</v>
          </cell>
          <cell r="E2955">
            <v>0</v>
          </cell>
        </row>
        <row r="2956">
          <cell r="C2956">
            <v>37725</v>
          </cell>
          <cell r="D2956">
            <v>26.276558999999999</v>
          </cell>
          <cell r="E2956">
            <v>0</v>
          </cell>
        </row>
        <row r="2957">
          <cell r="C2957">
            <v>37726</v>
          </cell>
          <cell r="D2957">
            <v>26.508410999999999</v>
          </cell>
          <cell r="E2957">
            <v>4.6000000000000001E-4</v>
          </cell>
        </row>
        <row r="2958">
          <cell r="C2958">
            <v>37727</v>
          </cell>
          <cell r="D2958">
            <v>26.450448000000002</v>
          </cell>
          <cell r="E2958">
            <v>2.9500000000000001E-4</v>
          </cell>
        </row>
        <row r="2959">
          <cell r="C2959">
            <v>37728</v>
          </cell>
          <cell r="D2959">
            <v>25.890139000000001</v>
          </cell>
          <cell r="E2959">
            <v>1.0000000000000001E-5</v>
          </cell>
        </row>
        <row r="2960">
          <cell r="C2960">
            <v>37729</v>
          </cell>
          <cell r="D2960">
            <v>25.890139000000001</v>
          </cell>
          <cell r="E2960">
            <v>0</v>
          </cell>
        </row>
        <row r="2961">
          <cell r="C2961">
            <v>37732</v>
          </cell>
          <cell r="D2961">
            <v>25.890139000000001</v>
          </cell>
          <cell r="E2961">
            <v>0</v>
          </cell>
        </row>
        <row r="2962">
          <cell r="C2962">
            <v>37733</v>
          </cell>
          <cell r="D2962">
            <v>25.890139000000001</v>
          </cell>
          <cell r="E2962">
            <v>0</v>
          </cell>
        </row>
        <row r="2963">
          <cell r="C2963">
            <v>37734</v>
          </cell>
          <cell r="D2963">
            <v>25.890139000000001</v>
          </cell>
          <cell r="E2963">
            <v>0</v>
          </cell>
        </row>
        <row r="2964">
          <cell r="C2964">
            <v>37735</v>
          </cell>
          <cell r="D2964">
            <v>37.675949000000003</v>
          </cell>
          <cell r="E2964">
            <v>1.242E-3</v>
          </cell>
        </row>
        <row r="2965">
          <cell r="C2965">
            <v>37736</v>
          </cell>
          <cell r="D2965">
            <v>37.675949000000003</v>
          </cell>
          <cell r="E2965">
            <v>0</v>
          </cell>
        </row>
        <row r="2966">
          <cell r="C2966">
            <v>37739</v>
          </cell>
          <cell r="D2966">
            <v>37.675949000000003</v>
          </cell>
          <cell r="E2966">
            <v>0</v>
          </cell>
        </row>
        <row r="2967">
          <cell r="C2967">
            <v>37740</v>
          </cell>
          <cell r="D2967">
            <v>37.675949000000003</v>
          </cell>
          <cell r="E2967">
            <v>0</v>
          </cell>
        </row>
        <row r="2968">
          <cell r="C2968">
            <v>37741</v>
          </cell>
          <cell r="D2968">
            <v>37.675949000000003</v>
          </cell>
          <cell r="E2968">
            <v>0</v>
          </cell>
        </row>
        <row r="2969">
          <cell r="C2969">
            <v>37742</v>
          </cell>
          <cell r="D2969">
            <v>37.675949000000003</v>
          </cell>
          <cell r="E2969">
            <v>0</v>
          </cell>
        </row>
        <row r="2970">
          <cell r="C2970">
            <v>37743</v>
          </cell>
          <cell r="D2970">
            <v>37.675949000000003</v>
          </cell>
          <cell r="E2970">
            <v>0</v>
          </cell>
        </row>
        <row r="2971">
          <cell r="C2971">
            <v>37746</v>
          </cell>
          <cell r="D2971">
            <v>37.675949000000003</v>
          </cell>
          <cell r="E2971">
            <v>0</v>
          </cell>
        </row>
        <row r="2972">
          <cell r="C2972">
            <v>37747</v>
          </cell>
          <cell r="D2972">
            <v>36.709899</v>
          </cell>
          <cell r="E2972">
            <v>2.0699999999999999E-4</v>
          </cell>
        </row>
        <row r="2973">
          <cell r="C2973">
            <v>37748</v>
          </cell>
          <cell r="D2973">
            <v>36.709899</v>
          </cell>
          <cell r="E2973">
            <v>0</v>
          </cell>
        </row>
        <row r="2974">
          <cell r="C2974">
            <v>37749</v>
          </cell>
          <cell r="D2974">
            <v>36.709899</v>
          </cell>
          <cell r="E2974">
            <v>0</v>
          </cell>
        </row>
        <row r="2975">
          <cell r="C2975">
            <v>37750</v>
          </cell>
          <cell r="D2975">
            <v>36.709899</v>
          </cell>
          <cell r="E2975">
            <v>0</v>
          </cell>
        </row>
        <row r="2976">
          <cell r="C2976">
            <v>37753</v>
          </cell>
          <cell r="D2976">
            <v>30.140758999999999</v>
          </cell>
          <cell r="E2976">
            <v>1.03E-4</v>
          </cell>
        </row>
        <row r="2977">
          <cell r="C2977">
            <v>37754</v>
          </cell>
          <cell r="D2977">
            <v>30.140758999999999</v>
          </cell>
          <cell r="E2977">
            <v>0</v>
          </cell>
        </row>
        <row r="2978">
          <cell r="C2978">
            <v>37755</v>
          </cell>
          <cell r="D2978">
            <v>28.788288999999999</v>
          </cell>
          <cell r="E2978">
            <v>3.1E-4</v>
          </cell>
        </row>
        <row r="2979">
          <cell r="C2979">
            <v>37756</v>
          </cell>
          <cell r="D2979">
            <v>28.788288999999999</v>
          </cell>
          <cell r="E2979">
            <v>0</v>
          </cell>
        </row>
        <row r="2980">
          <cell r="C2980">
            <v>37757</v>
          </cell>
          <cell r="D2980">
            <v>28.788288999999999</v>
          </cell>
          <cell r="E2980">
            <v>0</v>
          </cell>
        </row>
        <row r="2981">
          <cell r="C2981">
            <v>37760</v>
          </cell>
          <cell r="D2981">
            <v>28.788288999999999</v>
          </cell>
          <cell r="E2981">
            <v>0</v>
          </cell>
        </row>
        <row r="2982">
          <cell r="C2982">
            <v>37761</v>
          </cell>
          <cell r="D2982">
            <v>28.788288999999999</v>
          </cell>
          <cell r="E2982">
            <v>0</v>
          </cell>
        </row>
        <row r="2983">
          <cell r="C2983">
            <v>37762</v>
          </cell>
          <cell r="D2983">
            <v>28.788288999999999</v>
          </cell>
          <cell r="E2983">
            <v>0</v>
          </cell>
        </row>
        <row r="2984">
          <cell r="C2984">
            <v>37763</v>
          </cell>
          <cell r="D2984">
            <v>28.788288999999999</v>
          </cell>
          <cell r="E2984">
            <v>0</v>
          </cell>
        </row>
        <row r="2985">
          <cell r="C2985">
            <v>37764</v>
          </cell>
          <cell r="D2985">
            <v>28.788288999999999</v>
          </cell>
          <cell r="E2985">
            <v>0</v>
          </cell>
        </row>
        <row r="2986">
          <cell r="C2986">
            <v>37767</v>
          </cell>
          <cell r="D2986">
            <v>28.788288999999999</v>
          </cell>
          <cell r="E2986">
            <v>0</v>
          </cell>
        </row>
        <row r="2987">
          <cell r="C2987">
            <v>37768</v>
          </cell>
          <cell r="D2987">
            <v>27.068719999999999</v>
          </cell>
          <cell r="E2987">
            <v>3.6200000000000002E-4</v>
          </cell>
        </row>
        <row r="2988">
          <cell r="C2988">
            <v>37769</v>
          </cell>
          <cell r="D2988">
            <v>27.068719999999999</v>
          </cell>
          <cell r="E2988">
            <v>0</v>
          </cell>
        </row>
        <row r="2989">
          <cell r="C2989">
            <v>37770</v>
          </cell>
          <cell r="D2989">
            <v>27.068719999999999</v>
          </cell>
          <cell r="E2989">
            <v>0</v>
          </cell>
        </row>
        <row r="2990">
          <cell r="C2990">
            <v>37771</v>
          </cell>
          <cell r="D2990">
            <v>27.068719999999999</v>
          </cell>
          <cell r="E2990">
            <v>0</v>
          </cell>
        </row>
        <row r="2991">
          <cell r="C2991">
            <v>37774</v>
          </cell>
          <cell r="D2991">
            <v>28.981498999999999</v>
          </cell>
          <cell r="E2991">
            <v>3.1000000000000001E-5</v>
          </cell>
        </row>
        <row r="2992">
          <cell r="C2992">
            <v>37775</v>
          </cell>
          <cell r="D2992">
            <v>28.981498999999999</v>
          </cell>
          <cell r="E2992">
            <v>0</v>
          </cell>
        </row>
        <row r="2993">
          <cell r="C2993">
            <v>37776</v>
          </cell>
          <cell r="D2993">
            <v>28.981498999999999</v>
          </cell>
          <cell r="E2993">
            <v>0</v>
          </cell>
        </row>
        <row r="2994">
          <cell r="C2994">
            <v>37777</v>
          </cell>
          <cell r="D2994">
            <v>28.981498999999999</v>
          </cell>
          <cell r="E2994">
            <v>0</v>
          </cell>
        </row>
        <row r="2995">
          <cell r="C2995">
            <v>37778</v>
          </cell>
          <cell r="D2995">
            <v>31.686439</v>
          </cell>
          <cell r="E2995">
            <v>5.0000000000000004E-6</v>
          </cell>
        </row>
        <row r="2996">
          <cell r="C2996">
            <v>37781</v>
          </cell>
          <cell r="D2996">
            <v>31.686439</v>
          </cell>
          <cell r="E2996">
            <v>0</v>
          </cell>
        </row>
        <row r="2997">
          <cell r="C2997">
            <v>37782</v>
          </cell>
          <cell r="D2997">
            <v>31.686439</v>
          </cell>
          <cell r="E2997">
            <v>0</v>
          </cell>
        </row>
        <row r="2998">
          <cell r="C2998">
            <v>37783</v>
          </cell>
          <cell r="D2998">
            <v>31.686439</v>
          </cell>
          <cell r="E2998">
            <v>0</v>
          </cell>
        </row>
        <row r="2999">
          <cell r="C2999">
            <v>37784</v>
          </cell>
          <cell r="D2999">
            <v>30.913599000000001</v>
          </cell>
          <cell r="E2999">
            <v>3.6000000000000001E-5</v>
          </cell>
        </row>
        <row r="3000">
          <cell r="C3000">
            <v>37785</v>
          </cell>
          <cell r="D3000">
            <v>30.913599000000001</v>
          </cell>
          <cell r="E3000">
            <v>0</v>
          </cell>
        </row>
        <row r="3001">
          <cell r="C3001">
            <v>37788</v>
          </cell>
          <cell r="D3001">
            <v>32.633167999999998</v>
          </cell>
          <cell r="E3001">
            <v>1.55E-4</v>
          </cell>
        </row>
        <row r="3002">
          <cell r="C3002">
            <v>37789</v>
          </cell>
          <cell r="D3002">
            <v>32.633167999999998</v>
          </cell>
          <cell r="E3002">
            <v>0</v>
          </cell>
        </row>
        <row r="3003">
          <cell r="C3003">
            <v>37790</v>
          </cell>
          <cell r="D3003">
            <v>29.000820000000001</v>
          </cell>
          <cell r="E3003">
            <v>2.32E-4</v>
          </cell>
        </row>
        <row r="3004">
          <cell r="C3004">
            <v>37791</v>
          </cell>
          <cell r="D3004">
            <v>29.020140999999999</v>
          </cell>
          <cell r="E3004">
            <v>2.2699999999999999E-4</v>
          </cell>
        </row>
        <row r="3005">
          <cell r="C3005">
            <v>37792</v>
          </cell>
          <cell r="D3005">
            <v>31.879649000000001</v>
          </cell>
          <cell r="E3005">
            <v>2.43E-4</v>
          </cell>
        </row>
        <row r="3006">
          <cell r="C3006">
            <v>37795</v>
          </cell>
          <cell r="D3006">
            <v>31.879649000000001</v>
          </cell>
          <cell r="E3006">
            <v>0</v>
          </cell>
        </row>
        <row r="3007">
          <cell r="C3007">
            <v>37796</v>
          </cell>
          <cell r="D3007">
            <v>31.879649000000001</v>
          </cell>
          <cell r="E3007">
            <v>0</v>
          </cell>
        </row>
        <row r="3008">
          <cell r="C3008">
            <v>37797</v>
          </cell>
          <cell r="D3008">
            <v>28.517795</v>
          </cell>
          <cell r="E3008">
            <v>2.7399999999999999E-4</v>
          </cell>
        </row>
        <row r="3009">
          <cell r="C3009">
            <v>37798</v>
          </cell>
          <cell r="D3009">
            <v>31.357982</v>
          </cell>
          <cell r="E3009">
            <v>5.0000000000000004E-6</v>
          </cell>
        </row>
        <row r="3010">
          <cell r="C3010">
            <v>37799</v>
          </cell>
          <cell r="D3010">
            <v>31.357982</v>
          </cell>
          <cell r="E3010">
            <v>0</v>
          </cell>
        </row>
        <row r="3011">
          <cell r="C3011">
            <v>37802</v>
          </cell>
          <cell r="D3011">
            <v>31.357982</v>
          </cell>
          <cell r="E3011">
            <v>0</v>
          </cell>
        </row>
        <row r="3012">
          <cell r="C3012">
            <v>37803</v>
          </cell>
          <cell r="D3012">
            <v>31.357982</v>
          </cell>
          <cell r="E3012">
            <v>0</v>
          </cell>
        </row>
        <row r="3013">
          <cell r="C3013">
            <v>37804</v>
          </cell>
          <cell r="D3013">
            <v>31.686439</v>
          </cell>
          <cell r="E3013">
            <v>5.0000000000000004E-6</v>
          </cell>
        </row>
        <row r="3014">
          <cell r="C3014">
            <v>37805</v>
          </cell>
          <cell r="D3014">
            <v>31.686439</v>
          </cell>
          <cell r="E3014">
            <v>0</v>
          </cell>
        </row>
        <row r="3015">
          <cell r="C3015">
            <v>37806</v>
          </cell>
          <cell r="D3015">
            <v>31.686439</v>
          </cell>
          <cell r="E3015">
            <v>0</v>
          </cell>
        </row>
        <row r="3016">
          <cell r="C3016">
            <v>37809</v>
          </cell>
          <cell r="D3016">
            <v>28.981498999999999</v>
          </cell>
          <cell r="E3016">
            <v>5.1699999999999999E-4</v>
          </cell>
        </row>
        <row r="3017">
          <cell r="C3017">
            <v>37810</v>
          </cell>
          <cell r="D3017">
            <v>27.068719999999999</v>
          </cell>
          <cell r="E3017">
            <v>2.0100000000000001E-4</v>
          </cell>
        </row>
        <row r="3018">
          <cell r="C3018">
            <v>37811</v>
          </cell>
          <cell r="D3018">
            <v>29.77366</v>
          </cell>
          <cell r="E3018">
            <v>5.1E-5</v>
          </cell>
        </row>
        <row r="3019">
          <cell r="C3019">
            <v>37812</v>
          </cell>
          <cell r="D3019">
            <v>29.77366</v>
          </cell>
          <cell r="E3019">
            <v>0</v>
          </cell>
        </row>
        <row r="3020">
          <cell r="C3020">
            <v>37813</v>
          </cell>
          <cell r="D3020">
            <v>29.77366</v>
          </cell>
          <cell r="E3020">
            <v>0</v>
          </cell>
        </row>
        <row r="3021">
          <cell r="C3021">
            <v>37816</v>
          </cell>
          <cell r="D3021">
            <v>31.860327999999999</v>
          </cell>
          <cell r="E3021">
            <v>4.6E-5</v>
          </cell>
        </row>
        <row r="3022">
          <cell r="C3022">
            <v>37817</v>
          </cell>
          <cell r="D3022">
            <v>31.860327999999999</v>
          </cell>
          <cell r="E3022">
            <v>0</v>
          </cell>
        </row>
        <row r="3023">
          <cell r="C3023">
            <v>37818</v>
          </cell>
          <cell r="D3023">
            <v>31.860327999999999</v>
          </cell>
          <cell r="E3023">
            <v>0</v>
          </cell>
        </row>
        <row r="3024">
          <cell r="C3024">
            <v>37819</v>
          </cell>
          <cell r="D3024">
            <v>31.860327999999999</v>
          </cell>
          <cell r="E3024">
            <v>0</v>
          </cell>
        </row>
        <row r="3025">
          <cell r="C3025">
            <v>37820</v>
          </cell>
          <cell r="D3025">
            <v>31.860327999999999</v>
          </cell>
          <cell r="E3025">
            <v>0</v>
          </cell>
        </row>
        <row r="3026">
          <cell r="C3026">
            <v>37823</v>
          </cell>
          <cell r="D3026">
            <v>31.860327999999999</v>
          </cell>
          <cell r="E3026">
            <v>0</v>
          </cell>
        </row>
        <row r="3027">
          <cell r="C3027">
            <v>37824</v>
          </cell>
          <cell r="D3027">
            <v>31.860327999999999</v>
          </cell>
          <cell r="E3027">
            <v>0</v>
          </cell>
        </row>
        <row r="3028">
          <cell r="C3028">
            <v>37825</v>
          </cell>
          <cell r="D3028">
            <v>31.860327999999999</v>
          </cell>
          <cell r="E3028">
            <v>0</v>
          </cell>
        </row>
        <row r="3029">
          <cell r="C3029">
            <v>37826</v>
          </cell>
          <cell r="D3029">
            <v>29.754339000000002</v>
          </cell>
          <cell r="E3029">
            <v>1.0399999999999999E-3</v>
          </cell>
        </row>
        <row r="3030">
          <cell r="C3030">
            <v>37827</v>
          </cell>
          <cell r="D3030">
            <v>29.754339000000002</v>
          </cell>
          <cell r="E3030">
            <v>0</v>
          </cell>
        </row>
        <row r="3031">
          <cell r="C3031">
            <v>37830</v>
          </cell>
          <cell r="D3031">
            <v>28.015449</v>
          </cell>
          <cell r="E3031">
            <v>7.2000000000000002E-5</v>
          </cell>
        </row>
        <row r="3032">
          <cell r="C3032">
            <v>37831</v>
          </cell>
          <cell r="D3032">
            <v>29.348597999999999</v>
          </cell>
          <cell r="E3032">
            <v>5.0000000000000004E-6</v>
          </cell>
        </row>
        <row r="3033">
          <cell r="C3033">
            <v>37832</v>
          </cell>
          <cell r="D3033">
            <v>29.348597999999999</v>
          </cell>
          <cell r="E3033">
            <v>0</v>
          </cell>
        </row>
        <row r="3034">
          <cell r="C3034">
            <v>37833</v>
          </cell>
          <cell r="D3034">
            <v>30.778352000000002</v>
          </cell>
          <cell r="E3034">
            <v>4.08E-4</v>
          </cell>
        </row>
        <row r="3035">
          <cell r="C3035">
            <v>37834</v>
          </cell>
          <cell r="D3035">
            <v>28.208659000000001</v>
          </cell>
          <cell r="E3035">
            <v>1.2899999999999999E-4</v>
          </cell>
        </row>
        <row r="3036">
          <cell r="C3036">
            <v>37837</v>
          </cell>
          <cell r="D3036">
            <v>28.208659000000001</v>
          </cell>
          <cell r="E3036">
            <v>0</v>
          </cell>
        </row>
        <row r="3037">
          <cell r="C3037">
            <v>37838</v>
          </cell>
          <cell r="D3037">
            <v>28.208659000000001</v>
          </cell>
          <cell r="E3037">
            <v>0</v>
          </cell>
        </row>
        <row r="3038">
          <cell r="C3038">
            <v>37839</v>
          </cell>
          <cell r="D3038">
            <v>28.981498999999999</v>
          </cell>
          <cell r="E3038">
            <v>6.7000000000000002E-5</v>
          </cell>
        </row>
        <row r="3039">
          <cell r="C3039">
            <v>37840</v>
          </cell>
          <cell r="D3039">
            <v>28.981498999999999</v>
          </cell>
          <cell r="E3039">
            <v>0</v>
          </cell>
        </row>
        <row r="3040">
          <cell r="C3040">
            <v>37841</v>
          </cell>
          <cell r="D3040">
            <v>28.981498999999999</v>
          </cell>
          <cell r="E3040">
            <v>2.5000000000000001E-5</v>
          </cell>
        </row>
        <row r="3041">
          <cell r="C3041">
            <v>37844</v>
          </cell>
          <cell r="D3041">
            <v>28.981498999999999</v>
          </cell>
          <cell r="E3041">
            <v>0</v>
          </cell>
        </row>
        <row r="3042">
          <cell r="C3042">
            <v>37845</v>
          </cell>
          <cell r="D3042">
            <v>28.981498999999999</v>
          </cell>
          <cell r="E3042">
            <v>0</v>
          </cell>
        </row>
        <row r="3043">
          <cell r="C3043">
            <v>37846</v>
          </cell>
          <cell r="D3043">
            <v>28.981498999999999</v>
          </cell>
          <cell r="E3043">
            <v>0</v>
          </cell>
        </row>
        <row r="3044">
          <cell r="C3044">
            <v>37847</v>
          </cell>
          <cell r="D3044">
            <v>28.981498999999999</v>
          </cell>
          <cell r="E3044">
            <v>5.1E-5</v>
          </cell>
        </row>
        <row r="3045">
          <cell r="C3045">
            <v>37848</v>
          </cell>
          <cell r="D3045">
            <v>31.763722999999999</v>
          </cell>
          <cell r="E3045">
            <v>1.0000000000000001E-5</v>
          </cell>
        </row>
        <row r="3046">
          <cell r="C3046">
            <v>37851</v>
          </cell>
          <cell r="D3046">
            <v>29.000820000000001</v>
          </cell>
          <cell r="E3046">
            <v>5.1E-5</v>
          </cell>
        </row>
        <row r="3047">
          <cell r="C3047">
            <v>37852</v>
          </cell>
          <cell r="D3047">
            <v>29.000820000000001</v>
          </cell>
          <cell r="E3047">
            <v>0</v>
          </cell>
        </row>
        <row r="3048">
          <cell r="C3048">
            <v>37853</v>
          </cell>
          <cell r="D3048">
            <v>28.981498999999999</v>
          </cell>
          <cell r="E3048">
            <v>2.5799999999999998E-4</v>
          </cell>
        </row>
        <row r="3049">
          <cell r="C3049">
            <v>37854</v>
          </cell>
          <cell r="D3049">
            <v>28.981498999999999</v>
          </cell>
          <cell r="E3049">
            <v>0</v>
          </cell>
        </row>
        <row r="3050">
          <cell r="C3050">
            <v>37855</v>
          </cell>
          <cell r="D3050">
            <v>28.981498999999999</v>
          </cell>
          <cell r="E3050">
            <v>7.7000000000000001E-5</v>
          </cell>
        </row>
        <row r="3051">
          <cell r="C3051">
            <v>37858</v>
          </cell>
          <cell r="D3051">
            <v>31.725080999999999</v>
          </cell>
          <cell r="E3051">
            <v>1.08E-4</v>
          </cell>
        </row>
        <row r="3052">
          <cell r="C3052">
            <v>37859</v>
          </cell>
          <cell r="D3052">
            <v>31.725080999999999</v>
          </cell>
          <cell r="E3052">
            <v>0</v>
          </cell>
        </row>
        <row r="3053">
          <cell r="C3053">
            <v>37860</v>
          </cell>
          <cell r="D3053">
            <v>31.725080999999999</v>
          </cell>
          <cell r="E3053">
            <v>0</v>
          </cell>
        </row>
        <row r="3054">
          <cell r="C3054">
            <v>37861</v>
          </cell>
          <cell r="D3054">
            <v>31.725080999999999</v>
          </cell>
          <cell r="E3054">
            <v>0</v>
          </cell>
        </row>
        <row r="3055">
          <cell r="C3055">
            <v>37862</v>
          </cell>
          <cell r="D3055">
            <v>31.725080999999999</v>
          </cell>
          <cell r="E3055">
            <v>0</v>
          </cell>
        </row>
        <row r="3056">
          <cell r="C3056">
            <v>37865</v>
          </cell>
          <cell r="D3056">
            <v>31.725080999999999</v>
          </cell>
          <cell r="E3056">
            <v>0</v>
          </cell>
        </row>
        <row r="3057">
          <cell r="C3057">
            <v>37866</v>
          </cell>
          <cell r="D3057">
            <v>30.913599000000001</v>
          </cell>
          <cell r="E3057">
            <v>4.1E-5</v>
          </cell>
        </row>
        <row r="3058">
          <cell r="C3058">
            <v>37867</v>
          </cell>
          <cell r="D3058">
            <v>30.913599000000001</v>
          </cell>
          <cell r="E3058">
            <v>0</v>
          </cell>
        </row>
        <row r="3059">
          <cell r="C3059">
            <v>37868</v>
          </cell>
          <cell r="D3059">
            <v>30.913599000000001</v>
          </cell>
          <cell r="E3059">
            <v>0</v>
          </cell>
        </row>
        <row r="3060">
          <cell r="C3060">
            <v>37869</v>
          </cell>
          <cell r="D3060">
            <v>30.874956999999998</v>
          </cell>
          <cell r="E3060">
            <v>6.2100000000000002E-4</v>
          </cell>
        </row>
        <row r="3061">
          <cell r="C3061">
            <v>37872</v>
          </cell>
          <cell r="D3061">
            <v>29.561129000000001</v>
          </cell>
          <cell r="E3061">
            <v>1.03E-4</v>
          </cell>
        </row>
        <row r="3062">
          <cell r="C3062">
            <v>37873</v>
          </cell>
          <cell r="D3062">
            <v>31.667117999999999</v>
          </cell>
          <cell r="E3062">
            <v>1.2899999999999999E-4</v>
          </cell>
        </row>
        <row r="3063">
          <cell r="C3063">
            <v>37874</v>
          </cell>
          <cell r="D3063">
            <v>29.367919000000001</v>
          </cell>
          <cell r="E3063">
            <v>1.7000000000000001E-4</v>
          </cell>
        </row>
        <row r="3064">
          <cell r="C3064">
            <v>37875</v>
          </cell>
          <cell r="D3064">
            <v>29.367919000000001</v>
          </cell>
          <cell r="E3064">
            <v>0</v>
          </cell>
        </row>
        <row r="3065">
          <cell r="C3065">
            <v>37876</v>
          </cell>
          <cell r="D3065">
            <v>31.589834</v>
          </cell>
          <cell r="E3065">
            <v>5.0000000000000004E-6</v>
          </cell>
        </row>
        <row r="3066">
          <cell r="C3066">
            <v>37879</v>
          </cell>
          <cell r="D3066">
            <v>29.96687</v>
          </cell>
          <cell r="E3066">
            <v>5.0000000000000004E-6</v>
          </cell>
        </row>
        <row r="3067">
          <cell r="C3067">
            <v>37880</v>
          </cell>
          <cell r="D3067">
            <v>31.589834</v>
          </cell>
          <cell r="E3067">
            <v>5.0000000000000004E-6</v>
          </cell>
        </row>
        <row r="3068">
          <cell r="C3068">
            <v>37881</v>
          </cell>
          <cell r="D3068">
            <v>31.589834</v>
          </cell>
          <cell r="E3068">
            <v>0</v>
          </cell>
        </row>
        <row r="3069">
          <cell r="C3069">
            <v>37882</v>
          </cell>
          <cell r="D3069">
            <v>31.589834</v>
          </cell>
          <cell r="E3069">
            <v>0</v>
          </cell>
        </row>
        <row r="3070">
          <cell r="C3070">
            <v>37883</v>
          </cell>
          <cell r="D3070">
            <v>32.652489000000003</v>
          </cell>
          <cell r="E3070">
            <v>1.55E-4</v>
          </cell>
        </row>
        <row r="3071">
          <cell r="C3071">
            <v>37886</v>
          </cell>
          <cell r="D3071">
            <v>32.652489000000003</v>
          </cell>
          <cell r="E3071">
            <v>0</v>
          </cell>
        </row>
        <row r="3072">
          <cell r="C3072">
            <v>37887</v>
          </cell>
          <cell r="D3072">
            <v>33.811748999999999</v>
          </cell>
          <cell r="E3072">
            <v>1.03E-4</v>
          </cell>
        </row>
        <row r="3073">
          <cell r="C3073">
            <v>37888</v>
          </cell>
          <cell r="D3073">
            <v>32.749093999999999</v>
          </cell>
          <cell r="E3073">
            <v>4.1E-5</v>
          </cell>
        </row>
        <row r="3074">
          <cell r="C3074">
            <v>37889</v>
          </cell>
          <cell r="D3074">
            <v>30.527179</v>
          </cell>
          <cell r="E3074">
            <v>5.0000000000000004E-6</v>
          </cell>
        </row>
        <row r="3075">
          <cell r="C3075">
            <v>37890</v>
          </cell>
          <cell r="D3075">
            <v>30.527179</v>
          </cell>
          <cell r="E3075">
            <v>0</v>
          </cell>
        </row>
        <row r="3076">
          <cell r="C3076">
            <v>37893</v>
          </cell>
          <cell r="D3076">
            <v>30.527179</v>
          </cell>
          <cell r="E3076">
            <v>0</v>
          </cell>
        </row>
        <row r="3077">
          <cell r="C3077">
            <v>37894</v>
          </cell>
          <cell r="D3077">
            <v>30.527179</v>
          </cell>
          <cell r="E3077">
            <v>0</v>
          </cell>
        </row>
        <row r="3078">
          <cell r="C3078">
            <v>37895</v>
          </cell>
          <cell r="D3078">
            <v>30.527179</v>
          </cell>
          <cell r="E3078">
            <v>0</v>
          </cell>
        </row>
        <row r="3079">
          <cell r="C3079">
            <v>37896</v>
          </cell>
          <cell r="D3079">
            <v>31.879649000000001</v>
          </cell>
          <cell r="E3079">
            <v>5.1E-5</v>
          </cell>
        </row>
        <row r="3080">
          <cell r="C3080">
            <v>37897</v>
          </cell>
          <cell r="D3080">
            <v>31.879649000000001</v>
          </cell>
          <cell r="E3080">
            <v>0</v>
          </cell>
        </row>
        <row r="3081">
          <cell r="C3081">
            <v>37900</v>
          </cell>
          <cell r="D3081">
            <v>32.845699000000003</v>
          </cell>
          <cell r="E3081">
            <v>4.6E-5</v>
          </cell>
        </row>
        <row r="3082">
          <cell r="C3082">
            <v>37901</v>
          </cell>
          <cell r="D3082">
            <v>31.493228999999999</v>
          </cell>
          <cell r="E3082">
            <v>1.34E-4</v>
          </cell>
        </row>
        <row r="3083">
          <cell r="C3083">
            <v>37902</v>
          </cell>
          <cell r="D3083">
            <v>31.493228999999999</v>
          </cell>
          <cell r="E3083">
            <v>0</v>
          </cell>
        </row>
        <row r="3084">
          <cell r="C3084">
            <v>37903</v>
          </cell>
          <cell r="D3084">
            <v>33.811748999999999</v>
          </cell>
          <cell r="E3084">
            <v>5.1E-5</v>
          </cell>
        </row>
        <row r="3085">
          <cell r="C3085">
            <v>37904</v>
          </cell>
          <cell r="D3085">
            <v>33.811748999999999</v>
          </cell>
          <cell r="E3085">
            <v>0</v>
          </cell>
        </row>
        <row r="3086">
          <cell r="C3086">
            <v>37907</v>
          </cell>
          <cell r="D3086">
            <v>33.811748999999999</v>
          </cell>
          <cell r="E3086">
            <v>0</v>
          </cell>
        </row>
        <row r="3087">
          <cell r="C3087">
            <v>37908</v>
          </cell>
          <cell r="D3087">
            <v>33.811748999999999</v>
          </cell>
          <cell r="E3087">
            <v>0</v>
          </cell>
        </row>
        <row r="3088">
          <cell r="C3088">
            <v>37909</v>
          </cell>
          <cell r="D3088">
            <v>33.811748999999999</v>
          </cell>
          <cell r="E3088">
            <v>0</v>
          </cell>
        </row>
        <row r="3089">
          <cell r="C3089">
            <v>37910</v>
          </cell>
          <cell r="D3089">
            <v>33.811748999999999</v>
          </cell>
          <cell r="E3089">
            <v>0</v>
          </cell>
        </row>
        <row r="3090">
          <cell r="C3090">
            <v>37911</v>
          </cell>
          <cell r="D3090">
            <v>34.198169</v>
          </cell>
          <cell r="E3090">
            <v>2.5000000000000001E-5</v>
          </cell>
        </row>
        <row r="3091">
          <cell r="C3091">
            <v>37914</v>
          </cell>
          <cell r="D3091">
            <v>34.198169</v>
          </cell>
          <cell r="E3091">
            <v>0</v>
          </cell>
        </row>
        <row r="3092">
          <cell r="C3092">
            <v>37915</v>
          </cell>
          <cell r="D3092">
            <v>34.198169</v>
          </cell>
          <cell r="E3092">
            <v>0</v>
          </cell>
        </row>
        <row r="3093">
          <cell r="C3093">
            <v>37916</v>
          </cell>
          <cell r="D3093">
            <v>34.198169</v>
          </cell>
          <cell r="E3093">
            <v>0</v>
          </cell>
        </row>
        <row r="3094">
          <cell r="C3094">
            <v>37917</v>
          </cell>
          <cell r="D3094">
            <v>34.198169</v>
          </cell>
          <cell r="E3094">
            <v>0</v>
          </cell>
        </row>
        <row r="3095">
          <cell r="C3095">
            <v>37918</v>
          </cell>
          <cell r="D3095">
            <v>34.198169</v>
          </cell>
          <cell r="E3095">
            <v>0</v>
          </cell>
        </row>
        <row r="3096">
          <cell r="C3096">
            <v>37921</v>
          </cell>
          <cell r="D3096">
            <v>34.198169</v>
          </cell>
          <cell r="E3096">
            <v>0</v>
          </cell>
        </row>
        <row r="3097">
          <cell r="C3097">
            <v>37922</v>
          </cell>
          <cell r="D3097">
            <v>34.198169</v>
          </cell>
          <cell r="E3097">
            <v>0</v>
          </cell>
        </row>
        <row r="3098">
          <cell r="C3098">
            <v>37923</v>
          </cell>
          <cell r="D3098">
            <v>34.198169</v>
          </cell>
          <cell r="E3098">
            <v>0</v>
          </cell>
        </row>
        <row r="3099">
          <cell r="C3099">
            <v>37924</v>
          </cell>
          <cell r="D3099">
            <v>30.952241000000001</v>
          </cell>
          <cell r="E3099">
            <v>6.8300000000000001E-4</v>
          </cell>
        </row>
        <row r="3100">
          <cell r="C3100">
            <v>37925</v>
          </cell>
          <cell r="D3100">
            <v>31.841007000000001</v>
          </cell>
          <cell r="E3100">
            <v>2.5000000000000001E-5</v>
          </cell>
        </row>
        <row r="3101">
          <cell r="C3101">
            <v>37928</v>
          </cell>
          <cell r="D3101">
            <v>31.898969999999998</v>
          </cell>
          <cell r="E3101">
            <v>9.2999999999999997E-5</v>
          </cell>
        </row>
        <row r="3102">
          <cell r="C3102">
            <v>37929</v>
          </cell>
          <cell r="D3102">
            <v>31.898969999999998</v>
          </cell>
          <cell r="E3102">
            <v>0</v>
          </cell>
        </row>
        <row r="3103">
          <cell r="C3103">
            <v>37930</v>
          </cell>
          <cell r="D3103">
            <v>32.420636999999999</v>
          </cell>
          <cell r="E3103">
            <v>5.1E-5</v>
          </cell>
        </row>
        <row r="3104">
          <cell r="C3104">
            <v>37931</v>
          </cell>
          <cell r="D3104">
            <v>32.420636999999999</v>
          </cell>
          <cell r="E3104">
            <v>0</v>
          </cell>
        </row>
        <row r="3105">
          <cell r="C3105">
            <v>37932</v>
          </cell>
          <cell r="D3105">
            <v>31.222735</v>
          </cell>
          <cell r="E3105">
            <v>2.2699999999999999E-4</v>
          </cell>
        </row>
        <row r="3106">
          <cell r="C3106">
            <v>37935</v>
          </cell>
          <cell r="D3106">
            <v>33.579897000000003</v>
          </cell>
          <cell r="E3106">
            <v>5.1E-5</v>
          </cell>
        </row>
        <row r="3107">
          <cell r="C3107">
            <v>37936</v>
          </cell>
          <cell r="D3107">
            <v>33.579897000000003</v>
          </cell>
          <cell r="E3107">
            <v>0</v>
          </cell>
        </row>
        <row r="3108">
          <cell r="C3108">
            <v>37937</v>
          </cell>
          <cell r="D3108">
            <v>36.690578000000002</v>
          </cell>
          <cell r="E3108">
            <v>7.76E-4</v>
          </cell>
        </row>
        <row r="3109">
          <cell r="C3109">
            <v>37938</v>
          </cell>
          <cell r="D3109">
            <v>36.690578000000002</v>
          </cell>
          <cell r="E3109">
            <v>0</v>
          </cell>
        </row>
        <row r="3110">
          <cell r="C3110">
            <v>37939</v>
          </cell>
          <cell r="D3110">
            <v>31.918291</v>
          </cell>
          <cell r="E3110">
            <v>2.1699999999999999E-4</v>
          </cell>
        </row>
        <row r="3111">
          <cell r="C3111">
            <v>37942</v>
          </cell>
          <cell r="D3111">
            <v>35.067613999999999</v>
          </cell>
          <cell r="E3111">
            <v>5.0000000000000004E-6</v>
          </cell>
        </row>
        <row r="3112">
          <cell r="C3112">
            <v>37943</v>
          </cell>
          <cell r="D3112">
            <v>35.067613999999999</v>
          </cell>
          <cell r="E3112">
            <v>0</v>
          </cell>
        </row>
        <row r="3113">
          <cell r="C3113">
            <v>37944</v>
          </cell>
          <cell r="D3113">
            <v>35.067613999999999</v>
          </cell>
          <cell r="E3113">
            <v>0</v>
          </cell>
        </row>
        <row r="3114">
          <cell r="C3114">
            <v>37945</v>
          </cell>
          <cell r="D3114">
            <v>35.067613999999999</v>
          </cell>
          <cell r="E3114">
            <v>0</v>
          </cell>
        </row>
        <row r="3115">
          <cell r="C3115">
            <v>37946</v>
          </cell>
          <cell r="D3115">
            <v>34.198169</v>
          </cell>
          <cell r="E3115">
            <v>5.1E-5</v>
          </cell>
        </row>
        <row r="3116">
          <cell r="C3116">
            <v>37949</v>
          </cell>
          <cell r="D3116">
            <v>34.198169</v>
          </cell>
          <cell r="E3116">
            <v>2.5000000000000001E-5</v>
          </cell>
        </row>
        <row r="3117">
          <cell r="C3117">
            <v>37950</v>
          </cell>
          <cell r="D3117">
            <v>34.758477999999997</v>
          </cell>
          <cell r="E3117">
            <v>5.1E-5</v>
          </cell>
        </row>
        <row r="3118">
          <cell r="C3118">
            <v>37951</v>
          </cell>
          <cell r="D3118">
            <v>34.545946999999998</v>
          </cell>
          <cell r="E3118">
            <v>1.03E-4</v>
          </cell>
        </row>
        <row r="3119">
          <cell r="C3119">
            <v>37952</v>
          </cell>
          <cell r="D3119">
            <v>34.545946999999998</v>
          </cell>
          <cell r="E3119">
            <v>0</v>
          </cell>
        </row>
        <row r="3120">
          <cell r="C3120">
            <v>37953</v>
          </cell>
          <cell r="D3120">
            <v>34.391379000000001</v>
          </cell>
          <cell r="E3120">
            <v>2.5000000000000001E-5</v>
          </cell>
        </row>
        <row r="3121">
          <cell r="C3121">
            <v>37956</v>
          </cell>
          <cell r="D3121">
            <v>34.391379000000001</v>
          </cell>
          <cell r="E3121">
            <v>0</v>
          </cell>
        </row>
        <row r="3122">
          <cell r="C3122">
            <v>37957</v>
          </cell>
          <cell r="D3122">
            <v>34.391379000000001</v>
          </cell>
          <cell r="E3122">
            <v>2.5000000000000001E-5</v>
          </cell>
        </row>
        <row r="3123">
          <cell r="C3123">
            <v>37958</v>
          </cell>
          <cell r="D3123">
            <v>34.198169</v>
          </cell>
          <cell r="E3123">
            <v>3.77E-4</v>
          </cell>
        </row>
        <row r="3124">
          <cell r="C3124">
            <v>37959</v>
          </cell>
          <cell r="D3124">
            <v>34.584589000000001</v>
          </cell>
          <cell r="E3124">
            <v>3.77E-4</v>
          </cell>
        </row>
        <row r="3125">
          <cell r="C3125">
            <v>37960</v>
          </cell>
          <cell r="D3125">
            <v>34.777799000000002</v>
          </cell>
          <cell r="E3125">
            <v>4.1E-5</v>
          </cell>
        </row>
        <row r="3126">
          <cell r="C3126">
            <v>37963</v>
          </cell>
          <cell r="D3126">
            <v>35.743848999999997</v>
          </cell>
          <cell r="E3126">
            <v>5.1699999999999999E-4</v>
          </cell>
        </row>
        <row r="3127">
          <cell r="C3127">
            <v>37964</v>
          </cell>
          <cell r="D3127">
            <v>35.647244000000001</v>
          </cell>
          <cell r="E3127">
            <v>2.5000000000000001E-5</v>
          </cell>
        </row>
        <row r="3128">
          <cell r="C3128">
            <v>37965</v>
          </cell>
          <cell r="D3128">
            <v>34.004958999999999</v>
          </cell>
          <cell r="E3128">
            <v>3.9300000000000001E-4</v>
          </cell>
        </row>
        <row r="3129">
          <cell r="C3129">
            <v>37966</v>
          </cell>
          <cell r="D3129">
            <v>36.323478999999999</v>
          </cell>
          <cell r="E3129">
            <v>3.1E-4</v>
          </cell>
        </row>
        <row r="3130">
          <cell r="C3130">
            <v>37967</v>
          </cell>
          <cell r="D3130">
            <v>34.004958999999999</v>
          </cell>
          <cell r="E3130">
            <v>3.1E-4</v>
          </cell>
        </row>
        <row r="3131">
          <cell r="C3131">
            <v>37970</v>
          </cell>
          <cell r="D3131">
            <v>34.584589000000001</v>
          </cell>
          <cell r="E3131">
            <v>3.1000000000000001E-5</v>
          </cell>
        </row>
        <row r="3132">
          <cell r="C3132">
            <v>37971</v>
          </cell>
          <cell r="D3132">
            <v>34.004958999999999</v>
          </cell>
          <cell r="E3132">
            <v>5.5999999999999999E-5</v>
          </cell>
        </row>
        <row r="3133">
          <cell r="C3133">
            <v>37972</v>
          </cell>
          <cell r="D3133">
            <v>34.004958999999999</v>
          </cell>
          <cell r="E3133">
            <v>5.7899999999999998E-4</v>
          </cell>
        </row>
        <row r="3134">
          <cell r="C3134">
            <v>37973</v>
          </cell>
          <cell r="D3134">
            <v>34.004958999999999</v>
          </cell>
          <cell r="E3134">
            <v>0</v>
          </cell>
        </row>
        <row r="3135">
          <cell r="C3135">
            <v>37974</v>
          </cell>
          <cell r="D3135">
            <v>33.831069999999997</v>
          </cell>
          <cell r="E3135">
            <v>5.1E-5</v>
          </cell>
        </row>
        <row r="3136">
          <cell r="C3136">
            <v>37977</v>
          </cell>
          <cell r="D3136">
            <v>33.908354000000003</v>
          </cell>
          <cell r="E3136">
            <v>6.7000000000000002E-5</v>
          </cell>
        </row>
        <row r="3137">
          <cell r="C3137">
            <v>37978</v>
          </cell>
          <cell r="D3137">
            <v>33.831069999999997</v>
          </cell>
          <cell r="E3137">
            <v>3.9300000000000001E-4</v>
          </cell>
        </row>
        <row r="3138">
          <cell r="C3138">
            <v>37979</v>
          </cell>
          <cell r="D3138">
            <v>33.831069999999997</v>
          </cell>
          <cell r="E3138">
            <v>5.5999999999999999E-5</v>
          </cell>
        </row>
        <row r="3139">
          <cell r="C3139">
            <v>37980</v>
          </cell>
          <cell r="D3139">
            <v>33.831069999999997</v>
          </cell>
          <cell r="E3139">
            <v>0</v>
          </cell>
        </row>
        <row r="3140">
          <cell r="C3140">
            <v>37981</v>
          </cell>
          <cell r="D3140">
            <v>33.831069999999997</v>
          </cell>
          <cell r="E3140">
            <v>0</v>
          </cell>
        </row>
        <row r="3141">
          <cell r="C3141">
            <v>37984</v>
          </cell>
          <cell r="D3141">
            <v>33.811748999999999</v>
          </cell>
          <cell r="E3141">
            <v>3.3100000000000002E-4</v>
          </cell>
        </row>
        <row r="3142">
          <cell r="C3142">
            <v>37985</v>
          </cell>
          <cell r="D3142">
            <v>33.058230000000002</v>
          </cell>
          <cell r="E3142">
            <v>1.8599999999999999E-4</v>
          </cell>
        </row>
        <row r="3143">
          <cell r="C3143">
            <v>37986</v>
          </cell>
          <cell r="D3143">
            <v>33.058230000000002</v>
          </cell>
          <cell r="E3143">
            <v>0</v>
          </cell>
        </row>
        <row r="3144">
          <cell r="C3144">
            <v>37987</v>
          </cell>
          <cell r="D3144">
            <v>33.058230000000002</v>
          </cell>
          <cell r="E3144">
            <v>0</v>
          </cell>
        </row>
        <row r="3145">
          <cell r="C3145">
            <v>37988</v>
          </cell>
          <cell r="D3145">
            <v>35.164219000000003</v>
          </cell>
          <cell r="E3145">
            <v>1.5E-5</v>
          </cell>
        </row>
        <row r="3146">
          <cell r="C3146">
            <v>37991</v>
          </cell>
          <cell r="D3146">
            <v>34.584589000000001</v>
          </cell>
          <cell r="E3146">
            <v>1.0000000000000001E-5</v>
          </cell>
        </row>
        <row r="3147">
          <cell r="C3147">
            <v>37992</v>
          </cell>
          <cell r="D3147">
            <v>34.487983999999997</v>
          </cell>
          <cell r="E3147">
            <v>6.7000000000000002E-5</v>
          </cell>
        </row>
        <row r="3148">
          <cell r="C3148">
            <v>37993</v>
          </cell>
          <cell r="D3148">
            <v>34.487983999999997</v>
          </cell>
          <cell r="E3148">
            <v>0</v>
          </cell>
        </row>
        <row r="3149">
          <cell r="C3149">
            <v>37994</v>
          </cell>
          <cell r="D3149">
            <v>34.487983999999997</v>
          </cell>
          <cell r="E3149">
            <v>0</v>
          </cell>
        </row>
        <row r="3150">
          <cell r="C3150">
            <v>37995</v>
          </cell>
          <cell r="D3150">
            <v>33.831069999999997</v>
          </cell>
          <cell r="E3150">
            <v>5.1E-5</v>
          </cell>
        </row>
        <row r="3151">
          <cell r="C3151">
            <v>37998</v>
          </cell>
          <cell r="D3151">
            <v>34.487983999999997</v>
          </cell>
          <cell r="E3151">
            <v>3.1000000000000001E-5</v>
          </cell>
        </row>
        <row r="3152">
          <cell r="C3152">
            <v>37999</v>
          </cell>
          <cell r="D3152">
            <v>34.487983999999997</v>
          </cell>
          <cell r="E3152">
            <v>0</v>
          </cell>
        </row>
        <row r="3153">
          <cell r="C3153">
            <v>38000</v>
          </cell>
          <cell r="D3153">
            <v>34.004958999999999</v>
          </cell>
          <cell r="E3153">
            <v>1.1900000000000001E-4</v>
          </cell>
        </row>
        <row r="3154">
          <cell r="C3154">
            <v>38001</v>
          </cell>
          <cell r="D3154">
            <v>34.198169</v>
          </cell>
          <cell r="E3154">
            <v>7.7000000000000001E-5</v>
          </cell>
        </row>
        <row r="3155">
          <cell r="C3155">
            <v>38002</v>
          </cell>
          <cell r="D3155">
            <v>34.004958999999999</v>
          </cell>
          <cell r="E3155">
            <v>0</v>
          </cell>
        </row>
        <row r="3156">
          <cell r="C3156">
            <v>38005</v>
          </cell>
          <cell r="D3156">
            <v>34.004958999999999</v>
          </cell>
          <cell r="E3156">
            <v>0</v>
          </cell>
        </row>
        <row r="3157">
          <cell r="C3157">
            <v>38006</v>
          </cell>
          <cell r="D3157">
            <v>34.004958999999999</v>
          </cell>
          <cell r="E3157">
            <v>5.1E-5</v>
          </cell>
        </row>
        <row r="3158">
          <cell r="C3158">
            <v>38007</v>
          </cell>
          <cell r="D3158">
            <v>34.004958999999999</v>
          </cell>
          <cell r="E3158">
            <v>0</v>
          </cell>
        </row>
        <row r="3159">
          <cell r="C3159">
            <v>38008</v>
          </cell>
          <cell r="D3159">
            <v>34.004958999999999</v>
          </cell>
          <cell r="E3159">
            <v>0</v>
          </cell>
        </row>
        <row r="3160">
          <cell r="C3160">
            <v>38009</v>
          </cell>
          <cell r="D3160">
            <v>34.004958999999999</v>
          </cell>
          <cell r="E3160">
            <v>0</v>
          </cell>
        </row>
        <row r="3161">
          <cell r="C3161">
            <v>38012</v>
          </cell>
          <cell r="D3161">
            <v>34.004958999999999</v>
          </cell>
          <cell r="E3161">
            <v>0</v>
          </cell>
        </row>
        <row r="3162">
          <cell r="C3162">
            <v>38013</v>
          </cell>
          <cell r="D3162">
            <v>34.391379000000001</v>
          </cell>
          <cell r="E3162">
            <v>2.0000000000000002E-5</v>
          </cell>
        </row>
        <row r="3163">
          <cell r="C3163">
            <v>38014</v>
          </cell>
          <cell r="D3163">
            <v>34.004958999999999</v>
          </cell>
          <cell r="E3163">
            <v>5.0000000000000004E-6</v>
          </cell>
        </row>
        <row r="3164">
          <cell r="C3164">
            <v>38015</v>
          </cell>
          <cell r="D3164">
            <v>34.004958999999999</v>
          </cell>
          <cell r="E3164">
            <v>4.6E-5</v>
          </cell>
        </row>
        <row r="3165">
          <cell r="C3165">
            <v>38016</v>
          </cell>
          <cell r="D3165">
            <v>34.487983999999997</v>
          </cell>
          <cell r="E3165">
            <v>5.1E-5</v>
          </cell>
        </row>
        <row r="3166">
          <cell r="C3166">
            <v>38019</v>
          </cell>
          <cell r="D3166">
            <v>34.487983999999997</v>
          </cell>
          <cell r="E3166">
            <v>0</v>
          </cell>
        </row>
        <row r="3167">
          <cell r="C3167">
            <v>38020</v>
          </cell>
          <cell r="D3167">
            <v>34.487983999999997</v>
          </cell>
          <cell r="E3167">
            <v>0</v>
          </cell>
        </row>
        <row r="3168">
          <cell r="C3168">
            <v>38021</v>
          </cell>
          <cell r="D3168">
            <v>34.487983999999997</v>
          </cell>
          <cell r="E3168">
            <v>4.1E-5</v>
          </cell>
        </row>
        <row r="3169">
          <cell r="C3169">
            <v>38022</v>
          </cell>
          <cell r="D3169">
            <v>34.487983999999997</v>
          </cell>
          <cell r="E3169">
            <v>0</v>
          </cell>
        </row>
        <row r="3170">
          <cell r="C3170">
            <v>38023</v>
          </cell>
          <cell r="D3170">
            <v>34.487983999999997</v>
          </cell>
          <cell r="E3170">
            <v>0</v>
          </cell>
        </row>
        <row r="3171">
          <cell r="C3171">
            <v>38026</v>
          </cell>
          <cell r="D3171">
            <v>34.777799000000002</v>
          </cell>
          <cell r="E3171">
            <v>3.77E-4</v>
          </cell>
        </row>
        <row r="3172">
          <cell r="C3172">
            <v>38027</v>
          </cell>
          <cell r="D3172">
            <v>34.777799000000002</v>
          </cell>
          <cell r="E3172">
            <v>9.7999999999999997E-5</v>
          </cell>
        </row>
        <row r="3173">
          <cell r="C3173">
            <v>38028</v>
          </cell>
          <cell r="D3173">
            <v>34.487983999999997</v>
          </cell>
          <cell r="E3173">
            <v>5.5999999999999999E-5</v>
          </cell>
        </row>
        <row r="3174">
          <cell r="C3174">
            <v>38029</v>
          </cell>
          <cell r="D3174">
            <v>37.869159000000003</v>
          </cell>
          <cell r="E3174">
            <v>1.3450000000000001E-3</v>
          </cell>
        </row>
        <row r="3175">
          <cell r="C3175">
            <v>38030</v>
          </cell>
          <cell r="D3175">
            <v>37.675949000000003</v>
          </cell>
          <cell r="E3175">
            <v>8.7000000000000001E-5</v>
          </cell>
        </row>
        <row r="3176">
          <cell r="C3176">
            <v>38033</v>
          </cell>
          <cell r="D3176">
            <v>37.675949000000003</v>
          </cell>
          <cell r="E3176">
            <v>0</v>
          </cell>
        </row>
        <row r="3177">
          <cell r="C3177">
            <v>38034</v>
          </cell>
          <cell r="D3177">
            <v>36.903109000000001</v>
          </cell>
          <cell r="E3177">
            <v>5.0000000000000004E-6</v>
          </cell>
        </row>
        <row r="3178">
          <cell r="C3178">
            <v>38035</v>
          </cell>
          <cell r="D3178">
            <v>36.903109000000001</v>
          </cell>
          <cell r="E3178">
            <v>0</v>
          </cell>
        </row>
        <row r="3179">
          <cell r="C3179">
            <v>38036</v>
          </cell>
          <cell r="D3179">
            <v>37.869159000000003</v>
          </cell>
          <cell r="E3179">
            <v>1.7000000000000001E-4</v>
          </cell>
        </row>
        <row r="3180">
          <cell r="C3180">
            <v>38037</v>
          </cell>
          <cell r="D3180">
            <v>37.849837999999998</v>
          </cell>
          <cell r="E3180">
            <v>7.7000000000000001E-5</v>
          </cell>
        </row>
        <row r="3181">
          <cell r="C3181">
            <v>38040</v>
          </cell>
          <cell r="D3181">
            <v>37.869159000000003</v>
          </cell>
          <cell r="E3181">
            <v>7.2900000000000005E-4</v>
          </cell>
        </row>
        <row r="3182">
          <cell r="C3182">
            <v>38041</v>
          </cell>
          <cell r="D3182">
            <v>37.830517</v>
          </cell>
          <cell r="E3182">
            <v>5.0000000000000004E-6</v>
          </cell>
        </row>
        <row r="3183">
          <cell r="C3183">
            <v>38042</v>
          </cell>
          <cell r="D3183">
            <v>37.869159000000003</v>
          </cell>
          <cell r="E3183">
            <v>1.1900000000000001E-4</v>
          </cell>
        </row>
        <row r="3184">
          <cell r="C3184">
            <v>38043</v>
          </cell>
          <cell r="D3184">
            <v>37.869159000000003</v>
          </cell>
          <cell r="E3184">
            <v>8.2000000000000001E-5</v>
          </cell>
        </row>
        <row r="3185">
          <cell r="C3185">
            <v>38044</v>
          </cell>
          <cell r="D3185">
            <v>36.709899</v>
          </cell>
          <cell r="E3185">
            <v>4.6E-5</v>
          </cell>
        </row>
        <row r="3186">
          <cell r="C3186">
            <v>38047</v>
          </cell>
          <cell r="D3186">
            <v>37.482739000000002</v>
          </cell>
          <cell r="E3186">
            <v>5.5999999999999999E-5</v>
          </cell>
        </row>
        <row r="3187">
          <cell r="C3187">
            <v>38048</v>
          </cell>
          <cell r="D3187">
            <v>35.743848999999997</v>
          </cell>
          <cell r="E3187">
            <v>1.2899999999999999E-4</v>
          </cell>
        </row>
        <row r="3188">
          <cell r="C3188">
            <v>38049</v>
          </cell>
          <cell r="D3188">
            <v>37.366813</v>
          </cell>
          <cell r="E3188">
            <v>8.7000000000000001E-5</v>
          </cell>
        </row>
        <row r="3189">
          <cell r="C3189">
            <v>38050</v>
          </cell>
          <cell r="D3189">
            <v>37.482739000000002</v>
          </cell>
          <cell r="E3189">
            <v>2.8899999999999998E-4</v>
          </cell>
        </row>
        <row r="3190">
          <cell r="C3190">
            <v>38051</v>
          </cell>
          <cell r="D3190">
            <v>37.482739000000002</v>
          </cell>
          <cell r="E3190">
            <v>0</v>
          </cell>
        </row>
        <row r="3191">
          <cell r="C3191">
            <v>38054</v>
          </cell>
          <cell r="D3191">
            <v>36.709899</v>
          </cell>
          <cell r="E3191">
            <v>1.2899999999999999E-4</v>
          </cell>
        </row>
        <row r="3192">
          <cell r="C3192">
            <v>38055</v>
          </cell>
          <cell r="D3192">
            <v>36.709899</v>
          </cell>
          <cell r="E3192">
            <v>2.5000000000000001E-5</v>
          </cell>
        </row>
        <row r="3193">
          <cell r="C3193">
            <v>38056</v>
          </cell>
          <cell r="D3193">
            <v>36.709899</v>
          </cell>
          <cell r="E3193">
            <v>0</v>
          </cell>
        </row>
        <row r="3194">
          <cell r="C3194">
            <v>38057</v>
          </cell>
          <cell r="D3194">
            <v>36.709899</v>
          </cell>
          <cell r="E3194">
            <v>2.5000000000000001E-5</v>
          </cell>
        </row>
        <row r="3195">
          <cell r="C3195">
            <v>38058</v>
          </cell>
          <cell r="D3195">
            <v>34.681193999999998</v>
          </cell>
          <cell r="E3195">
            <v>2.5799999999999998E-4</v>
          </cell>
        </row>
        <row r="3196">
          <cell r="C3196">
            <v>38061</v>
          </cell>
          <cell r="D3196">
            <v>36.709899</v>
          </cell>
          <cell r="E3196">
            <v>2.5300000000000002E-4</v>
          </cell>
        </row>
        <row r="3197">
          <cell r="C3197">
            <v>38062</v>
          </cell>
          <cell r="D3197">
            <v>34.681193999999998</v>
          </cell>
          <cell r="E3197">
            <v>3.1E-4</v>
          </cell>
        </row>
        <row r="3198">
          <cell r="C3198">
            <v>38063</v>
          </cell>
          <cell r="D3198">
            <v>36.709899</v>
          </cell>
          <cell r="E3198">
            <v>5.0199999999999995E-4</v>
          </cell>
        </row>
        <row r="3199">
          <cell r="C3199">
            <v>38064</v>
          </cell>
          <cell r="D3199">
            <v>36.709899</v>
          </cell>
          <cell r="E3199">
            <v>5.0000000000000004E-6</v>
          </cell>
        </row>
        <row r="3200">
          <cell r="C3200">
            <v>38065</v>
          </cell>
          <cell r="D3200">
            <v>36.709899</v>
          </cell>
          <cell r="E3200">
            <v>4.1E-5</v>
          </cell>
        </row>
        <row r="3201">
          <cell r="C3201">
            <v>38068</v>
          </cell>
          <cell r="D3201">
            <v>36.709899</v>
          </cell>
          <cell r="E3201">
            <v>0</v>
          </cell>
        </row>
        <row r="3202">
          <cell r="C3202">
            <v>38069</v>
          </cell>
          <cell r="D3202">
            <v>36.709899</v>
          </cell>
          <cell r="E3202">
            <v>0</v>
          </cell>
        </row>
        <row r="3203">
          <cell r="C3203">
            <v>38070</v>
          </cell>
          <cell r="D3203">
            <v>36.709899</v>
          </cell>
          <cell r="E3203">
            <v>2.5000000000000001E-5</v>
          </cell>
        </row>
        <row r="3204">
          <cell r="C3204">
            <v>38071</v>
          </cell>
          <cell r="D3204">
            <v>36.709899</v>
          </cell>
          <cell r="E3204">
            <v>1.3899999999999999E-4</v>
          </cell>
        </row>
        <row r="3205">
          <cell r="C3205">
            <v>38072</v>
          </cell>
          <cell r="D3205">
            <v>36.709899</v>
          </cell>
          <cell r="E3205">
            <v>2.0000000000000002E-5</v>
          </cell>
        </row>
        <row r="3206">
          <cell r="C3206">
            <v>38075</v>
          </cell>
          <cell r="D3206">
            <v>35.048293000000001</v>
          </cell>
          <cell r="E3206">
            <v>6.2000000000000003E-5</v>
          </cell>
        </row>
        <row r="3207">
          <cell r="C3207">
            <v>38076</v>
          </cell>
          <cell r="D3207">
            <v>35.048293000000001</v>
          </cell>
          <cell r="E3207">
            <v>2.5000000000000001E-5</v>
          </cell>
        </row>
        <row r="3208">
          <cell r="C3208">
            <v>38077</v>
          </cell>
          <cell r="D3208">
            <v>35.048293000000001</v>
          </cell>
          <cell r="E3208">
            <v>0</v>
          </cell>
        </row>
        <row r="3209">
          <cell r="C3209">
            <v>38078</v>
          </cell>
          <cell r="D3209">
            <v>35.048293000000001</v>
          </cell>
          <cell r="E3209">
            <v>0</v>
          </cell>
        </row>
        <row r="3210">
          <cell r="C3210">
            <v>38079</v>
          </cell>
          <cell r="D3210">
            <v>32.884340999999999</v>
          </cell>
          <cell r="E3210">
            <v>2.3800000000000001E-4</v>
          </cell>
        </row>
        <row r="3211">
          <cell r="C3211">
            <v>38082</v>
          </cell>
          <cell r="D3211">
            <v>32.884340999999999</v>
          </cell>
          <cell r="E3211">
            <v>0</v>
          </cell>
        </row>
        <row r="3212">
          <cell r="C3212">
            <v>38083</v>
          </cell>
          <cell r="D3212">
            <v>33.232118999999997</v>
          </cell>
          <cell r="E3212">
            <v>5.1E-5</v>
          </cell>
        </row>
        <row r="3213">
          <cell r="C3213">
            <v>38084</v>
          </cell>
          <cell r="D3213">
            <v>34.159526999999997</v>
          </cell>
          <cell r="E3213">
            <v>6.7000000000000002E-5</v>
          </cell>
        </row>
        <row r="3214">
          <cell r="C3214">
            <v>38085</v>
          </cell>
          <cell r="D3214">
            <v>34.178848000000002</v>
          </cell>
          <cell r="E3214">
            <v>4.1E-5</v>
          </cell>
        </row>
        <row r="3215">
          <cell r="C3215">
            <v>38086</v>
          </cell>
          <cell r="D3215">
            <v>34.178848000000002</v>
          </cell>
          <cell r="E3215">
            <v>0</v>
          </cell>
        </row>
        <row r="3216">
          <cell r="C3216">
            <v>38089</v>
          </cell>
          <cell r="D3216">
            <v>34.178848000000002</v>
          </cell>
          <cell r="E3216">
            <v>0</v>
          </cell>
        </row>
        <row r="3217">
          <cell r="C3217">
            <v>38090</v>
          </cell>
          <cell r="D3217">
            <v>34.178848000000002</v>
          </cell>
          <cell r="E3217">
            <v>1.0000000000000001E-5</v>
          </cell>
        </row>
        <row r="3218">
          <cell r="C3218">
            <v>38091</v>
          </cell>
          <cell r="D3218">
            <v>34.178848000000002</v>
          </cell>
          <cell r="E3218">
            <v>0</v>
          </cell>
        </row>
        <row r="3219">
          <cell r="C3219">
            <v>38092</v>
          </cell>
          <cell r="D3219">
            <v>34.178848000000002</v>
          </cell>
          <cell r="E3219">
            <v>5.1E-5</v>
          </cell>
        </row>
        <row r="3220">
          <cell r="C3220">
            <v>38093</v>
          </cell>
          <cell r="D3220">
            <v>33.232118999999997</v>
          </cell>
          <cell r="E3220">
            <v>9.7999999999999997E-5</v>
          </cell>
        </row>
        <row r="3221">
          <cell r="C3221">
            <v>38096</v>
          </cell>
          <cell r="D3221">
            <v>35.531317999999999</v>
          </cell>
          <cell r="E3221">
            <v>1.03E-4</v>
          </cell>
        </row>
        <row r="3222">
          <cell r="C3222">
            <v>38097</v>
          </cell>
          <cell r="D3222">
            <v>35.531317999999999</v>
          </cell>
          <cell r="E3222">
            <v>0</v>
          </cell>
        </row>
        <row r="3223">
          <cell r="C3223">
            <v>38098</v>
          </cell>
          <cell r="D3223">
            <v>35.531317999999999</v>
          </cell>
          <cell r="E3223">
            <v>0</v>
          </cell>
        </row>
        <row r="3224">
          <cell r="C3224">
            <v>38099</v>
          </cell>
          <cell r="D3224">
            <v>35.531317999999999</v>
          </cell>
          <cell r="E3224">
            <v>1.03E-4</v>
          </cell>
        </row>
        <row r="3225">
          <cell r="C3225">
            <v>38100</v>
          </cell>
          <cell r="D3225">
            <v>35.531317999999999</v>
          </cell>
          <cell r="E3225">
            <v>1.0000000000000001E-5</v>
          </cell>
        </row>
        <row r="3226">
          <cell r="C3226">
            <v>38103</v>
          </cell>
          <cell r="D3226">
            <v>35.531317999999999</v>
          </cell>
          <cell r="E3226">
            <v>0</v>
          </cell>
        </row>
        <row r="3227">
          <cell r="C3227">
            <v>38104</v>
          </cell>
          <cell r="D3227">
            <v>35.531317999999999</v>
          </cell>
          <cell r="E3227">
            <v>4.6E-5</v>
          </cell>
        </row>
        <row r="3228">
          <cell r="C3228">
            <v>38105</v>
          </cell>
          <cell r="D3228">
            <v>35.164219000000003</v>
          </cell>
          <cell r="E3228">
            <v>3.3599999999999998E-4</v>
          </cell>
        </row>
        <row r="3229">
          <cell r="C3229">
            <v>38106</v>
          </cell>
          <cell r="D3229">
            <v>35.164219000000003</v>
          </cell>
          <cell r="E3229">
            <v>1.8599999999999999E-4</v>
          </cell>
        </row>
        <row r="3230">
          <cell r="C3230">
            <v>38107</v>
          </cell>
          <cell r="D3230">
            <v>35.164219000000003</v>
          </cell>
          <cell r="E3230">
            <v>2.0000000000000002E-5</v>
          </cell>
        </row>
        <row r="3231">
          <cell r="C3231">
            <v>38110</v>
          </cell>
          <cell r="D3231">
            <v>35.357429000000003</v>
          </cell>
          <cell r="E3231">
            <v>1.3899999999999999E-4</v>
          </cell>
        </row>
        <row r="3232">
          <cell r="C3232">
            <v>38111</v>
          </cell>
          <cell r="D3232">
            <v>32.922983000000002</v>
          </cell>
          <cell r="E3232">
            <v>5.5999999999999999E-5</v>
          </cell>
        </row>
        <row r="3233">
          <cell r="C3233">
            <v>38112</v>
          </cell>
          <cell r="D3233">
            <v>33.328724000000001</v>
          </cell>
          <cell r="E3233">
            <v>2.5000000000000001E-5</v>
          </cell>
        </row>
        <row r="3234">
          <cell r="C3234">
            <v>38113</v>
          </cell>
          <cell r="D3234">
            <v>33.328724000000001</v>
          </cell>
          <cell r="E3234">
            <v>0</v>
          </cell>
        </row>
        <row r="3235">
          <cell r="C3235">
            <v>38114</v>
          </cell>
          <cell r="D3235">
            <v>33.328724000000001</v>
          </cell>
          <cell r="E3235">
            <v>0</v>
          </cell>
        </row>
        <row r="3236">
          <cell r="C3236">
            <v>38117</v>
          </cell>
          <cell r="D3236">
            <v>33.328724000000001</v>
          </cell>
          <cell r="E3236">
            <v>0</v>
          </cell>
        </row>
        <row r="3237">
          <cell r="C3237">
            <v>38118</v>
          </cell>
          <cell r="D3237">
            <v>33.328724000000001</v>
          </cell>
          <cell r="E3237">
            <v>0</v>
          </cell>
        </row>
        <row r="3238">
          <cell r="C3238">
            <v>38119</v>
          </cell>
          <cell r="D3238">
            <v>33.328724000000001</v>
          </cell>
          <cell r="E3238">
            <v>0</v>
          </cell>
        </row>
        <row r="3239">
          <cell r="C3239">
            <v>38120</v>
          </cell>
          <cell r="D3239">
            <v>33.328724000000001</v>
          </cell>
          <cell r="E3239">
            <v>0</v>
          </cell>
        </row>
        <row r="3240">
          <cell r="C3240">
            <v>38121</v>
          </cell>
          <cell r="D3240">
            <v>33.328724000000001</v>
          </cell>
          <cell r="E3240">
            <v>0</v>
          </cell>
        </row>
        <row r="3241">
          <cell r="C3241">
            <v>38124</v>
          </cell>
          <cell r="D3241">
            <v>33.328724000000001</v>
          </cell>
          <cell r="E3241">
            <v>0</v>
          </cell>
        </row>
        <row r="3242">
          <cell r="C3242">
            <v>38125</v>
          </cell>
          <cell r="D3242">
            <v>34.004958999999999</v>
          </cell>
          <cell r="E3242">
            <v>1.5E-5</v>
          </cell>
        </row>
        <row r="3243">
          <cell r="C3243">
            <v>38126</v>
          </cell>
          <cell r="D3243">
            <v>34.777799000000002</v>
          </cell>
          <cell r="E3243">
            <v>3.1E-4</v>
          </cell>
        </row>
        <row r="3244">
          <cell r="C3244">
            <v>38127</v>
          </cell>
          <cell r="D3244">
            <v>34.777799000000002</v>
          </cell>
          <cell r="E3244">
            <v>0</v>
          </cell>
        </row>
        <row r="3245">
          <cell r="C3245">
            <v>38128</v>
          </cell>
          <cell r="D3245">
            <v>34.004958999999999</v>
          </cell>
          <cell r="E3245">
            <v>2.5000000000000001E-5</v>
          </cell>
        </row>
        <row r="3246">
          <cell r="C3246">
            <v>38131</v>
          </cell>
          <cell r="D3246">
            <v>34.004958999999999</v>
          </cell>
          <cell r="E3246">
            <v>0</v>
          </cell>
        </row>
        <row r="3247">
          <cell r="C3247">
            <v>38132</v>
          </cell>
          <cell r="D3247">
            <v>33.232118999999997</v>
          </cell>
          <cell r="E3247">
            <v>2.2699999999999999E-4</v>
          </cell>
        </row>
        <row r="3248">
          <cell r="C3248">
            <v>38133</v>
          </cell>
          <cell r="D3248">
            <v>33.232118999999997</v>
          </cell>
          <cell r="E3248">
            <v>5.0000000000000004E-6</v>
          </cell>
        </row>
        <row r="3249">
          <cell r="C3249">
            <v>38134</v>
          </cell>
          <cell r="D3249">
            <v>33.232118999999997</v>
          </cell>
          <cell r="E3249">
            <v>0</v>
          </cell>
        </row>
        <row r="3250">
          <cell r="C3250">
            <v>38135</v>
          </cell>
          <cell r="D3250">
            <v>33.232118999999997</v>
          </cell>
          <cell r="E3250">
            <v>0</v>
          </cell>
        </row>
        <row r="3251">
          <cell r="C3251">
            <v>38138</v>
          </cell>
          <cell r="D3251">
            <v>33.232118999999997</v>
          </cell>
          <cell r="E3251">
            <v>0</v>
          </cell>
        </row>
        <row r="3252">
          <cell r="C3252">
            <v>38139</v>
          </cell>
          <cell r="D3252">
            <v>32.362673999999998</v>
          </cell>
          <cell r="E3252">
            <v>1.8100000000000001E-4</v>
          </cell>
        </row>
        <row r="3253">
          <cell r="C3253">
            <v>38140</v>
          </cell>
          <cell r="D3253">
            <v>32.362673999999998</v>
          </cell>
          <cell r="E3253">
            <v>0</v>
          </cell>
        </row>
        <row r="3254">
          <cell r="C3254">
            <v>38141</v>
          </cell>
          <cell r="D3254">
            <v>33.232118999999997</v>
          </cell>
          <cell r="E3254">
            <v>2.5000000000000001E-5</v>
          </cell>
        </row>
        <row r="3255">
          <cell r="C3255">
            <v>38142</v>
          </cell>
          <cell r="D3255">
            <v>33.232118999999997</v>
          </cell>
          <cell r="E3255">
            <v>0</v>
          </cell>
        </row>
        <row r="3256">
          <cell r="C3256">
            <v>38145</v>
          </cell>
          <cell r="D3256">
            <v>33.618538999999998</v>
          </cell>
          <cell r="E3256">
            <v>1.03E-4</v>
          </cell>
        </row>
        <row r="3257">
          <cell r="C3257">
            <v>38146</v>
          </cell>
          <cell r="D3257">
            <v>33.637860000000003</v>
          </cell>
          <cell r="E3257">
            <v>4.1399999999999998E-4</v>
          </cell>
        </row>
        <row r="3258">
          <cell r="C3258">
            <v>38147</v>
          </cell>
          <cell r="D3258">
            <v>34.391379000000001</v>
          </cell>
          <cell r="E3258">
            <v>1.2899999999999999E-4</v>
          </cell>
        </row>
        <row r="3259">
          <cell r="C3259">
            <v>38148</v>
          </cell>
          <cell r="D3259">
            <v>34.777799000000002</v>
          </cell>
          <cell r="E3259">
            <v>2.7900000000000001E-4</v>
          </cell>
        </row>
        <row r="3260">
          <cell r="C3260">
            <v>38149</v>
          </cell>
          <cell r="D3260">
            <v>36.516689</v>
          </cell>
          <cell r="E3260">
            <v>1.13E-4</v>
          </cell>
        </row>
        <row r="3261">
          <cell r="C3261">
            <v>38152</v>
          </cell>
          <cell r="D3261">
            <v>36.516689</v>
          </cell>
          <cell r="E3261">
            <v>0</v>
          </cell>
        </row>
        <row r="3262">
          <cell r="C3262">
            <v>38153</v>
          </cell>
          <cell r="D3262">
            <v>36.516689</v>
          </cell>
          <cell r="E3262">
            <v>0</v>
          </cell>
        </row>
        <row r="3263">
          <cell r="C3263">
            <v>38154</v>
          </cell>
          <cell r="D3263">
            <v>36.516689</v>
          </cell>
          <cell r="E3263">
            <v>0</v>
          </cell>
        </row>
        <row r="3264">
          <cell r="C3264">
            <v>38155</v>
          </cell>
          <cell r="D3264">
            <v>36.516689</v>
          </cell>
          <cell r="E3264">
            <v>0</v>
          </cell>
        </row>
        <row r="3265">
          <cell r="C3265">
            <v>38156</v>
          </cell>
          <cell r="D3265">
            <v>36.516689</v>
          </cell>
          <cell r="E3265">
            <v>0</v>
          </cell>
        </row>
        <row r="3266">
          <cell r="C3266">
            <v>38159</v>
          </cell>
          <cell r="D3266">
            <v>35.743848999999997</v>
          </cell>
          <cell r="E3266">
            <v>1.5E-5</v>
          </cell>
        </row>
        <row r="3267">
          <cell r="C3267">
            <v>38160</v>
          </cell>
          <cell r="D3267">
            <v>35.743848999999997</v>
          </cell>
          <cell r="E3267">
            <v>6.2000000000000003E-5</v>
          </cell>
        </row>
        <row r="3268">
          <cell r="C3268">
            <v>38161</v>
          </cell>
          <cell r="D3268">
            <v>35.743848999999997</v>
          </cell>
          <cell r="E3268">
            <v>0</v>
          </cell>
        </row>
        <row r="3269">
          <cell r="C3269">
            <v>38162</v>
          </cell>
          <cell r="D3269">
            <v>35.743848999999997</v>
          </cell>
          <cell r="E3269">
            <v>2.5000000000000001E-5</v>
          </cell>
        </row>
        <row r="3270">
          <cell r="C3270">
            <v>38163</v>
          </cell>
          <cell r="D3270">
            <v>35.743848999999997</v>
          </cell>
          <cell r="E3270">
            <v>7.2000000000000002E-5</v>
          </cell>
        </row>
        <row r="3271">
          <cell r="C3271">
            <v>38166</v>
          </cell>
          <cell r="D3271">
            <v>36.516689</v>
          </cell>
          <cell r="E3271">
            <v>2.5799999999999998E-4</v>
          </cell>
        </row>
        <row r="3272">
          <cell r="C3272">
            <v>38167</v>
          </cell>
          <cell r="D3272">
            <v>36.516689</v>
          </cell>
          <cell r="E3272">
            <v>4.1399999999999998E-4</v>
          </cell>
        </row>
        <row r="3273">
          <cell r="C3273">
            <v>38168</v>
          </cell>
          <cell r="D3273">
            <v>36.516689</v>
          </cell>
          <cell r="E3273">
            <v>0</v>
          </cell>
        </row>
        <row r="3274">
          <cell r="C3274">
            <v>38169</v>
          </cell>
          <cell r="D3274">
            <v>34.777799000000002</v>
          </cell>
          <cell r="E3274">
            <v>5.1E-5</v>
          </cell>
        </row>
        <row r="3275">
          <cell r="C3275">
            <v>38170</v>
          </cell>
          <cell r="D3275">
            <v>34.777799000000002</v>
          </cell>
          <cell r="E3275">
            <v>0</v>
          </cell>
        </row>
        <row r="3276">
          <cell r="C3276">
            <v>38173</v>
          </cell>
          <cell r="D3276">
            <v>34.777799000000002</v>
          </cell>
          <cell r="E3276">
            <v>0</v>
          </cell>
        </row>
        <row r="3277">
          <cell r="C3277">
            <v>38174</v>
          </cell>
          <cell r="D3277">
            <v>34.777799000000002</v>
          </cell>
          <cell r="E3277">
            <v>5.1E-5</v>
          </cell>
        </row>
        <row r="3278">
          <cell r="C3278">
            <v>38175</v>
          </cell>
          <cell r="D3278">
            <v>36.478046999999997</v>
          </cell>
          <cell r="E3278">
            <v>1.4999999999999999E-4</v>
          </cell>
        </row>
        <row r="3279">
          <cell r="C3279">
            <v>38176</v>
          </cell>
          <cell r="D3279">
            <v>36.478046999999997</v>
          </cell>
          <cell r="E3279">
            <v>0</v>
          </cell>
        </row>
        <row r="3280">
          <cell r="C3280">
            <v>38177</v>
          </cell>
          <cell r="D3280">
            <v>35.357429000000003</v>
          </cell>
          <cell r="E3280">
            <v>5.1E-5</v>
          </cell>
        </row>
        <row r="3281">
          <cell r="C3281">
            <v>38180</v>
          </cell>
          <cell r="D3281">
            <v>35.357429000000003</v>
          </cell>
          <cell r="E3281">
            <v>0</v>
          </cell>
        </row>
        <row r="3282">
          <cell r="C3282">
            <v>38181</v>
          </cell>
          <cell r="D3282">
            <v>35.357429000000003</v>
          </cell>
          <cell r="E3282">
            <v>1.2400000000000001E-4</v>
          </cell>
        </row>
        <row r="3283">
          <cell r="C3283">
            <v>38182</v>
          </cell>
          <cell r="D3283">
            <v>35.357429000000003</v>
          </cell>
          <cell r="E3283">
            <v>0</v>
          </cell>
        </row>
        <row r="3284">
          <cell r="C3284">
            <v>38183</v>
          </cell>
          <cell r="D3284">
            <v>35.357429000000003</v>
          </cell>
          <cell r="E3284">
            <v>3.1000000000000001E-5</v>
          </cell>
        </row>
        <row r="3285">
          <cell r="C3285">
            <v>38184</v>
          </cell>
          <cell r="D3285">
            <v>36.323478999999999</v>
          </cell>
          <cell r="E3285">
            <v>1.03E-4</v>
          </cell>
        </row>
        <row r="3286">
          <cell r="C3286">
            <v>38187</v>
          </cell>
          <cell r="D3286">
            <v>35.357429000000003</v>
          </cell>
          <cell r="E3286">
            <v>3.6000000000000001E-5</v>
          </cell>
        </row>
        <row r="3287">
          <cell r="C3287">
            <v>38188</v>
          </cell>
          <cell r="D3287">
            <v>35.357429000000003</v>
          </cell>
          <cell r="E3287">
            <v>0</v>
          </cell>
        </row>
        <row r="3288">
          <cell r="C3288">
            <v>38189</v>
          </cell>
          <cell r="D3288">
            <v>36.497368000000002</v>
          </cell>
          <cell r="E3288">
            <v>6.2000000000000003E-5</v>
          </cell>
        </row>
        <row r="3289">
          <cell r="C3289">
            <v>38190</v>
          </cell>
          <cell r="D3289">
            <v>36.516689</v>
          </cell>
          <cell r="E3289">
            <v>8.2000000000000001E-5</v>
          </cell>
        </row>
        <row r="3290">
          <cell r="C3290">
            <v>38191</v>
          </cell>
          <cell r="D3290">
            <v>36.516689</v>
          </cell>
          <cell r="E3290">
            <v>0</v>
          </cell>
        </row>
        <row r="3291">
          <cell r="C3291">
            <v>38194</v>
          </cell>
          <cell r="D3291">
            <v>36.516689</v>
          </cell>
          <cell r="E3291">
            <v>5.5999999999999999E-5</v>
          </cell>
        </row>
        <row r="3292">
          <cell r="C3292">
            <v>38195</v>
          </cell>
          <cell r="D3292">
            <v>34.79712</v>
          </cell>
          <cell r="E3292">
            <v>1.5E-5</v>
          </cell>
        </row>
        <row r="3293">
          <cell r="C3293">
            <v>38196</v>
          </cell>
          <cell r="D3293">
            <v>34.79712</v>
          </cell>
          <cell r="E3293">
            <v>0</v>
          </cell>
        </row>
        <row r="3294">
          <cell r="C3294">
            <v>38197</v>
          </cell>
          <cell r="D3294">
            <v>34.79712</v>
          </cell>
          <cell r="E3294">
            <v>0</v>
          </cell>
        </row>
        <row r="3295">
          <cell r="C3295">
            <v>38198</v>
          </cell>
          <cell r="D3295">
            <v>34.79712</v>
          </cell>
          <cell r="E3295">
            <v>0</v>
          </cell>
        </row>
        <row r="3296">
          <cell r="C3296">
            <v>38201</v>
          </cell>
          <cell r="D3296">
            <v>34.79712</v>
          </cell>
          <cell r="E3296">
            <v>0</v>
          </cell>
        </row>
        <row r="3297">
          <cell r="C3297">
            <v>38202</v>
          </cell>
          <cell r="D3297">
            <v>34.79712</v>
          </cell>
          <cell r="E3297">
            <v>0</v>
          </cell>
        </row>
        <row r="3298">
          <cell r="C3298">
            <v>38203</v>
          </cell>
          <cell r="D3298">
            <v>34.79712</v>
          </cell>
          <cell r="E3298">
            <v>0</v>
          </cell>
        </row>
        <row r="3299">
          <cell r="C3299">
            <v>38204</v>
          </cell>
          <cell r="D3299">
            <v>34.79712</v>
          </cell>
          <cell r="E3299">
            <v>0</v>
          </cell>
        </row>
        <row r="3300">
          <cell r="C3300">
            <v>38205</v>
          </cell>
          <cell r="D3300">
            <v>34.79712</v>
          </cell>
          <cell r="E3300">
            <v>0</v>
          </cell>
        </row>
        <row r="3301">
          <cell r="C3301">
            <v>38208</v>
          </cell>
          <cell r="D3301">
            <v>34.79712</v>
          </cell>
          <cell r="E3301">
            <v>0</v>
          </cell>
        </row>
        <row r="3302">
          <cell r="C3302">
            <v>38209</v>
          </cell>
          <cell r="D3302">
            <v>36.149590000000003</v>
          </cell>
          <cell r="E3302">
            <v>2.0000000000000002E-5</v>
          </cell>
        </row>
        <row r="3303">
          <cell r="C3303">
            <v>38210</v>
          </cell>
          <cell r="D3303">
            <v>36.149590000000003</v>
          </cell>
          <cell r="E3303">
            <v>0</v>
          </cell>
        </row>
        <row r="3304">
          <cell r="C3304">
            <v>38211</v>
          </cell>
          <cell r="D3304">
            <v>36.149590000000003</v>
          </cell>
          <cell r="E3304">
            <v>0</v>
          </cell>
        </row>
        <row r="3305">
          <cell r="C3305">
            <v>38212</v>
          </cell>
          <cell r="D3305">
            <v>40.786630000000002</v>
          </cell>
          <cell r="E3305">
            <v>1.55E-4</v>
          </cell>
        </row>
        <row r="3306">
          <cell r="C3306">
            <v>38215</v>
          </cell>
          <cell r="D3306">
            <v>40.786630000000002</v>
          </cell>
          <cell r="E3306">
            <v>0</v>
          </cell>
        </row>
        <row r="3307">
          <cell r="C3307">
            <v>38216</v>
          </cell>
          <cell r="D3307">
            <v>40.786630000000002</v>
          </cell>
          <cell r="E3307">
            <v>0</v>
          </cell>
        </row>
        <row r="3308">
          <cell r="C3308">
            <v>38217</v>
          </cell>
          <cell r="D3308">
            <v>40.786630000000002</v>
          </cell>
          <cell r="E3308">
            <v>0</v>
          </cell>
        </row>
        <row r="3309">
          <cell r="C3309">
            <v>38218</v>
          </cell>
          <cell r="D3309">
            <v>40.786630000000002</v>
          </cell>
          <cell r="E3309">
            <v>0</v>
          </cell>
        </row>
        <row r="3310">
          <cell r="C3310">
            <v>38219</v>
          </cell>
          <cell r="D3310">
            <v>40.786630000000002</v>
          </cell>
          <cell r="E3310">
            <v>0</v>
          </cell>
        </row>
        <row r="3311">
          <cell r="C3311">
            <v>38222</v>
          </cell>
          <cell r="D3311">
            <v>35.164219000000003</v>
          </cell>
          <cell r="E3311">
            <v>5.1E-5</v>
          </cell>
        </row>
        <row r="3312">
          <cell r="C3312">
            <v>38223</v>
          </cell>
          <cell r="D3312">
            <v>40.574098999999997</v>
          </cell>
          <cell r="E3312">
            <v>5.1E-5</v>
          </cell>
        </row>
        <row r="3313">
          <cell r="C3313">
            <v>38224</v>
          </cell>
          <cell r="D3313">
            <v>40.574098999999997</v>
          </cell>
          <cell r="E3313">
            <v>0</v>
          </cell>
        </row>
        <row r="3314">
          <cell r="C3314">
            <v>38225</v>
          </cell>
          <cell r="D3314">
            <v>40.574098999999997</v>
          </cell>
          <cell r="E3314">
            <v>0</v>
          </cell>
        </row>
        <row r="3315">
          <cell r="C3315">
            <v>38226</v>
          </cell>
          <cell r="D3315">
            <v>40.574098999999997</v>
          </cell>
          <cell r="E3315">
            <v>0</v>
          </cell>
        </row>
        <row r="3316">
          <cell r="C3316">
            <v>38229</v>
          </cell>
          <cell r="D3316">
            <v>40.574098999999997</v>
          </cell>
          <cell r="E3316">
            <v>0</v>
          </cell>
        </row>
        <row r="3317">
          <cell r="C3317">
            <v>38230</v>
          </cell>
          <cell r="D3317">
            <v>36.555331000000002</v>
          </cell>
          <cell r="E3317">
            <v>1.03E-4</v>
          </cell>
        </row>
        <row r="3318">
          <cell r="C3318">
            <v>38231</v>
          </cell>
          <cell r="D3318">
            <v>36.555331000000002</v>
          </cell>
          <cell r="E3318">
            <v>0</v>
          </cell>
        </row>
        <row r="3319">
          <cell r="C3319">
            <v>38232</v>
          </cell>
          <cell r="D3319">
            <v>36.555331000000002</v>
          </cell>
          <cell r="E3319">
            <v>0</v>
          </cell>
        </row>
        <row r="3320">
          <cell r="C3320">
            <v>38233</v>
          </cell>
          <cell r="D3320">
            <v>36.555331000000002</v>
          </cell>
          <cell r="E3320">
            <v>0</v>
          </cell>
        </row>
        <row r="3321">
          <cell r="C3321">
            <v>38236</v>
          </cell>
          <cell r="D3321">
            <v>36.555331000000002</v>
          </cell>
          <cell r="E3321">
            <v>0</v>
          </cell>
        </row>
        <row r="3322">
          <cell r="C3322">
            <v>38237</v>
          </cell>
          <cell r="D3322">
            <v>36.555331000000002</v>
          </cell>
          <cell r="E3322">
            <v>0</v>
          </cell>
        </row>
        <row r="3323">
          <cell r="C3323">
            <v>38238</v>
          </cell>
          <cell r="D3323">
            <v>36.555331000000002</v>
          </cell>
          <cell r="E3323">
            <v>0</v>
          </cell>
        </row>
        <row r="3324">
          <cell r="C3324">
            <v>38239</v>
          </cell>
          <cell r="D3324">
            <v>36.555331000000002</v>
          </cell>
          <cell r="E3324">
            <v>0</v>
          </cell>
        </row>
        <row r="3325">
          <cell r="C3325">
            <v>38240</v>
          </cell>
          <cell r="D3325">
            <v>39.511443999999997</v>
          </cell>
          <cell r="E3325">
            <v>4.6E-5</v>
          </cell>
        </row>
        <row r="3326">
          <cell r="C3326">
            <v>38243</v>
          </cell>
          <cell r="D3326">
            <v>41.346938999999999</v>
          </cell>
          <cell r="E3326">
            <v>2.12E-4</v>
          </cell>
        </row>
        <row r="3327">
          <cell r="C3327">
            <v>38244</v>
          </cell>
          <cell r="D3327">
            <v>41.346938999999999</v>
          </cell>
          <cell r="E3327">
            <v>0</v>
          </cell>
        </row>
        <row r="3328">
          <cell r="C3328">
            <v>38245</v>
          </cell>
          <cell r="D3328">
            <v>41.346938999999999</v>
          </cell>
          <cell r="E3328">
            <v>0</v>
          </cell>
        </row>
        <row r="3329">
          <cell r="C3329">
            <v>38246</v>
          </cell>
          <cell r="D3329">
            <v>41.346938999999999</v>
          </cell>
          <cell r="E3329">
            <v>0</v>
          </cell>
        </row>
        <row r="3330">
          <cell r="C3330">
            <v>38247</v>
          </cell>
          <cell r="D3330">
            <v>41.346938999999999</v>
          </cell>
          <cell r="E3330">
            <v>0</v>
          </cell>
        </row>
        <row r="3331">
          <cell r="C3331">
            <v>38250</v>
          </cell>
          <cell r="D3331">
            <v>39.801259000000002</v>
          </cell>
          <cell r="E3331">
            <v>2.63E-4</v>
          </cell>
        </row>
        <row r="3332">
          <cell r="C3332">
            <v>38251</v>
          </cell>
          <cell r="D3332">
            <v>39.743296000000001</v>
          </cell>
          <cell r="E3332">
            <v>2.0000000000000002E-5</v>
          </cell>
        </row>
        <row r="3333">
          <cell r="C3333">
            <v>38252</v>
          </cell>
          <cell r="D3333">
            <v>39.743296000000001</v>
          </cell>
          <cell r="E3333">
            <v>0</v>
          </cell>
        </row>
        <row r="3334">
          <cell r="C3334">
            <v>38253</v>
          </cell>
          <cell r="D3334">
            <v>39.743296000000001</v>
          </cell>
          <cell r="E3334">
            <v>0</v>
          </cell>
        </row>
        <row r="3335">
          <cell r="C3335">
            <v>38254</v>
          </cell>
          <cell r="D3335">
            <v>40.322926000000002</v>
          </cell>
          <cell r="E3335">
            <v>1.8100000000000001E-4</v>
          </cell>
        </row>
        <row r="3336">
          <cell r="C3336">
            <v>38257</v>
          </cell>
          <cell r="D3336">
            <v>40.574098999999997</v>
          </cell>
          <cell r="E3336">
            <v>4.1E-5</v>
          </cell>
        </row>
        <row r="3337">
          <cell r="C3337">
            <v>38258</v>
          </cell>
          <cell r="D3337">
            <v>38.352184000000001</v>
          </cell>
          <cell r="E3337">
            <v>6.2000000000000003E-5</v>
          </cell>
        </row>
        <row r="3338">
          <cell r="C3338">
            <v>38259</v>
          </cell>
          <cell r="D3338">
            <v>38.352184000000001</v>
          </cell>
          <cell r="E3338">
            <v>0</v>
          </cell>
        </row>
        <row r="3339">
          <cell r="C3339">
            <v>38260</v>
          </cell>
          <cell r="D3339">
            <v>38.352184000000001</v>
          </cell>
          <cell r="E3339">
            <v>0</v>
          </cell>
        </row>
        <row r="3340">
          <cell r="C3340">
            <v>38261</v>
          </cell>
          <cell r="D3340">
            <v>38.390825999999997</v>
          </cell>
          <cell r="E3340">
            <v>1.5E-5</v>
          </cell>
        </row>
        <row r="3341">
          <cell r="C3341">
            <v>38264</v>
          </cell>
          <cell r="D3341">
            <v>38.390825999999997</v>
          </cell>
          <cell r="E3341">
            <v>0</v>
          </cell>
        </row>
        <row r="3342">
          <cell r="C3342">
            <v>38265</v>
          </cell>
          <cell r="D3342">
            <v>38.390825999999997</v>
          </cell>
          <cell r="E3342">
            <v>0</v>
          </cell>
        </row>
        <row r="3343">
          <cell r="C3343">
            <v>38266</v>
          </cell>
          <cell r="D3343">
            <v>38.390825999999997</v>
          </cell>
          <cell r="E3343">
            <v>0</v>
          </cell>
        </row>
        <row r="3344">
          <cell r="C3344">
            <v>38267</v>
          </cell>
          <cell r="D3344">
            <v>38.390825999999997</v>
          </cell>
          <cell r="E3344">
            <v>0</v>
          </cell>
        </row>
        <row r="3345">
          <cell r="C3345">
            <v>38268</v>
          </cell>
          <cell r="D3345">
            <v>39.028419</v>
          </cell>
          <cell r="E3345">
            <v>5.1E-5</v>
          </cell>
        </row>
        <row r="3346">
          <cell r="C3346">
            <v>38271</v>
          </cell>
          <cell r="D3346">
            <v>39.028419</v>
          </cell>
          <cell r="E3346">
            <v>0</v>
          </cell>
        </row>
        <row r="3347">
          <cell r="C3347">
            <v>38272</v>
          </cell>
          <cell r="D3347">
            <v>39.028419</v>
          </cell>
          <cell r="E3347">
            <v>0</v>
          </cell>
        </row>
        <row r="3348">
          <cell r="C3348">
            <v>38273</v>
          </cell>
          <cell r="D3348">
            <v>39.028419</v>
          </cell>
          <cell r="E3348">
            <v>0</v>
          </cell>
        </row>
        <row r="3349">
          <cell r="C3349">
            <v>38274</v>
          </cell>
          <cell r="D3349">
            <v>38.854529999999997</v>
          </cell>
          <cell r="E3349">
            <v>1.5E-5</v>
          </cell>
        </row>
        <row r="3350">
          <cell r="C3350">
            <v>38275</v>
          </cell>
          <cell r="D3350">
            <v>38.854529999999997</v>
          </cell>
          <cell r="E3350">
            <v>0</v>
          </cell>
        </row>
        <row r="3351">
          <cell r="C3351">
            <v>38278</v>
          </cell>
          <cell r="D3351">
            <v>38.854529999999997</v>
          </cell>
          <cell r="E3351">
            <v>0</v>
          </cell>
        </row>
        <row r="3352">
          <cell r="C3352">
            <v>38279</v>
          </cell>
          <cell r="D3352">
            <v>38.854529999999997</v>
          </cell>
          <cell r="E3352">
            <v>0</v>
          </cell>
        </row>
        <row r="3353">
          <cell r="C3353">
            <v>38280</v>
          </cell>
          <cell r="D3353">
            <v>38.854529999999997</v>
          </cell>
          <cell r="E3353">
            <v>0</v>
          </cell>
        </row>
        <row r="3354">
          <cell r="C3354">
            <v>38281</v>
          </cell>
          <cell r="D3354">
            <v>40.380889000000003</v>
          </cell>
          <cell r="E3354">
            <v>3.4600000000000001E-4</v>
          </cell>
        </row>
        <row r="3355">
          <cell r="C3355">
            <v>38282</v>
          </cell>
          <cell r="D3355">
            <v>40.767308999999997</v>
          </cell>
          <cell r="E3355">
            <v>1.4999999999999999E-4</v>
          </cell>
        </row>
        <row r="3356">
          <cell r="C3356">
            <v>38285</v>
          </cell>
          <cell r="D3356">
            <v>40.574098999999997</v>
          </cell>
          <cell r="E3356">
            <v>4.1E-5</v>
          </cell>
        </row>
        <row r="3357">
          <cell r="C3357">
            <v>38286</v>
          </cell>
          <cell r="D3357">
            <v>40.574098999999997</v>
          </cell>
          <cell r="E3357">
            <v>0</v>
          </cell>
        </row>
        <row r="3358">
          <cell r="C3358">
            <v>38287</v>
          </cell>
          <cell r="D3358">
            <v>41.733359</v>
          </cell>
          <cell r="E3358">
            <v>2.12E-4</v>
          </cell>
        </row>
        <row r="3359">
          <cell r="C3359">
            <v>38288</v>
          </cell>
          <cell r="D3359">
            <v>41.733359</v>
          </cell>
          <cell r="E3359">
            <v>0</v>
          </cell>
        </row>
        <row r="3360">
          <cell r="C3360">
            <v>38289</v>
          </cell>
          <cell r="D3360">
            <v>41.733359</v>
          </cell>
          <cell r="E3360">
            <v>0</v>
          </cell>
        </row>
        <row r="3361">
          <cell r="C3361">
            <v>38292</v>
          </cell>
          <cell r="D3361">
            <v>41.733359</v>
          </cell>
          <cell r="E3361">
            <v>0</v>
          </cell>
        </row>
        <row r="3362">
          <cell r="C3362">
            <v>38293</v>
          </cell>
          <cell r="D3362">
            <v>41.733359</v>
          </cell>
          <cell r="E3362">
            <v>0</v>
          </cell>
        </row>
        <row r="3363">
          <cell r="C3363">
            <v>38294</v>
          </cell>
          <cell r="D3363">
            <v>42.506199000000002</v>
          </cell>
          <cell r="E3363">
            <v>5.0000000000000004E-6</v>
          </cell>
        </row>
        <row r="3364">
          <cell r="C3364">
            <v>38295</v>
          </cell>
          <cell r="D3364">
            <v>42.486877999999997</v>
          </cell>
          <cell r="E3364">
            <v>5.0000000000000004E-6</v>
          </cell>
        </row>
        <row r="3365">
          <cell r="C3365">
            <v>38296</v>
          </cell>
          <cell r="D3365">
            <v>38.641998999999998</v>
          </cell>
          <cell r="E3365">
            <v>5.1699999999999999E-4</v>
          </cell>
        </row>
        <row r="3366">
          <cell r="C3366">
            <v>38299</v>
          </cell>
          <cell r="D3366">
            <v>38.641998999999998</v>
          </cell>
          <cell r="E3366">
            <v>0</v>
          </cell>
        </row>
        <row r="3367">
          <cell r="C3367">
            <v>38300</v>
          </cell>
          <cell r="D3367">
            <v>38.641998999999998</v>
          </cell>
          <cell r="E3367">
            <v>0</v>
          </cell>
        </row>
        <row r="3368">
          <cell r="C3368">
            <v>38301</v>
          </cell>
          <cell r="D3368">
            <v>38.641998999999998</v>
          </cell>
          <cell r="E3368">
            <v>0</v>
          </cell>
        </row>
        <row r="3369">
          <cell r="C3369">
            <v>38302</v>
          </cell>
          <cell r="D3369">
            <v>39.047739999999997</v>
          </cell>
          <cell r="E3369">
            <v>1.0000000000000001E-5</v>
          </cell>
        </row>
        <row r="3370">
          <cell r="C3370">
            <v>38303</v>
          </cell>
          <cell r="D3370">
            <v>39.047739999999997</v>
          </cell>
          <cell r="E3370">
            <v>0</v>
          </cell>
        </row>
        <row r="3371">
          <cell r="C3371">
            <v>38306</v>
          </cell>
          <cell r="D3371">
            <v>39.047739999999997</v>
          </cell>
          <cell r="E3371">
            <v>0</v>
          </cell>
        </row>
        <row r="3372">
          <cell r="C3372">
            <v>38307</v>
          </cell>
          <cell r="D3372">
            <v>39.047739999999997</v>
          </cell>
          <cell r="E3372">
            <v>0</v>
          </cell>
        </row>
        <row r="3373">
          <cell r="C3373">
            <v>38308</v>
          </cell>
          <cell r="D3373">
            <v>40.264963000000002</v>
          </cell>
          <cell r="E3373">
            <v>5.1E-5</v>
          </cell>
        </row>
        <row r="3374">
          <cell r="C3374">
            <v>38309</v>
          </cell>
          <cell r="D3374">
            <v>39.221629</v>
          </cell>
          <cell r="E3374">
            <v>2.4800000000000001E-4</v>
          </cell>
        </row>
        <row r="3375">
          <cell r="C3375">
            <v>38310</v>
          </cell>
          <cell r="D3375">
            <v>39.125024000000003</v>
          </cell>
          <cell r="E3375">
            <v>1.9100000000000001E-4</v>
          </cell>
        </row>
        <row r="3376">
          <cell r="C3376">
            <v>38313</v>
          </cell>
          <cell r="D3376">
            <v>39.086382</v>
          </cell>
          <cell r="E3376">
            <v>3.3100000000000002E-4</v>
          </cell>
        </row>
        <row r="3377">
          <cell r="C3377">
            <v>38314</v>
          </cell>
          <cell r="D3377">
            <v>38.641998999999998</v>
          </cell>
          <cell r="E3377">
            <v>3.3100000000000002E-4</v>
          </cell>
        </row>
        <row r="3378">
          <cell r="C3378">
            <v>38315</v>
          </cell>
          <cell r="D3378">
            <v>38.641998999999998</v>
          </cell>
          <cell r="E3378">
            <v>0</v>
          </cell>
        </row>
        <row r="3379">
          <cell r="C3379">
            <v>38316</v>
          </cell>
          <cell r="D3379">
            <v>38.622678000000001</v>
          </cell>
          <cell r="E3379">
            <v>3.3100000000000002E-4</v>
          </cell>
        </row>
        <row r="3380">
          <cell r="C3380">
            <v>38317</v>
          </cell>
          <cell r="D3380">
            <v>40.535457000000001</v>
          </cell>
          <cell r="E3380">
            <v>7.7000000000000001E-5</v>
          </cell>
        </row>
        <row r="3381">
          <cell r="C3381">
            <v>38320</v>
          </cell>
          <cell r="D3381">
            <v>37.289529000000002</v>
          </cell>
          <cell r="E3381">
            <v>2.0000000000000002E-5</v>
          </cell>
        </row>
        <row r="3382">
          <cell r="C3382">
            <v>38321</v>
          </cell>
          <cell r="D3382">
            <v>37.289529000000002</v>
          </cell>
          <cell r="E3382">
            <v>0</v>
          </cell>
        </row>
        <row r="3383">
          <cell r="C3383">
            <v>38322</v>
          </cell>
          <cell r="D3383">
            <v>40.960518999999998</v>
          </cell>
          <cell r="E3383">
            <v>6.2000000000000003E-5</v>
          </cell>
        </row>
        <row r="3384">
          <cell r="C3384">
            <v>38323</v>
          </cell>
          <cell r="D3384">
            <v>40.960518999999998</v>
          </cell>
          <cell r="E3384">
            <v>0</v>
          </cell>
        </row>
        <row r="3385">
          <cell r="C3385">
            <v>38324</v>
          </cell>
          <cell r="D3385">
            <v>40.342247</v>
          </cell>
          <cell r="E3385">
            <v>1.03E-4</v>
          </cell>
        </row>
        <row r="3386">
          <cell r="C3386">
            <v>38327</v>
          </cell>
          <cell r="D3386">
            <v>39.994469000000002</v>
          </cell>
          <cell r="E3386">
            <v>4.6E-5</v>
          </cell>
        </row>
        <row r="3387">
          <cell r="C3387">
            <v>38328</v>
          </cell>
          <cell r="D3387">
            <v>39.994469000000002</v>
          </cell>
          <cell r="E3387">
            <v>0</v>
          </cell>
        </row>
        <row r="3388">
          <cell r="C3388">
            <v>38329</v>
          </cell>
          <cell r="D3388">
            <v>39.994469000000002</v>
          </cell>
          <cell r="E3388">
            <v>0</v>
          </cell>
        </row>
        <row r="3389">
          <cell r="C3389">
            <v>38330</v>
          </cell>
          <cell r="D3389">
            <v>39.994469000000002</v>
          </cell>
          <cell r="E3389">
            <v>0</v>
          </cell>
        </row>
        <row r="3390">
          <cell r="C3390">
            <v>38331</v>
          </cell>
          <cell r="D3390">
            <v>39.994469000000002</v>
          </cell>
          <cell r="E3390">
            <v>4.6E-5</v>
          </cell>
        </row>
        <row r="3391">
          <cell r="C3391">
            <v>38334</v>
          </cell>
          <cell r="D3391">
            <v>39.994469000000002</v>
          </cell>
          <cell r="E3391">
            <v>5.0000000000000004E-6</v>
          </cell>
        </row>
        <row r="3392">
          <cell r="C3392">
            <v>38335</v>
          </cell>
          <cell r="D3392">
            <v>39.994469000000002</v>
          </cell>
          <cell r="E3392">
            <v>0</v>
          </cell>
        </row>
        <row r="3393">
          <cell r="C3393">
            <v>38336</v>
          </cell>
          <cell r="D3393">
            <v>39.994469000000002</v>
          </cell>
          <cell r="E3393">
            <v>0</v>
          </cell>
        </row>
        <row r="3394">
          <cell r="C3394">
            <v>38337</v>
          </cell>
          <cell r="D3394">
            <v>39.994469000000002</v>
          </cell>
          <cell r="E3394">
            <v>0</v>
          </cell>
        </row>
        <row r="3395">
          <cell r="C3395">
            <v>38338</v>
          </cell>
          <cell r="D3395">
            <v>40.187679000000003</v>
          </cell>
          <cell r="E3395">
            <v>1.8100000000000001E-4</v>
          </cell>
        </row>
        <row r="3396">
          <cell r="C3396">
            <v>38342</v>
          </cell>
          <cell r="D3396">
            <v>38.448788999999998</v>
          </cell>
          <cell r="E3396">
            <v>2.43E-4</v>
          </cell>
        </row>
        <row r="3397">
          <cell r="C3397">
            <v>38344</v>
          </cell>
          <cell r="D3397">
            <v>38.448788999999998</v>
          </cell>
          <cell r="E3397">
            <v>3.1000000000000001E-5</v>
          </cell>
        </row>
        <row r="3398">
          <cell r="C3398">
            <v>38348</v>
          </cell>
          <cell r="D3398">
            <v>39.608049000000001</v>
          </cell>
          <cell r="E3398">
            <v>3.6000000000000001E-5</v>
          </cell>
        </row>
        <row r="3399">
          <cell r="C3399">
            <v>38350</v>
          </cell>
          <cell r="D3399">
            <v>39.608049000000001</v>
          </cell>
          <cell r="E3399">
            <v>7.2000000000000002E-5</v>
          </cell>
        </row>
        <row r="3400">
          <cell r="C3400">
            <v>38351</v>
          </cell>
          <cell r="D3400">
            <v>37.50206</v>
          </cell>
          <cell r="E3400">
            <v>6.4599999999999998E-4</v>
          </cell>
        </row>
        <row r="3401">
          <cell r="C3401">
            <v>38356</v>
          </cell>
          <cell r="D3401">
            <v>38.641998999999998</v>
          </cell>
          <cell r="E3401">
            <v>5.1699999999999999E-4</v>
          </cell>
        </row>
        <row r="3402">
          <cell r="C3402">
            <v>38357</v>
          </cell>
          <cell r="D3402">
            <v>38.641998999999998</v>
          </cell>
          <cell r="E3402">
            <v>3.77E-4</v>
          </cell>
        </row>
        <row r="3403">
          <cell r="C3403">
            <v>38363</v>
          </cell>
          <cell r="D3403">
            <v>41.540149</v>
          </cell>
          <cell r="E3403">
            <v>1.55E-4</v>
          </cell>
        </row>
        <row r="3404">
          <cell r="C3404">
            <v>38365</v>
          </cell>
          <cell r="D3404">
            <v>39.221629</v>
          </cell>
          <cell r="E3404">
            <v>9.2999999999999997E-5</v>
          </cell>
        </row>
        <row r="3405">
          <cell r="C3405">
            <v>38366</v>
          </cell>
          <cell r="D3405">
            <v>41.308297000000003</v>
          </cell>
          <cell r="E3405">
            <v>1.0000000000000001E-5</v>
          </cell>
        </row>
        <row r="3406">
          <cell r="C3406">
            <v>38369</v>
          </cell>
          <cell r="D3406">
            <v>40.574098999999997</v>
          </cell>
          <cell r="E3406">
            <v>8.2000000000000001E-5</v>
          </cell>
        </row>
        <row r="3407">
          <cell r="C3407">
            <v>38373</v>
          </cell>
          <cell r="D3407">
            <v>38.641998999999998</v>
          </cell>
          <cell r="E3407">
            <v>5.4799999999999998E-4</v>
          </cell>
        </row>
        <row r="3408">
          <cell r="C3408">
            <v>38376</v>
          </cell>
          <cell r="D3408">
            <v>38.661320000000003</v>
          </cell>
          <cell r="E3408">
            <v>2.0000000000000002E-5</v>
          </cell>
        </row>
        <row r="3409">
          <cell r="C3409">
            <v>38385</v>
          </cell>
          <cell r="D3409">
            <v>38.931814000000003</v>
          </cell>
          <cell r="E3409">
            <v>5.1E-5</v>
          </cell>
        </row>
        <row r="3410">
          <cell r="C3410">
            <v>38391</v>
          </cell>
          <cell r="D3410">
            <v>39.028419</v>
          </cell>
          <cell r="E3410">
            <v>7.7000000000000001E-5</v>
          </cell>
        </row>
        <row r="3411">
          <cell r="C3411">
            <v>38393</v>
          </cell>
          <cell r="D3411">
            <v>39.608049000000001</v>
          </cell>
          <cell r="E3411">
            <v>1.03E-4</v>
          </cell>
        </row>
        <row r="3412">
          <cell r="C3412">
            <v>38394</v>
          </cell>
          <cell r="D3412">
            <v>39.240949999999998</v>
          </cell>
          <cell r="E3412">
            <v>1.13E-4</v>
          </cell>
        </row>
        <row r="3413">
          <cell r="C3413">
            <v>38397</v>
          </cell>
          <cell r="D3413">
            <v>41.346938999999999</v>
          </cell>
          <cell r="E3413">
            <v>2.0100000000000001E-4</v>
          </cell>
        </row>
        <row r="3414">
          <cell r="C3414">
            <v>38399</v>
          </cell>
          <cell r="D3414">
            <v>41.346938999999999</v>
          </cell>
          <cell r="E3414">
            <v>1.03E-4</v>
          </cell>
        </row>
        <row r="3415">
          <cell r="C3415">
            <v>38401</v>
          </cell>
          <cell r="D3415">
            <v>41.926569000000001</v>
          </cell>
          <cell r="E3415">
            <v>8.7000000000000001E-5</v>
          </cell>
        </row>
        <row r="3416">
          <cell r="C3416">
            <v>38404</v>
          </cell>
          <cell r="D3416">
            <v>41.540149</v>
          </cell>
          <cell r="E3416">
            <v>5.5999999999999999E-5</v>
          </cell>
        </row>
        <row r="3417">
          <cell r="C3417">
            <v>38405</v>
          </cell>
          <cell r="D3417">
            <v>41.540149</v>
          </cell>
          <cell r="E3417">
            <v>4.1E-5</v>
          </cell>
        </row>
        <row r="3418">
          <cell r="C3418">
            <v>38407</v>
          </cell>
          <cell r="D3418">
            <v>42.274346999999999</v>
          </cell>
          <cell r="E3418">
            <v>5.1E-5</v>
          </cell>
        </row>
        <row r="3419">
          <cell r="C3419">
            <v>38408</v>
          </cell>
          <cell r="D3419">
            <v>42.486877999999997</v>
          </cell>
          <cell r="E3419">
            <v>1.03E-4</v>
          </cell>
        </row>
        <row r="3420">
          <cell r="C3420">
            <v>38411</v>
          </cell>
          <cell r="D3420">
            <v>41.153728999999998</v>
          </cell>
          <cell r="E3420">
            <v>7.7000000000000001E-5</v>
          </cell>
        </row>
        <row r="3421">
          <cell r="C3421">
            <v>38413</v>
          </cell>
          <cell r="D3421">
            <v>41.346938999999999</v>
          </cell>
          <cell r="E3421">
            <v>4.1E-5</v>
          </cell>
        </row>
        <row r="3422">
          <cell r="C3422">
            <v>38414</v>
          </cell>
          <cell r="D3422">
            <v>41.346938999999999</v>
          </cell>
          <cell r="E3422">
            <v>1.34E-4</v>
          </cell>
        </row>
        <row r="3423">
          <cell r="C3423">
            <v>38419</v>
          </cell>
          <cell r="D3423">
            <v>42.100458000000003</v>
          </cell>
          <cell r="E3423">
            <v>3.1000000000000001E-5</v>
          </cell>
        </row>
        <row r="3424">
          <cell r="C3424">
            <v>38421</v>
          </cell>
          <cell r="D3424">
            <v>42.467556999999999</v>
          </cell>
          <cell r="E3424">
            <v>5.5999999999999999E-5</v>
          </cell>
        </row>
        <row r="3425">
          <cell r="C3425">
            <v>38422</v>
          </cell>
          <cell r="D3425">
            <v>42.506199000000002</v>
          </cell>
          <cell r="E3425">
            <v>7.7000000000000001E-5</v>
          </cell>
        </row>
        <row r="3426">
          <cell r="C3426">
            <v>38425</v>
          </cell>
          <cell r="D3426">
            <v>42.506199000000002</v>
          </cell>
          <cell r="E3426">
            <v>4.6E-5</v>
          </cell>
        </row>
        <row r="3427">
          <cell r="C3427">
            <v>38426</v>
          </cell>
          <cell r="D3427">
            <v>40.612741</v>
          </cell>
          <cell r="E3427">
            <v>5.1699999999999999E-4</v>
          </cell>
        </row>
        <row r="3428">
          <cell r="C3428">
            <v>38429</v>
          </cell>
          <cell r="D3428">
            <v>40.574098999999997</v>
          </cell>
          <cell r="E3428">
            <v>2.12E-4</v>
          </cell>
        </row>
        <row r="3429">
          <cell r="C3429">
            <v>38432</v>
          </cell>
          <cell r="D3429">
            <v>40.574098999999997</v>
          </cell>
          <cell r="E3429">
            <v>3.6699999999999998E-4</v>
          </cell>
        </row>
        <row r="3430">
          <cell r="C3430">
            <v>38441</v>
          </cell>
          <cell r="D3430">
            <v>40.380889000000003</v>
          </cell>
          <cell r="E3430">
            <v>2.0100000000000001E-4</v>
          </cell>
        </row>
        <row r="3431">
          <cell r="C3431">
            <v>38442</v>
          </cell>
          <cell r="D3431">
            <v>39.608049000000001</v>
          </cell>
          <cell r="E3431">
            <v>2.63E-4</v>
          </cell>
        </row>
        <row r="3432">
          <cell r="C3432">
            <v>38443</v>
          </cell>
          <cell r="D3432">
            <v>37.772554</v>
          </cell>
          <cell r="E3432">
            <v>5.5800000000000001E-4</v>
          </cell>
        </row>
        <row r="3433">
          <cell r="C3433">
            <v>38455</v>
          </cell>
          <cell r="D3433">
            <v>38.622678000000001</v>
          </cell>
          <cell r="E3433">
            <v>1.2899999999999999E-4</v>
          </cell>
        </row>
        <row r="3434">
          <cell r="C3434">
            <v>38457</v>
          </cell>
          <cell r="D3434">
            <v>38.603357000000003</v>
          </cell>
          <cell r="E3434">
            <v>7.7000000000000001E-5</v>
          </cell>
        </row>
        <row r="3435">
          <cell r="C3435">
            <v>38460</v>
          </cell>
          <cell r="D3435">
            <v>38.622678000000001</v>
          </cell>
          <cell r="E3435">
            <v>5.1E-5</v>
          </cell>
        </row>
        <row r="3436">
          <cell r="C3436">
            <v>38462</v>
          </cell>
          <cell r="D3436">
            <v>38.641998999999998</v>
          </cell>
          <cell r="E3436">
            <v>7.2000000000000002E-5</v>
          </cell>
        </row>
        <row r="3437">
          <cell r="C3437">
            <v>38463</v>
          </cell>
          <cell r="D3437">
            <v>38.641998999999998</v>
          </cell>
          <cell r="E3437">
            <v>1.0000000000000001E-5</v>
          </cell>
        </row>
        <row r="3438">
          <cell r="C3438">
            <v>38464</v>
          </cell>
          <cell r="D3438">
            <v>36.806503999999997</v>
          </cell>
          <cell r="E3438">
            <v>4.3899999999999999E-4</v>
          </cell>
        </row>
        <row r="3439">
          <cell r="C3439">
            <v>38467</v>
          </cell>
          <cell r="D3439">
            <v>38.062368999999997</v>
          </cell>
          <cell r="E3439">
            <v>5.0000000000000004E-6</v>
          </cell>
        </row>
        <row r="3440">
          <cell r="C3440">
            <v>38470</v>
          </cell>
          <cell r="D3440">
            <v>38.641998999999998</v>
          </cell>
          <cell r="E3440">
            <v>2.2699999999999999E-4</v>
          </cell>
        </row>
        <row r="3441">
          <cell r="C3441">
            <v>38471</v>
          </cell>
          <cell r="D3441">
            <v>38.641998999999998</v>
          </cell>
          <cell r="E3441">
            <v>2.0699999999999999E-4</v>
          </cell>
        </row>
        <row r="3442">
          <cell r="C3442">
            <v>38478</v>
          </cell>
          <cell r="D3442">
            <v>41.134408000000001</v>
          </cell>
          <cell r="E3442">
            <v>2.5000000000000001E-5</v>
          </cell>
        </row>
        <row r="3443">
          <cell r="C3443">
            <v>38484</v>
          </cell>
          <cell r="D3443">
            <v>39.801259000000002</v>
          </cell>
          <cell r="E3443">
            <v>2.0699999999999999E-4</v>
          </cell>
        </row>
        <row r="3444">
          <cell r="C3444">
            <v>38485</v>
          </cell>
          <cell r="D3444">
            <v>39.801259000000002</v>
          </cell>
          <cell r="E3444">
            <v>3.1000000000000001E-5</v>
          </cell>
        </row>
        <row r="3445">
          <cell r="C3445">
            <v>38491</v>
          </cell>
          <cell r="D3445">
            <v>38.835208999999999</v>
          </cell>
          <cell r="E3445">
            <v>1.08E-4</v>
          </cell>
        </row>
        <row r="3446">
          <cell r="C3446">
            <v>38492</v>
          </cell>
          <cell r="D3446">
            <v>39.801259000000002</v>
          </cell>
          <cell r="E3446">
            <v>1.03E-4</v>
          </cell>
        </row>
        <row r="3447">
          <cell r="C3447">
            <v>38497</v>
          </cell>
          <cell r="D3447">
            <v>39.801259000000002</v>
          </cell>
          <cell r="E3447">
            <v>6.2000000000000003E-5</v>
          </cell>
        </row>
        <row r="3448">
          <cell r="C3448">
            <v>38499</v>
          </cell>
          <cell r="D3448">
            <v>39.801259000000002</v>
          </cell>
          <cell r="E3448">
            <v>5.0000000000000004E-6</v>
          </cell>
        </row>
        <row r="3449">
          <cell r="C3449">
            <v>38502</v>
          </cell>
          <cell r="D3449">
            <v>38.641998999999998</v>
          </cell>
          <cell r="E3449">
            <v>1.34E-4</v>
          </cell>
        </row>
        <row r="3450">
          <cell r="C3450">
            <v>38509</v>
          </cell>
          <cell r="D3450">
            <v>39.801259000000002</v>
          </cell>
          <cell r="E3450">
            <v>1.5E-5</v>
          </cell>
        </row>
        <row r="3451">
          <cell r="C3451">
            <v>38510</v>
          </cell>
          <cell r="D3451">
            <v>38.641998999999998</v>
          </cell>
          <cell r="E3451">
            <v>1.03E-4</v>
          </cell>
        </row>
        <row r="3452">
          <cell r="C3452">
            <v>38511</v>
          </cell>
          <cell r="D3452">
            <v>40.554777999999999</v>
          </cell>
          <cell r="E3452">
            <v>2.0699999999999999E-4</v>
          </cell>
        </row>
        <row r="3453">
          <cell r="C3453">
            <v>38523</v>
          </cell>
          <cell r="D3453">
            <v>39.608049000000001</v>
          </cell>
          <cell r="E3453">
            <v>8.2000000000000001E-5</v>
          </cell>
        </row>
        <row r="3454">
          <cell r="C3454">
            <v>38527</v>
          </cell>
          <cell r="D3454">
            <v>39.608049000000001</v>
          </cell>
          <cell r="E3454">
            <v>1.03E-4</v>
          </cell>
        </row>
        <row r="3455">
          <cell r="C3455">
            <v>38530</v>
          </cell>
          <cell r="D3455">
            <v>40.863914000000001</v>
          </cell>
          <cell r="E3455">
            <v>2.0699999999999999E-4</v>
          </cell>
        </row>
        <row r="3456">
          <cell r="C3456">
            <v>38531</v>
          </cell>
          <cell r="D3456">
            <v>39.608049000000001</v>
          </cell>
          <cell r="E3456">
            <v>4.1E-5</v>
          </cell>
        </row>
        <row r="3457">
          <cell r="C3457">
            <v>38534</v>
          </cell>
          <cell r="D3457">
            <v>38.680641000000001</v>
          </cell>
          <cell r="E3457">
            <v>5.5999999999999999E-5</v>
          </cell>
        </row>
        <row r="3458">
          <cell r="C3458">
            <v>38537</v>
          </cell>
          <cell r="D3458">
            <v>41.540149</v>
          </cell>
          <cell r="E3458">
            <v>2.5000000000000001E-5</v>
          </cell>
        </row>
        <row r="3459">
          <cell r="C3459">
            <v>38538</v>
          </cell>
          <cell r="D3459">
            <v>41.057124000000002</v>
          </cell>
          <cell r="E3459">
            <v>2.5000000000000001E-5</v>
          </cell>
        </row>
        <row r="3460">
          <cell r="C3460">
            <v>38551</v>
          </cell>
          <cell r="D3460">
            <v>38.680641000000001</v>
          </cell>
          <cell r="E3460">
            <v>5.5999999999999999E-5</v>
          </cell>
        </row>
        <row r="3461">
          <cell r="C3461">
            <v>38559</v>
          </cell>
          <cell r="D3461">
            <v>41.057124000000002</v>
          </cell>
          <cell r="E3461">
            <v>8.2799999999999996E-4</v>
          </cell>
        </row>
        <row r="3462">
          <cell r="C3462">
            <v>38573</v>
          </cell>
          <cell r="D3462">
            <v>40.767308999999997</v>
          </cell>
          <cell r="E3462">
            <v>2.5000000000000001E-5</v>
          </cell>
        </row>
        <row r="3463">
          <cell r="C3463">
            <v>38574</v>
          </cell>
          <cell r="D3463">
            <v>40.767308999999997</v>
          </cell>
          <cell r="E3463">
            <v>4.1E-5</v>
          </cell>
        </row>
        <row r="3464">
          <cell r="C3464">
            <v>38579</v>
          </cell>
          <cell r="D3464">
            <v>38.719282999999997</v>
          </cell>
          <cell r="E3464">
            <v>2.0699999999999999E-4</v>
          </cell>
        </row>
        <row r="3465">
          <cell r="C3465">
            <v>38580</v>
          </cell>
          <cell r="D3465">
            <v>41.037802999999997</v>
          </cell>
          <cell r="E3465">
            <v>4.2900000000000002E-4</v>
          </cell>
        </row>
        <row r="3466">
          <cell r="C3466">
            <v>38582</v>
          </cell>
          <cell r="D3466">
            <v>41.057124000000002</v>
          </cell>
          <cell r="E3466">
            <v>4.6500000000000003E-4</v>
          </cell>
        </row>
        <row r="3467">
          <cell r="C3467">
            <v>38583</v>
          </cell>
          <cell r="D3467">
            <v>41.057124000000002</v>
          </cell>
          <cell r="E3467">
            <v>1.3899999999999999E-4</v>
          </cell>
        </row>
        <row r="3468">
          <cell r="C3468">
            <v>38587</v>
          </cell>
          <cell r="D3468">
            <v>41.540149</v>
          </cell>
          <cell r="E3468">
            <v>3.1E-4</v>
          </cell>
        </row>
        <row r="3469">
          <cell r="C3469">
            <v>38588</v>
          </cell>
          <cell r="D3469">
            <v>41.540149</v>
          </cell>
          <cell r="E3469">
            <v>4.9600000000000002E-4</v>
          </cell>
        </row>
        <row r="3470">
          <cell r="C3470">
            <v>38590</v>
          </cell>
          <cell r="D3470">
            <v>42.506199000000002</v>
          </cell>
          <cell r="E3470">
            <v>3.4600000000000001E-4</v>
          </cell>
        </row>
        <row r="3471">
          <cell r="C3471">
            <v>38597</v>
          </cell>
          <cell r="D3471">
            <v>42.506199000000002</v>
          </cell>
          <cell r="E3471">
            <v>1.7000000000000001E-4</v>
          </cell>
        </row>
        <row r="3472">
          <cell r="C3472">
            <v>38601</v>
          </cell>
          <cell r="D3472">
            <v>42.506199000000002</v>
          </cell>
          <cell r="E3472">
            <v>2.5300000000000002E-4</v>
          </cell>
        </row>
        <row r="3473">
          <cell r="C3473">
            <v>38609</v>
          </cell>
          <cell r="D3473">
            <v>42.506199000000002</v>
          </cell>
          <cell r="E3473">
            <v>3.1000000000000001E-5</v>
          </cell>
        </row>
        <row r="3474">
          <cell r="C3474">
            <v>38621</v>
          </cell>
          <cell r="D3474">
            <v>42.506199000000002</v>
          </cell>
          <cell r="E3474">
            <v>3.6699999999999998E-4</v>
          </cell>
        </row>
        <row r="3475">
          <cell r="C3475">
            <v>38623</v>
          </cell>
          <cell r="D3475">
            <v>44.245089</v>
          </cell>
          <cell r="E3475">
            <v>5.1E-5</v>
          </cell>
        </row>
        <row r="3476">
          <cell r="C3476">
            <v>38631</v>
          </cell>
          <cell r="D3476">
            <v>43.472248999999998</v>
          </cell>
          <cell r="E3476">
            <v>5.5999999999999999E-5</v>
          </cell>
        </row>
        <row r="3477">
          <cell r="C3477">
            <v>38632</v>
          </cell>
          <cell r="D3477">
            <v>43.472248999999998</v>
          </cell>
          <cell r="E3477">
            <v>4.1E-5</v>
          </cell>
        </row>
        <row r="3478">
          <cell r="C3478">
            <v>38639</v>
          </cell>
          <cell r="D3478">
            <v>46.177188999999998</v>
          </cell>
          <cell r="E3478">
            <v>1.2899999999999999E-4</v>
          </cell>
        </row>
        <row r="3479">
          <cell r="C3479">
            <v>38657</v>
          </cell>
          <cell r="D3479">
            <v>46.370398999999999</v>
          </cell>
          <cell r="E3479">
            <v>1.5E-5</v>
          </cell>
        </row>
        <row r="3480">
          <cell r="C3480">
            <v>38663</v>
          </cell>
          <cell r="D3480">
            <v>44.438299000000001</v>
          </cell>
          <cell r="E3480">
            <v>7.2000000000000002E-5</v>
          </cell>
        </row>
        <row r="3481">
          <cell r="C3481">
            <v>38665</v>
          </cell>
          <cell r="D3481">
            <v>44.438299000000001</v>
          </cell>
          <cell r="E3481">
            <v>3.1000000000000001E-5</v>
          </cell>
        </row>
        <row r="3482">
          <cell r="C3482">
            <v>38671</v>
          </cell>
          <cell r="D3482">
            <v>44.438299000000001</v>
          </cell>
          <cell r="E3482">
            <v>7.7000000000000001E-5</v>
          </cell>
        </row>
        <row r="3483">
          <cell r="C3483">
            <v>38672</v>
          </cell>
          <cell r="D3483">
            <v>41.540149</v>
          </cell>
          <cell r="E3483">
            <v>5.1E-5</v>
          </cell>
        </row>
        <row r="3484">
          <cell r="C3484">
            <v>38679</v>
          </cell>
          <cell r="D3484">
            <v>42.293667999999997</v>
          </cell>
          <cell r="E3484">
            <v>1.5E-5</v>
          </cell>
        </row>
        <row r="3485">
          <cell r="C3485">
            <v>38680</v>
          </cell>
          <cell r="D3485">
            <v>42.506199000000002</v>
          </cell>
          <cell r="E3485">
            <v>1.03E-4</v>
          </cell>
        </row>
        <row r="3486">
          <cell r="C3486">
            <v>38685</v>
          </cell>
          <cell r="D3486">
            <v>42.312989000000002</v>
          </cell>
          <cell r="E3486">
            <v>6.2000000000000003E-5</v>
          </cell>
        </row>
        <row r="3487">
          <cell r="C3487">
            <v>38688</v>
          </cell>
          <cell r="D3487">
            <v>41.540149</v>
          </cell>
          <cell r="E3487">
            <v>1.5E-5</v>
          </cell>
        </row>
        <row r="3488">
          <cell r="C3488">
            <v>38692</v>
          </cell>
          <cell r="D3488">
            <v>43.472248999999998</v>
          </cell>
          <cell r="E3488">
            <v>1.0000000000000001E-5</v>
          </cell>
        </row>
        <row r="3489">
          <cell r="C3489">
            <v>38695</v>
          </cell>
          <cell r="D3489">
            <v>43.452928</v>
          </cell>
          <cell r="E3489">
            <v>2.5799999999999998E-4</v>
          </cell>
        </row>
        <row r="3490">
          <cell r="C3490">
            <v>38700</v>
          </cell>
          <cell r="D3490">
            <v>41.752679999999998</v>
          </cell>
          <cell r="E3490">
            <v>5.0000000000000004E-6</v>
          </cell>
        </row>
        <row r="3491">
          <cell r="C3491">
            <v>38705</v>
          </cell>
          <cell r="D3491">
            <v>42.506199000000002</v>
          </cell>
          <cell r="E3491">
            <v>1.2899999999999999E-4</v>
          </cell>
        </row>
        <row r="3492">
          <cell r="C3492">
            <v>38706</v>
          </cell>
          <cell r="D3492">
            <v>43.665458999999998</v>
          </cell>
          <cell r="E3492">
            <v>6.3599999999999996E-4</v>
          </cell>
        </row>
        <row r="3493">
          <cell r="C3493">
            <v>38707</v>
          </cell>
          <cell r="D3493">
            <v>44.051879</v>
          </cell>
          <cell r="E3493">
            <v>1.6000000000000001E-4</v>
          </cell>
        </row>
        <row r="3494">
          <cell r="C3494">
            <v>38708</v>
          </cell>
          <cell r="D3494">
            <v>44.438299000000001</v>
          </cell>
          <cell r="E3494">
            <v>3.2000000000000003E-4</v>
          </cell>
        </row>
        <row r="3495">
          <cell r="C3495">
            <v>38715</v>
          </cell>
          <cell r="D3495">
            <v>45.790768999999997</v>
          </cell>
          <cell r="E3495">
            <v>4.6E-5</v>
          </cell>
        </row>
        <row r="3496">
          <cell r="C3496">
            <v>38728</v>
          </cell>
          <cell r="D3496">
            <v>44.438299000000001</v>
          </cell>
          <cell r="E3496">
            <v>8.7000000000000001E-5</v>
          </cell>
        </row>
        <row r="3497">
          <cell r="C3497">
            <v>38729</v>
          </cell>
          <cell r="D3497">
            <v>46.370398999999999</v>
          </cell>
          <cell r="E3497">
            <v>5.3799999999999996E-4</v>
          </cell>
        </row>
        <row r="3498">
          <cell r="C3498">
            <v>38730</v>
          </cell>
          <cell r="D3498">
            <v>46.370398999999999</v>
          </cell>
          <cell r="E3498">
            <v>2.0000000000000002E-5</v>
          </cell>
        </row>
        <row r="3499">
          <cell r="C3499">
            <v>38734</v>
          </cell>
          <cell r="D3499">
            <v>46.370398999999999</v>
          </cell>
          <cell r="E3499">
            <v>5.1E-5</v>
          </cell>
        </row>
        <row r="3500">
          <cell r="C3500">
            <v>38735</v>
          </cell>
          <cell r="D3500">
            <v>46.370398999999999</v>
          </cell>
          <cell r="E3500">
            <v>2.0000000000000002E-5</v>
          </cell>
        </row>
        <row r="3501">
          <cell r="C3501">
            <v>38736</v>
          </cell>
          <cell r="D3501">
            <v>48.302498999999997</v>
          </cell>
          <cell r="E3501">
            <v>5.0000000000000004E-6</v>
          </cell>
        </row>
        <row r="3502">
          <cell r="C3502">
            <v>38744</v>
          </cell>
          <cell r="D3502">
            <v>48.302498999999997</v>
          </cell>
          <cell r="E3502">
            <v>1.6000000000000001E-4</v>
          </cell>
        </row>
        <row r="3503">
          <cell r="C3503">
            <v>38747</v>
          </cell>
          <cell r="D3503">
            <v>46.756819</v>
          </cell>
          <cell r="E3503">
            <v>1.13E-4</v>
          </cell>
        </row>
        <row r="3504">
          <cell r="C3504">
            <v>38749</v>
          </cell>
          <cell r="D3504">
            <v>51.393858999999999</v>
          </cell>
          <cell r="E3504">
            <v>1.0000000000000001E-5</v>
          </cell>
        </row>
        <row r="3505">
          <cell r="C3505">
            <v>38750</v>
          </cell>
          <cell r="D3505">
            <v>56.533245000000001</v>
          </cell>
          <cell r="E3505">
            <v>1.0000000000000001E-5</v>
          </cell>
        </row>
        <row r="3506">
          <cell r="C3506">
            <v>38751</v>
          </cell>
          <cell r="D3506">
            <v>56.011578</v>
          </cell>
          <cell r="E3506">
            <v>2.5000000000000001E-5</v>
          </cell>
        </row>
        <row r="3507">
          <cell r="C3507">
            <v>38754</v>
          </cell>
          <cell r="D3507">
            <v>56.030898999999998</v>
          </cell>
          <cell r="E3507">
            <v>3.6000000000000001E-5</v>
          </cell>
        </row>
        <row r="3508">
          <cell r="C3508">
            <v>38755</v>
          </cell>
          <cell r="D3508">
            <v>56.030898999999998</v>
          </cell>
          <cell r="E3508">
            <v>8.7000000000000001E-5</v>
          </cell>
        </row>
        <row r="3509">
          <cell r="C3509">
            <v>38756</v>
          </cell>
          <cell r="D3509">
            <v>57.962999000000003</v>
          </cell>
          <cell r="E3509">
            <v>1.1900000000000001E-4</v>
          </cell>
        </row>
        <row r="3510">
          <cell r="C3510">
            <v>38757</v>
          </cell>
          <cell r="D3510">
            <v>63.759298999999999</v>
          </cell>
          <cell r="E3510">
            <v>1.55E-4</v>
          </cell>
        </row>
        <row r="3511">
          <cell r="C3511">
            <v>38758</v>
          </cell>
          <cell r="D3511">
            <v>57.962999000000003</v>
          </cell>
          <cell r="E3511">
            <v>3.6000000000000001E-5</v>
          </cell>
        </row>
        <row r="3512">
          <cell r="C3512">
            <v>38761</v>
          </cell>
          <cell r="D3512">
            <v>63.179668999999997</v>
          </cell>
          <cell r="E3512">
            <v>2.0000000000000002E-5</v>
          </cell>
        </row>
        <row r="3513">
          <cell r="C3513">
            <v>38762</v>
          </cell>
          <cell r="D3513">
            <v>60.861148999999997</v>
          </cell>
          <cell r="E3513">
            <v>2.5799999999999998E-4</v>
          </cell>
        </row>
        <row r="3514">
          <cell r="C3514">
            <v>38765</v>
          </cell>
          <cell r="D3514">
            <v>63.372878999999998</v>
          </cell>
          <cell r="E3514">
            <v>5.0000000000000004E-6</v>
          </cell>
        </row>
        <row r="3515">
          <cell r="C3515">
            <v>38770</v>
          </cell>
          <cell r="D3515">
            <v>58.349418999999997</v>
          </cell>
          <cell r="E3515">
            <v>5.2700000000000002E-4</v>
          </cell>
        </row>
        <row r="3516">
          <cell r="C3516">
            <v>38771</v>
          </cell>
          <cell r="D3516">
            <v>62.406829000000002</v>
          </cell>
          <cell r="E3516">
            <v>5.0000000000000004E-6</v>
          </cell>
        </row>
        <row r="3517">
          <cell r="C3517">
            <v>38776</v>
          </cell>
          <cell r="D3517">
            <v>59.122259</v>
          </cell>
          <cell r="E3517">
            <v>4.6E-5</v>
          </cell>
        </row>
        <row r="3518">
          <cell r="C3518">
            <v>38777</v>
          </cell>
          <cell r="D3518">
            <v>58.929048999999999</v>
          </cell>
          <cell r="E3518">
            <v>1.08E-4</v>
          </cell>
        </row>
        <row r="3519">
          <cell r="C3519">
            <v>38778</v>
          </cell>
          <cell r="D3519">
            <v>62.406829000000002</v>
          </cell>
          <cell r="E3519">
            <v>5.0000000000000004E-6</v>
          </cell>
        </row>
        <row r="3520">
          <cell r="C3520">
            <v>38782</v>
          </cell>
          <cell r="D3520">
            <v>63.546768</v>
          </cell>
          <cell r="E3520">
            <v>1.75E-4</v>
          </cell>
        </row>
        <row r="3521">
          <cell r="C3521">
            <v>38783</v>
          </cell>
          <cell r="D3521">
            <v>63.546768</v>
          </cell>
          <cell r="E3521">
            <v>5.0000000000000004E-6</v>
          </cell>
        </row>
        <row r="3522">
          <cell r="C3522">
            <v>38790</v>
          </cell>
          <cell r="D3522">
            <v>59.315469</v>
          </cell>
          <cell r="E3522">
            <v>1.03E-4</v>
          </cell>
        </row>
        <row r="3523">
          <cell r="C3523">
            <v>38791</v>
          </cell>
          <cell r="D3523">
            <v>58.929048999999999</v>
          </cell>
          <cell r="E3523">
            <v>1.55E-4</v>
          </cell>
        </row>
        <row r="3524">
          <cell r="C3524">
            <v>38793</v>
          </cell>
          <cell r="D3524">
            <v>61.576025999999999</v>
          </cell>
          <cell r="E3524">
            <v>5.0000000000000004E-6</v>
          </cell>
        </row>
        <row r="3525">
          <cell r="C3525">
            <v>38796</v>
          </cell>
          <cell r="D3525">
            <v>61.633989</v>
          </cell>
          <cell r="E3525">
            <v>1.03E-4</v>
          </cell>
        </row>
        <row r="3526">
          <cell r="C3526">
            <v>38797</v>
          </cell>
          <cell r="D3526">
            <v>61.633989</v>
          </cell>
          <cell r="E3526">
            <v>5.0000000000000004E-6</v>
          </cell>
        </row>
        <row r="3527">
          <cell r="C3527">
            <v>38798</v>
          </cell>
          <cell r="D3527">
            <v>63.372878999999998</v>
          </cell>
          <cell r="E3527">
            <v>5.1699999999999999E-4</v>
          </cell>
        </row>
        <row r="3528">
          <cell r="C3528">
            <v>38803</v>
          </cell>
          <cell r="D3528">
            <v>61.827199</v>
          </cell>
          <cell r="E3528">
            <v>5.0000000000000004E-6</v>
          </cell>
        </row>
        <row r="3529">
          <cell r="C3529">
            <v>38804</v>
          </cell>
          <cell r="D3529">
            <v>61.827199</v>
          </cell>
          <cell r="E3529">
            <v>5.0000000000000004E-6</v>
          </cell>
        </row>
        <row r="3530">
          <cell r="C3530">
            <v>38805</v>
          </cell>
          <cell r="D3530">
            <v>60.648617999999999</v>
          </cell>
          <cell r="E3530">
            <v>3.1000000000000001E-5</v>
          </cell>
        </row>
        <row r="3531">
          <cell r="C3531">
            <v>38806</v>
          </cell>
          <cell r="D3531">
            <v>58.929048999999999</v>
          </cell>
          <cell r="E3531">
            <v>1.03E-4</v>
          </cell>
        </row>
        <row r="3532">
          <cell r="C3532">
            <v>38807</v>
          </cell>
          <cell r="D3532">
            <v>56.030898999999998</v>
          </cell>
          <cell r="E3532">
            <v>5.1199999999999998E-4</v>
          </cell>
        </row>
        <row r="3533">
          <cell r="C3533">
            <v>38810</v>
          </cell>
          <cell r="D3533">
            <v>53.132748999999997</v>
          </cell>
          <cell r="E3533">
            <v>3.3599999999999998E-4</v>
          </cell>
        </row>
        <row r="3534">
          <cell r="C3534">
            <v>38811</v>
          </cell>
          <cell r="D3534">
            <v>53.132748999999997</v>
          </cell>
          <cell r="E3534">
            <v>3.4600000000000001E-4</v>
          </cell>
        </row>
        <row r="3535">
          <cell r="C3535">
            <v>38813</v>
          </cell>
          <cell r="D3535">
            <v>55.644478999999997</v>
          </cell>
          <cell r="E3535">
            <v>3.6000000000000001E-5</v>
          </cell>
        </row>
        <row r="3536">
          <cell r="C3536">
            <v>38818</v>
          </cell>
          <cell r="D3536">
            <v>55.644478999999997</v>
          </cell>
          <cell r="E3536">
            <v>3.1000000000000001E-5</v>
          </cell>
        </row>
        <row r="3537">
          <cell r="C3537">
            <v>38819</v>
          </cell>
          <cell r="D3537">
            <v>55.644478999999997</v>
          </cell>
          <cell r="E3537">
            <v>8.7000000000000001E-5</v>
          </cell>
        </row>
        <row r="3538">
          <cell r="C3538">
            <v>38831</v>
          </cell>
          <cell r="D3538">
            <v>53.132748999999997</v>
          </cell>
          <cell r="E3538">
            <v>2.0000000000000002E-5</v>
          </cell>
        </row>
        <row r="3539">
          <cell r="C3539">
            <v>38832</v>
          </cell>
          <cell r="D3539">
            <v>53.325958999999997</v>
          </cell>
          <cell r="E3539">
            <v>3.1000000000000001E-5</v>
          </cell>
        </row>
        <row r="3540">
          <cell r="C3540">
            <v>38839</v>
          </cell>
          <cell r="D3540">
            <v>55.644478999999997</v>
          </cell>
          <cell r="E3540">
            <v>2.7900000000000001E-4</v>
          </cell>
        </row>
        <row r="3541">
          <cell r="C3541">
            <v>38840</v>
          </cell>
          <cell r="D3541">
            <v>55.644478999999997</v>
          </cell>
          <cell r="E3541">
            <v>1.4999999999999999E-4</v>
          </cell>
        </row>
        <row r="3542">
          <cell r="C3542">
            <v>38841</v>
          </cell>
          <cell r="D3542">
            <v>54.098799</v>
          </cell>
          <cell r="E3542">
            <v>1.2899999999999999E-4</v>
          </cell>
        </row>
        <row r="3543">
          <cell r="C3543">
            <v>38842</v>
          </cell>
          <cell r="D3543">
            <v>53.345280000000002</v>
          </cell>
          <cell r="E3543">
            <v>1.2899999999999999E-4</v>
          </cell>
        </row>
        <row r="3544">
          <cell r="C3544">
            <v>38849</v>
          </cell>
          <cell r="D3544">
            <v>53.345280000000002</v>
          </cell>
          <cell r="E3544">
            <v>1.1900000000000001E-4</v>
          </cell>
        </row>
        <row r="3545">
          <cell r="C3545">
            <v>38852</v>
          </cell>
          <cell r="D3545">
            <v>53.345280000000002</v>
          </cell>
          <cell r="E3545">
            <v>3.1000000000000001E-5</v>
          </cell>
        </row>
        <row r="3546">
          <cell r="C3546">
            <v>38853</v>
          </cell>
          <cell r="D3546">
            <v>53.325958999999997</v>
          </cell>
          <cell r="E3546">
            <v>1.13E-4</v>
          </cell>
        </row>
        <row r="3547">
          <cell r="C3547">
            <v>38855</v>
          </cell>
          <cell r="D3547">
            <v>53.132748999999997</v>
          </cell>
          <cell r="E3547">
            <v>3.9800000000000002E-4</v>
          </cell>
        </row>
        <row r="3548">
          <cell r="C3548">
            <v>38856</v>
          </cell>
          <cell r="D3548">
            <v>53.132748999999997</v>
          </cell>
          <cell r="E3548">
            <v>5.5999999999999999E-5</v>
          </cell>
        </row>
        <row r="3549">
          <cell r="C3549">
            <v>38859</v>
          </cell>
          <cell r="D3549">
            <v>53.132748999999997</v>
          </cell>
          <cell r="E3549">
            <v>2.12E-4</v>
          </cell>
        </row>
        <row r="3550">
          <cell r="C3550">
            <v>38860</v>
          </cell>
          <cell r="D3550">
            <v>53.132748999999997</v>
          </cell>
          <cell r="E3550">
            <v>1.03E-4</v>
          </cell>
        </row>
        <row r="3551">
          <cell r="C3551">
            <v>38861</v>
          </cell>
          <cell r="D3551">
            <v>53.132748999999997</v>
          </cell>
          <cell r="E3551">
            <v>3.6200000000000002E-4</v>
          </cell>
        </row>
        <row r="3552">
          <cell r="C3552">
            <v>38880</v>
          </cell>
          <cell r="D3552">
            <v>52.166699000000001</v>
          </cell>
          <cell r="E3552">
            <v>1.5E-5</v>
          </cell>
        </row>
        <row r="3553">
          <cell r="C3553">
            <v>38881</v>
          </cell>
          <cell r="D3553">
            <v>52.166699000000001</v>
          </cell>
          <cell r="E3553">
            <v>1.55E-4</v>
          </cell>
        </row>
        <row r="3554">
          <cell r="C3554">
            <v>38882</v>
          </cell>
          <cell r="D3554">
            <v>52.166699000000001</v>
          </cell>
          <cell r="E3554">
            <v>5.1E-5</v>
          </cell>
        </row>
        <row r="3555">
          <cell r="C3555">
            <v>38884</v>
          </cell>
          <cell r="D3555">
            <v>52.166699000000001</v>
          </cell>
          <cell r="E3555">
            <v>4.6E-5</v>
          </cell>
        </row>
        <row r="3556">
          <cell r="C3556">
            <v>38895</v>
          </cell>
          <cell r="D3556">
            <v>52.359909000000002</v>
          </cell>
          <cell r="E3556">
            <v>1.5E-5</v>
          </cell>
        </row>
        <row r="3557">
          <cell r="C3557">
            <v>38905</v>
          </cell>
          <cell r="D3557">
            <v>42.506199000000002</v>
          </cell>
          <cell r="E3557">
            <v>2.6749999999999999E-3</v>
          </cell>
        </row>
        <row r="3558">
          <cell r="C3558">
            <v>38908</v>
          </cell>
          <cell r="D3558">
            <v>45.211139000000003</v>
          </cell>
          <cell r="E3558">
            <v>6.7000000000000002E-5</v>
          </cell>
        </row>
        <row r="3559">
          <cell r="C3559">
            <v>38909</v>
          </cell>
          <cell r="D3559">
            <v>46.756819</v>
          </cell>
          <cell r="E3559">
            <v>3.4600000000000001E-4</v>
          </cell>
        </row>
        <row r="3560">
          <cell r="C3560">
            <v>38910</v>
          </cell>
          <cell r="D3560">
            <v>46.814782000000001</v>
          </cell>
          <cell r="E3560">
            <v>3.6000000000000001E-5</v>
          </cell>
        </row>
        <row r="3561">
          <cell r="C3561">
            <v>38915</v>
          </cell>
          <cell r="D3561">
            <v>49.616326999999998</v>
          </cell>
          <cell r="E3561">
            <v>1.8680000000000001E-3</v>
          </cell>
        </row>
        <row r="3562">
          <cell r="C3562">
            <v>38916</v>
          </cell>
          <cell r="D3562">
            <v>49.461759000000001</v>
          </cell>
          <cell r="E3562">
            <v>6.2000000000000003E-5</v>
          </cell>
        </row>
        <row r="3563">
          <cell r="C3563">
            <v>38917</v>
          </cell>
          <cell r="D3563">
            <v>50.041389000000002</v>
          </cell>
          <cell r="E3563">
            <v>1.03E-4</v>
          </cell>
        </row>
        <row r="3564">
          <cell r="C3564">
            <v>38922</v>
          </cell>
          <cell r="D3564">
            <v>50.041389000000002</v>
          </cell>
          <cell r="E3564">
            <v>4.1E-5</v>
          </cell>
        </row>
        <row r="3565">
          <cell r="C3565">
            <v>38930</v>
          </cell>
          <cell r="D3565">
            <v>50.041389000000002</v>
          </cell>
          <cell r="E3565">
            <v>4.6999999999999999E-4</v>
          </cell>
        </row>
        <row r="3566">
          <cell r="C3566">
            <v>38931</v>
          </cell>
          <cell r="D3566">
            <v>50.234599000000003</v>
          </cell>
          <cell r="E3566">
            <v>1.0000000000000001E-5</v>
          </cell>
        </row>
        <row r="3567">
          <cell r="C3567">
            <v>38932</v>
          </cell>
          <cell r="D3567">
            <v>50.234599000000003</v>
          </cell>
          <cell r="E3567">
            <v>1.0000000000000001E-5</v>
          </cell>
        </row>
        <row r="3568">
          <cell r="C3568">
            <v>38933</v>
          </cell>
          <cell r="D3568">
            <v>50.234599000000003</v>
          </cell>
          <cell r="E3568">
            <v>5.8399999999999999E-4</v>
          </cell>
        </row>
        <row r="3569">
          <cell r="C3569">
            <v>38943</v>
          </cell>
          <cell r="D3569">
            <v>50.234599000000003</v>
          </cell>
          <cell r="E3569">
            <v>7.7000000000000001E-5</v>
          </cell>
        </row>
        <row r="3570">
          <cell r="C3570">
            <v>38945</v>
          </cell>
          <cell r="D3570">
            <v>50.234599000000003</v>
          </cell>
          <cell r="E3570">
            <v>1.55E-4</v>
          </cell>
        </row>
        <row r="3571">
          <cell r="C3571">
            <v>38950</v>
          </cell>
          <cell r="D3571">
            <v>55.161453999999999</v>
          </cell>
          <cell r="E3571">
            <v>7.7000000000000001E-5</v>
          </cell>
        </row>
        <row r="3572">
          <cell r="C3572">
            <v>38951</v>
          </cell>
          <cell r="D3572">
            <v>50.234599000000003</v>
          </cell>
          <cell r="E3572">
            <v>1.55E-4</v>
          </cell>
        </row>
        <row r="3573">
          <cell r="C3573">
            <v>38957</v>
          </cell>
          <cell r="D3573">
            <v>55.026206999999999</v>
          </cell>
          <cell r="E3573">
            <v>1.0000000000000001E-5</v>
          </cell>
        </row>
        <row r="3574">
          <cell r="C3574">
            <v>38968</v>
          </cell>
          <cell r="D3574">
            <v>52.514476999999999</v>
          </cell>
          <cell r="E3574">
            <v>6.7000000000000002E-5</v>
          </cell>
        </row>
        <row r="3575">
          <cell r="C3575">
            <v>38971</v>
          </cell>
          <cell r="D3575">
            <v>52.147378000000003</v>
          </cell>
          <cell r="E3575">
            <v>1.03E-4</v>
          </cell>
        </row>
        <row r="3576">
          <cell r="C3576">
            <v>38975</v>
          </cell>
          <cell r="D3576">
            <v>51.200648999999999</v>
          </cell>
          <cell r="E3576">
            <v>2.5000000000000001E-5</v>
          </cell>
        </row>
        <row r="3577">
          <cell r="C3577">
            <v>38978</v>
          </cell>
          <cell r="D3577">
            <v>51.200648999999999</v>
          </cell>
          <cell r="E3577">
            <v>1.8100000000000001E-4</v>
          </cell>
        </row>
        <row r="3578">
          <cell r="C3578">
            <v>38979</v>
          </cell>
          <cell r="D3578">
            <v>51.200648999999999</v>
          </cell>
          <cell r="E3578">
            <v>1.03E-4</v>
          </cell>
        </row>
        <row r="3579">
          <cell r="C3579">
            <v>38980</v>
          </cell>
          <cell r="D3579">
            <v>51.200648999999999</v>
          </cell>
          <cell r="E3579">
            <v>3.1000000000000001E-5</v>
          </cell>
        </row>
        <row r="3580">
          <cell r="C3580">
            <v>38982</v>
          </cell>
          <cell r="D3580">
            <v>46.486325000000001</v>
          </cell>
          <cell r="E3580">
            <v>2.8400000000000002E-4</v>
          </cell>
        </row>
        <row r="3581">
          <cell r="C3581">
            <v>38985</v>
          </cell>
          <cell r="D3581">
            <v>51.123365</v>
          </cell>
          <cell r="E3581">
            <v>5.0000000000000004E-6</v>
          </cell>
        </row>
        <row r="3582">
          <cell r="C3582">
            <v>38986</v>
          </cell>
          <cell r="D3582">
            <v>50.775587000000002</v>
          </cell>
          <cell r="E3582">
            <v>5.0000000000000004E-6</v>
          </cell>
        </row>
        <row r="3583">
          <cell r="C3583">
            <v>38996</v>
          </cell>
          <cell r="D3583">
            <v>46.563609</v>
          </cell>
          <cell r="E3583">
            <v>1.55E-4</v>
          </cell>
        </row>
        <row r="3584">
          <cell r="C3584">
            <v>39001</v>
          </cell>
          <cell r="D3584">
            <v>48.302498999999997</v>
          </cell>
          <cell r="E3584">
            <v>2.0000000000000002E-5</v>
          </cell>
        </row>
        <row r="3585">
          <cell r="C3585">
            <v>39003</v>
          </cell>
          <cell r="D3585">
            <v>48.302498999999997</v>
          </cell>
          <cell r="E3585">
            <v>5.1E-5</v>
          </cell>
        </row>
        <row r="3586">
          <cell r="C3586">
            <v>39007</v>
          </cell>
          <cell r="D3586">
            <v>47.317127999999997</v>
          </cell>
          <cell r="E3586">
            <v>1.2400000000000001E-4</v>
          </cell>
        </row>
        <row r="3587">
          <cell r="C3587">
            <v>39009</v>
          </cell>
          <cell r="D3587">
            <v>48.302498999999997</v>
          </cell>
          <cell r="E3587">
            <v>2.0699999999999999E-4</v>
          </cell>
        </row>
        <row r="3588">
          <cell r="C3588">
            <v>39010</v>
          </cell>
          <cell r="D3588">
            <v>46.563609</v>
          </cell>
          <cell r="E3588">
            <v>1.5E-5</v>
          </cell>
        </row>
        <row r="3589">
          <cell r="C3589">
            <v>39014</v>
          </cell>
          <cell r="D3589">
            <v>48.302498999999997</v>
          </cell>
          <cell r="E3589">
            <v>3.2600000000000001E-4</v>
          </cell>
        </row>
        <row r="3590">
          <cell r="C3590">
            <v>39015</v>
          </cell>
          <cell r="D3590">
            <v>44.863360999999998</v>
          </cell>
          <cell r="E3590">
            <v>1.03E-4</v>
          </cell>
        </row>
        <row r="3591">
          <cell r="C3591">
            <v>39016</v>
          </cell>
          <cell r="D3591">
            <v>40.786630000000002</v>
          </cell>
          <cell r="E3591">
            <v>1.7000000000000001E-4</v>
          </cell>
        </row>
        <row r="3592">
          <cell r="C3592">
            <v>39027</v>
          </cell>
          <cell r="D3592">
            <v>44.863360999999998</v>
          </cell>
          <cell r="E3592">
            <v>1.5E-5</v>
          </cell>
        </row>
        <row r="3593">
          <cell r="C3593">
            <v>39034</v>
          </cell>
          <cell r="D3593">
            <v>42.738050999999999</v>
          </cell>
          <cell r="E3593">
            <v>7.7000000000000001E-5</v>
          </cell>
        </row>
        <row r="3594">
          <cell r="C3594">
            <v>39035</v>
          </cell>
          <cell r="D3594">
            <v>42.506199000000002</v>
          </cell>
          <cell r="E3594">
            <v>6.2000000000000003E-5</v>
          </cell>
        </row>
        <row r="3595">
          <cell r="C3595">
            <v>39036</v>
          </cell>
          <cell r="D3595">
            <v>42.506199000000002</v>
          </cell>
          <cell r="E3595">
            <v>5.1E-5</v>
          </cell>
        </row>
        <row r="3596">
          <cell r="C3596">
            <v>39038</v>
          </cell>
          <cell r="D3596">
            <v>43.762064000000002</v>
          </cell>
          <cell r="E3596">
            <v>5.1E-5</v>
          </cell>
        </row>
        <row r="3597">
          <cell r="C3597">
            <v>39042</v>
          </cell>
          <cell r="D3597">
            <v>43.124471</v>
          </cell>
          <cell r="E3597">
            <v>1.65E-4</v>
          </cell>
        </row>
        <row r="3598">
          <cell r="C3598">
            <v>39043</v>
          </cell>
          <cell r="D3598">
            <v>43.858668999999999</v>
          </cell>
          <cell r="E3598">
            <v>5.1E-5</v>
          </cell>
        </row>
        <row r="3599">
          <cell r="C3599">
            <v>39045</v>
          </cell>
          <cell r="D3599">
            <v>42.796014</v>
          </cell>
          <cell r="E3599">
            <v>3.6000000000000001E-5</v>
          </cell>
        </row>
        <row r="3600">
          <cell r="C3600">
            <v>39052</v>
          </cell>
          <cell r="D3600">
            <v>42.506199000000002</v>
          </cell>
          <cell r="E3600">
            <v>9.7999999999999997E-5</v>
          </cell>
        </row>
        <row r="3601">
          <cell r="C3601">
            <v>39055</v>
          </cell>
          <cell r="D3601">
            <v>39.839900999999998</v>
          </cell>
          <cell r="E3601">
            <v>9.2999999999999997E-5</v>
          </cell>
        </row>
        <row r="3602">
          <cell r="C3602">
            <v>39056</v>
          </cell>
          <cell r="D3602">
            <v>43.279038999999997</v>
          </cell>
          <cell r="E3602">
            <v>5.0000000000000004E-6</v>
          </cell>
        </row>
        <row r="3603">
          <cell r="C3603">
            <v>39057</v>
          </cell>
          <cell r="D3603">
            <v>43.433607000000002</v>
          </cell>
          <cell r="E3603">
            <v>2.0000000000000002E-5</v>
          </cell>
        </row>
        <row r="3604">
          <cell r="C3604">
            <v>39059</v>
          </cell>
          <cell r="D3604">
            <v>47.065955000000002</v>
          </cell>
          <cell r="E3604">
            <v>7.7000000000000001E-5</v>
          </cell>
        </row>
        <row r="3605">
          <cell r="C3605">
            <v>39062</v>
          </cell>
          <cell r="D3605">
            <v>46.138547000000003</v>
          </cell>
          <cell r="E3605">
            <v>1.5E-5</v>
          </cell>
        </row>
        <row r="3606">
          <cell r="C3606">
            <v>39063</v>
          </cell>
          <cell r="D3606">
            <v>45.172497</v>
          </cell>
          <cell r="E3606">
            <v>3.6699999999999998E-4</v>
          </cell>
        </row>
        <row r="3607">
          <cell r="C3607">
            <v>39070</v>
          </cell>
          <cell r="D3607">
            <v>45.017929000000002</v>
          </cell>
          <cell r="E3607">
            <v>4.55E-4</v>
          </cell>
        </row>
        <row r="3608">
          <cell r="C3608">
            <v>39079</v>
          </cell>
          <cell r="D3608">
            <v>45.983978999999998</v>
          </cell>
          <cell r="E3608">
            <v>2.0000000000000002E-5</v>
          </cell>
        </row>
        <row r="3609">
          <cell r="C3609">
            <v>39080</v>
          </cell>
          <cell r="D3609">
            <v>45.211139000000003</v>
          </cell>
          <cell r="E3609">
            <v>1.2899999999999999E-4</v>
          </cell>
        </row>
        <row r="3610">
          <cell r="C3610">
            <v>39084</v>
          </cell>
          <cell r="D3610">
            <v>45.211139000000003</v>
          </cell>
          <cell r="E3610">
            <v>1.6000000000000001E-4</v>
          </cell>
        </row>
        <row r="3611">
          <cell r="C3611">
            <v>39085</v>
          </cell>
          <cell r="D3611">
            <v>45.423670000000001</v>
          </cell>
          <cell r="E3611">
            <v>8.2000000000000001E-5</v>
          </cell>
        </row>
        <row r="3612">
          <cell r="C3612">
            <v>39086</v>
          </cell>
          <cell r="D3612">
            <v>45.442990999999999</v>
          </cell>
          <cell r="E3612">
            <v>3.6000000000000001E-5</v>
          </cell>
        </row>
        <row r="3613">
          <cell r="C3613">
            <v>39097</v>
          </cell>
          <cell r="D3613">
            <v>45.771447999999999</v>
          </cell>
          <cell r="E3613">
            <v>5.1E-5</v>
          </cell>
        </row>
        <row r="3614">
          <cell r="C3614">
            <v>39098</v>
          </cell>
          <cell r="D3614">
            <v>45.404349000000003</v>
          </cell>
          <cell r="E3614">
            <v>1.03E-4</v>
          </cell>
        </row>
        <row r="3615">
          <cell r="C3615">
            <v>39099</v>
          </cell>
          <cell r="D3615">
            <v>45.404349000000003</v>
          </cell>
          <cell r="E3615">
            <v>4.0299999999999998E-4</v>
          </cell>
        </row>
        <row r="3616">
          <cell r="C3616">
            <v>39105</v>
          </cell>
          <cell r="D3616">
            <v>42.892619000000003</v>
          </cell>
          <cell r="E3616">
            <v>3.1000000000000001E-5</v>
          </cell>
        </row>
        <row r="3617">
          <cell r="C3617">
            <v>39107</v>
          </cell>
          <cell r="D3617">
            <v>44.245089</v>
          </cell>
          <cell r="E3617">
            <v>1.44E-4</v>
          </cell>
        </row>
        <row r="3618">
          <cell r="C3618">
            <v>39114</v>
          </cell>
          <cell r="D3618">
            <v>45.404349000000003</v>
          </cell>
          <cell r="E3618">
            <v>1.2899999999999999E-4</v>
          </cell>
        </row>
        <row r="3619">
          <cell r="C3619">
            <v>39115</v>
          </cell>
          <cell r="D3619">
            <v>47.336449000000002</v>
          </cell>
          <cell r="E3619">
            <v>1.03E-4</v>
          </cell>
        </row>
        <row r="3620">
          <cell r="C3620">
            <v>39121</v>
          </cell>
          <cell r="D3620">
            <v>48.283177999999999</v>
          </cell>
          <cell r="E3620">
            <v>1.03E-4</v>
          </cell>
        </row>
        <row r="3621">
          <cell r="C3621">
            <v>39129</v>
          </cell>
          <cell r="D3621">
            <v>48.302498999999997</v>
          </cell>
          <cell r="E3621">
            <v>5.0000000000000004E-6</v>
          </cell>
        </row>
        <row r="3622">
          <cell r="C3622">
            <v>39135</v>
          </cell>
          <cell r="D3622">
            <v>48.302498999999997</v>
          </cell>
          <cell r="E3622">
            <v>7.2000000000000002E-5</v>
          </cell>
        </row>
        <row r="3623">
          <cell r="C3623">
            <v>39141</v>
          </cell>
          <cell r="D3623">
            <v>50.963000999999998</v>
          </cell>
          <cell r="E3623">
            <v>2.63E-4</v>
          </cell>
        </row>
        <row r="3624">
          <cell r="C3624">
            <v>39142</v>
          </cell>
          <cell r="D3624">
            <v>50.234599000000003</v>
          </cell>
          <cell r="E3624">
            <v>6.7000000000000002E-5</v>
          </cell>
        </row>
        <row r="3625">
          <cell r="C3625">
            <v>39143</v>
          </cell>
          <cell r="D3625">
            <v>50.234599000000003</v>
          </cell>
          <cell r="E3625">
            <v>4.1E-5</v>
          </cell>
        </row>
        <row r="3626">
          <cell r="C3626">
            <v>39146</v>
          </cell>
          <cell r="D3626">
            <v>48.302498999999997</v>
          </cell>
          <cell r="E3626">
            <v>3.3100000000000002E-4</v>
          </cell>
        </row>
        <row r="3627">
          <cell r="C3627">
            <v>39157</v>
          </cell>
          <cell r="D3627">
            <v>50.195957</v>
          </cell>
          <cell r="E3627">
            <v>5.1E-5</v>
          </cell>
        </row>
        <row r="3628">
          <cell r="C3628">
            <v>39162</v>
          </cell>
          <cell r="D3628">
            <v>50.234599000000003</v>
          </cell>
          <cell r="E3628">
            <v>1.08E-4</v>
          </cell>
        </row>
        <row r="3629">
          <cell r="C3629">
            <v>39163</v>
          </cell>
          <cell r="D3629">
            <v>49.654969000000001</v>
          </cell>
          <cell r="E3629">
            <v>1.08E-4</v>
          </cell>
        </row>
        <row r="3630">
          <cell r="C3630">
            <v>39164</v>
          </cell>
          <cell r="D3630">
            <v>50.041389000000002</v>
          </cell>
          <cell r="E3630">
            <v>2.5000000000000001E-5</v>
          </cell>
        </row>
        <row r="3631">
          <cell r="C3631">
            <v>39167</v>
          </cell>
          <cell r="D3631">
            <v>50.234599000000003</v>
          </cell>
          <cell r="E3631">
            <v>3.1500000000000001E-4</v>
          </cell>
        </row>
        <row r="3632">
          <cell r="C3632">
            <v>39168</v>
          </cell>
          <cell r="D3632">
            <v>50.234599000000003</v>
          </cell>
          <cell r="E3632">
            <v>1.55E-4</v>
          </cell>
        </row>
        <row r="3633">
          <cell r="C3633">
            <v>39169</v>
          </cell>
          <cell r="D3633">
            <v>49.654969000000001</v>
          </cell>
          <cell r="E3633">
            <v>6.7000000000000002E-5</v>
          </cell>
        </row>
        <row r="3634">
          <cell r="C3634">
            <v>39171</v>
          </cell>
          <cell r="D3634">
            <v>49.654969000000001</v>
          </cell>
          <cell r="E3634">
            <v>6.7000000000000002E-5</v>
          </cell>
        </row>
        <row r="3635">
          <cell r="C3635">
            <v>39175</v>
          </cell>
          <cell r="D3635">
            <v>49.654969000000001</v>
          </cell>
          <cell r="E3635">
            <v>7.7000000000000001E-5</v>
          </cell>
        </row>
        <row r="3636">
          <cell r="C3636">
            <v>39177</v>
          </cell>
          <cell r="D3636">
            <v>50.236531999999997</v>
          </cell>
          <cell r="E3636">
            <v>4.1E-5</v>
          </cell>
        </row>
        <row r="3637">
          <cell r="C3637">
            <v>39182</v>
          </cell>
          <cell r="D3637">
            <v>50.234599000000003</v>
          </cell>
          <cell r="E3637">
            <v>4.1E-5</v>
          </cell>
        </row>
        <row r="3638">
          <cell r="C3638">
            <v>39183</v>
          </cell>
          <cell r="D3638">
            <v>49.654969000000001</v>
          </cell>
          <cell r="E3638">
            <v>1.03E-4</v>
          </cell>
        </row>
        <row r="3639">
          <cell r="C3639">
            <v>39185</v>
          </cell>
          <cell r="D3639">
            <v>50.234599000000003</v>
          </cell>
          <cell r="E3639">
            <v>6.2000000000000003E-5</v>
          </cell>
        </row>
        <row r="3640">
          <cell r="C3640">
            <v>39189</v>
          </cell>
          <cell r="D3640">
            <v>50.041389000000002</v>
          </cell>
          <cell r="E3640">
            <v>2.0000000000000002E-5</v>
          </cell>
        </row>
        <row r="3641">
          <cell r="C3641">
            <v>39190</v>
          </cell>
          <cell r="D3641">
            <v>50.041389000000002</v>
          </cell>
          <cell r="E3641">
            <v>5.6899999999999995E-4</v>
          </cell>
        </row>
        <row r="3642">
          <cell r="C3642">
            <v>39192</v>
          </cell>
          <cell r="D3642">
            <v>50.234599000000003</v>
          </cell>
          <cell r="E3642">
            <v>5.1E-5</v>
          </cell>
        </row>
        <row r="3643">
          <cell r="C3643">
            <v>39204</v>
          </cell>
          <cell r="D3643">
            <v>50.234599000000003</v>
          </cell>
          <cell r="E3643">
            <v>7.7000000000000001E-5</v>
          </cell>
        </row>
        <row r="3644">
          <cell r="C3644">
            <v>39232</v>
          </cell>
          <cell r="D3644">
            <v>52.166699000000001</v>
          </cell>
          <cell r="E3644">
            <v>1.0000000000000001E-5</v>
          </cell>
        </row>
        <row r="3645">
          <cell r="C3645">
            <v>39233</v>
          </cell>
          <cell r="D3645">
            <v>52.166699000000001</v>
          </cell>
          <cell r="E3645">
            <v>1.0000000000000001E-5</v>
          </cell>
        </row>
        <row r="3646">
          <cell r="C3646">
            <v>39234</v>
          </cell>
          <cell r="D3646">
            <v>52.166699000000001</v>
          </cell>
          <cell r="E3646">
            <v>5.0000000000000004E-6</v>
          </cell>
        </row>
        <row r="3647">
          <cell r="C3647">
            <v>39245</v>
          </cell>
          <cell r="D3647">
            <v>51.200648999999999</v>
          </cell>
          <cell r="E3647">
            <v>2.8899999999999998E-4</v>
          </cell>
        </row>
        <row r="3648">
          <cell r="C3648">
            <v>39246</v>
          </cell>
          <cell r="D3648">
            <v>51.200648999999999</v>
          </cell>
          <cell r="E3648">
            <v>3.1000000000000001E-5</v>
          </cell>
        </row>
        <row r="3649">
          <cell r="C3649">
            <v>39247</v>
          </cell>
          <cell r="D3649">
            <v>51.200648999999999</v>
          </cell>
          <cell r="E3649">
            <v>1.03E-4</v>
          </cell>
        </row>
        <row r="3650">
          <cell r="C3650">
            <v>39252</v>
          </cell>
          <cell r="D3650">
            <v>51.200648999999999</v>
          </cell>
          <cell r="E3650">
            <v>1.03E-4</v>
          </cell>
        </row>
        <row r="3651">
          <cell r="C3651">
            <v>39255</v>
          </cell>
          <cell r="D3651">
            <v>52.166699000000001</v>
          </cell>
          <cell r="E3651">
            <v>2.0100000000000001E-4</v>
          </cell>
        </row>
        <row r="3652">
          <cell r="C3652">
            <v>39259</v>
          </cell>
          <cell r="D3652">
            <v>54.098799</v>
          </cell>
          <cell r="E3652">
            <v>5.1E-5</v>
          </cell>
        </row>
        <row r="3653">
          <cell r="C3653">
            <v>39265</v>
          </cell>
          <cell r="D3653">
            <v>51.200648999999999</v>
          </cell>
          <cell r="E3653">
            <v>4.1E-5</v>
          </cell>
        </row>
        <row r="3654">
          <cell r="C3654">
            <v>39268</v>
          </cell>
          <cell r="D3654">
            <v>54.098799</v>
          </cell>
          <cell r="E3654">
            <v>1.13E-4</v>
          </cell>
        </row>
        <row r="3655">
          <cell r="C3655">
            <v>39269</v>
          </cell>
          <cell r="D3655">
            <v>54.098799</v>
          </cell>
          <cell r="E3655">
            <v>1.08E-4</v>
          </cell>
        </row>
        <row r="3656">
          <cell r="C3656">
            <v>39279</v>
          </cell>
          <cell r="D3656">
            <v>53.132748999999997</v>
          </cell>
          <cell r="E3656">
            <v>5.1E-5</v>
          </cell>
        </row>
        <row r="3657">
          <cell r="C3657">
            <v>39286</v>
          </cell>
          <cell r="D3657">
            <v>54.098799</v>
          </cell>
          <cell r="E3657">
            <v>2.32E-4</v>
          </cell>
        </row>
        <row r="3658">
          <cell r="C3658">
            <v>39290</v>
          </cell>
          <cell r="D3658">
            <v>54.098799</v>
          </cell>
          <cell r="E3658">
            <v>2.32E-4</v>
          </cell>
        </row>
        <row r="3659">
          <cell r="C3659">
            <v>39296</v>
          </cell>
          <cell r="D3659">
            <v>56.030898999999998</v>
          </cell>
          <cell r="E3659">
            <v>5.1E-5</v>
          </cell>
        </row>
        <row r="3660">
          <cell r="C3660">
            <v>39297</v>
          </cell>
          <cell r="D3660">
            <v>54.678429000000001</v>
          </cell>
          <cell r="E3660">
            <v>5.1E-5</v>
          </cell>
        </row>
        <row r="3661">
          <cell r="C3661">
            <v>39308</v>
          </cell>
          <cell r="D3661">
            <v>55.837688999999997</v>
          </cell>
          <cell r="E3661">
            <v>1.55E-4</v>
          </cell>
        </row>
        <row r="3662">
          <cell r="C3662">
            <v>39310</v>
          </cell>
          <cell r="D3662">
            <v>56.030898999999998</v>
          </cell>
          <cell r="E3662">
            <v>2.0699999999999999E-4</v>
          </cell>
        </row>
        <row r="3663">
          <cell r="C3663">
            <v>39314</v>
          </cell>
          <cell r="D3663">
            <v>59.895099000000002</v>
          </cell>
          <cell r="E3663">
            <v>1.8599999999999999E-4</v>
          </cell>
        </row>
        <row r="3664">
          <cell r="C3664">
            <v>39315</v>
          </cell>
          <cell r="D3664">
            <v>54.098799</v>
          </cell>
          <cell r="E3664">
            <v>4.1E-5</v>
          </cell>
        </row>
        <row r="3665">
          <cell r="C3665">
            <v>39318</v>
          </cell>
          <cell r="D3665">
            <v>59.508679000000001</v>
          </cell>
          <cell r="E3665">
            <v>1.0000000000000001E-5</v>
          </cell>
        </row>
        <row r="3666">
          <cell r="C3666">
            <v>39321</v>
          </cell>
          <cell r="D3666">
            <v>55.064849000000002</v>
          </cell>
          <cell r="E3666">
            <v>1.0000000000000001E-5</v>
          </cell>
        </row>
        <row r="3667">
          <cell r="C3667">
            <v>39328</v>
          </cell>
          <cell r="D3667">
            <v>51.393858999999999</v>
          </cell>
          <cell r="E3667">
            <v>5.3799999999999996E-4</v>
          </cell>
        </row>
        <row r="3668">
          <cell r="C3668">
            <v>39335</v>
          </cell>
          <cell r="D3668">
            <v>51.393858999999999</v>
          </cell>
          <cell r="E3668">
            <v>5.0000000000000004E-6</v>
          </cell>
        </row>
        <row r="3669">
          <cell r="C3669">
            <v>39345</v>
          </cell>
          <cell r="D3669">
            <v>51.393858999999999</v>
          </cell>
          <cell r="E3669">
            <v>5.0000000000000004E-6</v>
          </cell>
        </row>
        <row r="3670">
          <cell r="C3670">
            <v>39359</v>
          </cell>
          <cell r="D3670">
            <v>56.409590999999999</v>
          </cell>
          <cell r="E3670">
            <v>5.1E-5</v>
          </cell>
        </row>
        <row r="3671">
          <cell r="C3671">
            <v>39360</v>
          </cell>
          <cell r="D3671">
            <v>51.393858999999999</v>
          </cell>
          <cell r="E3671">
            <v>8.7900000000000001E-4</v>
          </cell>
        </row>
        <row r="3672">
          <cell r="C3672">
            <v>39370</v>
          </cell>
          <cell r="D3672">
            <v>51.587069</v>
          </cell>
          <cell r="E3672">
            <v>6.7000000000000002E-5</v>
          </cell>
        </row>
        <row r="3673">
          <cell r="C3673">
            <v>39372</v>
          </cell>
          <cell r="D3673">
            <v>51.393858999999999</v>
          </cell>
          <cell r="E3673">
            <v>7.7000000000000001E-5</v>
          </cell>
        </row>
        <row r="3674">
          <cell r="C3674">
            <v>39379</v>
          </cell>
          <cell r="D3674">
            <v>53.132748999999997</v>
          </cell>
          <cell r="E3674">
            <v>2.5000000000000001E-5</v>
          </cell>
        </row>
        <row r="3675">
          <cell r="C3675">
            <v>39384</v>
          </cell>
          <cell r="D3675">
            <v>53.905588999999999</v>
          </cell>
          <cell r="E3675">
            <v>4.6E-5</v>
          </cell>
        </row>
        <row r="3676">
          <cell r="C3676">
            <v>39385</v>
          </cell>
          <cell r="D3676">
            <v>54.164490999999998</v>
          </cell>
          <cell r="E3676">
            <v>8.2000000000000001E-5</v>
          </cell>
        </row>
        <row r="3677">
          <cell r="C3677">
            <v>39386</v>
          </cell>
          <cell r="D3677">
            <v>55.312157999999997</v>
          </cell>
          <cell r="E3677">
            <v>6.7000000000000002E-5</v>
          </cell>
        </row>
        <row r="3678">
          <cell r="C3678">
            <v>39387</v>
          </cell>
          <cell r="D3678">
            <v>54.292009</v>
          </cell>
          <cell r="E3678">
            <v>2.0000000000000002E-5</v>
          </cell>
        </row>
        <row r="3679">
          <cell r="C3679">
            <v>39388</v>
          </cell>
          <cell r="D3679">
            <v>53.712378999999999</v>
          </cell>
          <cell r="E3679">
            <v>2.0100000000000001E-4</v>
          </cell>
        </row>
        <row r="3680">
          <cell r="C3680">
            <v>39399</v>
          </cell>
          <cell r="D3680">
            <v>53.712378999999999</v>
          </cell>
          <cell r="E3680">
            <v>2.5000000000000001E-5</v>
          </cell>
        </row>
        <row r="3681">
          <cell r="C3681">
            <v>39402</v>
          </cell>
          <cell r="D3681">
            <v>53.712378999999999</v>
          </cell>
          <cell r="E3681">
            <v>2.5000000000000001E-5</v>
          </cell>
        </row>
        <row r="3682">
          <cell r="C3682">
            <v>39406</v>
          </cell>
          <cell r="D3682">
            <v>54.098799</v>
          </cell>
          <cell r="E3682">
            <v>9.2999999999999997E-5</v>
          </cell>
        </row>
        <row r="3683">
          <cell r="C3683">
            <v>39407</v>
          </cell>
          <cell r="D3683">
            <v>54.098799</v>
          </cell>
          <cell r="E3683">
            <v>9.2999999999999997E-5</v>
          </cell>
        </row>
        <row r="3684">
          <cell r="C3684">
            <v>39408</v>
          </cell>
          <cell r="D3684">
            <v>54.098799</v>
          </cell>
          <cell r="E3684">
            <v>1.44E-4</v>
          </cell>
        </row>
        <row r="3685">
          <cell r="C3685">
            <v>39409</v>
          </cell>
          <cell r="D3685">
            <v>53.905588999999999</v>
          </cell>
          <cell r="E3685">
            <v>3.6000000000000001E-5</v>
          </cell>
        </row>
        <row r="3686">
          <cell r="C3686">
            <v>39412</v>
          </cell>
          <cell r="D3686">
            <v>53.905588999999999</v>
          </cell>
          <cell r="E3686">
            <v>3.6000000000000001E-5</v>
          </cell>
        </row>
        <row r="3687">
          <cell r="C3687">
            <v>39413</v>
          </cell>
          <cell r="D3687">
            <v>57.769789000000003</v>
          </cell>
          <cell r="E3687">
            <v>1.5E-5</v>
          </cell>
        </row>
        <row r="3688">
          <cell r="C3688">
            <v>39414</v>
          </cell>
          <cell r="D3688">
            <v>57.962999000000003</v>
          </cell>
          <cell r="E3688">
            <v>1.0000000000000001E-5</v>
          </cell>
        </row>
        <row r="3689">
          <cell r="C3689">
            <v>39415</v>
          </cell>
          <cell r="D3689">
            <v>59.895099000000002</v>
          </cell>
          <cell r="E3689">
            <v>1.13E-4</v>
          </cell>
        </row>
        <row r="3690">
          <cell r="C3690">
            <v>39416</v>
          </cell>
          <cell r="D3690">
            <v>59.895099000000002</v>
          </cell>
          <cell r="E3690">
            <v>3.6000000000000001E-5</v>
          </cell>
        </row>
        <row r="3691">
          <cell r="C3691">
            <v>39419</v>
          </cell>
          <cell r="D3691">
            <v>59.895099000000002</v>
          </cell>
          <cell r="E3691">
            <v>9.2999999999999997E-5</v>
          </cell>
        </row>
        <row r="3692">
          <cell r="C3692">
            <v>39420</v>
          </cell>
          <cell r="D3692">
            <v>57.962999000000003</v>
          </cell>
          <cell r="E3692">
            <v>3.4099999999999999E-4</v>
          </cell>
        </row>
        <row r="3693">
          <cell r="C3693">
            <v>39427</v>
          </cell>
          <cell r="D3693">
            <v>57.962999000000003</v>
          </cell>
          <cell r="E3693">
            <v>1.03E-4</v>
          </cell>
        </row>
        <row r="3694">
          <cell r="C3694">
            <v>39430</v>
          </cell>
          <cell r="D3694">
            <v>59.122259</v>
          </cell>
          <cell r="E3694">
            <v>5.1E-5</v>
          </cell>
        </row>
        <row r="3695">
          <cell r="C3695">
            <v>39433</v>
          </cell>
          <cell r="D3695">
            <v>59.122259</v>
          </cell>
          <cell r="E3695">
            <v>8.2000000000000001E-5</v>
          </cell>
        </row>
        <row r="3696">
          <cell r="C3696">
            <v>39436</v>
          </cell>
          <cell r="D3696">
            <v>57.962999000000003</v>
          </cell>
          <cell r="E3696">
            <v>5.1E-5</v>
          </cell>
        </row>
        <row r="3697">
          <cell r="C3697">
            <v>39437</v>
          </cell>
          <cell r="D3697">
            <v>59.122259</v>
          </cell>
          <cell r="E3697">
            <v>1.3899999999999999E-4</v>
          </cell>
        </row>
        <row r="3698">
          <cell r="C3698">
            <v>39443</v>
          </cell>
          <cell r="D3698">
            <v>59.122259</v>
          </cell>
          <cell r="E3698">
            <v>8.2000000000000001E-5</v>
          </cell>
        </row>
        <row r="3699">
          <cell r="C3699">
            <v>39451</v>
          </cell>
          <cell r="D3699">
            <v>57.962999000000003</v>
          </cell>
          <cell r="E3699">
            <v>1.03E-4</v>
          </cell>
        </row>
        <row r="3700">
          <cell r="C3700">
            <v>39454</v>
          </cell>
          <cell r="D3700">
            <v>57.962999000000003</v>
          </cell>
          <cell r="E3700">
            <v>7.2000000000000002E-5</v>
          </cell>
        </row>
        <row r="3701">
          <cell r="C3701">
            <v>39456</v>
          </cell>
          <cell r="D3701">
            <v>57.962999000000003</v>
          </cell>
          <cell r="E3701">
            <v>1.0000000000000001E-5</v>
          </cell>
        </row>
        <row r="3702">
          <cell r="C3702">
            <v>39457</v>
          </cell>
          <cell r="D3702">
            <v>57.962999000000003</v>
          </cell>
          <cell r="E3702">
            <v>1.0000000000000001E-5</v>
          </cell>
        </row>
        <row r="3703">
          <cell r="C3703">
            <v>39461</v>
          </cell>
          <cell r="D3703">
            <v>57.962999000000003</v>
          </cell>
          <cell r="E3703">
            <v>5.0000000000000004E-6</v>
          </cell>
        </row>
        <row r="3704">
          <cell r="C3704">
            <v>39463</v>
          </cell>
          <cell r="D3704">
            <v>57.962999000000003</v>
          </cell>
          <cell r="E3704">
            <v>5.1E-5</v>
          </cell>
        </row>
        <row r="3705">
          <cell r="C3705">
            <v>39464</v>
          </cell>
          <cell r="D3705">
            <v>57.962999000000003</v>
          </cell>
          <cell r="E3705">
            <v>1.0000000000000001E-5</v>
          </cell>
        </row>
        <row r="3706">
          <cell r="C3706">
            <v>39469</v>
          </cell>
          <cell r="D3706">
            <v>54.485219000000001</v>
          </cell>
          <cell r="E3706">
            <v>1.08E-4</v>
          </cell>
        </row>
        <row r="3707">
          <cell r="C3707">
            <v>39485</v>
          </cell>
          <cell r="D3707">
            <v>55.644478999999997</v>
          </cell>
          <cell r="E3707">
            <v>5.1E-5</v>
          </cell>
        </row>
        <row r="3708">
          <cell r="C3708">
            <v>39490</v>
          </cell>
          <cell r="D3708">
            <v>55.451269000000003</v>
          </cell>
          <cell r="E3708">
            <v>1.8100000000000001E-4</v>
          </cell>
        </row>
        <row r="3709">
          <cell r="C3709">
            <v>39491</v>
          </cell>
          <cell r="D3709">
            <v>57.962999000000003</v>
          </cell>
          <cell r="E3709">
            <v>2.5000000000000001E-5</v>
          </cell>
        </row>
        <row r="3710">
          <cell r="C3710">
            <v>39492</v>
          </cell>
          <cell r="D3710">
            <v>57.962999000000003</v>
          </cell>
          <cell r="E3710">
            <v>3.1000000000000001E-5</v>
          </cell>
        </row>
        <row r="3711">
          <cell r="C3711">
            <v>39493</v>
          </cell>
          <cell r="D3711">
            <v>63.759298999999999</v>
          </cell>
          <cell r="E3711">
            <v>1.8100000000000001E-4</v>
          </cell>
        </row>
        <row r="3712">
          <cell r="C3712">
            <v>39496</v>
          </cell>
          <cell r="D3712">
            <v>66.657449</v>
          </cell>
          <cell r="E3712">
            <v>5.1E-5</v>
          </cell>
        </row>
        <row r="3713">
          <cell r="C3713">
            <v>39497</v>
          </cell>
          <cell r="D3713">
            <v>66.657449</v>
          </cell>
          <cell r="E3713">
            <v>5.1E-5</v>
          </cell>
        </row>
        <row r="3714">
          <cell r="C3714">
            <v>39520</v>
          </cell>
          <cell r="D3714">
            <v>62.793249000000003</v>
          </cell>
          <cell r="E3714">
            <v>2.7900000000000001E-4</v>
          </cell>
        </row>
        <row r="3715">
          <cell r="C3715">
            <v>39521</v>
          </cell>
          <cell r="D3715">
            <v>59.895099000000002</v>
          </cell>
          <cell r="E3715">
            <v>1.5E-5</v>
          </cell>
        </row>
        <row r="3716">
          <cell r="C3716">
            <v>39524</v>
          </cell>
          <cell r="D3716">
            <v>60.861148999999997</v>
          </cell>
          <cell r="E3716">
            <v>2.0000000000000002E-5</v>
          </cell>
        </row>
        <row r="3717">
          <cell r="C3717">
            <v>39525</v>
          </cell>
          <cell r="D3717">
            <v>62.793249000000003</v>
          </cell>
          <cell r="E3717">
            <v>5.0000000000000004E-6</v>
          </cell>
        </row>
        <row r="3718">
          <cell r="C3718">
            <v>39527</v>
          </cell>
          <cell r="D3718">
            <v>62.793249000000003</v>
          </cell>
          <cell r="E3718">
            <v>1.5E-5</v>
          </cell>
        </row>
        <row r="3719">
          <cell r="C3719">
            <v>39538</v>
          </cell>
          <cell r="D3719">
            <v>62.793249000000003</v>
          </cell>
          <cell r="E3719">
            <v>3.1000000000000001E-5</v>
          </cell>
        </row>
        <row r="3720">
          <cell r="C3720">
            <v>39541</v>
          </cell>
          <cell r="D3720">
            <v>62.793249000000003</v>
          </cell>
          <cell r="E3720">
            <v>5.0000000000000004E-6</v>
          </cell>
        </row>
        <row r="3721">
          <cell r="C3721">
            <v>39542</v>
          </cell>
          <cell r="D3721">
            <v>62.793249000000003</v>
          </cell>
          <cell r="E3721">
            <v>5.0000000000000004E-6</v>
          </cell>
        </row>
        <row r="3722">
          <cell r="C3722">
            <v>39545</v>
          </cell>
          <cell r="D3722">
            <v>62.793249000000003</v>
          </cell>
          <cell r="E3722">
            <v>2.5000000000000001E-5</v>
          </cell>
        </row>
        <row r="3723">
          <cell r="C3723">
            <v>39546</v>
          </cell>
          <cell r="D3723">
            <v>62.793249000000003</v>
          </cell>
          <cell r="E3723">
            <v>3.1000000000000001E-5</v>
          </cell>
        </row>
        <row r="3724">
          <cell r="C3724">
            <v>39549</v>
          </cell>
          <cell r="D3724">
            <v>62.793249000000003</v>
          </cell>
          <cell r="E3724">
            <v>2.5000000000000001E-5</v>
          </cell>
        </row>
        <row r="3725">
          <cell r="C3725">
            <v>39553</v>
          </cell>
          <cell r="D3725">
            <v>61.827199</v>
          </cell>
          <cell r="E3725">
            <v>5.1699999999999999E-4</v>
          </cell>
        </row>
        <row r="3726">
          <cell r="C3726">
            <v>39555</v>
          </cell>
          <cell r="D3726">
            <v>60.861148999999997</v>
          </cell>
          <cell r="E3726">
            <v>3.1000000000000001E-5</v>
          </cell>
        </row>
        <row r="3727">
          <cell r="C3727">
            <v>39559</v>
          </cell>
          <cell r="D3727">
            <v>60.861148999999997</v>
          </cell>
          <cell r="E3727">
            <v>1.8100000000000001E-4</v>
          </cell>
        </row>
        <row r="3728">
          <cell r="C3728">
            <v>39560</v>
          </cell>
          <cell r="D3728">
            <v>60.861148999999997</v>
          </cell>
          <cell r="E3728">
            <v>7.2000000000000002E-5</v>
          </cell>
        </row>
        <row r="3729">
          <cell r="C3729">
            <v>39561</v>
          </cell>
          <cell r="D3729">
            <v>60.861148999999997</v>
          </cell>
          <cell r="E3729">
            <v>5.0000000000000004E-6</v>
          </cell>
        </row>
        <row r="3730">
          <cell r="C3730">
            <v>39562</v>
          </cell>
          <cell r="D3730">
            <v>61.827199</v>
          </cell>
          <cell r="E3730">
            <v>1.0000000000000001E-5</v>
          </cell>
        </row>
        <row r="3731">
          <cell r="C3731">
            <v>39568</v>
          </cell>
          <cell r="D3731">
            <v>61.827199</v>
          </cell>
          <cell r="E3731">
            <v>5.0000000000000004E-6</v>
          </cell>
        </row>
        <row r="3732">
          <cell r="C3732">
            <v>39577</v>
          </cell>
          <cell r="D3732">
            <v>60.861148999999997</v>
          </cell>
          <cell r="E3732">
            <v>1.0000000000000001E-5</v>
          </cell>
        </row>
        <row r="3733">
          <cell r="C3733">
            <v>39581</v>
          </cell>
          <cell r="D3733">
            <v>60.861148999999997</v>
          </cell>
          <cell r="E3733">
            <v>7.7000000000000001E-5</v>
          </cell>
        </row>
        <row r="3734">
          <cell r="C3734">
            <v>39584</v>
          </cell>
          <cell r="D3734">
            <v>60.861148999999997</v>
          </cell>
          <cell r="E3734">
            <v>2.5000000000000001E-5</v>
          </cell>
        </row>
        <row r="3735">
          <cell r="C3735">
            <v>39587</v>
          </cell>
          <cell r="D3735">
            <v>60.861148999999997</v>
          </cell>
          <cell r="E3735">
            <v>1.4999999999999999E-4</v>
          </cell>
        </row>
        <row r="3736">
          <cell r="C3736">
            <v>39588</v>
          </cell>
          <cell r="D3736">
            <v>56.227974000000003</v>
          </cell>
          <cell r="E3736">
            <v>3.88E-4</v>
          </cell>
        </row>
        <row r="3737">
          <cell r="C3737">
            <v>39589</v>
          </cell>
          <cell r="D3737">
            <v>56.030898999999998</v>
          </cell>
          <cell r="E3737">
            <v>1.2899999999999999E-4</v>
          </cell>
        </row>
        <row r="3738">
          <cell r="C3738">
            <v>39591</v>
          </cell>
          <cell r="D3738">
            <v>57.858665999999999</v>
          </cell>
          <cell r="E3738">
            <v>2.0000000000000002E-5</v>
          </cell>
        </row>
        <row r="3739">
          <cell r="C3739">
            <v>39594</v>
          </cell>
          <cell r="D3739">
            <v>55.644478999999997</v>
          </cell>
          <cell r="E3739">
            <v>5.0000000000000004E-6</v>
          </cell>
        </row>
        <row r="3740">
          <cell r="C3740">
            <v>39597</v>
          </cell>
          <cell r="D3740">
            <v>56.998882000000002</v>
          </cell>
          <cell r="E3740">
            <v>1.2899999999999999E-4</v>
          </cell>
        </row>
        <row r="3741">
          <cell r="C3741">
            <v>39598</v>
          </cell>
          <cell r="D3741">
            <v>56.996949000000001</v>
          </cell>
          <cell r="E3741">
            <v>4.6E-5</v>
          </cell>
        </row>
        <row r="3742">
          <cell r="C3742">
            <v>39602</v>
          </cell>
          <cell r="D3742">
            <v>57.769789000000003</v>
          </cell>
          <cell r="E3742">
            <v>4.6E-5</v>
          </cell>
        </row>
        <row r="3743">
          <cell r="C3743">
            <v>39609</v>
          </cell>
          <cell r="D3743">
            <v>56.996949000000001</v>
          </cell>
          <cell r="E3743">
            <v>1.34E-4</v>
          </cell>
        </row>
        <row r="3744">
          <cell r="C3744">
            <v>39612</v>
          </cell>
          <cell r="D3744">
            <v>57.962999000000003</v>
          </cell>
          <cell r="E3744">
            <v>4.6E-5</v>
          </cell>
        </row>
        <row r="3745">
          <cell r="C3745">
            <v>39615</v>
          </cell>
          <cell r="D3745">
            <v>57.962999000000003</v>
          </cell>
          <cell r="E3745">
            <v>5.0000000000000004E-6</v>
          </cell>
        </row>
        <row r="3746">
          <cell r="C3746">
            <v>39618</v>
          </cell>
          <cell r="D3746">
            <v>56.996949000000001</v>
          </cell>
          <cell r="E3746">
            <v>5.0000000000000004E-6</v>
          </cell>
        </row>
        <row r="3747">
          <cell r="C3747">
            <v>39636</v>
          </cell>
          <cell r="D3747">
            <v>56.996949000000001</v>
          </cell>
          <cell r="E3747">
            <v>3.88E-4</v>
          </cell>
        </row>
        <row r="3748">
          <cell r="C3748">
            <v>39643</v>
          </cell>
          <cell r="D3748">
            <v>56.996949000000001</v>
          </cell>
          <cell r="E3748">
            <v>1.5E-5</v>
          </cell>
        </row>
        <row r="3749">
          <cell r="C3749">
            <v>39644</v>
          </cell>
          <cell r="D3749">
            <v>56.996949000000001</v>
          </cell>
          <cell r="E3749">
            <v>1.5E-5</v>
          </cell>
        </row>
        <row r="3750">
          <cell r="C3750">
            <v>39653</v>
          </cell>
          <cell r="D3750">
            <v>57.962999000000003</v>
          </cell>
          <cell r="E3750">
            <v>2.5799999999999998E-4</v>
          </cell>
        </row>
        <row r="3751">
          <cell r="C3751">
            <v>39659</v>
          </cell>
          <cell r="D3751">
            <v>56.996949000000001</v>
          </cell>
          <cell r="E3751">
            <v>3.6200000000000002E-4</v>
          </cell>
        </row>
        <row r="3752">
          <cell r="C3752">
            <v>39661</v>
          </cell>
          <cell r="D3752">
            <v>56.996949000000001</v>
          </cell>
          <cell r="E3752">
            <v>3.1000000000000001E-5</v>
          </cell>
        </row>
        <row r="3753">
          <cell r="C3753">
            <v>39665</v>
          </cell>
          <cell r="D3753">
            <v>56.030898999999998</v>
          </cell>
          <cell r="E3753">
            <v>9.2999999999999997E-5</v>
          </cell>
        </row>
        <row r="3754">
          <cell r="C3754">
            <v>39685</v>
          </cell>
          <cell r="D3754">
            <v>56.030898999999998</v>
          </cell>
          <cell r="E3754">
            <v>3.6000000000000001E-5</v>
          </cell>
        </row>
        <row r="3755">
          <cell r="C3755">
            <v>39686</v>
          </cell>
          <cell r="D3755">
            <v>56.030898999999998</v>
          </cell>
          <cell r="E3755">
            <v>2.0000000000000002E-5</v>
          </cell>
        </row>
        <row r="3756">
          <cell r="C3756">
            <v>39696</v>
          </cell>
          <cell r="D3756">
            <v>56.030898999999998</v>
          </cell>
          <cell r="E3756">
            <v>4.1E-5</v>
          </cell>
        </row>
        <row r="3757">
          <cell r="C3757">
            <v>39701</v>
          </cell>
          <cell r="D3757">
            <v>56.030898999999998</v>
          </cell>
          <cell r="E3757">
            <v>3.6000000000000001E-5</v>
          </cell>
        </row>
        <row r="3758">
          <cell r="C3758">
            <v>39709</v>
          </cell>
          <cell r="D3758">
            <v>56.030898999999998</v>
          </cell>
          <cell r="E3758">
            <v>7.7000000000000001E-5</v>
          </cell>
        </row>
        <row r="3759">
          <cell r="C3759">
            <v>39710</v>
          </cell>
          <cell r="D3759">
            <v>56.030898999999998</v>
          </cell>
          <cell r="E3759">
            <v>3.6200000000000002E-4</v>
          </cell>
        </row>
        <row r="3760">
          <cell r="C3760">
            <v>39734</v>
          </cell>
          <cell r="D3760">
            <v>56.030898999999998</v>
          </cell>
          <cell r="E3760">
            <v>3.1000000000000001E-5</v>
          </cell>
        </row>
        <row r="3761">
          <cell r="C3761">
            <v>39736</v>
          </cell>
          <cell r="D3761">
            <v>56.996949000000001</v>
          </cell>
          <cell r="E3761">
            <v>5.1E-5</v>
          </cell>
        </row>
        <row r="3762">
          <cell r="C3762">
            <v>39744</v>
          </cell>
          <cell r="D3762">
            <v>56.030898999999998</v>
          </cell>
          <cell r="E3762">
            <v>9.3099999999999997E-4</v>
          </cell>
        </row>
        <row r="3763">
          <cell r="C3763">
            <v>39749</v>
          </cell>
          <cell r="D3763">
            <v>56.032831999999999</v>
          </cell>
          <cell r="E3763">
            <v>2.5799999999999998E-4</v>
          </cell>
        </row>
        <row r="3764">
          <cell r="C3764">
            <v>39750</v>
          </cell>
          <cell r="D3764">
            <v>56.032831999999999</v>
          </cell>
          <cell r="E3764">
            <v>9.3099999999999997E-4</v>
          </cell>
        </row>
        <row r="3765">
          <cell r="C3765">
            <v>39751</v>
          </cell>
          <cell r="D3765">
            <v>58.156208999999997</v>
          </cell>
          <cell r="E3765">
            <v>5.1E-5</v>
          </cell>
        </row>
        <row r="3766">
          <cell r="C3766">
            <v>39757</v>
          </cell>
          <cell r="D3766">
            <v>56.030898999999998</v>
          </cell>
          <cell r="E3766">
            <v>2.5799999999999998E-4</v>
          </cell>
        </row>
        <row r="3767">
          <cell r="C3767">
            <v>39762</v>
          </cell>
          <cell r="D3767">
            <v>61.633989</v>
          </cell>
          <cell r="E3767">
            <v>5.1E-5</v>
          </cell>
        </row>
        <row r="3768">
          <cell r="C3768">
            <v>39763</v>
          </cell>
          <cell r="D3768">
            <v>63.566088999999998</v>
          </cell>
          <cell r="E3768">
            <v>5.1E-5</v>
          </cell>
        </row>
        <row r="3769">
          <cell r="C3769">
            <v>39771</v>
          </cell>
          <cell r="D3769">
            <v>57.962999000000003</v>
          </cell>
          <cell r="E3769">
            <v>4.08E-4</v>
          </cell>
        </row>
        <row r="3770">
          <cell r="C3770">
            <v>39772</v>
          </cell>
          <cell r="D3770">
            <v>63.759298999999999</v>
          </cell>
          <cell r="E3770">
            <v>4.08E-4</v>
          </cell>
        </row>
        <row r="3771">
          <cell r="C3771">
            <v>39773</v>
          </cell>
          <cell r="D3771">
            <v>63.759298999999999</v>
          </cell>
          <cell r="E3771">
            <v>1.08E-4</v>
          </cell>
        </row>
        <row r="3772">
          <cell r="C3772">
            <v>39797</v>
          </cell>
          <cell r="D3772">
            <v>59.893166999999998</v>
          </cell>
          <cell r="E3772">
            <v>8.2000000000000001E-5</v>
          </cell>
        </row>
        <row r="3773">
          <cell r="C3773">
            <v>39798</v>
          </cell>
          <cell r="D3773">
            <v>59.895099000000002</v>
          </cell>
          <cell r="E3773">
            <v>5.0000000000000004E-6</v>
          </cell>
        </row>
        <row r="3774">
          <cell r="C3774">
            <v>39801</v>
          </cell>
          <cell r="D3774">
            <v>54.257232000000002</v>
          </cell>
          <cell r="E3774">
            <v>8.2000000000000001E-5</v>
          </cell>
        </row>
        <row r="3775">
          <cell r="C3775">
            <v>39804</v>
          </cell>
          <cell r="D3775">
            <v>54.098799</v>
          </cell>
          <cell r="E3775">
            <v>1.8599999999999999E-4</v>
          </cell>
        </row>
        <row r="3776">
          <cell r="C3776">
            <v>39805</v>
          </cell>
          <cell r="D3776">
            <v>48.694716</v>
          </cell>
          <cell r="E3776">
            <v>8.7000000000000001E-5</v>
          </cell>
        </row>
        <row r="3777">
          <cell r="C3777">
            <v>39806</v>
          </cell>
          <cell r="D3777">
            <v>53.555878999999997</v>
          </cell>
          <cell r="E3777">
            <v>8.7000000000000001E-5</v>
          </cell>
        </row>
        <row r="3778">
          <cell r="C3778">
            <v>39811</v>
          </cell>
          <cell r="D3778">
            <v>53.310502999999997</v>
          </cell>
          <cell r="E3778">
            <v>1.5E-5</v>
          </cell>
        </row>
        <row r="3779">
          <cell r="C3779">
            <v>39821</v>
          </cell>
          <cell r="D3779">
            <v>52.166699000000001</v>
          </cell>
          <cell r="E3779">
            <v>6.7000000000000002E-5</v>
          </cell>
        </row>
        <row r="3780">
          <cell r="C3780">
            <v>39834</v>
          </cell>
          <cell r="D3780">
            <v>52.166699000000001</v>
          </cell>
          <cell r="E3780">
            <v>4.6E-5</v>
          </cell>
        </row>
        <row r="3781">
          <cell r="C3781">
            <v>39842</v>
          </cell>
          <cell r="D3781">
            <v>52.166699000000001</v>
          </cell>
          <cell r="E3781">
            <v>3.6699999999999998E-4</v>
          </cell>
        </row>
        <row r="3782">
          <cell r="C3782">
            <v>39854</v>
          </cell>
          <cell r="D3782">
            <v>52.166699000000001</v>
          </cell>
          <cell r="E3782">
            <v>5.1699999999999999E-4</v>
          </cell>
        </row>
        <row r="3783">
          <cell r="C3783">
            <v>39855</v>
          </cell>
          <cell r="D3783">
            <v>52.166699000000001</v>
          </cell>
          <cell r="E3783">
            <v>5.1E-5</v>
          </cell>
        </row>
        <row r="3784">
          <cell r="C3784">
            <v>39856</v>
          </cell>
          <cell r="D3784">
            <v>52.166699000000001</v>
          </cell>
          <cell r="E3784">
            <v>3.6200000000000002E-4</v>
          </cell>
        </row>
        <row r="3785">
          <cell r="C3785">
            <v>39868</v>
          </cell>
          <cell r="D3785">
            <v>52.166699000000001</v>
          </cell>
          <cell r="E3785">
            <v>3.1000000000000001E-5</v>
          </cell>
        </row>
        <row r="3786">
          <cell r="C3786">
            <v>39869</v>
          </cell>
          <cell r="D3786">
            <v>52.166699000000001</v>
          </cell>
          <cell r="E3786">
            <v>3.1500000000000001E-4</v>
          </cell>
        </row>
        <row r="3787">
          <cell r="C3787">
            <v>39875</v>
          </cell>
          <cell r="D3787">
            <v>52.166699000000001</v>
          </cell>
          <cell r="E3787">
            <v>3.1500000000000001E-4</v>
          </cell>
        </row>
        <row r="3788">
          <cell r="C3788">
            <v>39877</v>
          </cell>
          <cell r="D3788">
            <v>52.186019999999999</v>
          </cell>
          <cell r="E3788">
            <v>8.2000000000000001E-5</v>
          </cell>
        </row>
        <row r="3789">
          <cell r="C3789">
            <v>39884</v>
          </cell>
          <cell r="D3789">
            <v>50.234599000000003</v>
          </cell>
          <cell r="E3789">
            <v>2.8400000000000002E-4</v>
          </cell>
        </row>
        <row r="3790">
          <cell r="C3790">
            <v>39889</v>
          </cell>
          <cell r="D3790">
            <v>54.098799</v>
          </cell>
          <cell r="E3790">
            <v>5.0000000000000004E-6</v>
          </cell>
        </row>
        <row r="3791">
          <cell r="C3791">
            <v>39902</v>
          </cell>
          <cell r="D3791">
            <v>50.234599000000003</v>
          </cell>
          <cell r="E3791">
            <v>5.1699999999999999E-4</v>
          </cell>
        </row>
        <row r="3792">
          <cell r="C3792">
            <v>39905</v>
          </cell>
          <cell r="D3792">
            <v>48.302498999999997</v>
          </cell>
          <cell r="E3792">
            <v>5.1699999999999999E-4</v>
          </cell>
        </row>
        <row r="3793">
          <cell r="C3793">
            <v>39937</v>
          </cell>
          <cell r="D3793">
            <v>49.268549</v>
          </cell>
          <cell r="E3793">
            <v>4.1399999999999998E-4</v>
          </cell>
        </row>
        <row r="3794">
          <cell r="C3794">
            <v>39940</v>
          </cell>
          <cell r="D3794">
            <v>48.304431999999998</v>
          </cell>
          <cell r="E3794">
            <v>5.1E-5</v>
          </cell>
        </row>
        <row r="3795">
          <cell r="C3795">
            <v>39959</v>
          </cell>
          <cell r="D3795">
            <v>51.395792</v>
          </cell>
          <cell r="E3795">
            <v>1.0000000000000001E-5</v>
          </cell>
        </row>
        <row r="3796">
          <cell r="C3796">
            <v>39966</v>
          </cell>
          <cell r="D3796">
            <v>53.519168999999998</v>
          </cell>
          <cell r="E3796">
            <v>1.03E-4</v>
          </cell>
        </row>
        <row r="3797">
          <cell r="C3797">
            <v>39979</v>
          </cell>
          <cell r="D3797">
            <v>52.166699000000001</v>
          </cell>
          <cell r="E3797">
            <v>4.1E-5</v>
          </cell>
        </row>
        <row r="3798">
          <cell r="C3798">
            <v>40032</v>
          </cell>
          <cell r="D3798">
            <v>54.678429000000001</v>
          </cell>
          <cell r="E3798">
            <v>1.03E-4</v>
          </cell>
        </row>
        <row r="3799">
          <cell r="C3799">
            <v>40035</v>
          </cell>
          <cell r="D3799">
            <v>54.871639000000002</v>
          </cell>
          <cell r="E3799">
            <v>9.7999999999999997E-5</v>
          </cell>
        </row>
        <row r="3800">
          <cell r="C3800">
            <v>40038</v>
          </cell>
          <cell r="D3800">
            <v>54.098799</v>
          </cell>
          <cell r="E3800">
            <v>1.2359999999999999E-3</v>
          </cell>
        </row>
        <row r="3801">
          <cell r="C3801">
            <v>40039</v>
          </cell>
          <cell r="D3801">
            <v>55.837688999999997</v>
          </cell>
          <cell r="E3801">
            <v>8.3799999999999999E-4</v>
          </cell>
        </row>
        <row r="3802">
          <cell r="C3802">
            <v>40043</v>
          </cell>
          <cell r="D3802">
            <v>54.098799</v>
          </cell>
          <cell r="E3802">
            <v>1.8100000000000001E-4</v>
          </cell>
        </row>
        <row r="3803">
          <cell r="C3803">
            <v>40046</v>
          </cell>
          <cell r="D3803">
            <v>56.030898999999998</v>
          </cell>
          <cell r="E3803">
            <v>2.5799999999999998E-4</v>
          </cell>
        </row>
        <row r="3804">
          <cell r="C3804">
            <v>40056</v>
          </cell>
          <cell r="D3804">
            <v>56.030898999999998</v>
          </cell>
          <cell r="E3804">
            <v>1.9599999999999999E-4</v>
          </cell>
        </row>
        <row r="3805">
          <cell r="C3805">
            <v>40059</v>
          </cell>
          <cell r="D3805">
            <v>56.030898999999998</v>
          </cell>
          <cell r="E3805">
            <v>1.0000000000000001E-5</v>
          </cell>
        </row>
        <row r="3806">
          <cell r="C3806">
            <v>40063</v>
          </cell>
          <cell r="D3806">
            <v>57.962999000000003</v>
          </cell>
          <cell r="E3806">
            <v>3.3100000000000002E-4</v>
          </cell>
        </row>
        <row r="3807">
          <cell r="C3807">
            <v>40067</v>
          </cell>
          <cell r="D3807">
            <v>56.030898999999998</v>
          </cell>
          <cell r="E3807">
            <v>3.1000000000000001E-5</v>
          </cell>
        </row>
        <row r="3808">
          <cell r="C3808">
            <v>40077</v>
          </cell>
          <cell r="D3808">
            <v>56.030898999999998</v>
          </cell>
          <cell r="E3808">
            <v>2.7399999999999999E-4</v>
          </cell>
        </row>
        <row r="3809">
          <cell r="C3809">
            <v>40085</v>
          </cell>
          <cell r="D3809">
            <v>56.030898999999998</v>
          </cell>
          <cell r="E3809">
            <v>6.2000000000000003E-5</v>
          </cell>
        </row>
        <row r="3810">
          <cell r="C3810">
            <v>40086</v>
          </cell>
          <cell r="D3810">
            <v>57.769789000000003</v>
          </cell>
          <cell r="E3810">
            <v>5.1E-5</v>
          </cell>
        </row>
        <row r="3811">
          <cell r="C3811">
            <v>40087</v>
          </cell>
          <cell r="D3811">
            <v>56.030898999999998</v>
          </cell>
          <cell r="E3811">
            <v>1.55E-4</v>
          </cell>
        </row>
        <row r="3812">
          <cell r="C3812">
            <v>40088</v>
          </cell>
          <cell r="D3812">
            <v>56.030898999999998</v>
          </cell>
          <cell r="E3812">
            <v>1.03E-4</v>
          </cell>
        </row>
        <row r="3813">
          <cell r="C3813">
            <v>40091</v>
          </cell>
          <cell r="D3813">
            <v>56.030898999999998</v>
          </cell>
          <cell r="E3813">
            <v>0</v>
          </cell>
        </row>
        <row r="3814">
          <cell r="C3814">
            <v>40095</v>
          </cell>
          <cell r="D3814">
            <v>56.030898999999998</v>
          </cell>
          <cell r="E3814">
            <v>5.1699999999999999E-4</v>
          </cell>
        </row>
        <row r="3815">
          <cell r="C3815">
            <v>40098</v>
          </cell>
          <cell r="D3815">
            <v>55.644478999999997</v>
          </cell>
          <cell r="E3815">
            <v>6.7000000000000002E-5</v>
          </cell>
        </row>
        <row r="3816">
          <cell r="C3816">
            <v>40100</v>
          </cell>
          <cell r="D3816">
            <v>57.769789000000003</v>
          </cell>
          <cell r="E3816">
            <v>5.1E-5</v>
          </cell>
        </row>
        <row r="3817">
          <cell r="C3817">
            <v>40101</v>
          </cell>
          <cell r="D3817">
            <v>59.122259</v>
          </cell>
          <cell r="E3817">
            <v>5.0000000000000004E-6</v>
          </cell>
        </row>
        <row r="3818">
          <cell r="C3818">
            <v>40105</v>
          </cell>
          <cell r="D3818">
            <v>56.030898999999998</v>
          </cell>
          <cell r="E3818">
            <v>7.7000000000000001E-5</v>
          </cell>
        </row>
        <row r="3819">
          <cell r="C3819">
            <v>40108</v>
          </cell>
          <cell r="D3819">
            <v>56.030898999999998</v>
          </cell>
          <cell r="E3819">
            <v>1.5E-5</v>
          </cell>
        </row>
        <row r="3820">
          <cell r="C3820">
            <v>40112</v>
          </cell>
          <cell r="D3820">
            <v>59.122259</v>
          </cell>
          <cell r="E3820">
            <v>8.2000000000000001E-5</v>
          </cell>
        </row>
        <row r="3821">
          <cell r="C3821">
            <v>40115</v>
          </cell>
          <cell r="D3821">
            <v>56.030898999999998</v>
          </cell>
          <cell r="E3821">
            <v>6.7000000000000002E-5</v>
          </cell>
        </row>
        <row r="3822">
          <cell r="C3822">
            <v>40141</v>
          </cell>
          <cell r="D3822">
            <v>65.111768999999995</v>
          </cell>
          <cell r="E3822">
            <v>2.0000000000000002E-5</v>
          </cell>
        </row>
        <row r="3823">
          <cell r="C3823">
            <v>40142</v>
          </cell>
          <cell r="D3823">
            <v>61.827199</v>
          </cell>
          <cell r="E3823">
            <v>1.2400000000000001E-4</v>
          </cell>
        </row>
        <row r="3824">
          <cell r="C3824">
            <v>40144</v>
          </cell>
          <cell r="D3824">
            <v>61.788556999999997</v>
          </cell>
          <cell r="E3824">
            <v>1.08E-4</v>
          </cell>
        </row>
        <row r="3825">
          <cell r="C3825">
            <v>40147</v>
          </cell>
          <cell r="D3825">
            <v>61.827199</v>
          </cell>
          <cell r="E3825">
            <v>2.6899999999999998E-4</v>
          </cell>
        </row>
        <row r="3826">
          <cell r="C3826">
            <v>40148</v>
          </cell>
          <cell r="D3826">
            <v>64.725348999999994</v>
          </cell>
          <cell r="E3826">
            <v>8.2000000000000001E-5</v>
          </cell>
        </row>
        <row r="3827">
          <cell r="C3827">
            <v>40150</v>
          </cell>
          <cell r="D3827">
            <v>58.156208999999997</v>
          </cell>
          <cell r="E3827">
            <v>1.5E-5</v>
          </cell>
        </row>
        <row r="3828">
          <cell r="C3828">
            <v>40151</v>
          </cell>
          <cell r="D3828">
            <v>58.446024000000001</v>
          </cell>
          <cell r="E3828">
            <v>4.1E-5</v>
          </cell>
        </row>
        <row r="3829">
          <cell r="C3829">
            <v>40154</v>
          </cell>
          <cell r="D3829">
            <v>64.725348999999994</v>
          </cell>
          <cell r="E3829">
            <v>1.6000000000000001E-4</v>
          </cell>
        </row>
        <row r="3830">
          <cell r="C3830">
            <v>40155</v>
          </cell>
          <cell r="D3830">
            <v>60.861148999999997</v>
          </cell>
          <cell r="E3830">
            <v>3.3599999999999998E-4</v>
          </cell>
        </row>
        <row r="3831">
          <cell r="C3831">
            <v>40156</v>
          </cell>
          <cell r="D3831">
            <v>61.788556999999997</v>
          </cell>
          <cell r="E3831">
            <v>1.9599999999999999E-4</v>
          </cell>
        </row>
        <row r="3832">
          <cell r="C3832">
            <v>40157</v>
          </cell>
          <cell r="D3832">
            <v>61.440778999999999</v>
          </cell>
          <cell r="E3832">
            <v>5.1E-5</v>
          </cell>
        </row>
        <row r="3833">
          <cell r="C3833">
            <v>40161</v>
          </cell>
          <cell r="D3833">
            <v>60.861148999999997</v>
          </cell>
          <cell r="E3833">
            <v>7.2000000000000002E-5</v>
          </cell>
        </row>
        <row r="3834">
          <cell r="C3834">
            <v>40162</v>
          </cell>
          <cell r="D3834">
            <v>60.861148999999997</v>
          </cell>
          <cell r="E3834">
            <v>2.5000000000000001E-5</v>
          </cell>
        </row>
        <row r="3835">
          <cell r="C3835">
            <v>40163</v>
          </cell>
          <cell r="D3835">
            <v>60.861148999999997</v>
          </cell>
          <cell r="E3835">
            <v>7.7000000000000001E-5</v>
          </cell>
        </row>
        <row r="3836">
          <cell r="C3836">
            <v>40165</v>
          </cell>
          <cell r="D3836">
            <v>60.861148999999997</v>
          </cell>
          <cell r="E3836">
            <v>1.13E-4</v>
          </cell>
        </row>
        <row r="3837">
          <cell r="C3837">
            <v>40168</v>
          </cell>
          <cell r="D3837">
            <v>60.861148999999997</v>
          </cell>
          <cell r="E3837">
            <v>1.0000000000000001E-5</v>
          </cell>
        </row>
        <row r="3838">
          <cell r="C3838">
            <v>40169</v>
          </cell>
          <cell r="D3838">
            <v>60.863081999999999</v>
          </cell>
          <cell r="E3838">
            <v>5.1E-5</v>
          </cell>
        </row>
        <row r="3839">
          <cell r="C3839">
            <v>40170</v>
          </cell>
          <cell r="D3839">
            <v>60.861148999999997</v>
          </cell>
          <cell r="E3839">
            <v>1.5E-5</v>
          </cell>
        </row>
        <row r="3840">
          <cell r="C3840">
            <v>40175</v>
          </cell>
          <cell r="D3840">
            <v>61.247568999999999</v>
          </cell>
          <cell r="E3840">
            <v>3.1000000000000001E-5</v>
          </cell>
        </row>
        <row r="3841">
          <cell r="C3841">
            <v>40177</v>
          </cell>
          <cell r="D3841">
            <v>61.247568999999999</v>
          </cell>
          <cell r="E3841">
            <v>2.0000000000000002E-5</v>
          </cell>
        </row>
        <row r="3842">
          <cell r="C3842">
            <v>40182</v>
          </cell>
          <cell r="D3842">
            <v>65.496257</v>
          </cell>
          <cell r="E3842">
            <v>1.5E-5</v>
          </cell>
        </row>
        <row r="3843">
          <cell r="C3843">
            <v>40183</v>
          </cell>
          <cell r="D3843">
            <v>63.759298999999999</v>
          </cell>
          <cell r="E3843">
            <v>5.0000000000000004E-6</v>
          </cell>
        </row>
        <row r="3844">
          <cell r="C3844">
            <v>40185</v>
          </cell>
          <cell r="D3844">
            <v>64.522479000000004</v>
          </cell>
          <cell r="E3844">
            <v>4.1E-5</v>
          </cell>
        </row>
        <row r="3845">
          <cell r="C3845">
            <v>40189</v>
          </cell>
          <cell r="D3845">
            <v>61.633989</v>
          </cell>
          <cell r="E3845">
            <v>9.2999999999999997E-5</v>
          </cell>
        </row>
        <row r="3846">
          <cell r="C3846">
            <v>40198</v>
          </cell>
          <cell r="D3846">
            <v>61.440778999999999</v>
          </cell>
          <cell r="E3846">
            <v>1.03E-4</v>
          </cell>
        </row>
        <row r="3847">
          <cell r="C3847">
            <v>40200</v>
          </cell>
          <cell r="D3847">
            <v>61.479421000000002</v>
          </cell>
          <cell r="E3847">
            <v>3.6200000000000002E-4</v>
          </cell>
        </row>
        <row r="3848">
          <cell r="C3848">
            <v>40206</v>
          </cell>
          <cell r="D3848">
            <v>61.440778999999999</v>
          </cell>
          <cell r="E3848">
            <v>1.0000000000000001E-5</v>
          </cell>
        </row>
        <row r="3849">
          <cell r="C3849">
            <v>40214</v>
          </cell>
          <cell r="D3849">
            <v>63.566088999999998</v>
          </cell>
          <cell r="E3849">
            <v>5.0000000000000004E-6</v>
          </cell>
        </row>
        <row r="3850">
          <cell r="C3850">
            <v>40217</v>
          </cell>
          <cell r="D3850">
            <v>61.440778999999999</v>
          </cell>
          <cell r="E3850">
            <v>1.8100000000000001E-4</v>
          </cell>
        </row>
        <row r="3851">
          <cell r="C3851">
            <v>40221</v>
          </cell>
          <cell r="D3851">
            <v>62.754607</v>
          </cell>
          <cell r="E3851">
            <v>5.0000000000000004E-6</v>
          </cell>
        </row>
        <row r="3852">
          <cell r="C3852">
            <v>40228</v>
          </cell>
          <cell r="D3852">
            <v>60.957754000000001</v>
          </cell>
          <cell r="E3852">
            <v>5.5999999999999999E-5</v>
          </cell>
        </row>
        <row r="3853">
          <cell r="C3853">
            <v>40231</v>
          </cell>
          <cell r="D3853">
            <v>62.754607</v>
          </cell>
          <cell r="E3853">
            <v>1.55E-4</v>
          </cell>
        </row>
        <row r="3854">
          <cell r="C3854">
            <v>40233</v>
          </cell>
          <cell r="D3854">
            <v>62.754607</v>
          </cell>
          <cell r="E3854">
            <v>3.1000000000000001E-5</v>
          </cell>
        </row>
        <row r="3855">
          <cell r="C3855">
            <v>40234</v>
          </cell>
          <cell r="D3855">
            <v>63.556429000000001</v>
          </cell>
          <cell r="E3855">
            <v>3.1000000000000001E-5</v>
          </cell>
        </row>
        <row r="3856">
          <cell r="C3856">
            <v>40235</v>
          </cell>
          <cell r="D3856">
            <v>63.566088999999998</v>
          </cell>
          <cell r="E3856">
            <v>1.9599999999999999E-4</v>
          </cell>
        </row>
        <row r="3857">
          <cell r="C3857">
            <v>40242</v>
          </cell>
          <cell r="D3857">
            <v>62.812570000000001</v>
          </cell>
          <cell r="E3857">
            <v>3.6000000000000001E-5</v>
          </cell>
        </row>
        <row r="3858">
          <cell r="C3858">
            <v>40245</v>
          </cell>
          <cell r="D3858">
            <v>62.986459000000004</v>
          </cell>
          <cell r="E3858">
            <v>5.0000000000000004E-6</v>
          </cell>
        </row>
        <row r="3859">
          <cell r="C3859">
            <v>40246</v>
          </cell>
          <cell r="D3859">
            <v>65.689466999999993</v>
          </cell>
          <cell r="E3859">
            <v>2.5000000000000001E-5</v>
          </cell>
        </row>
        <row r="3860">
          <cell r="C3860">
            <v>40247</v>
          </cell>
          <cell r="D3860">
            <v>63.566088999999998</v>
          </cell>
          <cell r="E3860">
            <v>1.8100000000000001E-4</v>
          </cell>
        </row>
        <row r="3861">
          <cell r="C3861">
            <v>40255</v>
          </cell>
          <cell r="D3861">
            <v>63.179668999999997</v>
          </cell>
          <cell r="E3861">
            <v>5.0000000000000004E-6</v>
          </cell>
        </row>
        <row r="3862">
          <cell r="C3862">
            <v>40260</v>
          </cell>
          <cell r="D3862">
            <v>65.691399000000004</v>
          </cell>
          <cell r="E3862">
            <v>5.0000000000000004E-6</v>
          </cell>
        </row>
        <row r="3863">
          <cell r="C3863">
            <v>40262</v>
          </cell>
          <cell r="D3863">
            <v>62.600039000000002</v>
          </cell>
          <cell r="E3863">
            <v>2.5799999999999998E-4</v>
          </cell>
        </row>
        <row r="3864">
          <cell r="C3864">
            <v>40266</v>
          </cell>
          <cell r="D3864">
            <v>65.691399000000004</v>
          </cell>
          <cell r="E3864">
            <v>5.0000000000000004E-6</v>
          </cell>
        </row>
        <row r="3865">
          <cell r="C3865">
            <v>40275</v>
          </cell>
          <cell r="D3865">
            <v>62.793249000000003</v>
          </cell>
          <cell r="E3865">
            <v>1.13E-4</v>
          </cell>
        </row>
        <row r="3866">
          <cell r="C3866">
            <v>40290</v>
          </cell>
          <cell r="D3866">
            <v>65.691399000000004</v>
          </cell>
          <cell r="E3866">
            <v>1.75E-4</v>
          </cell>
        </row>
        <row r="3867">
          <cell r="C3867">
            <v>40291</v>
          </cell>
          <cell r="D3867">
            <v>71.292557000000002</v>
          </cell>
          <cell r="E3867">
            <v>8.2000000000000001E-5</v>
          </cell>
        </row>
        <row r="3868">
          <cell r="C3868">
            <v>40294</v>
          </cell>
          <cell r="D3868">
            <v>70.521648999999996</v>
          </cell>
          <cell r="E3868">
            <v>5.0000000000000004E-6</v>
          </cell>
        </row>
        <row r="3869">
          <cell r="C3869">
            <v>40304</v>
          </cell>
          <cell r="D3869">
            <v>62.996119999999998</v>
          </cell>
          <cell r="E3869">
            <v>1.0000000000000001E-5</v>
          </cell>
        </row>
        <row r="3870">
          <cell r="C3870">
            <v>40311</v>
          </cell>
          <cell r="D3870">
            <v>67.623498999999995</v>
          </cell>
          <cell r="E3870">
            <v>4.6500000000000003E-4</v>
          </cell>
        </row>
        <row r="3871">
          <cell r="C3871">
            <v>40315</v>
          </cell>
          <cell r="D3871">
            <v>66.657449</v>
          </cell>
          <cell r="E3871">
            <v>5.1E-5</v>
          </cell>
        </row>
        <row r="3872">
          <cell r="C3872">
            <v>40319</v>
          </cell>
          <cell r="D3872">
            <v>63.759298999999999</v>
          </cell>
          <cell r="E3872">
            <v>2.0000000000000002E-5</v>
          </cell>
        </row>
        <row r="3873">
          <cell r="C3873">
            <v>40324</v>
          </cell>
          <cell r="D3873">
            <v>63.759298999999999</v>
          </cell>
          <cell r="E3873">
            <v>1.65E-4</v>
          </cell>
        </row>
        <row r="3874">
          <cell r="C3874">
            <v>40325</v>
          </cell>
          <cell r="D3874">
            <v>63.759298999999999</v>
          </cell>
          <cell r="E3874">
            <v>2.2699999999999999E-4</v>
          </cell>
        </row>
        <row r="3875">
          <cell r="C3875">
            <v>40333</v>
          </cell>
          <cell r="D3875">
            <v>64.725348999999994</v>
          </cell>
          <cell r="E3875">
            <v>1.03E-4</v>
          </cell>
        </row>
        <row r="3876">
          <cell r="C3876">
            <v>40352</v>
          </cell>
          <cell r="D3876">
            <v>61.827199</v>
          </cell>
          <cell r="E3876">
            <v>1.0000000000000001E-5</v>
          </cell>
        </row>
        <row r="3877">
          <cell r="C3877">
            <v>40353</v>
          </cell>
          <cell r="D3877">
            <v>61.827199</v>
          </cell>
          <cell r="E3877">
            <v>2.5000000000000001E-5</v>
          </cell>
        </row>
        <row r="3878">
          <cell r="C3878">
            <v>40354</v>
          </cell>
          <cell r="D3878">
            <v>61.827199</v>
          </cell>
          <cell r="E3878">
            <v>2.5000000000000001E-5</v>
          </cell>
        </row>
        <row r="3879">
          <cell r="C3879">
            <v>40368</v>
          </cell>
          <cell r="D3879">
            <v>61.827199</v>
          </cell>
          <cell r="E3879">
            <v>3.6000000000000001E-5</v>
          </cell>
        </row>
        <row r="3880">
          <cell r="C3880">
            <v>40387</v>
          </cell>
          <cell r="D3880">
            <v>61.827199</v>
          </cell>
          <cell r="E3880">
            <v>1.0000000000000001E-5</v>
          </cell>
        </row>
        <row r="3881">
          <cell r="C3881">
            <v>40388</v>
          </cell>
          <cell r="D3881">
            <v>61.846519999999998</v>
          </cell>
          <cell r="E3881">
            <v>3.6000000000000001E-5</v>
          </cell>
        </row>
        <row r="3882">
          <cell r="C3882">
            <v>40409</v>
          </cell>
          <cell r="D3882">
            <v>62.793249000000003</v>
          </cell>
          <cell r="E3882">
            <v>1.03E-4</v>
          </cell>
        </row>
        <row r="3883">
          <cell r="C3883">
            <v>40413</v>
          </cell>
          <cell r="D3883">
            <v>71.080026000000004</v>
          </cell>
          <cell r="E3883">
            <v>4.6E-5</v>
          </cell>
        </row>
        <row r="3884">
          <cell r="C3884">
            <v>40415</v>
          </cell>
          <cell r="D3884">
            <v>63.954442</v>
          </cell>
          <cell r="E3884">
            <v>7.7000000000000001E-5</v>
          </cell>
        </row>
        <row r="3885">
          <cell r="C3885">
            <v>40421</v>
          </cell>
          <cell r="D3885">
            <v>63.759298999999999</v>
          </cell>
          <cell r="E3885">
            <v>1.55E-4</v>
          </cell>
        </row>
        <row r="3886">
          <cell r="C3886">
            <v>40422</v>
          </cell>
          <cell r="D3886">
            <v>63.952508999999999</v>
          </cell>
          <cell r="E3886">
            <v>2.5000000000000001E-5</v>
          </cell>
        </row>
        <row r="3887">
          <cell r="C3887">
            <v>40428</v>
          </cell>
          <cell r="D3887">
            <v>64.725348999999994</v>
          </cell>
          <cell r="E3887">
            <v>1.65E-4</v>
          </cell>
        </row>
        <row r="3888">
          <cell r="C3888">
            <v>40430</v>
          </cell>
          <cell r="D3888">
            <v>65.500122000000005</v>
          </cell>
          <cell r="E3888">
            <v>1.5E-5</v>
          </cell>
        </row>
        <row r="3889">
          <cell r="C3889">
            <v>40436</v>
          </cell>
          <cell r="D3889">
            <v>64.725348999999994</v>
          </cell>
          <cell r="E3889">
            <v>5.0000000000000004E-6</v>
          </cell>
        </row>
        <row r="3890">
          <cell r="C3890">
            <v>40438</v>
          </cell>
          <cell r="D3890">
            <v>65.691399000000004</v>
          </cell>
          <cell r="E3890">
            <v>1.0000000000000001E-5</v>
          </cell>
        </row>
        <row r="3891">
          <cell r="C3891">
            <v>40444</v>
          </cell>
          <cell r="D3891">
            <v>68.780827000000002</v>
          </cell>
          <cell r="E3891">
            <v>1.5E-5</v>
          </cell>
        </row>
        <row r="3892">
          <cell r="C3892">
            <v>40450</v>
          </cell>
          <cell r="D3892">
            <v>68.782758999999999</v>
          </cell>
          <cell r="E3892">
            <v>2.0000000000000002E-5</v>
          </cell>
        </row>
        <row r="3893">
          <cell r="C3893">
            <v>40455</v>
          </cell>
          <cell r="D3893">
            <v>68.975969000000006</v>
          </cell>
          <cell r="E3893">
            <v>5.5999999999999999E-5</v>
          </cell>
        </row>
        <row r="3894">
          <cell r="C3894">
            <v>40456</v>
          </cell>
          <cell r="D3894">
            <v>71.080026000000004</v>
          </cell>
          <cell r="E3894">
            <v>2.0000000000000002E-5</v>
          </cell>
        </row>
        <row r="3895">
          <cell r="C3895">
            <v>40458</v>
          </cell>
          <cell r="D3895">
            <v>66.659381999999994</v>
          </cell>
          <cell r="E3895">
            <v>2.0699999999999999E-4</v>
          </cell>
        </row>
        <row r="3896">
          <cell r="C3896">
            <v>40459</v>
          </cell>
          <cell r="D3896">
            <v>68.011852000000005</v>
          </cell>
          <cell r="E3896">
            <v>2.5000000000000001E-5</v>
          </cell>
        </row>
        <row r="3897">
          <cell r="C3897">
            <v>40464</v>
          </cell>
          <cell r="D3897">
            <v>68.011852000000005</v>
          </cell>
          <cell r="E3897">
            <v>2.0699999999999999E-4</v>
          </cell>
        </row>
        <row r="3898">
          <cell r="C3898">
            <v>40471</v>
          </cell>
          <cell r="D3898">
            <v>66.657449</v>
          </cell>
          <cell r="E3898">
            <v>1.55E-4</v>
          </cell>
        </row>
        <row r="3899">
          <cell r="C3899">
            <v>40477</v>
          </cell>
          <cell r="D3899">
            <v>66.657449</v>
          </cell>
          <cell r="E3899">
            <v>5.1E-5</v>
          </cell>
        </row>
        <row r="3900">
          <cell r="C3900">
            <v>40480</v>
          </cell>
          <cell r="D3900">
            <v>67.623498999999995</v>
          </cell>
          <cell r="E3900">
            <v>4.6E-5</v>
          </cell>
        </row>
        <row r="3901">
          <cell r="C3901">
            <v>40490</v>
          </cell>
          <cell r="D3901">
            <v>66.659381999999994</v>
          </cell>
          <cell r="E3901">
            <v>2.0699999999999999E-4</v>
          </cell>
        </row>
        <row r="3902">
          <cell r="C3902">
            <v>40492</v>
          </cell>
          <cell r="D3902">
            <v>67.623498999999995</v>
          </cell>
          <cell r="E3902">
            <v>5.5999999999999999E-5</v>
          </cell>
        </row>
        <row r="3903">
          <cell r="C3903">
            <v>40493</v>
          </cell>
          <cell r="D3903">
            <v>67.623498999999995</v>
          </cell>
          <cell r="E3903">
            <v>2.0000000000000002E-5</v>
          </cell>
        </row>
        <row r="3904">
          <cell r="C3904">
            <v>40494</v>
          </cell>
          <cell r="D3904">
            <v>66.657449</v>
          </cell>
          <cell r="E3904">
            <v>5.1E-5</v>
          </cell>
        </row>
        <row r="3905">
          <cell r="C3905">
            <v>40499</v>
          </cell>
          <cell r="D3905">
            <v>70.521648999999996</v>
          </cell>
          <cell r="E3905">
            <v>5.1E-5</v>
          </cell>
        </row>
        <row r="3906">
          <cell r="C3906">
            <v>40505</v>
          </cell>
          <cell r="D3906">
            <v>73.709614000000002</v>
          </cell>
          <cell r="E3906">
            <v>5.1E-5</v>
          </cell>
        </row>
        <row r="3907">
          <cell r="C3907">
            <v>40506</v>
          </cell>
          <cell r="D3907">
            <v>77.090789000000001</v>
          </cell>
          <cell r="E3907">
            <v>9.7999999999999997E-5</v>
          </cell>
        </row>
        <row r="3908">
          <cell r="C3908">
            <v>40507</v>
          </cell>
          <cell r="D3908">
            <v>71.487699000000006</v>
          </cell>
          <cell r="E3908">
            <v>3.1000000000000001E-5</v>
          </cell>
        </row>
        <row r="3909">
          <cell r="C3909">
            <v>40511</v>
          </cell>
          <cell r="D3909">
            <v>76.511159000000006</v>
          </cell>
          <cell r="E3909">
            <v>5.0000000000000004E-6</v>
          </cell>
        </row>
        <row r="3910">
          <cell r="C3910">
            <v>40518</v>
          </cell>
          <cell r="D3910">
            <v>69.555599000000001</v>
          </cell>
          <cell r="E3910">
            <v>2.0000000000000002E-5</v>
          </cell>
        </row>
        <row r="3911">
          <cell r="C3911">
            <v>40519</v>
          </cell>
          <cell r="D3911">
            <v>70.521648999999996</v>
          </cell>
          <cell r="E3911">
            <v>2.0699999999999999E-4</v>
          </cell>
        </row>
        <row r="3912">
          <cell r="C3912">
            <v>40521</v>
          </cell>
          <cell r="D3912">
            <v>70.521648999999996</v>
          </cell>
          <cell r="E3912">
            <v>8.2000000000000001E-5</v>
          </cell>
        </row>
        <row r="3913">
          <cell r="C3913">
            <v>40522</v>
          </cell>
          <cell r="D3913">
            <v>70.521648999999996</v>
          </cell>
          <cell r="E3913">
            <v>2.6899999999999998E-4</v>
          </cell>
        </row>
        <row r="3914">
          <cell r="C3914">
            <v>40525</v>
          </cell>
          <cell r="D3914">
            <v>70.521648999999996</v>
          </cell>
          <cell r="E3914">
            <v>3.77E-4</v>
          </cell>
        </row>
        <row r="3915">
          <cell r="C3915">
            <v>40526</v>
          </cell>
          <cell r="D3915">
            <v>74.579059000000001</v>
          </cell>
          <cell r="E3915">
            <v>1.2899999999999999E-4</v>
          </cell>
        </row>
        <row r="3916">
          <cell r="C3916">
            <v>40527</v>
          </cell>
          <cell r="D3916">
            <v>77.477209000000002</v>
          </cell>
          <cell r="E3916">
            <v>3.0499999999999999E-4</v>
          </cell>
        </row>
        <row r="3917">
          <cell r="C3917">
            <v>40532</v>
          </cell>
          <cell r="D3917">
            <v>71.487699000000006</v>
          </cell>
          <cell r="E3917">
            <v>3.1500000000000001E-4</v>
          </cell>
        </row>
        <row r="3918">
          <cell r="C3918">
            <v>40533</v>
          </cell>
          <cell r="D3918">
            <v>77.477209000000002</v>
          </cell>
          <cell r="E3918">
            <v>2.0000000000000002E-5</v>
          </cell>
        </row>
        <row r="3919">
          <cell r="C3919">
            <v>40534</v>
          </cell>
          <cell r="D3919">
            <v>77.477209000000002</v>
          </cell>
          <cell r="E3919">
            <v>6.2000000000000003E-5</v>
          </cell>
        </row>
        <row r="3920">
          <cell r="C3920">
            <v>40539</v>
          </cell>
          <cell r="D3920">
            <v>77.477209000000002</v>
          </cell>
          <cell r="E3920">
            <v>1.9100000000000001E-4</v>
          </cell>
        </row>
        <row r="3921">
          <cell r="C3921">
            <v>40541</v>
          </cell>
          <cell r="D3921">
            <v>79.216099</v>
          </cell>
          <cell r="E3921">
            <v>2.12E-4</v>
          </cell>
        </row>
        <row r="3922">
          <cell r="C3922">
            <v>40542</v>
          </cell>
          <cell r="D3922">
            <v>79.216099</v>
          </cell>
          <cell r="E3922">
            <v>7.2000000000000002E-5</v>
          </cell>
        </row>
        <row r="3923">
          <cell r="C3923">
            <v>40550</v>
          </cell>
          <cell r="D3923">
            <v>81.148199000000005</v>
          </cell>
          <cell r="E3923">
            <v>5.0000000000000004E-6</v>
          </cell>
        </row>
        <row r="3924">
          <cell r="C3924">
            <v>40555</v>
          </cell>
          <cell r="D3924">
            <v>78.251981999999998</v>
          </cell>
          <cell r="E3924">
            <v>5.0000000000000004E-6</v>
          </cell>
        </row>
        <row r="3925">
          <cell r="C3925">
            <v>40562</v>
          </cell>
          <cell r="D3925">
            <v>78.250049000000004</v>
          </cell>
          <cell r="E3925">
            <v>5.0000000000000004E-6</v>
          </cell>
        </row>
        <row r="3926">
          <cell r="C3926">
            <v>40568</v>
          </cell>
          <cell r="D3926">
            <v>79.216099</v>
          </cell>
          <cell r="E3926">
            <v>5.1E-5</v>
          </cell>
        </row>
        <row r="3927">
          <cell r="C3927">
            <v>40569</v>
          </cell>
          <cell r="D3927">
            <v>78.250049000000004</v>
          </cell>
          <cell r="E3927">
            <v>4.4499999999999997E-4</v>
          </cell>
        </row>
        <row r="3928">
          <cell r="C3928">
            <v>40571</v>
          </cell>
          <cell r="D3928">
            <v>78.250049000000004</v>
          </cell>
          <cell r="E3928">
            <v>2.0000000000000002E-5</v>
          </cell>
        </row>
        <row r="3929">
          <cell r="C3929">
            <v>40574</v>
          </cell>
          <cell r="D3929">
            <v>78.250049000000004</v>
          </cell>
          <cell r="E3929">
            <v>5.0000000000000004E-6</v>
          </cell>
        </row>
        <row r="3930">
          <cell r="C3930">
            <v>40576</v>
          </cell>
          <cell r="D3930">
            <v>78.250049000000004</v>
          </cell>
          <cell r="E3930">
            <v>2.7900000000000001E-4</v>
          </cell>
        </row>
        <row r="3931">
          <cell r="C3931">
            <v>40577</v>
          </cell>
          <cell r="D3931">
            <v>79.216099</v>
          </cell>
          <cell r="E3931">
            <v>1.03E-4</v>
          </cell>
        </row>
        <row r="3932">
          <cell r="C3932">
            <v>40578</v>
          </cell>
          <cell r="D3932">
            <v>81.148199000000005</v>
          </cell>
          <cell r="E3932">
            <v>1.5E-5</v>
          </cell>
        </row>
        <row r="3933">
          <cell r="C3933">
            <v>40581</v>
          </cell>
          <cell r="D3933">
            <v>85.215270000000004</v>
          </cell>
          <cell r="E3933">
            <v>7.7000000000000001E-5</v>
          </cell>
        </row>
        <row r="3934">
          <cell r="C3934">
            <v>40584</v>
          </cell>
          <cell r="D3934">
            <v>91.175798</v>
          </cell>
          <cell r="E3934">
            <v>5.1E-5</v>
          </cell>
        </row>
        <row r="3935">
          <cell r="C3935">
            <v>40588</v>
          </cell>
          <cell r="D3935">
            <v>81.186841000000001</v>
          </cell>
          <cell r="E3935">
            <v>2.0000000000000002E-5</v>
          </cell>
        </row>
        <row r="3936">
          <cell r="C3936">
            <v>40589</v>
          </cell>
          <cell r="D3936">
            <v>81.341408999999999</v>
          </cell>
          <cell r="E3936">
            <v>5.1E-5</v>
          </cell>
        </row>
        <row r="3937">
          <cell r="C3937">
            <v>40592</v>
          </cell>
          <cell r="D3937">
            <v>89.452365</v>
          </cell>
          <cell r="E3937">
            <v>2.5000000000000001E-5</v>
          </cell>
        </row>
        <row r="3938">
          <cell r="C3938">
            <v>40595</v>
          </cell>
          <cell r="D3938">
            <v>81.573261000000002</v>
          </cell>
          <cell r="E3938">
            <v>5.1E-5</v>
          </cell>
        </row>
        <row r="3939">
          <cell r="C3939">
            <v>40602</v>
          </cell>
          <cell r="D3939">
            <v>84.361282000000003</v>
          </cell>
          <cell r="E3939">
            <v>5.0000000000000004E-6</v>
          </cell>
        </row>
        <row r="3940">
          <cell r="C3940">
            <v>40604</v>
          </cell>
          <cell r="D3940">
            <v>84.361282000000003</v>
          </cell>
          <cell r="E3940">
            <v>1.0000000000000001E-5</v>
          </cell>
        </row>
        <row r="3941">
          <cell r="C3941">
            <v>40612</v>
          </cell>
          <cell r="D3941">
            <v>84.332300000000004</v>
          </cell>
          <cell r="E3941">
            <v>5.0000000000000004E-6</v>
          </cell>
        </row>
        <row r="3942">
          <cell r="C3942">
            <v>40613</v>
          </cell>
          <cell r="D3942">
            <v>85.012399000000002</v>
          </cell>
          <cell r="E3942">
            <v>2.5000000000000001E-5</v>
          </cell>
        </row>
        <row r="3943">
          <cell r="C3943">
            <v>40616</v>
          </cell>
          <cell r="D3943">
            <v>84.046349000000006</v>
          </cell>
          <cell r="E3943">
            <v>1.8100000000000001E-4</v>
          </cell>
        </row>
        <row r="3944">
          <cell r="C3944">
            <v>40620</v>
          </cell>
          <cell r="D3944">
            <v>83.080298999999997</v>
          </cell>
          <cell r="E3944">
            <v>2.5000000000000001E-5</v>
          </cell>
        </row>
        <row r="3945">
          <cell r="C3945">
            <v>40623</v>
          </cell>
          <cell r="D3945">
            <v>85.978448999999998</v>
          </cell>
          <cell r="E3945">
            <v>5.5999999999999999E-5</v>
          </cell>
        </row>
        <row r="3946">
          <cell r="C3946">
            <v>40624</v>
          </cell>
          <cell r="D3946">
            <v>83.080298999999997</v>
          </cell>
          <cell r="E3946">
            <v>5.5999999999999999E-5</v>
          </cell>
        </row>
        <row r="3947">
          <cell r="C3947">
            <v>40625</v>
          </cell>
          <cell r="D3947">
            <v>81.148199000000005</v>
          </cell>
          <cell r="E3947">
            <v>2.5000000000000001E-5</v>
          </cell>
        </row>
        <row r="3948">
          <cell r="C3948">
            <v>40626</v>
          </cell>
          <cell r="D3948">
            <v>78.250049000000004</v>
          </cell>
          <cell r="E3948">
            <v>1.8100000000000001E-4</v>
          </cell>
        </row>
        <row r="3949">
          <cell r="C3949">
            <v>40638</v>
          </cell>
          <cell r="D3949">
            <v>84.046349000000006</v>
          </cell>
          <cell r="E3949">
            <v>6.7000000000000002E-5</v>
          </cell>
        </row>
        <row r="3950">
          <cell r="C3950">
            <v>40639</v>
          </cell>
          <cell r="D3950">
            <v>84.046349000000006</v>
          </cell>
          <cell r="E3950">
            <v>2.0000000000000002E-5</v>
          </cell>
        </row>
        <row r="3951">
          <cell r="C3951">
            <v>40640</v>
          </cell>
          <cell r="D3951">
            <v>85.978448999999998</v>
          </cell>
          <cell r="E3951">
            <v>7.7000000000000001E-5</v>
          </cell>
        </row>
        <row r="3952">
          <cell r="C3952">
            <v>40645</v>
          </cell>
          <cell r="D3952">
            <v>87.910549000000003</v>
          </cell>
          <cell r="E3952">
            <v>1.03E-4</v>
          </cell>
        </row>
        <row r="3953">
          <cell r="C3953">
            <v>40646</v>
          </cell>
          <cell r="D3953">
            <v>90.808699000000004</v>
          </cell>
          <cell r="E3953">
            <v>5.1E-5</v>
          </cell>
        </row>
        <row r="3954">
          <cell r="C3954">
            <v>40648</v>
          </cell>
          <cell r="D3954">
            <v>90.808699000000004</v>
          </cell>
          <cell r="E3954">
            <v>1.2899999999999999E-4</v>
          </cell>
        </row>
        <row r="3955">
          <cell r="C3955">
            <v>40652</v>
          </cell>
          <cell r="D3955">
            <v>95.638948999999997</v>
          </cell>
          <cell r="E3955">
            <v>1.5E-5</v>
          </cell>
        </row>
        <row r="3956">
          <cell r="C3956">
            <v>40659</v>
          </cell>
          <cell r="D3956">
            <v>88.876598999999999</v>
          </cell>
          <cell r="E3956">
            <v>5.1E-5</v>
          </cell>
        </row>
        <row r="3957">
          <cell r="C3957">
            <v>40667</v>
          </cell>
          <cell r="D3957">
            <v>88.876598999999999</v>
          </cell>
          <cell r="E3957">
            <v>1.5E-5</v>
          </cell>
        </row>
        <row r="3958">
          <cell r="C3958">
            <v>40676</v>
          </cell>
          <cell r="D3958">
            <v>82.116181999999995</v>
          </cell>
          <cell r="E3958">
            <v>2.5000000000000001E-5</v>
          </cell>
        </row>
        <row r="3959">
          <cell r="C3959">
            <v>40689</v>
          </cell>
          <cell r="D3959">
            <v>85.978448999999998</v>
          </cell>
          <cell r="E3959">
            <v>2.0000000000000002E-5</v>
          </cell>
        </row>
        <row r="3960">
          <cell r="C3960">
            <v>40690</v>
          </cell>
          <cell r="D3960">
            <v>86.944498999999993</v>
          </cell>
          <cell r="E3960">
            <v>9.7999999999999997E-5</v>
          </cell>
        </row>
        <row r="3961">
          <cell r="C3961">
            <v>40701</v>
          </cell>
          <cell r="D3961">
            <v>85.978448999999998</v>
          </cell>
          <cell r="E3961">
            <v>7.9100000000000004E-4</v>
          </cell>
        </row>
        <row r="3962">
          <cell r="C3962">
            <v>40702</v>
          </cell>
          <cell r="D3962">
            <v>86.944498999999993</v>
          </cell>
          <cell r="E3962">
            <v>1.3240000000000001E-3</v>
          </cell>
        </row>
        <row r="3963">
          <cell r="C3963">
            <v>40703</v>
          </cell>
          <cell r="D3963">
            <v>79.216099</v>
          </cell>
          <cell r="E3963">
            <v>1.1280000000000001E-3</v>
          </cell>
        </row>
        <row r="3964">
          <cell r="C3964">
            <v>40704</v>
          </cell>
          <cell r="D3964">
            <v>85.012399000000002</v>
          </cell>
          <cell r="E3964">
            <v>4.8099999999999998E-4</v>
          </cell>
        </row>
        <row r="3965">
          <cell r="C3965">
            <v>40710</v>
          </cell>
          <cell r="D3965">
            <v>87.272955999999994</v>
          </cell>
          <cell r="E3965">
            <v>5.5999999999999999E-5</v>
          </cell>
        </row>
        <row r="3966">
          <cell r="C3966">
            <v>40716</v>
          </cell>
          <cell r="D3966">
            <v>87.330918999999994</v>
          </cell>
          <cell r="E3966">
            <v>2.0000000000000002E-5</v>
          </cell>
        </row>
        <row r="3967">
          <cell r="C3967">
            <v>40723</v>
          </cell>
          <cell r="D3967">
            <v>88.876598999999999</v>
          </cell>
          <cell r="E3967">
            <v>1.3899999999999999E-4</v>
          </cell>
        </row>
        <row r="3968">
          <cell r="C3968">
            <v>40736</v>
          </cell>
          <cell r="D3968">
            <v>88.876598999999999</v>
          </cell>
          <cell r="E3968">
            <v>9.7999999999999997E-5</v>
          </cell>
        </row>
        <row r="3969">
          <cell r="C3969">
            <v>40738</v>
          </cell>
          <cell r="D3969">
            <v>88.876598999999999</v>
          </cell>
          <cell r="E3969">
            <v>4.1E-5</v>
          </cell>
        </row>
        <row r="3970">
          <cell r="C3970">
            <v>40739</v>
          </cell>
          <cell r="D3970">
            <v>90.808699000000004</v>
          </cell>
          <cell r="E3970">
            <v>5.1E-5</v>
          </cell>
        </row>
        <row r="3971">
          <cell r="C3971">
            <v>40742</v>
          </cell>
          <cell r="D3971">
            <v>90.808699000000004</v>
          </cell>
          <cell r="E3971">
            <v>1.0000000000000001E-5</v>
          </cell>
        </row>
        <row r="3972">
          <cell r="C3972">
            <v>40744</v>
          </cell>
          <cell r="D3972">
            <v>88.878532000000007</v>
          </cell>
          <cell r="E3972">
            <v>5.1E-5</v>
          </cell>
        </row>
        <row r="3973">
          <cell r="C3973">
            <v>40745</v>
          </cell>
          <cell r="D3973">
            <v>90.808699000000004</v>
          </cell>
          <cell r="E3973">
            <v>1.5E-5</v>
          </cell>
        </row>
        <row r="3974">
          <cell r="C3974">
            <v>40746</v>
          </cell>
          <cell r="D3974">
            <v>88.895920000000004</v>
          </cell>
          <cell r="E3974">
            <v>8.2000000000000001E-5</v>
          </cell>
        </row>
        <row r="3975">
          <cell r="C3975">
            <v>40750</v>
          </cell>
          <cell r="D3975">
            <v>88.897852999999998</v>
          </cell>
          <cell r="E3975">
            <v>1.55E-4</v>
          </cell>
        </row>
        <row r="3976">
          <cell r="C3976">
            <v>40757</v>
          </cell>
          <cell r="D3976">
            <v>91.774749</v>
          </cell>
          <cell r="E3976">
            <v>2.5000000000000001E-5</v>
          </cell>
        </row>
        <row r="3977">
          <cell r="C3977">
            <v>40759</v>
          </cell>
          <cell r="D3977">
            <v>89.842648999999994</v>
          </cell>
          <cell r="E3977">
            <v>1.2899999999999999E-4</v>
          </cell>
        </row>
        <row r="3978">
          <cell r="C3978">
            <v>40760</v>
          </cell>
          <cell r="D3978">
            <v>88.876598999999999</v>
          </cell>
          <cell r="E3978">
            <v>3.9800000000000002E-4</v>
          </cell>
        </row>
        <row r="3979">
          <cell r="C3979">
            <v>40764</v>
          </cell>
          <cell r="D3979">
            <v>88.876598999999999</v>
          </cell>
          <cell r="E3979">
            <v>1.03E-4</v>
          </cell>
        </row>
        <row r="3980">
          <cell r="C3980">
            <v>40765</v>
          </cell>
          <cell r="D3980">
            <v>88.876598999999999</v>
          </cell>
          <cell r="E3980">
            <v>5.8399999999999999E-4</v>
          </cell>
        </row>
        <row r="3981">
          <cell r="C3981">
            <v>40767</v>
          </cell>
          <cell r="D3981">
            <v>88.876598999999999</v>
          </cell>
          <cell r="E3981">
            <v>2.5000000000000001E-5</v>
          </cell>
        </row>
        <row r="3982">
          <cell r="C3982">
            <v>40781</v>
          </cell>
          <cell r="D3982">
            <v>88.876598999999999</v>
          </cell>
          <cell r="E3982">
            <v>5.0000000000000004E-6</v>
          </cell>
        </row>
        <row r="3983">
          <cell r="C3983">
            <v>40784</v>
          </cell>
          <cell r="D3983">
            <v>88.876598999999999</v>
          </cell>
          <cell r="E3983">
            <v>1.0000000000000001E-5</v>
          </cell>
        </row>
        <row r="3984">
          <cell r="C3984">
            <v>40785</v>
          </cell>
          <cell r="D3984">
            <v>88.953883000000005</v>
          </cell>
          <cell r="E3984">
            <v>1.55E-4</v>
          </cell>
        </row>
        <row r="3985">
          <cell r="C3985">
            <v>40786</v>
          </cell>
          <cell r="D3985">
            <v>95.638948999999997</v>
          </cell>
          <cell r="E3985">
            <v>1.5E-5</v>
          </cell>
        </row>
        <row r="3986">
          <cell r="C3986">
            <v>40788</v>
          </cell>
          <cell r="D3986">
            <v>95.640882000000005</v>
          </cell>
          <cell r="E3986">
            <v>3.1000000000000001E-5</v>
          </cell>
        </row>
        <row r="3987">
          <cell r="C3987">
            <v>40791</v>
          </cell>
          <cell r="D3987">
            <v>95.638948999999997</v>
          </cell>
          <cell r="E3987">
            <v>3.1000000000000001E-5</v>
          </cell>
        </row>
        <row r="3988">
          <cell r="C3988">
            <v>40792</v>
          </cell>
          <cell r="D3988">
            <v>95.638948999999997</v>
          </cell>
          <cell r="E3988">
            <v>1.2899999999999999E-4</v>
          </cell>
        </row>
        <row r="3989">
          <cell r="C3989">
            <v>40795</v>
          </cell>
          <cell r="D3989">
            <v>95.832159000000004</v>
          </cell>
          <cell r="E3989">
            <v>3.6000000000000001E-5</v>
          </cell>
        </row>
        <row r="3990">
          <cell r="C3990">
            <v>40798</v>
          </cell>
          <cell r="D3990">
            <v>95.832159000000004</v>
          </cell>
          <cell r="E3990">
            <v>5.1E-5</v>
          </cell>
        </row>
        <row r="3991">
          <cell r="C3991">
            <v>40809</v>
          </cell>
          <cell r="D3991">
            <v>90.039724000000007</v>
          </cell>
          <cell r="E3991">
            <v>1.0000000000000001E-5</v>
          </cell>
        </row>
        <row r="3992">
          <cell r="C3992">
            <v>40816</v>
          </cell>
          <cell r="D3992">
            <v>90.229068999999996</v>
          </cell>
          <cell r="E3992">
            <v>2.5799999999999998E-4</v>
          </cell>
        </row>
        <row r="3993">
          <cell r="C3993">
            <v>40826</v>
          </cell>
          <cell r="D3993">
            <v>91.001908999999998</v>
          </cell>
          <cell r="E3993">
            <v>2.5799999999999998E-4</v>
          </cell>
        </row>
        <row r="3994">
          <cell r="C3994">
            <v>40830</v>
          </cell>
          <cell r="D3994">
            <v>94.672899000000001</v>
          </cell>
          <cell r="E3994">
            <v>1.2899999999999999E-4</v>
          </cell>
        </row>
        <row r="3995">
          <cell r="C3995">
            <v>40844</v>
          </cell>
          <cell r="D3995">
            <v>94.672899000000001</v>
          </cell>
          <cell r="E3995">
            <v>3.1000000000000001E-5</v>
          </cell>
        </row>
        <row r="3996">
          <cell r="C3996">
            <v>40856</v>
          </cell>
          <cell r="D3996">
            <v>94.674831999999995</v>
          </cell>
          <cell r="E3996">
            <v>7.2000000000000002E-5</v>
          </cell>
        </row>
        <row r="3997">
          <cell r="C3997">
            <v>40864</v>
          </cell>
          <cell r="D3997">
            <v>94.674831999999995</v>
          </cell>
          <cell r="E3997">
            <v>1.2899999999999999E-4</v>
          </cell>
        </row>
        <row r="3998">
          <cell r="C3998">
            <v>40878</v>
          </cell>
          <cell r="D3998">
            <v>94.672899000000001</v>
          </cell>
          <cell r="E3998">
            <v>2.5300000000000002E-4</v>
          </cell>
        </row>
        <row r="3999">
          <cell r="C3999">
            <v>40884</v>
          </cell>
          <cell r="D3999">
            <v>94.672899000000001</v>
          </cell>
          <cell r="E3999">
            <v>1.5E-5</v>
          </cell>
        </row>
        <row r="4000">
          <cell r="C4000">
            <v>40886</v>
          </cell>
          <cell r="D4000">
            <v>94.672899000000001</v>
          </cell>
          <cell r="E4000">
            <v>8.3299999999999997E-4</v>
          </cell>
        </row>
        <row r="4001">
          <cell r="C4001">
            <v>40905</v>
          </cell>
          <cell r="D4001">
            <v>91.001908999999998</v>
          </cell>
          <cell r="E4001">
            <v>1.55E-4</v>
          </cell>
        </row>
        <row r="4002">
          <cell r="C4002">
            <v>40911</v>
          </cell>
          <cell r="D4002">
            <v>91.291724000000002</v>
          </cell>
          <cell r="E4002">
            <v>3.6200000000000002E-4</v>
          </cell>
        </row>
        <row r="4003">
          <cell r="C4003">
            <v>40912</v>
          </cell>
          <cell r="D4003">
            <v>96.000252000000003</v>
          </cell>
          <cell r="E4003">
            <v>1.08E-4</v>
          </cell>
        </row>
        <row r="4004">
          <cell r="C4004">
            <v>40920</v>
          </cell>
          <cell r="D4004">
            <v>93.842095999999998</v>
          </cell>
          <cell r="E4004">
            <v>2.63E-4</v>
          </cell>
        </row>
        <row r="4005">
          <cell r="C4005">
            <v>40921</v>
          </cell>
          <cell r="D4005">
            <v>104.138257</v>
          </cell>
          <cell r="E4005">
            <v>6.2000000000000003E-5</v>
          </cell>
        </row>
        <row r="4006">
          <cell r="C4006">
            <v>40924</v>
          </cell>
          <cell r="D4006">
            <v>100.469199</v>
          </cell>
          <cell r="E4006">
            <v>1.0000000000000001E-5</v>
          </cell>
        </row>
        <row r="4007">
          <cell r="C4007">
            <v>40926</v>
          </cell>
          <cell r="D4007">
            <v>103.75376900000001</v>
          </cell>
          <cell r="E4007">
            <v>1.13E-4</v>
          </cell>
        </row>
        <row r="4008">
          <cell r="C4008">
            <v>40945</v>
          </cell>
          <cell r="D4008">
            <v>103.75376900000001</v>
          </cell>
          <cell r="E4008">
            <v>2.0000000000000002E-5</v>
          </cell>
        </row>
        <row r="4009">
          <cell r="C4009">
            <v>40949</v>
          </cell>
          <cell r="D4009">
            <v>104.333399</v>
          </cell>
          <cell r="E4009">
            <v>1.0000000000000001E-5</v>
          </cell>
        </row>
        <row r="4010">
          <cell r="C4010">
            <v>40952</v>
          </cell>
          <cell r="D4010">
            <v>104.333399</v>
          </cell>
          <cell r="E4010">
            <v>5.0000000000000004E-6</v>
          </cell>
        </row>
        <row r="4011">
          <cell r="C4011">
            <v>40959</v>
          </cell>
          <cell r="D4011">
            <v>98.150678999999997</v>
          </cell>
          <cell r="E4011">
            <v>3.0499999999999999E-4</v>
          </cell>
        </row>
        <row r="4012">
          <cell r="C4012">
            <v>40980</v>
          </cell>
          <cell r="D4012">
            <v>99.116729000000007</v>
          </cell>
          <cell r="E4012">
            <v>2.0000000000000002E-5</v>
          </cell>
        </row>
        <row r="4013">
          <cell r="C4013">
            <v>40983</v>
          </cell>
          <cell r="D4013">
            <v>106.02398700000001</v>
          </cell>
          <cell r="E4013">
            <v>1.5E-5</v>
          </cell>
        </row>
        <row r="4014">
          <cell r="C4014">
            <v>40984</v>
          </cell>
          <cell r="D4014">
            <v>106.26549900000001</v>
          </cell>
          <cell r="E4014">
            <v>5.0000000000000004E-6</v>
          </cell>
        </row>
        <row r="4015">
          <cell r="C4015">
            <v>40987</v>
          </cell>
          <cell r="D4015">
            <v>115.71346800000001</v>
          </cell>
          <cell r="E4015">
            <v>1.0000000000000001E-5</v>
          </cell>
        </row>
        <row r="4016">
          <cell r="C4016">
            <v>40990</v>
          </cell>
          <cell r="D4016">
            <v>113.027849</v>
          </cell>
          <cell r="E4016">
            <v>5.0000000000000004E-6</v>
          </cell>
        </row>
        <row r="4017">
          <cell r="C4017">
            <v>40994</v>
          </cell>
          <cell r="D4017">
            <v>113.993899</v>
          </cell>
          <cell r="E4017">
            <v>2.0000000000000002E-5</v>
          </cell>
        </row>
        <row r="4018">
          <cell r="C4018">
            <v>40998</v>
          </cell>
          <cell r="D4018">
            <v>114.380319</v>
          </cell>
          <cell r="E4018">
            <v>5.0000000000000004E-6</v>
          </cell>
        </row>
        <row r="4019">
          <cell r="C4019">
            <v>41010</v>
          </cell>
          <cell r="D4019">
            <v>113.993899</v>
          </cell>
          <cell r="E4019">
            <v>2.0000000000000002E-5</v>
          </cell>
        </row>
        <row r="4020">
          <cell r="C4020">
            <v>41015</v>
          </cell>
          <cell r="D4020">
            <v>111.771984</v>
          </cell>
          <cell r="E4020">
            <v>4.6E-5</v>
          </cell>
        </row>
        <row r="4021">
          <cell r="C4021">
            <v>41017</v>
          </cell>
          <cell r="D4021">
            <v>114.958017</v>
          </cell>
          <cell r="E4021">
            <v>5.5999999999999999E-5</v>
          </cell>
        </row>
        <row r="4022">
          <cell r="C4022">
            <v>41018</v>
          </cell>
          <cell r="D4022">
            <v>114.95994899999999</v>
          </cell>
          <cell r="E4022">
            <v>5.5999999999999999E-5</v>
          </cell>
        </row>
        <row r="4023">
          <cell r="C4023">
            <v>41023</v>
          </cell>
          <cell r="D4023">
            <v>116.592574</v>
          </cell>
          <cell r="E4023">
            <v>2.5000000000000001E-5</v>
          </cell>
        </row>
        <row r="4024">
          <cell r="C4024">
            <v>41025</v>
          </cell>
          <cell r="D4024">
            <v>116.594506</v>
          </cell>
          <cell r="E4024">
            <v>1.5E-5</v>
          </cell>
        </row>
        <row r="4025">
          <cell r="C4025">
            <v>41029</v>
          </cell>
          <cell r="D4025">
            <v>116.594506</v>
          </cell>
          <cell r="E4025">
            <v>5.0000000000000004E-6</v>
          </cell>
        </row>
        <row r="4026">
          <cell r="C4026">
            <v>41032</v>
          </cell>
          <cell r="D4026">
            <v>114.766739</v>
          </cell>
          <cell r="E4026">
            <v>1.0000000000000001E-5</v>
          </cell>
        </row>
        <row r="4027">
          <cell r="C4027">
            <v>41054</v>
          </cell>
          <cell r="D4027">
            <v>115.925999</v>
          </cell>
          <cell r="E4027">
            <v>1.0000000000000001E-5</v>
          </cell>
        </row>
        <row r="4028">
          <cell r="C4028">
            <v>41059</v>
          </cell>
          <cell r="D4028">
            <v>116.119209</v>
          </cell>
          <cell r="E4028">
            <v>7.7000000000000001E-5</v>
          </cell>
        </row>
        <row r="4029">
          <cell r="C4029">
            <v>41061</v>
          </cell>
          <cell r="D4029">
            <v>118.82414900000001</v>
          </cell>
          <cell r="E4029">
            <v>4.1E-5</v>
          </cell>
        </row>
        <row r="4030">
          <cell r="C4030">
            <v>41068</v>
          </cell>
          <cell r="D4030">
            <v>123.074769</v>
          </cell>
          <cell r="E4030">
            <v>1.5E-5</v>
          </cell>
        </row>
        <row r="4031">
          <cell r="C4031">
            <v>41072</v>
          </cell>
          <cell r="D4031">
            <v>129.16088400000001</v>
          </cell>
          <cell r="E4031">
            <v>4.1E-5</v>
          </cell>
        </row>
        <row r="4032">
          <cell r="C4032">
            <v>41074</v>
          </cell>
          <cell r="D4032">
            <v>129.16088400000001</v>
          </cell>
          <cell r="E4032">
            <v>3.1000000000000001E-5</v>
          </cell>
        </row>
        <row r="4033">
          <cell r="C4033">
            <v>41075</v>
          </cell>
          <cell r="D4033">
            <v>129.16088400000001</v>
          </cell>
          <cell r="E4033">
            <v>2.5000000000000001E-5</v>
          </cell>
        </row>
        <row r="4034">
          <cell r="C4034">
            <v>41078</v>
          </cell>
          <cell r="D4034">
            <v>114.95994899999999</v>
          </cell>
          <cell r="E4034">
            <v>1.44E-4</v>
          </cell>
        </row>
        <row r="4035">
          <cell r="C4035">
            <v>41079</v>
          </cell>
          <cell r="D4035">
            <v>116.892049</v>
          </cell>
          <cell r="E4035">
            <v>5.0000000000000004E-6</v>
          </cell>
        </row>
        <row r="4036">
          <cell r="C4036">
            <v>41080</v>
          </cell>
          <cell r="D4036">
            <v>117.278469</v>
          </cell>
          <cell r="E4036">
            <v>1.0000000000000001E-5</v>
          </cell>
        </row>
        <row r="4037">
          <cell r="C4037">
            <v>41081</v>
          </cell>
          <cell r="D4037">
            <v>129.16088400000001</v>
          </cell>
          <cell r="E4037">
            <v>9.7999999999999997E-5</v>
          </cell>
        </row>
        <row r="4038">
          <cell r="C4038">
            <v>41082</v>
          </cell>
          <cell r="D4038">
            <v>119.80179200000001</v>
          </cell>
          <cell r="E4038">
            <v>1.03E-4</v>
          </cell>
        </row>
        <row r="4039">
          <cell r="C4039">
            <v>41095</v>
          </cell>
          <cell r="D4039">
            <v>120.949459</v>
          </cell>
          <cell r="E4039">
            <v>5.0000000000000004E-6</v>
          </cell>
        </row>
        <row r="4040">
          <cell r="C4040">
            <v>41101</v>
          </cell>
          <cell r="D4040">
            <v>118.826082</v>
          </cell>
          <cell r="E4040">
            <v>1.0000000000000001E-5</v>
          </cell>
        </row>
        <row r="4041">
          <cell r="C4041">
            <v>41115</v>
          </cell>
          <cell r="D4041">
            <v>123.650535</v>
          </cell>
          <cell r="E4041">
            <v>4.1E-5</v>
          </cell>
        </row>
        <row r="4042">
          <cell r="C4042">
            <v>41116</v>
          </cell>
          <cell r="D4042">
            <v>123.650535</v>
          </cell>
          <cell r="E4042">
            <v>1.0000000000000001E-5</v>
          </cell>
        </row>
        <row r="4043">
          <cell r="C4043">
            <v>41121</v>
          </cell>
          <cell r="D4043">
            <v>120.756249</v>
          </cell>
          <cell r="E4043">
            <v>4.6999999999999999E-4</v>
          </cell>
        </row>
        <row r="4044">
          <cell r="C4044">
            <v>41131</v>
          </cell>
          <cell r="D4044">
            <v>120.949459</v>
          </cell>
          <cell r="E4044">
            <v>7.2000000000000002E-5</v>
          </cell>
        </row>
        <row r="4045">
          <cell r="C4045">
            <v>41135</v>
          </cell>
          <cell r="D4045">
            <v>129.04495800000001</v>
          </cell>
          <cell r="E4045">
            <v>3.3599999999999998E-4</v>
          </cell>
        </row>
        <row r="4046">
          <cell r="C4046">
            <v>41141</v>
          </cell>
          <cell r="D4046">
            <v>128.67785900000001</v>
          </cell>
          <cell r="E4046">
            <v>2.0000000000000002E-5</v>
          </cell>
        </row>
        <row r="4047">
          <cell r="C4047">
            <v>41142</v>
          </cell>
          <cell r="D4047">
            <v>129.04495800000001</v>
          </cell>
          <cell r="E4047">
            <v>3.1000000000000001E-5</v>
          </cell>
        </row>
        <row r="4048">
          <cell r="C4048">
            <v>41144</v>
          </cell>
          <cell r="D4048">
            <v>127.520532</v>
          </cell>
          <cell r="E4048">
            <v>2.0000000000000002E-5</v>
          </cell>
        </row>
        <row r="4049">
          <cell r="C4049">
            <v>41148</v>
          </cell>
          <cell r="D4049">
            <v>128.48464899999999</v>
          </cell>
          <cell r="E4049">
            <v>3.6000000000000001E-5</v>
          </cell>
        </row>
        <row r="4050">
          <cell r="C4050">
            <v>41149</v>
          </cell>
          <cell r="D4050">
            <v>128.48464899999999</v>
          </cell>
          <cell r="E4050">
            <v>1.5E-5</v>
          </cell>
        </row>
        <row r="4051">
          <cell r="C4051">
            <v>41150</v>
          </cell>
          <cell r="D4051">
            <v>129.064279</v>
          </cell>
          <cell r="E4051">
            <v>1.2400000000000001E-4</v>
          </cell>
        </row>
        <row r="4052">
          <cell r="C4052">
            <v>41152</v>
          </cell>
          <cell r="D4052">
            <v>129.52798300000001</v>
          </cell>
          <cell r="E4052">
            <v>7.2000000000000002E-5</v>
          </cell>
        </row>
        <row r="4053">
          <cell r="C4053">
            <v>41156</v>
          </cell>
          <cell r="D4053">
            <v>136.21304900000001</v>
          </cell>
          <cell r="E4053">
            <v>5.0000000000000004E-6</v>
          </cell>
        </row>
        <row r="4054">
          <cell r="C4054">
            <v>41157</v>
          </cell>
          <cell r="D4054">
            <v>136.599469</v>
          </cell>
          <cell r="E4054">
            <v>1.0000000000000001E-5</v>
          </cell>
        </row>
        <row r="4055">
          <cell r="C4055">
            <v>41158</v>
          </cell>
          <cell r="D4055">
            <v>142.00934899999999</v>
          </cell>
          <cell r="E4055">
            <v>5.0000000000000004E-6</v>
          </cell>
        </row>
        <row r="4056">
          <cell r="C4056">
            <v>41162</v>
          </cell>
          <cell r="D4056">
            <v>130.478577</v>
          </cell>
          <cell r="E4056">
            <v>5.0000000000000004E-6</v>
          </cell>
        </row>
        <row r="4057">
          <cell r="C4057">
            <v>41164</v>
          </cell>
          <cell r="D4057">
            <v>130.66019399999999</v>
          </cell>
          <cell r="E4057">
            <v>1.0000000000000001E-5</v>
          </cell>
        </row>
        <row r="4058">
          <cell r="C4058">
            <v>41169</v>
          </cell>
          <cell r="D4058">
            <v>142.08663300000001</v>
          </cell>
          <cell r="E4058">
            <v>1.5E-5</v>
          </cell>
        </row>
        <row r="4059">
          <cell r="C4059">
            <v>41178</v>
          </cell>
          <cell r="D4059">
            <v>142.00934899999999</v>
          </cell>
          <cell r="E4059">
            <v>2.0000000000000002E-5</v>
          </cell>
        </row>
        <row r="4060">
          <cell r="C4060">
            <v>41180</v>
          </cell>
          <cell r="D4060">
            <v>132.348849</v>
          </cell>
          <cell r="E4060">
            <v>1.3450000000000001E-3</v>
          </cell>
        </row>
        <row r="4061">
          <cell r="C4061">
            <v>41183</v>
          </cell>
          <cell r="D4061">
            <v>136.20918499999999</v>
          </cell>
          <cell r="E4061">
            <v>1.5E-5</v>
          </cell>
        </row>
        <row r="4062">
          <cell r="C4062">
            <v>41191</v>
          </cell>
          <cell r="D4062">
            <v>136.21304900000001</v>
          </cell>
          <cell r="E4062">
            <v>7.3999999999999999E-4</v>
          </cell>
        </row>
        <row r="4063">
          <cell r="C4063">
            <v>41192</v>
          </cell>
          <cell r="D4063">
            <v>136.21304900000001</v>
          </cell>
          <cell r="E4063">
            <v>5.1E-5</v>
          </cell>
        </row>
        <row r="4064">
          <cell r="C4064">
            <v>41201</v>
          </cell>
          <cell r="D4064">
            <v>136.21304900000001</v>
          </cell>
          <cell r="E4064">
            <v>1.5E-5</v>
          </cell>
        </row>
        <row r="4065">
          <cell r="C4065">
            <v>41207</v>
          </cell>
          <cell r="D4065">
            <v>142.00934899999999</v>
          </cell>
          <cell r="E4065">
            <v>5.1E-5</v>
          </cell>
        </row>
        <row r="4066">
          <cell r="C4066">
            <v>41219</v>
          </cell>
          <cell r="D4066">
            <v>139.111199</v>
          </cell>
          <cell r="E4066">
            <v>2.63E-4</v>
          </cell>
        </row>
        <row r="4067">
          <cell r="C4067">
            <v>41225</v>
          </cell>
          <cell r="D4067">
            <v>142.08663300000001</v>
          </cell>
          <cell r="E4067">
            <v>3.1000000000000001E-5</v>
          </cell>
        </row>
        <row r="4068">
          <cell r="C4068">
            <v>41226</v>
          </cell>
          <cell r="D4068">
            <v>155.14762899999999</v>
          </cell>
          <cell r="E4068">
            <v>5.1E-5</v>
          </cell>
        </row>
        <row r="4069">
          <cell r="C4069">
            <v>41233</v>
          </cell>
          <cell r="D4069">
            <v>154.37478899999999</v>
          </cell>
          <cell r="E4069">
            <v>1.0000000000000001E-5</v>
          </cell>
        </row>
        <row r="4070">
          <cell r="C4070">
            <v>41236</v>
          </cell>
          <cell r="D4070">
            <v>154.56799899999999</v>
          </cell>
          <cell r="E4070">
            <v>8.2000000000000001E-5</v>
          </cell>
        </row>
        <row r="4071">
          <cell r="C4071">
            <v>41246</v>
          </cell>
          <cell r="D4071">
            <v>154.56799899999999</v>
          </cell>
          <cell r="E4071">
            <v>1.34E-4</v>
          </cell>
        </row>
        <row r="4072">
          <cell r="C4072">
            <v>41247</v>
          </cell>
          <cell r="D4072">
            <v>154.59504899999999</v>
          </cell>
          <cell r="E4072">
            <v>3.1500000000000001E-4</v>
          </cell>
        </row>
        <row r="4073">
          <cell r="C4073">
            <v>41248</v>
          </cell>
          <cell r="D4073">
            <v>154.596981</v>
          </cell>
          <cell r="E4073">
            <v>9.2999999999999997E-5</v>
          </cell>
        </row>
        <row r="4074">
          <cell r="C4074">
            <v>41249</v>
          </cell>
          <cell r="D4074">
            <v>154.596981</v>
          </cell>
          <cell r="E4074">
            <v>1.0000000000000001E-5</v>
          </cell>
        </row>
        <row r="4075">
          <cell r="C4075">
            <v>41250</v>
          </cell>
          <cell r="D4075">
            <v>154.56799899999999</v>
          </cell>
          <cell r="E4075">
            <v>4.1E-5</v>
          </cell>
        </row>
        <row r="4076">
          <cell r="C4076">
            <v>41253</v>
          </cell>
          <cell r="D4076">
            <v>154.95635200000001</v>
          </cell>
          <cell r="E4076">
            <v>9.2999999999999997E-5</v>
          </cell>
        </row>
        <row r="4077">
          <cell r="C4077">
            <v>41256</v>
          </cell>
          <cell r="D4077">
            <v>154.954419</v>
          </cell>
          <cell r="E4077">
            <v>1.0000000000000001E-5</v>
          </cell>
        </row>
        <row r="4078">
          <cell r="C4078">
            <v>41260</v>
          </cell>
          <cell r="D4078">
            <v>155.53404900000001</v>
          </cell>
          <cell r="E4078">
            <v>1.0000000000000001E-5</v>
          </cell>
        </row>
        <row r="4079">
          <cell r="C4079">
            <v>41262</v>
          </cell>
          <cell r="D4079">
            <v>154.954419</v>
          </cell>
          <cell r="E4079">
            <v>1.029E-3</v>
          </cell>
        </row>
        <row r="4080">
          <cell r="C4080">
            <v>41264</v>
          </cell>
          <cell r="D4080">
            <v>155.53404900000001</v>
          </cell>
          <cell r="E4080">
            <v>3.6200000000000002E-4</v>
          </cell>
        </row>
        <row r="4081">
          <cell r="C4081">
            <v>41276</v>
          </cell>
          <cell r="D4081">
            <v>155.53598199999999</v>
          </cell>
          <cell r="E4081">
            <v>5.0000000000000004E-6</v>
          </cell>
        </row>
        <row r="4082">
          <cell r="C4082">
            <v>41277</v>
          </cell>
          <cell r="D4082">
            <v>155.53404900000001</v>
          </cell>
          <cell r="E4082">
            <v>1.5E-5</v>
          </cell>
        </row>
        <row r="4083">
          <cell r="C4083">
            <v>41282</v>
          </cell>
          <cell r="D4083">
            <v>155.53404900000001</v>
          </cell>
          <cell r="E4083">
            <v>2.5000000000000001E-5</v>
          </cell>
        </row>
        <row r="4084">
          <cell r="C4084">
            <v>41283</v>
          </cell>
          <cell r="D4084">
            <v>155.53404900000001</v>
          </cell>
          <cell r="E4084">
            <v>5.1E-5</v>
          </cell>
        </row>
        <row r="4085">
          <cell r="C4085">
            <v>41285</v>
          </cell>
          <cell r="D4085">
            <v>155.53404900000001</v>
          </cell>
          <cell r="E4085">
            <v>2.5000000000000001E-5</v>
          </cell>
        </row>
        <row r="4086">
          <cell r="C4086">
            <v>41291</v>
          </cell>
          <cell r="D4086">
            <v>156.50203200000001</v>
          </cell>
          <cell r="E4086">
            <v>2.5000000000000001E-5</v>
          </cell>
        </row>
        <row r="4087">
          <cell r="C4087">
            <v>41297</v>
          </cell>
          <cell r="D4087">
            <v>158.432199</v>
          </cell>
          <cell r="E4087">
            <v>4.1E-5</v>
          </cell>
        </row>
        <row r="4088">
          <cell r="C4088">
            <v>41298</v>
          </cell>
          <cell r="D4088">
            <v>165.19454899999999</v>
          </cell>
          <cell r="E4088">
            <v>1.5E-5</v>
          </cell>
        </row>
        <row r="4089">
          <cell r="C4089">
            <v>41303</v>
          </cell>
          <cell r="D4089">
            <v>169.15535399999999</v>
          </cell>
          <cell r="E4089">
            <v>5.1E-5</v>
          </cell>
        </row>
        <row r="4090">
          <cell r="C4090">
            <v>41309</v>
          </cell>
          <cell r="D4090">
            <v>170.024799</v>
          </cell>
          <cell r="E4090">
            <v>5.0000000000000004E-6</v>
          </cell>
        </row>
        <row r="4091">
          <cell r="C4091">
            <v>41312</v>
          </cell>
          <cell r="D4091">
            <v>164.61491899999999</v>
          </cell>
          <cell r="E4091">
            <v>5.5999999999999999E-5</v>
          </cell>
        </row>
        <row r="4092">
          <cell r="C4092">
            <v>41316</v>
          </cell>
          <cell r="D4092">
            <v>164.228499</v>
          </cell>
          <cell r="E4092">
            <v>5.5999999999999999E-5</v>
          </cell>
        </row>
        <row r="4093">
          <cell r="C4093">
            <v>41317</v>
          </cell>
          <cell r="D4093">
            <v>164.13189399999999</v>
          </cell>
          <cell r="E4093">
            <v>1.0000000000000001E-5</v>
          </cell>
        </row>
        <row r="4094">
          <cell r="C4094">
            <v>41318</v>
          </cell>
          <cell r="D4094">
            <v>164.228499</v>
          </cell>
          <cell r="E4094">
            <v>1.8100000000000001E-4</v>
          </cell>
        </row>
        <row r="4095">
          <cell r="C4095">
            <v>41319</v>
          </cell>
          <cell r="D4095">
            <v>164.228499</v>
          </cell>
          <cell r="E4095">
            <v>9.2999999999999997E-5</v>
          </cell>
        </row>
        <row r="4096">
          <cell r="C4096">
            <v>41323</v>
          </cell>
          <cell r="D4096">
            <v>164.228499</v>
          </cell>
          <cell r="E4096">
            <v>5.1E-5</v>
          </cell>
        </row>
        <row r="4097">
          <cell r="C4097">
            <v>41330</v>
          </cell>
          <cell r="D4097">
            <v>164.228499</v>
          </cell>
          <cell r="E4097">
            <v>5.0000000000000004E-6</v>
          </cell>
        </row>
        <row r="4098">
          <cell r="C4098">
            <v>41331</v>
          </cell>
          <cell r="D4098">
            <v>167.513069</v>
          </cell>
          <cell r="E4098">
            <v>1.0000000000000001E-5</v>
          </cell>
        </row>
        <row r="4099">
          <cell r="C4099">
            <v>41332</v>
          </cell>
          <cell r="D4099">
            <v>170.89424399999999</v>
          </cell>
          <cell r="E4099">
            <v>5.0000000000000004E-6</v>
          </cell>
        </row>
        <row r="4100">
          <cell r="C4100">
            <v>41337</v>
          </cell>
          <cell r="D4100">
            <v>173.88899900000001</v>
          </cell>
          <cell r="E4100">
            <v>8.7000000000000001E-5</v>
          </cell>
        </row>
        <row r="4101">
          <cell r="C4101">
            <v>41341</v>
          </cell>
          <cell r="D4101">
            <v>183.549499</v>
          </cell>
          <cell r="E4101">
            <v>5.1E-5</v>
          </cell>
        </row>
        <row r="4102">
          <cell r="C4102">
            <v>41354</v>
          </cell>
          <cell r="D4102">
            <v>185.48159899999999</v>
          </cell>
          <cell r="E4102">
            <v>1.2899999999999999E-4</v>
          </cell>
        </row>
        <row r="4103">
          <cell r="C4103">
            <v>41355</v>
          </cell>
          <cell r="D4103">
            <v>176.787149</v>
          </cell>
          <cell r="E4103">
            <v>2.43E-4</v>
          </cell>
        </row>
        <row r="4104">
          <cell r="C4104">
            <v>41358</v>
          </cell>
          <cell r="D4104">
            <v>176.787149</v>
          </cell>
          <cell r="E4104">
            <v>1.0000000000000001E-5</v>
          </cell>
        </row>
        <row r="4105">
          <cell r="C4105">
            <v>41359</v>
          </cell>
          <cell r="D4105">
            <v>185.48159899999999</v>
          </cell>
          <cell r="E4105">
            <v>3.1000000000000001E-5</v>
          </cell>
        </row>
        <row r="4106">
          <cell r="C4106">
            <v>41361</v>
          </cell>
          <cell r="D4106">
            <v>164.228499</v>
          </cell>
          <cell r="E4106">
            <v>8.2000000000000001E-5</v>
          </cell>
        </row>
        <row r="4107">
          <cell r="C4107">
            <v>41366</v>
          </cell>
          <cell r="D4107">
            <v>157.48933500000001</v>
          </cell>
          <cell r="E4107">
            <v>1.0000000000000001E-5</v>
          </cell>
        </row>
        <row r="4108">
          <cell r="C4108">
            <v>41367</v>
          </cell>
          <cell r="D4108">
            <v>156.59670399999999</v>
          </cell>
          <cell r="E4108">
            <v>5.0000000000000004E-6</v>
          </cell>
        </row>
        <row r="4109">
          <cell r="C4109">
            <v>41368</v>
          </cell>
          <cell r="D4109">
            <v>182.583449</v>
          </cell>
          <cell r="E4109">
            <v>5.1E-5</v>
          </cell>
        </row>
        <row r="4110">
          <cell r="C4110">
            <v>41372</v>
          </cell>
          <cell r="D4110">
            <v>181.61739900000001</v>
          </cell>
          <cell r="E4110">
            <v>3.1000000000000001E-5</v>
          </cell>
        </row>
        <row r="4111">
          <cell r="C4111">
            <v>41373</v>
          </cell>
          <cell r="D4111">
            <v>164.03528900000001</v>
          </cell>
          <cell r="E4111">
            <v>2.5000000000000001E-5</v>
          </cell>
        </row>
        <row r="4112">
          <cell r="C4112">
            <v>41374</v>
          </cell>
          <cell r="D4112">
            <v>183.356289</v>
          </cell>
          <cell r="E4112">
            <v>1.5E-5</v>
          </cell>
        </row>
        <row r="4113">
          <cell r="C4113">
            <v>41379</v>
          </cell>
          <cell r="D4113">
            <v>183.549499</v>
          </cell>
          <cell r="E4113">
            <v>2.5000000000000001E-5</v>
          </cell>
        </row>
        <row r="4114">
          <cell r="C4114">
            <v>41380</v>
          </cell>
          <cell r="D4114">
            <v>183.549499</v>
          </cell>
          <cell r="E4114">
            <v>3.6000000000000001E-5</v>
          </cell>
        </row>
        <row r="4115">
          <cell r="C4115">
            <v>41382</v>
          </cell>
          <cell r="D4115">
            <v>177.94640899999999</v>
          </cell>
          <cell r="E4115">
            <v>3.6000000000000001E-5</v>
          </cell>
        </row>
        <row r="4116">
          <cell r="C4116">
            <v>41387</v>
          </cell>
          <cell r="D4116">
            <v>175.821099</v>
          </cell>
          <cell r="E4116">
            <v>1.0000000000000001E-5</v>
          </cell>
        </row>
        <row r="4117">
          <cell r="C4117">
            <v>41393</v>
          </cell>
          <cell r="D4117">
            <v>171.95689899999999</v>
          </cell>
          <cell r="E4117">
            <v>1.0000000000000001E-5</v>
          </cell>
        </row>
        <row r="4118">
          <cell r="C4118">
            <v>41410</v>
          </cell>
          <cell r="D4118">
            <v>164.228499</v>
          </cell>
          <cell r="E4118">
            <v>5.1E-5</v>
          </cell>
        </row>
        <row r="4119">
          <cell r="C4119">
            <v>41411</v>
          </cell>
          <cell r="D4119">
            <v>156.693309</v>
          </cell>
          <cell r="E4119">
            <v>1.03E-4</v>
          </cell>
        </row>
        <row r="4120">
          <cell r="C4120">
            <v>41415</v>
          </cell>
          <cell r="D4120">
            <v>157.466149</v>
          </cell>
          <cell r="E4120">
            <v>3.6000000000000001E-5</v>
          </cell>
        </row>
        <row r="4121">
          <cell r="C4121">
            <v>41416</v>
          </cell>
          <cell r="D4121">
            <v>158.44185999999999</v>
          </cell>
          <cell r="E4121">
            <v>4.6E-5</v>
          </cell>
        </row>
        <row r="4122">
          <cell r="C4122">
            <v>41422</v>
          </cell>
          <cell r="D4122">
            <v>162.10318899999999</v>
          </cell>
          <cell r="E4122">
            <v>1.0000000000000001E-5</v>
          </cell>
        </row>
        <row r="4123">
          <cell r="C4123">
            <v>41432</v>
          </cell>
          <cell r="D4123">
            <v>159.39631700000001</v>
          </cell>
          <cell r="E4123">
            <v>1.5E-5</v>
          </cell>
        </row>
        <row r="4124">
          <cell r="C4124">
            <v>41436</v>
          </cell>
          <cell r="D4124">
            <v>155.727259</v>
          </cell>
          <cell r="E4124">
            <v>1.2899999999999999E-4</v>
          </cell>
        </row>
        <row r="4125">
          <cell r="C4125">
            <v>41443</v>
          </cell>
          <cell r="D4125">
            <v>155.727259</v>
          </cell>
          <cell r="E4125">
            <v>2.0000000000000002E-5</v>
          </cell>
        </row>
        <row r="4126">
          <cell r="C4126">
            <v>41450</v>
          </cell>
          <cell r="D4126">
            <v>156.30688900000001</v>
          </cell>
          <cell r="E4126">
            <v>1.4999999999999999E-4</v>
          </cell>
        </row>
        <row r="4127">
          <cell r="C4127">
            <v>41451</v>
          </cell>
          <cell r="D4127">
            <v>162.10318899999999</v>
          </cell>
          <cell r="E4127">
            <v>1.3899999999999999E-4</v>
          </cell>
        </row>
        <row r="4128">
          <cell r="C4128">
            <v>41453</v>
          </cell>
          <cell r="D4128">
            <v>162.10318899999999</v>
          </cell>
          <cell r="E4128">
            <v>5.0000000000000004E-6</v>
          </cell>
        </row>
        <row r="4129">
          <cell r="C4129">
            <v>41456</v>
          </cell>
          <cell r="D4129">
            <v>161.68971999999999</v>
          </cell>
          <cell r="E4129">
            <v>5.0000000000000004E-6</v>
          </cell>
        </row>
        <row r="4130">
          <cell r="C4130">
            <v>41464</v>
          </cell>
          <cell r="D4130">
            <v>166.90252599999999</v>
          </cell>
          <cell r="E4130">
            <v>2.5000000000000001E-5</v>
          </cell>
        </row>
        <row r="4131">
          <cell r="C4131">
            <v>41470</v>
          </cell>
          <cell r="D4131">
            <v>162.489609</v>
          </cell>
          <cell r="E4131">
            <v>3.9300000000000001E-4</v>
          </cell>
        </row>
        <row r="4132">
          <cell r="C4132">
            <v>41473</v>
          </cell>
          <cell r="D4132">
            <v>164.228499</v>
          </cell>
          <cell r="E4132">
            <v>1.0000000000000001E-5</v>
          </cell>
        </row>
        <row r="4133">
          <cell r="C4133">
            <v>41477</v>
          </cell>
          <cell r="D4133">
            <v>167.11505700000001</v>
          </cell>
          <cell r="E4133">
            <v>3.1000000000000001E-5</v>
          </cell>
        </row>
        <row r="4134">
          <cell r="C4134">
            <v>41480</v>
          </cell>
          <cell r="D4134">
            <v>174.08414200000001</v>
          </cell>
          <cell r="E4134">
            <v>6.2000000000000003E-5</v>
          </cell>
        </row>
        <row r="4135">
          <cell r="C4135">
            <v>41481</v>
          </cell>
          <cell r="D4135">
            <v>174.08220900000001</v>
          </cell>
          <cell r="E4135">
            <v>2.5000000000000001E-5</v>
          </cell>
        </row>
        <row r="4136">
          <cell r="C4136">
            <v>41484</v>
          </cell>
          <cell r="D4136">
            <v>173.89093199999999</v>
          </cell>
          <cell r="E4136">
            <v>2.5000000000000001E-5</v>
          </cell>
        </row>
        <row r="4137">
          <cell r="C4137">
            <v>41485</v>
          </cell>
          <cell r="D4137">
            <v>173.89093199999999</v>
          </cell>
          <cell r="E4137">
            <v>1.0000000000000001E-5</v>
          </cell>
        </row>
        <row r="4138">
          <cell r="C4138">
            <v>41486</v>
          </cell>
          <cell r="D4138">
            <v>173.89093199999999</v>
          </cell>
          <cell r="E4138">
            <v>1.0000000000000001E-5</v>
          </cell>
        </row>
        <row r="4139">
          <cell r="C4139">
            <v>41505</v>
          </cell>
          <cell r="D4139">
            <v>175.62788900000001</v>
          </cell>
          <cell r="E4139">
            <v>2.0000000000000002E-5</v>
          </cell>
        </row>
        <row r="4140">
          <cell r="C4140">
            <v>41506</v>
          </cell>
          <cell r="D4140">
            <v>164.61491899999999</v>
          </cell>
          <cell r="E4140">
            <v>6.7000000000000002E-5</v>
          </cell>
        </row>
        <row r="4141">
          <cell r="C4141">
            <v>41507</v>
          </cell>
          <cell r="D4141">
            <v>166.93343899999999</v>
          </cell>
          <cell r="E4141">
            <v>8.2000000000000001E-5</v>
          </cell>
        </row>
        <row r="4142">
          <cell r="C4142">
            <v>41508</v>
          </cell>
          <cell r="D4142">
            <v>166.740229</v>
          </cell>
          <cell r="E4142">
            <v>5.0000000000000004E-6</v>
          </cell>
        </row>
        <row r="4143">
          <cell r="C4143">
            <v>41513</v>
          </cell>
          <cell r="D4143">
            <v>170.86139900000001</v>
          </cell>
          <cell r="E4143">
            <v>5.5999999999999999E-5</v>
          </cell>
        </row>
        <row r="4144">
          <cell r="C4144">
            <v>41514</v>
          </cell>
          <cell r="D4144">
            <v>167.51500200000001</v>
          </cell>
          <cell r="E4144">
            <v>2.0000000000000002E-5</v>
          </cell>
        </row>
        <row r="4145">
          <cell r="C4145">
            <v>41523</v>
          </cell>
          <cell r="D4145">
            <v>171.51251600000001</v>
          </cell>
          <cell r="E4145">
            <v>2.5000000000000001E-5</v>
          </cell>
        </row>
        <row r="4146">
          <cell r="C4146">
            <v>41530</v>
          </cell>
          <cell r="D4146">
            <v>170.86139900000001</v>
          </cell>
          <cell r="E4146">
            <v>1.5E-5</v>
          </cell>
        </row>
        <row r="4147">
          <cell r="C4147">
            <v>41533</v>
          </cell>
          <cell r="D4147">
            <v>170.859467</v>
          </cell>
          <cell r="E4147">
            <v>3.6000000000000001E-5</v>
          </cell>
        </row>
        <row r="4148">
          <cell r="C4148">
            <v>41534</v>
          </cell>
          <cell r="D4148">
            <v>165.19454899999999</v>
          </cell>
          <cell r="E4148">
            <v>5.0000000000000004E-6</v>
          </cell>
        </row>
        <row r="4149">
          <cell r="C4149">
            <v>41537</v>
          </cell>
          <cell r="D4149">
            <v>165.19454899999999</v>
          </cell>
          <cell r="E4149">
            <v>2.5000000000000001E-5</v>
          </cell>
        </row>
        <row r="4150">
          <cell r="C4150">
            <v>41547</v>
          </cell>
          <cell r="D4150">
            <v>165.19454899999999</v>
          </cell>
          <cell r="E4150">
            <v>1.5E-5</v>
          </cell>
        </row>
        <row r="4151">
          <cell r="C4151">
            <v>41562</v>
          </cell>
          <cell r="D4151">
            <v>165.19454899999999</v>
          </cell>
          <cell r="E4151">
            <v>2.5000000000000001E-5</v>
          </cell>
        </row>
        <row r="4152">
          <cell r="C4152">
            <v>41568</v>
          </cell>
          <cell r="D4152">
            <v>178.71924899999999</v>
          </cell>
          <cell r="E4152">
            <v>2.12E-4</v>
          </cell>
        </row>
        <row r="4153">
          <cell r="C4153">
            <v>41579</v>
          </cell>
          <cell r="D4153">
            <v>165.19454899999999</v>
          </cell>
          <cell r="E4153">
            <v>7.7000000000000001E-5</v>
          </cell>
        </row>
        <row r="4154">
          <cell r="C4154">
            <v>41583</v>
          </cell>
          <cell r="D4154">
            <v>164.228499</v>
          </cell>
          <cell r="E4154">
            <v>7.7000000000000001E-5</v>
          </cell>
        </row>
        <row r="4155">
          <cell r="C4155">
            <v>41589</v>
          </cell>
          <cell r="D4155">
            <v>166.16059899999999</v>
          </cell>
          <cell r="E4155">
            <v>1.0000000000000001E-5</v>
          </cell>
        </row>
        <row r="4156">
          <cell r="C4156">
            <v>41592</v>
          </cell>
          <cell r="D4156">
            <v>156.11367899999999</v>
          </cell>
          <cell r="E4156">
            <v>7.7000000000000001E-5</v>
          </cell>
        </row>
        <row r="4157">
          <cell r="C4157">
            <v>41598</v>
          </cell>
          <cell r="D4157">
            <v>156.50009900000001</v>
          </cell>
          <cell r="E4157">
            <v>3.1000000000000001E-5</v>
          </cell>
        </row>
        <row r="4158">
          <cell r="C4158">
            <v>41599</v>
          </cell>
          <cell r="D4158">
            <v>155.53404900000001</v>
          </cell>
          <cell r="E4158">
            <v>4.6E-5</v>
          </cell>
        </row>
        <row r="4159">
          <cell r="C4159">
            <v>41606</v>
          </cell>
          <cell r="D4159">
            <v>153.79515900000001</v>
          </cell>
          <cell r="E4159">
            <v>3.6000000000000001E-5</v>
          </cell>
        </row>
        <row r="4160">
          <cell r="C4160">
            <v>41617</v>
          </cell>
          <cell r="D4160">
            <v>148.77169900000001</v>
          </cell>
          <cell r="E4160">
            <v>3.6200000000000002E-4</v>
          </cell>
        </row>
        <row r="4161">
          <cell r="C4161">
            <v>41631</v>
          </cell>
          <cell r="D4161">
            <v>153.77583799999999</v>
          </cell>
          <cell r="E4161">
            <v>5.53E-4</v>
          </cell>
        </row>
        <row r="4162">
          <cell r="C4162">
            <v>41635</v>
          </cell>
          <cell r="D4162">
            <v>144.37037599999999</v>
          </cell>
          <cell r="E4162">
            <v>1.0000000000000001E-5</v>
          </cell>
        </row>
        <row r="4163">
          <cell r="C4163">
            <v>41638</v>
          </cell>
          <cell r="D4163">
            <v>140.079182</v>
          </cell>
          <cell r="E4163">
            <v>1.0000000000000001E-5</v>
          </cell>
        </row>
        <row r="4164">
          <cell r="C4164">
            <v>41641</v>
          </cell>
          <cell r="D4164">
            <v>146.83766700000001</v>
          </cell>
          <cell r="E4164">
            <v>2.0000000000000002E-5</v>
          </cell>
        </row>
        <row r="4165">
          <cell r="C4165">
            <v>41642</v>
          </cell>
          <cell r="D4165">
            <v>152.63589899999999</v>
          </cell>
          <cell r="E4165">
            <v>1.0000000000000001E-5</v>
          </cell>
        </row>
        <row r="4166">
          <cell r="C4166">
            <v>41646</v>
          </cell>
          <cell r="D4166">
            <v>152.63589899999999</v>
          </cell>
          <cell r="E4166">
            <v>1.5E-5</v>
          </cell>
        </row>
        <row r="4167">
          <cell r="C4167">
            <v>41663</v>
          </cell>
          <cell r="D4167">
            <v>140.11782400000001</v>
          </cell>
          <cell r="E4167">
            <v>5.1E-5</v>
          </cell>
        </row>
        <row r="4168">
          <cell r="C4168">
            <v>41675</v>
          </cell>
          <cell r="D4168">
            <v>167.70627899999999</v>
          </cell>
          <cell r="E4168">
            <v>1.55E-4</v>
          </cell>
        </row>
        <row r="4169">
          <cell r="C4169">
            <v>41682</v>
          </cell>
          <cell r="D4169">
            <v>147.99885900000001</v>
          </cell>
          <cell r="E4169">
            <v>7.7000000000000001E-5</v>
          </cell>
        </row>
        <row r="4170">
          <cell r="C4170">
            <v>41684</v>
          </cell>
          <cell r="D4170">
            <v>142.590912</v>
          </cell>
          <cell r="E4170">
            <v>1.08E-4</v>
          </cell>
        </row>
        <row r="4171">
          <cell r="C4171">
            <v>41687</v>
          </cell>
          <cell r="D4171">
            <v>142.590912</v>
          </cell>
          <cell r="E4171">
            <v>2.0000000000000002E-5</v>
          </cell>
        </row>
        <row r="4172">
          <cell r="C4172">
            <v>41697</v>
          </cell>
          <cell r="D4172">
            <v>142.590912</v>
          </cell>
          <cell r="E4172">
            <v>1.0000000000000001E-5</v>
          </cell>
        </row>
        <row r="4173">
          <cell r="C4173">
            <v>41705</v>
          </cell>
          <cell r="D4173">
            <v>140.10236699999999</v>
          </cell>
          <cell r="E4173">
            <v>3.6000000000000001E-5</v>
          </cell>
        </row>
        <row r="4174">
          <cell r="C4174">
            <v>41733</v>
          </cell>
          <cell r="D4174">
            <v>138.39825500000001</v>
          </cell>
          <cell r="E4174">
            <v>7.2400000000000003E-4</v>
          </cell>
        </row>
        <row r="4175">
          <cell r="C4175">
            <v>41751</v>
          </cell>
          <cell r="D4175">
            <v>138.39825500000001</v>
          </cell>
          <cell r="E4175">
            <v>2.12E-4</v>
          </cell>
        </row>
        <row r="4176">
          <cell r="C4176">
            <v>41752</v>
          </cell>
          <cell r="D4176">
            <v>134.130246</v>
          </cell>
          <cell r="E4176">
            <v>2.0000000000000002E-5</v>
          </cell>
        </row>
        <row r="4177">
          <cell r="C4177">
            <v>41754</v>
          </cell>
          <cell r="D4177">
            <v>127.51859899999999</v>
          </cell>
          <cell r="E4177">
            <v>5.5999999999999999E-5</v>
          </cell>
        </row>
        <row r="4178">
          <cell r="C4178">
            <v>41757</v>
          </cell>
          <cell r="D4178">
            <v>130.41674900000001</v>
          </cell>
          <cell r="E4178">
            <v>3.77E-4</v>
          </cell>
        </row>
        <row r="4179">
          <cell r="C4179">
            <v>41765</v>
          </cell>
          <cell r="D4179">
            <v>127.711809</v>
          </cell>
          <cell r="E4179">
            <v>1.34E-4</v>
          </cell>
        </row>
        <row r="4180">
          <cell r="C4180">
            <v>41768</v>
          </cell>
          <cell r="D4180">
            <v>127.711809</v>
          </cell>
          <cell r="E4180">
            <v>5.5999999999999999E-5</v>
          </cell>
        </row>
        <row r="4181">
          <cell r="C4181">
            <v>41774</v>
          </cell>
          <cell r="D4181">
            <v>135.24699899999999</v>
          </cell>
          <cell r="E4181">
            <v>4.6E-5</v>
          </cell>
        </row>
        <row r="4182">
          <cell r="C4182">
            <v>41781</v>
          </cell>
          <cell r="D4182">
            <v>135.24699899999999</v>
          </cell>
          <cell r="E4182">
            <v>1.0000000000000001E-5</v>
          </cell>
        </row>
        <row r="4183">
          <cell r="C4183">
            <v>41785</v>
          </cell>
          <cell r="D4183">
            <v>128.48464899999999</v>
          </cell>
          <cell r="E4183">
            <v>1.5E-5</v>
          </cell>
        </row>
        <row r="4184">
          <cell r="C4184">
            <v>41786</v>
          </cell>
          <cell r="D4184">
            <v>135.24699899999999</v>
          </cell>
          <cell r="E4184">
            <v>4.6E-5</v>
          </cell>
        </row>
        <row r="4185">
          <cell r="C4185">
            <v>41796</v>
          </cell>
          <cell r="D4185">
            <v>135.24506700000001</v>
          </cell>
          <cell r="E4185">
            <v>3.1000000000000001E-5</v>
          </cell>
        </row>
        <row r="4186">
          <cell r="C4186">
            <v>41801</v>
          </cell>
          <cell r="D4186">
            <v>144.907499</v>
          </cell>
          <cell r="E4186">
            <v>9.3099999999999997E-4</v>
          </cell>
        </row>
        <row r="4187">
          <cell r="C4187">
            <v>41806</v>
          </cell>
          <cell r="D4187">
            <v>129.64390900000001</v>
          </cell>
          <cell r="E4187">
            <v>2.0000000000000002E-5</v>
          </cell>
        </row>
        <row r="4188">
          <cell r="C4188">
            <v>41815</v>
          </cell>
          <cell r="D4188">
            <v>130.03032899999999</v>
          </cell>
          <cell r="E4188">
            <v>5.0000000000000004E-6</v>
          </cell>
        </row>
        <row r="4189">
          <cell r="C4189">
            <v>41820</v>
          </cell>
          <cell r="D4189">
            <v>129.45069899999999</v>
          </cell>
          <cell r="E4189">
            <v>5.0000000000000004E-6</v>
          </cell>
        </row>
        <row r="4190">
          <cell r="C4190">
            <v>41829</v>
          </cell>
          <cell r="D4190">
            <v>127.51859899999999</v>
          </cell>
          <cell r="E4190">
            <v>1.49E-3</v>
          </cell>
        </row>
        <row r="4191">
          <cell r="C4191">
            <v>41835</v>
          </cell>
          <cell r="D4191">
            <v>127.51859899999999</v>
          </cell>
          <cell r="E4191">
            <v>1.0000000000000001E-5</v>
          </cell>
        </row>
        <row r="4192">
          <cell r="C4192">
            <v>41844</v>
          </cell>
          <cell r="D4192">
            <v>127.51859899999999</v>
          </cell>
          <cell r="E4192">
            <v>9.7300000000000002E-4</v>
          </cell>
        </row>
        <row r="4193">
          <cell r="C4193">
            <v>41848</v>
          </cell>
          <cell r="D4193">
            <v>127.516667</v>
          </cell>
          <cell r="E4193">
            <v>2.32E-4</v>
          </cell>
        </row>
        <row r="4194">
          <cell r="C4194">
            <v>41849</v>
          </cell>
          <cell r="D4194">
            <v>127.51859899999999</v>
          </cell>
          <cell r="E4194">
            <v>5.0000000000000004E-6</v>
          </cell>
        </row>
        <row r="4195">
          <cell r="C4195">
            <v>41850</v>
          </cell>
          <cell r="D4195">
            <v>127.51859899999999</v>
          </cell>
          <cell r="E4195">
            <v>8.1700000000000002E-4</v>
          </cell>
        </row>
        <row r="4196">
          <cell r="C4196">
            <v>41852</v>
          </cell>
          <cell r="D4196">
            <v>124.813659</v>
          </cell>
          <cell r="E4196">
            <v>5.0000000000000004E-6</v>
          </cell>
        </row>
        <row r="4197">
          <cell r="C4197">
            <v>41856</v>
          </cell>
          <cell r="D4197">
            <v>124.813659</v>
          </cell>
          <cell r="E4197">
            <v>2.8400000000000002E-4</v>
          </cell>
        </row>
        <row r="4198">
          <cell r="C4198">
            <v>41859</v>
          </cell>
          <cell r="D4198">
            <v>124.62044899999999</v>
          </cell>
          <cell r="E4198">
            <v>2.0000000000000002E-5</v>
          </cell>
        </row>
        <row r="4199">
          <cell r="C4199">
            <v>41893</v>
          </cell>
          <cell r="D4199">
            <v>124.62044899999999</v>
          </cell>
          <cell r="E4199">
            <v>5.0000000000000004E-6</v>
          </cell>
        </row>
        <row r="4200">
          <cell r="C4200">
            <v>41900</v>
          </cell>
          <cell r="D4200">
            <v>124.622382</v>
          </cell>
          <cell r="E4200">
            <v>6.7000000000000002E-5</v>
          </cell>
        </row>
        <row r="4201">
          <cell r="C4201">
            <v>41906</v>
          </cell>
          <cell r="D4201">
            <v>125.586499</v>
          </cell>
          <cell r="E4201">
            <v>1.0000000000000001E-5</v>
          </cell>
        </row>
        <row r="4202">
          <cell r="C4202">
            <v>41934</v>
          </cell>
          <cell r="D4202">
            <v>124.558622</v>
          </cell>
          <cell r="E4202">
            <v>5.7899999999999998E-4</v>
          </cell>
        </row>
        <row r="4203">
          <cell r="C4203">
            <v>41935</v>
          </cell>
          <cell r="D4203">
            <v>112.10430599999999</v>
          </cell>
          <cell r="E4203">
            <v>3.6000000000000001E-5</v>
          </cell>
        </row>
        <row r="4204">
          <cell r="C4204">
            <v>41939</v>
          </cell>
          <cell r="D4204">
            <v>101.62845900000001</v>
          </cell>
          <cell r="E4204">
            <v>7.7000000000000001E-5</v>
          </cell>
        </row>
        <row r="4205">
          <cell r="C4205">
            <v>41942</v>
          </cell>
          <cell r="D4205">
            <v>111.79130499999999</v>
          </cell>
          <cell r="E4205">
            <v>1.8100000000000001E-4</v>
          </cell>
        </row>
        <row r="4206">
          <cell r="C4206">
            <v>41946</v>
          </cell>
          <cell r="D4206">
            <v>115.925999</v>
          </cell>
          <cell r="E4206">
            <v>1.5E-5</v>
          </cell>
        </row>
        <row r="4207">
          <cell r="C4207">
            <v>41948</v>
          </cell>
          <cell r="D4207">
            <v>115.925999</v>
          </cell>
          <cell r="E4207">
            <v>3.6000000000000001E-5</v>
          </cell>
        </row>
        <row r="4208">
          <cell r="C4208">
            <v>41976</v>
          </cell>
          <cell r="D4208">
            <v>106.65191900000001</v>
          </cell>
          <cell r="E4208">
            <v>5.0000000000000004E-6</v>
          </cell>
        </row>
        <row r="4209">
          <cell r="C4209">
            <v>41978</v>
          </cell>
          <cell r="D4209">
            <v>103.560559</v>
          </cell>
          <cell r="E4209">
            <v>2.5000000000000001E-5</v>
          </cell>
        </row>
        <row r="4210">
          <cell r="C4210">
            <v>41981</v>
          </cell>
          <cell r="D4210">
            <v>106.26549900000001</v>
          </cell>
          <cell r="E4210">
            <v>7.7000000000000001E-5</v>
          </cell>
        </row>
        <row r="4211">
          <cell r="C4211">
            <v>41984</v>
          </cell>
          <cell r="D4211">
            <v>96.025368999999998</v>
          </cell>
          <cell r="E4211">
            <v>1.5E-5</v>
          </cell>
        </row>
        <row r="4212">
          <cell r="C4212">
            <v>41988</v>
          </cell>
          <cell r="D4212">
            <v>96.025368999999998</v>
          </cell>
          <cell r="E4212">
            <v>5.0000000000000004E-6</v>
          </cell>
        </row>
        <row r="4213">
          <cell r="C4213">
            <v>41989</v>
          </cell>
          <cell r="D4213">
            <v>96.025368999999998</v>
          </cell>
          <cell r="E4213">
            <v>1.2899999999999999E-4</v>
          </cell>
        </row>
        <row r="4214">
          <cell r="C4214">
            <v>41990</v>
          </cell>
          <cell r="D4214">
            <v>96.025368999999998</v>
          </cell>
          <cell r="E4214">
            <v>4.1E-5</v>
          </cell>
        </row>
        <row r="4215">
          <cell r="C4215">
            <v>41991</v>
          </cell>
          <cell r="D4215">
            <v>96.025368999999998</v>
          </cell>
          <cell r="E4215">
            <v>2.1699999999999999E-4</v>
          </cell>
        </row>
        <row r="4216">
          <cell r="C4216">
            <v>42002</v>
          </cell>
          <cell r="D4216">
            <v>96.027302000000006</v>
          </cell>
          <cell r="E4216">
            <v>2.43E-4</v>
          </cell>
        </row>
        <row r="4217">
          <cell r="C4217">
            <v>42006</v>
          </cell>
          <cell r="D4217">
            <v>98.537098999999998</v>
          </cell>
          <cell r="E4217">
            <v>5.0000000000000004E-6</v>
          </cell>
        </row>
        <row r="4218">
          <cell r="C4218">
            <v>42011</v>
          </cell>
          <cell r="D4218">
            <v>100.391915</v>
          </cell>
          <cell r="E4218">
            <v>5.0000000000000004E-6</v>
          </cell>
        </row>
        <row r="4219">
          <cell r="C4219">
            <v>42012</v>
          </cell>
          <cell r="D4219">
            <v>97.783580000000001</v>
          </cell>
          <cell r="E4219">
            <v>2.0000000000000002E-5</v>
          </cell>
        </row>
        <row r="4220">
          <cell r="C4220">
            <v>42017</v>
          </cell>
          <cell r="D4220">
            <v>98.537098999999998</v>
          </cell>
          <cell r="E4220">
            <v>3.1000000000000001E-5</v>
          </cell>
        </row>
        <row r="4221">
          <cell r="C4221">
            <v>42018</v>
          </cell>
          <cell r="D4221">
            <v>97.455123</v>
          </cell>
          <cell r="E4221">
            <v>2.1699999999999999E-4</v>
          </cell>
        </row>
        <row r="4222">
          <cell r="C4222">
            <v>42019</v>
          </cell>
          <cell r="D4222">
            <v>101.435249</v>
          </cell>
          <cell r="E4222">
            <v>7.2000000000000002E-5</v>
          </cell>
        </row>
        <row r="4223">
          <cell r="C4223">
            <v>42020</v>
          </cell>
          <cell r="D4223">
            <v>110.129699</v>
          </cell>
          <cell r="E4223">
            <v>7.7000000000000001E-5</v>
          </cell>
        </row>
        <row r="4224">
          <cell r="C4224">
            <v>42024</v>
          </cell>
          <cell r="D4224">
            <v>104.91302899999999</v>
          </cell>
          <cell r="E4224">
            <v>1.08E-4</v>
          </cell>
        </row>
        <row r="4225">
          <cell r="C4225">
            <v>42025</v>
          </cell>
          <cell r="D4225">
            <v>105.299449</v>
          </cell>
          <cell r="E4225">
            <v>1.2400000000000001E-4</v>
          </cell>
        </row>
        <row r="4226">
          <cell r="C4226">
            <v>42026</v>
          </cell>
          <cell r="D4226">
            <v>99.116729000000007</v>
          </cell>
          <cell r="E4226">
            <v>2.5000000000000001E-5</v>
          </cell>
        </row>
        <row r="4227">
          <cell r="C4227">
            <v>42027</v>
          </cell>
          <cell r="D4227">
            <v>101.62845900000001</v>
          </cell>
          <cell r="E4227">
            <v>2.0699999999999999E-4</v>
          </cell>
        </row>
        <row r="4228">
          <cell r="C4228">
            <v>42031</v>
          </cell>
          <cell r="D4228">
            <v>108.970439</v>
          </cell>
          <cell r="E4228">
            <v>2.5000000000000001E-5</v>
          </cell>
        </row>
        <row r="4229">
          <cell r="C4229">
            <v>42033</v>
          </cell>
          <cell r="D4229">
            <v>102.40129899999999</v>
          </cell>
          <cell r="E4229">
            <v>5.1E-5</v>
          </cell>
        </row>
        <row r="4230">
          <cell r="C4230">
            <v>42038</v>
          </cell>
          <cell r="D4230">
            <v>96.606932</v>
          </cell>
          <cell r="E4230">
            <v>1.0000000000000001E-5</v>
          </cell>
        </row>
        <row r="4231">
          <cell r="C4231">
            <v>42048</v>
          </cell>
          <cell r="D4231">
            <v>106.26549900000001</v>
          </cell>
          <cell r="E4231">
            <v>5.0000000000000004E-6</v>
          </cell>
        </row>
        <row r="4232">
          <cell r="C4232">
            <v>42051</v>
          </cell>
          <cell r="D4232">
            <v>101.435249</v>
          </cell>
          <cell r="E4232">
            <v>1.0000000000000001E-5</v>
          </cell>
        </row>
        <row r="4233">
          <cell r="C4233">
            <v>42054</v>
          </cell>
          <cell r="D4233">
            <v>106.26549900000001</v>
          </cell>
          <cell r="E4233">
            <v>2.0000000000000002E-5</v>
          </cell>
        </row>
        <row r="4234">
          <cell r="C4234">
            <v>42055</v>
          </cell>
          <cell r="D4234">
            <v>108.970439</v>
          </cell>
          <cell r="E4234">
            <v>2.5000000000000001E-5</v>
          </cell>
        </row>
        <row r="4235">
          <cell r="C4235">
            <v>42058</v>
          </cell>
          <cell r="D4235">
            <v>110.129699</v>
          </cell>
          <cell r="E4235">
            <v>4.6E-5</v>
          </cell>
        </row>
        <row r="4236">
          <cell r="C4236">
            <v>42061</v>
          </cell>
          <cell r="D4236">
            <v>116.892049</v>
          </cell>
          <cell r="E4236">
            <v>1.0000000000000001E-5</v>
          </cell>
        </row>
        <row r="4237">
          <cell r="C4237">
            <v>42066</v>
          </cell>
          <cell r="D4237">
            <v>127.711809</v>
          </cell>
          <cell r="E4237">
            <v>3.6000000000000001E-5</v>
          </cell>
        </row>
        <row r="4238">
          <cell r="C4238">
            <v>42068</v>
          </cell>
          <cell r="D4238">
            <v>127.711809</v>
          </cell>
          <cell r="E4238">
            <v>2.4800000000000001E-4</v>
          </cell>
        </row>
        <row r="4239">
          <cell r="C4239">
            <v>42069</v>
          </cell>
          <cell r="D4239">
            <v>127.713742</v>
          </cell>
          <cell r="E4239">
            <v>2.5000000000000001E-5</v>
          </cell>
        </row>
        <row r="4240">
          <cell r="C4240">
            <v>42079</v>
          </cell>
          <cell r="D4240">
            <v>118.437729</v>
          </cell>
          <cell r="E4240">
            <v>2.1699999999999999E-4</v>
          </cell>
        </row>
        <row r="4241">
          <cell r="C4241">
            <v>42080</v>
          </cell>
          <cell r="D4241">
            <v>125.586499</v>
          </cell>
          <cell r="E4241">
            <v>2.5000000000000001E-5</v>
          </cell>
        </row>
        <row r="4242">
          <cell r="C4242">
            <v>42081</v>
          </cell>
          <cell r="D4242">
            <v>127.51859899999999</v>
          </cell>
          <cell r="E4242">
            <v>2.4800000000000001E-4</v>
          </cell>
        </row>
        <row r="4243">
          <cell r="C4243">
            <v>42083</v>
          </cell>
          <cell r="D4243">
            <v>133.314899</v>
          </cell>
          <cell r="E4243">
            <v>7.2000000000000002E-5</v>
          </cell>
        </row>
        <row r="4244">
          <cell r="C4244">
            <v>42093</v>
          </cell>
          <cell r="D4244">
            <v>127.51859899999999</v>
          </cell>
          <cell r="E4244">
            <v>2.4800000000000001E-4</v>
          </cell>
        </row>
        <row r="4245">
          <cell r="C4245">
            <v>42094</v>
          </cell>
          <cell r="D4245">
            <v>137.17909900000001</v>
          </cell>
          <cell r="E4245">
            <v>6.7000000000000002E-5</v>
          </cell>
        </row>
        <row r="4246">
          <cell r="C4246">
            <v>42095</v>
          </cell>
          <cell r="D4246">
            <v>137.17909900000001</v>
          </cell>
          <cell r="E4246">
            <v>2.0000000000000002E-5</v>
          </cell>
        </row>
        <row r="4247">
          <cell r="C4247">
            <v>42101</v>
          </cell>
          <cell r="D4247">
            <v>130.41674900000001</v>
          </cell>
          <cell r="E4247">
            <v>1.03E-4</v>
          </cell>
        </row>
        <row r="4248">
          <cell r="C4248">
            <v>42110</v>
          </cell>
          <cell r="D4248">
            <v>133.314899</v>
          </cell>
          <cell r="E4248">
            <v>1.03E-4</v>
          </cell>
        </row>
        <row r="4249">
          <cell r="C4249">
            <v>42115</v>
          </cell>
          <cell r="D4249">
            <v>133.314899</v>
          </cell>
          <cell r="E4249">
            <v>5.1E-5</v>
          </cell>
        </row>
        <row r="4250">
          <cell r="C4250">
            <v>42118</v>
          </cell>
          <cell r="D4250">
            <v>135.24699899999999</v>
          </cell>
          <cell r="E4250">
            <v>2.5799999999999998E-4</v>
          </cell>
        </row>
        <row r="4251">
          <cell r="C4251">
            <v>42122</v>
          </cell>
          <cell r="D4251">
            <v>137.17909900000001</v>
          </cell>
          <cell r="E4251">
            <v>3.3599999999999998E-4</v>
          </cell>
        </row>
        <row r="4252">
          <cell r="C4252">
            <v>42128</v>
          </cell>
          <cell r="D4252">
            <v>137.17909900000001</v>
          </cell>
          <cell r="E4252">
            <v>5.1E-5</v>
          </cell>
        </row>
        <row r="4253">
          <cell r="C4253">
            <v>42129</v>
          </cell>
          <cell r="D4253">
            <v>135.343604</v>
          </cell>
          <cell r="E4253">
            <v>1.5E-5</v>
          </cell>
        </row>
        <row r="4254">
          <cell r="C4254">
            <v>42131</v>
          </cell>
          <cell r="D4254">
            <v>137.17909900000001</v>
          </cell>
          <cell r="E4254">
            <v>1.55E-4</v>
          </cell>
        </row>
        <row r="4255">
          <cell r="C4255">
            <v>42132</v>
          </cell>
          <cell r="D4255">
            <v>136.01983899999999</v>
          </cell>
          <cell r="E4255">
            <v>5.0000000000000004E-6</v>
          </cell>
        </row>
        <row r="4256">
          <cell r="C4256">
            <v>42144</v>
          </cell>
          <cell r="D4256">
            <v>137.27570399999999</v>
          </cell>
          <cell r="E4256">
            <v>2.5000000000000001E-5</v>
          </cell>
        </row>
        <row r="4257">
          <cell r="C4257">
            <v>42152</v>
          </cell>
          <cell r="D4257">
            <v>123.662128</v>
          </cell>
          <cell r="E4257">
            <v>4.2400000000000001E-4</v>
          </cell>
        </row>
        <row r="4258">
          <cell r="C4258">
            <v>42164</v>
          </cell>
          <cell r="D4258">
            <v>123.849542</v>
          </cell>
          <cell r="E4258">
            <v>1.03E-4</v>
          </cell>
        </row>
        <row r="4259">
          <cell r="C4259">
            <v>42167</v>
          </cell>
          <cell r="D4259">
            <v>123.85</v>
          </cell>
          <cell r="E4259">
            <v>1.9999999999999999E-6</v>
          </cell>
        </row>
        <row r="4260">
          <cell r="C4260">
            <v>42171</v>
          </cell>
          <cell r="D4260">
            <v>135</v>
          </cell>
          <cell r="E4260">
            <v>1.0000000000000001E-5</v>
          </cell>
        </row>
        <row r="4261">
          <cell r="C4261">
            <v>42172</v>
          </cell>
          <cell r="D4261">
            <v>130</v>
          </cell>
          <cell r="E4261">
            <v>1.2E-5</v>
          </cell>
        </row>
        <row r="4262">
          <cell r="C4262">
            <v>42173</v>
          </cell>
          <cell r="D4262">
            <v>135</v>
          </cell>
          <cell r="E4262">
            <v>2.0000000000000002E-5</v>
          </cell>
        </row>
        <row r="4263">
          <cell r="C4263">
            <v>42174</v>
          </cell>
          <cell r="D4263">
            <v>135</v>
          </cell>
          <cell r="E4263">
            <v>3.6999999999999998E-5</v>
          </cell>
        </row>
        <row r="4264">
          <cell r="C4264">
            <v>42177</v>
          </cell>
          <cell r="D4264">
            <v>132</v>
          </cell>
          <cell r="E4264">
            <v>2.5000000000000001E-5</v>
          </cell>
        </row>
        <row r="4265">
          <cell r="C4265">
            <v>42178</v>
          </cell>
          <cell r="D4265">
            <v>132</v>
          </cell>
          <cell r="E4265">
            <v>1.0000000000000001E-5</v>
          </cell>
        </row>
        <row r="4266">
          <cell r="C4266">
            <v>42179</v>
          </cell>
          <cell r="D4266">
            <v>130</v>
          </cell>
          <cell r="E4266">
            <v>9.9999999999999995E-7</v>
          </cell>
        </row>
        <row r="4267">
          <cell r="C4267">
            <v>42184</v>
          </cell>
          <cell r="D4267">
            <v>139.97</v>
          </cell>
          <cell r="E4267">
            <v>7.9999999999999996E-6</v>
          </cell>
        </row>
        <row r="4268">
          <cell r="C4268">
            <v>42186</v>
          </cell>
          <cell r="D4268">
            <v>129</v>
          </cell>
          <cell r="E4268">
            <v>4.0000000000000003E-5</v>
          </cell>
        </row>
        <row r="4269">
          <cell r="C4269">
            <v>42187</v>
          </cell>
          <cell r="D4269">
            <v>141.19</v>
          </cell>
          <cell r="E4269">
            <v>3.0000000000000001E-5</v>
          </cell>
        </row>
        <row r="4270">
          <cell r="C4270">
            <v>42188</v>
          </cell>
          <cell r="D4270">
            <v>140</v>
          </cell>
          <cell r="E4270">
            <v>2.0000000000000002E-5</v>
          </cell>
        </row>
        <row r="4271">
          <cell r="C4271">
            <v>42191</v>
          </cell>
          <cell r="D4271">
            <v>139.99</v>
          </cell>
          <cell r="E4271">
            <v>1.0000000000000001E-5</v>
          </cell>
        </row>
        <row r="4272">
          <cell r="C4272">
            <v>42192</v>
          </cell>
          <cell r="D4272">
            <v>140</v>
          </cell>
          <cell r="E4272">
            <v>1.0000000000000001E-5</v>
          </cell>
        </row>
        <row r="4273">
          <cell r="C4273">
            <v>42194</v>
          </cell>
          <cell r="D4273">
            <v>140.99</v>
          </cell>
          <cell r="E4273">
            <v>3.1000000000000001E-5</v>
          </cell>
        </row>
        <row r="4274">
          <cell r="C4274">
            <v>42195</v>
          </cell>
          <cell r="D4274">
            <v>142</v>
          </cell>
          <cell r="E4274">
            <v>7.7000000000000001E-5</v>
          </cell>
        </row>
        <row r="4275">
          <cell r="C4275">
            <v>42198</v>
          </cell>
          <cell r="D4275">
            <v>142</v>
          </cell>
          <cell r="E4275">
            <v>1.5E-5</v>
          </cell>
        </row>
        <row r="4276">
          <cell r="C4276">
            <v>42199</v>
          </cell>
          <cell r="D4276">
            <v>142</v>
          </cell>
          <cell r="E4276">
            <v>5.0000000000000004E-6</v>
          </cell>
        </row>
        <row r="4277">
          <cell r="C4277">
            <v>42202</v>
          </cell>
          <cell r="D4277">
            <v>142</v>
          </cell>
          <cell r="E4277">
            <v>1.9999999999999999E-6</v>
          </cell>
        </row>
        <row r="4278">
          <cell r="C4278">
            <v>42212</v>
          </cell>
          <cell r="D4278">
            <v>141</v>
          </cell>
          <cell r="E4278">
            <v>1.2999999999999999E-5</v>
          </cell>
        </row>
        <row r="4279">
          <cell r="C4279">
            <v>42219</v>
          </cell>
          <cell r="D4279">
            <v>128.19999999999999</v>
          </cell>
          <cell r="E4279">
            <v>2.0000000000000002E-5</v>
          </cell>
        </row>
        <row r="4280">
          <cell r="C4280">
            <v>42242</v>
          </cell>
          <cell r="D4280">
            <v>131</v>
          </cell>
          <cell r="E4280">
            <v>7.8799999999999996E-4</v>
          </cell>
        </row>
        <row r="4281">
          <cell r="C4281">
            <v>42243</v>
          </cell>
          <cell r="D4281">
            <v>138</v>
          </cell>
          <cell r="E4281">
            <v>9.9999999999999995E-7</v>
          </cell>
        </row>
        <row r="4282">
          <cell r="C4282">
            <v>42247</v>
          </cell>
          <cell r="D4282">
            <v>138</v>
          </cell>
          <cell r="E4282">
            <v>9.0000000000000002E-6</v>
          </cell>
        </row>
        <row r="4283">
          <cell r="C4283">
            <v>42250</v>
          </cell>
          <cell r="D4283">
            <v>124.3</v>
          </cell>
          <cell r="E4283">
            <v>1.2930000000000001E-3</v>
          </cell>
        </row>
        <row r="4284">
          <cell r="C4284">
            <v>42254</v>
          </cell>
          <cell r="D4284">
            <v>129</v>
          </cell>
          <cell r="E4284">
            <v>2.3E-5</v>
          </cell>
        </row>
        <row r="4285">
          <cell r="C4285">
            <v>42262</v>
          </cell>
          <cell r="D4285">
            <v>129.96</v>
          </cell>
          <cell r="E4285">
            <v>1.37E-4</v>
          </cell>
        </row>
        <row r="4286">
          <cell r="C4286">
            <v>42263</v>
          </cell>
          <cell r="D4286">
            <v>129.96</v>
          </cell>
          <cell r="E4286">
            <v>1.379E-3</v>
          </cell>
        </row>
        <row r="4287">
          <cell r="C4287">
            <v>42264</v>
          </cell>
          <cell r="D4287">
            <v>130</v>
          </cell>
          <cell r="E4287">
            <v>1.45E-4</v>
          </cell>
        </row>
        <row r="4288">
          <cell r="C4288">
            <v>42268</v>
          </cell>
          <cell r="D4288">
            <v>135</v>
          </cell>
          <cell r="E4288">
            <v>6.0000000000000002E-5</v>
          </cell>
        </row>
        <row r="4289">
          <cell r="C4289">
            <v>42270</v>
          </cell>
          <cell r="D4289">
            <v>135</v>
          </cell>
          <cell r="E4289">
            <v>3.0000000000000001E-6</v>
          </cell>
        </row>
        <row r="4290">
          <cell r="C4290">
            <v>42271</v>
          </cell>
          <cell r="D4290">
            <v>128.19999999999999</v>
          </cell>
          <cell r="E4290">
            <v>5.0000000000000002E-5</v>
          </cell>
        </row>
        <row r="4291">
          <cell r="C4291">
            <v>42272</v>
          </cell>
          <cell r="D4291">
            <v>133.5</v>
          </cell>
          <cell r="E4291">
            <v>2.9E-5</v>
          </cell>
        </row>
        <row r="4292">
          <cell r="C4292">
            <v>42275</v>
          </cell>
          <cell r="D4292">
            <v>133.5</v>
          </cell>
          <cell r="E4292">
            <v>1.2999999999999999E-5</v>
          </cell>
        </row>
        <row r="4293">
          <cell r="C4293">
            <v>42277</v>
          </cell>
          <cell r="D4293">
            <v>128.51</v>
          </cell>
          <cell r="E4293">
            <v>4.6E-5</v>
          </cell>
        </row>
        <row r="4294">
          <cell r="C4294">
            <v>42278</v>
          </cell>
          <cell r="D4294">
            <v>135.5</v>
          </cell>
          <cell r="E4294">
            <v>2.5900000000000001E-4</v>
          </cell>
        </row>
        <row r="4295">
          <cell r="C4295">
            <v>42290</v>
          </cell>
          <cell r="D4295">
            <v>149</v>
          </cell>
          <cell r="E4295">
            <v>3.6000000000000001E-5</v>
          </cell>
        </row>
        <row r="4296">
          <cell r="C4296">
            <v>42296</v>
          </cell>
          <cell r="D4296">
            <v>147</v>
          </cell>
          <cell r="E4296">
            <v>5.0000000000000004E-6</v>
          </cell>
        </row>
        <row r="4297">
          <cell r="C4297">
            <v>42299</v>
          </cell>
          <cell r="D4297">
            <v>132.4</v>
          </cell>
          <cell r="E4297">
            <v>9.9999999999999995E-7</v>
          </cell>
        </row>
        <row r="4298">
          <cell r="C4298">
            <v>42306</v>
          </cell>
          <cell r="D4298">
            <v>138</v>
          </cell>
          <cell r="E4298">
            <v>3.0000000000000001E-6</v>
          </cell>
        </row>
        <row r="4299">
          <cell r="C4299">
            <v>42311</v>
          </cell>
          <cell r="D4299">
            <v>125.8</v>
          </cell>
          <cell r="E4299">
            <v>9.9999999999999995E-7</v>
          </cell>
        </row>
        <row r="4300">
          <cell r="C4300">
            <v>42317</v>
          </cell>
          <cell r="D4300">
            <v>125.8</v>
          </cell>
          <cell r="E4300">
            <v>1.13E-4</v>
          </cell>
        </row>
        <row r="4301">
          <cell r="C4301">
            <v>42319</v>
          </cell>
          <cell r="D4301">
            <v>118.56</v>
          </cell>
          <cell r="E4301">
            <v>3.9999999999999998E-6</v>
          </cell>
        </row>
        <row r="4302">
          <cell r="C4302">
            <v>42320</v>
          </cell>
          <cell r="D4302">
            <v>128</v>
          </cell>
          <cell r="E4302">
            <v>9.9999999999999995E-7</v>
          </cell>
        </row>
        <row r="4303">
          <cell r="C4303">
            <v>42326</v>
          </cell>
          <cell r="D4303">
            <v>128</v>
          </cell>
          <cell r="E4303">
            <v>9.9999999999999995E-7</v>
          </cell>
        </row>
        <row r="4304">
          <cell r="C4304">
            <v>42334</v>
          </cell>
          <cell r="D4304">
            <v>123</v>
          </cell>
          <cell r="E4304">
            <v>1.0000000000000001E-5</v>
          </cell>
        </row>
        <row r="4305">
          <cell r="C4305">
            <v>42338</v>
          </cell>
          <cell r="D4305">
            <v>128</v>
          </cell>
          <cell r="E4305">
            <v>9.9999999999999995E-7</v>
          </cell>
        </row>
        <row r="4306">
          <cell r="C4306">
            <v>42339</v>
          </cell>
          <cell r="D4306">
            <v>120</v>
          </cell>
          <cell r="E4306">
            <v>1.0000000000000001E-5</v>
          </cell>
        </row>
        <row r="4307">
          <cell r="C4307">
            <v>42341</v>
          </cell>
          <cell r="D4307">
            <v>131.86000000000001</v>
          </cell>
          <cell r="E4307">
            <v>9.9999999999999995E-7</v>
          </cell>
        </row>
        <row r="4308">
          <cell r="C4308">
            <v>42342</v>
          </cell>
          <cell r="D4308">
            <v>131.86000000000001</v>
          </cell>
          <cell r="E4308">
            <v>3.9999999999999998E-6</v>
          </cell>
        </row>
        <row r="4309">
          <cell r="C4309">
            <v>42345</v>
          </cell>
          <cell r="D4309">
            <v>129</v>
          </cell>
          <cell r="E4309">
            <v>1.1E-4</v>
          </cell>
        </row>
        <row r="4310">
          <cell r="C4310">
            <v>42348</v>
          </cell>
          <cell r="D4310">
            <v>125</v>
          </cell>
          <cell r="E4310">
            <v>1E-4</v>
          </cell>
        </row>
        <row r="4311">
          <cell r="C4311">
            <v>42352</v>
          </cell>
          <cell r="D4311">
            <v>126.75</v>
          </cell>
          <cell r="E4311">
            <v>3.6000000000000002E-4</v>
          </cell>
        </row>
        <row r="4312">
          <cell r="C4312">
            <v>42353</v>
          </cell>
          <cell r="D4312">
            <v>126.52</v>
          </cell>
          <cell r="E4312">
            <v>1.55E-4</v>
          </cell>
        </row>
        <row r="4313">
          <cell r="C4313">
            <v>42356</v>
          </cell>
          <cell r="D4313">
            <v>114.08</v>
          </cell>
          <cell r="E4313">
            <v>3.1599999999999998E-4</v>
          </cell>
        </row>
        <row r="4314">
          <cell r="C4314">
            <v>42359</v>
          </cell>
          <cell r="D4314">
            <v>118</v>
          </cell>
          <cell r="E4314">
            <v>2.8899999999999998E-4</v>
          </cell>
        </row>
        <row r="4315">
          <cell r="C4315">
            <v>42360</v>
          </cell>
          <cell r="D4315">
            <v>120</v>
          </cell>
          <cell r="E4315">
            <v>5.1E-5</v>
          </cell>
        </row>
        <row r="4316">
          <cell r="C4316">
            <v>42361</v>
          </cell>
          <cell r="D4316">
            <v>120</v>
          </cell>
          <cell r="E4316">
            <v>1.4E-5</v>
          </cell>
        </row>
        <row r="4317">
          <cell r="C4317">
            <v>42362</v>
          </cell>
          <cell r="D4317">
            <v>124</v>
          </cell>
          <cell r="E4317">
            <v>9.0000000000000002E-6</v>
          </cell>
        </row>
        <row r="4318">
          <cell r="C4318">
            <v>42375</v>
          </cell>
          <cell r="D4318">
            <v>120</v>
          </cell>
          <cell r="E4318">
            <v>1.84E-4</v>
          </cell>
        </row>
        <row r="4319">
          <cell r="C4319">
            <v>42376</v>
          </cell>
          <cell r="D4319">
            <v>120</v>
          </cell>
          <cell r="E4319">
            <v>1.4E-5</v>
          </cell>
        </row>
        <row r="4320">
          <cell r="C4320">
            <v>42380</v>
          </cell>
          <cell r="D4320">
            <v>121.01</v>
          </cell>
          <cell r="E4320">
            <v>1.0000000000000001E-5</v>
          </cell>
        </row>
        <row r="4321">
          <cell r="C4321">
            <v>42383</v>
          </cell>
          <cell r="D4321">
            <v>121</v>
          </cell>
          <cell r="E4321">
            <v>2.0000000000000002E-5</v>
          </cell>
        </row>
        <row r="4322">
          <cell r="C4322">
            <v>42387</v>
          </cell>
          <cell r="D4322">
            <v>120.5</v>
          </cell>
          <cell r="E4322">
            <v>3.4E-5</v>
          </cell>
        </row>
        <row r="4323">
          <cell r="C4323">
            <v>42388</v>
          </cell>
          <cell r="D4323">
            <v>120.5</v>
          </cell>
          <cell r="E4323">
            <v>2.0999999999999999E-5</v>
          </cell>
        </row>
        <row r="4324">
          <cell r="C4324">
            <v>42391</v>
          </cell>
          <cell r="D4324">
            <v>116.3</v>
          </cell>
          <cell r="E4324">
            <v>4.1E-5</v>
          </cell>
        </row>
        <row r="4325">
          <cell r="C4325">
            <v>42394</v>
          </cell>
          <cell r="D4325">
            <v>119.5</v>
          </cell>
          <cell r="E4325">
            <v>5.5000000000000002E-5</v>
          </cell>
        </row>
        <row r="4326">
          <cell r="C4326">
            <v>42395</v>
          </cell>
          <cell r="D4326">
            <v>119.5</v>
          </cell>
          <cell r="E4326">
            <v>9.0000000000000002E-6</v>
          </cell>
        </row>
        <row r="4327">
          <cell r="C4327">
            <v>42398</v>
          </cell>
          <cell r="D4327">
            <v>122</v>
          </cell>
          <cell r="E4327">
            <v>3.1999999999999999E-5</v>
          </cell>
        </row>
        <row r="4328">
          <cell r="C4328">
            <v>42408</v>
          </cell>
          <cell r="D4328">
            <v>121.5</v>
          </cell>
          <cell r="E4328">
            <v>2.0000000000000002E-5</v>
          </cell>
        </row>
        <row r="4329">
          <cell r="C4329">
            <v>42411</v>
          </cell>
          <cell r="D4329">
            <v>121.5</v>
          </cell>
          <cell r="E4329">
            <v>5.0000000000000004E-6</v>
          </cell>
        </row>
        <row r="4330">
          <cell r="C4330">
            <v>42415</v>
          </cell>
          <cell r="D4330">
            <v>121.5</v>
          </cell>
          <cell r="E4330">
            <v>1.2400000000000001E-4</v>
          </cell>
        </row>
        <row r="4331">
          <cell r="C4331">
            <v>42426</v>
          </cell>
          <cell r="D4331">
            <v>122.5</v>
          </cell>
          <cell r="E4331">
            <v>7.4999999999999993E-5</v>
          </cell>
        </row>
        <row r="4332">
          <cell r="C4332">
            <v>42429</v>
          </cell>
          <cell r="D4332">
            <v>124.4</v>
          </cell>
          <cell r="E4332">
            <v>1.1E-5</v>
          </cell>
        </row>
        <row r="4333">
          <cell r="C4333">
            <v>42430</v>
          </cell>
          <cell r="D4333">
            <v>129.1</v>
          </cell>
          <cell r="E4333">
            <v>1.9999999999999999E-6</v>
          </cell>
        </row>
        <row r="4334">
          <cell r="C4334">
            <v>42431</v>
          </cell>
          <cell r="D4334">
            <v>123</v>
          </cell>
          <cell r="E4334">
            <v>3.0499999999999999E-4</v>
          </cell>
        </row>
        <row r="4335">
          <cell r="C4335">
            <v>42436</v>
          </cell>
          <cell r="D4335">
            <v>120</v>
          </cell>
          <cell r="E4335">
            <v>2.4699999999999999E-4</v>
          </cell>
        </row>
        <row r="4336">
          <cell r="C4336">
            <v>42450</v>
          </cell>
          <cell r="D4336">
            <v>120</v>
          </cell>
          <cell r="E4336">
            <v>7.2999999999999999E-5</v>
          </cell>
        </row>
        <row r="4337">
          <cell r="C4337">
            <v>42465</v>
          </cell>
          <cell r="D4337">
            <v>125</v>
          </cell>
          <cell r="E4337">
            <v>9.9999999999999995E-7</v>
          </cell>
        </row>
        <row r="4338">
          <cell r="C4338">
            <v>42472</v>
          </cell>
          <cell r="D4338">
            <v>118.5</v>
          </cell>
          <cell r="E4338">
            <v>1.5E-5</v>
          </cell>
        </row>
        <row r="4339">
          <cell r="C4339">
            <v>42474</v>
          </cell>
          <cell r="D4339">
            <v>120</v>
          </cell>
          <cell r="E4339">
            <v>1.1E-5</v>
          </cell>
        </row>
        <row r="4340">
          <cell r="C4340">
            <v>42480</v>
          </cell>
          <cell r="D4340">
            <v>120</v>
          </cell>
          <cell r="E4340">
            <v>9.9999999999999995E-7</v>
          </cell>
        </row>
        <row r="4341">
          <cell r="C4341">
            <v>42481</v>
          </cell>
          <cell r="D4341">
            <v>124.9</v>
          </cell>
          <cell r="E4341">
            <v>1.0000000000000001E-5</v>
          </cell>
        </row>
        <row r="4342">
          <cell r="C4342">
            <v>42482</v>
          </cell>
          <cell r="D4342">
            <v>118.51</v>
          </cell>
          <cell r="E4342">
            <v>9.9999999999999995E-7</v>
          </cell>
        </row>
        <row r="4343">
          <cell r="C4343">
            <v>42486</v>
          </cell>
          <cell r="D4343">
            <v>122.05</v>
          </cell>
          <cell r="E4343">
            <v>3.0000000000000001E-5</v>
          </cell>
        </row>
        <row r="4344">
          <cell r="C4344">
            <v>42487</v>
          </cell>
          <cell r="D4344">
            <v>125</v>
          </cell>
          <cell r="E4344">
            <v>1.93E-4</v>
          </cell>
        </row>
        <row r="4345">
          <cell r="C4345">
            <v>42488</v>
          </cell>
          <cell r="D4345">
            <v>125.5</v>
          </cell>
          <cell r="E4345">
            <v>5.8E-5</v>
          </cell>
        </row>
        <row r="4346">
          <cell r="C4346">
            <v>42493</v>
          </cell>
          <cell r="D4346">
            <v>125.5</v>
          </cell>
          <cell r="E4346">
            <v>1.0000000000000001E-5</v>
          </cell>
        </row>
        <row r="4347">
          <cell r="C4347">
            <v>42501</v>
          </cell>
          <cell r="D4347">
            <v>118.15</v>
          </cell>
          <cell r="E4347">
            <v>1.7200000000000001E-4</v>
          </cell>
        </row>
        <row r="4348">
          <cell r="C4348">
            <v>42502</v>
          </cell>
          <cell r="D4348">
            <v>118.2</v>
          </cell>
          <cell r="E4348">
            <v>9.9999999999999995E-7</v>
          </cell>
        </row>
        <row r="4349">
          <cell r="C4349">
            <v>42508</v>
          </cell>
          <cell r="D4349">
            <v>118.3</v>
          </cell>
          <cell r="E4349">
            <v>3.1000000000000001E-5</v>
          </cell>
        </row>
        <row r="4350">
          <cell r="C4350">
            <v>42513</v>
          </cell>
          <cell r="D4350">
            <v>118.25</v>
          </cell>
          <cell r="E4350">
            <v>9.9999999999999995E-7</v>
          </cell>
        </row>
        <row r="4351">
          <cell r="C4351">
            <v>42514</v>
          </cell>
          <cell r="D4351">
            <v>115.1</v>
          </cell>
          <cell r="E4351">
            <v>6.0000000000000002E-5</v>
          </cell>
        </row>
        <row r="4352">
          <cell r="C4352">
            <v>42520</v>
          </cell>
          <cell r="D4352">
            <v>118</v>
          </cell>
          <cell r="E4352">
            <v>5.1E-5</v>
          </cell>
        </row>
        <row r="4353">
          <cell r="C4353">
            <v>42530</v>
          </cell>
          <cell r="D4353">
            <v>118.5</v>
          </cell>
          <cell r="E4353">
            <v>5.1E-5</v>
          </cell>
        </row>
        <row r="4354">
          <cell r="C4354">
            <v>42537</v>
          </cell>
          <cell r="D4354">
            <v>129.80000000000001</v>
          </cell>
          <cell r="E4354">
            <v>5.0000000000000002E-5</v>
          </cell>
        </row>
        <row r="4355">
          <cell r="C4355">
            <v>42538</v>
          </cell>
          <cell r="D4355">
            <v>126.99</v>
          </cell>
          <cell r="E4355">
            <v>2.0000000000000002E-5</v>
          </cell>
        </row>
        <row r="4356">
          <cell r="C4356">
            <v>42544</v>
          </cell>
          <cell r="D4356">
            <v>118.42</v>
          </cell>
          <cell r="E4356">
            <v>1E-4</v>
          </cell>
        </row>
        <row r="4357">
          <cell r="C4357">
            <v>42549</v>
          </cell>
          <cell r="D4357">
            <v>118.1</v>
          </cell>
          <cell r="E4357">
            <v>1.0000000000000001E-5</v>
          </cell>
        </row>
        <row r="4358">
          <cell r="C4358">
            <v>42556</v>
          </cell>
          <cell r="D4358">
            <v>118.11</v>
          </cell>
          <cell r="E4358">
            <v>3.4999999999999997E-5</v>
          </cell>
        </row>
        <row r="4359">
          <cell r="C4359">
            <v>42563</v>
          </cell>
          <cell r="D4359">
            <v>118.5</v>
          </cell>
          <cell r="E4359">
            <v>3.0000000000000001E-6</v>
          </cell>
        </row>
        <row r="4360">
          <cell r="C4360">
            <v>42566</v>
          </cell>
          <cell r="D4360">
            <v>118.21</v>
          </cell>
          <cell r="E4360">
            <v>1.0000000000000001E-5</v>
          </cell>
        </row>
        <row r="4361">
          <cell r="C4361">
            <v>42569</v>
          </cell>
          <cell r="D4361">
            <v>127.29</v>
          </cell>
          <cell r="E4361">
            <v>1.5E-5</v>
          </cell>
        </row>
        <row r="4362">
          <cell r="C4362">
            <v>42570</v>
          </cell>
          <cell r="D4362">
            <v>118.22</v>
          </cell>
          <cell r="E4362">
            <v>1.03E-4</v>
          </cell>
        </row>
        <row r="4363">
          <cell r="C4363">
            <v>42571</v>
          </cell>
          <cell r="D4363">
            <v>124.8</v>
          </cell>
          <cell r="E4363">
            <v>3.0000000000000001E-5</v>
          </cell>
        </row>
        <row r="4364">
          <cell r="C4364">
            <v>42572</v>
          </cell>
          <cell r="D4364">
            <v>126.86</v>
          </cell>
          <cell r="E4364">
            <v>1.0000000000000001E-5</v>
          </cell>
        </row>
        <row r="4365">
          <cell r="C4365">
            <v>42605</v>
          </cell>
          <cell r="D4365">
            <v>127</v>
          </cell>
          <cell r="E4365">
            <v>1.9999999999999999E-6</v>
          </cell>
        </row>
        <row r="4366">
          <cell r="C4366">
            <v>42612</v>
          </cell>
          <cell r="D4366">
            <v>127</v>
          </cell>
          <cell r="E4366">
            <v>7.6000000000000004E-5</v>
          </cell>
        </row>
        <row r="4367">
          <cell r="C4367">
            <v>42615</v>
          </cell>
          <cell r="D4367">
            <v>126.85</v>
          </cell>
          <cell r="E4367">
            <v>2.4000000000000001E-5</v>
          </cell>
        </row>
        <row r="4368">
          <cell r="C4368">
            <v>42620</v>
          </cell>
          <cell r="D4368">
            <v>122</v>
          </cell>
          <cell r="E4368">
            <v>1.6000000000000001E-4</v>
          </cell>
        </row>
        <row r="4369">
          <cell r="C4369">
            <v>42625</v>
          </cell>
          <cell r="D4369">
            <v>127</v>
          </cell>
          <cell r="E4369">
            <v>9.9999999999999995E-7</v>
          </cell>
        </row>
        <row r="4370">
          <cell r="C4370">
            <v>42640</v>
          </cell>
          <cell r="D4370">
            <v>125</v>
          </cell>
          <cell r="E4370">
            <v>2.6699999999999998E-4</v>
          </cell>
        </row>
        <row r="4371">
          <cell r="C4371">
            <v>42641</v>
          </cell>
          <cell r="D4371">
            <v>129</v>
          </cell>
          <cell r="E4371">
            <v>1.1E-5</v>
          </cell>
        </row>
        <row r="4372">
          <cell r="C4372">
            <v>42642</v>
          </cell>
          <cell r="D4372">
            <v>129</v>
          </cell>
          <cell r="E4372">
            <v>5.0000000000000004E-6</v>
          </cell>
        </row>
        <row r="4373">
          <cell r="C4373">
            <v>42646</v>
          </cell>
          <cell r="D4373">
            <v>120.36</v>
          </cell>
          <cell r="E4373">
            <v>1.2E-5</v>
          </cell>
        </row>
        <row r="4374">
          <cell r="C4374">
            <v>42648</v>
          </cell>
          <cell r="D4374">
            <v>120.3</v>
          </cell>
          <cell r="E4374">
            <v>3.1999999999999999E-5</v>
          </cell>
        </row>
        <row r="4375">
          <cell r="C4375">
            <v>42656</v>
          </cell>
          <cell r="D4375">
            <v>120.3</v>
          </cell>
          <cell r="E4375">
            <v>1.2999999999999999E-5</v>
          </cell>
        </row>
        <row r="4376">
          <cell r="C4376">
            <v>42657</v>
          </cell>
          <cell r="D4376">
            <v>120.3</v>
          </cell>
          <cell r="E4376">
            <v>3.1999999999999999E-5</v>
          </cell>
        </row>
        <row r="4377">
          <cell r="C4377">
            <v>42663</v>
          </cell>
          <cell r="D4377">
            <v>114.51</v>
          </cell>
          <cell r="E4377">
            <v>9.9999999999999995E-7</v>
          </cell>
        </row>
        <row r="4378">
          <cell r="C4378">
            <v>42668</v>
          </cell>
          <cell r="D4378">
            <v>120</v>
          </cell>
          <cell r="E4378">
            <v>2.4000000000000001E-5</v>
          </cell>
        </row>
        <row r="4379">
          <cell r="C4379">
            <v>42670</v>
          </cell>
          <cell r="D4379">
            <v>116.03</v>
          </cell>
          <cell r="E4379">
            <v>1.0000000000000001E-5</v>
          </cell>
        </row>
        <row r="4380">
          <cell r="C4380">
            <v>42671</v>
          </cell>
          <cell r="D4380">
            <v>120</v>
          </cell>
          <cell r="E4380">
            <v>1.0000000000000001E-5</v>
          </cell>
        </row>
        <row r="4381">
          <cell r="C4381">
            <v>42678</v>
          </cell>
          <cell r="D4381">
            <v>119</v>
          </cell>
          <cell r="E4381">
            <v>9.7E-5</v>
          </cell>
        </row>
        <row r="4382">
          <cell r="C4382">
            <v>42681</v>
          </cell>
          <cell r="D4382">
            <v>119</v>
          </cell>
          <cell r="E4382">
            <v>1.0000000000000001E-5</v>
          </cell>
        </row>
        <row r="4383">
          <cell r="C4383">
            <v>42683</v>
          </cell>
          <cell r="D4383">
            <v>119</v>
          </cell>
          <cell r="E4383">
            <v>5.0000000000000002E-5</v>
          </cell>
        </row>
        <row r="4384">
          <cell r="C4384">
            <v>42688</v>
          </cell>
          <cell r="D4384">
            <v>119</v>
          </cell>
          <cell r="E4384">
            <v>1.03E-4</v>
          </cell>
        </row>
        <row r="4385">
          <cell r="C4385">
            <v>42697</v>
          </cell>
          <cell r="D4385">
            <v>118</v>
          </cell>
          <cell r="E4385">
            <v>6.6000000000000005E-5</v>
          </cell>
        </row>
        <row r="4386">
          <cell r="C4386">
            <v>42704</v>
          </cell>
          <cell r="D4386">
            <v>110.2</v>
          </cell>
          <cell r="E4386">
            <v>2.7500000000000002E-4</v>
          </cell>
        </row>
        <row r="4387">
          <cell r="C4387">
            <v>42705</v>
          </cell>
          <cell r="D4387">
            <v>110.1</v>
          </cell>
          <cell r="E4387">
            <v>1.1E-5</v>
          </cell>
        </row>
        <row r="4388">
          <cell r="C4388">
            <v>42719</v>
          </cell>
          <cell r="D4388">
            <v>111</v>
          </cell>
          <cell r="E4388">
            <v>3.6000000000000001E-5</v>
          </cell>
        </row>
        <row r="4389">
          <cell r="C4389">
            <v>42720</v>
          </cell>
          <cell r="D4389">
            <v>111.5</v>
          </cell>
          <cell r="E4389">
            <v>7.7000000000000001E-5</v>
          </cell>
        </row>
        <row r="4390">
          <cell r="C4390">
            <v>42723</v>
          </cell>
          <cell r="D4390">
            <v>111.11</v>
          </cell>
          <cell r="E4390">
            <v>1.4899999999999999E-4</v>
          </cell>
        </row>
        <row r="4391">
          <cell r="C4391">
            <v>42724</v>
          </cell>
          <cell r="D4391">
            <v>112</v>
          </cell>
          <cell r="E4391">
            <v>1.05E-4</v>
          </cell>
        </row>
        <row r="4392">
          <cell r="C4392">
            <v>42725</v>
          </cell>
          <cell r="D4392">
            <v>112.1</v>
          </cell>
          <cell r="E4392">
            <v>1.1900000000000001E-4</v>
          </cell>
        </row>
        <row r="4393">
          <cell r="C4393">
            <v>42726</v>
          </cell>
          <cell r="D4393">
            <v>114.86</v>
          </cell>
          <cell r="E4393">
            <v>2.3800000000000001E-4</v>
          </cell>
        </row>
        <row r="4394">
          <cell r="C4394">
            <v>42727</v>
          </cell>
          <cell r="D4394">
            <v>115.2</v>
          </cell>
          <cell r="E4394">
            <v>4.0200000000000001E-4</v>
          </cell>
        </row>
        <row r="4395">
          <cell r="C4395">
            <v>42731</v>
          </cell>
          <cell r="D4395">
            <v>115.19</v>
          </cell>
          <cell r="E4395">
            <v>5.1999999999999995E-4</v>
          </cell>
        </row>
        <row r="4396">
          <cell r="C4396">
            <v>42737</v>
          </cell>
          <cell r="D4396">
            <v>115.01</v>
          </cell>
          <cell r="E4396">
            <v>1.0000000000000001E-5</v>
          </cell>
        </row>
        <row r="4397">
          <cell r="C4397">
            <v>42754</v>
          </cell>
          <cell r="D4397">
            <v>115.02</v>
          </cell>
          <cell r="E4397">
            <v>1E-4</v>
          </cell>
        </row>
        <row r="4398">
          <cell r="C4398">
            <v>42761</v>
          </cell>
          <cell r="D4398">
            <v>120</v>
          </cell>
          <cell r="E4398">
            <v>9.9999999999999995E-7</v>
          </cell>
        </row>
        <row r="4399">
          <cell r="C4399">
            <v>42766</v>
          </cell>
          <cell r="D4399">
            <v>120</v>
          </cell>
          <cell r="E4399">
            <v>2.1999999999999999E-5</v>
          </cell>
        </row>
        <row r="4400">
          <cell r="C4400">
            <v>42768</v>
          </cell>
          <cell r="D4400">
            <v>125.01</v>
          </cell>
          <cell r="E4400">
            <v>3.19E-4</v>
          </cell>
        </row>
        <row r="4401">
          <cell r="C4401">
            <v>42775</v>
          </cell>
          <cell r="D4401">
            <v>124.99</v>
          </cell>
          <cell r="E4401">
            <v>9.5000000000000005E-5</v>
          </cell>
        </row>
        <row r="4402">
          <cell r="C4402">
            <v>42779</v>
          </cell>
          <cell r="D4402">
            <v>120</v>
          </cell>
          <cell r="E4402">
            <v>6.3999999999999997E-5</v>
          </cell>
        </row>
        <row r="4403">
          <cell r="C4403">
            <v>42780</v>
          </cell>
          <cell r="D4403">
            <v>125</v>
          </cell>
          <cell r="E4403">
            <v>2.016E-3</v>
          </cell>
        </row>
        <row r="4404">
          <cell r="C4404">
            <v>42786</v>
          </cell>
          <cell r="D4404">
            <v>120</v>
          </cell>
          <cell r="E4404">
            <v>1.2E-5</v>
          </cell>
        </row>
        <row r="4405">
          <cell r="C4405">
            <v>42787</v>
          </cell>
          <cell r="D4405">
            <v>120.01</v>
          </cell>
          <cell r="E4405">
            <v>2.5000000000000001E-5</v>
          </cell>
        </row>
        <row r="4406">
          <cell r="C4406">
            <v>42816</v>
          </cell>
          <cell r="D4406">
            <v>115</v>
          </cell>
          <cell r="E4406">
            <v>2.5000000000000001E-5</v>
          </cell>
        </row>
        <row r="4407">
          <cell r="C4407">
            <v>42817</v>
          </cell>
          <cell r="D4407">
            <v>117.01</v>
          </cell>
          <cell r="E4407">
            <v>1.02E-4</v>
          </cell>
        </row>
        <row r="4408">
          <cell r="C4408">
            <v>42818</v>
          </cell>
          <cell r="D4408">
            <v>117.5</v>
          </cell>
          <cell r="E4408">
            <v>1.74E-4</v>
          </cell>
        </row>
        <row r="4409">
          <cell r="C4409">
            <v>42823</v>
          </cell>
          <cell r="D4409">
            <v>117.5</v>
          </cell>
          <cell r="E4409">
            <v>1.03E-4</v>
          </cell>
        </row>
        <row r="4410">
          <cell r="C4410">
            <v>42843</v>
          </cell>
          <cell r="D4410">
            <v>115</v>
          </cell>
          <cell r="E4410">
            <v>6.3999999999999997E-5</v>
          </cell>
        </row>
        <row r="4411">
          <cell r="C4411">
            <v>42844</v>
          </cell>
          <cell r="D4411">
            <v>117.5</v>
          </cell>
          <cell r="E4411">
            <v>5.0000000000000001E-4</v>
          </cell>
        </row>
        <row r="4412">
          <cell r="C4412">
            <v>42850</v>
          </cell>
          <cell r="D4412">
            <v>115</v>
          </cell>
          <cell r="E4412">
            <v>8.0000000000000007E-5</v>
          </cell>
        </row>
        <row r="4413">
          <cell r="C4413">
            <v>42851</v>
          </cell>
          <cell r="D4413">
            <v>115.01</v>
          </cell>
          <cell r="E4413">
            <v>4.0000000000000003E-5</v>
          </cell>
        </row>
        <row r="4414">
          <cell r="C4414">
            <v>42852</v>
          </cell>
          <cell r="D4414">
            <v>111</v>
          </cell>
          <cell r="E4414">
            <v>2.33E-4</v>
          </cell>
        </row>
        <row r="4415">
          <cell r="C4415">
            <v>42863</v>
          </cell>
          <cell r="D4415">
            <v>117.5</v>
          </cell>
          <cell r="E4415">
            <v>1.08E-4</v>
          </cell>
        </row>
        <row r="4416">
          <cell r="C4416">
            <v>42873</v>
          </cell>
          <cell r="D4416">
            <v>125</v>
          </cell>
          <cell r="E4416">
            <v>8.4999999999999995E-4</v>
          </cell>
        </row>
        <row r="4417">
          <cell r="C4417">
            <v>42877</v>
          </cell>
          <cell r="D4417">
            <v>120.01</v>
          </cell>
          <cell r="E4417">
            <v>2.41E-4</v>
          </cell>
        </row>
        <row r="4418">
          <cell r="C4418">
            <v>42878</v>
          </cell>
          <cell r="D4418">
            <v>125</v>
          </cell>
          <cell r="E4418">
            <v>1.7910000000000001E-3</v>
          </cell>
        </row>
        <row r="4419">
          <cell r="C4419">
            <v>42879</v>
          </cell>
          <cell r="D4419">
            <v>125</v>
          </cell>
          <cell r="E4419">
            <v>5.8999999999999998E-5</v>
          </cell>
        </row>
        <row r="4420">
          <cell r="C4420">
            <v>42880</v>
          </cell>
          <cell r="D4420">
            <v>113.21</v>
          </cell>
          <cell r="E4420">
            <v>6.9999999999999999E-6</v>
          </cell>
        </row>
        <row r="4421">
          <cell r="C4421">
            <v>42886</v>
          </cell>
          <cell r="D4421">
            <v>114.01</v>
          </cell>
          <cell r="E4421">
            <v>1.9000000000000001E-5</v>
          </cell>
        </row>
        <row r="4422">
          <cell r="C4422">
            <v>42888</v>
          </cell>
          <cell r="D4422">
            <v>125</v>
          </cell>
          <cell r="E4422">
            <v>2.4000000000000001E-5</v>
          </cell>
        </row>
        <row r="4423">
          <cell r="C4423">
            <v>42892</v>
          </cell>
          <cell r="D4423">
            <v>125</v>
          </cell>
          <cell r="E4423">
            <v>1E-4</v>
          </cell>
        </row>
        <row r="4424">
          <cell r="C4424">
            <v>42895</v>
          </cell>
          <cell r="D4424">
            <v>125</v>
          </cell>
          <cell r="E4424">
            <v>2.04E-4</v>
          </cell>
        </row>
        <row r="4425">
          <cell r="C4425">
            <v>42898</v>
          </cell>
          <cell r="D4425">
            <v>113.01</v>
          </cell>
          <cell r="E4425">
            <v>5.0000000000000004E-6</v>
          </cell>
        </row>
        <row r="4426">
          <cell r="C4426">
            <v>42905</v>
          </cell>
          <cell r="D4426">
            <v>115.21</v>
          </cell>
          <cell r="E4426">
            <v>1.9000000000000001E-5</v>
          </cell>
        </row>
        <row r="4427">
          <cell r="C4427">
            <v>42906</v>
          </cell>
          <cell r="D4427">
            <v>125</v>
          </cell>
          <cell r="E4427">
            <v>1.0089999999999999E-3</v>
          </cell>
        </row>
        <row r="4428">
          <cell r="C4428">
            <v>42907</v>
          </cell>
          <cell r="D4428">
            <v>115.21</v>
          </cell>
          <cell r="E4428">
            <v>5.0000000000000004E-6</v>
          </cell>
        </row>
        <row r="4429">
          <cell r="C4429">
            <v>42915</v>
          </cell>
          <cell r="D4429">
            <v>115.51</v>
          </cell>
          <cell r="E4429">
            <v>2.0000000000000001E-4</v>
          </cell>
        </row>
        <row r="4430">
          <cell r="C4430">
            <v>42919</v>
          </cell>
          <cell r="D4430">
            <v>124.97</v>
          </cell>
          <cell r="E4430">
            <v>1.18E-4</v>
          </cell>
        </row>
        <row r="4431">
          <cell r="C4431">
            <v>42920</v>
          </cell>
          <cell r="D4431">
            <v>121</v>
          </cell>
          <cell r="E4431">
            <v>4.0000000000000003E-5</v>
          </cell>
        </row>
        <row r="4432">
          <cell r="C4432">
            <v>42921</v>
          </cell>
          <cell r="D4432">
            <v>119.2</v>
          </cell>
          <cell r="E4432">
            <v>1.55E-4</v>
          </cell>
        </row>
        <row r="4433">
          <cell r="C4433">
            <v>42922</v>
          </cell>
          <cell r="D4433">
            <v>117.56</v>
          </cell>
          <cell r="E4433">
            <v>3.0000000000000001E-5</v>
          </cell>
        </row>
        <row r="4434">
          <cell r="C4434">
            <v>42926</v>
          </cell>
          <cell r="D4434">
            <v>123.99</v>
          </cell>
          <cell r="E4434">
            <v>7.1000000000000005E-5</v>
          </cell>
        </row>
        <row r="4435">
          <cell r="C4435">
            <v>42929</v>
          </cell>
          <cell r="D4435">
            <v>122.01</v>
          </cell>
          <cell r="E4435">
            <v>3.0000000000000001E-5</v>
          </cell>
        </row>
        <row r="4436">
          <cell r="C4436">
            <v>42930</v>
          </cell>
          <cell r="D4436">
            <v>111.22</v>
          </cell>
          <cell r="E4436">
            <v>5.0000000000000004E-6</v>
          </cell>
        </row>
        <row r="4437">
          <cell r="C4437">
            <v>42933</v>
          </cell>
          <cell r="D4437">
            <v>120</v>
          </cell>
          <cell r="E4437">
            <v>3.9999999999999998E-6</v>
          </cell>
        </row>
        <row r="4438">
          <cell r="C4438">
            <v>42936</v>
          </cell>
          <cell r="D4438">
            <v>124</v>
          </cell>
          <cell r="E4438">
            <v>2.0000000000000002E-5</v>
          </cell>
        </row>
        <row r="4439">
          <cell r="C4439">
            <v>42937</v>
          </cell>
          <cell r="D4439">
            <v>120.8</v>
          </cell>
          <cell r="E4439">
            <v>1.36E-4</v>
          </cell>
        </row>
        <row r="4440">
          <cell r="C4440">
            <v>42941</v>
          </cell>
          <cell r="D4440">
            <v>120.85</v>
          </cell>
          <cell r="E4440">
            <v>4.0000000000000003E-5</v>
          </cell>
        </row>
        <row r="4441">
          <cell r="C4441">
            <v>42947</v>
          </cell>
          <cell r="D4441">
            <v>120.8</v>
          </cell>
          <cell r="E4441">
            <v>5.4299999999999997E-4</v>
          </cell>
        </row>
        <row r="4442">
          <cell r="C4442">
            <v>42948</v>
          </cell>
          <cell r="D4442">
            <v>120</v>
          </cell>
          <cell r="E4442">
            <v>1.26E-4</v>
          </cell>
        </row>
        <row r="4443">
          <cell r="C4443">
            <v>42949</v>
          </cell>
          <cell r="D4443">
            <v>120</v>
          </cell>
          <cell r="E4443">
            <v>2.9999999999999997E-4</v>
          </cell>
        </row>
        <row r="4444">
          <cell r="C4444">
            <v>42956</v>
          </cell>
          <cell r="D4444">
            <v>120.01</v>
          </cell>
          <cell r="E4444">
            <v>3.1000000000000001E-5</v>
          </cell>
        </row>
        <row r="4445">
          <cell r="C4445">
            <v>42958</v>
          </cell>
          <cell r="D4445">
            <v>122</v>
          </cell>
          <cell r="E4445">
            <v>5.1999999999999997E-5</v>
          </cell>
        </row>
        <row r="4446">
          <cell r="C4446">
            <v>42962</v>
          </cell>
          <cell r="D4446">
            <v>118</v>
          </cell>
          <cell r="E4446">
            <v>5.0000000000000004E-6</v>
          </cell>
        </row>
        <row r="4447">
          <cell r="C4447">
            <v>42964</v>
          </cell>
          <cell r="D4447">
            <v>119.5</v>
          </cell>
          <cell r="E4447">
            <v>1.21E-4</v>
          </cell>
        </row>
        <row r="4448">
          <cell r="C4448">
            <v>42965</v>
          </cell>
          <cell r="D4448">
            <v>118.11</v>
          </cell>
          <cell r="E4448">
            <v>7.1000000000000005E-5</v>
          </cell>
        </row>
        <row r="4449">
          <cell r="C4449">
            <v>42970</v>
          </cell>
          <cell r="D4449">
            <v>119</v>
          </cell>
          <cell r="E4449">
            <v>3.9999999999999998E-6</v>
          </cell>
        </row>
        <row r="4450">
          <cell r="C4450">
            <v>42971</v>
          </cell>
          <cell r="D4450">
            <v>118.5</v>
          </cell>
          <cell r="E4450">
            <v>3.1999999999999999E-5</v>
          </cell>
        </row>
        <row r="4451">
          <cell r="C4451">
            <v>42972</v>
          </cell>
          <cell r="D4451">
            <v>120</v>
          </cell>
          <cell r="E4451">
            <v>4.1E-5</v>
          </cell>
        </row>
        <row r="4452">
          <cell r="C4452">
            <v>42976</v>
          </cell>
          <cell r="D4452">
            <v>122</v>
          </cell>
          <cell r="E4452">
            <v>3.6999999999999998E-5</v>
          </cell>
        </row>
        <row r="4453">
          <cell r="C4453">
            <v>42978</v>
          </cell>
          <cell r="D4453">
            <v>119.11</v>
          </cell>
          <cell r="E4453">
            <v>8.1000000000000004E-5</v>
          </cell>
        </row>
        <row r="4454">
          <cell r="C4454">
            <v>42982</v>
          </cell>
          <cell r="D4454">
            <v>119.21</v>
          </cell>
          <cell r="E4454">
            <v>7.9999999999999996E-6</v>
          </cell>
        </row>
        <row r="4455">
          <cell r="C4455">
            <v>42983</v>
          </cell>
          <cell r="D4455">
            <v>119</v>
          </cell>
          <cell r="E4455">
            <v>4.3000000000000002E-5</v>
          </cell>
        </row>
        <row r="4456">
          <cell r="C4456">
            <v>42989</v>
          </cell>
          <cell r="D4456">
            <v>119</v>
          </cell>
          <cell r="E4456">
            <v>2.2699999999999999E-4</v>
          </cell>
        </row>
        <row r="4457">
          <cell r="C4457">
            <v>42990</v>
          </cell>
          <cell r="D4457">
            <v>120</v>
          </cell>
          <cell r="E4457">
            <v>2.4000000000000001E-5</v>
          </cell>
        </row>
        <row r="4458">
          <cell r="C4458">
            <v>42991</v>
          </cell>
          <cell r="D4458">
            <v>120</v>
          </cell>
          <cell r="E4458">
            <v>1.2E-4</v>
          </cell>
        </row>
        <row r="4459">
          <cell r="C4459">
            <v>42992</v>
          </cell>
          <cell r="D4459">
            <v>120.5</v>
          </cell>
          <cell r="E4459">
            <v>6.9999999999999999E-4</v>
          </cell>
        </row>
        <row r="4460">
          <cell r="C4460">
            <v>42998</v>
          </cell>
          <cell r="D4460">
            <v>120.5</v>
          </cell>
          <cell r="E4460">
            <v>1.85E-4</v>
          </cell>
        </row>
        <row r="4461">
          <cell r="C4461">
            <v>43000</v>
          </cell>
          <cell r="D4461">
            <v>120.6</v>
          </cell>
          <cell r="E4461">
            <v>3.7500000000000001E-4</v>
          </cell>
        </row>
        <row r="4462">
          <cell r="C4462">
            <v>43005</v>
          </cell>
          <cell r="D4462">
            <v>119.61</v>
          </cell>
          <cell r="E4462">
            <v>2.1999999999999999E-5</v>
          </cell>
        </row>
        <row r="4463">
          <cell r="C4463">
            <v>43007</v>
          </cell>
          <cell r="D4463">
            <v>120.19</v>
          </cell>
          <cell r="E4463">
            <v>7.8999999999999996E-5</v>
          </cell>
        </row>
        <row r="4464">
          <cell r="C4464">
            <v>43010</v>
          </cell>
          <cell r="D4464">
            <v>120</v>
          </cell>
          <cell r="E4464">
            <v>2.9E-5</v>
          </cell>
        </row>
        <row r="4465">
          <cell r="C4465">
            <v>43011</v>
          </cell>
          <cell r="D4465">
            <v>119</v>
          </cell>
          <cell r="E4465">
            <v>2.7700000000000001E-4</v>
          </cell>
        </row>
        <row r="4466">
          <cell r="C4466">
            <v>43013</v>
          </cell>
          <cell r="D4466">
            <v>119.36</v>
          </cell>
          <cell r="E4466">
            <v>1.25E-4</v>
          </cell>
        </row>
        <row r="4467">
          <cell r="C4467">
            <v>43017</v>
          </cell>
          <cell r="D4467">
            <v>120</v>
          </cell>
          <cell r="E4467">
            <v>3.1000000000000001E-5</v>
          </cell>
        </row>
        <row r="4468">
          <cell r="C4468">
            <v>43018</v>
          </cell>
          <cell r="D4468">
            <v>120</v>
          </cell>
          <cell r="E4468">
            <v>6.7000000000000002E-5</v>
          </cell>
        </row>
        <row r="4469">
          <cell r="C4469">
            <v>43020</v>
          </cell>
          <cell r="D4469">
            <v>122</v>
          </cell>
          <cell r="E4469">
            <v>1.9999999999999999E-6</v>
          </cell>
        </row>
        <row r="4470">
          <cell r="C4470">
            <v>43021</v>
          </cell>
          <cell r="D4470">
            <v>119.5</v>
          </cell>
          <cell r="E4470">
            <v>1.25E-4</v>
          </cell>
        </row>
        <row r="4471">
          <cell r="C4471">
            <v>43024</v>
          </cell>
          <cell r="D4471">
            <v>120</v>
          </cell>
          <cell r="E4471">
            <v>4.0000000000000003E-5</v>
          </cell>
        </row>
        <row r="4472">
          <cell r="C4472">
            <v>43025</v>
          </cell>
          <cell r="D4472">
            <v>119.55</v>
          </cell>
          <cell r="E4472">
            <v>2.6999999999999999E-5</v>
          </cell>
        </row>
        <row r="4473">
          <cell r="C4473">
            <v>43026</v>
          </cell>
          <cell r="D4473">
            <v>122</v>
          </cell>
          <cell r="E4473">
            <v>7.9999999999999996E-6</v>
          </cell>
        </row>
        <row r="4474">
          <cell r="C4474">
            <v>43034</v>
          </cell>
          <cell r="D4474">
            <v>121.99</v>
          </cell>
          <cell r="E4474">
            <v>1.3300000000000001E-4</v>
          </cell>
        </row>
        <row r="4475">
          <cell r="C4475">
            <v>43035</v>
          </cell>
          <cell r="D4475">
            <v>122</v>
          </cell>
          <cell r="E4475">
            <v>1.03E-4</v>
          </cell>
        </row>
        <row r="4476">
          <cell r="C4476">
            <v>43038</v>
          </cell>
          <cell r="D4476">
            <v>121</v>
          </cell>
          <cell r="E4476">
            <v>3.0000000000000001E-5</v>
          </cell>
        </row>
        <row r="4477">
          <cell r="C4477">
            <v>43045</v>
          </cell>
          <cell r="D4477">
            <v>119</v>
          </cell>
          <cell r="E4477">
            <v>2.05E-4</v>
          </cell>
        </row>
        <row r="4478">
          <cell r="C4478">
            <v>43046</v>
          </cell>
          <cell r="D4478">
            <v>120</v>
          </cell>
          <cell r="E4478">
            <v>1.3200000000000001E-4</v>
          </cell>
        </row>
        <row r="4479">
          <cell r="C4479">
            <v>43048</v>
          </cell>
          <cell r="D4479">
            <v>120</v>
          </cell>
          <cell r="E4479">
            <v>3.0000000000000001E-5</v>
          </cell>
        </row>
        <row r="4480">
          <cell r="C4480">
            <v>43055</v>
          </cell>
          <cell r="D4480">
            <v>120.01</v>
          </cell>
          <cell r="E4480">
            <v>3.1000000000000001E-5</v>
          </cell>
        </row>
        <row r="4481">
          <cell r="C4481">
            <v>43056</v>
          </cell>
          <cell r="D4481">
            <v>120</v>
          </cell>
          <cell r="E4481">
            <v>2.5999999999999998E-5</v>
          </cell>
        </row>
        <row r="4482">
          <cell r="C4482">
            <v>43059</v>
          </cell>
          <cell r="D4482">
            <v>115.02</v>
          </cell>
          <cell r="E4482">
            <v>2.0000000000000002E-5</v>
          </cell>
        </row>
        <row r="4483">
          <cell r="C4483">
            <v>43060</v>
          </cell>
          <cell r="D4483">
            <v>120</v>
          </cell>
          <cell r="E4483">
            <v>4.6E-5</v>
          </cell>
        </row>
        <row r="4484">
          <cell r="C4484">
            <v>43061</v>
          </cell>
          <cell r="D4484">
            <v>115</v>
          </cell>
          <cell r="E4484">
            <v>3.2299999999999999E-4</v>
          </cell>
        </row>
        <row r="4485">
          <cell r="C4485">
            <v>43062</v>
          </cell>
          <cell r="D4485">
            <v>115.5</v>
          </cell>
          <cell r="E4485">
            <v>1.8E-5</v>
          </cell>
        </row>
        <row r="4486">
          <cell r="C4486">
            <v>43066</v>
          </cell>
          <cell r="D4486">
            <v>117</v>
          </cell>
          <cell r="E4486">
            <v>1.02E-4</v>
          </cell>
        </row>
        <row r="4487">
          <cell r="C4487">
            <v>43069</v>
          </cell>
          <cell r="D4487">
            <v>117</v>
          </cell>
          <cell r="E4487">
            <v>1.4E-5</v>
          </cell>
        </row>
        <row r="4488">
          <cell r="C4488">
            <v>43073</v>
          </cell>
          <cell r="D4488">
            <v>120</v>
          </cell>
          <cell r="E4488">
            <v>6.9200000000000002E-4</v>
          </cell>
        </row>
        <row r="4489">
          <cell r="C4489">
            <v>43076</v>
          </cell>
          <cell r="D4489">
            <v>117.01</v>
          </cell>
          <cell r="E4489">
            <v>4.0000000000000003E-5</v>
          </cell>
        </row>
        <row r="4490">
          <cell r="C4490">
            <v>43077</v>
          </cell>
          <cell r="D4490">
            <v>120</v>
          </cell>
          <cell r="E4490">
            <v>2.5000000000000001E-5</v>
          </cell>
        </row>
        <row r="4491">
          <cell r="C4491">
            <v>43080</v>
          </cell>
          <cell r="D4491">
            <v>119.8</v>
          </cell>
          <cell r="E4491">
            <v>1.55E-4</v>
          </cell>
        </row>
        <row r="4492">
          <cell r="C4492">
            <v>43081</v>
          </cell>
          <cell r="D4492">
            <v>119.5</v>
          </cell>
          <cell r="E4492">
            <v>1.65E-4</v>
          </cell>
        </row>
        <row r="4493">
          <cell r="C4493">
            <v>43082</v>
          </cell>
          <cell r="D4493">
            <v>119.51</v>
          </cell>
          <cell r="E4493">
            <v>2.92E-4</v>
          </cell>
        </row>
        <row r="4494">
          <cell r="C4494">
            <v>43087</v>
          </cell>
          <cell r="D4494">
            <v>119</v>
          </cell>
          <cell r="E4494">
            <v>1.1E-5</v>
          </cell>
        </row>
        <row r="4495">
          <cell r="C4495">
            <v>43088</v>
          </cell>
          <cell r="D4495">
            <v>119</v>
          </cell>
          <cell r="E4495">
            <v>2.9E-5</v>
          </cell>
        </row>
        <row r="4496">
          <cell r="C4496">
            <v>43089</v>
          </cell>
          <cell r="D4496">
            <v>119.1</v>
          </cell>
          <cell r="E4496">
            <v>3.1000000000000001E-5</v>
          </cell>
        </row>
        <row r="4497">
          <cell r="C4497">
            <v>43090</v>
          </cell>
          <cell r="D4497">
            <v>120</v>
          </cell>
          <cell r="E4497">
            <v>7.7899999999999996E-4</v>
          </cell>
        </row>
        <row r="4498">
          <cell r="C4498">
            <v>43098</v>
          </cell>
          <cell r="D4498">
            <v>119</v>
          </cell>
          <cell r="E4498">
            <v>4.8000000000000001E-5</v>
          </cell>
        </row>
        <row r="4499">
          <cell r="C4499">
            <v>43109</v>
          </cell>
          <cell r="D4499">
            <v>118</v>
          </cell>
          <cell r="E4499">
            <v>1.34E-4</v>
          </cell>
        </row>
        <row r="4500">
          <cell r="C4500">
            <v>43112</v>
          </cell>
          <cell r="D4500">
            <v>118</v>
          </cell>
          <cell r="E4500">
            <v>2.5999999999999998E-5</v>
          </cell>
        </row>
        <row r="4501">
          <cell r="C4501">
            <v>43116</v>
          </cell>
          <cell r="D4501">
            <v>119</v>
          </cell>
          <cell r="E4501">
            <v>1.1E-5</v>
          </cell>
        </row>
        <row r="4502">
          <cell r="C4502">
            <v>43119</v>
          </cell>
          <cell r="D4502">
            <v>118</v>
          </cell>
          <cell r="E4502">
            <v>1.0000000000000001E-5</v>
          </cell>
        </row>
        <row r="4503">
          <cell r="C4503">
            <v>43125</v>
          </cell>
          <cell r="D4503">
            <v>119</v>
          </cell>
          <cell r="E4503">
            <v>1.0000000000000001E-5</v>
          </cell>
        </row>
        <row r="4504">
          <cell r="C4504">
            <v>43131</v>
          </cell>
          <cell r="D4504">
            <v>117</v>
          </cell>
          <cell r="E4504">
            <v>3.0000000000000001E-5</v>
          </cell>
        </row>
        <row r="4505">
          <cell r="C4505">
            <v>43132</v>
          </cell>
          <cell r="D4505">
            <v>117</v>
          </cell>
          <cell r="E4505">
            <v>5.0000000000000004E-6</v>
          </cell>
        </row>
        <row r="4506">
          <cell r="C4506">
            <v>43136</v>
          </cell>
          <cell r="D4506">
            <v>117</v>
          </cell>
          <cell r="E4506">
            <v>1.64E-4</v>
          </cell>
        </row>
        <row r="4507">
          <cell r="C4507">
            <v>43137</v>
          </cell>
          <cell r="D4507">
            <v>116</v>
          </cell>
          <cell r="E4507">
            <v>2.2100000000000001E-4</v>
          </cell>
        </row>
        <row r="4508">
          <cell r="C4508">
            <v>43138</v>
          </cell>
          <cell r="D4508">
            <v>117</v>
          </cell>
          <cell r="E4508">
            <v>5.8999999999999998E-5</v>
          </cell>
        </row>
        <row r="4509">
          <cell r="C4509">
            <v>43139</v>
          </cell>
          <cell r="D4509">
            <v>117</v>
          </cell>
          <cell r="E4509">
            <v>1.8599999999999999E-4</v>
          </cell>
        </row>
        <row r="4510">
          <cell r="C4510">
            <v>43145</v>
          </cell>
          <cell r="D4510">
            <v>119</v>
          </cell>
          <cell r="E4510">
            <v>8.2000000000000001E-5</v>
          </cell>
        </row>
        <row r="4511">
          <cell r="C4511">
            <v>43147</v>
          </cell>
          <cell r="D4511">
            <v>117</v>
          </cell>
          <cell r="E4511">
            <v>1.0000000000000001E-5</v>
          </cell>
        </row>
        <row r="4512">
          <cell r="C4512">
            <v>43164</v>
          </cell>
          <cell r="D4512">
            <v>116</v>
          </cell>
          <cell r="E4512">
            <v>1.84E-4</v>
          </cell>
        </row>
        <row r="4513">
          <cell r="C4513">
            <v>43166</v>
          </cell>
          <cell r="D4513">
            <v>111</v>
          </cell>
          <cell r="E4513">
            <v>1.01E-4</v>
          </cell>
        </row>
        <row r="4514">
          <cell r="C4514">
            <v>43167</v>
          </cell>
          <cell r="D4514">
            <v>112</v>
          </cell>
          <cell r="E4514">
            <v>9.9999999999999995E-7</v>
          </cell>
        </row>
        <row r="4515">
          <cell r="C4515">
            <v>43174</v>
          </cell>
          <cell r="D4515">
            <v>112</v>
          </cell>
          <cell r="E4515">
            <v>3.4999999999999997E-5</v>
          </cell>
        </row>
        <row r="4516">
          <cell r="C4516">
            <v>43175</v>
          </cell>
          <cell r="D4516">
            <v>112</v>
          </cell>
          <cell r="E4516">
            <v>5.0000000000000002E-5</v>
          </cell>
        </row>
        <row r="4517">
          <cell r="C4517">
            <v>43194</v>
          </cell>
          <cell r="D4517">
            <v>120</v>
          </cell>
          <cell r="E4517">
            <v>5.04E-4</v>
          </cell>
        </row>
        <row r="4518">
          <cell r="C4518">
            <v>43227</v>
          </cell>
          <cell r="D4518">
            <v>120</v>
          </cell>
          <cell r="E4518">
            <v>9.9999999999999995E-7</v>
          </cell>
        </row>
        <row r="4519">
          <cell r="C4519">
            <v>43236</v>
          </cell>
          <cell r="D4519">
            <v>118</v>
          </cell>
          <cell r="E4519">
            <v>1.0000000000000001E-5</v>
          </cell>
        </row>
        <row r="4520">
          <cell r="C4520">
            <v>43243</v>
          </cell>
          <cell r="D4520">
            <v>111</v>
          </cell>
          <cell r="E4520">
            <v>5.6999999999999998E-4</v>
          </cell>
        </row>
        <row r="4521">
          <cell r="C4521">
            <v>43248</v>
          </cell>
          <cell r="D4521">
            <v>111</v>
          </cell>
          <cell r="E4521">
            <v>3.01E-4</v>
          </cell>
        </row>
        <row r="4522">
          <cell r="C4522">
            <v>43249</v>
          </cell>
          <cell r="D4522">
            <v>111</v>
          </cell>
          <cell r="E4522">
            <v>2.12E-4</v>
          </cell>
        </row>
        <row r="4523">
          <cell r="C4523">
            <v>43256</v>
          </cell>
          <cell r="D4523">
            <v>111</v>
          </cell>
          <cell r="E4523">
            <v>5.0000000000000004E-6</v>
          </cell>
        </row>
        <row r="4524">
          <cell r="C4524">
            <v>43279</v>
          </cell>
          <cell r="D4524">
            <v>113</v>
          </cell>
          <cell r="E4524">
            <v>1.13E-4</v>
          </cell>
        </row>
        <row r="4525">
          <cell r="C4525">
            <v>43280</v>
          </cell>
          <cell r="D4525">
            <v>104</v>
          </cell>
          <cell r="E4525">
            <v>2.1499999999999999E-4</v>
          </cell>
        </row>
        <row r="4526">
          <cell r="C4526">
            <v>43285</v>
          </cell>
          <cell r="D4526">
            <v>105</v>
          </cell>
          <cell r="E4526">
            <v>4.4999999999999999E-4</v>
          </cell>
        </row>
        <row r="4527">
          <cell r="C4527">
            <v>43287</v>
          </cell>
          <cell r="D4527">
            <v>106</v>
          </cell>
          <cell r="E4527">
            <v>3.0000000000000001E-5</v>
          </cell>
        </row>
        <row r="4528">
          <cell r="C4528">
            <v>43290</v>
          </cell>
          <cell r="D4528">
            <v>105</v>
          </cell>
          <cell r="E4528">
            <v>4.0000000000000003E-5</v>
          </cell>
        </row>
        <row r="4529">
          <cell r="C4529">
            <v>43294</v>
          </cell>
          <cell r="D4529">
            <v>108</v>
          </cell>
          <cell r="E4529">
            <v>1.4679999999999999E-3</v>
          </cell>
        </row>
        <row r="4530">
          <cell r="C4530">
            <v>43305</v>
          </cell>
          <cell r="D4530">
            <v>108</v>
          </cell>
          <cell r="E4530">
            <v>1.3300000000000001E-4</v>
          </cell>
        </row>
        <row r="4531">
          <cell r="C4531">
            <v>43306</v>
          </cell>
          <cell r="D4531">
            <v>108</v>
          </cell>
          <cell r="E4531">
            <v>1.0000000000000001E-5</v>
          </cell>
        </row>
        <row r="4532">
          <cell r="C4532">
            <v>43307</v>
          </cell>
          <cell r="D4532">
            <v>108</v>
          </cell>
          <cell r="E4532">
            <v>9.6000000000000002E-5</v>
          </cell>
        </row>
        <row r="4533">
          <cell r="C4533">
            <v>43308</v>
          </cell>
          <cell r="D4533">
            <v>108</v>
          </cell>
          <cell r="E4533">
            <v>6.0000000000000002E-5</v>
          </cell>
        </row>
        <row r="4534">
          <cell r="C4534">
            <v>43311</v>
          </cell>
          <cell r="D4534">
            <v>108</v>
          </cell>
          <cell r="E4534">
            <v>9.9999999999999995E-7</v>
          </cell>
        </row>
        <row r="4535">
          <cell r="C4535">
            <v>43315</v>
          </cell>
          <cell r="D4535">
            <v>94</v>
          </cell>
          <cell r="E4535">
            <v>5.5999999999999999E-5</v>
          </cell>
        </row>
        <row r="4536">
          <cell r="C4536">
            <v>43318</v>
          </cell>
          <cell r="D4536">
            <v>94</v>
          </cell>
          <cell r="E4536">
            <v>6.0000000000000002E-6</v>
          </cell>
        </row>
        <row r="4537">
          <cell r="C4537">
            <v>43319</v>
          </cell>
          <cell r="D4537">
            <v>94</v>
          </cell>
          <cell r="E4537">
            <v>7.6599999999999997E-4</v>
          </cell>
        </row>
        <row r="4538">
          <cell r="C4538">
            <v>43327</v>
          </cell>
          <cell r="D4538">
            <v>94</v>
          </cell>
          <cell r="E4538">
            <v>1.2E-4</v>
          </cell>
        </row>
        <row r="4539">
          <cell r="C4539">
            <v>43332</v>
          </cell>
          <cell r="D4539">
            <v>99</v>
          </cell>
          <cell r="E4539">
            <v>1.9999999999999999E-6</v>
          </cell>
        </row>
        <row r="4540">
          <cell r="C4540">
            <v>43333</v>
          </cell>
          <cell r="D4540">
            <v>85.5</v>
          </cell>
          <cell r="E4540">
            <v>5.0000000000000001E-4</v>
          </cell>
        </row>
        <row r="4541">
          <cell r="C4541">
            <v>43334</v>
          </cell>
          <cell r="D4541">
            <v>97.5</v>
          </cell>
          <cell r="E4541">
            <v>3.0000000000000001E-6</v>
          </cell>
        </row>
        <row r="4542">
          <cell r="C4542">
            <v>43341</v>
          </cell>
          <cell r="D4542">
            <v>97.5</v>
          </cell>
          <cell r="E4542">
            <v>1.4E-5</v>
          </cell>
        </row>
        <row r="4543">
          <cell r="C4543">
            <v>43342</v>
          </cell>
          <cell r="D4543">
            <v>97</v>
          </cell>
          <cell r="E4543">
            <v>9.6000000000000002E-5</v>
          </cell>
        </row>
        <row r="4544">
          <cell r="C4544">
            <v>43343</v>
          </cell>
          <cell r="D4544">
            <v>97</v>
          </cell>
          <cell r="E4544">
            <v>6.3E-5</v>
          </cell>
        </row>
        <row r="4545">
          <cell r="C4545">
            <v>43346</v>
          </cell>
          <cell r="D4545">
            <v>97</v>
          </cell>
          <cell r="E4545">
            <v>3.6999999999999998E-5</v>
          </cell>
        </row>
        <row r="4546">
          <cell r="C4546">
            <v>43356</v>
          </cell>
          <cell r="D4546">
            <v>94</v>
          </cell>
          <cell r="E4546">
            <v>1.5E-5</v>
          </cell>
        </row>
        <row r="4547">
          <cell r="C4547">
            <v>43357</v>
          </cell>
          <cell r="D4547">
            <v>95.5</v>
          </cell>
          <cell r="E4547">
            <v>1.606E-3</v>
          </cell>
        </row>
        <row r="4548">
          <cell r="C4548">
            <v>43363</v>
          </cell>
          <cell r="D4548">
            <v>90</v>
          </cell>
          <cell r="E4548">
            <v>1.5E-5</v>
          </cell>
        </row>
        <row r="4549">
          <cell r="C4549">
            <v>43364</v>
          </cell>
          <cell r="D4549">
            <v>90</v>
          </cell>
          <cell r="E4549">
            <v>1.5999999999999999E-5</v>
          </cell>
        </row>
        <row r="4550">
          <cell r="C4550">
            <v>43367</v>
          </cell>
          <cell r="D4550">
            <v>90</v>
          </cell>
          <cell r="E4550">
            <v>1.5E-5</v>
          </cell>
        </row>
        <row r="4551">
          <cell r="C4551">
            <v>43378</v>
          </cell>
          <cell r="D4551">
            <v>85</v>
          </cell>
          <cell r="E4551">
            <v>3.6000000000000001E-5</v>
          </cell>
        </row>
        <row r="4552">
          <cell r="C4552">
            <v>43397</v>
          </cell>
          <cell r="D4552">
            <v>85.5</v>
          </cell>
          <cell r="E4552">
            <v>5.0000000000000004E-6</v>
          </cell>
        </row>
        <row r="4553">
          <cell r="C4553">
            <v>43417</v>
          </cell>
          <cell r="D4553">
            <v>85</v>
          </cell>
          <cell r="E4553">
            <v>4.0000000000000003E-5</v>
          </cell>
        </row>
        <row r="4554">
          <cell r="C4554">
            <v>43423</v>
          </cell>
          <cell r="D4554">
            <v>85</v>
          </cell>
          <cell r="E4554">
            <v>1.45E-4</v>
          </cell>
        </row>
        <row r="4555">
          <cell r="C4555">
            <v>43426</v>
          </cell>
          <cell r="D4555">
            <v>92</v>
          </cell>
          <cell r="E4555">
            <v>2.1999999999999999E-5</v>
          </cell>
        </row>
        <row r="4556">
          <cell r="C4556">
            <v>43437</v>
          </cell>
          <cell r="D4556">
            <v>92.5</v>
          </cell>
          <cell r="E4556">
            <v>2.0000000000000002E-5</v>
          </cell>
        </row>
        <row r="4557">
          <cell r="C4557">
            <v>43452</v>
          </cell>
          <cell r="D4557">
            <v>90.5</v>
          </cell>
          <cell r="E4557">
            <v>2.8499999999999999E-4</v>
          </cell>
        </row>
        <row r="4558">
          <cell r="C4558">
            <v>43454</v>
          </cell>
          <cell r="D4558">
            <v>86.5</v>
          </cell>
          <cell r="E4558">
            <v>2.8400000000000002E-4</v>
          </cell>
        </row>
        <row r="4559">
          <cell r="C4559">
            <v>43482</v>
          </cell>
          <cell r="D4559">
            <v>86.5</v>
          </cell>
          <cell r="E4559">
            <v>1.2400000000000001E-4</v>
          </cell>
        </row>
        <row r="4560">
          <cell r="C4560">
            <v>43483</v>
          </cell>
          <cell r="D4560">
            <v>89.5</v>
          </cell>
          <cell r="E4560">
            <v>2.9500000000000001E-4</v>
          </cell>
        </row>
        <row r="4561">
          <cell r="C4561">
            <v>43486</v>
          </cell>
          <cell r="D4561">
            <v>90</v>
          </cell>
          <cell r="E4561">
            <v>2.24E-4</v>
          </cell>
        </row>
        <row r="4562">
          <cell r="C4562">
            <v>43487</v>
          </cell>
          <cell r="D4562">
            <v>92</v>
          </cell>
          <cell r="E4562">
            <v>7.6000000000000004E-5</v>
          </cell>
        </row>
        <row r="4563">
          <cell r="C4563">
            <v>43488</v>
          </cell>
          <cell r="D4563">
            <v>92</v>
          </cell>
          <cell r="E4563">
            <v>2.0000000000000001E-4</v>
          </cell>
        </row>
        <row r="4564">
          <cell r="C4564">
            <v>43489</v>
          </cell>
          <cell r="D4564">
            <v>100</v>
          </cell>
          <cell r="E4564">
            <v>1.6899999999999999E-4</v>
          </cell>
        </row>
        <row r="4565">
          <cell r="C4565">
            <v>43490</v>
          </cell>
          <cell r="D4565">
            <v>100</v>
          </cell>
          <cell r="E4565">
            <v>1.5899999999999999E-4</v>
          </cell>
        </row>
        <row r="4566">
          <cell r="C4566">
            <v>43493</v>
          </cell>
          <cell r="D4566">
            <v>103</v>
          </cell>
          <cell r="E4566">
            <v>1.7899999999999999E-4</v>
          </cell>
        </row>
        <row r="4567">
          <cell r="C4567">
            <v>43494</v>
          </cell>
          <cell r="D4567">
            <v>109</v>
          </cell>
          <cell r="E4567">
            <v>6.2000000000000003E-5</v>
          </cell>
        </row>
        <row r="4568">
          <cell r="C4568">
            <v>43495</v>
          </cell>
          <cell r="D4568">
            <v>103</v>
          </cell>
          <cell r="E4568">
            <v>8.0000000000000007E-5</v>
          </cell>
        </row>
        <row r="4569">
          <cell r="C4569">
            <v>43500</v>
          </cell>
          <cell r="D4569">
            <v>102</v>
          </cell>
          <cell r="E4569">
            <v>2.5000000000000001E-5</v>
          </cell>
        </row>
        <row r="4570">
          <cell r="C4570">
            <v>43501</v>
          </cell>
          <cell r="D4570">
            <v>110</v>
          </cell>
          <cell r="E4570">
            <v>8.5599999999999999E-4</v>
          </cell>
        </row>
        <row r="4571">
          <cell r="C4571">
            <v>43502</v>
          </cell>
          <cell r="D4571">
            <v>110</v>
          </cell>
          <cell r="E4571">
            <v>4.0000000000000003E-5</v>
          </cell>
        </row>
        <row r="4572">
          <cell r="C4572">
            <v>43503</v>
          </cell>
          <cell r="D4572">
            <v>110</v>
          </cell>
          <cell r="E4572">
            <v>1.0000000000000001E-5</v>
          </cell>
        </row>
        <row r="4573">
          <cell r="C4573">
            <v>43507</v>
          </cell>
          <cell r="D4573">
            <v>110</v>
          </cell>
          <cell r="E4573">
            <v>6.7000000000000002E-5</v>
          </cell>
        </row>
        <row r="4574">
          <cell r="C4574">
            <v>43508</v>
          </cell>
          <cell r="D4574">
            <v>109</v>
          </cell>
          <cell r="E4574">
            <v>7.9999999999999996E-6</v>
          </cell>
        </row>
        <row r="4575">
          <cell r="C4575">
            <v>43509</v>
          </cell>
          <cell r="D4575">
            <v>110</v>
          </cell>
          <cell r="E4575">
            <v>1.3999999999999999E-4</v>
          </cell>
        </row>
        <row r="4576">
          <cell r="C4576">
            <v>43510</v>
          </cell>
          <cell r="D4576">
            <v>100</v>
          </cell>
          <cell r="E4576">
            <v>1.85E-4</v>
          </cell>
        </row>
        <row r="4577">
          <cell r="C4577">
            <v>43518</v>
          </cell>
          <cell r="D4577">
            <v>105</v>
          </cell>
          <cell r="E4577">
            <v>2.5000000000000001E-4</v>
          </cell>
        </row>
        <row r="4578">
          <cell r="C4578">
            <v>43525</v>
          </cell>
          <cell r="D4578">
            <v>105</v>
          </cell>
          <cell r="E4578">
            <v>3.6999999999999998E-5</v>
          </cell>
        </row>
        <row r="4579">
          <cell r="C4579">
            <v>43528</v>
          </cell>
          <cell r="D4579">
            <v>101</v>
          </cell>
          <cell r="E4579">
            <v>7.2999999999999999E-5</v>
          </cell>
        </row>
        <row r="4580">
          <cell r="C4580">
            <v>43530</v>
          </cell>
          <cell r="D4580">
            <v>100</v>
          </cell>
          <cell r="E4580">
            <v>1.8599999999999999E-4</v>
          </cell>
        </row>
        <row r="4581">
          <cell r="C4581">
            <v>43535</v>
          </cell>
          <cell r="D4581">
            <v>100</v>
          </cell>
          <cell r="E4581">
            <v>1.2E-5</v>
          </cell>
        </row>
        <row r="4582">
          <cell r="C4582">
            <v>43543</v>
          </cell>
          <cell r="D4582">
            <v>102</v>
          </cell>
          <cell r="E4582">
            <v>7.3999999999999996E-5</v>
          </cell>
        </row>
        <row r="4583">
          <cell r="C4583">
            <v>43560</v>
          </cell>
          <cell r="D4583">
            <v>101</v>
          </cell>
          <cell r="E4583">
            <v>2.9300000000000002E-4</v>
          </cell>
        </row>
        <row r="4584">
          <cell r="C4584">
            <v>43563</v>
          </cell>
          <cell r="D4584">
            <v>101</v>
          </cell>
          <cell r="E4584">
            <v>4.0000000000000003E-5</v>
          </cell>
        </row>
        <row r="4585">
          <cell r="C4585">
            <v>43571</v>
          </cell>
          <cell r="D4585">
            <v>101</v>
          </cell>
          <cell r="E4585">
            <v>1.9100000000000001E-4</v>
          </cell>
        </row>
        <row r="4586">
          <cell r="C4586">
            <v>43578</v>
          </cell>
          <cell r="D4586">
            <v>102</v>
          </cell>
          <cell r="E4586">
            <v>3.4299999999999999E-4</v>
          </cell>
        </row>
        <row r="4587">
          <cell r="C4587">
            <v>43579</v>
          </cell>
          <cell r="D4587">
            <v>102</v>
          </cell>
          <cell r="E4587">
            <v>9.9999999999999995E-7</v>
          </cell>
        </row>
        <row r="4588">
          <cell r="C4588">
            <v>43580</v>
          </cell>
          <cell r="D4588">
            <v>101</v>
          </cell>
          <cell r="E4588">
            <v>1.0399999999999999E-4</v>
          </cell>
        </row>
        <row r="4589">
          <cell r="C4589">
            <v>43587</v>
          </cell>
          <cell r="D4589">
            <v>102</v>
          </cell>
          <cell r="E4589">
            <v>1.0000000000000001E-5</v>
          </cell>
        </row>
        <row r="4590">
          <cell r="C4590">
            <v>43595</v>
          </cell>
          <cell r="D4590">
            <v>101</v>
          </cell>
          <cell r="E4590">
            <v>1.9799999999999999E-4</v>
          </cell>
        </row>
        <row r="4591">
          <cell r="C4591">
            <v>43616</v>
          </cell>
          <cell r="D4591">
            <v>88</v>
          </cell>
          <cell r="E4591">
            <v>6.1200000000000002E-4</v>
          </cell>
        </row>
        <row r="4592">
          <cell r="C4592">
            <v>43620</v>
          </cell>
          <cell r="D4592">
            <v>88</v>
          </cell>
          <cell r="E4592">
            <v>3.1000000000000001E-5</v>
          </cell>
        </row>
        <row r="4593">
          <cell r="C4593">
            <v>43628</v>
          </cell>
          <cell r="D4593">
            <v>87.5</v>
          </cell>
          <cell r="E4593">
            <v>3.2000000000000003E-4</v>
          </cell>
        </row>
        <row r="4594">
          <cell r="C4594">
            <v>43637</v>
          </cell>
          <cell r="D4594">
            <v>85</v>
          </cell>
          <cell r="E4594">
            <v>1.18E-4</v>
          </cell>
        </row>
        <row r="4595">
          <cell r="C4595">
            <v>43641</v>
          </cell>
          <cell r="D4595">
            <v>90</v>
          </cell>
          <cell r="E4595">
            <v>2.0000000000000002E-5</v>
          </cell>
        </row>
        <row r="4596">
          <cell r="C4596">
            <v>43644</v>
          </cell>
          <cell r="D4596">
            <v>89</v>
          </cell>
          <cell r="E4596">
            <v>2.0000000000000002E-5</v>
          </cell>
        </row>
        <row r="4597">
          <cell r="C4597">
            <v>43647</v>
          </cell>
          <cell r="D4597">
            <v>82.5</v>
          </cell>
          <cell r="E4597">
            <v>4.8999999999999998E-5</v>
          </cell>
        </row>
        <row r="4598">
          <cell r="C4598">
            <v>43648</v>
          </cell>
          <cell r="D4598">
            <v>82.5</v>
          </cell>
          <cell r="E4598">
            <v>4.8999999999999998E-5</v>
          </cell>
        </row>
        <row r="4599">
          <cell r="C4599">
            <v>43672</v>
          </cell>
          <cell r="D4599">
            <v>93.5</v>
          </cell>
          <cell r="E4599">
            <v>3.9999999999999998E-6</v>
          </cell>
        </row>
        <row r="4600">
          <cell r="C4600">
            <v>43676</v>
          </cell>
          <cell r="D4600">
            <v>93</v>
          </cell>
          <cell r="E4600">
            <v>1E-4</v>
          </cell>
        </row>
        <row r="4601">
          <cell r="C4601">
            <v>43677</v>
          </cell>
          <cell r="D4601">
            <v>93</v>
          </cell>
          <cell r="E4601">
            <v>9.9999999999999995E-7</v>
          </cell>
        </row>
        <row r="4602">
          <cell r="C4602">
            <v>43678</v>
          </cell>
          <cell r="D4602">
            <v>93</v>
          </cell>
          <cell r="E4602">
            <v>1.9999999999999999E-6</v>
          </cell>
        </row>
        <row r="4603">
          <cell r="C4603">
            <v>43731</v>
          </cell>
          <cell r="D4603">
            <v>89</v>
          </cell>
          <cell r="E4603">
            <v>3.0000000000000001E-6</v>
          </cell>
        </row>
        <row r="4604">
          <cell r="C4604">
            <v>43745</v>
          </cell>
          <cell r="D4604">
            <v>85</v>
          </cell>
          <cell r="E4604">
            <v>3.3000000000000003E-5</v>
          </cell>
        </row>
        <row r="4605">
          <cell r="C4605">
            <v>43753</v>
          </cell>
          <cell r="D4605">
            <v>85</v>
          </cell>
          <cell r="E4605">
            <v>5.0000000000000004E-6</v>
          </cell>
        </row>
        <row r="4606">
          <cell r="C4606">
            <v>43766</v>
          </cell>
          <cell r="D4606">
            <v>85</v>
          </cell>
          <cell r="E4606">
            <v>5.8999999999999998E-5</v>
          </cell>
        </row>
        <row r="4607">
          <cell r="C4607">
            <v>43767</v>
          </cell>
          <cell r="D4607">
            <v>85</v>
          </cell>
          <cell r="E4607">
            <v>3.0000000000000001E-5</v>
          </cell>
        </row>
        <row r="4608">
          <cell r="C4608">
            <v>43774</v>
          </cell>
          <cell r="D4608">
            <v>84</v>
          </cell>
          <cell r="E4608">
            <v>3.6000000000000001E-5</v>
          </cell>
        </row>
      </sheetData>
      <sheetData sheetId="8">
        <row r="65">
          <cell r="C65">
            <v>43749</v>
          </cell>
          <cell r="H65">
            <v>43693</v>
          </cell>
          <cell r="M65">
            <v>43609</v>
          </cell>
          <cell r="R65">
            <v>43419</v>
          </cell>
        </row>
        <row r="66">
          <cell r="C66">
            <v>43752</v>
          </cell>
          <cell r="H66">
            <v>43696</v>
          </cell>
          <cell r="M66">
            <v>43612</v>
          </cell>
          <cell r="R66">
            <v>43420</v>
          </cell>
        </row>
        <row r="67">
          <cell r="C67">
            <v>43753</v>
          </cell>
          <cell r="H67">
            <v>43697</v>
          </cell>
          <cell r="M67">
            <v>43613</v>
          </cell>
          <cell r="R67">
            <v>43423</v>
          </cell>
        </row>
        <row r="68">
          <cell r="C68">
            <v>43754</v>
          </cell>
          <cell r="H68">
            <v>43698</v>
          </cell>
          <cell r="M68">
            <v>43614</v>
          </cell>
          <cell r="R68">
            <v>43424</v>
          </cell>
        </row>
        <row r="69">
          <cell r="C69">
            <v>43755</v>
          </cell>
          <cell r="H69">
            <v>43699</v>
          </cell>
          <cell r="M69">
            <v>43615</v>
          </cell>
          <cell r="R69">
            <v>43425</v>
          </cell>
        </row>
        <row r="70">
          <cell r="C70">
            <v>43756</v>
          </cell>
          <cell r="H70">
            <v>43700</v>
          </cell>
          <cell r="M70">
            <v>43616</v>
          </cell>
          <cell r="R70">
            <v>43426</v>
          </cell>
        </row>
        <row r="71">
          <cell r="C71">
            <v>43759</v>
          </cell>
          <cell r="H71">
            <v>43703</v>
          </cell>
          <cell r="M71">
            <v>43619</v>
          </cell>
          <cell r="R71">
            <v>43427</v>
          </cell>
        </row>
        <row r="72">
          <cell r="C72">
            <v>43760</v>
          </cell>
          <cell r="H72">
            <v>43704</v>
          </cell>
          <cell r="M72">
            <v>43620</v>
          </cell>
          <cell r="R72">
            <v>43430</v>
          </cell>
        </row>
        <row r="73">
          <cell r="C73">
            <v>43761</v>
          </cell>
          <cell r="H73">
            <v>43705</v>
          </cell>
          <cell r="M73">
            <v>43621</v>
          </cell>
          <cell r="R73">
            <v>43431</v>
          </cell>
        </row>
        <row r="74">
          <cell r="C74">
            <v>43762</v>
          </cell>
          <cell r="H74">
            <v>43706</v>
          </cell>
          <cell r="M74">
            <v>43622</v>
          </cell>
          <cell r="R74">
            <v>43432</v>
          </cell>
        </row>
        <row r="75">
          <cell r="C75">
            <v>43763</v>
          </cell>
          <cell r="H75">
            <v>43707</v>
          </cell>
          <cell r="M75">
            <v>43623</v>
          </cell>
          <cell r="R75">
            <v>43433</v>
          </cell>
        </row>
        <row r="76">
          <cell r="C76">
            <v>43766</v>
          </cell>
          <cell r="H76">
            <v>43710</v>
          </cell>
          <cell r="M76">
            <v>43626</v>
          </cell>
          <cell r="R76">
            <v>43434</v>
          </cell>
        </row>
        <row r="77">
          <cell r="C77">
            <v>43767</v>
          </cell>
          <cell r="H77">
            <v>43711</v>
          </cell>
          <cell r="M77">
            <v>43627</v>
          </cell>
          <cell r="R77">
            <v>43437</v>
          </cell>
        </row>
        <row r="78">
          <cell r="C78">
            <v>43768</v>
          </cell>
          <cell r="H78">
            <v>43712</v>
          </cell>
          <cell r="M78">
            <v>43628</v>
          </cell>
          <cell r="R78">
            <v>43438</v>
          </cell>
        </row>
        <row r="79">
          <cell r="C79">
            <v>43769</v>
          </cell>
          <cell r="H79">
            <v>43713</v>
          </cell>
          <cell r="M79">
            <v>43629</v>
          </cell>
          <cell r="R79">
            <v>43439</v>
          </cell>
        </row>
        <row r="80">
          <cell r="C80">
            <v>43770</v>
          </cell>
          <cell r="H80">
            <v>43714</v>
          </cell>
          <cell r="M80">
            <v>43630</v>
          </cell>
          <cell r="R80">
            <v>43440</v>
          </cell>
        </row>
        <row r="81">
          <cell r="C81">
            <v>43773</v>
          </cell>
          <cell r="H81">
            <v>43717</v>
          </cell>
          <cell r="M81">
            <v>43633</v>
          </cell>
          <cell r="R81">
            <v>43441</v>
          </cell>
        </row>
        <row r="82">
          <cell r="C82">
            <v>43774</v>
          </cell>
          <cell r="H82">
            <v>43718</v>
          </cell>
          <cell r="M82">
            <v>43634</v>
          </cell>
          <cell r="R82">
            <v>43444</v>
          </cell>
        </row>
        <row r="83">
          <cell r="C83">
            <v>43775</v>
          </cell>
          <cell r="H83">
            <v>43719</v>
          </cell>
          <cell r="M83">
            <v>43635</v>
          </cell>
          <cell r="R83">
            <v>43445</v>
          </cell>
        </row>
        <row r="84">
          <cell r="C84">
            <v>43776</v>
          </cell>
          <cell r="H84">
            <v>43720</v>
          </cell>
          <cell r="M84">
            <v>43636</v>
          </cell>
          <cell r="R84">
            <v>43446</v>
          </cell>
        </row>
        <row r="85">
          <cell r="H85">
            <v>43721</v>
          </cell>
          <cell r="M85">
            <v>43637</v>
          </cell>
          <cell r="R85">
            <v>43447</v>
          </cell>
        </row>
        <row r="86">
          <cell r="H86">
            <v>43724</v>
          </cell>
          <cell r="M86">
            <v>43640</v>
          </cell>
          <cell r="R86">
            <v>43448</v>
          </cell>
        </row>
        <row r="87">
          <cell r="H87">
            <v>43725</v>
          </cell>
          <cell r="M87">
            <v>43641</v>
          </cell>
          <cell r="R87">
            <v>43451</v>
          </cell>
        </row>
        <row r="88">
          <cell r="H88">
            <v>43726</v>
          </cell>
          <cell r="M88">
            <v>43642</v>
          </cell>
          <cell r="R88">
            <v>43452</v>
          </cell>
        </row>
        <row r="89">
          <cell r="H89">
            <v>43727</v>
          </cell>
          <cell r="M89">
            <v>43643</v>
          </cell>
          <cell r="R89">
            <v>43453</v>
          </cell>
        </row>
        <row r="90">
          <cell r="H90">
            <v>43728</v>
          </cell>
          <cell r="M90">
            <v>43644</v>
          </cell>
          <cell r="R90">
            <v>43454</v>
          </cell>
        </row>
        <row r="91">
          <cell r="H91">
            <v>43731</v>
          </cell>
          <cell r="M91">
            <v>43647</v>
          </cell>
          <cell r="R91">
            <v>43455</v>
          </cell>
        </row>
        <row r="92">
          <cell r="H92">
            <v>43732</v>
          </cell>
          <cell r="M92">
            <v>43648</v>
          </cell>
          <cell r="R92">
            <v>43458</v>
          </cell>
        </row>
        <row r="93">
          <cell r="H93">
            <v>43733</v>
          </cell>
          <cell r="M93">
            <v>43649</v>
          </cell>
          <cell r="R93">
            <v>43461</v>
          </cell>
        </row>
        <row r="94">
          <cell r="H94">
            <v>43734</v>
          </cell>
          <cell r="M94">
            <v>43650</v>
          </cell>
          <cell r="R94">
            <v>43462</v>
          </cell>
        </row>
        <row r="95">
          <cell r="H95">
            <v>43735</v>
          </cell>
          <cell r="M95">
            <v>43651</v>
          </cell>
          <cell r="R95">
            <v>43465</v>
          </cell>
        </row>
        <row r="96">
          <cell r="H96">
            <v>43738</v>
          </cell>
          <cell r="M96">
            <v>43654</v>
          </cell>
          <cell r="R96">
            <v>43467</v>
          </cell>
        </row>
        <row r="97">
          <cell r="H97">
            <v>43739</v>
          </cell>
          <cell r="M97">
            <v>43655</v>
          </cell>
          <cell r="R97">
            <v>43468</v>
          </cell>
        </row>
        <row r="98">
          <cell r="H98">
            <v>43740</v>
          </cell>
          <cell r="M98">
            <v>43656</v>
          </cell>
          <cell r="R98">
            <v>43469</v>
          </cell>
        </row>
        <row r="99">
          <cell r="H99">
            <v>43741</v>
          </cell>
          <cell r="M99">
            <v>43657</v>
          </cell>
          <cell r="R99">
            <v>43472</v>
          </cell>
        </row>
        <row r="100">
          <cell r="H100">
            <v>43742</v>
          </cell>
          <cell r="M100">
            <v>43658</v>
          </cell>
          <cell r="R100">
            <v>43473</v>
          </cell>
        </row>
        <row r="101">
          <cell r="H101">
            <v>43745</v>
          </cell>
          <cell r="M101">
            <v>43661</v>
          </cell>
          <cell r="R101">
            <v>43474</v>
          </cell>
        </row>
        <row r="102">
          <cell r="H102">
            <v>43746</v>
          </cell>
          <cell r="M102">
            <v>43662</v>
          </cell>
          <cell r="R102">
            <v>43475</v>
          </cell>
        </row>
        <row r="103">
          <cell r="H103">
            <v>43747</v>
          </cell>
          <cell r="M103">
            <v>43663</v>
          </cell>
          <cell r="R103">
            <v>43476</v>
          </cell>
        </row>
        <row r="104">
          <cell r="H104">
            <v>43748</v>
          </cell>
          <cell r="M104">
            <v>43664</v>
          </cell>
          <cell r="R104">
            <v>43479</v>
          </cell>
        </row>
        <row r="105">
          <cell r="H105">
            <v>43749</v>
          </cell>
          <cell r="M105">
            <v>43665</v>
          </cell>
          <cell r="R105">
            <v>43480</v>
          </cell>
        </row>
        <row r="106">
          <cell r="H106">
            <v>43752</v>
          </cell>
          <cell r="M106">
            <v>43668</v>
          </cell>
          <cell r="R106">
            <v>43481</v>
          </cell>
        </row>
        <row r="107">
          <cell r="H107">
            <v>43753</v>
          </cell>
          <cell r="M107">
            <v>43669</v>
          </cell>
          <cell r="R107">
            <v>43482</v>
          </cell>
        </row>
        <row r="108">
          <cell r="H108">
            <v>43754</v>
          </cell>
          <cell r="M108">
            <v>43670</v>
          </cell>
          <cell r="R108">
            <v>43483</v>
          </cell>
        </row>
        <row r="109">
          <cell r="H109">
            <v>43755</v>
          </cell>
          <cell r="M109">
            <v>43671</v>
          </cell>
          <cell r="R109">
            <v>43486</v>
          </cell>
        </row>
        <row r="110">
          <cell r="H110">
            <v>43756</v>
          </cell>
          <cell r="M110">
            <v>43672</v>
          </cell>
          <cell r="R110">
            <v>43487</v>
          </cell>
        </row>
        <row r="111">
          <cell r="H111">
            <v>43759</v>
          </cell>
          <cell r="M111">
            <v>43675</v>
          </cell>
          <cell r="R111">
            <v>43488</v>
          </cell>
        </row>
        <row r="112">
          <cell r="H112">
            <v>43760</v>
          </cell>
          <cell r="M112">
            <v>43676</v>
          </cell>
          <cell r="R112">
            <v>43489</v>
          </cell>
        </row>
        <row r="113">
          <cell r="H113">
            <v>43761</v>
          </cell>
          <cell r="M113">
            <v>43677</v>
          </cell>
          <cell r="R113">
            <v>43490</v>
          </cell>
        </row>
        <row r="114">
          <cell r="H114">
            <v>43762</v>
          </cell>
          <cell r="M114">
            <v>43678</v>
          </cell>
          <cell r="R114">
            <v>43493</v>
          </cell>
        </row>
        <row r="115">
          <cell r="H115">
            <v>43763</v>
          </cell>
          <cell r="M115">
            <v>43679</v>
          </cell>
          <cell r="R115">
            <v>43494</v>
          </cell>
        </row>
        <row r="116">
          <cell r="H116">
            <v>43766</v>
          </cell>
          <cell r="M116">
            <v>43682</v>
          </cell>
          <cell r="R116">
            <v>43495</v>
          </cell>
        </row>
        <row r="117">
          <cell r="H117">
            <v>43767</v>
          </cell>
          <cell r="M117">
            <v>43683</v>
          </cell>
          <cell r="R117">
            <v>43496</v>
          </cell>
        </row>
        <row r="118">
          <cell r="H118">
            <v>43768</v>
          </cell>
          <cell r="M118">
            <v>43684</v>
          </cell>
          <cell r="R118">
            <v>43497</v>
          </cell>
        </row>
        <row r="119">
          <cell r="H119">
            <v>43769</v>
          </cell>
          <cell r="M119">
            <v>43685</v>
          </cell>
          <cell r="R119">
            <v>43500</v>
          </cell>
        </row>
        <row r="120">
          <cell r="H120">
            <v>43770</v>
          </cell>
          <cell r="M120">
            <v>43686</v>
          </cell>
          <cell r="R120">
            <v>43501</v>
          </cell>
        </row>
        <row r="121">
          <cell r="H121">
            <v>43773</v>
          </cell>
          <cell r="M121">
            <v>43689</v>
          </cell>
          <cell r="R121">
            <v>43502</v>
          </cell>
        </row>
        <row r="122">
          <cell r="H122">
            <v>43774</v>
          </cell>
          <cell r="M122">
            <v>43690</v>
          </cell>
          <cell r="R122">
            <v>43503</v>
          </cell>
        </row>
        <row r="123">
          <cell r="H123">
            <v>43775</v>
          </cell>
          <cell r="M123">
            <v>43691</v>
          </cell>
          <cell r="R123">
            <v>43504</v>
          </cell>
        </row>
        <row r="124">
          <cell r="H124">
            <v>43776</v>
          </cell>
          <cell r="M124">
            <v>43692</v>
          </cell>
          <cell r="R124">
            <v>43507</v>
          </cell>
        </row>
        <row r="125">
          <cell r="M125">
            <v>43693</v>
          </cell>
          <cell r="R125">
            <v>43508</v>
          </cell>
        </row>
        <row r="126">
          <cell r="M126">
            <v>43696</v>
          </cell>
          <cell r="R126">
            <v>43509</v>
          </cell>
        </row>
        <row r="127">
          <cell r="M127">
            <v>43697</v>
          </cell>
          <cell r="R127">
            <v>43510</v>
          </cell>
        </row>
        <row r="128">
          <cell r="M128">
            <v>43698</v>
          </cell>
          <cell r="R128">
            <v>43511</v>
          </cell>
        </row>
        <row r="129">
          <cell r="M129">
            <v>43699</v>
          </cell>
          <cell r="R129">
            <v>43514</v>
          </cell>
        </row>
        <row r="130">
          <cell r="M130">
            <v>43700</v>
          </cell>
          <cell r="R130">
            <v>43515</v>
          </cell>
        </row>
        <row r="131">
          <cell r="M131">
            <v>43703</v>
          </cell>
          <cell r="R131">
            <v>43516</v>
          </cell>
        </row>
        <row r="132">
          <cell r="M132">
            <v>43704</v>
          </cell>
          <cell r="R132">
            <v>43517</v>
          </cell>
        </row>
        <row r="133">
          <cell r="M133">
            <v>43705</v>
          </cell>
          <cell r="R133">
            <v>43518</v>
          </cell>
        </row>
        <row r="134">
          <cell r="M134">
            <v>43706</v>
          </cell>
          <cell r="R134">
            <v>43521</v>
          </cell>
        </row>
        <row r="135">
          <cell r="M135">
            <v>43707</v>
          </cell>
          <cell r="R135">
            <v>43522</v>
          </cell>
        </row>
        <row r="136">
          <cell r="M136">
            <v>43710</v>
          </cell>
          <cell r="R136">
            <v>43523</v>
          </cell>
        </row>
        <row r="137">
          <cell r="M137">
            <v>43711</v>
          </cell>
          <cell r="R137">
            <v>43524</v>
          </cell>
        </row>
        <row r="138">
          <cell r="M138">
            <v>43712</v>
          </cell>
          <cell r="R138">
            <v>43525</v>
          </cell>
        </row>
        <row r="139">
          <cell r="M139">
            <v>43713</v>
          </cell>
          <cell r="R139">
            <v>43528</v>
          </cell>
        </row>
        <row r="140">
          <cell r="M140">
            <v>43714</v>
          </cell>
          <cell r="R140">
            <v>43529</v>
          </cell>
        </row>
        <row r="141">
          <cell r="M141">
            <v>43717</v>
          </cell>
          <cell r="R141">
            <v>43530</v>
          </cell>
        </row>
        <row r="142">
          <cell r="M142">
            <v>43718</v>
          </cell>
          <cell r="R142">
            <v>43531</v>
          </cell>
        </row>
        <row r="143">
          <cell r="M143">
            <v>43719</v>
          </cell>
          <cell r="R143">
            <v>43532</v>
          </cell>
        </row>
        <row r="144">
          <cell r="M144">
            <v>43720</v>
          </cell>
          <cell r="R144">
            <v>43535</v>
          </cell>
        </row>
        <row r="145">
          <cell r="M145">
            <v>43721</v>
          </cell>
          <cell r="R145">
            <v>43536</v>
          </cell>
        </row>
        <row r="146">
          <cell r="M146">
            <v>43724</v>
          </cell>
          <cell r="R146">
            <v>43537</v>
          </cell>
        </row>
        <row r="147">
          <cell r="M147">
            <v>43725</v>
          </cell>
          <cell r="R147">
            <v>43538</v>
          </cell>
        </row>
        <row r="148">
          <cell r="M148">
            <v>43726</v>
          </cell>
          <cell r="R148">
            <v>43539</v>
          </cell>
        </row>
        <row r="149">
          <cell r="M149">
            <v>43727</v>
          </cell>
          <cell r="R149">
            <v>43542</v>
          </cell>
        </row>
        <row r="150">
          <cell r="M150">
            <v>43728</v>
          </cell>
          <cell r="R150">
            <v>43543</v>
          </cell>
        </row>
        <row r="151">
          <cell r="M151">
            <v>43731</v>
          </cell>
          <cell r="R151">
            <v>43544</v>
          </cell>
        </row>
        <row r="152">
          <cell r="M152">
            <v>43732</v>
          </cell>
          <cell r="R152">
            <v>43545</v>
          </cell>
        </row>
        <row r="153">
          <cell r="M153">
            <v>43733</v>
          </cell>
          <cell r="R153">
            <v>43546</v>
          </cell>
        </row>
        <row r="154">
          <cell r="M154">
            <v>43734</v>
          </cell>
          <cell r="R154">
            <v>43549</v>
          </cell>
        </row>
        <row r="155">
          <cell r="M155">
            <v>43735</v>
          </cell>
          <cell r="R155">
            <v>43550</v>
          </cell>
        </row>
        <row r="156">
          <cell r="M156">
            <v>43738</v>
          </cell>
          <cell r="R156">
            <v>43551</v>
          </cell>
        </row>
        <row r="157">
          <cell r="M157">
            <v>43739</v>
          </cell>
          <cell r="R157">
            <v>43552</v>
          </cell>
        </row>
        <row r="158">
          <cell r="M158">
            <v>43740</v>
          </cell>
          <cell r="R158">
            <v>43553</v>
          </cell>
        </row>
        <row r="159">
          <cell r="M159">
            <v>43741</v>
          </cell>
          <cell r="R159">
            <v>43556</v>
          </cell>
        </row>
        <row r="160">
          <cell r="M160">
            <v>43742</v>
          </cell>
          <cell r="R160">
            <v>43557</v>
          </cell>
        </row>
        <row r="161">
          <cell r="M161">
            <v>43745</v>
          </cell>
          <cell r="R161">
            <v>43558</v>
          </cell>
        </row>
        <row r="162">
          <cell r="M162">
            <v>43746</v>
          </cell>
          <cell r="R162">
            <v>43559</v>
          </cell>
        </row>
        <row r="163">
          <cell r="M163">
            <v>43747</v>
          </cell>
          <cell r="R163">
            <v>43560</v>
          </cell>
        </row>
        <row r="164">
          <cell r="M164">
            <v>43748</v>
          </cell>
          <cell r="R164">
            <v>43563</v>
          </cell>
        </row>
        <row r="165">
          <cell r="M165">
            <v>43749</v>
          </cell>
          <cell r="R165">
            <v>43564</v>
          </cell>
        </row>
        <row r="166">
          <cell r="M166">
            <v>43752</v>
          </cell>
          <cell r="R166">
            <v>43565</v>
          </cell>
        </row>
        <row r="167">
          <cell r="M167">
            <v>43753</v>
          </cell>
          <cell r="R167">
            <v>43566</v>
          </cell>
        </row>
        <row r="168">
          <cell r="M168">
            <v>43754</v>
          </cell>
          <cell r="R168">
            <v>43567</v>
          </cell>
        </row>
        <row r="169">
          <cell r="M169">
            <v>43755</v>
          </cell>
          <cell r="R169">
            <v>43570</v>
          </cell>
        </row>
        <row r="170">
          <cell r="M170">
            <v>43756</v>
          </cell>
          <cell r="R170">
            <v>43571</v>
          </cell>
        </row>
        <row r="171">
          <cell r="M171">
            <v>43759</v>
          </cell>
          <cell r="R171">
            <v>43572</v>
          </cell>
        </row>
        <row r="172">
          <cell r="M172">
            <v>43760</v>
          </cell>
          <cell r="R172">
            <v>43573</v>
          </cell>
        </row>
        <row r="173">
          <cell r="M173">
            <v>43761</v>
          </cell>
          <cell r="R173">
            <v>43578</v>
          </cell>
        </row>
        <row r="174">
          <cell r="M174">
            <v>43762</v>
          </cell>
          <cell r="R174">
            <v>43579</v>
          </cell>
        </row>
        <row r="175">
          <cell r="M175">
            <v>43763</v>
          </cell>
          <cell r="R175">
            <v>43580</v>
          </cell>
        </row>
        <row r="176">
          <cell r="M176">
            <v>43766</v>
          </cell>
          <cell r="R176">
            <v>43581</v>
          </cell>
        </row>
        <row r="177">
          <cell r="M177">
            <v>43767</v>
          </cell>
          <cell r="R177">
            <v>43584</v>
          </cell>
        </row>
        <row r="178">
          <cell r="M178">
            <v>43768</v>
          </cell>
          <cell r="R178">
            <v>43585</v>
          </cell>
        </row>
        <row r="179">
          <cell r="M179">
            <v>43769</v>
          </cell>
          <cell r="R179">
            <v>43587</v>
          </cell>
        </row>
        <row r="180">
          <cell r="M180">
            <v>43770</v>
          </cell>
          <cell r="R180">
            <v>43588</v>
          </cell>
        </row>
        <row r="181">
          <cell r="M181">
            <v>43773</v>
          </cell>
          <cell r="R181">
            <v>43591</v>
          </cell>
        </row>
        <row r="182">
          <cell r="M182">
            <v>43774</v>
          </cell>
          <cell r="R182">
            <v>43592</v>
          </cell>
        </row>
        <row r="183">
          <cell r="M183">
            <v>43775</v>
          </cell>
          <cell r="R183">
            <v>43593</v>
          </cell>
        </row>
        <row r="184">
          <cell r="M184">
            <v>43776</v>
          </cell>
          <cell r="R184">
            <v>43594</v>
          </cell>
        </row>
        <row r="185">
          <cell r="R185">
            <v>43595</v>
          </cell>
        </row>
        <row r="186">
          <cell r="R186">
            <v>43598</v>
          </cell>
        </row>
        <row r="187">
          <cell r="R187">
            <v>43599</v>
          </cell>
        </row>
        <row r="188">
          <cell r="R188">
            <v>43600</v>
          </cell>
        </row>
        <row r="189">
          <cell r="R189">
            <v>43601</v>
          </cell>
        </row>
        <row r="190">
          <cell r="R190">
            <v>43602</v>
          </cell>
        </row>
        <row r="191">
          <cell r="R191">
            <v>43605</v>
          </cell>
        </row>
        <row r="192">
          <cell r="R192">
            <v>43606</v>
          </cell>
        </row>
        <row r="193">
          <cell r="R193">
            <v>43607</v>
          </cell>
        </row>
        <row r="194">
          <cell r="R194">
            <v>43608</v>
          </cell>
        </row>
        <row r="195">
          <cell r="R195">
            <v>43609</v>
          </cell>
        </row>
        <row r="196">
          <cell r="R196">
            <v>43612</v>
          </cell>
        </row>
        <row r="197">
          <cell r="R197">
            <v>43613</v>
          </cell>
        </row>
        <row r="198">
          <cell r="R198">
            <v>43614</v>
          </cell>
        </row>
        <row r="199">
          <cell r="R199">
            <v>43615</v>
          </cell>
        </row>
        <row r="200">
          <cell r="R200">
            <v>43616</v>
          </cell>
        </row>
        <row r="201">
          <cell r="R201">
            <v>43619</v>
          </cell>
        </row>
        <row r="202">
          <cell r="R202">
            <v>43620</v>
          </cell>
        </row>
        <row r="203">
          <cell r="R203">
            <v>43621</v>
          </cell>
        </row>
        <row r="204">
          <cell r="R204">
            <v>43622</v>
          </cell>
        </row>
        <row r="205">
          <cell r="R205">
            <v>43623</v>
          </cell>
        </row>
        <row r="206">
          <cell r="R206">
            <v>43626</v>
          </cell>
        </row>
        <row r="207">
          <cell r="R207">
            <v>43627</v>
          </cell>
        </row>
        <row r="208">
          <cell r="R208">
            <v>43628</v>
          </cell>
        </row>
        <row r="209">
          <cell r="R209">
            <v>43629</v>
          </cell>
        </row>
        <row r="210">
          <cell r="R210">
            <v>43630</v>
          </cell>
        </row>
        <row r="211">
          <cell r="R211">
            <v>43633</v>
          </cell>
        </row>
        <row r="212">
          <cell r="R212">
            <v>43634</v>
          </cell>
        </row>
        <row r="213">
          <cell r="R213">
            <v>43635</v>
          </cell>
        </row>
        <row r="214">
          <cell r="R214">
            <v>43636</v>
          </cell>
        </row>
        <row r="215">
          <cell r="R215">
            <v>43637</v>
          </cell>
        </row>
        <row r="216">
          <cell r="R216">
            <v>43640</v>
          </cell>
        </row>
        <row r="217">
          <cell r="R217">
            <v>43641</v>
          </cell>
        </row>
        <row r="218">
          <cell r="R218">
            <v>43642</v>
          </cell>
        </row>
        <row r="219">
          <cell r="R219">
            <v>43643</v>
          </cell>
        </row>
        <row r="220">
          <cell r="R220">
            <v>43644</v>
          </cell>
        </row>
        <row r="221">
          <cell r="R221">
            <v>43647</v>
          </cell>
        </row>
        <row r="222">
          <cell r="R222">
            <v>43648</v>
          </cell>
        </row>
        <row r="223">
          <cell r="R223">
            <v>43649</v>
          </cell>
        </row>
        <row r="224">
          <cell r="R224">
            <v>43650</v>
          </cell>
        </row>
        <row r="225">
          <cell r="R225">
            <v>43651</v>
          </cell>
        </row>
        <row r="226">
          <cell r="R226">
            <v>43654</v>
          </cell>
        </row>
        <row r="227">
          <cell r="R227">
            <v>43655</v>
          </cell>
        </row>
        <row r="228">
          <cell r="R228">
            <v>43656</v>
          </cell>
        </row>
        <row r="229">
          <cell r="R229">
            <v>43657</v>
          </cell>
        </row>
        <row r="230">
          <cell r="R230">
            <v>43658</v>
          </cell>
        </row>
        <row r="231">
          <cell r="R231">
            <v>43661</v>
          </cell>
        </row>
        <row r="232">
          <cell r="R232">
            <v>43662</v>
          </cell>
        </row>
        <row r="233">
          <cell r="R233">
            <v>43663</v>
          </cell>
        </row>
        <row r="234">
          <cell r="R234">
            <v>43664</v>
          </cell>
        </row>
        <row r="235">
          <cell r="R235">
            <v>43665</v>
          </cell>
        </row>
        <row r="236">
          <cell r="R236">
            <v>43668</v>
          </cell>
        </row>
        <row r="237">
          <cell r="R237">
            <v>43669</v>
          </cell>
        </row>
        <row r="238">
          <cell r="R238">
            <v>43670</v>
          </cell>
        </row>
        <row r="239">
          <cell r="R239">
            <v>43671</v>
          </cell>
        </row>
        <row r="240">
          <cell r="R240">
            <v>43672</v>
          </cell>
        </row>
        <row r="241">
          <cell r="R241">
            <v>43675</v>
          </cell>
        </row>
        <row r="242">
          <cell r="R242">
            <v>43676</v>
          </cell>
        </row>
        <row r="243">
          <cell r="R243">
            <v>43677</v>
          </cell>
        </row>
        <row r="244">
          <cell r="R244">
            <v>43678</v>
          </cell>
        </row>
        <row r="245">
          <cell r="R245">
            <v>43679</v>
          </cell>
        </row>
        <row r="246">
          <cell r="R246">
            <v>43682</v>
          </cell>
        </row>
        <row r="247">
          <cell r="R247">
            <v>43683</v>
          </cell>
        </row>
        <row r="248">
          <cell r="R248">
            <v>43684</v>
          </cell>
        </row>
        <row r="249">
          <cell r="R249">
            <v>43685</v>
          </cell>
        </row>
        <row r="250">
          <cell r="R250">
            <v>43686</v>
          </cell>
        </row>
        <row r="251">
          <cell r="R251">
            <v>43689</v>
          </cell>
        </row>
        <row r="252">
          <cell r="R252">
            <v>43690</v>
          </cell>
        </row>
        <row r="253">
          <cell r="R253">
            <v>43691</v>
          </cell>
        </row>
        <row r="254">
          <cell r="R254">
            <v>43692</v>
          </cell>
        </row>
        <row r="255">
          <cell r="R255">
            <v>43693</v>
          </cell>
        </row>
        <row r="256">
          <cell r="R256">
            <v>43696</v>
          </cell>
        </row>
        <row r="257">
          <cell r="R257">
            <v>43697</v>
          </cell>
        </row>
        <row r="258">
          <cell r="R258">
            <v>43698</v>
          </cell>
        </row>
        <row r="259">
          <cell r="R259">
            <v>43699</v>
          </cell>
        </row>
        <row r="260">
          <cell r="R260">
            <v>43700</v>
          </cell>
        </row>
        <row r="261">
          <cell r="R261">
            <v>43703</v>
          </cell>
        </row>
        <row r="262">
          <cell r="R262">
            <v>43704</v>
          </cell>
        </row>
        <row r="263">
          <cell r="R263">
            <v>43705</v>
          </cell>
        </row>
        <row r="264">
          <cell r="R264">
            <v>43706</v>
          </cell>
        </row>
        <row r="265">
          <cell r="R265">
            <v>43707</v>
          </cell>
        </row>
        <row r="266">
          <cell r="R266">
            <v>43710</v>
          </cell>
        </row>
        <row r="267">
          <cell r="R267">
            <v>43711</v>
          </cell>
        </row>
        <row r="268">
          <cell r="R268">
            <v>43712</v>
          </cell>
        </row>
        <row r="269">
          <cell r="R269">
            <v>43713</v>
          </cell>
        </row>
        <row r="270">
          <cell r="R270">
            <v>43714</v>
          </cell>
        </row>
        <row r="271">
          <cell r="R271">
            <v>43717</v>
          </cell>
        </row>
        <row r="272">
          <cell r="R272">
            <v>43718</v>
          </cell>
        </row>
        <row r="273">
          <cell r="R273">
            <v>43719</v>
          </cell>
        </row>
        <row r="274">
          <cell r="R274">
            <v>43720</v>
          </cell>
        </row>
        <row r="275">
          <cell r="R275">
            <v>43721</v>
          </cell>
        </row>
        <row r="276">
          <cell r="R276">
            <v>43724</v>
          </cell>
        </row>
        <row r="277">
          <cell r="R277">
            <v>43725</v>
          </cell>
        </row>
        <row r="278">
          <cell r="R278">
            <v>43726</v>
          </cell>
        </row>
        <row r="279">
          <cell r="R279">
            <v>43727</v>
          </cell>
        </row>
        <row r="280">
          <cell r="R280">
            <v>43728</v>
          </cell>
        </row>
        <row r="281">
          <cell r="R281">
            <v>43731</v>
          </cell>
        </row>
        <row r="282">
          <cell r="R282">
            <v>43732</v>
          </cell>
        </row>
        <row r="283">
          <cell r="R283">
            <v>43733</v>
          </cell>
        </row>
        <row r="284">
          <cell r="R284">
            <v>43734</v>
          </cell>
        </row>
        <row r="285">
          <cell r="R285">
            <v>43735</v>
          </cell>
        </row>
        <row r="286">
          <cell r="R286">
            <v>43738</v>
          </cell>
        </row>
        <row r="287">
          <cell r="R287">
            <v>43739</v>
          </cell>
        </row>
        <row r="288">
          <cell r="R288">
            <v>43740</v>
          </cell>
        </row>
        <row r="289">
          <cell r="R289">
            <v>43741</v>
          </cell>
        </row>
        <row r="290">
          <cell r="R290">
            <v>43742</v>
          </cell>
        </row>
        <row r="291">
          <cell r="R291">
            <v>43745</v>
          </cell>
        </row>
        <row r="292">
          <cell r="R292">
            <v>43746</v>
          </cell>
        </row>
        <row r="293">
          <cell r="R293">
            <v>43747</v>
          </cell>
        </row>
        <row r="294">
          <cell r="R294">
            <v>43748</v>
          </cell>
        </row>
        <row r="295">
          <cell r="R295">
            <v>43749</v>
          </cell>
        </row>
        <row r="296">
          <cell r="R296">
            <v>43752</v>
          </cell>
        </row>
        <row r="297">
          <cell r="R297">
            <v>43753</v>
          </cell>
        </row>
        <row r="298">
          <cell r="R298">
            <v>43754</v>
          </cell>
        </row>
        <row r="299">
          <cell r="R299">
            <v>43755</v>
          </cell>
        </row>
        <row r="300">
          <cell r="R300">
            <v>43756</v>
          </cell>
        </row>
        <row r="301">
          <cell r="R301">
            <v>43759</v>
          </cell>
        </row>
        <row r="302">
          <cell r="R302">
            <v>43760</v>
          </cell>
        </row>
        <row r="303">
          <cell r="R303">
            <v>43761</v>
          </cell>
        </row>
        <row r="304">
          <cell r="R304">
            <v>43762</v>
          </cell>
        </row>
        <row r="305">
          <cell r="R305">
            <v>43763</v>
          </cell>
        </row>
        <row r="306">
          <cell r="R306">
            <v>43766</v>
          </cell>
        </row>
        <row r="307">
          <cell r="R307">
            <v>43767</v>
          </cell>
        </row>
        <row r="308">
          <cell r="R308">
            <v>43768</v>
          </cell>
        </row>
        <row r="309">
          <cell r="R309">
            <v>43769</v>
          </cell>
        </row>
        <row r="310">
          <cell r="R310">
            <v>43770</v>
          </cell>
        </row>
        <row r="311">
          <cell r="R311">
            <v>43773</v>
          </cell>
        </row>
        <row r="312">
          <cell r="R312">
            <v>43774</v>
          </cell>
        </row>
        <row r="313">
          <cell r="R313">
            <v>43775</v>
          </cell>
        </row>
        <row r="314">
          <cell r="R314">
            <v>43776</v>
          </cell>
        </row>
      </sheetData>
      <sheetData sheetId="9">
        <row r="65">
          <cell r="C65">
            <v>43756</v>
          </cell>
          <cell r="H65">
            <v>43717</v>
          </cell>
          <cell r="M65">
            <v>43656</v>
          </cell>
          <cell r="R65">
            <v>43528</v>
          </cell>
        </row>
        <row r="66">
          <cell r="C66">
            <v>43759</v>
          </cell>
          <cell r="H66">
            <v>43718</v>
          </cell>
          <cell r="M66">
            <v>43657</v>
          </cell>
          <cell r="R66">
            <v>43529</v>
          </cell>
        </row>
        <row r="67">
          <cell r="C67">
            <v>43760</v>
          </cell>
          <cell r="H67">
            <v>43719</v>
          </cell>
          <cell r="M67">
            <v>43658</v>
          </cell>
          <cell r="R67">
            <v>43530</v>
          </cell>
        </row>
        <row r="68">
          <cell r="C68">
            <v>43761</v>
          </cell>
          <cell r="H68">
            <v>43720</v>
          </cell>
          <cell r="M68">
            <v>43661</v>
          </cell>
          <cell r="R68">
            <v>43531</v>
          </cell>
        </row>
        <row r="69">
          <cell r="C69">
            <v>43762</v>
          </cell>
          <cell r="H69">
            <v>43721</v>
          </cell>
          <cell r="M69">
            <v>43662</v>
          </cell>
          <cell r="R69">
            <v>43532</v>
          </cell>
        </row>
        <row r="70">
          <cell r="C70">
            <v>43763</v>
          </cell>
          <cell r="H70">
            <v>43724</v>
          </cell>
          <cell r="M70">
            <v>43663</v>
          </cell>
          <cell r="R70">
            <v>43535</v>
          </cell>
        </row>
        <row r="71">
          <cell r="C71">
            <v>43766</v>
          </cell>
          <cell r="H71">
            <v>43725</v>
          </cell>
          <cell r="M71">
            <v>43664</v>
          </cell>
          <cell r="R71">
            <v>43536</v>
          </cell>
        </row>
        <row r="72">
          <cell r="C72">
            <v>43767</v>
          </cell>
          <cell r="H72">
            <v>43726</v>
          </cell>
          <cell r="M72">
            <v>43665</v>
          </cell>
          <cell r="R72">
            <v>43537</v>
          </cell>
        </row>
        <row r="73">
          <cell r="C73">
            <v>43768</v>
          </cell>
          <cell r="H73">
            <v>43727</v>
          </cell>
          <cell r="M73">
            <v>43668</v>
          </cell>
          <cell r="R73">
            <v>43538</v>
          </cell>
        </row>
        <row r="74">
          <cell r="C74">
            <v>43769</v>
          </cell>
          <cell r="H74">
            <v>43728</v>
          </cell>
          <cell r="M74">
            <v>43669</v>
          </cell>
          <cell r="R74">
            <v>43539</v>
          </cell>
        </row>
        <row r="75">
          <cell r="C75">
            <v>43770</v>
          </cell>
          <cell r="H75">
            <v>43731</v>
          </cell>
          <cell r="M75">
            <v>43670</v>
          </cell>
          <cell r="R75">
            <v>43542</v>
          </cell>
        </row>
        <row r="76">
          <cell r="C76">
            <v>43773</v>
          </cell>
          <cell r="H76">
            <v>43732</v>
          </cell>
          <cell r="M76">
            <v>43671</v>
          </cell>
          <cell r="R76">
            <v>43543</v>
          </cell>
        </row>
        <row r="77">
          <cell r="C77">
            <v>43774</v>
          </cell>
          <cell r="H77">
            <v>43733</v>
          </cell>
          <cell r="M77">
            <v>43672</v>
          </cell>
          <cell r="R77">
            <v>43544</v>
          </cell>
        </row>
        <row r="78">
          <cell r="C78">
            <v>43775</v>
          </cell>
          <cell r="H78">
            <v>43734</v>
          </cell>
          <cell r="M78">
            <v>43675</v>
          </cell>
          <cell r="R78">
            <v>43545</v>
          </cell>
        </row>
        <row r="79">
          <cell r="C79">
            <v>43776</v>
          </cell>
          <cell r="H79">
            <v>43735</v>
          </cell>
          <cell r="M79">
            <v>43676</v>
          </cell>
          <cell r="R79">
            <v>43546</v>
          </cell>
        </row>
        <row r="80">
          <cell r="H80">
            <v>43738</v>
          </cell>
          <cell r="M80">
            <v>43677</v>
          </cell>
          <cell r="R80">
            <v>43549</v>
          </cell>
        </row>
        <row r="81">
          <cell r="H81">
            <v>43739</v>
          </cell>
          <cell r="M81">
            <v>43678</v>
          </cell>
          <cell r="R81">
            <v>43550</v>
          </cell>
        </row>
        <row r="82">
          <cell r="H82">
            <v>43740</v>
          </cell>
          <cell r="M82">
            <v>43679</v>
          </cell>
          <cell r="R82">
            <v>43551</v>
          </cell>
        </row>
        <row r="83">
          <cell r="H83">
            <v>43741</v>
          </cell>
          <cell r="M83">
            <v>43682</v>
          </cell>
          <cell r="R83">
            <v>43552</v>
          </cell>
        </row>
        <row r="84">
          <cell r="H84">
            <v>43742</v>
          </cell>
          <cell r="M84">
            <v>43683</v>
          </cell>
          <cell r="R84">
            <v>43553</v>
          </cell>
        </row>
        <row r="85">
          <cell r="H85">
            <v>43745</v>
          </cell>
          <cell r="M85">
            <v>43684</v>
          </cell>
          <cell r="R85">
            <v>43556</v>
          </cell>
        </row>
        <row r="86">
          <cell r="H86">
            <v>43746</v>
          </cell>
          <cell r="M86">
            <v>43685</v>
          </cell>
          <cell r="R86">
            <v>43557</v>
          </cell>
        </row>
        <row r="87">
          <cell r="H87">
            <v>43747</v>
          </cell>
          <cell r="M87">
            <v>43686</v>
          </cell>
          <cell r="R87">
            <v>43558</v>
          </cell>
        </row>
        <row r="88">
          <cell r="H88">
            <v>43748</v>
          </cell>
          <cell r="M88">
            <v>43689</v>
          </cell>
          <cell r="R88">
            <v>43559</v>
          </cell>
        </row>
        <row r="89">
          <cell r="H89">
            <v>43749</v>
          </cell>
          <cell r="M89">
            <v>43690</v>
          </cell>
          <cell r="R89">
            <v>43560</v>
          </cell>
        </row>
        <row r="90">
          <cell r="H90">
            <v>43752</v>
          </cell>
          <cell r="M90">
            <v>43691</v>
          </cell>
          <cell r="R90">
            <v>43563</v>
          </cell>
        </row>
        <row r="91">
          <cell r="H91">
            <v>43753</v>
          </cell>
          <cell r="M91">
            <v>43692</v>
          </cell>
          <cell r="R91">
            <v>43564</v>
          </cell>
        </row>
        <row r="92">
          <cell r="H92">
            <v>43754</v>
          </cell>
          <cell r="M92">
            <v>43693</v>
          </cell>
          <cell r="R92">
            <v>43565</v>
          </cell>
        </row>
        <row r="93">
          <cell r="H93">
            <v>43755</v>
          </cell>
          <cell r="M93">
            <v>43696</v>
          </cell>
          <cell r="R93">
            <v>43566</v>
          </cell>
        </row>
        <row r="94">
          <cell r="H94">
            <v>43756</v>
          </cell>
          <cell r="M94">
            <v>43697</v>
          </cell>
          <cell r="R94">
            <v>43567</v>
          </cell>
        </row>
        <row r="95">
          <cell r="H95">
            <v>43759</v>
          </cell>
          <cell r="M95">
            <v>43698</v>
          </cell>
          <cell r="R95">
            <v>43570</v>
          </cell>
        </row>
        <row r="96">
          <cell r="H96">
            <v>43760</v>
          </cell>
          <cell r="M96">
            <v>43699</v>
          </cell>
          <cell r="R96">
            <v>43571</v>
          </cell>
        </row>
        <row r="97">
          <cell r="H97">
            <v>43761</v>
          </cell>
          <cell r="M97">
            <v>43700</v>
          </cell>
          <cell r="R97">
            <v>43572</v>
          </cell>
        </row>
        <row r="98">
          <cell r="H98">
            <v>43762</v>
          </cell>
          <cell r="M98">
            <v>43703</v>
          </cell>
          <cell r="R98">
            <v>43573</v>
          </cell>
        </row>
        <row r="99">
          <cell r="H99">
            <v>43763</v>
          </cell>
          <cell r="M99">
            <v>43704</v>
          </cell>
          <cell r="R99">
            <v>43578</v>
          </cell>
        </row>
        <row r="100">
          <cell r="H100">
            <v>43766</v>
          </cell>
          <cell r="M100">
            <v>43705</v>
          </cell>
          <cell r="R100">
            <v>43579</v>
          </cell>
        </row>
        <row r="101">
          <cell r="H101">
            <v>43767</v>
          </cell>
          <cell r="M101">
            <v>43706</v>
          </cell>
          <cell r="R101">
            <v>43580</v>
          </cell>
        </row>
        <row r="102">
          <cell r="H102">
            <v>43768</v>
          </cell>
          <cell r="M102">
            <v>43707</v>
          </cell>
          <cell r="R102">
            <v>43581</v>
          </cell>
        </row>
        <row r="103">
          <cell r="H103">
            <v>43769</v>
          </cell>
          <cell r="M103">
            <v>43710</v>
          </cell>
          <cell r="R103">
            <v>43584</v>
          </cell>
        </row>
        <row r="104">
          <cell r="H104">
            <v>43770</v>
          </cell>
          <cell r="M104">
            <v>43711</v>
          </cell>
          <cell r="R104">
            <v>43585</v>
          </cell>
        </row>
        <row r="105">
          <cell r="H105">
            <v>43773</v>
          </cell>
          <cell r="M105">
            <v>43712</v>
          </cell>
          <cell r="R105">
            <v>43587</v>
          </cell>
        </row>
        <row r="106">
          <cell r="H106">
            <v>43774</v>
          </cell>
          <cell r="M106">
            <v>43713</v>
          </cell>
          <cell r="R106">
            <v>43588</v>
          </cell>
        </row>
        <row r="107">
          <cell r="H107">
            <v>43775</v>
          </cell>
          <cell r="M107">
            <v>43714</v>
          </cell>
          <cell r="R107">
            <v>43591</v>
          </cell>
        </row>
        <row r="108">
          <cell r="H108">
            <v>43776</v>
          </cell>
          <cell r="M108">
            <v>43717</v>
          </cell>
          <cell r="R108">
            <v>43592</v>
          </cell>
        </row>
        <row r="109">
          <cell r="M109">
            <v>43718</v>
          </cell>
          <cell r="R109">
            <v>43593</v>
          </cell>
        </row>
        <row r="110">
          <cell r="M110">
            <v>43719</v>
          </cell>
          <cell r="R110">
            <v>43594</v>
          </cell>
        </row>
        <row r="111">
          <cell r="M111">
            <v>43720</v>
          </cell>
          <cell r="R111">
            <v>43595</v>
          </cell>
        </row>
        <row r="112">
          <cell r="M112">
            <v>43721</v>
          </cell>
          <cell r="R112">
            <v>43598</v>
          </cell>
        </row>
        <row r="113">
          <cell r="M113">
            <v>43724</v>
          </cell>
          <cell r="R113">
            <v>43599</v>
          </cell>
        </row>
        <row r="114">
          <cell r="M114">
            <v>43725</v>
          </cell>
          <cell r="R114">
            <v>43600</v>
          </cell>
        </row>
        <row r="115">
          <cell r="M115">
            <v>43726</v>
          </cell>
          <cell r="R115">
            <v>43601</v>
          </cell>
        </row>
        <row r="116">
          <cell r="M116">
            <v>43727</v>
          </cell>
          <cell r="R116">
            <v>43602</v>
          </cell>
        </row>
        <row r="117">
          <cell r="M117">
            <v>43728</v>
          </cell>
          <cell r="R117">
            <v>43605</v>
          </cell>
        </row>
        <row r="118">
          <cell r="M118">
            <v>43731</v>
          </cell>
          <cell r="R118">
            <v>43606</v>
          </cell>
        </row>
        <row r="119">
          <cell r="M119">
            <v>43732</v>
          </cell>
          <cell r="R119">
            <v>43607</v>
          </cell>
        </row>
        <row r="120">
          <cell r="M120">
            <v>43733</v>
          </cell>
          <cell r="R120">
            <v>43608</v>
          </cell>
        </row>
        <row r="121">
          <cell r="M121">
            <v>43734</v>
          </cell>
          <cell r="R121">
            <v>43609</v>
          </cell>
        </row>
        <row r="122">
          <cell r="M122">
            <v>43735</v>
          </cell>
          <cell r="R122">
            <v>43612</v>
          </cell>
        </row>
        <row r="123">
          <cell r="M123">
            <v>43738</v>
          </cell>
          <cell r="R123">
            <v>43613</v>
          </cell>
        </row>
        <row r="124">
          <cell r="M124">
            <v>43739</v>
          </cell>
          <cell r="R124">
            <v>43614</v>
          </cell>
        </row>
        <row r="125">
          <cell r="M125">
            <v>43740</v>
          </cell>
          <cell r="R125">
            <v>43615</v>
          </cell>
        </row>
        <row r="126">
          <cell r="M126">
            <v>43741</v>
          </cell>
          <cell r="R126">
            <v>43616</v>
          </cell>
        </row>
        <row r="127">
          <cell r="M127">
            <v>43742</v>
          </cell>
          <cell r="R127">
            <v>43619</v>
          </cell>
        </row>
        <row r="128">
          <cell r="M128">
            <v>43745</v>
          </cell>
          <cell r="R128">
            <v>43620</v>
          </cell>
        </row>
        <row r="129">
          <cell r="M129">
            <v>43746</v>
          </cell>
          <cell r="R129">
            <v>43621</v>
          </cell>
        </row>
        <row r="130">
          <cell r="M130">
            <v>43747</v>
          </cell>
          <cell r="R130">
            <v>43622</v>
          </cell>
        </row>
        <row r="131">
          <cell r="M131">
            <v>43748</v>
          </cell>
          <cell r="R131">
            <v>43623</v>
          </cell>
        </row>
        <row r="132">
          <cell r="M132">
            <v>43749</v>
          </cell>
          <cell r="R132">
            <v>43626</v>
          </cell>
        </row>
        <row r="133">
          <cell r="M133">
            <v>43752</v>
          </cell>
          <cell r="R133">
            <v>43627</v>
          </cell>
        </row>
        <row r="134">
          <cell r="M134">
            <v>43753</v>
          </cell>
          <cell r="R134">
            <v>43628</v>
          </cell>
        </row>
        <row r="135">
          <cell r="M135">
            <v>43754</v>
          </cell>
          <cell r="R135">
            <v>43629</v>
          </cell>
        </row>
        <row r="136">
          <cell r="M136">
            <v>43755</v>
          </cell>
          <cell r="R136">
            <v>43630</v>
          </cell>
        </row>
        <row r="137">
          <cell r="M137">
            <v>43756</v>
          </cell>
          <cell r="R137">
            <v>43633</v>
          </cell>
        </row>
        <row r="138">
          <cell r="M138">
            <v>43759</v>
          </cell>
          <cell r="R138">
            <v>43634</v>
          </cell>
        </row>
        <row r="139">
          <cell r="M139">
            <v>43760</v>
          </cell>
          <cell r="R139">
            <v>43635</v>
          </cell>
        </row>
        <row r="140">
          <cell r="M140">
            <v>43761</v>
          </cell>
          <cell r="R140">
            <v>43636</v>
          </cell>
        </row>
        <row r="141">
          <cell r="M141">
            <v>43762</v>
          </cell>
          <cell r="R141">
            <v>43637</v>
          </cell>
        </row>
        <row r="142">
          <cell r="M142">
            <v>43763</v>
          </cell>
          <cell r="R142">
            <v>43640</v>
          </cell>
        </row>
        <row r="143">
          <cell r="M143">
            <v>43766</v>
          </cell>
          <cell r="R143">
            <v>43641</v>
          </cell>
        </row>
        <row r="144">
          <cell r="M144">
            <v>43767</v>
          </cell>
          <cell r="R144">
            <v>43642</v>
          </cell>
        </row>
        <row r="145">
          <cell r="M145">
            <v>43768</v>
          </cell>
          <cell r="R145">
            <v>43643</v>
          </cell>
        </row>
        <row r="146">
          <cell r="M146">
            <v>43769</v>
          </cell>
          <cell r="R146">
            <v>43644</v>
          </cell>
        </row>
        <row r="147">
          <cell r="M147">
            <v>43770</v>
          </cell>
          <cell r="R147">
            <v>43647</v>
          </cell>
        </row>
        <row r="148">
          <cell r="M148">
            <v>43773</v>
          </cell>
          <cell r="R148">
            <v>43648</v>
          </cell>
        </row>
        <row r="149">
          <cell r="M149">
            <v>43774</v>
          </cell>
          <cell r="R149">
            <v>43649</v>
          </cell>
        </row>
        <row r="150">
          <cell r="M150">
            <v>43775</v>
          </cell>
          <cell r="R150">
            <v>43650</v>
          </cell>
        </row>
        <row r="151">
          <cell r="M151">
            <v>43776</v>
          </cell>
          <cell r="R151">
            <v>43651</v>
          </cell>
        </row>
        <row r="152">
          <cell r="R152">
            <v>43654</v>
          </cell>
        </row>
        <row r="153">
          <cell r="R153">
            <v>43655</v>
          </cell>
        </row>
        <row r="154">
          <cell r="R154">
            <v>43656</v>
          </cell>
        </row>
        <row r="155">
          <cell r="R155">
            <v>43657</v>
          </cell>
        </row>
        <row r="156">
          <cell r="R156">
            <v>43658</v>
          </cell>
        </row>
        <row r="157">
          <cell r="R157">
            <v>43661</v>
          </cell>
        </row>
        <row r="158">
          <cell r="R158">
            <v>43662</v>
          </cell>
        </row>
        <row r="159">
          <cell r="R159">
            <v>43663</v>
          </cell>
        </row>
        <row r="160">
          <cell r="R160">
            <v>43664</v>
          </cell>
        </row>
        <row r="161">
          <cell r="R161">
            <v>43665</v>
          </cell>
        </row>
        <row r="162">
          <cell r="R162">
            <v>43668</v>
          </cell>
        </row>
        <row r="163">
          <cell r="R163">
            <v>43669</v>
          </cell>
        </row>
        <row r="164">
          <cell r="R164">
            <v>43670</v>
          </cell>
        </row>
        <row r="165">
          <cell r="R165">
            <v>43671</v>
          </cell>
        </row>
        <row r="166">
          <cell r="R166">
            <v>43672</v>
          </cell>
        </row>
        <row r="167">
          <cell r="R167">
            <v>43675</v>
          </cell>
        </row>
        <row r="168">
          <cell r="R168">
            <v>43676</v>
          </cell>
        </row>
        <row r="169">
          <cell r="R169">
            <v>43677</v>
          </cell>
        </row>
        <row r="170">
          <cell r="R170">
            <v>43678</v>
          </cell>
        </row>
        <row r="171">
          <cell r="R171">
            <v>43679</v>
          </cell>
        </row>
        <row r="172">
          <cell r="R172">
            <v>43682</v>
          </cell>
        </row>
        <row r="173">
          <cell r="R173">
            <v>43683</v>
          </cell>
        </row>
        <row r="174">
          <cell r="R174">
            <v>43684</v>
          </cell>
        </row>
        <row r="175">
          <cell r="R175">
            <v>43685</v>
          </cell>
        </row>
        <row r="176">
          <cell r="R176">
            <v>43686</v>
          </cell>
        </row>
        <row r="177">
          <cell r="R177">
            <v>43689</v>
          </cell>
        </row>
        <row r="178">
          <cell r="R178">
            <v>43690</v>
          </cell>
        </row>
        <row r="179">
          <cell r="R179">
            <v>43691</v>
          </cell>
        </row>
        <row r="180">
          <cell r="R180">
            <v>43692</v>
          </cell>
        </row>
        <row r="181">
          <cell r="R181">
            <v>43693</v>
          </cell>
        </row>
        <row r="182">
          <cell r="R182">
            <v>43696</v>
          </cell>
        </row>
        <row r="183">
          <cell r="R183">
            <v>43697</v>
          </cell>
        </row>
        <row r="184">
          <cell r="R184">
            <v>43698</v>
          </cell>
        </row>
        <row r="185">
          <cell r="R185">
            <v>43699</v>
          </cell>
        </row>
        <row r="186">
          <cell r="R186">
            <v>43700</v>
          </cell>
        </row>
        <row r="187">
          <cell r="R187">
            <v>43703</v>
          </cell>
        </row>
        <row r="188">
          <cell r="R188">
            <v>43704</v>
          </cell>
        </row>
        <row r="189">
          <cell r="R189">
            <v>43705</v>
          </cell>
        </row>
        <row r="190">
          <cell r="R190">
            <v>43706</v>
          </cell>
        </row>
        <row r="191">
          <cell r="R191">
            <v>43707</v>
          </cell>
        </row>
        <row r="192">
          <cell r="R192">
            <v>43710</v>
          </cell>
        </row>
        <row r="193">
          <cell r="R193">
            <v>43711</v>
          </cell>
        </row>
        <row r="194">
          <cell r="R194">
            <v>43712</v>
          </cell>
        </row>
        <row r="195">
          <cell r="R195">
            <v>43713</v>
          </cell>
        </row>
        <row r="196">
          <cell r="R196">
            <v>43714</v>
          </cell>
        </row>
        <row r="197">
          <cell r="R197">
            <v>43717</v>
          </cell>
        </row>
        <row r="198">
          <cell r="R198">
            <v>43718</v>
          </cell>
        </row>
        <row r="199">
          <cell r="R199">
            <v>43719</v>
          </cell>
        </row>
        <row r="200">
          <cell r="R200">
            <v>43720</v>
          </cell>
        </row>
        <row r="201">
          <cell r="R201">
            <v>43721</v>
          </cell>
        </row>
        <row r="202">
          <cell r="R202">
            <v>43724</v>
          </cell>
        </row>
        <row r="203">
          <cell r="R203">
            <v>43725</v>
          </cell>
        </row>
        <row r="204">
          <cell r="R204">
            <v>43726</v>
          </cell>
        </row>
        <row r="205">
          <cell r="R205">
            <v>43727</v>
          </cell>
        </row>
        <row r="206">
          <cell r="R206">
            <v>43728</v>
          </cell>
        </row>
        <row r="207">
          <cell r="R207">
            <v>43731</v>
          </cell>
        </row>
        <row r="208">
          <cell r="R208">
            <v>43732</v>
          </cell>
        </row>
        <row r="209">
          <cell r="R209">
            <v>43733</v>
          </cell>
        </row>
        <row r="210">
          <cell r="R210">
            <v>43734</v>
          </cell>
        </row>
        <row r="211">
          <cell r="R211">
            <v>43735</v>
          </cell>
        </row>
        <row r="212">
          <cell r="R212">
            <v>43738</v>
          </cell>
        </row>
        <row r="213">
          <cell r="R213">
            <v>43739</v>
          </cell>
        </row>
        <row r="214">
          <cell r="R214">
            <v>43740</v>
          </cell>
        </row>
        <row r="215">
          <cell r="R215">
            <v>43741</v>
          </cell>
        </row>
        <row r="216">
          <cell r="R216">
            <v>43742</v>
          </cell>
        </row>
        <row r="217">
          <cell r="R217">
            <v>43745</v>
          </cell>
        </row>
        <row r="218">
          <cell r="R218">
            <v>43746</v>
          </cell>
        </row>
        <row r="219">
          <cell r="R219">
            <v>43747</v>
          </cell>
        </row>
        <row r="220">
          <cell r="R220">
            <v>43748</v>
          </cell>
        </row>
        <row r="221">
          <cell r="R221">
            <v>43749</v>
          </cell>
        </row>
        <row r="222">
          <cell r="R222">
            <v>43752</v>
          </cell>
        </row>
        <row r="223">
          <cell r="R223">
            <v>43753</v>
          </cell>
        </row>
        <row r="224">
          <cell r="R224">
            <v>43754</v>
          </cell>
        </row>
        <row r="225">
          <cell r="R225">
            <v>43755</v>
          </cell>
        </row>
        <row r="226">
          <cell r="R226">
            <v>43756</v>
          </cell>
        </row>
        <row r="227">
          <cell r="R227">
            <v>43759</v>
          </cell>
        </row>
        <row r="228">
          <cell r="R228">
            <v>43760</v>
          </cell>
        </row>
        <row r="229">
          <cell r="R229">
            <v>43761</v>
          </cell>
        </row>
        <row r="230">
          <cell r="R230">
            <v>43762</v>
          </cell>
        </row>
        <row r="231">
          <cell r="R231">
            <v>43763</v>
          </cell>
        </row>
        <row r="232">
          <cell r="R232">
            <v>43766</v>
          </cell>
        </row>
        <row r="233">
          <cell r="R233">
            <v>43767</v>
          </cell>
        </row>
        <row r="234">
          <cell r="R234">
            <v>43768</v>
          </cell>
        </row>
        <row r="235">
          <cell r="R235">
            <v>43769</v>
          </cell>
        </row>
        <row r="236">
          <cell r="R236">
            <v>43770</v>
          </cell>
        </row>
        <row r="237">
          <cell r="R237">
            <v>43773</v>
          </cell>
        </row>
        <row r="238">
          <cell r="R238">
            <v>43774</v>
          </cell>
        </row>
        <row r="239">
          <cell r="R239">
            <v>43775</v>
          </cell>
        </row>
        <row r="240">
          <cell r="R240">
            <v>43776</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ies"/>
      <sheetName val="People"/>
    </sheetNames>
    <sheetDataSet>
      <sheetData sheetId="0">
        <row r="12">
          <cell r="I12" t="str">
            <v>Google Inc.</v>
          </cell>
          <cell r="J12" t="str">
            <v>Google Ventures</v>
          </cell>
          <cell r="K12" t="str">
            <v>Google Capital</v>
          </cell>
          <cell r="L12" t="str">
            <v>Google Earth Enterprise</v>
          </cell>
          <cell r="M12" t="str">
            <v>Google Denmark ApS</v>
          </cell>
          <cell r="O12" t="str">
            <v>IQ29096</v>
          </cell>
          <cell r="P12" t="str">
            <v>IQ54497244</v>
          </cell>
          <cell r="Q12" t="str">
            <v>IQ244638517</v>
          </cell>
          <cell r="R12" t="str">
            <v>IQ7982243</v>
          </cell>
          <cell r="S12" t="str">
            <v>IQ36335912</v>
          </cell>
        </row>
        <row r="13">
          <cell r="I13" t="str">
            <v>Microsoft Corporation</v>
          </cell>
          <cell r="J13" t="str">
            <v>Microsoft Dynamics Inc</v>
          </cell>
          <cell r="K13" t="str">
            <v>Microsoft Ventures</v>
          </cell>
          <cell r="L13" t="str">
            <v>Microsoft Advertising</v>
          </cell>
          <cell r="M13" t="str">
            <v>Microsoft Corporation, Investment Arm</v>
          </cell>
          <cell r="O13" t="str">
            <v>IQ21835</v>
          </cell>
          <cell r="P13" t="str">
            <v>IQ166906</v>
          </cell>
          <cell r="Q13" t="str">
            <v>IQ215555230</v>
          </cell>
          <cell r="R13" t="str">
            <v>IQ25325</v>
          </cell>
          <cell r="S13" t="str">
            <v>IQ45324506</v>
          </cell>
        </row>
        <row r="14">
          <cell r="I14" t="str">
            <v>Jarden Corp.</v>
          </cell>
          <cell r="J14" t="str">
            <v>Shanghai Jahwa United Co., Ltd.</v>
          </cell>
          <cell r="K14" t="str">
            <v>JAHWA Electronics Co., Ltd.</v>
          </cell>
          <cell r="L14" t="str">
            <v>Jahnel-Kestermann Getriebewerke GmbH</v>
          </cell>
          <cell r="M14" t="str">
            <v>Jahna Concrete, Inc.</v>
          </cell>
          <cell r="O14" t="str">
            <v>IQ123891</v>
          </cell>
          <cell r="P14" t="str">
            <v>IQ5575384</v>
          </cell>
          <cell r="Q14" t="str">
            <v>IQ9549245</v>
          </cell>
          <cell r="R14" t="str">
            <v>IQ29160666</v>
          </cell>
          <cell r="S14" t="str">
            <v>IQ21991641</v>
          </cell>
        </row>
        <row r="15">
          <cell r="I15" t="str">
            <v>Western Alliance Bancorporation</v>
          </cell>
          <cell r="J15" t="str">
            <v>Wal-Mart Stores Inc.</v>
          </cell>
          <cell r="K15" t="str">
            <v>Walgreen Co.</v>
          </cell>
          <cell r="L15" t="str">
            <v>Walter Energy, Inc.</v>
          </cell>
          <cell r="M15" t="str">
            <v>The Walt Disney Company</v>
          </cell>
          <cell r="O15" t="str">
            <v>IQ22211534</v>
          </cell>
          <cell r="P15" t="str">
            <v>IQ313055</v>
          </cell>
          <cell r="Q15" t="str">
            <v>IQ93624</v>
          </cell>
          <cell r="R15" t="str">
            <v>IQ36451</v>
          </cell>
          <cell r="S15" t="str">
            <v>IQ191564</v>
          </cell>
        </row>
        <row r="16">
          <cell r="I16" t="str">
            <v>BP p.l.c.</v>
          </cell>
          <cell r="J16" t="str">
            <v>British Petroleum NA, Inc.</v>
          </cell>
          <cell r="K16" t="str">
            <v>British Petroleum Finance BV</v>
          </cell>
          <cell r="L16" t="str">
            <v>Esso Property Management Company, Ltd</v>
          </cell>
          <cell r="M16" t="str">
            <v>BP Exploration (Alaska), Inc.</v>
          </cell>
          <cell r="O16" t="str">
            <v>IQ394466</v>
          </cell>
          <cell r="P16" t="str">
            <v>IQ24947330</v>
          </cell>
          <cell r="Q16" t="str">
            <v>IQ217686549</v>
          </cell>
          <cell r="R16" t="str">
            <v>IQ205021132</v>
          </cell>
          <cell r="S16" t="str">
            <v>IQ1465165</v>
          </cell>
        </row>
        <row r="17">
          <cell r="I17" t="str">
            <v>Las Vegas Sands Corp.</v>
          </cell>
          <cell r="J17" t="str">
            <v>Las Vegas Sands LLC</v>
          </cell>
          <cell r="K17" t="str">
            <v>Westgate Las Vegas Resort &amp; Casino</v>
          </cell>
          <cell r="L17" t="str">
            <v>LasVegasFromHome.com Ent. Inc.</v>
          </cell>
          <cell r="M17" t="str">
            <v>Las Vegas Paving Corporation</v>
          </cell>
          <cell r="O17" t="str">
            <v>IQ3632895</v>
          </cell>
          <cell r="P17" t="str">
            <v>IQ24020744</v>
          </cell>
          <cell r="Q17" t="str">
            <v>IQ682030</v>
          </cell>
          <cell r="R17" t="str">
            <v>IQ403995</v>
          </cell>
          <cell r="S17" t="str">
            <v>IQ47056062</v>
          </cell>
        </row>
        <row r="18">
          <cell r="I18" t="str">
            <v>General Electric Company</v>
          </cell>
          <cell r="J18" t="str">
            <v>Germany (Federal Republic of)</v>
          </cell>
          <cell r="K18" t="str">
            <v>Government Of Georgia</v>
          </cell>
          <cell r="L18" t="str">
            <v>Government of United Kingdom</v>
          </cell>
          <cell r="M18" t="str">
            <v>Mubadala Development Company PJSC</v>
          </cell>
          <cell r="O18" t="str">
            <v>IQ177031</v>
          </cell>
          <cell r="P18" t="str">
            <v>IQ8201718</v>
          </cell>
          <cell r="Q18" t="str">
            <v>IQ28896591</v>
          </cell>
          <cell r="R18" t="str">
            <v>IQ25809472</v>
          </cell>
          <cell r="S18" t="str">
            <v>IQ9759228</v>
          </cell>
        </row>
        <row r="19">
          <cell r="I19" t="str">
            <v>International Bus Services Inc</v>
          </cell>
          <cell r="J19" t="str">
            <v>International Business Machines Corporation</v>
          </cell>
          <cell r="K19" t="str">
            <v>International Business Systems United States Inc.</v>
          </cell>
          <cell r="L19" t="str">
            <v>International Business Times, Inc.</v>
          </cell>
          <cell r="M19" t="str">
            <v>International Business Machines (IBM) Leasing Co., Ltd.</v>
          </cell>
          <cell r="O19" t="str">
            <v>IQ244740766</v>
          </cell>
          <cell r="P19" t="str">
            <v>IQ112350</v>
          </cell>
          <cell r="Q19" t="str">
            <v>IQ4638562</v>
          </cell>
          <cell r="R19" t="str">
            <v>IQ128801557</v>
          </cell>
          <cell r="S19" t="str">
            <v>IQ42990880</v>
          </cell>
        </row>
      </sheetData>
      <sheetData sheetId="1">
        <row r="12">
          <cell r="I12" t="str">
            <v>Cook, Timothy</v>
          </cell>
          <cell r="J12" t="str">
            <v>Cook, Timothy</v>
          </cell>
          <cell r="K12" t="str">
            <v>Cook, Tim</v>
          </cell>
          <cell r="L12" t="str">
            <v>Cook, Timothy</v>
          </cell>
          <cell r="O12" t="str">
            <v>IQ169601</v>
          </cell>
          <cell r="P12" t="str">
            <v>IQ140507950</v>
          </cell>
          <cell r="Q12" t="str">
            <v>IQ23642147</v>
          </cell>
          <cell r="R12" t="str">
            <v>IQ28516714</v>
          </cell>
        </row>
        <row r="13">
          <cell r="I13" t="str">
            <v>Gates, William</v>
          </cell>
          <cell r="J13" t="str">
            <v>Gates, William</v>
          </cell>
          <cell r="K13" t="str">
            <v>Gates, William</v>
          </cell>
          <cell r="L13" t="str">
            <v>Gates, Bill</v>
          </cell>
          <cell r="M13" t="str">
            <v>Gates, William</v>
          </cell>
          <cell r="O13" t="str">
            <v>IQ999647</v>
          </cell>
          <cell r="P13" t="str">
            <v>IQ4882076</v>
          </cell>
          <cell r="Q13" t="str">
            <v>IQ13288729</v>
          </cell>
          <cell r="R13" t="str">
            <v>IQ61538995</v>
          </cell>
          <cell r="S13" t="str">
            <v>IQ641637</v>
          </cell>
        </row>
        <row r="14">
          <cell r="I14" t="str">
            <v>McGraw, Harold</v>
          </cell>
          <cell r="J14" t="str">
            <v>McGraw, Terry</v>
          </cell>
          <cell r="K14" t="str">
            <v>McGraw, Douglas</v>
          </cell>
          <cell r="L14" t="str">
            <v>McGraw, Deirdre</v>
          </cell>
          <cell r="O14" t="str">
            <v>IQ181697</v>
          </cell>
          <cell r="P14" t="str">
            <v>IQ53273963</v>
          </cell>
          <cell r="Q14" t="str">
            <v>IQ225414720</v>
          </cell>
          <cell r="R14" t="str">
            <v>IQ32945032</v>
          </cell>
        </row>
        <row r="15">
          <cell r="I15" t="str">
            <v>Dayakar, G.</v>
          </cell>
          <cell r="J15" t="str">
            <v>Dayakar, Talluru</v>
          </cell>
          <cell r="K15" t="str">
            <v>Dayakar, G.</v>
          </cell>
          <cell r="O15" t="str">
            <v>IQ205570894</v>
          </cell>
          <cell r="P15" t="str">
            <v>IQ47584372</v>
          </cell>
          <cell r="Q15" t="str">
            <v>IQ25360032</v>
          </cell>
        </row>
      </sheetData>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Control"/>
      <sheetName val="Cover"/>
      <sheetName val="Data"/>
      <sheetName val="Multiples"/>
      <sheetName val="_CIQHiddenCacheSheet"/>
      <sheetName val="Trading Comps"/>
      <sheetName val="Benchmarking"/>
      <sheetName val="Combined"/>
      <sheetName val="Outputs"/>
      <sheetName val="Lists"/>
      <sheetName val="Comps"/>
    </sheetNames>
    <sheetDataSet>
      <sheetData sheetId="0"/>
      <sheetData sheetId="1">
        <row r="4">
          <cell r="D4">
            <v>44153</v>
          </cell>
        </row>
      </sheetData>
      <sheetData sheetId="2"/>
      <sheetData sheetId="3">
        <row r="1">
          <cell r="F1">
            <v>1</v>
          </cell>
        </row>
      </sheetData>
      <sheetData sheetId="4">
        <row r="21">
          <cell r="H21">
            <v>2843.7491162239999</v>
          </cell>
        </row>
      </sheetData>
      <sheetData sheetId="5"/>
      <sheetData sheetId="6"/>
      <sheetData sheetId="7">
        <row r="21">
          <cell r="AH21">
            <v>7.5559546950069001E-2</v>
          </cell>
        </row>
      </sheetData>
      <sheetData sheetId="8"/>
      <sheetData sheetId="9"/>
      <sheetData sheetId="10"/>
      <sheetData sheetId="1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Control"/>
      <sheetName val="Cover"/>
      <sheetName val="Data"/>
      <sheetName val="_CIQHiddenCacheSheet"/>
      <sheetName val="Multiples"/>
      <sheetName val="Benchmarking"/>
      <sheetName val="Combined"/>
      <sheetName val="Outputs"/>
      <sheetName val="Lists"/>
    </sheetNames>
    <sheetDataSet>
      <sheetData sheetId="0"/>
      <sheetData sheetId="1"/>
      <sheetData sheetId="2"/>
      <sheetData sheetId="3">
        <row r="184">
          <cell r="F184">
            <v>43381</v>
          </cell>
          <cell r="G184">
            <v>89.07</v>
          </cell>
          <cell r="H184">
            <v>0.34623999999999999</v>
          </cell>
          <cell r="Q184">
            <v>43381</v>
          </cell>
          <cell r="R184">
            <v>154.43</v>
          </cell>
          <cell r="S184">
            <v>0.10381</v>
          </cell>
          <cell r="AB184">
            <v>43381</v>
          </cell>
          <cell r="AC184">
            <v>78.760000000000005</v>
          </cell>
          <cell r="AD184">
            <v>0.10564</v>
          </cell>
          <cell r="AM184">
            <v>43381</v>
          </cell>
          <cell r="AN184">
            <v>355.85</v>
          </cell>
          <cell r="AO184">
            <v>0.27400000000000002</v>
          </cell>
          <cell r="AX184">
            <v>43381</v>
          </cell>
          <cell r="AY184">
            <v>66.98</v>
          </cell>
          <cell r="AZ184">
            <v>0.20102999999999999</v>
          </cell>
          <cell r="BI184">
            <v>43381</v>
          </cell>
          <cell r="BJ184">
            <v>66.28</v>
          </cell>
          <cell r="BK184">
            <v>0.13782</v>
          </cell>
          <cell r="BT184">
            <v>43381</v>
          </cell>
          <cell r="BU184">
            <v>3.052</v>
          </cell>
          <cell r="BV184">
            <v>0.88205999999999996</v>
          </cell>
          <cell r="CE184">
            <v>43381</v>
          </cell>
          <cell r="CF184">
            <v>84.08</v>
          </cell>
          <cell r="CG184">
            <v>7.9380000000000006E-2</v>
          </cell>
          <cell r="CP184">
            <v>43381</v>
          </cell>
          <cell r="CQ184">
            <v>5.4119999999999999</v>
          </cell>
          <cell r="CR184">
            <v>2.1110099999999998</v>
          </cell>
          <cell r="DA184">
            <v>43382</v>
          </cell>
          <cell r="DB184">
            <v>18.89</v>
          </cell>
          <cell r="DC184">
            <v>2.3630000000000002E-2</v>
          </cell>
          <cell r="DL184">
            <v>43381</v>
          </cell>
          <cell r="DM184">
            <v>77.92</v>
          </cell>
          <cell r="DN184">
            <v>1.0479799999999999</v>
          </cell>
          <cell r="DW184">
            <v>43381</v>
          </cell>
          <cell r="DX184">
            <v>181.47</v>
          </cell>
          <cell r="DY184">
            <v>1.0369999999999999</v>
          </cell>
          <cell r="EH184">
            <v>43381</v>
          </cell>
          <cell r="EI184">
            <v>164.86</v>
          </cell>
          <cell r="EJ184">
            <v>1.86757</v>
          </cell>
          <cell r="ES184">
            <v>43381</v>
          </cell>
          <cell r="ET184">
            <v>87.38</v>
          </cell>
          <cell r="EU184">
            <v>0.86900999999999995</v>
          </cell>
          <cell r="FD184">
            <v>43381</v>
          </cell>
          <cell r="FE184">
            <v>107.23</v>
          </cell>
          <cell r="FF184">
            <v>3.9570000000000001E-2</v>
          </cell>
          <cell r="FO184">
            <v>43381</v>
          </cell>
          <cell r="FP184">
            <v>131.01</v>
          </cell>
          <cell r="FQ184">
            <v>0.67979000000000001</v>
          </cell>
          <cell r="FZ184">
            <v>43381</v>
          </cell>
          <cell r="GA184">
            <v>42.4</v>
          </cell>
          <cell r="GB184">
            <v>0.95909999999999995</v>
          </cell>
          <cell r="GK184">
            <v>43381</v>
          </cell>
          <cell r="GL184">
            <v>96.3</v>
          </cell>
          <cell r="GM184">
            <v>0.68757999999999997</v>
          </cell>
        </row>
        <row r="185">
          <cell r="F185">
            <v>43382</v>
          </cell>
          <cell r="G185">
            <v>87.39</v>
          </cell>
          <cell r="H185">
            <v>0.32823000000000002</v>
          </cell>
          <cell r="Q185">
            <v>43382</v>
          </cell>
          <cell r="R185">
            <v>153.18</v>
          </cell>
          <cell r="S185">
            <v>0.12642</v>
          </cell>
          <cell r="AB185">
            <v>43382</v>
          </cell>
          <cell r="AC185">
            <v>77.45</v>
          </cell>
          <cell r="AD185">
            <v>0.16838</v>
          </cell>
          <cell r="AM185">
            <v>43382</v>
          </cell>
          <cell r="AN185">
            <v>351.21</v>
          </cell>
          <cell r="AO185">
            <v>0.32677</v>
          </cell>
          <cell r="AX185">
            <v>43382</v>
          </cell>
          <cell r="AY185">
            <v>65.87</v>
          </cell>
          <cell r="AZ185">
            <v>0.43631999999999999</v>
          </cell>
          <cell r="BI185">
            <v>43382</v>
          </cell>
          <cell r="BJ185">
            <v>65.180000000000007</v>
          </cell>
          <cell r="BK185">
            <v>0.21487000000000001</v>
          </cell>
          <cell r="BT185">
            <v>43382</v>
          </cell>
          <cell r="BU185">
            <v>2.97</v>
          </cell>
          <cell r="BV185">
            <v>0.99685999999999997</v>
          </cell>
          <cell r="CE185">
            <v>43382</v>
          </cell>
          <cell r="CF185">
            <v>82.95</v>
          </cell>
          <cell r="CG185">
            <v>0.13522999999999999</v>
          </cell>
          <cell r="CP185">
            <v>43382</v>
          </cell>
          <cell r="CQ185">
            <v>5.3879999999999999</v>
          </cell>
          <cell r="CR185">
            <v>2.0366599999999999</v>
          </cell>
          <cell r="DA185">
            <v>43383</v>
          </cell>
          <cell r="DB185">
            <v>18.78</v>
          </cell>
          <cell r="DC185">
            <v>2.308E-2</v>
          </cell>
          <cell r="DL185">
            <v>43382</v>
          </cell>
          <cell r="DM185">
            <v>76.8</v>
          </cell>
          <cell r="DN185">
            <v>1.0361</v>
          </cell>
          <cell r="DW185">
            <v>43382</v>
          </cell>
          <cell r="DX185">
            <v>178.36</v>
          </cell>
          <cell r="DY185">
            <v>0.68257999999999996</v>
          </cell>
          <cell r="EH185">
            <v>43382</v>
          </cell>
          <cell r="EI185">
            <v>160.94</v>
          </cell>
          <cell r="EJ185">
            <v>3.67008</v>
          </cell>
          <cell r="ES185">
            <v>43382</v>
          </cell>
          <cell r="ET185">
            <v>85.66</v>
          </cell>
          <cell r="EU185">
            <v>1.4755100000000001</v>
          </cell>
          <cell r="FD185">
            <v>43382</v>
          </cell>
          <cell r="FE185">
            <v>106.67</v>
          </cell>
          <cell r="FF185">
            <v>4.3450000000000003E-2</v>
          </cell>
          <cell r="FO185">
            <v>43382</v>
          </cell>
          <cell r="FP185">
            <v>127.52</v>
          </cell>
          <cell r="FQ185">
            <v>0.34082000000000001</v>
          </cell>
          <cell r="FZ185">
            <v>43382</v>
          </cell>
          <cell r="GA185">
            <v>40.380000000000003</v>
          </cell>
          <cell r="GB185">
            <v>1.5706899999999999</v>
          </cell>
          <cell r="GK185">
            <v>43382</v>
          </cell>
          <cell r="GL185">
            <v>95.47</v>
          </cell>
          <cell r="GM185">
            <v>0.45194000000000001</v>
          </cell>
        </row>
        <row r="186">
          <cell r="F186">
            <v>43383</v>
          </cell>
          <cell r="G186">
            <v>83.4</v>
          </cell>
          <cell r="H186">
            <v>0.70111999999999997</v>
          </cell>
          <cell r="Q186">
            <v>43383</v>
          </cell>
          <cell r="R186">
            <v>147.21</v>
          </cell>
          <cell r="S186">
            <v>0.15348000000000001</v>
          </cell>
          <cell r="AB186">
            <v>43383</v>
          </cell>
          <cell r="AC186">
            <v>75</v>
          </cell>
          <cell r="AD186">
            <v>0.40386</v>
          </cell>
          <cell r="AM186">
            <v>43383</v>
          </cell>
          <cell r="AN186">
            <v>340.06</v>
          </cell>
          <cell r="AO186">
            <v>1.1866000000000001</v>
          </cell>
          <cell r="AX186">
            <v>43383</v>
          </cell>
          <cell r="AY186">
            <v>63.66</v>
          </cell>
          <cell r="AZ186">
            <v>0.45254</v>
          </cell>
          <cell r="BI186">
            <v>43383</v>
          </cell>
          <cell r="BJ186">
            <v>64.290000000000006</v>
          </cell>
          <cell r="BK186">
            <v>0.28449000000000002</v>
          </cell>
          <cell r="BT186">
            <v>43383</v>
          </cell>
          <cell r="BU186">
            <v>2.8780000000000001</v>
          </cell>
          <cell r="BV186">
            <v>0.69638999999999995</v>
          </cell>
          <cell r="CE186">
            <v>43383</v>
          </cell>
          <cell r="CF186">
            <v>79.22</v>
          </cell>
          <cell r="CG186">
            <v>0.16453999999999999</v>
          </cell>
          <cell r="CP186">
            <v>43383</v>
          </cell>
          <cell r="CQ186">
            <v>5.1059999999999999</v>
          </cell>
          <cell r="CR186">
            <v>7.2943300000000004</v>
          </cell>
          <cell r="DA186">
            <v>43384</v>
          </cell>
          <cell r="DB186">
            <v>18.600000000000001</v>
          </cell>
          <cell r="DC186">
            <v>2.7879999999999999E-2</v>
          </cell>
          <cell r="DL186">
            <v>43383</v>
          </cell>
          <cell r="DM186">
            <v>74.180000000000007</v>
          </cell>
          <cell r="DN186">
            <v>1.62378</v>
          </cell>
          <cell r="DW186">
            <v>43383</v>
          </cell>
          <cell r="DX186">
            <v>172.13</v>
          </cell>
          <cell r="DY186">
            <v>1.0367299999999999</v>
          </cell>
          <cell r="EH186">
            <v>43383</v>
          </cell>
          <cell r="EI186">
            <v>156.62</v>
          </cell>
          <cell r="EJ186">
            <v>4.5415900000000002</v>
          </cell>
          <cell r="ES186">
            <v>43383</v>
          </cell>
          <cell r="ET186">
            <v>82.76</v>
          </cell>
          <cell r="EU186">
            <v>2.21414</v>
          </cell>
          <cell r="FD186">
            <v>43383</v>
          </cell>
          <cell r="FE186">
            <v>102.78</v>
          </cell>
          <cell r="FF186">
            <v>9.7589999999999996E-2</v>
          </cell>
          <cell r="FO186">
            <v>43383</v>
          </cell>
          <cell r="FP186">
            <v>122.19</v>
          </cell>
          <cell r="FQ186">
            <v>0.41793999999999998</v>
          </cell>
          <cell r="FZ186">
            <v>43383</v>
          </cell>
          <cell r="GA186">
            <v>39.94</v>
          </cell>
          <cell r="GB186">
            <v>1.5649500000000001</v>
          </cell>
          <cell r="GK186">
            <v>43383</v>
          </cell>
          <cell r="GL186">
            <v>91.67</v>
          </cell>
          <cell r="GM186">
            <v>0.44386999999999999</v>
          </cell>
        </row>
        <row r="187">
          <cell r="F187">
            <v>43384</v>
          </cell>
          <cell r="G187">
            <v>82.8</v>
          </cell>
          <cell r="H187">
            <v>0.68752999999999997</v>
          </cell>
          <cell r="Q187">
            <v>43384</v>
          </cell>
          <cell r="R187">
            <v>141.36000000000001</v>
          </cell>
          <cell r="S187">
            <v>0.24079</v>
          </cell>
          <cell r="AB187">
            <v>43384</v>
          </cell>
          <cell r="AC187">
            <v>73.5</v>
          </cell>
          <cell r="AD187">
            <v>0.40638999999999997</v>
          </cell>
          <cell r="AM187">
            <v>43384</v>
          </cell>
          <cell r="AN187">
            <v>321.13</v>
          </cell>
          <cell r="AO187">
            <v>1.2051099999999999</v>
          </cell>
          <cell r="AX187">
            <v>43384</v>
          </cell>
          <cell r="AY187">
            <v>62.13</v>
          </cell>
          <cell r="AZ187">
            <v>0.45866000000000001</v>
          </cell>
          <cell r="BI187">
            <v>43384</v>
          </cell>
          <cell r="BJ187">
            <v>62.03</v>
          </cell>
          <cell r="BK187">
            <v>0.16045999999999999</v>
          </cell>
          <cell r="BT187">
            <v>43384</v>
          </cell>
          <cell r="BU187">
            <v>2.9119999999999999</v>
          </cell>
          <cell r="BV187">
            <v>1.84992</v>
          </cell>
          <cell r="CE187">
            <v>43384</v>
          </cell>
          <cell r="CF187">
            <v>74.459999999999994</v>
          </cell>
          <cell r="CG187">
            <v>0.18926999999999999</v>
          </cell>
          <cell r="CP187">
            <v>43384</v>
          </cell>
          <cell r="CQ187">
            <v>4.9729999999999999</v>
          </cell>
          <cell r="CR187">
            <v>5.4497499999999999</v>
          </cell>
          <cell r="DA187">
            <v>43385</v>
          </cell>
          <cell r="DB187">
            <v>18.7</v>
          </cell>
          <cell r="DC187">
            <v>1.6049999999999998E-2</v>
          </cell>
          <cell r="DL187">
            <v>43384</v>
          </cell>
          <cell r="DM187">
            <v>71.849999999999994</v>
          </cell>
          <cell r="DN187">
            <v>1.7165300000000001</v>
          </cell>
          <cell r="DW187">
            <v>43384</v>
          </cell>
          <cell r="DX187">
            <v>165.6</v>
          </cell>
          <cell r="DY187">
            <v>1.9718599999999999</v>
          </cell>
          <cell r="EH187">
            <v>43384</v>
          </cell>
          <cell r="EI187">
            <v>153.62</v>
          </cell>
          <cell r="EJ187">
            <v>4.8597799999999998</v>
          </cell>
          <cell r="ES187">
            <v>43384</v>
          </cell>
          <cell r="ET187">
            <v>81.34</v>
          </cell>
          <cell r="EU187">
            <v>2.4743300000000001</v>
          </cell>
          <cell r="FD187">
            <v>43384</v>
          </cell>
          <cell r="FE187">
            <v>100.46</v>
          </cell>
          <cell r="FF187">
            <v>3.8679999999999999E-2</v>
          </cell>
          <cell r="FO187">
            <v>43384</v>
          </cell>
          <cell r="FP187">
            <v>118.07</v>
          </cell>
          <cell r="FQ187">
            <v>0.25213000000000002</v>
          </cell>
          <cell r="FZ187">
            <v>43384</v>
          </cell>
          <cell r="GA187">
            <v>39.06</v>
          </cell>
          <cell r="GB187">
            <v>1.25884</v>
          </cell>
          <cell r="GK187">
            <v>43384</v>
          </cell>
          <cell r="GL187">
            <v>88.57</v>
          </cell>
          <cell r="GM187">
            <v>0.53020999999999996</v>
          </cell>
        </row>
        <row r="188">
          <cell r="F188">
            <v>43385</v>
          </cell>
          <cell r="G188">
            <v>83.49</v>
          </cell>
          <cell r="H188">
            <v>0.56274999999999997</v>
          </cell>
          <cell r="Q188">
            <v>43385</v>
          </cell>
          <cell r="R188">
            <v>137.96</v>
          </cell>
          <cell r="S188">
            <v>0.17485000000000001</v>
          </cell>
          <cell r="AB188">
            <v>43385</v>
          </cell>
          <cell r="AC188">
            <v>72.2</v>
          </cell>
          <cell r="AD188">
            <v>0.36770000000000003</v>
          </cell>
          <cell r="AM188">
            <v>43385</v>
          </cell>
          <cell r="AN188">
            <v>323.39</v>
          </cell>
          <cell r="AO188">
            <v>0.90354000000000001</v>
          </cell>
          <cell r="AX188">
            <v>43385</v>
          </cell>
          <cell r="AY188">
            <v>61.4</v>
          </cell>
          <cell r="AZ188">
            <v>0.31716</v>
          </cell>
          <cell r="BI188">
            <v>43385</v>
          </cell>
          <cell r="BJ188">
            <v>61.35</v>
          </cell>
          <cell r="BK188">
            <v>0.28748000000000001</v>
          </cell>
          <cell r="BT188">
            <v>43385</v>
          </cell>
          <cell r="BU188">
            <v>2.806</v>
          </cell>
          <cell r="BV188">
            <v>1.02424</v>
          </cell>
          <cell r="CE188">
            <v>43385</v>
          </cell>
          <cell r="CF188">
            <v>73.98</v>
          </cell>
          <cell r="CG188">
            <v>0.20138</v>
          </cell>
          <cell r="CP188">
            <v>43385</v>
          </cell>
          <cell r="CQ188">
            <v>5.05</v>
          </cell>
          <cell r="CR188">
            <v>2.82125</v>
          </cell>
          <cell r="DA188">
            <v>43388</v>
          </cell>
          <cell r="DB188">
            <v>18.75</v>
          </cell>
          <cell r="DC188">
            <v>2.3269999999999999E-2</v>
          </cell>
          <cell r="DL188">
            <v>43385</v>
          </cell>
          <cell r="DM188">
            <v>72.8</v>
          </cell>
          <cell r="DN188">
            <v>1.4273400000000001</v>
          </cell>
          <cell r="DW188">
            <v>43385</v>
          </cell>
          <cell r="DX188">
            <v>167.3</v>
          </cell>
          <cell r="DY188">
            <v>1.13083</v>
          </cell>
          <cell r="EH188">
            <v>43385</v>
          </cell>
          <cell r="EI188">
            <v>156.19999999999999</v>
          </cell>
          <cell r="EJ188">
            <v>4.4435000000000002</v>
          </cell>
          <cell r="ES188">
            <v>43385</v>
          </cell>
          <cell r="ET188">
            <v>82.18</v>
          </cell>
          <cell r="EU188">
            <v>1.9985599999999999</v>
          </cell>
          <cell r="FD188">
            <v>43385</v>
          </cell>
          <cell r="FE188">
            <v>98.49</v>
          </cell>
          <cell r="FF188">
            <v>7.9949999999999993E-2</v>
          </cell>
          <cell r="FO188">
            <v>43385</v>
          </cell>
          <cell r="FP188">
            <v>118.09</v>
          </cell>
          <cell r="FQ188">
            <v>0.32555000000000001</v>
          </cell>
          <cell r="FZ188">
            <v>43385</v>
          </cell>
          <cell r="GA188">
            <v>38.92</v>
          </cell>
          <cell r="GB188">
            <v>1.38639</v>
          </cell>
          <cell r="GK188">
            <v>43385</v>
          </cell>
          <cell r="GL188">
            <v>88.87</v>
          </cell>
          <cell r="GM188">
            <v>0.37404999999999999</v>
          </cell>
        </row>
        <row r="189">
          <cell r="F189">
            <v>43388</v>
          </cell>
          <cell r="G189">
            <v>83.72</v>
          </cell>
          <cell r="H189">
            <v>0.36176999999999998</v>
          </cell>
          <cell r="Q189">
            <v>43388</v>
          </cell>
          <cell r="R189">
            <v>138.85</v>
          </cell>
          <cell r="S189">
            <v>0.17352999999999999</v>
          </cell>
          <cell r="AB189">
            <v>43388</v>
          </cell>
          <cell r="AC189">
            <v>74.17</v>
          </cell>
          <cell r="AD189">
            <v>0.33804000000000001</v>
          </cell>
          <cell r="AM189">
            <v>43388</v>
          </cell>
          <cell r="AN189">
            <v>327.49</v>
          </cell>
          <cell r="AO189">
            <v>0.58237000000000005</v>
          </cell>
          <cell r="AX189">
            <v>43388</v>
          </cell>
          <cell r="AY189">
            <v>62.02</v>
          </cell>
          <cell r="AZ189">
            <v>0.28349000000000002</v>
          </cell>
          <cell r="BI189">
            <v>43388</v>
          </cell>
          <cell r="BJ189">
            <v>62.23</v>
          </cell>
          <cell r="BK189">
            <v>8.0850000000000005E-2</v>
          </cell>
          <cell r="BT189">
            <v>43388</v>
          </cell>
          <cell r="BU189">
            <v>2.7440000000000002</v>
          </cell>
          <cell r="BV189">
            <v>0.70352000000000003</v>
          </cell>
          <cell r="CE189">
            <v>43388</v>
          </cell>
          <cell r="CF189">
            <v>73.91</v>
          </cell>
          <cell r="CG189">
            <v>0.20480000000000001</v>
          </cell>
          <cell r="CP189">
            <v>43388</v>
          </cell>
          <cell r="CQ189">
            <v>4.9450000000000003</v>
          </cell>
          <cell r="CR189">
            <v>2.7640799999999999</v>
          </cell>
          <cell r="DA189">
            <v>43389</v>
          </cell>
          <cell r="DB189">
            <v>18.850000000000001</v>
          </cell>
          <cell r="DC189">
            <v>2.3779999999999999E-2</v>
          </cell>
          <cell r="DL189">
            <v>43388</v>
          </cell>
          <cell r="DM189">
            <v>72.260000000000005</v>
          </cell>
          <cell r="DN189">
            <v>1.43327</v>
          </cell>
          <cell r="DW189">
            <v>43388</v>
          </cell>
          <cell r="DX189">
            <v>163.53</v>
          </cell>
          <cell r="DY189">
            <v>1.6124799999999999</v>
          </cell>
          <cell r="EH189">
            <v>43388</v>
          </cell>
          <cell r="EI189">
            <v>156.21</v>
          </cell>
          <cell r="EJ189">
            <v>3.3216299999999999</v>
          </cell>
          <cell r="ES189">
            <v>43388</v>
          </cell>
          <cell r="ET189">
            <v>82.03</v>
          </cell>
          <cell r="EU189">
            <v>1.20922</v>
          </cell>
          <cell r="FD189">
            <v>43388</v>
          </cell>
          <cell r="FE189">
            <v>99.04</v>
          </cell>
          <cell r="FF189">
            <v>5.2560000000000003E-2</v>
          </cell>
          <cell r="FO189">
            <v>43388</v>
          </cell>
          <cell r="FP189">
            <v>119.22</v>
          </cell>
          <cell r="FQ189">
            <v>0.45157999999999998</v>
          </cell>
          <cell r="FZ189">
            <v>43388</v>
          </cell>
          <cell r="GA189">
            <v>38.89</v>
          </cell>
          <cell r="GB189">
            <v>1.08968</v>
          </cell>
          <cell r="GK189">
            <v>43388</v>
          </cell>
          <cell r="GL189">
            <v>88.7</v>
          </cell>
          <cell r="GM189">
            <v>0.40756999999999999</v>
          </cell>
        </row>
        <row r="190">
          <cell r="F190">
            <v>43389</v>
          </cell>
          <cell r="G190">
            <v>87.38</v>
          </cell>
          <cell r="H190">
            <v>0.52707999999999999</v>
          </cell>
          <cell r="Q190">
            <v>43389</v>
          </cell>
          <cell r="R190">
            <v>144.93</v>
          </cell>
          <cell r="S190">
            <v>0.14535999999999999</v>
          </cell>
          <cell r="AB190">
            <v>43389</v>
          </cell>
          <cell r="AC190">
            <v>76.69</v>
          </cell>
          <cell r="AD190">
            <v>0.31273000000000001</v>
          </cell>
          <cell r="AM190">
            <v>43389</v>
          </cell>
          <cell r="AN190">
            <v>344.7</v>
          </cell>
          <cell r="AO190">
            <v>0.85031000000000001</v>
          </cell>
          <cell r="AX190">
            <v>43389</v>
          </cell>
          <cell r="AY190">
            <v>63.41</v>
          </cell>
          <cell r="AZ190">
            <v>0.19275999999999999</v>
          </cell>
          <cell r="BI190">
            <v>43389</v>
          </cell>
          <cell r="BJ190">
            <v>63.85</v>
          </cell>
          <cell r="BK190">
            <v>0.11020000000000001</v>
          </cell>
          <cell r="BT190">
            <v>43389</v>
          </cell>
          <cell r="BU190">
            <v>2.8660000000000001</v>
          </cell>
          <cell r="BV190">
            <v>1.2247300000000001</v>
          </cell>
          <cell r="CE190">
            <v>43389</v>
          </cell>
          <cell r="CF190">
            <v>76.55</v>
          </cell>
          <cell r="CG190">
            <v>0.13986000000000001</v>
          </cell>
          <cell r="CP190">
            <v>43389</v>
          </cell>
          <cell r="CQ190">
            <v>5.2939999999999996</v>
          </cell>
          <cell r="CR190">
            <v>6.5578700000000003</v>
          </cell>
          <cell r="DA190">
            <v>43390</v>
          </cell>
          <cell r="DB190">
            <v>18.89</v>
          </cell>
          <cell r="DC190">
            <v>1.6639999999999999E-2</v>
          </cell>
          <cell r="DL190">
            <v>43389</v>
          </cell>
          <cell r="DM190">
            <v>73.459999999999994</v>
          </cell>
          <cell r="DN190">
            <v>2.5084300000000002</v>
          </cell>
          <cell r="DW190">
            <v>43389</v>
          </cell>
          <cell r="DX190">
            <v>165.1</v>
          </cell>
          <cell r="DY190">
            <v>1.6647000000000001</v>
          </cell>
          <cell r="EH190">
            <v>43389</v>
          </cell>
          <cell r="EI190">
            <v>159.56</v>
          </cell>
          <cell r="EJ190">
            <v>2.8378199999999998</v>
          </cell>
          <cell r="ES190">
            <v>43389</v>
          </cell>
          <cell r="ET190">
            <v>83.24</v>
          </cell>
          <cell r="EU190">
            <v>1.7697400000000001</v>
          </cell>
          <cell r="FD190">
            <v>43389</v>
          </cell>
          <cell r="FE190">
            <v>101.49</v>
          </cell>
          <cell r="FF190">
            <v>0.05</v>
          </cell>
          <cell r="FO190">
            <v>43389</v>
          </cell>
          <cell r="FP190">
            <v>121.93</v>
          </cell>
          <cell r="FQ190">
            <v>0.25674999999999998</v>
          </cell>
          <cell r="FZ190">
            <v>43389</v>
          </cell>
          <cell r="GA190">
            <v>39.67</v>
          </cell>
          <cell r="GB190">
            <v>1.0285500000000001</v>
          </cell>
          <cell r="GK190">
            <v>43389</v>
          </cell>
          <cell r="GL190">
            <v>90.75</v>
          </cell>
          <cell r="GM190">
            <v>0.14845</v>
          </cell>
        </row>
        <row r="191">
          <cell r="F191">
            <v>43390</v>
          </cell>
          <cell r="G191">
            <v>86.61</v>
          </cell>
          <cell r="H191">
            <v>0.22867000000000001</v>
          </cell>
          <cell r="Q191">
            <v>43390</v>
          </cell>
          <cell r="R191">
            <v>145.1</v>
          </cell>
          <cell r="S191">
            <v>8.8209999999999997E-2</v>
          </cell>
          <cell r="AB191">
            <v>43390</v>
          </cell>
          <cell r="AC191">
            <v>77.45</v>
          </cell>
          <cell r="AD191">
            <v>0.54222999999999999</v>
          </cell>
          <cell r="AM191">
            <v>43390</v>
          </cell>
          <cell r="AN191">
            <v>347.78</v>
          </cell>
          <cell r="AO191">
            <v>0.60599000000000003</v>
          </cell>
          <cell r="AX191">
            <v>43390</v>
          </cell>
          <cell r="AY191">
            <v>62.6</v>
          </cell>
          <cell r="AZ191">
            <v>0.12692000000000001</v>
          </cell>
          <cell r="BI191">
            <v>43390</v>
          </cell>
          <cell r="BJ191">
            <v>63.21</v>
          </cell>
          <cell r="BK191">
            <v>0.11518</v>
          </cell>
          <cell r="BT191">
            <v>43390</v>
          </cell>
          <cell r="BU191">
            <v>2.78</v>
          </cell>
          <cell r="BV191">
            <v>1.0669200000000001</v>
          </cell>
          <cell r="CE191">
            <v>43390</v>
          </cell>
          <cell r="CF191">
            <v>77.62</v>
          </cell>
          <cell r="CG191">
            <v>0.11142000000000001</v>
          </cell>
          <cell r="CP191">
            <v>43390</v>
          </cell>
          <cell r="CQ191">
            <v>5.31</v>
          </cell>
          <cell r="CR191">
            <v>4.4520200000000001</v>
          </cell>
          <cell r="DA191">
            <v>43391</v>
          </cell>
          <cell r="DB191">
            <v>18.899999999999999</v>
          </cell>
          <cell r="DC191">
            <v>1.324E-2</v>
          </cell>
          <cell r="DL191">
            <v>43390</v>
          </cell>
          <cell r="DM191">
            <v>73.31</v>
          </cell>
          <cell r="DN191">
            <v>1.6465099999999999</v>
          </cell>
          <cell r="DW191">
            <v>43390</v>
          </cell>
          <cell r="DX191">
            <v>162.54</v>
          </cell>
          <cell r="DY191">
            <v>1.2453399999999999</v>
          </cell>
          <cell r="EH191">
            <v>43390</v>
          </cell>
          <cell r="EI191">
            <v>158.05000000000001</v>
          </cell>
          <cell r="EJ191">
            <v>3.46746</v>
          </cell>
          <cell r="ES191">
            <v>43390</v>
          </cell>
          <cell r="ET191">
            <v>82.23</v>
          </cell>
          <cell r="EU191">
            <v>1.9279999999999999</v>
          </cell>
          <cell r="FD191">
            <v>43390</v>
          </cell>
          <cell r="FE191">
            <v>101.41</v>
          </cell>
          <cell r="FF191">
            <v>2.503E-2</v>
          </cell>
          <cell r="FO191">
            <v>43390</v>
          </cell>
          <cell r="FP191">
            <v>122.12</v>
          </cell>
          <cell r="FQ191">
            <v>0.28372000000000003</v>
          </cell>
          <cell r="FZ191">
            <v>43390</v>
          </cell>
          <cell r="GA191">
            <v>39.229999999999997</v>
          </cell>
          <cell r="GB191">
            <v>1.0265500000000001</v>
          </cell>
          <cell r="GK191">
            <v>43390</v>
          </cell>
          <cell r="GL191">
            <v>90.01</v>
          </cell>
          <cell r="GM191">
            <v>0.24113000000000001</v>
          </cell>
        </row>
        <row r="192">
          <cell r="F192">
            <v>43391</v>
          </cell>
          <cell r="G192">
            <v>86.42</v>
          </cell>
          <cell r="H192">
            <v>0.41127000000000002</v>
          </cell>
          <cell r="Q192">
            <v>43391</v>
          </cell>
          <cell r="R192">
            <v>143.77000000000001</v>
          </cell>
          <cell r="S192">
            <v>0.12348000000000001</v>
          </cell>
          <cell r="AB192">
            <v>43391</v>
          </cell>
          <cell r="AC192">
            <v>76.45</v>
          </cell>
          <cell r="AD192">
            <v>0.35954999999999998</v>
          </cell>
          <cell r="AM192">
            <v>43391</v>
          </cell>
          <cell r="AN192">
            <v>337.16</v>
          </cell>
          <cell r="AO192">
            <v>0.49419000000000002</v>
          </cell>
          <cell r="AX192">
            <v>43391</v>
          </cell>
          <cell r="AY192">
            <v>60.79</v>
          </cell>
          <cell r="AZ192">
            <v>0.17571000000000001</v>
          </cell>
          <cell r="BI192">
            <v>43391</v>
          </cell>
          <cell r="BJ192">
            <v>61.68</v>
          </cell>
          <cell r="BK192">
            <v>0.1125</v>
          </cell>
          <cell r="BT192">
            <v>43391</v>
          </cell>
          <cell r="BU192">
            <v>2.7559999999999998</v>
          </cell>
          <cell r="BV192">
            <v>0.42086000000000001</v>
          </cell>
          <cell r="CE192">
            <v>43391</v>
          </cell>
          <cell r="CF192">
            <v>75.64</v>
          </cell>
          <cell r="CG192">
            <v>7.6630000000000004E-2</v>
          </cell>
          <cell r="CP192">
            <v>43391</v>
          </cell>
          <cell r="CQ192">
            <v>5.2519999999999998</v>
          </cell>
          <cell r="CR192">
            <v>4.5876099999999997</v>
          </cell>
          <cell r="DA192">
            <v>43392</v>
          </cell>
          <cell r="DB192">
            <v>18.98</v>
          </cell>
          <cell r="DC192">
            <v>2.0750000000000001E-2</v>
          </cell>
          <cell r="DL192">
            <v>43391</v>
          </cell>
          <cell r="DM192">
            <v>71.27</v>
          </cell>
          <cell r="DN192">
            <v>1.3750500000000001</v>
          </cell>
          <cell r="DW192">
            <v>43391</v>
          </cell>
          <cell r="DX192">
            <v>159.33000000000001</v>
          </cell>
          <cell r="DY192">
            <v>1.3739399999999999</v>
          </cell>
          <cell r="EH192">
            <v>43391</v>
          </cell>
          <cell r="EI192">
            <v>155.19</v>
          </cell>
          <cell r="EJ192">
            <v>3.6340400000000002</v>
          </cell>
          <cell r="ES192">
            <v>43391</v>
          </cell>
          <cell r="ET192">
            <v>83.49</v>
          </cell>
          <cell r="EU192">
            <v>3.2683200000000001</v>
          </cell>
          <cell r="FD192">
            <v>43391</v>
          </cell>
          <cell r="FE192">
            <v>100.04</v>
          </cell>
          <cell r="FF192">
            <v>1.643E-2</v>
          </cell>
          <cell r="FO192">
            <v>43391</v>
          </cell>
          <cell r="FP192">
            <v>119.77</v>
          </cell>
          <cell r="FQ192">
            <v>0.26508999999999999</v>
          </cell>
          <cell r="FZ192">
            <v>43391</v>
          </cell>
          <cell r="GA192">
            <v>38.61</v>
          </cell>
          <cell r="GB192">
            <v>1.32823</v>
          </cell>
          <cell r="GK192">
            <v>43391</v>
          </cell>
          <cell r="GL192">
            <v>88.87</v>
          </cell>
          <cell r="GM192">
            <v>0.24679000000000001</v>
          </cell>
        </row>
        <row r="193">
          <cell r="F193">
            <v>43392</v>
          </cell>
          <cell r="G193">
            <v>85.67</v>
          </cell>
          <cell r="H193">
            <v>0.54898000000000002</v>
          </cell>
          <cell r="Q193">
            <v>43392</v>
          </cell>
          <cell r="R193">
            <v>142.72</v>
          </cell>
          <cell r="S193">
            <v>9.4750000000000001E-2</v>
          </cell>
          <cell r="AB193">
            <v>43392</v>
          </cell>
          <cell r="AC193">
            <v>76.33</v>
          </cell>
          <cell r="AD193">
            <v>0.28845999999999999</v>
          </cell>
          <cell r="AM193">
            <v>43392</v>
          </cell>
          <cell r="AN193">
            <v>337.19</v>
          </cell>
          <cell r="AO193">
            <v>0.46226</v>
          </cell>
          <cell r="AX193">
            <v>43392</v>
          </cell>
          <cell r="AY193">
            <v>60.73</v>
          </cell>
          <cell r="AZ193">
            <v>0.25609999999999999</v>
          </cell>
          <cell r="BI193">
            <v>43392</v>
          </cell>
          <cell r="BJ193">
            <v>61.69</v>
          </cell>
          <cell r="BK193">
            <v>0.11049</v>
          </cell>
          <cell r="BT193">
            <v>43392</v>
          </cell>
          <cell r="BU193">
            <v>2.6720000000000002</v>
          </cell>
          <cell r="BV193">
            <v>0.67493999999999998</v>
          </cell>
          <cell r="CE193">
            <v>43392</v>
          </cell>
          <cell r="CF193">
            <v>75.56</v>
          </cell>
          <cell r="CG193">
            <v>6.4839999999999995E-2</v>
          </cell>
          <cell r="CP193">
            <v>43392</v>
          </cell>
          <cell r="CQ193">
            <v>5.1660000000000004</v>
          </cell>
          <cell r="CR193">
            <v>2.1737600000000001</v>
          </cell>
          <cell r="DA193">
            <v>43395</v>
          </cell>
          <cell r="DB193">
            <v>19.09</v>
          </cell>
          <cell r="DC193">
            <v>8.5100000000000002E-3</v>
          </cell>
          <cell r="DL193">
            <v>43392</v>
          </cell>
          <cell r="DM193">
            <v>70.61</v>
          </cell>
          <cell r="DN193">
            <v>1.58693</v>
          </cell>
          <cell r="DW193">
            <v>43392</v>
          </cell>
          <cell r="DX193">
            <v>157.87</v>
          </cell>
          <cell r="DY193">
            <v>1.2168000000000001</v>
          </cell>
          <cell r="EH193">
            <v>43392</v>
          </cell>
          <cell r="EI193">
            <v>153.47</v>
          </cell>
          <cell r="EJ193">
            <v>6.7915799999999997</v>
          </cell>
          <cell r="ES193">
            <v>43392</v>
          </cell>
          <cell r="ET193">
            <v>82.41</v>
          </cell>
          <cell r="EU193">
            <v>2.1543000000000001</v>
          </cell>
          <cell r="FD193">
            <v>43392</v>
          </cell>
          <cell r="FE193">
            <v>98.54</v>
          </cell>
          <cell r="FF193">
            <v>2.9159999999999998E-2</v>
          </cell>
          <cell r="FO193">
            <v>43392</v>
          </cell>
          <cell r="FP193">
            <v>118.42</v>
          </cell>
          <cell r="FQ193">
            <v>0.12386999999999999</v>
          </cell>
          <cell r="FZ193">
            <v>43392</v>
          </cell>
          <cell r="GA193">
            <v>38.28</v>
          </cell>
          <cell r="GB193">
            <v>0.90503</v>
          </cell>
          <cell r="GK193">
            <v>43392</v>
          </cell>
          <cell r="GL193">
            <v>87.56</v>
          </cell>
          <cell r="GM193">
            <v>0.22047</v>
          </cell>
        </row>
        <row r="194">
          <cell r="F194">
            <v>43395</v>
          </cell>
          <cell r="G194">
            <v>85.18</v>
          </cell>
          <cell r="H194">
            <v>0.28802</v>
          </cell>
          <cell r="Q194">
            <v>43395</v>
          </cell>
          <cell r="R194">
            <v>146.65</v>
          </cell>
          <cell r="S194">
            <v>0.13972999999999999</v>
          </cell>
          <cell r="AB194">
            <v>43395</v>
          </cell>
          <cell r="AC194">
            <v>76.319999999999993</v>
          </cell>
          <cell r="AD194">
            <v>0.16594999999999999</v>
          </cell>
          <cell r="AM194">
            <v>43395</v>
          </cell>
          <cell r="AN194">
            <v>334.78</v>
          </cell>
          <cell r="AO194">
            <v>0.59880999999999995</v>
          </cell>
          <cell r="AX194">
            <v>43395</v>
          </cell>
          <cell r="AY194">
            <v>60.6</v>
          </cell>
          <cell r="AZ194">
            <v>0.19771</v>
          </cell>
          <cell r="BI194">
            <v>43395</v>
          </cell>
          <cell r="BJ194">
            <v>62.36</v>
          </cell>
          <cell r="BK194">
            <v>6.4399999999999999E-2</v>
          </cell>
          <cell r="BT194">
            <v>43395</v>
          </cell>
          <cell r="BU194">
            <v>2.718</v>
          </cell>
          <cell r="BV194">
            <v>0.84497999999999995</v>
          </cell>
          <cell r="CE194">
            <v>43395</v>
          </cell>
          <cell r="CF194">
            <v>75.66</v>
          </cell>
          <cell r="CG194">
            <v>7.0389999999999994E-2</v>
          </cell>
          <cell r="CP194">
            <v>43395</v>
          </cell>
          <cell r="CQ194">
            <v>5.1520000000000001</v>
          </cell>
          <cell r="CR194">
            <v>1.6998599999999999</v>
          </cell>
          <cell r="DA194">
            <v>43396</v>
          </cell>
          <cell r="DB194">
            <v>18.89</v>
          </cell>
          <cell r="DC194">
            <v>1.583E-2</v>
          </cell>
          <cell r="DL194">
            <v>43395</v>
          </cell>
          <cell r="DM194">
            <v>70.5</v>
          </cell>
          <cell r="DN194">
            <v>1.52776</v>
          </cell>
          <cell r="DW194">
            <v>43395</v>
          </cell>
          <cell r="DX194">
            <v>157.44999999999999</v>
          </cell>
          <cell r="DY194">
            <v>1.1791</v>
          </cell>
          <cell r="EH194">
            <v>43395</v>
          </cell>
          <cell r="EI194">
            <v>152.61000000000001</v>
          </cell>
          <cell r="EJ194">
            <v>4.5027400000000002</v>
          </cell>
          <cell r="ES194">
            <v>43395</v>
          </cell>
          <cell r="ET194">
            <v>82.76</v>
          </cell>
          <cell r="EU194">
            <v>1.6015600000000001</v>
          </cell>
          <cell r="FD194">
            <v>43395</v>
          </cell>
          <cell r="FE194">
            <v>99.53</v>
          </cell>
          <cell r="FF194">
            <v>2.8979999999999999E-2</v>
          </cell>
          <cell r="FO194">
            <v>43395</v>
          </cell>
          <cell r="FP194">
            <v>119.04</v>
          </cell>
          <cell r="FQ194">
            <v>0.26051999999999997</v>
          </cell>
          <cell r="FZ194">
            <v>43395</v>
          </cell>
          <cell r="GA194">
            <v>38.159999999999997</v>
          </cell>
          <cell r="GB194">
            <v>0.99682999999999999</v>
          </cell>
          <cell r="GK194">
            <v>43395</v>
          </cell>
          <cell r="GL194">
            <v>87.33</v>
          </cell>
          <cell r="GM194">
            <v>0.37280999999999997</v>
          </cell>
        </row>
        <row r="195">
          <cell r="F195">
            <v>43396</v>
          </cell>
          <cell r="G195">
            <v>83.15</v>
          </cell>
          <cell r="H195">
            <v>0.66569999999999996</v>
          </cell>
          <cell r="Q195">
            <v>43396</v>
          </cell>
          <cell r="R195">
            <v>145.61000000000001</v>
          </cell>
          <cell r="S195">
            <v>0.16058</v>
          </cell>
          <cell r="AB195">
            <v>43396</v>
          </cell>
          <cell r="AC195">
            <v>73.91</v>
          </cell>
          <cell r="AD195">
            <v>0.31206</v>
          </cell>
          <cell r="AM195">
            <v>43396</v>
          </cell>
          <cell r="AN195">
            <v>332.86</v>
          </cell>
          <cell r="AO195">
            <v>0.43330000000000002</v>
          </cell>
          <cell r="AX195">
            <v>43396</v>
          </cell>
          <cell r="AY195">
            <v>59.07</v>
          </cell>
          <cell r="AZ195">
            <v>0.24493000000000001</v>
          </cell>
          <cell r="BI195">
            <v>43396</v>
          </cell>
          <cell r="BJ195">
            <v>62</v>
          </cell>
          <cell r="BK195">
            <v>9.6070000000000003E-2</v>
          </cell>
          <cell r="BT195">
            <v>43396</v>
          </cell>
          <cell r="BU195">
            <v>2.62</v>
          </cell>
          <cell r="BV195">
            <v>0.93430000000000002</v>
          </cell>
          <cell r="CE195">
            <v>43396</v>
          </cell>
          <cell r="CF195">
            <v>75.27</v>
          </cell>
          <cell r="CG195">
            <v>0.1197</v>
          </cell>
          <cell r="CP195">
            <v>43396</v>
          </cell>
          <cell r="CQ195">
            <v>5.0620000000000003</v>
          </cell>
          <cell r="CR195">
            <v>2.9126500000000002</v>
          </cell>
          <cell r="DA195">
            <v>43397</v>
          </cell>
          <cell r="DB195">
            <v>18.850000000000001</v>
          </cell>
          <cell r="DC195">
            <v>2.9579999999999999E-2</v>
          </cell>
          <cell r="DL195">
            <v>43396</v>
          </cell>
          <cell r="DM195">
            <v>68.010000000000005</v>
          </cell>
          <cell r="DN195">
            <v>1.7126300000000001</v>
          </cell>
          <cell r="DW195">
            <v>43396</v>
          </cell>
          <cell r="DX195">
            <v>152.03</v>
          </cell>
          <cell r="DY195">
            <v>1.9372100000000001</v>
          </cell>
          <cell r="EH195">
            <v>43396</v>
          </cell>
          <cell r="EI195">
            <v>150.6</v>
          </cell>
          <cell r="EJ195">
            <v>5.37059</v>
          </cell>
          <cell r="ES195">
            <v>43396</v>
          </cell>
          <cell r="ET195">
            <v>82.61</v>
          </cell>
          <cell r="EU195">
            <v>1.67082</v>
          </cell>
          <cell r="FD195">
            <v>43396</v>
          </cell>
          <cell r="FE195">
            <v>98.48</v>
          </cell>
          <cell r="FF195">
            <v>3.4410000000000003E-2</v>
          </cell>
          <cell r="FO195">
            <v>43396</v>
          </cell>
          <cell r="FP195">
            <v>117</v>
          </cell>
          <cell r="FQ195">
            <v>0.28177999999999997</v>
          </cell>
          <cell r="FZ195">
            <v>43396</v>
          </cell>
          <cell r="GA195">
            <v>38.46</v>
          </cell>
          <cell r="GB195">
            <v>1.17641</v>
          </cell>
          <cell r="GK195">
            <v>43396</v>
          </cell>
          <cell r="GL195">
            <v>86.43</v>
          </cell>
          <cell r="GM195">
            <v>0.92684</v>
          </cell>
        </row>
        <row r="196">
          <cell r="F196">
            <v>43397</v>
          </cell>
          <cell r="G196">
            <v>81.75</v>
          </cell>
          <cell r="H196">
            <v>0.28597</v>
          </cell>
          <cell r="Q196">
            <v>43397</v>
          </cell>
          <cell r="R196">
            <v>139.82</v>
          </cell>
          <cell r="S196">
            <v>8.8709999999999997E-2</v>
          </cell>
          <cell r="AB196">
            <v>43397</v>
          </cell>
          <cell r="AC196">
            <v>72.290000000000006</v>
          </cell>
          <cell r="AD196">
            <v>0.32435999999999998</v>
          </cell>
          <cell r="AM196">
            <v>43397</v>
          </cell>
          <cell r="AN196">
            <v>322.74</v>
          </cell>
          <cell r="AO196">
            <v>0.50956000000000001</v>
          </cell>
          <cell r="AX196">
            <v>43397</v>
          </cell>
          <cell r="AY196">
            <v>57.41</v>
          </cell>
          <cell r="AZ196">
            <v>0.25991999999999998</v>
          </cell>
          <cell r="BI196">
            <v>43397</v>
          </cell>
          <cell r="BJ196">
            <v>60.83</v>
          </cell>
          <cell r="BK196">
            <v>0.22473000000000001</v>
          </cell>
          <cell r="BT196">
            <v>43397</v>
          </cell>
          <cell r="BU196">
            <v>2.6739999999999999</v>
          </cell>
          <cell r="BV196">
            <v>1.19699</v>
          </cell>
          <cell r="CE196">
            <v>43397</v>
          </cell>
          <cell r="CF196">
            <v>72.69</v>
          </cell>
          <cell r="CG196">
            <v>8.0199999999999994E-2</v>
          </cell>
          <cell r="CP196">
            <v>43397</v>
          </cell>
          <cell r="CQ196">
            <v>5.0880000000000001</v>
          </cell>
          <cell r="CR196">
            <v>1.9098999999999999</v>
          </cell>
          <cell r="DA196">
            <v>43398</v>
          </cell>
          <cell r="DB196">
            <v>18.940000000000001</v>
          </cell>
          <cell r="DC196">
            <v>1.941E-2</v>
          </cell>
          <cell r="DL196">
            <v>43397</v>
          </cell>
          <cell r="DM196">
            <v>65.38</v>
          </cell>
          <cell r="DN196">
            <v>2.2776299999999998</v>
          </cell>
          <cell r="DW196">
            <v>43397</v>
          </cell>
          <cell r="DX196">
            <v>146.5</v>
          </cell>
          <cell r="DY196">
            <v>1.92499</v>
          </cell>
          <cell r="EH196">
            <v>43397</v>
          </cell>
          <cell r="EI196">
            <v>145.34</v>
          </cell>
          <cell r="EJ196">
            <v>4.6247400000000001</v>
          </cell>
          <cell r="ES196">
            <v>43397</v>
          </cell>
          <cell r="ET196">
            <v>80.86</v>
          </cell>
          <cell r="EU196">
            <v>1.4023699999999999</v>
          </cell>
          <cell r="FD196">
            <v>43397</v>
          </cell>
          <cell r="FE196">
            <v>94.62</v>
          </cell>
          <cell r="FF196">
            <v>2.92E-2</v>
          </cell>
          <cell r="FO196">
            <v>43397</v>
          </cell>
          <cell r="FP196">
            <v>111.37</v>
          </cell>
          <cell r="FQ196">
            <v>0.32368999999999998</v>
          </cell>
          <cell r="FZ196">
            <v>43397</v>
          </cell>
          <cell r="GA196">
            <v>37.6</v>
          </cell>
          <cell r="GB196">
            <v>1.43347</v>
          </cell>
          <cell r="GK196">
            <v>43397</v>
          </cell>
          <cell r="GL196">
            <v>83.08</v>
          </cell>
          <cell r="GM196">
            <v>0.58955999999999997</v>
          </cell>
        </row>
        <row r="197">
          <cell r="F197">
            <v>43398</v>
          </cell>
          <cell r="G197">
            <v>82.3</v>
          </cell>
          <cell r="H197">
            <v>0.41413</v>
          </cell>
          <cell r="Q197">
            <v>43398</v>
          </cell>
          <cell r="R197">
            <v>142.4</v>
          </cell>
          <cell r="S197">
            <v>9.5060000000000006E-2</v>
          </cell>
          <cell r="AB197">
            <v>43398</v>
          </cell>
          <cell r="AC197">
            <v>73.34</v>
          </cell>
          <cell r="AD197">
            <v>0.25835999999999998</v>
          </cell>
          <cell r="AM197">
            <v>43398</v>
          </cell>
          <cell r="AN197">
            <v>327.89</v>
          </cell>
          <cell r="AO197">
            <v>0.57518999999999998</v>
          </cell>
          <cell r="AX197">
            <v>43398</v>
          </cell>
          <cell r="AY197">
            <v>58.6</v>
          </cell>
          <cell r="AZ197">
            <v>0.29126000000000002</v>
          </cell>
          <cell r="BI197">
            <v>43398</v>
          </cell>
          <cell r="BJ197">
            <v>61.94</v>
          </cell>
          <cell r="BK197">
            <v>0.14227999999999999</v>
          </cell>
          <cell r="BT197">
            <v>43398</v>
          </cell>
          <cell r="BU197">
            <v>2.7</v>
          </cell>
          <cell r="BV197">
            <v>0.81730000000000003</v>
          </cell>
          <cell r="CE197">
            <v>43398</v>
          </cell>
          <cell r="CF197">
            <v>73.180000000000007</v>
          </cell>
          <cell r="CG197">
            <v>0.15407999999999999</v>
          </cell>
          <cell r="CP197">
            <v>43398</v>
          </cell>
          <cell r="CQ197">
            <v>5.2119999999999997</v>
          </cell>
          <cell r="CR197">
            <v>2.9415300000000002</v>
          </cell>
          <cell r="DA197">
            <v>43399</v>
          </cell>
          <cell r="DB197">
            <v>18.940000000000001</v>
          </cell>
          <cell r="DC197">
            <v>5.1220000000000002E-2</v>
          </cell>
          <cell r="DL197">
            <v>43398</v>
          </cell>
          <cell r="DM197">
            <v>66.430000000000007</v>
          </cell>
          <cell r="DN197">
            <v>1.55375</v>
          </cell>
          <cell r="DW197">
            <v>43398</v>
          </cell>
          <cell r="DX197">
            <v>146.69999999999999</v>
          </cell>
          <cell r="DY197">
            <v>1.6301600000000001</v>
          </cell>
          <cell r="EH197">
            <v>43398</v>
          </cell>
          <cell r="EI197">
            <v>147.47999999999999</v>
          </cell>
          <cell r="EJ197">
            <v>2.8035700000000001</v>
          </cell>
          <cell r="ES197">
            <v>43398</v>
          </cell>
          <cell r="ET197">
            <v>81.72</v>
          </cell>
          <cell r="EU197">
            <v>1.1909000000000001</v>
          </cell>
          <cell r="FD197">
            <v>43398</v>
          </cell>
          <cell r="FE197">
            <v>96.55</v>
          </cell>
          <cell r="FF197">
            <v>4.394E-2</v>
          </cell>
          <cell r="FO197">
            <v>43398</v>
          </cell>
          <cell r="FP197">
            <v>111.36</v>
          </cell>
          <cell r="FQ197">
            <v>0.39641999999999999</v>
          </cell>
          <cell r="FZ197">
            <v>43398</v>
          </cell>
          <cell r="GA197">
            <v>38.520000000000003</v>
          </cell>
          <cell r="GB197">
            <v>1.46102</v>
          </cell>
          <cell r="GK197">
            <v>43398</v>
          </cell>
          <cell r="GL197">
            <v>85.44</v>
          </cell>
          <cell r="GM197">
            <v>0.56855</v>
          </cell>
        </row>
        <row r="198">
          <cell r="F198">
            <v>43399</v>
          </cell>
          <cell r="G198">
            <v>82.56</v>
          </cell>
          <cell r="H198">
            <v>0.56796999999999997</v>
          </cell>
          <cell r="Q198">
            <v>43399</v>
          </cell>
          <cell r="R198">
            <v>143.82</v>
          </cell>
          <cell r="S198">
            <v>9.6519999999999995E-2</v>
          </cell>
          <cell r="AB198">
            <v>43399</v>
          </cell>
          <cell r="AC198">
            <v>73.5</v>
          </cell>
          <cell r="AD198">
            <v>0.22633</v>
          </cell>
          <cell r="AM198">
            <v>43399</v>
          </cell>
          <cell r="AN198">
            <v>315.89</v>
          </cell>
          <cell r="AO198">
            <v>0.78232999999999997</v>
          </cell>
          <cell r="AX198">
            <v>43399</v>
          </cell>
          <cell r="AY198">
            <v>57.94</v>
          </cell>
          <cell r="AZ198">
            <v>0.40260000000000001</v>
          </cell>
          <cell r="BI198">
            <v>43399</v>
          </cell>
          <cell r="BJ198">
            <v>61.81</v>
          </cell>
          <cell r="BK198">
            <v>0.11569</v>
          </cell>
          <cell r="BT198">
            <v>43399</v>
          </cell>
          <cell r="BU198">
            <v>2.6179999999999999</v>
          </cell>
          <cell r="BV198">
            <v>1.5367599999999999</v>
          </cell>
          <cell r="CE198">
            <v>43399</v>
          </cell>
          <cell r="CF198">
            <v>72.3</v>
          </cell>
          <cell r="CG198">
            <v>0.29342000000000001</v>
          </cell>
          <cell r="CP198">
            <v>43399</v>
          </cell>
          <cell r="CQ198">
            <v>5.0599999999999996</v>
          </cell>
          <cell r="CR198">
            <v>2.8828800000000001</v>
          </cell>
          <cell r="DA198">
            <v>43402</v>
          </cell>
          <cell r="DB198">
            <v>18.760000000000002</v>
          </cell>
          <cell r="DC198">
            <v>2.4899999999999999E-2</v>
          </cell>
          <cell r="DL198">
            <v>43399</v>
          </cell>
          <cell r="DM198">
            <v>66.73</v>
          </cell>
          <cell r="DN198">
            <v>1.6498999999999999</v>
          </cell>
          <cell r="DW198">
            <v>43399</v>
          </cell>
          <cell r="DX198">
            <v>145.46</v>
          </cell>
          <cell r="DY198">
            <v>1.83321</v>
          </cell>
          <cell r="EH198">
            <v>43399</v>
          </cell>
          <cell r="EI198">
            <v>146.04</v>
          </cell>
          <cell r="EJ198">
            <v>3.4804200000000001</v>
          </cell>
          <cell r="ES198">
            <v>43399</v>
          </cell>
          <cell r="ET198">
            <v>82.06</v>
          </cell>
          <cell r="EU198">
            <v>2.15578</v>
          </cell>
          <cell r="FD198">
            <v>43399</v>
          </cell>
          <cell r="FE198">
            <v>95.41</v>
          </cell>
          <cell r="FF198">
            <v>5.169E-2</v>
          </cell>
          <cell r="FO198">
            <v>43399</v>
          </cell>
          <cell r="FP198">
            <v>111.96</v>
          </cell>
          <cell r="FQ198">
            <v>0.18934999999999999</v>
          </cell>
          <cell r="FZ198">
            <v>43399</v>
          </cell>
          <cell r="GA198">
            <v>34.75</v>
          </cell>
          <cell r="GB198">
            <v>4.0253500000000004</v>
          </cell>
          <cell r="GK198">
            <v>43399</v>
          </cell>
          <cell r="GL198">
            <v>86.91</v>
          </cell>
          <cell r="GM198">
            <v>0.45175999999999999</v>
          </cell>
        </row>
        <row r="199">
          <cell r="F199">
            <v>43402</v>
          </cell>
          <cell r="G199">
            <v>80.61</v>
          </cell>
          <cell r="H199">
            <v>0.7218</v>
          </cell>
          <cell r="Q199">
            <v>43402</v>
          </cell>
          <cell r="R199">
            <v>141.87</v>
          </cell>
          <cell r="S199">
            <v>6.4420000000000005E-2</v>
          </cell>
          <cell r="AB199">
            <v>43402</v>
          </cell>
          <cell r="AC199">
            <v>72.81</v>
          </cell>
          <cell r="AD199">
            <v>0.17316000000000001</v>
          </cell>
          <cell r="AM199">
            <v>43402</v>
          </cell>
          <cell r="AN199">
            <v>312.08999999999997</v>
          </cell>
          <cell r="AO199">
            <v>0.58904000000000001</v>
          </cell>
          <cell r="AX199">
            <v>43402</v>
          </cell>
          <cell r="AY199">
            <v>56.31</v>
          </cell>
          <cell r="AZ199">
            <v>0.36641000000000001</v>
          </cell>
          <cell r="BI199">
            <v>43402</v>
          </cell>
          <cell r="BJ199">
            <v>61.62</v>
          </cell>
          <cell r="BK199">
            <v>0.13911000000000001</v>
          </cell>
          <cell r="BT199">
            <v>43402</v>
          </cell>
          <cell r="BU199">
            <v>2.6960000000000002</v>
          </cell>
          <cell r="BV199">
            <v>0.62468000000000001</v>
          </cell>
          <cell r="CE199">
            <v>43402</v>
          </cell>
          <cell r="CF199">
            <v>69.77</v>
          </cell>
          <cell r="CG199">
            <v>0.12307999999999999</v>
          </cell>
          <cell r="CP199">
            <v>43402</v>
          </cell>
          <cell r="CQ199">
            <v>5.1959999999999997</v>
          </cell>
          <cell r="CR199">
            <v>2.8943300000000001</v>
          </cell>
          <cell r="DA199">
            <v>43403</v>
          </cell>
          <cell r="DB199">
            <v>18.82</v>
          </cell>
          <cell r="DC199">
            <v>3.117E-2</v>
          </cell>
          <cell r="DL199">
            <v>43402</v>
          </cell>
          <cell r="DM199">
            <v>65.7</v>
          </cell>
          <cell r="DN199">
            <v>1.52088</v>
          </cell>
          <cell r="DW199">
            <v>43402</v>
          </cell>
          <cell r="DX199">
            <v>145.22</v>
          </cell>
          <cell r="DY199">
            <v>1.7961199999999999</v>
          </cell>
          <cell r="EH199">
            <v>43402</v>
          </cell>
          <cell r="EI199">
            <v>141.06</v>
          </cell>
          <cell r="EJ199">
            <v>4.7416799999999997</v>
          </cell>
          <cell r="ES199">
            <v>43402</v>
          </cell>
          <cell r="ET199">
            <v>81.599999999999994</v>
          </cell>
          <cell r="EU199">
            <v>1.8895999999999999</v>
          </cell>
          <cell r="FD199">
            <v>43402</v>
          </cell>
          <cell r="FE199">
            <v>78.58</v>
          </cell>
          <cell r="FF199">
            <v>0.15842999999999999</v>
          </cell>
          <cell r="FO199">
            <v>43402</v>
          </cell>
          <cell r="FP199">
            <v>107.38</v>
          </cell>
          <cell r="FQ199">
            <v>0.20008999999999999</v>
          </cell>
          <cell r="FZ199">
            <v>43402</v>
          </cell>
          <cell r="GA199">
            <v>34.46</v>
          </cell>
          <cell r="GB199">
            <v>3.6091799999999998</v>
          </cell>
          <cell r="GK199">
            <v>43402</v>
          </cell>
          <cell r="GL199">
            <v>84.93</v>
          </cell>
          <cell r="GM199">
            <v>0.29602000000000001</v>
          </cell>
        </row>
        <row r="200">
          <cell r="F200">
            <v>43403</v>
          </cell>
          <cell r="G200">
            <v>81.239999999999995</v>
          </cell>
          <cell r="H200">
            <v>0.48621999999999999</v>
          </cell>
          <cell r="Q200">
            <v>43403</v>
          </cell>
          <cell r="R200">
            <v>146.57</v>
          </cell>
          <cell r="S200">
            <v>9.5519999999999994E-2</v>
          </cell>
          <cell r="AB200">
            <v>43403</v>
          </cell>
          <cell r="AC200">
            <v>73.209999999999994</v>
          </cell>
          <cell r="AD200">
            <v>0.34943000000000002</v>
          </cell>
          <cell r="AM200">
            <v>43403</v>
          </cell>
          <cell r="AN200">
            <v>317.41000000000003</v>
          </cell>
          <cell r="AO200">
            <v>0.58328000000000002</v>
          </cell>
          <cell r="AX200">
            <v>43403</v>
          </cell>
          <cell r="AY200">
            <v>56.93</v>
          </cell>
          <cell r="AZ200">
            <v>0.32106000000000001</v>
          </cell>
          <cell r="BI200">
            <v>43403</v>
          </cell>
          <cell r="BJ200">
            <v>62.78</v>
          </cell>
          <cell r="BK200">
            <v>0.21748000000000001</v>
          </cell>
          <cell r="BT200">
            <v>43403</v>
          </cell>
          <cell r="BU200">
            <v>2.69</v>
          </cell>
          <cell r="BV200">
            <v>0.93425999999999998</v>
          </cell>
          <cell r="CE200">
            <v>43403</v>
          </cell>
          <cell r="CF200">
            <v>70.23</v>
          </cell>
          <cell r="CG200">
            <v>0.20191999999999999</v>
          </cell>
          <cell r="CP200">
            <v>43403</v>
          </cell>
          <cell r="CQ200">
            <v>5.1059999999999999</v>
          </cell>
          <cell r="CR200">
            <v>1.6244099999999999</v>
          </cell>
          <cell r="DA200">
            <v>43404</v>
          </cell>
          <cell r="DB200">
            <v>19</v>
          </cell>
          <cell r="DC200">
            <v>1.2449999999999999E-2</v>
          </cell>
          <cell r="DL200">
            <v>43403</v>
          </cell>
          <cell r="DM200">
            <v>66.38</v>
          </cell>
          <cell r="DN200">
            <v>1.6908000000000001</v>
          </cell>
          <cell r="DW200">
            <v>43403</v>
          </cell>
          <cell r="DX200">
            <v>148.31</v>
          </cell>
          <cell r="DY200">
            <v>2.2612700000000001</v>
          </cell>
          <cell r="EH200">
            <v>43403</v>
          </cell>
          <cell r="EI200">
            <v>142.96</v>
          </cell>
          <cell r="EJ200">
            <v>4.2046400000000004</v>
          </cell>
          <cell r="ES200">
            <v>43403</v>
          </cell>
          <cell r="ET200">
            <v>83.03</v>
          </cell>
          <cell r="EU200">
            <v>1.9252800000000001</v>
          </cell>
          <cell r="FD200">
            <v>43403</v>
          </cell>
          <cell r="FE200">
            <v>80.75</v>
          </cell>
          <cell r="FF200">
            <v>0.11747</v>
          </cell>
          <cell r="FO200">
            <v>43403</v>
          </cell>
          <cell r="FP200">
            <v>109.87</v>
          </cell>
          <cell r="FQ200">
            <v>0.20849999999999999</v>
          </cell>
          <cell r="FZ200">
            <v>43403</v>
          </cell>
          <cell r="GA200">
            <v>36.29</v>
          </cell>
          <cell r="GB200">
            <v>2.9281899999999998</v>
          </cell>
          <cell r="GK200">
            <v>43403</v>
          </cell>
          <cell r="GL200">
            <v>86.81</v>
          </cell>
          <cell r="GM200">
            <v>0.24202000000000001</v>
          </cell>
        </row>
        <row r="201">
          <cell r="F201">
            <v>43404</v>
          </cell>
          <cell r="G201">
            <v>83.83</v>
          </cell>
          <cell r="H201">
            <v>0.32199</v>
          </cell>
          <cell r="Q201">
            <v>43404</v>
          </cell>
          <cell r="R201">
            <v>147.68</v>
          </cell>
          <cell r="S201">
            <v>9.5979999999999996E-2</v>
          </cell>
          <cell r="AB201">
            <v>43404</v>
          </cell>
          <cell r="AC201">
            <v>73.64</v>
          </cell>
          <cell r="AD201">
            <v>0.27816000000000002</v>
          </cell>
          <cell r="AM201">
            <v>43404</v>
          </cell>
          <cell r="AN201">
            <v>330.25</v>
          </cell>
          <cell r="AO201">
            <v>0.38535999999999998</v>
          </cell>
          <cell r="AX201">
            <v>43404</v>
          </cell>
          <cell r="AY201">
            <v>56.6</v>
          </cell>
          <cell r="AZ201">
            <v>0.32438</v>
          </cell>
          <cell r="BI201">
            <v>43404</v>
          </cell>
          <cell r="BJ201">
            <v>63.52</v>
          </cell>
          <cell r="BK201">
            <v>0.24176</v>
          </cell>
          <cell r="BT201">
            <v>43404</v>
          </cell>
          <cell r="BU201">
            <v>2.73</v>
          </cell>
          <cell r="BV201">
            <v>1.2790999999999999</v>
          </cell>
          <cell r="CE201">
            <v>43404</v>
          </cell>
          <cell r="CF201">
            <v>71.55</v>
          </cell>
          <cell r="CG201">
            <v>0.11531</v>
          </cell>
          <cell r="CP201">
            <v>43404</v>
          </cell>
          <cell r="CQ201">
            <v>5.298</v>
          </cell>
          <cell r="CR201">
            <v>5.9664599999999997</v>
          </cell>
          <cell r="DA201">
            <v>43405</v>
          </cell>
          <cell r="DB201">
            <v>18.87</v>
          </cell>
          <cell r="DC201">
            <v>8.5279999999999995E-2</v>
          </cell>
          <cell r="DL201">
            <v>43404</v>
          </cell>
          <cell r="DM201">
            <v>67.08</v>
          </cell>
          <cell r="DN201">
            <v>1.91917</v>
          </cell>
          <cell r="DW201">
            <v>43404</v>
          </cell>
          <cell r="DX201">
            <v>151.63</v>
          </cell>
          <cell r="DY201">
            <v>1.8231299999999999</v>
          </cell>
          <cell r="EH201">
            <v>43404</v>
          </cell>
          <cell r="EI201">
            <v>144.82</v>
          </cell>
          <cell r="EJ201">
            <v>4.7339000000000002</v>
          </cell>
          <cell r="ES201">
            <v>43404</v>
          </cell>
          <cell r="ET201">
            <v>82.84</v>
          </cell>
          <cell r="EU201">
            <v>2.4253499999999999</v>
          </cell>
          <cell r="FD201">
            <v>43404</v>
          </cell>
          <cell r="FE201">
            <v>81.12</v>
          </cell>
          <cell r="FF201">
            <v>0.10179000000000001</v>
          </cell>
          <cell r="FO201">
            <v>43404</v>
          </cell>
          <cell r="FP201">
            <v>109.46</v>
          </cell>
          <cell r="FQ201">
            <v>0.40307999999999999</v>
          </cell>
          <cell r="FZ201">
            <v>43404</v>
          </cell>
          <cell r="GA201">
            <v>36.31</v>
          </cell>
          <cell r="GB201">
            <v>3.93451</v>
          </cell>
          <cell r="GK201">
            <v>43404</v>
          </cell>
          <cell r="GL201">
            <v>87.04</v>
          </cell>
          <cell r="GM201">
            <v>0.45050000000000001</v>
          </cell>
        </row>
        <row r="202">
          <cell r="F202">
            <v>43405</v>
          </cell>
          <cell r="G202">
            <v>85.1</v>
          </cell>
          <cell r="H202">
            <v>0.44935000000000003</v>
          </cell>
          <cell r="Q202">
            <v>43405</v>
          </cell>
          <cell r="R202">
            <v>150.63999999999999</v>
          </cell>
          <cell r="S202">
            <v>0.22700000000000001</v>
          </cell>
          <cell r="AB202">
            <v>43405</v>
          </cell>
          <cell r="AC202">
            <v>76.17</v>
          </cell>
          <cell r="AD202">
            <v>0.27483000000000002</v>
          </cell>
          <cell r="AM202">
            <v>43405</v>
          </cell>
          <cell r="AN202">
            <v>345.59</v>
          </cell>
          <cell r="AO202">
            <v>0.54579</v>
          </cell>
          <cell r="AX202">
            <v>43405</v>
          </cell>
          <cell r="AY202">
            <v>57.85</v>
          </cell>
          <cell r="AZ202">
            <v>0.42819000000000002</v>
          </cell>
          <cell r="BI202">
            <v>43405</v>
          </cell>
          <cell r="BJ202">
            <v>65.510000000000005</v>
          </cell>
          <cell r="BK202">
            <v>0.25019000000000002</v>
          </cell>
          <cell r="BT202">
            <v>43405</v>
          </cell>
          <cell r="BU202">
            <v>2.786</v>
          </cell>
          <cell r="BV202">
            <v>1.1673899999999999</v>
          </cell>
          <cell r="CE202">
            <v>43405</v>
          </cell>
          <cell r="CF202">
            <v>74.84</v>
          </cell>
          <cell r="CG202">
            <v>0.23119999999999999</v>
          </cell>
          <cell r="CP202">
            <v>43405</v>
          </cell>
          <cell r="CQ202">
            <v>5.1760000000000002</v>
          </cell>
          <cell r="CR202">
            <v>3.2733400000000001</v>
          </cell>
          <cell r="DA202">
            <v>43406</v>
          </cell>
          <cell r="DB202">
            <v>18.989999999999998</v>
          </cell>
          <cell r="DC202">
            <v>1.3729999999999999E-2</v>
          </cell>
          <cell r="DL202">
            <v>43405</v>
          </cell>
          <cell r="DM202">
            <v>71.63</v>
          </cell>
          <cell r="DN202">
            <v>2.7800799999999999</v>
          </cell>
          <cell r="DW202">
            <v>43405</v>
          </cell>
          <cell r="DX202">
            <v>159.35</v>
          </cell>
          <cell r="DY202">
            <v>1.95434</v>
          </cell>
          <cell r="EH202">
            <v>43405</v>
          </cell>
          <cell r="EI202">
            <v>144.44999999999999</v>
          </cell>
          <cell r="EJ202">
            <v>3.7919900000000002</v>
          </cell>
          <cell r="ES202">
            <v>43405</v>
          </cell>
          <cell r="ET202">
            <v>83.4</v>
          </cell>
          <cell r="EU202">
            <v>1.6957100000000001</v>
          </cell>
          <cell r="FD202">
            <v>43405</v>
          </cell>
          <cell r="FE202">
            <v>82.32</v>
          </cell>
          <cell r="FF202">
            <v>9.7729999999999997E-2</v>
          </cell>
          <cell r="FO202">
            <v>43405</v>
          </cell>
          <cell r="FP202">
            <v>110.94</v>
          </cell>
          <cell r="FQ202">
            <v>0.32016</v>
          </cell>
          <cell r="FZ202">
            <v>43405</v>
          </cell>
          <cell r="GA202">
            <v>37.64</v>
          </cell>
          <cell r="GB202">
            <v>1.86328</v>
          </cell>
          <cell r="GK202">
            <v>43405</v>
          </cell>
          <cell r="GL202">
            <v>89.7</v>
          </cell>
          <cell r="GM202">
            <v>0.24101</v>
          </cell>
        </row>
        <row r="203">
          <cell r="F203">
            <v>43406</v>
          </cell>
          <cell r="G203">
            <v>85.5</v>
          </cell>
          <cell r="H203">
            <v>0.33526</v>
          </cell>
          <cell r="Q203">
            <v>43406</v>
          </cell>
          <cell r="R203">
            <v>168.34</v>
          </cell>
          <cell r="S203">
            <v>0.21782000000000001</v>
          </cell>
          <cell r="AB203">
            <v>43406</v>
          </cell>
          <cell r="AC203">
            <v>76.94</v>
          </cell>
          <cell r="AD203">
            <v>0.23318</v>
          </cell>
          <cell r="AM203">
            <v>43406</v>
          </cell>
          <cell r="AN203">
            <v>344.16</v>
          </cell>
          <cell r="AO203">
            <v>0.53452999999999995</v>
          </cell>
          <cell r="AX203">
            <v>43406</v>
          </cell>
          <cell r="AY203">
            <v>57.61</v>
          </cell>
          <cell r="AZ203">
            <v>0.39351000000000003</v>
          </cell>
          <cell r="BI203">
            <v>43406</v>
          </cell>
          <cell r="BJ203">
            <v>59.07</v>
          </cell>
          <cell r="BK203">
            <v>0.66996</v>
          </cell>
          <cell r="BT203">
            <v>43406</v>
          </cell>
          <cell r="BU203">
            <v>2.59</v>
          </cell>
          <cell r="BV203">
            <v>3.4031400000000001</v>
          </cell>
          <cell r="CE203">
            <v>43406</v>
          </cell>
          <cell r="CF203">
            <v>80.790000000000006</v>
          </cell>
          <cell r="CG203">
            <v>0.1459</v>
          </cell>
          <cell r="CP203">
            <v>43406</v>
          </cell>
          <cell r="CQ203">
            <v>5.1559999999999997</v>
          </cell>
          <cell r="CR203">
            <v>2.09768</v>
          </cell>
          <cell r="DA203">
            <v>43409</v>
          </cell>
          <cell r="DB203">
            <v>18.93</v>
          </cell>
          <cell r="DC203">
            <v>1.6E-2</v>
          </cell>
          <cell r="DL203">
            <v>43406</v>
          </cell>
          <cell r="DM203">
            <v>72.63</v>
          </cell>
          <cell r="DN203">
            <v>2.7424499999999998</v>
          </cell>
          <cell r="DW203">
            <v>43406</v>
          </cell>
          <cell r="DX203">
            <v>161.65</v>
          </cell>
          <cell r="DY203">
            <v>2.2727400000000002</v>
          </cell>
          <cell r="EH203">
            <v>43406</v>
          </cell>
          <cell r="EI203">
            <v>145.47999999999999</v>
          </cell>
          <cell r="EJ203">
            <v>4.8605999999999998</v>
          </cell>
          <cell r="ES203">
            <v>43406</v>
          </cell>
          <cell r="ET203">
            <v>84.57</v>
          </cell>
          <cell r="EU203">
            <v>1.5607500000000001</v>
          </cell>
          <cell r="FD203">
            <v>43406</v>
          </cell>
          <cell r="FE203">
            <v>81.010000000000005</v>
          </cell>
          <cell r="FF203">
            <v>8.7410000000000002E-2</v>
          </cell>
          <cell r="FO203">
            <v>43406</v>
          </cell>
          <cell r="FP203">
            <v>110.53</v>
          </cell>
          <cell r="FQ203">
            <v>0.23427000000000001</v>
          </cell>
          <cell r="FZ203">
            <v>43406</v>
          </cell>
          <cell r="GA203">
            <v>37.96</v>
          </cell>
          <cell r="GB203">
            <v>1.3206500000000001</v>
          </cell>
          <cell r="GK203">
            <v>43406</v>
          </cell>
          <cell r="GL203">
            <v>90.96</v>
          </cell>
          <cell r="GM203">
            <v>0.37436000000000003</v>
          </cell>
        </row>
        <row r="204">
          <cell r="F204">
            <v>43409</v>
          </cell>
          <cell r="G204">
            <v>85.01</v>
          </cell>
          <cell r="H204">
            <v>0.28623999999999999</v>
          </cell>
          <cell r="Q204">
            <v>43409</v>
          </cell>
          <cell r="R204">
            <v>162.33000000000001</v>
          </cell>
          <cell r="S204">
            <v>0.11318</v>
          </cell>
          <cell r="AB204">
            <v>43409</v>
          </cell>
          <cell r="AC204">
            <v>77.260000000000005</v>
          </cell>
          <cell r="AD204">
            <v>0.21004</v>
          </cell>
          <cell r="AM204">
            <v>43409</v>
          </cell>
          <cell r="AN204">
            <v>347.17</v>
          </cell>
          <cell r="AO204">
            <v>0.62983</v>
          </cell>
          <cell r="AX204">
            <v>43409</v>
          </cell>
          <cell r="AY204">
            <v>57.29</v>
          </cell>
          <cell r="AZ204">
            <v>0.20729</v>
          </cell>
          <cell r="BI204">
            <v>43409</v>
          </cell>
          <cell r="BJ204">
            <v>57.58</v>
          </cell>
          <cell r="BK204">
            <v>0.44751000000000002</v>
          </cell>
          <cell r="BT204">
            <v>43409</v>
          </cell>
          <cell r="BU204">
            <v>2.4940000000000002</v>
          </cell>
          <cell r="BV204">
            <v>0.96611000000000002</v>
          </cell>
          <cell r="CE204">
            <v>43409</v>
          </cell>
          <cell r="CF204">
            <v>81.92</v>
          </cell>
          <cell r="CG204">
            <v>0.15673999999999999</v>
          </cell>
          <cell r="CP204">
            <v>43409</v>
          </cell>
          <cell r="CQ204">
            <v>5.0579999999999998</v>
          </cell>
          <cell r="CR204">
            <v>1.17937</v>
          </cell>
          <cell r="DA204">
            <v>43410</v>
          </cell>
          <cell r="DB204">
            <v>18.95</v>
          </cell>
          <cell r="DC204">
            <v>1.736E-2</v>
          </cell>
          <cell r="DL204">
            <v>43409</v>
          </cell>
          <cell r="DM204">
            <v>73.510000000000005</v>
          </cell>
          <cell r="DN204">
            <v>2.6591499999999999</v>
          </cell>
          <cell r="DW204">
            <v>43409</v>
          </cell>
          <cell r="DX204">
            <v>164.1</v>
          </cell>
          <cell r="DY204">
            <v>1.66425</v>
          </cell>
          <cell r="EH204">
            <v>43409</v>
          </cell>
          <cell r="EI204">
            <v>147.18</v>
          </cell>
          <cell r="EJ204">
            <v>4.1816000000000004</v>
          </cell>
          <cell r="ES204">
            <v>43409</v>
          </cell>
          <cell r="ET204">
            <v>84.76</v>
          </cell>
          <cell r="EU204">
            <v>1.10484</v>
          </cell>
          <cell r="FD204">
            <v>43409</v>
          </cell>
          <cell r="FE204">
            <v>80.66</v>
          </cell>
          <cell r="FF204">
            <v>7.7560000000000004E-2</v>
          </cell>
          <cell r="FO204">
            <v>43409</v>
          </cell>
          <cell r="FP204">
            <v>109.98</v>
          </cell>
          <cell r="FQ204">
            <v>0.19209999999999999</v>
          </cell>
          <cell r="FZ204">
            <v>43409</v>
          </cell>
          <cell r="GA204">
            <v>37.9</v>
          </cell>
          <cell r="GB204">
            <v>1.37269</v>
          </cell>
          <cell r="GK204">
            <v>43409</v>
          </cell>
          <cell r="GL204">
            <v>90.47</v>
          </cell>
          <cell r="GM204">
            <v>0.28999999999999998</v>
          </cell>
        </row>
        <row r="205">
          <cell r="F205">
            <v>43410</v>
          </cell>
          <cell r="G205">
            <v>86.65</v>
          </cell>
          <cell r="H205">
            <v>0.32064999999999999</v>
          </cell>
          <cell r="Q205">
            <v>43410</v>
          </cell>
          <cell r="R205">
            <v>157.91999999999999</v>
          </cell>
          <cell r="S205">
            <v>0.14335000000000001</v>
          </cell>
          <cell r="AB205">
            <v>43410</v>
          </cell>
          <cell r="AC205">
            <v>78.11</v>
          </cell>
          <cell r="AD205">
            <v>0.13381000000000001</v>
          </cell>
          <cell r="AM205">
            <v>43410</v>
          </cell>
          <cell r="AN205">
            <v>355.15</v>
          </cell>
          <cell r="AO205">
            <v>0.88915</v>
          </cell>
          <cell r="AX205">
            <v>43410</v>
          </cell>
          <cell r="AY205">
            <v>58.6</v>
          </cell>
          <cell r="AZ205">
            <v>0.17213999999999999</v>
          </cell>
          <cell r="BI205">
            <v>43410</v>
          </cell>
          <cell r="BJ205">
            <v>59.02</v>
          </cell>
          <cell r="BK205">
            <v>0.21593000000000001</v>
          </cell>
          <cell r="BT205">
            <v>43410</v>
          </cell>
          <cell r="BU205">
            <v>2.4700000000000002</v>
          </cell>
          <cell r="BV205">
            <v>1.4235899999999999</v>
          </cell>
          <cell r="CE205">
            <v>43410</v>
          </cell>
          <cell r="CF205">
            <v>82.07</v>
          </cell>
          <cell r="CG205">
            <v>0.14087</v>
          </cell>
          <cell r="CP205">
            <v>43410</v>
          </cell>
          <cell r="CQ205">
            <v>5.0540000000000003</v>
          </cell>
          <cell r="CR205">
            <v>2.2276199999999999</v>
          </cell>
          <cell r="DA205">
            <v>43411</v>
          </cell>
          <cell r="DB205">
            <v>18.78</v>
          </cell>
          <cell r="DC205">
            <v>2.2009999999999998E-2</v>
          </cell>
          <cell r="DL205">
            <v>43410</v>
          </cell>
          <cell r="DM205">
            <v>74.64</v>
          </cell>
          <cell r="DN205">
            <v>2.3487200000000001</v>
          </cell>
          <cell r="DW205">
            <v>43410</v>
          </cell>
          <cell r="DX205">
            <v>167.17</v>
          </cell>
          <cell r="DY205">
            <v>1.48631</v>
          </cell>
          <cell r="EH205">
            <v>43410</v>
          </cell>
          <cell r="EI205">
            <v>148.44999999999999</v>
          </cell>
          <cell r="EJ205">
            <v>3.1785899999999998</v>
          </cell>
          <cell r="ES205">
            <v>43410</v>
          </cell>
          <cell r="ET205">
            <v>85.82</v>
          </cell>
          <cell r="EU205">
            <v>1.08341</v>
          </cell>
          <cell r="FD205">
            <v>43410</v>
          </cell>
          <cell r="FE205">
            <v>81</v>
          </cell>
          <cell r="FF205">
            <v>4.8840000000000001E-2</v>
          </cell>
          <cell r="FO205">
            <v>43410</v>
          </cell>
          <cell r="FP205">
            <v>110.87</v>
          </cell>
          <cell r="FQ205">
            <v>0.25735000000000002</v>
          </cell>
          <cell r="FZ205">
            <v>43410</v>
          </cell>
          <cell r="GA205">
            <v>37.42</v>
          </cell>
          <cell r="GB205">
            <v>0.80725000000000002</v>
          </cell>
          <cell r="GK205">
            <v>43410</v>
          </cell>
          <cell r="GL205">
            <v>90.85</v>
          </cell>
          <cell r="GM205">
            <v>0.58806000000000003</v>
          </cell>
        </row>
        <row r="206">
          <cell r="F206">
            <v>43411</v>
          </cell>
          <cell r="G206">
            <v>88.11</v>
          </cell>
          <cell r="H206">
            <v>0.49303999999999998</v>
          </cell>
          <cell r="Q206">
            <v>43411</v>
          </cell>
          <cell r="R206">
            <v>160.91999999999999</v>
          </cell>
          <cell r="S206">
            <v>0.13728000000000001</v>
          </cell>
          <cell r="AB206">
            <v>43411</v>
          </cell>
          <cell r="AC206">
            <v>78.569999999999993</v>
          </cell>
          <cell r="AD206">
            <v>0.36262</v>
          </cell>
          <cell r="AM206">
            <v>43411</v>
          </cell>
          <cell r="AN206">
            <v>360.51</v>
          </cell>
          <cell r="AO206">
            <v>0.46844000000000002</v>
          </cell>
          <cell r="AX206">
            <v>43411</v>
          </cell>
          <cell r="AY206">
            <v>59.67</v>
          </cell>
          <cell r="AZ206">
            <v>0.16581000000000001</v>
          </cell>
          <cell r="BI206">
            <v>43411</v>
          </cell>
          <cell r="BJ206">
            <v>60.72</v>
          </cell>
          <cell r="BK206">
            <v>0.18828</v>
          </cell>
          <cell r="BT206">
            <v>43411</v>
          </cell>
          <cell r="BU206">
            <v>2.488</v>
          </cell>
          <cell r="BV206">
            <v>1.50291</v>
          </cell>
          <cell r="CE206">
            <v>43411</v>
          </cell>
          <cell r="CF206">
            <v>83.59</v>
          </cell>
          <cell r="CG206">
            <v>7.5980000000000006E-2</v>
          </cell>
          <cell r="CP206">
            <v>43411</v>
          </cell>
          <cell r="CQ206">
            <v>5.0919999999999996</v>
          </cell>
          <cell r="CR206">
            <v>1.91269</v>
          </cell>
          <cell r="DA206">
            <v>43412</v>
          </cell>
          <cell r="DB206">
            <v>17.61</v>
          </cell>
          <cell r="DC206">
            <v>4.4130000000000003E-2</v>
          </cell>
          <cell r="DL206">
            <v>43411</v>
          </cell>
          <cell r="DM206">
            <v>75.239999999999995</v>
          </cell>
          <cell r="DN206">
            <v>1.9385600000000001</v>
          </cell>
          <cell r="DW206">
            <v>43411</v>
          </cell>
          <cell r="DX206">
            <v>171.03</v>
          </cell>
          <cell r="DY206">
            <v>1.756</v>
          </cell>
          <cell r="EH206">
            <v>43411</v>
          </cell>
          <cell r="EI206">
            <v>150.19999999999999</v>
          </cell>
          <cell r="EJ206">
            <v>2.1849699999999999</v>
          </cell>
          <cell r="ES206">
            <v>43411</v>
          </cell>
          <cell r="ET206">
            <v>86.85</v>
          </cell>
          <cell r="EU206">
            <v>1.1792899999999999</v>
          </cell>
          <cell r="FD206">
            <v>43411</v>
          </cell>
          <cell r="FE206">
            <v>82.07</v>
          </cell>
          <cell r="FF206">
            <v>7.8409999999999994E-2</v>
          </cell>
          <cell r="FO206">
            <v>43411</v>
          </cell>
          <cell r="FP206">
            <v>114.3</v>
          </cell>
          <cell r="FQ206">
            <v>0.18975</v>
          </cell>
          <cell r="FZ206">
            <v>43411</v>
          </cell>
          <cell r="GA206">
            <v>37.5</v>
          </cell>
          <cell r="GB206">
            <v>1.5918699999999999</v>
          </cell>
          <cell r="GK206">
            <v>43411</v>
          </cell>
          <cell r="GL206">
            <v>93.01</v>
          </cell>
          <cell r="GM206">
            <v>0.27133000000000002</v>
          </cell>
        </row>
        <row r="207">
          <cell r="F207">
            <v>43412</v>
          </cell>
          <cell r="G207">
            <v>87.9</v>
          </cell>
          <cell r="H207">
            <v>0.26741999999999999</v>
          </cell>
          <cell r="Q207">
            <v>43412</v>
          </cell>
          <cell r="R207">
            <v>163.13</v>
          </cell>
          <cell r="S207">
            <v>7.4719999999999995E-2</v>
          </cell>
          <cell r="AB207">
            <v>43412</v>
          </cell>
          <cell r="AC207">
            <v>84.04</v>
          </cell>
          <cell r="AD207">
            <v>0.62190999999999996</v>
          </cell>
          <cell r="AM207">
            <v>43412</v>
          </cell>
          <cell r="AN207">
            <v>357.63</v>
          </cell>
          <cell r="AO207">
            <v>0.31535999999999997</v>
          </cell>
          <cell r="AX207">
            <v>43412</v>
          </cell>
          <cell r="AY207">
            <v>59.1</v>
          </cell>
          <cell r="AZ207">
            <v>0.27271000000000001</v>
          </cell>
          <cell r="BI207">
            <v>43412</v>
          </cell>
          <cell r="BJ207">
            <v>60.56</v>
          </cell>
          <cell r="BK207">
            <v>0.16517000000000001</v>
          </cell>
          <cell r="BT207">
            <v>43412</v>
          </cell>
          <cell r="BU207">
            <v>2.548</v>
          </cell>
          <cell r="BV207">
            <v>0.76844000000000001</v>
          </cell>
          <cell r="CE207">
            <v>43412</v>
          </cell>
          <cell r="CF207">
            <v>82.74</v>
          </cell>
          <cell r="CG207">
            <v>0.14666000000000001</v>
          </cell>
          <cell r="CP207">
            <v>43412</v>
          </cell>
          <cell r="CQ207">
            <v>5.1260000000000003</v>
          </cell>
          <cell r="CR207">
            <v>2.1745000000000001</v>
          </cell>
          <cell r="DA207">
            <v>43413</v>
          </cell>
          <cell r="DB207">
            <v>17.399999999999999</v>
          </cell>
          <cell r="DC207">
            <v>1.477E-2</v>
          </cell>
          <cell r="DL207">
            <v>43412</v>
          </cell>
          <cell r="DM207">
            <v>74.97</v>
          </cell>
          <cell r="DN207">
            <v>1.6955199999999999</v>
          </cell>
          <cell r="DW207">
            <v>43412</v>
          </cell>
          <cell r="DX207">
            <v>171</v>
          </cell>
          <cell r="DY207">
            <v>1.6995400000000001</v>
          </cell>
          <cell r="EH207">
            <v>43412</v>
          </cell>
          <cell r="EI207">
            <v>150.55000000000001</v>
          </cell>
          <cell r="EJ207">
            <v>2.8010299999999999</v>
          </cell>
          <cell r="ES207">
            <v>43412</v>
          </cell>
          <cell r="ET207">
            <v>86.77</v>
          </cell>
          <cell r="EU207">
            <v>0.81879999999999997</v>
          </cell>
          <cell r="FD207">
            <v>43412</v>
          </cell>
          <cell r="FE207">
            <v>80.95</v>
          </cell>
          <cell r="FF207">
            <v>6.3689999999999997E-2</v>
          </cell>
          <cell r="FO207">
            <v>43412</v>
          </cell>
          <cell r="FP207">
            <v>112.15</v>
          </cell>
          <cell r="FQ207">
            <v>0.18074000000000001</v>
          </cell>
          <cell r="FZ207">
            <v>43412</v>
          </cell>
          <cell r="GA207">
            <v>37.99</v>
          </cell>
          <cell r="GB207">
            <v>1.40662</v>
          </cell>
          <cell r="GK207">
            <v>43412</v>
          </cell>
          <cell r="GL207">
            <v>94.04</v>
          </cell>
          <cell r="GM207">
            <v>0.25147000000000003</v>
          </cell>
        </row>
        <row r="208">
          <cell r="F208">
            <v>43413</v>
          </cell>
          <cell r="G208">
            <v>87.98</v>
          </cell>
          <cell r="H208">
            <v>0.40950999999999999</v>
          </cell>
          <cell r="Q208">
            <v>43413</v>
          </cell>
          <cell r="R208">
            <v>160.1</v>
          </cell>
          <cell r="S208">
            <v>7.8880000000000006E-2</v>
          </cell>
          <cell r="AB208">
            <v>43413</v>
          </cell>
          <cell r="AC208">
            <v>82.69</v>
          </cell>
          <cell r="AD208">
            <v>0.32988000000000001</v>
          </cell>
          <cell r="AM208">
            <v>43413</v>
          </cell>
          <cell r="AN208">
            <v>357.46</v>
          </cell>
          <cell r="AO208">
            <v>0.26319999999999999</v>
          </cell>
          <cell r="AX208">
            <v>43413</v>
          </cell>
          <cell r="AY208">
            <v>57.85</v>
          </cell>
          <cell r="AZ208">
            <v>0.1424</v>
          </cell>
          <cell r="BI208">
            <v>43413</v>
          </cell>
          <cell r="BJ208">
            <v>58.53</v>
          </cell>
          <cell r="BK208">
            <v>0.18898999999999999</v>
          </cell>
          <cell r="BT208">
            <v>43413</v>
          </cell>
          <cell r="BU208">
            <v>2.512</v>
          </cell>
          <cell r="BV208">
            <v>0.43591999999999997</v>
          </cell>
          <cell r="CE208">
            <v>43413</v>
          </cell>
          <cell r="CF208">
            <v>81.94</v>
          </cell>
          <cell r="CG208">
            <v>6.7250000000000004E-2</v>
          </cell>
          <cell r="CP208">
            <v>43413</v>
          </cell>
          <cell r="CQ208">
            <v>5.0720000000000001</v>
          </cell>
          <cell r="CR208">
            <v>1.1953</v>
          </cell>
          <cell r="DA208">
            <v>43416</v>
          </cell>
          <cell r="DB208">
            <v>17.5</v>
          </cell>
          <cell r="DC208">
            <v>2.0250000000000001E-2</v>
          </cell>
          <cell r="DL208">
            <v>43413</v>
          </cell>
          <cell r="DM208">
            <v>74.45</v>
          </cell>
          <cell r="DN208">
            <v>1.5568</v>
          </cell>
          <cell r="DW208">
            <v>43413</v>
          </cell>
          <cell r="DX208">
            <v>167.33</v>
          </cell>
          <cell r="DY208">
            <v>1.9524699999999999</v>
          </cell>
          <cell r="EH208">
            <v>43413</v>
          </cell>
          <cell r="EI208">
            <v>150.32</v>
          </cell>
          <cell r="EJ208">
            <v>2.3784299999999998</v>
          </cell>
          <cell r="ES208">
            <v>43413</v>
          </cell>
          <cell r="ET208">
            <v>86.42</v>
          </cell>
          <cell r="EU208">
            <v>1.37094</v>
          </cell>
          <cell r="FD208">
            <v>43413</v>
          </cell>
          <cell r="FE208">
            <v>79.41</v>
          </cell>
          <cell r="FF208">
            <v>6.8360000000000004E-2</v>
          </cell>
          <cell r="FO208">
            <v>43413</v>
          </cell>
          <cell r="FP208">
            <v>110.74</v>
          </cell>
          <cell r="FQ208">
            <v>0.24131</v>
          </cell>
          <cell r="FZ208">
            <v>43413</v>
          </cell>
          <cell r="GA208">
            <v>37.57</v>
          </cell>
          <cell r="GB208">
            <v>0.89087000000000005</v>
          </cell>
          <cell r="GK208">
            <v>43413</v>
          </cell>
          <cell r="GL208">
            <v>92.66</v>
          </cell>
          <cell r="GM208">
            <v>0.17932999999999999</v>
          </cell>
        </row>
        <row r="209">
          <cell r="F209">
            <v>43416</v>
          </cell>
          <cell r="G209">
            <v>86.43</v>
          </cell>
          <cell r="H209">
            <v>0.32468999999999998</v>
          </cell>
          <cell r="Q209">
            <v>43416</v>
          </cell>
          <cell r="R209">
            <v>157.19999999999999</v>
          </cell>
          <cell r="S209">
            <v>9.3640000000000001E-2</v>
          </cell>
          <cell r="AB209">
            <v>43416</v>
          </cell>
          <cell r="AC209">
            <v>80.8</v>
          </cell>
          <cell r="AD209">
            <v>0.23114999999999999</v>
          </cell>
          <cell r="AM209">
            <v>43416</v>
          </cell>
          <cell r="AN209">
            <v>343.13</v>
          </cell>
          <cell r="AO209">
            <v>0.62112999999999996</v>
          </cell>
          <cell r="AX209">
            <v>43416</v>
          </cell>
          <cell r="AY209">
            <v>57.03</v>
          </cell>
          <cell r="AZ209">
            <v>0.15622</v>
          </cell>
          <cell r="BI209">
            <v>43416</v>
          </cell>
          <cell r="BJ209">
            <v>57.7</v>
          </cell>
          <cell r="BK209">
            <v>0.18522</v>
          </cell>
          <cell r="BT209">
            <v>43416</v>
          </cell>
          <cell r="BU209">
            <v>2.4940000000000002</v>
          </cell>
          <cell r="BV209">
            <v>0.53190999999999999</v>
          </cell>
          <cell r="CE209">
            <v>43416</v>
          </cell>
          <cell r="CF209">
            <v>79.150000000000006</v>
          </cell>
          <cell r="CG209">
            <v>6.7919999999999994E-2</v>
          </cell>
          <cell r="CP209">
            <v>43416</v>
          </cell>
          <cell r="CQ209">
            <v>5.1760000000000002</v>
          </cell>
          <cell r="CR209">
            <v>2.32138</v>
          </cell>
          <cell r="DA209">
            <v>43417</v>
          </cell>
          <cell r="DB209">
            <v>17.71</v>
          </cell>
          <cell r="DC209">
            <v>1.291E-2</v>
          </cell>
          <cell r="DL209">
            <v>43416</v>
          </cell>
          <cell r="DM209">
            <v>72.739999999999995</v>
          </cell>
          <cell r="DN209">
            <v>1.9317299999999999</v>
          </cell>
          <cell r="DW209">
            <v>43416</v>
          </cell>
          <cell r="DX209">
            <v>165.05</v>
          </cell>
          <cell r="DY209">
            <v>1.6087499999999999</v>
          </cell>
          <cell r="EH209">
            <v>43416</v>
          </cell>
          <cell r="EI209">
            <v>148.13</v>
          </cell>
          <cell r="EJ209">
            <v>2.26118</v>
          </cell>
          <cell r="ES209">
            <v>43416</v>
          </cell>
          <cell r="ET209">
            <v>85.29</v>
          </cell>
          <cell r="EU209">
            <v>1.30904</v>
          </cell>
          <cell r="FD209">
            <v>43416</v>
          </cell>
          <cell r="FE209">
            <v>78.39</v>
          </cell>
          <cell r="FF209">
            <v>7.3779999999999998E-2</v>
          </cell>
          <cell r="FO209">
            <v>43416</v>
          </cell>
          <cell r="FP209">
            <v>107.33</v>
          </cell>
          <cell r="FQ209">
            <v>0.31789000000000001</v>
          </cell>
          <cell r="FZ209">
            <v>43416</v>
          </cell>
          <cell r="GA209">
            <v>36.76</v>
          </cell>
          <cell r="GB209">
            <v>1.0095499999999999</v>
          </cell>
          <cell r="GK209">
            <v>43416</v>
          </cell>
          <cell r="GL209">
            <v>90.7</v>
          </cell>
          <cell r="GM209">
            <v>0.19619</v>
          </cell>
        </row>
        <row r="210">
          <cell r="F210">
            <v>43417</v>
          </cell>
          <cell r="G210">
            <v>87.43</v>
          </cell>
          <cell r="H210">
            <v>0.30285000000000001</v>
          </cell>
          <cell r="Q210">
            <v>43417</v>
          </cell>
          <cell r="R210">
            <v>154.46</v>
          </cell>
          <cell r="S210">
            <v>0.13585</v>
          </cell>
          <cell r="AB210">
            <v>43417</v>
          </cell>
          <cell r="AC210">
            <v>80.36</v>
          </cell>
          <cell r="AD210">
            <v>0.20086000000000001</v>
          </cell>
          <cell r="AM210">
            <v>43417</v>
          </cell>
          <cell r="AN210">
            <v>345.64</v>
          </cell>
          <cell r="AO210">
            <v>0.56054000000000004</v>
          </cell>
          <cell r="AX210">
            <v>43417</v>
          </cell>
          <cell r="AY210">
            <v>57.26</v>
          </cell>
          <cell r="AZ210">
            <v>0.20251</v>
          </cell>
          <cell r="BI210">
            <v>43417</v>
          </cell>
          <cell r="BJ210">
            <v>57.19</v>
          </cell>
          <cell r="BK210">
            <v>0.13234000000000001</v>
          </cell>
          <cell r="BT210">
            <v>43417</v>
          </cell>
          <cell r="BU210">
            <v>2.552</v>
          </cell>
          <cell r="BV210">
            <v>0.53093000000000001</v>
          </cell>
          <cell r="CE210">
            <v>43417</v>
          </cell>
          <cell r="CF210">
            <v>79.209999999999994</v>
          </cell>
          <cell r="CG210">
            <v>8.3970000000000003E-2</v>
          </cell>
          <cell r="CP210">
            <v>43417</v>
          </cell>
          <cell r="CQ210">
            <v>5.31</v>
          </cell>
          <cell r="CR210">
            <v>2.9894400000000001</v>
          </cell>
          <cell r="DA210">
            <v>43418</v>
          </cell>
          <cell r="DB210">
            <v>17.7</v>
          </cell>
          <cell r="DC210">
            <v>1.086E-2</v>
          </cell>
          <cell r="DL210">
            <v>43417</v>
          </cell>
          <cell r="DM210">
            <v>72.81</v>
          </cell>
          <cell r="DN210">
            <v>1.6780900000000001</v>
          </cell>
          <cell r="DW210">
            <v>43417</v>
          </cell>
          <cell r="DX210">
            <v>164.44</v>
          </cell>
          <cell r="DY210">
            <v>1.16272</v>
          </cell>
          <cell r="EH210">
            <v>43417</v>
          </cell>
          <cell r="EI210">
            <v>147.68</v>
          </cell>
          <cell r="EJ210">
            <v>2.4729399999999999</v>
          </cell>
          <cell r="ES210">
            <v>43417</v>
          </cell>
          <cell r="ET210">
            <v>85.32</v>
          </cell>
          <cell r="EU210">
            <v>1.30511</v>
          </cell>
          <cell r="FD210">
            <v>43417</v>
          </cell>
          <cell r="FE210">
            <v>79.3</v>
          </cell>
          <cell r="FF210">
            <v>7.0739999999999997E-2</v>
          </cell>
          <cell r="FO210">
            <v>43417</v>
          </cell>
          <cell r="FP210">
            <v>108.04</v>
          </cell>
          <cell r="FQ210">
            <v>0.26127</v>
          </cell>
          <cell r="FZ210">
            <v>43417</v>
          </cell>
          <cell r="GA210">
            <v>37.07</v>
          </cell>
          <cell r="GB210">
            <v>1.0693699999999999</v>
          </cell>
          <cell r="GK210">
            <v>43417</v>
          </cell>
          <cell r="GL210">
            <v>90.59</v>
          </cell>
          <cell r="GM210">
            <v>0.30398999999999998</v>
          </cell>
        </row>
        <row r="211">
          <cell r="F211">
            <v>43418</v>
          </cell>
          <cell r="G211">
            <v>82.6</v>
          </cell>
          <cell r="H211">
            <v>0.54490000000000005</v>
          </cell>
          <cell r="Q211">
            <v>43418</v>
          </cell>
          <cell r="R211">
            <v>151.22999999999999</v>
          </cell>
          <cell r="S211">
            <v>0.10864</v>
          </cell>
          <cell r="AB211">
            <v>43418</v>
          </cell>
          <cell r="AC211">
            <v>79.89</v>
          </cell>
          <cell r="AD211">
            <v>0.18271999999999999</v>
          </cell>
          <cell r="AM211">
            <v>43418</v>
          </cell>
          <cell r="AN211">
            <v>339.96</v>
          </cell>
          <cell r="AO211">
            <v>0.40822999999999998</v>
          </cell>
          <cell r="AX211">
            <v>43418</v>
          </cell>
          <cell r="AY211">
            <v>58</v>
          </cell>
          <cell r="AZ211">
            <v>0.28238999999999997</v>
          </cell>
          <cell r="BI211">
            <v>43418</v>
          </cell>
          <cell r="BJ211">
            <v>56.98</v>
          </cell>
          <cell r="BK211">
            <v>0.13386000000000001</v>
          </cell>
          <cell r="BT211">
            <v>43418</v>
          </cell>
          <cell r="BU211">
            <v>2.524</v>
          </cell>
          <cell r="BV211">
            <v>0.62527999999999995</v>
          </cell>
          <cell r="CE211">
            <v>43418</v>
          </cell>
          <cell r="CF211">
            <v>80.63</v>
          </cell>
          <cell r="CG211">
            <v>0.13292000000000001</v>
          </cell>
          <cell r="CP211">
            <v>43418</v>
          </cell>
          <cell r="CQ211">
            <v>5.242</v>
          </cell>
          <cell r="CR211">
            <v>2.6011000000000002</v>
          </cell>
          <cell r="DA211">
            <v>43419</v>
          </cell>
          <cell r="DB211">
            <v>17.64</v>
          </cell>
          <cell r="DC211">
            <v>2.0289999999999999E-2</v>
          </cell>
          <cell r="DL211">
            <v>43418</v>
          </cell>
          <cell r="DM211">
            <v>72.97</v>
          </cell>
          <cell r="DN211">
            <v>1.5683100000000001</v>
          </cell>
          <cell r="DW211">
            <v>43418</v>
          </cell>
          <cell r="DX211">
            <v>166.72</v>
          </cell>
          <cell r="DY211">
            <v>1.98607</v>
          </cell>
          <cell r="EH211">
            <v>43418</v>
          </cell>
          <cell r="EI211">
            <v>147.53</v>
          </cell>
          <cell r="EJ211">
            <v>2.82728</v>
          </cell>
          <cell r="ES211">
            <v>43418</v>
          </cell>
          <cell r="ET211">
            <v>84.75</v>
          </cell>
          <cell r="EU211">
            <v>1.69587</v>
          </cell>
          <cell r="FD211">
            <v>43418</v>
          </cell>
          <cell r="FE211">
            <v>80.319999999999993</v>
          </cell>
          <cell r="FF211">
            <v>0.13875999999999999</v>
          </cell>
          <cell r="FO211">
            <v>43418</v>
          </cell>
          <cell r="FP211">
            <v>107.81</v>
          </cell>
          <cell r="FQ211">
            <v>0.38217000000000001</v>
          </cell>
          <cell r="FZ211">
            <v>43418</v>
          </cell>
          <cell r="GA211">
            <v>37</v>
          </cell>
          <cell r="GB211">
            <v>1.2371399999999999</v>
          </cell>
          <cell r="GK211">
            <v>43418</v>
          </cell>
          <cell r="GL211">
            <v>91.58</v>
          </cell>
          <cell r="GM211">
            <v>0.35010999999999998</v>
          </cell>
        </row>
        <row r="212">
          <cell r="F212">
            <v>43419</v>
          </cell>
          <cell r="G212">
            <v>84.52</v>
          </cell>
          <cell r="H212">
            <v>0.29365999999999998</v>
          </cell>
          <cell r="Q212">
            <v>43419</v>
          </cell>
          <cell r="R212">
            <v>153.16999999999999</v>
          </cell>
          <cell r="S212">
            <v>7.8299999999999995E-2</v>
          </cell>
          <cell r="AB212">
            <v>43419</v>
          </cell>
          <cell r="AC212">
            <v>81.569999999999993</v>
          </cell>
          <cell r="AD212">
            <v>0.20537</v>
          </cell>
          <cell r="AM212">
            <v>43419</v>
          </cell>
          <cell r="AN212">
            <v>344.43</v>
          </cell>
          <cell r="AO212">
            <v>0.40600000000000003</v>
          </cell>
          <cell r="AX212">
            <v>43419</v>
          </cell>
          <cell r="AY212">
            <v>59.37</v>
          </cell>
          <cell r="AZ212">
            <v>0.17280000000000001</v>
          </cell>
          <cell r="BI212">
            <v>43419</v>
          </cell>
          <cell r="BJ212">
            <v>57.95</v>
          </cell>
          <cell r="BK212">
            <v>0.13386999999999999</v>
          </cell>
          <cell r="BT212">
            <v>43419</v>
          </cell>
          <cell r="BU212">
            <v>2.56</v>
          </cell>
          <cell r="BV212">
            <v>0.95338000000000001</v>
          </cell>
          <cell r="CE212">
            <v>43419</v>
          </cell>
          <cell r="CF212">
            <v>85.06</v>
          </cell>
          <cell r="CG212">
            <v>0.15534999999999999</v>
          </cell>
          <cell r="CP212">
            <v>43419</v>
          </cell>
          <cell r="CQ212">
            <v>5.2</v>
          </cell>
          <cell r="CR212">
            <v>2.8805999999999998</v>
          </cell>
          <cell r="DA212">
            <v>43420</v>
          </cell>
          <cell r="DB212">
            <v>16.760000000000002</v>
          </cell>
          <cell r="DC212">
            <v>1.321E-2</v>
          </cell>
          <cell r="DL212">
            <v>43419</v>
          </cell>
          <cell r="DM212">
            <v>74.400000000000006</v>
          </cell>
          <cell r="DN212">
            <v>1.58751</v>
          </cell>
          <cell r="DW212">
            <v>43419</v>
          </cell>
          <cell r="DX212">
            <v>169.94</v>
          </cell>
          <cell r="DY212">
            <v>1.0341800000000001</v>
          </cell>
          <cell r="EH212">
            <v>43419</v>
          </cell>
          <cell r="EI212">
            <v>147.77000000000001</v>
          </cell>
          <cell r="EJ212">
            <v>3.02908</v>
          </cell>
          <cell r="ES212">
            <v>43419</v>
          </cell>
          <cell r="ET212">
            <v>86.19</v>
          </cell>
          <cell r="EU212">
            <v>1.30914</v>
          </cell>
          <cell r="FD212">
            <v>43419</v>
          </cell>
          <cell r="FE212">
            <v>80.73</v>
          </cell>
          <cell r="FF212">
            <v>7.6789999999999997E-2</v>
          </cell>
          <cell r="FO212">
            <v>43419</v>
          </cell>
          <cell r="FP212">
            <v>110.19</v>
          </cell>
          <cell r="FQ212">
            <v>0.18138000000000001</v>
          </cell>
          <cell r="FZ212">
            <v>43419</v>
          </cell>
          <cell r="GA212">
            <v>37.36</v>
          </cell>
          <cell r="GB212">
            <v>1.37517</v>
          </cell>
          <cell r="GK212">
            <v>43419</v>
          </cell>
          <cell r="GL212">
            <v>91.6</v>
          </cell>
          <cell r="GM212">
            <v>0.30581000000000003</v>
          </cell>
        </row>
        <row r="213">
          <cell r="F213">
            <v>43420</v>
          </cell>
          <cell r="G213">
            <v>84.71</v>
          </cell>
          <cell r="H213">
            <v>0.31546000000000002</v>
          </cell>
          <cell r="Q213">
            <v>43420</v>
          </cell>
          <cell r="R213">
            <v>155.1</v>
          </cell>
          <cell r="S213">
            <v>8.6919999999999997E-2</v>
          </cell>
          <cell r="AB213">
            <v>43420</v>
          </cell>
          <cell r="AC213">
            <v>81.86</v>
          </cell>
          <cell r="AD213">
            <v>0.27294000000000002</v>
          </cell>
          <cell r="AM213">
            <v>43420</v>
          </cell>
          <cell r="AN213">
            <v>347.77</v>
          </cell>
          <cell r="AO213">
            <v>0.32773000000000002</v>
          </cell>
          <cell r="AX213">
            <v>43420</v>
          </cell>
          <cell r="AY213">
            <v>60.31</v>
          </cell>
          <cell r="AZ213">
            <v>0.36914000000000002</v>
          </cell>
          <cell r="BI213">
            <v>43420</v>
          </cell>
          <cell r="BJ213">
            <v>58.28</v>
          </cell>
          <cell r="BK213">
            <v>0.1741</v>
          </cell>
          <cell r="BT213">
            <v>43420</v>
          </cell>
          <cell r="BU213">
            <v>2.5459999999999998</v>
          </cell>
          <cell r="BV213">
            <v>0.71653999999999995</v>
          </cell>
          <cell r="CE213">
            <v>43420</v>
          </cell>
          <cell r="CF213">
            <v>84.9</v>
          </cell>
          <cell r="CG213">
            <v>0.16327</v>
          </cell>
          <cell r="CP213">
            <v>43420</v>
          </cell>
          <cell r="CQ213">
            <v>5.1159999999999997</v>
          </cell>
          <cell r="CR213">
            <v>2.8706100000000001</v>
          </cell>
          <cell r="DA213">
            <v>43423</v>
          </cell>
          <cell r="DB213">
            <v>16.850000000000001</v>
          </cell>
          <cell r="DC213">
            <v>8.4700000000000001E-3</v>
          </cell>
          <cell r="DL213">
            <v>43420</v>
          </cell>
          <cell r="DM213">
            <v>74.38</v>
          </cell>
          <cell r="DN213">
            <v>1.52691</v>
          </cell>
          <cell r="DW213">
            <v>43420</v>
          </cell>
          <cell r="DX213">
            <v>171.31</v>
          </cell>
          <cell r="DY213">
            <v>1.1362099999999999</v>
          </cell>
          <cell r="EH213">
            <v>43420</v>
          </cell>
          <cell r="EI213">
            <v>148.55000000000001</v>
          </cell>
          <cell r="EJ213">
            <v>3.1572200000000001</v>
          </cell>
          <cell r="ES213">
            <v>43420</v>
          </cell>
          <cell r="ET213">
            <v>87.62</v>
          </cell>
          <cell r="EU213">
            <v>1.4588099999999999</v>
          </cell>
          <cell r="FD213">
            <v>43420</v>
          </cell>
          <cell r="FE213">
            <v>80.63</v>
          </cell>
          <cell r="FF213">
            <v>0.19807</v>
          </cell>
          <cell r="FO213">
            <v>43420</v>
          </cell>
          <cell r="FP213">
            <v>108.87</v>
          </cell>
          <cell r="FQ213">
            <v>0.14360999999999999</v>
          </cell>
          <cell r="FZ213">
            <v>43420</v>
          </cell>
          <cell r="GA213">
            <v>37.9</v>
          </cell>
          <cell r="GB213">
            <v>1.0315799999999999</v>
          </cell>
          <cell r="GK213">
            <v>43420</v>
          </cell>
          <cell r="GL213">
            <v>91.63</v>
          </cell>
          <cell r="GM213">
            <v>0.2616</v>
          </cell>
        </row>
        <row r="214">
          <cell r="F214">
            <v>43423</v>
          </cell>
          <cell r="G214">
            <v>82.07</v>
          </cell>
          <cell r="H214">
            <v>0.37311</v>
          </cell>
          <cell r="Q214">
            <v>43423</v>
          </cell>
          <cell r="R214">
            <v>151.1</v>
          </cell>
          <cell r="S214">
            <v>5.5840000000000001E-2</v>
          </cell>
          <cell r="AB214">
            <v>43423</v>
          </cell>
          <cell r="AC214">
            <v>79.489999999999995</v>
          </cell>
          <cell r="AD214">
            <v>0.17455000000000001</v>
          </cell>
          <cell r="AM214">
            <v>43423</v>
          </cell>
          <cell r="AN214">
            <v>337.87</v>
          </cell>
          <cell r="AO214">
            <v>0.29951</v>
          </cell>
          <cell r="AX214">
            <v>43423</v>
          </cell>
          <cell r="AY214">
            <v>59.18</v>
          </cell>
          <cell r="AZ214">
            <v>0.17527000000000001</v>
          </cell>
          <cell r="BI214">
            <v>43423</v>
          </cell>
          <cell r="BJ214">
            <v>57.66</v>
          </cell>
          <cell r="BK214">
            <v>0.23032</v>
          </cell>
          <cell r="BT214">
            <v>43423</v>
          </cell>
          <cell r="BU214">
            <v>2.5339999999999998</v>
          </cell>
          <cell r="BV214">
            <v>0.99768000000000001</v>
          </cell>
          <cell r="CE214">
            <v>43423</v>
          </cell>
          <cell r="CF214">
            <v>81.78</v>
          </cell>
          <cell r="CG214">
            <v>9.6009999999999998E-2</v>
          </cell>
          <cell r="CP214">
            <v>43423</v>
          </cell>
          <cell r="CQ214">
            <v>5.1420000000000003</v>
          </cell>
          <cell r="CR214">
            <v>1.9224000000000001</v>
          </cell>
          <cell r="DA214">
            <v>43424</v>
          </cell>
          <cell r="DB214">
            <v>16.54</v>
          </cell>
          <cell r="DC214">
            <v>9.2700000000000005E-3</v>
          </cell>
          <cell r="DL214">
            <v>43423</v>
          </cell>
          <cell r="DM214">
            <v>72.599999999999994</v>
          </cell>
          <cell r="DN214">
            <v>1.3049200000000001</v>
          </cell>
          <cell r="DW214">
            <v>43423</v>
          </cell>
          <cell r="DX214">
            <v>167.57</v>
          </cell>
          <cell r="DY214">
            <v>1.1448400000000001</v>
          </cell>
          <cell r="EH214">
            <v>43423</v>
          </cell>
          <cell r="EI214">
            <v>147.47</v>
          </cell>
          <cell r="EJ214">
            <v>2.2569400000000002</v>
          </cell>
          <cell r="ES214">
            <v>43423</v>
          </cell>
          <cell r="ET214">
            <v>86.54</v>
          </cell>
          <cell r="EU214">
            <v>1.0966899999999999</v>
          </cell>
          <cell r="FD214">
            <v>43423</v>
          </cell>
          <cell r="FE214">
            <v>80.22</v>
          </cell>
          <cell r="FF214">
            <v>6.2969999999999998E-2</v>
          </cell>
          <cell r="FO214">
            <v>43423</v>
          </cell>
          <cell r="FP214">
            <v>106.45</v>
          </cell>
          <cell r="FQ214">
            <v>0.31673000000000001</v>
          </cell>
          <cell r="FZ214">
            <v>43423</v>
          </cell>
          <cell r="GA214">
            <v>37.479999999999997</v>
          </cell>
          <cell r="GB214">
            <v>1.02901</v>
          </cell>
          <cell r="GK214">
            <v>43423</v>
          </cell>
          <cell r="GL214">
            <v>88.98</v>
          </cell>
          <cell r="GM214">
            <v>0.36541000000000001</v>
          </cell>
        </row>
        <row r="215">
          <cell r="F215">
            <v>43424</v>
          </cell>
          <cell r="G215">
            <v>80.819999999999993</v>
          </cell>
          <cell r="H215">
            <v>0.42664000000000002</v>
          </cell>
          <cell r="Q215">
            <v>43424</v>
          </cell>
          <cell r="R215">
            <v>145.94999999999999</v>
          </cell>
          <cell r="S215">
            <v>8.0790000000000001E-2</v>
          </cell>
          <cell r="AB215">
            <v>43424</v>
          </cell>
          <cell r="AC215">
            <v>79.55</v>
          </cell>
          <cell r="AD215">
            <v>0.20193</v>
          </cell>
          <cell r="AM215">
            <v>43424</v>
          </cell>
          <cell r="AN215">
            <v>329.46</v>
          </cell>
          <cell r="AO215">
            <v>1.01938</v>
          </cell>
          <cell r="AX215">
            <v>43424</v>
          </cell>
          <cell r="AY215">
            <v>57.81</v>
          </cell>
          <cell r="AZ215">
            <v>0.1852</v>
          </cell>
          <cell r="BI215">
            <v>43424</v>
          </cell>
          <cell r="BJ215">
            <v>56.5</v>
          </cell>
          <cell r="BK215">
            <v>0.15187999999999999</v>
          </cell>
          <cell r="BT215">
            <v>43424</v>
          </cell>
          <cell r="BU215">
            <v>2.52</v>
          </cell>
          <cell r="BV215">
            <v>1.0681499999999999</v>
          </cell>
          <cell r="CE215">
            <v>43424</v>
          </cell>
          <cell r="CF215">
            <v>80.66</v>
          </cell>
          <cell r="CG215">
            <v>6.8330000000000002E-2</v>
          </cell>
          <cell r="CP215">
            <v>43424</v>
          </cell>
          <cell r="CQ215">
            <v>5.1260000000000003</v>
          </cell>
          <cell r="CR215">
            <v>3.5026799999999998</v>
          </cell>
          <cell r="DA215">
            <v>43425</v>
          </cell>
          <cell r="DB215">
            <v>16.59</v>
          </cell>
          <cell r="DC215">
            <v>6.8700000000000002E-3</v>
          </cell>
          <cell r="DL215">
            <v>43424</v>
          </cell>
          <cell r="DM215">
            <v>71.239999999999995</v>
          </cell>
          <cell r="DN215">
            <v>1.84029</v>
          </cell>
          <cell r="DW215">
            <v>43424</v>
          </cell>
          <cell r="DX215">
            <v>163.71</v>
          </cell>
          <cell r="DY215">
            <v>1.05325</v>
          </cell>
          <cell r="EH215">
            <v>43424</v>
          </cell>
          <cell r="EI215">
            <v>144.05000000000001</v>
          </cell>
          <cell r="EJ215">
            <v>3.5788500000000001</v>
          </cell>
          <cell r="ES215">
            <v>43424</v>
          </cell>
          <cell r="ET215">
            <v>84.79</v>
          </cell>
          <cell r="EU215">
            <v>1.4201299999999999</v>
          </cell>
          <cell r="FD215">
            <v>43424</v>
          </cell>
          <cell r="FE215">
            <v>78.02</v>
          </cell>
          <cell r="FF215">
            <v>6.8500000000000005E-2</v>
          </cell>
          <cell r="FO215">
            <v>43424</v>
          </cell>
          <cell r="FP215">
            <v>105.62</v>
          </cell>
          <cell r="FQ215">
            <v>0.30914000000000003</v>
          </cell>
          <cell r="FZ215">
            <v>43424</v>
          </cell>
          <cell r="GA215">
            <v>37.53</v>
          </cell>
          <cell r="GB215">
            <v>1.1429800000000001</v>
          </cell>
          <cell r="GK215">
            <v>43424</v>
          </cell>
          <cell r="GL215">
            <v>86.98</v>
          </cell>
          <cell r="GM215">
            <v>0.23657</v>
          </cell>
        </row>
        <row r="216">
          <cell r="F216">
            <v>43425</v>
          </cell>
          <cell r="G216">
            <v>81.319999999999993</v>
          </cell>
          <cell r="H216">
            <v>0.29981000000000002</v>
          </cell>
          <cell r="Q216">
            <v>43425</v>
          </cell>
          <cell r="R216">
            <v>146.19999999999999</v>
          </cell>
          <cell r="S216">
            <v>5.6649999999999999E-2</v>
          </cell>
          <cell r="AB216">
            <v>43425</v>
          </cell>
          <cell r="AC216">
            <v>80.900000000000006</v>
          </cell>
          <cell r="AD216">
            <v>0.10815</v>
          </cell>
          <cell r="AM216">
            <v>43425</v>
          </cell>
          <cell r="AN216">
            <v>338.69</v>
          </cell>
          <cell r="AO216">
            <v>0.40089999999999998</v>
          </cell>
          <cell r="AX216">
            <v>43425</v>
          </cell>
          <cell r="AY216">
            <v>58.52</v>
          </cell>
          <cell r="AZ216">
            <v>8.3040000000000003E-2</v>
          </cell>
          <cell r="BI216">
            <v>43425</v>
          </cell>
          <cell r="BJ216">
            <v>57.11</v>
          </cell>
          <cell r="BK216">
            <v>5.6430000000000001E-2</v>
          </cell>
          <cell r="BT216">
            <v>43425</v>
          </cell>
          <cell r="BU216">
            <v>2.4820000000000002</v>
          </cell>
          <cell r="BV216">
            <v>1.2002600000000001</v>
          </cell>
          <cell r="CE216">
            <v>43425</v>
          </cell>
          <cell r="CF216">
            <v>81.06</v>
          </cell>
          <cell r="CG216">
            <v>5.0560000000000001E-2</v>
          </cell>
          <cell r="CP216">
            <v>43425</v>
          </cell>
          <cell r="CQ216">
            <v>5.1740000000000004</v>
          </cell>
          <cell r="CR216">
            <v>2.70018</v>
          </cell>
          <cell r="DA216">
            <v>43426</v>
          </cell>
          <cell r="DB216">
            <v>16.5</v>
          </cell>
          <cell r="DC216">
            <v>3.9500000000000004E-3</v>
          </cell>
          <cell r="DL216">
            <v>43425</v>
          </cell>
          <cell r="DM216">
            <v>72.25</v>
          </cell>
          <cell r="DN216">
            <v>1.52112</v>
          </cell>
          <cell r="DW216">
            <v>43425</v>
          </cell>
          <cell r="DX216">
            <v>164.47</v>
          </cell>
          <cell r="DY216">
            <v>0.79854000000000003</v>
          </cell>
          <cell r="EH216">
            <v>43425</v>
          </cell>
          <cell r="EI216">
            <v>144.1</v>
          </cell>
          <cell r="EJ216">
            <v>2.8665799999999999</v>
          </cell>
          <cell r="ES216">
            <v>43425</v>
          </cell>
          <cell r="ET216">
            <v>85.02</v>
          </cell>
          <cell r="EU216">
            <v>1.2580199999999999</v>
          </cell>
          <cell r="FD216">
            <v>43425</v>
          </cell>
          <cell r="FE216">
            <v>78.98</v>
          </cell>
          <cell r="FF216">
            <v>6.0699999999999997E-2</v>
          </cell>
          <cell r="FO216">
            <v>43425</v>
          </cell>
          <cell r="FP216">
            <v>107.17</v>
          </cell>
          <cell r="FQ216">
            <v>0.16725999999999999</v>
          </cell>
          <cell r="FZ216">
            <v>43425</v>
          </cell>
          <cell r="GA216">
            <v>37.79</v>
          </cell>
          <cell r="GB216">
            <v>0.98768</v>
          </cell>
          <cell r="GK216">
            <v>43425</v>
          </cell>
          <cell r="GL216">
            <v>87.01</v>
          </cell>
          <cell r="GM216">
            <v>0.20532</v>
          </cell>
        </row>
        <row r="217">
          <cell r="F217">
            <v>43427</v>
          </cell>
          <cell r="G217">
            <v>82.33</v>
          </cell>
          <cell r="H217">
            <v>0.19602</v>
          </cell>
          <cell r="Q217">
            <v>43427</v>
          </cell>
          <cell r="R217">
            <v>146.55000000000001</v>
          </cell>
          <cell r="S217">
            <v>5.9319999999999998E-2</v>
          </cell>
          <cell r="AB217">
            <v>43427</v>
          </cell>
          <cell r="AC217">
            <v>80.92</v>
          </cell>
          <cell r="AD217">
            <v>9.7229999999999997E-2</v>
          </cell>
          <cell r="AM217">
            <v>43427</v>
          </cell>
          <cell r="AN217">
            <v>341.11</v>
          </cell>
          <cell r="AO217">
            <v>0.15533</v>
          </cell>
          <cell r="AX217">
            <v>43427</v>
          </cell>
          <cell r="AY217">
            <v>58.59</v>
          </cell>
          <cell r="AZ217">
            <v>4.7280000000000003E-2</v>
          </cell>
          <cell r="BI217">
            <v>43427</v>
          </cell>
          <cell r="BJ217">
            <v>57.08</v>
          </cell>
          <cell r="BK217">
            <v>3.3820000000000003E-2</v>
          </cell>
          <cell r="BT217">
            <v>43426</v>
          </cell>
          <cell r="BU217">
            <v>2.54</v>
          </cell>
          <cell r="BV217">
            <v>0.58762000000000003</v>
          </cell>
          <cell r="CE217">
            <v>43427</v>
          </cell>
          <cell r="CF217">
            <v>81.489999999999995</v>
          </cell>
          <cell r="CG217">
            <v>2.6409999999999999E-2</v>
          </cell>
          <cell r="CP217">
            <v>43426</v>
          </cell>
          <cell r="CQ217">
            <v>5.1740000000000004</v>
          </cell>
          <cell r="CR217">
            <v>2.28783</v>
          </cell>
          <cell r="DA217">
            <v>43427</v>
          </cell>
          <cell r="DB217">
            <v>16.510000000000002</v>
          </cell>
          <cell r="DC217">
            <v>8.7500000000000008E-3</v>
          </cell>
          <cell r="DL217">
            <v>43427</v>
          </cell>
          <cell r="DM217">
            <v>71.66</v>
          </cell>
          <cell r="DN217">
            <v>0.32462000000000002</v>
          </cell>
          <cell r="DW217">
            <v>43427</v>
          </cell>
          <cell r="DX217">
            <v>163.54</v>
          </cell>
          <cell r="DY217">
            <v>0.36792999999999998</v>
          </cell>
          <cell r="EH217">
            <v>43427</v>
          </cell>
          <cell r="EI217">
            <v>143.26</v>
          </cell>
          <cell r="EJ217">
            <v>1.5132699999999999</v>
          </cell>
          <cell r="ES217">
            <v>43427</v>
          </cell>
          <cell r="ET217">
            <v>84.56</v>
          </cell>
          <cell r="EU217">
            <v>0.32247999999999999</v>
          </cell>
          <cell r="FD217">
            <v>43427</v>
          </cell>
          <cell r="FE217">
            <v>79.349999999999994</v>
          </cell>
          <cell r="FF217">
            <v>1.848E-2</v>
          </cell>
          <cell r="FO217">
            <v>43427</v>
          </cell>
          <cell r="FP217">
            <v>107.59</v>
          </cell>
          <cell r="FQ217">
            <v>6.0389999999999999E-2</v>
          </cell>
          <cell r="FZ217">
            <v>43427</v>
          </cell>
          <cell r="GA217">
            <v>38.020000000000003</v>
          </cell>
          <cell r="GB217">
            <v>0.34139000000000003</v>
          </cell>
          <cell r="GK217">
            <v>43427</v>
          </cell>
          <cell r="GL217">
            <v>85.97</v>
          </cell>
          <cell r="GM217">
            <v>0.14989</v>
          </cell>
        </row>
        <row r="218">
          <cell r="F218">
            <v>43430</v>
          </cell>
          <cell r="G218">
            <v>82.7</v>
          </cell>
          <cell r="H218">
            <v>0.34834999999999999</v>
          </cell>
          <cell r="Q218">
            <v>43430</v>
          </cell>
          <cell r="R218">
            <v>149.31</v>
          </cell>
          <cell r="S218">
            <v>6.7849999999999994E-2</v>
          </cell>
          <cell r="AB218">
            <v>43430</v>
          </cell>
          <cell r="AC218">
            <v>82.01</v>
          </cell>
          <cell r="AD218">
            <v>0.17860999999999999</v>
          </cell>
          <cell r="AM218">
            <v>43430</v>
          </cell>
          <cell r="AN218">
            <v>350.34</v>
          </cell>
          <cell r="AO218">
            <v>0.39321</v>
          </cell>
          <cell r="AX218">
            <v>43430</v>
          </cell>
          <cell r="AY218">
            <v>58.68</v>
          </cell>
          <cell r="AZ218">
            <v>0.11484999999999999</v>
          </cell>
          <cell r="BI218">
            <v>43430</v>
          </cell>
          <cell r="BJ218">
            <v>57.22</v>
          </cell>
          <cell r="BK218">
            <v>0.14227000000000001</v>
          </cell>
          <cell r="BT218">
            <v>43427</v>
          </cell>
          <cell r="BU218">
            <v>2.536</v>
          </cell>
          <cell r="BV218">
            <v>0.69565999999999995</v>
          </cell>
          <cell r="CE218">
            <v>43430</v>
          </cell>
          <cell r="CF218">
            <v>82.67</v>
          </cell>
          <cell r="CG218">
            <v>6.1159999999999999E-2</v>
          </cell>
          <cell r="CP218">
            <v>43427</v>
          </cell>
          <cell r="CQ218">
            <v>5.2380000000000004</v>
          </cell>
          <cell r="CR218">
            <v>1.29277</v>
          </cell>
          <cell r="DA218">
            <v>43430</v>
          </cell>
          <cell r="DB218">
            <v>16.28</v>
          </cell>
          <cell r="DC218">
            <v>2.103E-2</v>
          </cell>
          <cell r="DL218">
            <v>43430</v>
          </cell>
          <cell r="DM218">
            <v>72.16</v>
          </cell>
          <cell r="DN218">
            <v>3.05078</v>
          </cell>
          <cell r="DW218">
            <v>43430</v>
          </cell>
          <cell r="DX218">
            <v>166.29</v>
          </cell>
          <cell r="DY218">
            <v>0.69264999999999999</v>
          </cell>
          <cell r="EH218">
            <v>43430</v>
          </cell>
          <cell r="EI218">
            <v>143.22</v>
          </cell>
          <cell r="EJ218">
            <v>4.0293000000000001</v>
          </cell>
          <cell r="ES218">
            <v>43430</v>
          </cell>
          <cell r="ET218">
            <v>83.96</v>
          </cell>
          <cell r="EU218">
            <v>1.6251800000000001</v>
          </cell>
          <cell r="FD218">
            <v>43430</v>
          </cell>
          <cell r="FE218">
            <v>79.680000000000007</v>
          </cell>
          <cell r="FF218">
            <v>6.4100000000000004E-2</v>
          </cell>
          <cell r="FO218">
            <v>43430</v>
          </cell>
          <cell r="FP218">
            <v>107.85</v>
          </cell>
          <cell r="FQ218">
            <v>0.21931</v>
          </cell>
          <cell r="FZ218">
            <v>43430</v>
          </cell>
          <cell r="GA218">
            <v>38.14</v>
          </cell>
          <cell r="GB218">
            <v>1.0850299999999999</v>
          </cell>
          <cell r="GK218">
            <v>43430</v>
          </cell>
          <cell r="GL218">
            <v>86.72</v>
          </cell>
          <cell r="GM218">
            <v>0.27139000000000002</v>
          </cell>
        </row>
        <row r="219">
          <cell r="F219">
            <v>43431</v>
          </cell>
          <cell r="G219">
            <v>81.349999999999994</v>
          </cell>
          <cell r="H219">
            <v>0.20343</v>
          </cell>
          <cell r="Q219">
            <v>43431</v>
          </cell>
          <cell r="R219">
            <v>145.4</v>
          </cell>
          <cell r="S219">
            <v>4.5280000000000001E-2</v>
          </cell>
          <cell r="AB219">
            <v>43431</v>
          </cell>
          <cell r="AC219">
            <v>80.569999999999993</v>
          </cell>
          <cell r="AD219">
            <v>0.15135000000000001</v>
          </cell>
          <cell r="AM219">
            <v>43431</v>
          </cell>
          <cell r="AN219">
            <v>348.48</v>
          </cell>
          <cell r="AO219">
            <v>0.34339999999999998</v>
          </cell>
          <cell r="AX219">
            <v>43431</v>
          </cell>
          <cell r="AY219">
            <v>57.63</v>
          </cell>
          <cell r="AZ219">
            <v>0.11511</v>
          </cell>
          <cell r="BI219">
            <v>43431</v>
          </cell>
          <cell r="BJ219">
            <v>56.74</v>
          </cell>
          <cell r="BK219">
            <v>0.13228000000000001</v>
          </cell>
          <cell r="BT219">
            <v>43430</v>
          </cell>
          <cell r="BU219">
            <v>2.6</v>
          </cell>
          <cell r="BV219">
            <v>1.0410299999999999</v>
          </cell>
          <cell r="CE219">
            <v>43431</v>
          </cell>
          <cell r="CF219">
            <v>81.67</v>
          </cell>
          <cell r="CG219">
            <v>0.10341</v>
          </cell>
          <cell r="CP219">
            <v>43430</v>
          </cell>
          <cell r="CQ219">
            <v>5.2679999999999998</v>
          </cell>
          <cell r="CR219">
            <v>1.65449</v>
          </cell>
          <cell r="DA219">
            <v>43431</v>
          </cell>
          <cell r="DB219">
            <v>16.09</v>
          </cell>
          <cell r="DC219">
            <v>7.0200000000000002E-3</v>
          </cell>
          <cell r="DL219">
            <v>43431</v>
          </cell>
          <cell r="DM219">
            <v>71.38</v>
          </cell>
          <cell r="DN219">
            <v>2.1398000000000001</v>
          </cell>
          <cell r="DW219">
            <v>43431</v>
          </cell>
          <cell r="DX219">
            <v>164.32</v>
          </cell>
          <cell r="DY219">
            <v>0.74002999999999997</v>
          </cell>
          <cell r="EH219">
            <v>43431</v>
          </cell>
          <cell r="EI219">
            <v>142.88999999999999</v>
          </cell>
          <cell r="EJ219">
            <v>3.6591499999999999</v>
          </cell>
          <cell r="ES219">
            <v>43431</v>
          </cell>
          <cell r="ET219">
            <v>83.37</v>
          </cell>
          <cell r="EU219">
            <v>1.70909</v>
          </cell>
          <cell r="FD219">
            <v>43431</v>
          </cell>
          <cell r="FE219">
            <v>79.3</v>
          </cell>
          <cell r="FF219">
            <v>6.225E-2</v>
          </cell>
          <cell r="FO219">
            <v>43431</v>
          </cell>
          <cell r="FP219">
            <v>105.62</v>
          </cell>
          <cell r="FQ219">
            <v>0.30354999999999999</v>
          </cell>
          <cell r="FZ219">
            <v>43431</v>
          </cell>
          <cell r="GA219">
            <v>38.1</v>
          </cell>
          <cell r="GB219">
            <v>1.1534</v>
          </cell>
          <cell r="GK219">
            <v>43431</v>
          </cell>
          <cell r="GL219">
            <v>84.37</v>
          </cell>
          <cell r="GM219">
            <v>0.26171</v>
          </cell>
        </row>
        <row r="220">
          <cell r="F220">
            <v>43432</v>
          </cell>
          <cell r="G220">
            <v>84.68</v>
          </cell>
          <cell r="H220">
            <v>0.29033999999999999</v>
          </cell>
          <cell r="Q220">
            <v>43432</v>
          </cell>
          <cell r="R220">
            <v>152.76</v>
          </cell>
          <cell r="S220">
            <v>7.578E-2</v>
          </cell>
          <cell r="AB220">
            <v>43432</v>
          </cell>
          <cell r="AC220">
            <v>83.38</v>
          </cell>
          <cell r="AD220">
            <v>0.21947</v>
          </cell>
          <cell r="AM220">
            <v>43432</v>
          </cell>
          <cell r="AN220">
            <v>360.58</v>
          </cell>
          <cell r="AO220">
            <v>0.35052</v>
          </cell>
          <cell r="AX220">
            <v>43432</v>
          </cell>
          <cell r="AY220">
            <v>59.29</v>
          </cell>
          <cell r="AZ220">
            <v>0.20405000000000001</v>
          </cell>
          <cell r="BI220">
            <v>43432</v>
          </cell>
          <cell r="BJ220">
            <v>57.91</v>
          </cell>
          <cell r="BK220">
            <v>0.31936999999999999</v>
          </cell>
          <cell r="BT220">
            <v>43431</v>
          </cell>
          <cell r="BU220">
            <v>2.5659999999999998</v>
          </cell>
          <cell r="BV220">
            <v>1.0852599999999999</v>
          </cell>
          <cell r="CE220">
            <v>43432</v>
          </cell>
          <cell r="CF220">
            <v>84.83</v>
          </cell>
          <cell r="CG220">
            <v>0.11872000000000001</v>
          </cell>
          <cell r="CP220">
            <v>43431</v>
          </cell>
          <cell r="CQ220">
            <v>5.2160000000000002</v>
          </cell>
          <cell r="CR220">
            <v>2.5823900000000002</v>
          </cell>
          <cell r="DA220">
            <v>43432</v>
          </cell>
          <cell r="DB220">
            <v>16.41</v>
          </cell>
          <cell r="DC220">
            <v>1.065E-2</v>
          </cell>
          <cell r="DL220">
            <v>43432</v>
          </cell>
          <cell r="DM220">
            <v>73.930000000000007</v>
          </cell>
          <cell r="DN220">
            <v>1.3508500000000001</v>
          </cell>
          <cell r="DW220">
            <v>43432</v>
          </cell>
          <cell r="DX220">
            <v>168.92</v>
          </cell>
          <cell r="DY220">
            <v>1.5922400000000001</v>
          </cell>
          <cell r="EH220">
            <v>43432</v>
          </cell>
          <cell r="EI220">
            <v>144.30000000000001</v>
          </cell>
          <cell r="EJ220">
            <v>4.2952899999999996</v>
          </cell>
          <cell r="ES220">
            <v>43432</v>
          </cell>
          <cell r="ET220">
            <v>84.4</v>
          </cell>
          <cell r="EU220">
            <v>1.79606</v>
          </cell>
          <cell r="FD220">
            <v>43432</v>
          </cell>
          <cell r="FE220">
            <v>81.260000000000005</v>
          </cell>
          <cell r="FF220">
            <v>7.485E-2</v>
          </cell>
          <cell r="FO220">
            <v>43432</v>
          </cell>
          <cell r="FP220">
            <v>108.61</v>
          </cell>
          <cell r="FQ220">
            <v>0.26408999999999999</v>
          </cell>
          <cell r="FZ220">
            <v>43432</v>
          </cell>
          <cell r="GA220">
            <v>39.1</v>
          </cell>
          <cell r="GB220">
            <v>1.0404</v>
          </cell>
          <cell r="GK220">
            <v>43432</v>
          </cell>
          <cell r="GL220">
            <v>85.85</v>
          </cell>
          <cell r="GM220">
            <v>0.44411</v>
          </cell>
        </row>
        <row r="221">
          <cell r="F221">
            <v>43433</v>
          </cell>
          <cell r="G221">
            <v>84.65</v>
          </cell>
          <cell r="H221">
            <v>0.25070999999999999</v>
          </cell>
          <cell r="Q221">
            <v>43433</v>
          </cell>
          <cell r="R221">
            <v>151.57</v>
          </cell>
          <cell r="S221">
            <v>5.2900000000000003E-2</v>
          </cell>
          <cell r="AB221">
            <v>43433</v>
          </cell>
          <cell r="AC221">
            <v>82.89</v>
          </cell>
          <cell r="AD221">
            <v>0.16880000000000001</v>
          </cell>
          <cell r="AM221">
            <v>43433</v>
          </cell>
          <cell r="AN221">
            <v>367.37</v>
          </cell>
          <cell r="AO221">
            <v>0.37086999999999998</v>
          </cell>
          <cell r="AX221">
            <v>43433</v>
          </cell>
          <cell r="AY221">
            <v>58.49</v>
          </cell>
          <cell r="AZ221">
            <v>0.25607999999999997</v>
          </cell>
          <cell r="BI221">
            <v>43433</v>
          </cell>
          <cell r="BJ221">
            <v>56.38</v>
          </cell>
          <cell r="BK221">
            <v>0.10378999999999999</v>
          </cell>
          <cell r="BT221">
            <v>43432</v>
          </cell>
          <cell r="BU221">
            <v>2.48</v>
          </cell>
          <cell r="BV221">
            <v>2.1519200000000001</v>
          </cell>
          <cell r="CE221">
            <v>43433</v>
          </cell>
          <cell r="CF221">
            <v>85.11</v>
          </cell>
          <cell r="CG221">
            <v>0.11922000000000001</v>
          </cell>
          <cell r="CP221">
            <v>43432</v>
          </cell>
          <cell r="CQ221">
            <v>5.1879999999999997</v>
          </cell>
          <cell r="CR221">
            <v>3.8008299999999999</v>
          </cell>
          <cell r="DA221">
            <v>43433</v>
          </cell>
          <cell r="DB221">
            <v>16.399999999999999</v>
          </cell>
          <cell r="DC221">
            <v>9.1900000000000003E-3</v>
          </cell>
          <cell r="DL221">
            <v>43433</v>
          </cell>
          <cell r="DM221">
            <v>73.22</v>
          </cell>
          <cell r="DN221">
            <v>1.2306699999999999</v>
          </cell>
          <cell r="DW221">
            <v>43433</v>
          </cell>
          <cell r="DX221">
            <v>168.9</v>
          </cell>
          <cell r="DY221">
            <v>1.0183199999999999</v>
          </cell>
          <cell r="EH221">
            <v>43433</v>
          </cell>
          <cell r="EI221">
            <v>145.74</v>
          </cell>
          <cell r="EJ221">
            <v>2.6468799999999999</v>
          </cell>
          <cell r="ES221">
            <v>43433</v>
          </cell>
          <cell r="ET221">
            <v>84.04</v>
          </cell>
          <cell r="EU221">
            <v>1.1129199999999999</v>
          </cell>
          <cell r="FD221">
            <v>43433</v>
          </cell>
          <cell r="FE221">
            <v>79.11</v>
          </cell>
          <cell r="FF221">
            <v>4.8180000000000001E-2</v>
          </cell>
          <cell r="FO221">
            <v>43433</v>
          </cell>
          <cell r="FP221">
            <v>108.47</v>
          </cell>
          <cell r="FQ221">
            <v>0.26216</v>
          </cell>
          <cell r="FZ221">
            <v>43433</v>
          </cell>
          <cell r="GA221">
            <v>38.78</v>
          </cell>
          <cell r="GB221">
            <v>0.88068000000000002</v>
          </cell>
          <cell r="GK221">
            <v>43433</v>
          </cell>
          <cell r="GL221">
            <v>84.58</v>
          </cell>
          <cell r="GM221">
            <v>0.41313</v>
          </cell>
        </row>
        <row r="222">
          <cell r="F222">
            <v>43434</v>
          </cell>
          <cell r="G222">
            <v>84.52</v>
          </cell>
          <cell r="H222">
            <v>0.36263000000000001</v>
          </cell>
          <cell r="Q222">
            <v>43434</v>
          </cell>
          <cell r="R222">
            <v>153.02000000000001</v>
          </cell>
          <cell r="S222">
            <v>0.10127</v>
          </cell>
          <cell r="AB222">
            <v>43434</v>
          </cell>
          <cell r="AC222">
            <v>83.68</v>
          </cell>
          <cell r="AD222">
            <v>0.26839000000000002</v>
          </cell>
          <cell r="AM222">
            <v>43434</v>
          </cell>
          <cell r="AN222">
            <v>361.67</v>
          </cell>
          <cell r="AO222">
            <v>0.49210999999999999</v>
          </cell>
          <cell r="AX222">
            <v>43434</v>
          </cell>
          <cell r="AY222">
            <v>60.05</v>
          </cell>
          <cell r="AZ222">
            <v>0.23146</v>
          </cell>
          <cell r="BI222">
            <v>43434</v>
          </cell>
          <cell r="BJ222">
            <v>56.77</v>
          </cell>
          <cell r="BK222">
            <v>0.19409999999999999</v>
          </cell>
          <cell r="BT222">
            <v>43433</v>
          </cell>
          <cell r="BU222">
            <v>2.3719999999999999</v>
          </cell>
          <cell r="BV222">
            <v>2.6056599999999999</v>
          </cell>
          <cell r="CE222">
            <v>43434</v>
          </cell>
          <cell r="CF222">
            <v>87.45</v>
          </cell>
          <cell r="CG222">
            <v>0.14548</v>
          </cell>
          <cell r="CP222">
            <v>43433</v>
          </cell>
          <cell r="CQ222">
            <v>5.1680000000000001</v>
          </cell>
          <cell r="CR222">
            <v>2.27115</v>
          </cell>
          <cell r="DA222">
            <v>43434</v>
          </cell>
          <cell r="DB222">
            <v>16.55</v>
          </cell>
          <cell r="DC222">
            <v>1.447E-2</v>
          </cell>
          <cell r="DL222">
            <v>43434</v>
          </cell>
          <cell r="DM222">
            <v>73.430000000000007</v>
          </cell>
          <cell r="DN222">
            <v>1.4865999999999999</v>
          </cell>
          <cell r="DW222">
            <v>43434</v>
          </cell>
          <cell r="DX222">
            <v>172.04</v>
          </cell>
          <cell r="DY222">
            <v>1.1879200000000001</v>
          </cell>
          <cell r="EH222">
            <v>43434</v>
          </cell>
          <cell r="EI222">
            <v>146.75</v>
          </cell>
          <cell r="EJ222">
            <v>5.3940200000000003</v>
          </cell>
          <cell r="ES222">
            <v>43434</v>
          </cell>
          <cell r="ET222">
            <v>84.89</v>
          </cell>
          <cell r="EU222">
            <v>1.7326900000000001</v>
          </cell>
          <cell r="FD222">
            <v>43434</v>
          </cell>
          <cell r="FE222">
            <v>79.7</v>
          </cell>
          <cell r="FF222">
            <v>5.5070000000000001E-2</v>
          </cell>
          <cell r="FO222">
            <v>43434</v>
          </cell>
          <cell r="FP222">
            <v>110.4</v>
          </cell>
          <cell r="FQ222">
            <v>0.28795999999999999</v>
          </cell>
          <cell r="FZ222">
            <v>43434</v>
          </cell>
          <cell r="GA222">
            <v>38.74</v>
          </cell>
          <cell r="GB222">
            <v>1.5540400000000001</v>
          </cell>
          <cell r="GK222">
            <v>43434</v>
          </cell>
          <cell r="GL222">
            <v>86.37</v>
          </cell>
          <cell r="GM222">
            <v>0.49313000000000001</v>
          </cell>
        </row>
        <row r="223">
          <cell r="F223">
            <v>43437</v>
          </cell>
          <cell r="G223">
            <v>85.67</v>
          </cell>
          <cell r="H223">
            <v>0.31311</v>
          </cell>
          <cell r="Q223">
            <v>43437</v>
          </cell>
          <cell r="R223">
            <v>157.15</v>
          </cell>
          <cell r="S223">
            <v>0.11237999999999999</v>
          </cell>
          <cell r="AB223">
            <v>43437</v>
          </cell>
          <cell r="AC223">
            <v>84.27</v>
          </cell>
          <cell r="AD223">
            <v>0.27382000000000001</v>
          </cell>
          <cell r="AM223">
            <v>43437</v>
          </cell>
          <cell r="AN223">
            <v>372.39</v>
          </cell>
          <cell r="AO223">
            <v>0.50788</v>
          </cell>
          <cell r="AX223">
            <v>43437</v>
          </cell>
          <cell r="AY223">
            <v>59.92</v>
          </cell>
          <cell r="AZ223">
            <v>0.26716000000000001</v>
          </cell>
          <cell r="BI223">
            <v>43437</v>
          </cell>
          <cell r="BJ223">
            <v>57.08</v>
          </cell>
          <cell r="BK223">
            <v>0.20100000000000001</v>
          </cell>
          <cell r="BT223">
            <v>43434</v>
          </cell>
          <cell r="BU223">
            <v>2.4020000000000001</v>
          </cell>
          <cell r="BV223">
            <v>1.1941200000000001</v>
          </cell>
          <cell r="CE223">
            <v>43437</v>
          </cell>
          <cell r="CF223">
            <v>87.72</v>
          </cell>
          <cell r="CG223">
            <v>0.10811999999999999</v>
          </cell>
          <cell r="CP223">
            <v>43434</v>
          </cell>
          <cell r="CQ223">
            <v>5.1820000000000004</v>
          </cell>
          <cell r="CR223">
            <v>4.4997100000000003</v>
          </cell>
          <cell r="DA223">
            <v>43437</v>
          </cell>
          <cell r="DB223">
            <v>16.57</v>
          </cell>
          <cell r="DC223">
            <v>6.43E-3</v>
          </cell>
          <cell r="DL223">
            <v>43437</v>
          </cell>
          <cell r="DM223">
            <v>76.09</v>
          </cell>
          <cell r="DN223">
            <v>1.92832</v>
          </cell>
          <cell r="DW223">
            <v>43437</v>
          </cell>
          <cell r="DX223">
            <v>175.18</v>
          </cell>
          <cell r="DY223">
            <v>1.42564</v>
          </cell>
          <cell r="EH223">
            <v>43437</v>
          </cell>
          <cell r="EI223">
            <v>148.97999999999999</v>
          </cell>
          <cell r="EJ223">
            <v>4.3192399999999997</v>
          </cell>
          <cell r="ES223">
            <v>43437</v>
          </cell>
          <cell r="ET223">
            <v>86.16</v>
          </cell>
          <cell r="EU223">
            <v>2.7400099999999998</v>
          </cell>
          <cell r="FD223">
            <v>43437</v>
          </cell>
          <cell r="FE223">
            <v>80.02</v>
          </cell>
          <cell r="FF223">
            <v>5.6640000000000003E-2</v>
          </cell>
          <cell r="FO223">
            <v>43437</v>
          </cell>
          <cell r="FP223">
            <v>110.64</v>
          </cell>
          <cell r="FQ223">
            <v>0.39115</v>
          </cell>
          <cell r="FZ223">
            <v>43437</v>
          </cell>
          <cell r="GA223">
            <v>40.159999999999997</v>
          </cell>
          <cell r="GB223">
            <v>1.95705</v>
          </cell>
          <cell r="GK223">
            <v>43437</v>
          </cell>
          <cell r="GL223">
            <v>86.36</v>
          </cell>
          <cell r="GM223">
            <v>0.49653999999999998</v>
          </cell>
        </row>
        <row r="224">
          <cell r="F224">
            <v>43438</v>
          </cell>
          <cell r="G224">
            <v>82.82</v>
          </cell>
          <cell r="H224">
            <v>0.31341999999999998</v>
          </cell>
          <cell r="Q224">
            <v>43438</v>
          </cell>
          <cell r="R224">
            <v>144.53</v>
          </cell>
          <cell r="S224">
            <v>8.0180000000000001E-2</v>
          </cell>
          <cell r="AB224">
            <v>43438</v>
          </cell>
          <cell r="AC224">
            <v>78.569999999999993</v>
          </cell>
          <cell r="AD224">
            <v>0.30475000000000002</v>
          </cell>
          <cell r="AM224">
            <v>43438</v>
          </cell>
          <cell r="AN224">
            <v>353.81</v>
          </cell>
          <cell r="AO224">
            <v>0.58238000000000001</v>
          </cell>
          <cell r="AX224">
            <v>43438</v>
          </cell>
          <cell r="AY224">
            <v>56</v>
          </cell>
          <cell r="AZ224">
            <v>0.24831</v>
          </cell>
          <cell r="BI224">
            <v>43438</v>
          </cell>
          <cell r="BJ224">
            <v>54.25</v>
          </cell>
          <cell r="BK224">
            <v>0.1211</v>
          </cell>
          <cell r="BT224">
            <v>43437</v>
          </cell>
          <cell r="BU224">
            <v>2.4340000000000002</v>
          </cell>
          <cell r="BV224">
            <v>1.0461</v>
          </cell>
          <cell r="CE224">
            <v>43438</v>
          </cell>
          <cell r="CF224">
            <v>81.489999999999995</v>
          </cell>
          <cell r="CG224">
            <v>9.9229999999999999E-2</v>
          </cell>
          <cell r="CP224">
            <v>43437</v>
          </cell>
          <cell r="CQ224">
            <v>5.2859999999999996</v>
          </cell>
          <cell r="CR224">
            <v>2.8170199999999999</v>
          </cell>
          <cell r="DA224">
            <v>43438</v>
          </cell>
          <cell r="DB224">
            <v>16.55</v>
          </cell>
          <cell r="DC224">
            <v>1.367E-2</v>
          </cell>
          <cell r="DL224">
            <v>43438</v>
          </cell>
          <cell r="DM224">
            <v>72.08</v>
          </cell>
          <cell r="DN224">
            <v>2.11856</v>
          </cell>
          <cell r="DW224">
            <v>43438</v>
          </cell>
          <cell r="DX224">
            <v>166.47</v>
          </cell>
          <cell r="DY224">
            <v>1.2430000000000001</v>
          </cell>
          <cell r="EH224">
            <v>43438</v>
          </cell>
          <cell r="EI224">
            <v>142.68</v>
          </cell>
          <cell r="EJ224">
            <v>4.1135799999999998</v>
          </cell>
          <cell r="ES224">
            <v>43438</v>
          </cell>
          <cell r="ET224">
            <v>83.49</v>
          </cell>
          <cell r="EU224">
            <v>1.90541</v>
          </cell>
          <cell r="FD224">
            <v>43438</v>
          </cell>
          <cell r="FE224">
            <v>74.27</v>
          </cell>
          <cell r="FF224">
            <v>6.0019999999999997E-2</v>
          </cell>
          <cell r="FO224">
            <v>43438</v>
          </cell>
          <cell r="FP224">
            <v>107.7</v>
          </cell>
          <cell r="FQ224">
            <v>0.62775999999999998</v>
          </cell>
          <cell r="FZ224">
            <v>43438</v>
          </cell>
          <cell r="GA224">
            <v>38.4</v>
          </cell>
          <cell r="GB224">
            <v>2.6764700000000001</v>
          </cell>
          <cell r="GK224">
            <v>43438</v>
          </cell>
          <cell r="GL224">
            <v>82.68</v>
          </cell>
          <cell r="GM224">
            <v>0.46475</v>
          </cell>
        </row>
        <row r="225">
          <cell r="F225">
            <v>43440</v>
          </cell>
          <cell r="G225">
            <v>82.11</v>
          </cell>
          <cell r="H225">
            <v>0.42508000000000001</v>
          </cell>
          <cell r="Q225">
            <v>43440</v>
          </cell>
          <cell r="R225">
            <v>141.93</v>
          </cell>
          <cell r="S225">
            <v>0.11526</v>
          </cell>
          <cell r="AB225">
            <v>43440</v>
          </cell>
          <cell r="AC225">
            <v>77.290000000000006</v>
          </cell>
          <cell r="AD225">
            <v>0.25951999999999997</v>
          </cell>
          <cell r="AM225">
            <v>43440</v>
          </cell>
          <cell r="AN225">
            <v>347.85</v>
          </cell>
          <cell r="AO225">
            <v>0.66569</v>
          </cell>
          <cell r="AX225">
            <v>43440</v>
          </cell>
          <cell r="AY225">
            <v>55.72</v>
          </cell>
          <cell r="AZ225">
            <v>0.30873</v>
          </cell>
          <cell r="BI225">
            <v>43440</v>
          </cell>
          <cell r="BJ225">
            <v>54.83</v>
          </cell>
          <cell r="BK225">
            <v>0.20501</v>
          </cell>
          <cell r="BT225">
            <v>43438</v>
          </cell>
          <cell r="BU225">
            <v>2.3359999999999999</v>
          </cell>
          <cell r="BV225">
            <v>0.96974000000000005</v>
          </cell>
          <cell r="CE225">
            <v>43440</v>
          </cell>
          <cell r="CF225">
            <v>80.2</v>
          </cell>
          <cell r="CG225">
            <v>0.11201999999999999</v>
          </cell>
          <cell r="CP225">
            <v>43438</v>
          </cell>
          <cell r="CQ225">
            <v>5.2220000000000004</v>
          </cell>
          <cell r="CR225">
            <v>1.8137300000000001</v>
          </cell>
          <cell r="DA225">
            <v>43439</v>
          </cell>
          <cell r="DB225">
            <v>16.48</v>
          </cell>
          <cell r="DC225">
            <v>3.8400000000000001E-3</v>
          </cell>
          <cell r="DL225">
            <v>43440</v>
          </cell>
          <cell r="DM225">
            <v>71.489999999999995</v>
          </cell>
          <cell r="DN225">
            <v>2.9677899999999999</v>
          </cell>
          <cell r="DW225">
            <v>43440</v>
          </cell>
          <cell r="DX225">
            <v>163.32</v>
          </cell>
          <cell r="DY225">
            <v>1.1857200000000001</v>
          </cell>
          <cell r="EH225">
            <v>43440</v>
          </cell>
          <cell r="EI225">
            <v>141.56</v>
          </cell>
          <cell r="EJ225">
            <v>5.9461000000000004</v>
          </cell>
          <cell r="ES225">
            <v>43440</v>
          </cell>
          <cell r="ET225">
            <v>81.84</v>
          </cell>
          <cell r="EU225">
            <v>2.5748899999999999</v>
          </cell>
          <cell r="FD225">
            <v>43440</v>
          </cell>
          <cell r="FE225">
            <v>76.290000000000006</v>
          </cell>
          <cell r="FF225">
            <v>0.13167000000000001</v>
          </cell>
          <cell r="FO225">
            <v>43440</v>
          </cell>
          <cell r="FP225">
            <v>104.97</v>
          </cell>
          <cell r="FQ225">
            <v>0.40938000000000002</v>
          </cell>
          <cell r="FZ225">
            <v>43440</v>
          </cell>
          <cell r="GA225">
            <v>39.1</v>
          </cell>
          <cell r="GB225">
            <v>1.73186</v>
          </cell>
          <cell r="GK225">
            <v>43440</v>
          </cell>
          <cell r="GL225">
            <v>81.63</v>
          </cell>
          <cell r="GM225">
            <v>0.31341999999999998</v>
          </cell>
        </row>
        <row r="226">
          <cell r="F226">
            <v>43441</v>
          </cell>
          <cell r="G226">
            <v>81.11</v>
          </cell>
          <cell r="H226">
            <v>0.56011999999999995</v>
          </cell>
          <cell r="Q226">
            <v>43441</v>
          </cell>
          <cell r="R226">
            <v>137.02000000000001</v>
          </cell>
          <cell r="S226">
            <v>9.8409999999999997E-2</v>
          </cell>
          <cell r="AB226">
            <v>43441</v>
          </cell>
          <cell r="AC226">
            <v>75.19</v>
          </cell>
          <cell r="AD226">
            <v>0.25262000000000001</v>
          </cell>
          <cell r="AM226">
            <v>43441</v>
          </cell>
          <cell r="AN226">
            <v>343.38</v>
          </cell>
          <cell r="AO226">
            <v>0.36625000000000002</v>
          </cell>
          <cell r="AX226">
            <v>43441</v>
          </cell>
          <cell r="AY226">
            <v>54.5</v>
          </cell>
          <cell r="AZ226">
            <v>0.24812999999999999</v>
          </cell>
          <cell r="BI226">
            <v>43441</v>
          </cell>
          <cell r="BJ226">
            <v>53.98</v>
          </cell>
          <cell r="BK226">
            <v>0.13456000000000001</v>
          </cell>
          <cell r="BT226">
            <v>43439</v>
          </cell>
          <cell r="BU226">
            <v>2.3119999999999998</v>
          </cell>
          <cell r="BV226">
            <v>0.85275000000000001</v>
          </cell>
          <cell r="CE226">
            <v>43441</v>
          </cell>
          <cell r="CF226">
            <v>77.290000000000006</v>
          </cell>
          <cell r="CG226">
            <v>0.12614</v>
          </cell>
          <cell r="CP226">
            <v>43439</v>
          </cell>
          <cell r="CQ226">
            <v>5.0380000000000003</v>
          </cell>
          <cell r="CR226">
            <v>2.0788899999999999</v>
          </cell>
          <cell r="DA226">
            <v>43440</v>
          </cell>
          <cell r="DB226">
            <v>16.07</v>
          </cell>
          <cell r="DC226">
            <v>3.832E-2</v>
          </cell>
          <cell r="DL226">
            <v>43441</v>
          </cell>
          <cell r="DM226">
            <v>70.849999999999994</v>
          </cell>
          <cell r="DN226">
            <v>1.6192899999999999</v>
          </cell>
          <cell r="DW226">
            <v>43441</v>
          </cell>
          <cell r="DX226">
            <v>157.04</v>
          </cell>
          <cell r="DY226">
            <v>0.95154000000000005</v>
          </cell>
          <cell r="EH226">
            <v>43441</v>
          </cell>
          <cell r="EI226">
            <v>138.71</v>
          </cell>
          <cell r="EJ226">
            <v>3.6444800000000002</v>
          </cell>
          <cell r="ES226">
            <v>43441</v>
          </cell>
          <cell r="ET226">
            <v>79.5</v>
          </cell>
          <cell r="EU226">
            <v>1.53474</v>
          </cell>
          <cell r="FD226">
            <v>43441</v>
          </cell>
          <cell r="FE226">
            <v>73.510000000000005</v>
          </cell>
          <cell r="FF226">
            <v>5.228E-2</v>
          </cell>
          <cell r="FO226">
            <v>43441</v>
          </cell>
          <cell r="FP226">
            <v>103.58</v>
          </cell>
          <cell r="FQ226">
            <v>0.62217999999999996</v>
          </cell>
          <cell r="FZ226">
            <v>43441</v>
          </cell>
          <cell r="GA226">
            <v>38.380000000000003</v>
          </cell>
          <cell r="GB226">
            <v>2.5945299999999998</v>
          </cell>
          <cell r="GK226">
            <v>43441</v>
          </cell>
          <cell r="GL226">
            <v>79.17</v>
          </cell>
          <cell r="GM226">
            <v>0.51839000000000002</v>
          </cell>
        </row>
        <row r="227">
          <cell r="F227">
            <v>43444</v>
          </cell>
          <cell r="G227">
            <v>81.77</v>
          </cell>
          <cell r="H227">
            <v>0.38218999999999997</v>
          </cell>
          <cell r="Q227">
            <v>43444</v>
          </cell>
          <cell r="R227">
            <v>135.53</v>
          </cell>
          <cell r="S227">
            <v>0.11802</v>
          </cell>
          <cell r="AB227">
            <v>43444</v>
          </cell>
          <cell r="AC227">
            <v>74.52</v>
          </cell>
          <cell r="AD227">
            <v>0.52334999999999998</v>
          </cell>
          <cell r="AM227">
            <v>43444</v>
          </cell>
          <cell r="AN227">
            <v>345.79</v>
          </cell>
          <cell r="AO227">
            <v>0.42681000000000002</v>
          </cell>
          <cell r="AX227">
            <v>43444</v>
          </cell>
          <cell r="AY227">
            <v>55.11</v>
          </cell>
          <cell r="AZ227">
            <v>0.38140000000000002</v>
          </cell>
          <cell r="BI227">
            <v>43444</v>
          </cell>
          <cell r="BJ227">
            <v>54.1</v>
          </cell>
          <cell r="BK227">
            <v>0.12128</v>
          </cell>
          <cell r="BT227">
            <v>43440</v>
          </cell>
          <cell r="BU227">
            <v>2.17</v>
          </cell>
          <cell r="BV227">
            <v>1.73875</v>
          </cell>
          <cell r="CE227">
            <v>43444</v>
          </cell>
          <cell r="CF227">
            <v>76.19</v>
          </cell>
          <cell r="CG227">
            <v>0.23122000000000001</v>
          </cell>
          <cell r="CP227">
            <v>43440</v>
          </cell>
          <cell r="CQ227">
            <v>4.8339999999999996</v>
          </cell>
          <cell r="CR227">
            <v>2.43005</v>
          </cell>
          <cell r="DA227">
            <v>43441</v>
          </cell>
          <cell r="DB227">
            <v>15.46</v>
          </cell>
          <cell r="DC227">
            <v>2.179E-2</v>
          </cell>
          <cell r="DL227">
            <v>43444</v>
          </cell>
          <cell r="DM227">
            <v>70.7</v>
          </cell>
          <cell r="DN227">
            <v>1.51742</v>
          </cell>
          <cell r="DW227">
            <v>43444</v>
          </cell>
          <cell r="DX227">
            <v>156.30000000000001</v>
          </cell>
          <cell r="DY227">
            <v>0.92623999999999995</v>
          </cell>
          <cell r="EH227">
            <v>43444</v>
          </cell>
          <cell r="EI227">
            <v>137.94999999999999</v>
          </cell>
          <cell r="EJ227">
            <v>3.1218400000000002</v>
          </cell>
          <cell r="ES227">
            <v>43444</v>
          </cell>
          <cell r="ET227">
            <v>78.2</v>
          </cell>
          <cell r="EU227">
            <v>1.21896</v>
          </cell>
          <cell r="FD227">
            <v>43444</v>
          </cell>
          <cell r="FE227">
            <v>72.27</v>
          </cell>
          <cell r="FF227">
            <v>4.7100000000000003E-2</v>
          </cell>
          <cell r="FO227">
            <v>43444</v>
          </cell>
          <cell r="FP227">
            <v>103.13</v>
          </cell>
          <cell r="FQ227">
            <v>0.33387</v>
          </cell>
          <cell r="FZ227">
            <v>43444</v>
          </cell>
          <cell r="GA227">
            <v>37.700000000000003</v>
          </cell>
          <cell r="GB227">
            <v>1.6211599999999999</v>
          </cell>
          <cell r="GK227">
            <v>43444</v>
          </cell>
          <cell r="GL227">
            <v>78.22</v>
          </cell>
          <cell r="GM227">
            <v>0.53439999999999999</v>
          </cell>
        </row>
        <row r="228">
          <cell r="F228">
            <v>43445</v>
          </cell>
          <cell r="G228">
            <v>81.540000000000006</v>
          </cell>
          <cell r="H228">
            <v>0.31813999999999998</v>
          </cell>
          <cell r="Q228">
            <v>43445</v>
          </cell>
          <cell r="R228">
            <v>134.19</v>
          </cell>
          <cell r="S228">
            <v>0.10451000000000001</v>
          </cell>
          <cell r="AB228">
            <v>43445</v>
          </cell>
          <cell r="AC228">
            <v>75.16</v>
          </cell>
          <cell r="AD228">
            <v>0.37645000000000001</v>
          </cell>
          <cell r="AM228">
            <v>43445</v>
          </cell>
          <cell r="AN228">
            <v>345.73</v>
          </cell>
          <cell r="AO228">
            <v>0.31708999999999998</v>
          </cell>
          <cell r="AX228">
            <v>43445</v>
          </cell>
          <cell r="AY228">
            <v>55.44</v>
          </cell>
          <cell r="AZ228">
            <v>0.16536000000000001</v>
          </cell>
          <cell r="BI228">
            <v>43445</v>
          </cell>
          <cell r="BJ228">
            <v>55.32</v>
          </cell>
          <cell r="BK228">
            <v>0.17574000000000001</v>
          </cell>
          <cell r="BT228">
            <v>43441</v>
          </cell>
          <cell r="BU228">
            <v>2.16</v>
          </cell>
          <cell r="BV228">
            <v>1.6726000000000001</v>
          </cell>
          <cell r="CE228">
            <v>43445</v>
          </cell>
          <cell r="CF228">
            <v>76.05</v>
          </cell>
          <cell r="CG228">
            <v>9.4119999999999995E-2</v>
          </cell>
          <cell r="CP228">
            <v>43441</v>
          </cell>
          <cell r="CQ228">
            <v>4.8090000000000002</v>
          </cell>
          <cell r="CR228">
            <v>2.7005400000000002</v>
          </cell>
          <cell r="DA228">
            <v>43444</v>
          </cell>
          <cell r="DB228">
            <v>15.14</v>
          </cell>
          <cell r="DC228">
            <v>1.038E-2</v>
          </cell>
          <cell r="DL228">
            <v>43445</v>
          </cell>
          <cell r="DM228">
            <v>70.73</v>
          </cell>
          <cell r="DN228">
            <v>1.72973</v>
          </cell>
          <cell r="DW228">
            <v>43445</v>
          </cell>
          <cell r="DX228">
            <v>153.83000000000001</v>
          </cell>
          <cell r="DY228">
            <v>0.86121999999999999</v>
          </cell>
          <cell r="EH228">
            <v>43445</v>
          </cell>
          <cell r="EI228">
            <v>136.81</v>
          </cell>
          <cell r="EJ228">
            <v>4.1248300000000002</v>
          </cell>
          <cell r="ES228">
            <v>43445</v>
          </cell>
          <cell r="ET228">
            <v>78.37</v>
          </cell>
          <cell r="EU228">
            <v>1.66961</v>
          </cell>
          <cell r="FD228">
            <v>43445</v>
          </cell>
          <cell r="FE228">
            <v>71.430000000000007</v>
          </cell>
          <cell r="FF228">
            <v>5.169E-2</v>
          </cell>
          <cell r="FO228">
            <v>43445</v>
          </cell>
          <cell r="FP228">
            <v>102.38</v>
          </cell>
          <cell r="FQ228">
            <v>0.20307</v>
          </cell>
          <cell r="FZ228">
            <v>43445</v>
          </cell>
          <cell r="GA228">
            <v>37.56</v>
          </cell>
          <cell r="GB228">
            <v>0.96096000000000004</v>
          </cell>
          <cell r="GK228">
            <v>43445</v>
          </cell>
          <cell r="GL228">
            <v>77.37</v>
          </cell>
          <cell r="GM228">
            <v>0.30997999999999998</v>
          </cell>
        </row>
        <row r="229">
          <cell r="F229">
            <v>43446</v>
          </cell>
          <cell r="G229">
            <v>83.28</v>
          </cell>
          <cell r="H229">
            <v>0.25369000000000003</v>
          </cell>
          <cell r="Q229">
            <v>43446</v>
          </cell>
          <cell r="R229">
            <v>135.74</v>
          </cell>
          <cell r="S229">
            <v>0.17976</v>
          </cell>
          <cell r="AB229">
            <v>43446</v>
          </cell>
          <cell r="AC229">
            <v>77.099999999999994</v>
          </cell>
          <cell r="AD229">
            <v>0.29005999999999998</v>
          </cell>
          <cell r="AM229">
            <v>43446</v>
          </cell>
          <cell r="AN229">
            <v>353.56</v>
          </cell>
          <cell r="AO229">
            <v>0.20608000000000001</v>
          </cell>
          <cell r="AX229">
            <v>43446</v>
          </cell>
          <cell r="AY229">
            <v>56.26</v>
          </cell>
          <cell r="AZ229">
            <v>0.32707000000000003</v>
          </cell>
          <cell r="BI229">
            <v>43446</v>
          </cell>
          <cell r="BJ229">
            <v>57.1</v>
          </cell>
          <cell r="BK229">
            <v>0.22711999999999999</v>
          </cell>
          <cell r="BT229">
            <v>43444</v>
          </cell>
          <cell r="BU229">
            <v>2.0819999999999999</v>
          </cell>
          <cell r="BV229">
            <v>1.05202</v>
          </cell>
          <cell r="CE229">
            <v>43446</v>
          </cell>
          <cell r="CF229">
            <v>78.14</v>
          </cell>
          <cell r="CG229">
            <v>0.11884</v>
          </cell>
          <cell r="CP229">
            <v>43444</v>
          </cell>
          <cell r="CQ229">
            <v>4.6059999999999999</v>
          </cell>
          <cell r="CR229">
            <v>3.4670100000000001</v>
          </cell>
          <cell r="DA229">
            <v>43445</v>
          </cell>
          <cell r="DB229">
            <v>15.02</v>
          </cell>
          <cell r="DC229">
            <v>1.813E-2</v>
          </cell>
          <cell r="DL229">
            <v>43446</v>
          </cell>
          <cell r="DM229">
            <v>72.61</v>
          </cell>
          <cell r="DN229">
            <v>1.95017</v>
          </cell>
          <cell r="DW229">
            <v>43446</v>
          </cell>
          <cell r="DX229">
            <v>155.93</v>
          </cell>
          <cell r="DY229">
            <v>0.91305999999999998</v>
          </cell>
          <cell r="EH229">
            <v>43446</v>
          </cell>
          <cell r="EI229">
            <v>138.29</v>
          </cell>
          <cell r="EJ229">
            <v>4.2011399999999997</v>
          </cell>
          <cell r="ES229">
            <v>43446</v>
          </cell>
          <cell r="ET229">
            <v>78.34</v>
          </cell>
          <cell r="EU229">
            <v>1.4080900000000001</v>
          </cell>
          <cell r="FD229">
            <v>43446</v>
          </cell>
          <cell r="FE229">
            <v>71.56</v>
          </cell>
          <cell r="FF229">
            <v>5.1310000000000001E-2</v>
          </cell>
          <cell r="FO229">
            <v>43446</v>
          </cell>
          <cell r="FP229">
            <v>105.63</v>
          </cell>
          <cell r="FQ229">
            <v>0.36652000000000001</v>
          </cell>
          <cell r="FZ229">
            <v>43446</v>
          </cell>
          <cell r="GA229">
            <v>37.549999999999997</v>
          </cell>
          <cell r="GB229">
            <v>0.90427000000000002</v>
          </cell>
          <cell r="GK229">
            <v>43446</v>
          </cell>
          <cell r="GL229">
            <v>78.17</v>
          </cell>
          <cell r="GM229">
            <v>0.28888000000000003</v>
          </cell>
        </row>
        <row r="230">
          <cell r="F230">
            <v>43447</v>
          </cell>
          <cell r="G230">
            <v>81.489999999999995</v>
          </cell>
          <cell r="H230">
            <v>0.33209</v>
          </cell>
          <cell r="Q230">
            <v>43447</v>
          </cell>
          <cell r="R230">
            <v>135.21</v>
          </cell>
          <cell r="S230">
            <v>9.6189999999999998E-2</v>
          </cell>
          <cell r="AB230">
            <v>43447</v>
          </cell>
          <cell r="AC230">
            <v>76.88</v>
          </cell>
          <cell r="AD230">
            <v>0.21226</v>
          </cell>
          <cell r="AM230">
            <v>43447</v>
          </cell>
          <cell r="AN230">
            <v>348.08</v>
          </cell>
          <cell r="AO230">
            <v>0.20388000000000001</v>
          </cell>
          <cell r="AX230">
            <v>43447</v>
          </cell>
          <cell r="AY230">
            <v>56.16</v>
          </cell>
          <cell r="AZ230">
            <v>0.20609</v>
          </cell>
          <cell r="BI230">
            <v>43447</v>
          </cell>
          <cell r="BJ230">
            <v>56.86</v>
          </cell>
          <cell r="BK230">
            <v>0.18903</v>
          </cell>
          <cell r="BT230">
            <v>43445</v>
          </cell>
          <cell r="BU230">
            <v>2.028</v>
          </cell>
          <cell r="BV230">
            <v>2.0824500000000001</v>
          </cell>
          <cell r="CE230">
            <v>43447</v>
          </cell>
          <cell r="CF230">
            <v>77.89</v>
          </cell>
          <cell r="CG230">
            <v>0.12404999999999999</v>
          </cell>
          <cell r="CP230">
            <v>43445</v>
          </cell>
          <cell r="CQ230">
            <v>4.6760000000000002</v>
          </cell>
          <cell r="CR230">
            <v>2.9755099999999999</v>
          </cell>
          <cell r="DA230">
            <v>43446</v>
          </cell>
          <cell r="DB230">
            <v>15.19</v>
          </cell>
          <cell r="DC230">
            <v>5.0899999999999999E-3</v>
          </cell>
          <cell r="DL230">
            <v>43447</v>
          </cell>
          <cell r="DM230">
            <v>71.77</v>
          </cell>
          <cell r="DN230">
            <v>1.6857599999999999</v>
          </cell>
          <cell r="DW230">
            <v>43447</v>
          </cell>
          <cell r="DX230">
            <v>154.37</v>
          </cell>
          <cell r="DY230">
            <v>0.68345</v>
          </cell>
          <cell r="EH230">
            <v>43447</v>
          </cell>
          <cell r="EI230">
            <v>138.82</v>
          </cell>
          <cell r="EJ230">
            <v>2.3614899999999999</v>
          </cell>
          <cell r="ES230">
            <v>43447</v>
          </cell>
          <cell r="ET230">
            <v>78.13</v>
          </cell>
          <cell r="EU230">
            <v>1.42927</v>
          </cell>
          <cell r="FD230">
            <v>43447</v>
          </cell>
          <cell r="FE230">
            <v>71.59</v>
          </cell>
          <cell r="FF230">
            <v>6.6850000000000007E-2</v>
          </cell>
          <cell r="FO230">
            <v>43447</v>
          </cell>
          <cell r="FP230">
            <v>104.2</v>
          </cell>
          <cell r="FQ230">
            <v>0.29078999999999999</v>
          </cell>
          <cell r="FZ230">
            <v>43447</v>
          </cell>
          <cell r="GA230">
            <v>36.64</v>
          </cell>
          <cell r="GB230">
            <v>0.96567999999999998</v>
          </cell>
          <cell r="GK230">
            <v>43447</v>
          </cell>
          <cell r="GL230">
            <v>77.14</v>
          </cell>
          <cell r="GM230">
            <v>0.42753999999999998</v>
          </cell>
        </row>
        <row r="231">
          <cell r="F231">
            <v>43448</v>
          </cell>
          <cell r="G231">
            <v>80.88</v>
          </cell>
          <cell r="H231">
            <v>0.36907000000000001</v>
          </cell>
          <cell r="Q231">
            <v>43448</v>
          </cell>
          <cell r="R231">
            <v>135.53</v>
          </cell>
          <cell r="S231">
            <v>7.9530000000000003E-2</v>
          </cell>
          <cell r="AB231">
            <v>43448</v>
          </cell>
          <cell r="AC231">
            <v>76.319999999999993</v>
          </cell>
          <cell r="AD231">
            <v>0.21510000000000001</v>
          </cell>
          <cell r="AM231">
            <v>43448</v>
          </cell>
          <cell r="AN231">
            <v>346.8</v>
          </cell>
          <cell r="AO231">
            <v>0.27789000000000003</v>
          </cell>
          <cell r="AX231">
            <v>43448</v>
          </cell>
          <cell r="AY231">
            <v>55.43</v>
          </cell>
          <cell r="AZ231">
            <v>0.20255999999999999</v>
          </cell>
          <cell r="BI231">
            <v>43448</v>
          </cell>
          <cell r="BJ231">
            <v>55.93</v>
          </cell>
          <cell r="BK231">
            <v>0.30582999999999999</v>
          </cell>
          <cell r="BT231">
            <v>43446</v>
          </cell>
          <cell r="BU231">
            <v>2.0499999999999998</v>
          </cell>
          <cell r="BV231">
            <v>3.2521200000000001</v>
          </cell>
          <cell r="CE231">
            <v>43448</v>
          </cell>
          <cell r="CF231">
            <v>77.53</v>
          </cell>
          <cell r="CG231">
            <v>0.12914999999999999</v>
          </cell>
          <cell r="CP231">
            <v>43446</v>
          </cell>
          <cell r="CQ231">
            <v>4.7430000000000003</v>
          </cell>
          <cell r="CR231">
            <v>2.7179000000000002</v>
          </cell>
          <cell r="DA231">
            <v>43447</v>
          </cell>
          <cell r="DB231">
            <v>14.51</v>
          </cell>
          <cell r="DC231">
            <v>8.5699999999999995E-3</v>
          </cell>
          <cell r="DL231">
            <v>43448</v>
          </cell>
          <cell r="DM231">
            <v>70.39</v>
          </cell>
          <cell r="DN231">
            <v>1.2076199999999999</v>
          </cell>
          <cell r="DW231">
            <v>43448</v>
          </cell>
          <cell r="DX231">
            <v>151.02000000000001</v>
          </cell>
          <cell r="DY231">
            <v>1.0152300000000001</v>
          </cell>
          <cell r="EH231">
            <v>43448</v>
          </cell>
          <cell r="EI231">
            <v>136.44</v>
          </cell>
          <cell r="EJ231">
            <v>2.5978500000000002</v>
          </cell>
          <cell r="ES231">
            <v>43448</v>
          </cell>
          <cell r="ET231">
            <v>76.319999999999993</v>
          </cell>
          <cell r="EU231">
            <v>0.97424999999999995</v>
          </cell>
          <cell r="FD231">
            <v>43448</v>
          </cell>
          <cell r="FE231">
            <v>70.06</v>
          </cell>
          <cell r="FF231">
            <v>5.0619999999999998E-2</v>
          </cell>
          <cell r="FO231">
            <v>43448</v>
          </cell>
          <cell r="FP231">
            <v>103.34</v>
          </cell>
          <cell r="FQ231">
            <v>0.31802000000000002</v>
          </cell>
          <cell r="FZ231">
            <v>43448</v>
          </cell>
          <cell r="GA231">
            <v>36.159999999999997</v>
          </cell>
          <cell r="GB231">
            <v>2.0135299999999998</v>
          </cell>
          <cell r="GK231">
            <v>43448</v>
          </cell>
          <cell r="GL231">
            <v>75.989999999999995</v>
          </cell>
          <cell r="GM231">
            <v>0.33734999999999998</v>
          </cell>
        </row>
        <row r="232">
          <cell r="F232">
            <v>43451</v>
          </cell>
          <cell r="G232">
            <v>77.87</v>
          </cell>
          <cell r="H232">
            <v>0.71401000000000003</v>
          </cell>
          <cell r="Q232">
            <v>43451</v>
          </cell>
          <cell r="R232">
            <v>133.91999999999999</v>
          </cell>
          <cell r="S232">
            <v>0.12612999999999999</v>
          </cell>
          <cell r="AB232">
            <v>43451</v>
          </cell>
          <cell r="AC232">
            <v>75.349999999999994</v>
          </cell>
          <cell r="AD232">
            <v>0.32101000000000002</v>
          </cell>
          <cell r="AM232">
            <v>43451</v>
          </cell>
          <cell r="AN232">
            <v>339.85</v>
          </cell>
          <cell r="AO232">
            <v>0.39212999999999998</v>
          </cell>
          <cell r="AX232">
            <v>43451</v>
          </cell>
          <cell r="AY232">
            <v>54.65</v>
          </cell>
          <cell r="AZ232">
            <v>0.24073</v>
          </cell>
          <cell r="BI232">
            <v>43451</v>
          </cell>
          <cell r="BJ232">
            <v>54.45</v>
          </cell>
          <cell r="BK232">
            <v>0.22151999999999999</v>
          </cell>
          <cell r="BT232">
            <v>43447</v>
          </cell>
          <cell r="BU232">
            <v>1.986</v>
          </cell>
          <cell r="BV232">
            <v>1.6464099999999999</v>
          </cell>
          <cell r="CE232">
            <v>43451</v>
          </cell>
          <cell r="CF232">
            <v>77.14</v>
          </cell>
          <cell r="CG232">
            <v>0.28234999999999999</v>
          </cell>
          <cell r="CP232">
            <v>43447</v>
          </cell>
          <cell r="CQ232">
            <v>4.6879999999999997</v>
          </cell>
          <cell r="CR232">
            <v>2.6503199999999998</v>
          </cell>
          <cell r="DA232">
            <v>43448</v>
          </cell>
          <cell r="DB232">
            <v>14.18</v>
          </cell>
          <cell r="DC232">
            <v>2.6620000000000001E-2</v>
          </cell>
          <cell r="DL232">
            <v>43451</v>
          </cell>
          <cell r="DM232">
            <v>69.17</v>
          </cell>
          <cell r="DN232">
            <v>1.5146200000000001</v>
          </cell>
          <cell r="DW232">
            <v>43451</v>
          </cell>
          <cell r="DX232">
            <v>149.85</v>
          </cell>
          <cell r="DY232">
            <v>1.00641</v>
          </cell>
          <cell r="EH232">
            <v>43451</v>
          </cell>
          <cell r="EI232">
            <v>134.38</v>
          </cell>
          <cell r="EJ232">
            <v>3.1332100000000001</v>
          </cell>
          <cell r="ES232">
            <v>43451</v>
          </cell>
          <cell r="ET232">
            <v>74.33</v>
          </cell>
          <cell r="EU232">
            <v>1.2742199999999999</v>
          </cell>
          <cell r="FD232">
            <v>43451</v>
          </cell>
          <cell r="FE232">
            <v>67.739999999999995</v>
          </cell>
          <cell r="FF232">
            <v>9.8140000000000005E-2</v>
          </cell>
          <cell r="FO232">
            <v>43451</v>
          </cell>
          <cell r="FP232">
            <v>101.52</v>
          </cell>
          <cell r="FQ232">
            <v>0.40333000000000002</v>
          </cell>
          <cell r="FZ232">
            <v>43451</v>
          </cell>
          <cell r="GA232">
            <v>36.33</v>
          </cell>
          <cell r="GB232">
            <v>2.0986899999999999</v>
          </cell>
          <cell r="GK232">
            <v>43451</v>
          </cell>
          <cell r="GL232">
            <v>73.790000000000006</v>
          </cell>
          <cell r="GM232">
            <v>0.35156999999999999</v>
          </cell>
        </row>
        <row r="233">
          <cell r="F233">
            <v>43452</v>
          </cell>
          <cell r="G233">
            <v>80.25</v>
          </cell>
          <cell r="H233">
            <v>1.21594</v>
          </cell>
          <cell r="Q233">
            <v>43452</v>
          </cell>
          <cell r="R233">
            <v>134.22999999999999</v>
          </cell>
          <cell r="S233">
            <v>0.19070000000000001</v>
          </cell>
          <cell r="AB233">
            <v>43452</v>
          </cell>
          <cell r="AC233">
            <v>75.2</v>
          </cell>
          <cell r="AD233">
            <v>0.31972</v>
          </cell>
          <cell r="AM233">
            <v>43452</v>
          </cell>
          <cell r="AN233">
            <v>342.85</v>
          </cell>
          <cell r="AO233">
            <v>0.35009000000000001</v>
          </cell>
          <cell r="AX233">
            <v>43452</v>
          </cell>
          <cell r="AY233">
            <v>55.37</v>
          </cell>
          <cell r="AZ233">
            <v>0.15942000000000001</v>
          </cell>
          <cell r="BI233">
            <v>43452</v>
          </cell>
          <cell r="BJ233">
            <v>54.4</v>
          </cell>
          <cell r="BK233">
            <v>0.11040999999999999</v>
          </cell>
          <cell r="BT233">
            <v>43448</v>
          </cell>
          <cell r="BU233">
            <v>1.972</v>
          </cell>
          <cell r="BV233">
            <v>1.8051200000000001</v>
          </cell>
          <cell r="CE233">
            <v>43452</v>
          </cell>
          <cell r="CF233">
            <v>78.040000000000006</v>
          </cell>
          <cell r="CG233">
            <v>0.29365000000000002</v>
          </cell>
          <cell r="CP233">
            <v>43448</v>
          </cell>
          <cell r="CQ233">
            <v>4.7439999999999998</v>
          </cell>
          <cell r="CR233">
            <v>3.7805800000000001</v>
          </cell>
          <cell r="DA233">
            <v>43451</v>
          </cell>
          <cell r="DB233">
            <v>13.5</v>
          </cell>
          <cell r="DC233">
            <v>2.614E-2</v>
          </cell>
          <cell r="DL233">
            <v>43452</v>
          </cell>
          <cell r="DM233">
            <v>68.87</v>
          </cell>
          <cell r="DN233">
            <v>1.7557499999999999</v>
          </cell>
          <cell r="DW233">
            <v>43452</v>
          </cell>
          <cell r="DX233">
            <v>148.69999999999999</v>
          </cell>
          <cell r="DY233">
            <v>1.00817</v>
          </cell>
          <cell r="EH233">
            <v>43452</v>
          </cell>
          <cell r="EI233">
            <v>135.18</v>
          </cell>
          <cell r="EJ233">
            <v>2.63775</v>
          </cell>
          <cell r="ES233">
            <v>43452</v>
          </cell>
          <cell r="ET233">
            <v>73.95</v>
          </cell>
          <cell r="EU233">
            <v>1.3901300000000001</v>
          </cell>
          <cell r="FD233">
            <v>43452</v>
          </cell>
          <cell r="FE233">
            <v>67.36</v>
          </cell>
          <cell r="FF233">
            <v>7.9719999999999999E-2</v>
          </cell>
          <cell r="FO233">
            <v>43452</v>
          </cell>
          <cell r="FP233">
            <v>103.83</v>
          </cell>
          <cell r="FQ233">
            <v>0.41056999999999999</v>
          </cell>
          <cell r="FZ233">
            <v>43452</v>
          </cell>
          <cell r="GA233">
            <v>36.49</v>
          </cell>
          <cell r="GB233">
            <v>1.6023700000000001</v>
          </cell>
          <cell r="GK233">
            <v>43452</v>
          </cell>
          <cell r="GL233">
            <v>74.5</v>
          </cell>
          <cell r="GM233">
            <v>0.35485</v>
          </cell>
        </row>
        <row r="234">
          <cell r="F234">
            <v>43453</v>
          </cell>
          <cell r="G234">
            <v>79.3</v>
          </cell>
          <cell r="H234">
            <v>0.53315000000000001</v>
          </cell>
          <cell r="Q234">
            <v>43453</v>
          </cell>
          <cell r="R234">
            <v>131.69999999999999</v>
          </cell>
          <cell r="S234">
            <v>0.11809</v>
          </cell>
          <cell r="AB234">
            <v>43453</v>
          </cell>
          <cell r="AC234">
            <v>73.16</v>
          </cell>
          <cell r="AD234">
            <v>0.35927999999999999</v>
          </cell>
          <cell r="AM234">
            <v>43453</v>
          </cell>
          <cell r="AN234">
            <v>333.35</v>
          </cell>
          <cell r="AO234">
            <v>0.40292</v>
          </cell>
          <cell r="AX234">
            <v>43453</v>
          </cell>
          <cell r="AY234">
            <v>53.01</v>
          </cell>
          <cell r="AZ234">
            <v>0.3322</v>
          </cell>
          <cell r="BI234">
            <v>43453</v>
          </cell>
          <cell r="BJ234">
            <v>55.08</v>
          </cell>
          <cell r="BK234">
            <v>0.40405999999999997</v>
          </cell>
          <cell r="BT234">
            <v>43451</v>
          </cell>
          <cell r="BU234">
            <v>1.956</v>
          </cell>
          <cell r="BV234">
            <v>1.32053</v>
          </cell>
          <cell r="CE234">
            <v>43453</v>
          </cell>
          <cell r="CF234">
            <v>78.930000000000007</v>
          </cell>
          <cell r="CG234">
            <v>0.2379</v>
          </cell>
          <cell r="CP234">
            <v>43451</v>
          </cell>
          <cell r="CQ234">
            <v>4.7359999999999998</v>
          </cell>
          <cell r="CR234">
            <v>3.4573700000000001</v>
          </cell>
          <cell r="DA234">
            <v>43452</v>
          </cell>
          <cell r="DB234">
            <v>13.36</v>
          </cell>
          <cell r="DC234">
            <v>2.9790000000000001E-2</v>
          </cell>
          <cell r="DL234">
            <v>43453</v>
          </cell>
          <cell r="DM234">
            <v>67.900000000000006</v>
          </cell>
          <cell r="DN234">
            <v>1.9924200000000001</v>
          </cell>
          <cell r="DW234">
            <v>43453</v>
          </cell>
          <cell r="DX234">
            <v>147.63999999999999</v>
          </cell>
          <cell r="DY234">
            <v>1.74657</v>
          </cell>
          <cell r="EH234">
            <v>43453</v>
          </cell>
          <cell r="EI234">
            <v>133.26</v>
          </cell>
          <cell r="EJ234">
            <v>3.8689200000000001</v>
          </cell>
          <cell r="ES234">
            <v>43453</v>
          </cell>
          <cell r="ET234">
            <v>71.7</v>
          </cell>
          <cell r="EU234">
            <v>1.4198200000000001</v>
          </cell>
          <cell r="FD234">
            <v>43453</v>
          </cell>
          <cell r="FE234">
            <v>65.55</v>
          </cell>
          <cell r="FF234">
            <v>5.6050000000000003E-2</v>
          </cell>
          <cell r="FO234">
            <v>43453</v>
          </cell>
          <cell r="FP234">
            <v>101.56</v>
          </cell>
          <cell r="FQ234">
            <v>0.44640999999999997</v>
          </cell>
          <cell r="FZ234">
            <v>43453</v>
          </cell>
          <cell r="GA234">
            <v>35.840000000000003</v>
          </cell>
          <cell r="GB234">
            <v>1.8827</v>
          </cell>
          <cell r="GK234">
            <v>43453</v>
          </cell>
          <cell r="GL234">
            <v>72.25</v>
          </cell>
          <cell r="GM234">
            <v>0.38078000000000001</v>
          </cell>
        </row>
        <row r="235">
          <cell r="F235">
            <v>43454</v>
          </cell>
          <cell r="G235">
            <v>74.89</v>
          </cell>
          <cell r="H235">
            <v>0.65093000000000001</v>
          </cell>
          <cell r="Q235">
            <v>43454</v>
          </cell>
          <cell r="R235">
            <v>128.44</v>
          </cell>
          <cell r="S235">
            <v>0.1487</v>
          </cell>
          <cell r="AB235">
            <v>43454</v>
          </cell>
          <cell r="AC235">
            <v>72.52</v>
          </cell>
          <cell r="AD235">
            <v>0.24446999999999999</v>
          </cell>
          <cell r="AM235">
            <v>43454</v>
          </cell>
          <cell r="AN235">
            <v>324.32</v>
          </cell>
          <cell r="AO235">
            <v>0.58381000000000005</v>
          </cell>
          <cell r="AX235">
            <v>43454</v>
          </cell>
          <cell r="AY235">
            <v>52.91</v>
          </cell>
          <cell r="AZ235">
            <v>0.17785000000000001</v>
          </cell>
          <cell r="BI235">
            <v>43454</v>
          </cell>
          <cell r="BJ235">
            <v>54.8</v>
          </cell>
          <cell r="BK235">
            <v>0.27506000000000003</v>
          </cell>
          <cell r="BT235">
            <v>43452</v>
          </cell>
          <cell r="BU235">
            <v>1.95</v>
          </cell>
          <cell r="BV235">
            <v>1.1087</v>
          </cell>
          <cell r="CE235">
            <v>43454</v>
          </cell>
          <cell r="CF235">
            <v>79</v>
          </cell>
          <cell r="CG235">
            <v>0.17709</v>
          </cell>
          <cell r="CP235">
            <v>43452</v>
          </cell>
          <cell r="CQ235">
            <v>4.8129999999999997</v>
          </cell>
          <cell r="CR235">
            <v>3.51735</v>
          </cell>
          <cell r="DA235">
            <v>43453</v>
          </cell>
          <cell r="DB235">
            <v>13.56</v>
          </cell>
          <cell r="DC235">
            <v>5.8020000000000002E-2</v>
          </cell>
          <cell r="DL235">
            <v>43454</v>
          </cell>
          <cell r="DM235">
            <v>66.11</v>
          </cell>
          <cell r="DN235">
            <v>2.2723300000000002</v>
          </cell>
          <cell r="DW235">
            <v>43454</v>
          </cell>
          <cell r="DX235">
            <v>145.87</v>
          </cell>
          <cell r="DY235">
            <v>1.4051400000000001</v>
          </cell>
          <cell r="EH235">
            <v>43454</v>
          </cell>
          <cell r="EI235">
            <v>130.66999999999999</v>
          </cell>
          <cell r="EJ235">
            <v>4.5189399999999997</v>
          </cell>
          <cell r="ES235">
            <v>43454</v>
          </cell>
          <cell r="ET235">
            <v>70.06</v>
          </cell>
          <cell r="EU235">
            <v>2.26728</v>
          </cell>
          <cell r="FD235">
            <v>43454</v>
          </cell>
          <cell r="FE235">
            <v>65.09</v>
          </cell>
          <cell r="FF235">
            <v>0.11187</v>
          </cell>
          <cell r="FO235">
            <v>43454</v>
          </cell>
          <cell r="FP235">
            <v>100.04</v>
          </cell>
          <cell r="FQ235">
            <v>0.34773999999999999</v>
          </cell>
          <cell r="FZ235">
            <v>43454</v>
          </cell>
          <cell r="GA235">
            <v>36.200000000000003</v>
          </cell>
          <cell r="GB235">
            <v>1.77729</v>
          </cell>
          <cell r="GK235">
            <v>43454</v>
          </cell>
          <cell r="GL235">
            <v>70.989999999999995</v>
          </cell>
          <cell r="GM235">
            <v>0.35277999999999998</v>
          </cell>
        </row>
        <row r="236">
          <cell r="F236">
            <v>43455</v>
          </cell>
          <cell r="G236">
            <v>73.42</v>
          </cell>
          <cell r="H236">
            <v>0.98128000000000004</v>
          </cell>
          <cell r="Q236">
            <v>43455</v>
          </cell>
          <cell r="R236">
            <v>127.01</v>
          </cell>
          <cell r="S236">
            <v>0.30358000000000002</v>
          </cell>
          <cell r="AB236">
            <v>43455</v>
          </cell>
          <cell r="AC236">
            <v>71.77</v>
          </cell>
          <cell r="AD236">
            <v>0.93479999999999996</v>
          </cell>
          <cell r="AM236">
            <v>43455</v>
          </cell>
          <cell r="AN236">
            <v>322.73</v>
          </cell>
          <cell r="AO236">
            <v>0.55142999999999998</v>
          </cell>
          <cell r="AX236">
            <v>43455</v>
          </cell>
          <cell r="AY236">
            <v>51.15</v>
          </cell>
          <cell r="AZ236">
            <v>1.20523</v>
          </cell>
          <cell r="BI236">
            <v>43455</v>
          </cell>
          <cell r="BJ236">
            <v>53.15</v>
          </cell>
          <cell r="BK236">
            <v>0.56145</v>
          </cell>
          <cell r="BT236">
            <v>43453</v>
          </cell>
          <cell r="BU236">
            <v>1.923</v>
          </cell>
          <cell r="BV236">
            <v>1.48752</v>
          </cell>
          <cell r="CE236">
            <v>43455</v>
          </cell>
          <cell r="CF236">
            <v>76.89</v>
          </cell>
          <cell r="CG236">
            <v>0.80940999999999996</v>
          </cell>
          <cell r="CP236">
            <v>43453</v>
          </cell>
          <cell r="CQ236">
            <v>4.8289999999999997</v>
          </cell>
          <cell r="CR236">
            <v>4.8778499999999996</v>
          </cell>
          <cell r="DA236">
            <v>43454</v>
          </cell>
          <cell r="DB236">
            <v>14.04</v>
          </cell>
          <cell r="DC236">
            <v>2.3040000000000001E-2</v>
          </cell>
          <cell r="DL236">
            <v>43455</v>
          </cell>
          <cell r="DM236">
            <v>65.209999999999994</v>
          </cell>
          <cell r="DN236">
            <v>2.6204999999999998</v>
          </cell>
          <cell r="DW236">
            <v>43455</v>
          </cell>
          <cell r="DX236">
            <v>145.58000000000001</v>
          </cell>
          <cell r="DY236">
            <v>2.0703299999999998</v>
          </cell>
          <cell r="EH236">
            <v>43455</v>
          </cell>
          <cell r="EI236">
            <v>129.44</v>
          </cell>
          <cell r="EJ236">
            <v>6.9037300000000004</v>
          </cell>
          <cell r="ES236">
            <v>43455</v>
          </cell>
          <cell r="ET236">
            <v>68.989999999999995</v>
          </cell>
          <cell r="EU236">
            <v>2.88008</v>
          </cell>
          <cell r="FD236">
            <v>43455</v>
          </cell>
          <cell r="FE236">
            <v>64</v>
          </cell>
          <cell r="FF236">
            <v>0.32469999999999999</v>
          </cell>
          <cell r="FO236">
            <v>43455</v>
          </cell>
          <cell r="FP236">
            <v>99.04</v>
          </cell>
          <cell r="FQ236">
            <v>0.98560000000000003</v>
          </cell>
          <cell r="FZ236">
            <v>43455</v>
          </cell>
          <cell r="GA236">
            <v>34.880000000000003</v>
          </cell>
          <cell r="GB236">
            <v>4.3237100000000002</v>
          </cell>
          <cell r="GK236">
            <v>43455</v>
          </cell>
          <cell r="GL236">
            <v>70</v>
          </cell>
          <cell r="GM236">
            <v>0.63788</v>
          </cell>
        </row>
        <row r="237">
          <cell r="F237">
            <v>43458</v>
          </cell>
          <cell r="G237">
            <v>71.650000000000006</v>
          </cell>
          <cell r="H237">
            <v>0.23874999999999999</v>
          </cell>
          <cell r="Q237">
            <v>43458</v>
          </cell>
          <cell r="R237">
            <v>125.32</v>
          </cell>
          <cell r="S237">
            <v>7.7350000000000002E-2</v>
          </cell>
          <cell r="AB237">
            <v>43458</v>
          </cell>
          <cell r="AC237">
            <v>68.95</v>
          </cell>
          <cell r="AD237">
            <v>0.12155000000000001</v>
          </cell>
          <cell r="AM237">
            <v>43458</v>
          </cell>
          <cell r="AN237">
            <v>314.51</v>
          </cell>
          <cell r="AO237">
            <v>0.31685999999999998</v>
          </cell>
          <cell r="AX237">
            <v>43458</v>
          </cell>
          <cell r="AY237">
            <v>49.7</v>
          </cell>
          <cell r="AZ237">
            <v>0.11298</v>
          </cell>
          <cell r="BI237">
            <v>43458</v>
          </cell>
          <cell r="BJ237">
            <v>51.97</v>
          </cell>
          <cell r="BK237">
            <v>7.3120000000000004E-2</v>
          </cell>
          <cell r="BT237">
            <v>43454</v>
          </cell>
          <cell r="BU237">
            <v>1.897</v>
          </cell>
          <cell r="BV237">
            <v>2.0277400000000001</v>
          </cell>
          <cell r="CE237">
            <v>43458</v>
          </cell>
          <cell r="CF237">
            <v>72.459999999999994</v>
          </cell>
          <cell r="CG237">
            <v>0.10181999999999999</v>
          </cell>
          <cell r="CP237">
            <v>43454</v>
          </cell>
          <cell r="CQ237">
            <v>4.7290000000000001</v>
          </cell>
          <cell r="CR237">
            <v>3.14344</v>
          </cell>
          <cell r="DA237">
            <v>43455</v>
          </cell>
          <cell r="DB237">
            <v>14.41</v>
          </cell>
          <cell r="DC237">
            <v>3.5720000000000002E-2</v>
          </cell>
          <cell r="DL237">
            <v>43458</v>
          </cell>
          <cell r="DM237">
            <v>63.35</v>
          </cell>
          <cell r="DN237">
            <v>0.69537000000000004</v>
          </cell>
          <cell r="DW237">
            <v>43458</v>
          </cell>
          <cell r="DX237">
            <v>141.11000000000001</v>
          </cell>
          <cell r="DY237">
            <v>0.67747000000000002</v>
          </cell>
          <cell r="EH237">
            <v>43458</v>
          </cell>
          <cell r="EI237">
            <v>124.83</v>
          </cell>
          <cell r="EJ237">
            <v>2.8387899999999999</v>
          </cell>
          <cell r="ES237">
            <v>43458</v>
          </cell>
          <cell r="ET237">
            <v>66.53</v>
          </cell>
          <cell r="EU237">
            <v>0.66868000000000005</v>
          </cell>
          <cell r="FD237">
            <v>43458</v>
          </cell>
          <cell r="FE237">
            <v>62.19</v>
          </cell>
          <cell r="FF237">
            <v>5.9810000000000002E-2</v>
          </cell>
          <cell r="FO237">
            <v>43458</v>
          </cell>
          <cell r="FP237">
            <v>97.15</v>
          </cell>
          <cell r="FQ237">
            <v>0.18743000000000001</v>
          </cell>
          <cell r="FZ237">
            <v>43458</v>
          </cell>
          <cell r="GA237">
            <v>33.97</v>
          </cell>
          <cell r="GB237">
            <v>0.65990000000000004</v>
          </cell>
          <cell r="GK237">
            <v>43458</v>
          </cell>
          <cell r="GL237">
            <v>67.48</v>
          </cell>
          <cell r="GM237">
            <v>0.17454</v>
          </cell>
        </row>
        <row r="238">
          <cell r="F238">
            <v>43460</v>
          </cell>
          <cell r="G238">
            <v>75.33</v>
          </cell>
          <cell r="H238">
            <v>0.43928</v>
          </cell>
          <cell r="Q238">
            <v>43460</v>
          </cell>
          <cell r="R238">
            <v>133.35</v>
          </cell>
          <cell r="S238">
            <v>0.15822</v>
          </cell>
          <cell r="AB238">
            <v>43460</v>
          </cell>
          <cell r="AC238">
            <v>72.7</v>
          </cell>
          <cell r="AD238">
            <v>0.33284999999999998</v>
          </cell>
          <cell r="AM238">
            <v>43460</v>
          </cell>
          <cell r="AN238">
            <v>332.49</v>
          </cell>
          <cell r="AO238">
            <v>0.52105999999999997</v>
          </cell>
          <cell r="AX238">
            <v>43460</v>
          </cell>
          <cell r="AY238">
            <v>52.15</v>
          </cell>
          <cell r="AZ238">
            <v>0.18031</v>
          </cell>
          <cell r="BI238">
            <v>43460</v>
          </cell>
          <cell r="BJ238">
            <v>53.95</v>
          </cell>
          <cell r="BK238">
            <v>0.1168</v>
          </cell>
          <cell r="BT238">
            <v>43455</v>
          </cell>
          <cell r="BU238">
            <v>1.8680000000000001</v>
          </cell>
          <cell r="BV238">
            <v>2.8640300000000001</v>
          </cell>
          <cell r="CE238">
            <v>43460</v>
          </cell>
          <cell r="CF238">
            <v>76.59</v>
          </cell>
          <cell r="CG238">
            <v>0.13173000000000001</v>
          </cell>
          <cell r="CP238">
            <v>43455</v>
          </cell>
          <cell r="CQ238">
            <v>4.6740000000000004</v>
          </cell>
          <cell r="CR238">
            <v>4.4348200000000002</v>
          </cell>
          <cell r="DA238">
            <v>43458</v>
          </cell>
          <cell r="DB238">
            <v>14.31</v>
          </cell>
          <cell r="DC238">
            <v>1.6750000000000001E-2</v>
          </cell>
          <cell r="DL238">
            <v>43460</v>
          </cell>
          <cell r="DM238">
            <v>66.25</v>
          </cell>
          <cell r="DN238">
            <v>1.29789</v>
          </cell>
          <cell r="DW238">
            <v>43460</v>
          </cell>
          <cell r="DX238">
            <v>148.16999999999999</v>
          </cell>
          <cell r="DY238">
            <v>0.92644000000000004</v>
          </cell>
          <cell r="EH238">
            <v>43460</v>
          </cell>
          <cell r="EI238">
            <v>129.57</v>
          </cell>
          <cell r="EJ238">
            <v>3.4403999999999999</v>
          </cell>
          <cell r="ES238">
            <v>43460</v>
          </cell>
          <cell r="ET238">
            <v>68.61</v>
          </cell>
          <cell r="EU238">
            <v>1.65645</v>
          </cell>
          <cell r="FD238">
            <v>43460</v>
          </cell>
          <cell r="FE238">
            <v>65.849999999999994</v>
          </cell>
          <cell r="FF238">
            <v>6.948E-2</v>
          </cell>
          <cell r="FO238">
            <v>43460</v>
          </cell>
          <cell r="FP238">
            <v>99.44</v>
          </cell>
          <cell r="FQ238">
            <v>0.22742999999999999</v>
          </cell>
          <cell r="FZ238">
            <v>43460</v>
          </cell>
          <cell r="GA238">
            <v>35.380000000000003</v>
          </cell>
          <cell r="GB238">
            <v>1.12399</v>
          </cell>
          <cell r="GK238">
            <v>43460</v>
          </cell>
          <cell r="GL238">
            <v>70.61</v>
          </cell>
          <cell r="GM238">
            <v>0.31423000000000001</v>
          </cell>
        </row>
        <row r="239">
          <cell r="F239">
            <v>43461</v>
          </cell>
          <cell r="G239">
            <v>76.38</v>
          </cell>
          <cell r="H239">
            <v>0.34771999999999997</v>
          </cell>
          <cell r="Q239">
            <v>43461</v>
          </cell>
          <cell r="R239">
            <v>130.30000000000001</v>
          </cell>
          <cell r="S239">
            <v>0.12720000000000001</v>
          </cell>
          <cell r="AB239">
            <v>43461</v>
          </cell>
          <cell r="AC239">
            <v>72.8</v>
          </cell>
          <cell r="AD239">
            <v>0.19567000000000001</v>
          </cell>
          <cell r="AM239">
            <v>43461</v>
          </cell>
          <cell r="AN239">
            <v>331.86</v>
          </cell>
          <cell r="AO239">
            <v>0.42992000000000002</v>
          </cell>
          <cell r="AX239">
            <v>43461</v>
          </cell>
          <cell r="AY239">
            <v>52.86</v>
          </cell>
          <cell r="AZ239">
            <v>0.14080000000000001</v>
          </cell>
          <cell r="BI239">
            <v>43461</v>
          </cell>
          <cell r="BJ239">
            <v>54.81</v>
          </cell>
          <cell r="BK239">
            <v>0.14366000000000001</v>
          </cell>
          <cell r="BT239">
            <v>43458</v>
          </cell>
          <cell r="BU239">
            <v>1.8540000000000001</v>
          </cell>
          <cell r="BV239">
            <v>0.49041000000000001</v>
          </cell>
          <cell r="CE239">
            <v>43461</v>
          </cell>
          <cell r="CF239">
            <v>76.53</v>
          </cell>
          <cell r="CG239">
            <v>0.19672999999999999</v>
          </cell>
          <cell r="CP239">
            <v>43458</v>
          </cell>
          <cell r="CQ239">
            <v>4.6500000000000004</v>
          </cell>
          <cell r="CR239">
            <v>0.15323999999999999</v>
          </cell>
          <cell r="DA239">
            <v>43461</v>
          </cell>
          <cell r="DB239">
            <v>13.93</v>
          </cell>
          <cell r="DC239">
            <v>1.32E-2</v>
          </cell>
          <cell r="DL239">
            <v>43461</v>
          </cell>
          <cell r="DM239">
            <v>67.31</v>
          </cell>
          <cell r="DN239">
            <v>1.38527</v>
          </cell>
          <cell r="DW239">
            <v>43461</v>
          </cell>
          <cell r="DX239">
            <v>149.96</v>
          </cell>
          <cell r="DY239">
            <v>0.74968000000000001</v>
          </cell>
          <cell r="EH239">
            <v>43461</v>
          </cell>
          <cell r="EI239">
            <v>131.57</v>
          </cell>
          <cell r="EJ239">
            <v>3.2496399999999999</v>
          </cell>
          <cell r="ES239">
            <v>43461</v>
          </cell>
          <cell r="ET239">
            <v>70.11</v>
          </cell>
          <cell r="EU239">
            <v>1.6931099999999999</v>
          </cell>
          <cell r="FD239">
            <v>43461</v>
          </cell>
          <cell r="FE239">
            <v>66.61</v>
          </cell>
          <cell r="FF239">
            <v>4.9230000000000003E-2</v>
          </cell>
          <cell r="FO239">
            <v>43461</v>
          </cell>
          <cell r="FP239">
            <v>101.41</v>
          </cell>
          <cell r="FQ239">
            <v>0.37196000000000001</v>
          </cell>
          <cell r="FZ239">
            <v>43461</v>
          </cell>
          <cell r="GA239">
            <v>36.049999999999997</v>
          </cell>
          <cell r="GB239">
            <v>1.53962</v>
          </cell>
          <cell r="GK239">
            <v>43461</v>
          </cell>
          <cell r="GL239">
            <v>71.28</v>
          </cell>
          <cell r="GM239">
            <v>0.35661999999999999</v>
          </cell>
        </row>
        <row r="240">
          <cell r="F240">
            <v>43462</v>
          </cell>
          <cell r="G240">
            <v>76.73</v>
          </cell>
          <cell r="H240">
            <v>0.28559000000000001</v>
          </cell>
          <cell r="Q240">
            <v>43462</v>
          </cell>
          <cell r="R240">
            <v>130.84</v>
          </cell>
          <cell r="S240">
            <v>9.3789999999999998E-2</v>
          </cell>
          <cell r="AB240">
            <v>43462</v>
          </cell>
          <cell r="AC240">
            <v>72.650000000000006</v>
          </cell>
          <cell r="AD240">
            <v>0.19142000000000001</v>
          </cell>
          <cell r="AM240">
            <v>43462</v>
          </cell>
          <cell r="AN240">
            <v>335.28</v>
          </cell>
          <cell r="AO240">
            <v>0.25124999999999997</v>
          </cell>
          <cell r="AX240">
            <v>43462</v>
          </cell>
          <cell r="AY240">
            <v>52.97</v>
          </cell>
          <cell r="AZ240">
            <v>0.16389000000000001</v>
          </cell>
          <cell r="BI240">
            <v>43462</v>
          </cell>
          <cell r="BJ240">
            <v>55.24</v>
          </cell>
          <cell r="BK240">
            <v>0.1077</v>
          </cell>
          <cell r="BT240">
            <v>43461</v>
          </cell>
          <cell r="BU240">
            <v>1.87</v>
          </cell>
          <cell r="BV240">
            <v>1.1168899999999999</v>
          </cell>
          <cell r="CE240">
            <v>43462</v>
          </cell>
          <cell r="CF240">
            <v>77.05</v>
          </cell>
          <cell r="CG240">
            <v>0.17147999999999999</v>
          </cell>
          <cell r="CP240">
            <v>43461</v>
          </cell>
          <cell r="CQ240">
            <v>4.6159999999999997</v>
          </cell>
          <cell r="CR240">
            <v>1.3185199999999999</v>
          </cell>
          <cell r="DA240">
            <v>43462</v>
          </cell>
          <cell r="DB240">
            <v>14.41</v>
          </cell>
          <cell r="DC240">
            <v>9.0299999999999998E-3</v>
          </cell>
          <cell r="DL240">
            <v>43462</v>
          </cell>
          <cell r="DM240">
            <v>66.73</v>
          </cell>
          <cell r="DN240">
            <v>0.82040000000000002</v>
          </cell>
          <cell r="DW240">
            <v>43462</v>
          </cell>
          <cell r="DX240">
            <v>148.25</v>
          </cell>
          <cell r="DY240">
            <v>0.76078999999999997</v>
          </cell>
          <cell r="EH240">
            <v>43462</v>
          </cell>
          <cell r="EI240">
            <v>130.76</v>
          </cell>
          <cell r="EJ240">
            <v>2.7593200000000002</v>
          </cell>
          <cell r="ES240">
            <v>43462</v>
          </cell>
          <cell r="ET240">
            <v>69.8</v>
          </cell>
          <cell r="EU240">
            <v>1.2438800000000001</v>
          </cell>
          <cell r="FD240">
            <v>43462</v>
          </cell>
          <cell r="FE240">
            <v>66.430000000000007</v>
          </cell>
          <cell r="FF240">
            <v>6.8699999999999997E-2</v>
          </cell>
          <cell r="FO240">
            <v>43462</v>
          </cell>
          <cell r="FP240">
            <v>100.6</v>
          </cell>
          <cell r="FQ240">
            <v>0.2462</v>
          </cell>
          <cell r="FZ240">
            <v>43462</v>
          </cell>
          <cell r="GA240">
            <v>35.81</v>
          </cell>
          <cell r="GB240">
            <v>1.1628700000000001</v>
          </cell>
          <cell r="GK240">
            <v>43462</v>
          </cell>
          <cell r="GL240">
            <v>70.94</v>
          </cell>
          <cell r="GM240">
            <v>0.42714000000000002</v>
          </cell>
        </row>
        <row r="241">
          <cell r="F241">
            <v>43465</v>
          </cell>
          <cell r="G241">
            <v>77.48</v>
          </cell>
          <cell r="H241">
            <v>0.34261000000000003</v>
          </cell>
          <cell r="Q241">
            <v>43465</v>
          </cell>
          <cell r="R241">
            <v>131.1</v>
          </cell>
          <cell r="S241">
            <v>0.19953000000000001</v>
          </cell>
          <cell r="AB241">
            <v>43465</v>
          </cell>
          <cell r="AC241">
            <v>74.290000000000006</v>
          </cell>
          <cell r="AD241">
            <v>0.24901000000000001</v>
          </cell>
          <cell r="AM241">
            <v>43465</v>
          </cell>
          <cell r="AN241">
            <v>340.06</v>
          </cell>
          <cell r="AO241">
            <v>0.35537999999999997</v>
          </cell>
          <cell r="AX241">
            <v>43465</v>
          </cell>
          <cell r="AY241">
            <v>53.62</v>
          </cell>
          <cell r="AZ241">
            <v>0.19436</v>
          </cell>
          <cell r="BI241">
            <v>43465</v>
          </cell>
          <cell r="BJ241">
            <v>56.09</v>
          </cell>
          <cell r="BK241">
            <v>0.14291999999999999</v>
          </cell>
          <cell r="BT241">
            <v>43462</v>
          </cell>
          <cell r="BU241">
            <v>1.91</v>
          </cell>
          <cell r="BV241">
            <v>0.68572</v>
          </cell>
          <cell r="CE241">
            <v>43465</v>
          </cell>
          <cell r="CF241">
            <v>77.48</v>
          </cell>
          <cell r="CG241">
            <v>9.9449999999999997E-2</v>
          </cell>
          <cell r="CP241">
            <v>43462</v>
          </cell>
          <cell r="CQ241">
            <v>4.6470000000000002</v>
          </cell>
          <cell r="CR241">
            <v>1.8752200000000001</v>
          </cell>
          <cell r="DA241">
            <v>43465</v>
          </cell>
          <cell r="DB241">
            <v>14.98</v>
          </cell>
          <cell r="DC241">
            <v>6.2899999999999996E-3</v>
          </cell>
          <cell r="DL241">
            <v>43465</v>
          </cell>
          <cell r="DM241">
            <v>67.7</v>
          </cell>
          <cell r="DN241">
            <v>0.81952999999999998</v>
          </cell>
          <cell r="DW241">
            <v>43465</v>
          </cell>
          <cell r="DX241">
            <v>149.13999999999999</v>
          </cell>
          <cell r="DY241">
            <v>0.83074999999999999</v>
          </cell>
          <cell r="EH241">
            <v>43465</v>
          </cell>
          <cell r="EI241">
            <v>132.12</v>
          </cell>
          <cell r="EJ241">
            <v>2.1999</v>
          </cell>
          <cell r="ES241">
            <v>43465</v>
          </cell>
          <cell r="ET241">
            <v>70.95</v>
          </cell>
          <cell r="EU241">
            <v>1.67842</v>
          </cell>
          <cell r="FD241">
            <v>43465</v>
          </cell>
          <cell r="FE241">
            <v>67.180000000000007</v>
          </cell>
          <cell r="FF241">
            <v>3.755E-2</v>
          </cell>
          <cell r="FO241">
            <v>43465</v>
          </cell>
          <cell r="FP241">
            <v>102.12</v>
          </cell>
          <cell r="FQ241">
            <v>0.33244000000000001</v>
          </cell>
          <cell r="FZ241">
            <v>43465</v>
          </cell>
          <cell r="GA241">
            <v>35.840000000000003</v>
          </cell>
          <cell r="GB241">
            <v>0.94891999999999999</v>
          </cell>
          <cell r="GK241">
            <v>43465</v>
          </cell>
          <cell r="GL241">
            <v>72.180000000000007</v>
          </cell>
          <cell r="GM241">
            <v>0.32821</v>
          </cell>
        </row>
        <row r="242">
          <cell r="F242">
            <v>43467</v>
          </cell>
          <cell r="G242">
            <v>75.94</v>
          </cell>
          <cell r="H242">
            <v>0.37544</v>
          </cell>
          <cell r="Q242">
            <v>43467</v>
          </cell>
          <cell r="R242">
            <v>128.78</v>
          </cell>
          <cell r="S242">
            <v>0.13661999999999999</v>
          </cell>
          <cell r="AB242">
            <v>43467</v>
          </cell>
          <cell r="AC242">
            <v>73.92</v>
          </cell>
          <cell r="AD242">
            <v>0.25808999999999999</v>
          </cell>
          <cell r="AM242">
            <v>43467</v>
          </cell>
          <cell r="AN242">
            <v>339.65</v>
          </cell>
          <cell r="AO242">
            <v>0.31324999999999997</v>
          </cell>
          <cell r="AX242">
            <v>43467</v>
          </cell>
          <cell r="AY242">
            <v>54.27</v>
          </cell>
          <cell r="AZ242">
            <v>0.29043000000000002</v>
          </cell>
          <cell r="BI242">
            <v>43467</v>
          </cell>
          <cell r="BJ242">
            <v>55.78</v>
          </cell>
          <cell r="BK242">
            <v>0.12676000000000001</v>
          </cell>
          <cell r="BT242">
            <v>43465</v>
          </cell>
          <cell r="BU242">
            <v>1.8939999999999999</v>
          </cell>
          <cell r="BV242">
            <v>0.45934000000000003</v>
          </cell>
          <cell r="CE242">
            <v>43467</v>
          </cell>
          <cell r="CF242">
            <v>77.38</v>
          </cell>
          <cell r="CG242">
            <v>0.13372000000000001</v>
          </cell>
          <cell r="CP242">
            <v>43465</v>
          </cell>
          <cell r="CQ242">
            <v>4.71</v>
          </cell>
          <cell r="CR242">
            <v>1.14462</v>
          </cell>
          <cell r="DA242">
            <v>43467</v>
          </cell>
          <cell r="DB242">
            <v>14.94</v>
          </cell>
          <cell r="DC242">
            <v>6.43E-3</v>
          </cell>
          <cell r="DL242">
            <v>43467</v>
          </cell>
          <cell r="DM242">
            <v>67.489999999999995</v>
          </cell>
          <cell r="DN242">
            <v>1.04531</v>
          </cell>
          <cell r="DW242">
            <v>43467</v>
          </cell>
          <cell r="DX242">
            <v>150.38999999999999</v>
          </cell>
          <cell r="DY242">
            <v>1.0975900000000001</v>
          </cell>
          <cell r="EH242">
            <v>43467</v>
          </cell>
          <cell r="EI242">
            <v>131.83000000000001</v>
          </cell>
          <cell r="EJ242">
            <v>2.7563499999999999</v>
          </cell>
          <cell r="ES242">
            <v>43467</v>
          </cell>
          <cell r="ET242">
            <v>71.25</v>
          </cell>
          <cell r="EU242">
            <v>1.48692</v>
          </cell>
          <cell r="FD242">
            <v>43467</v>
          </cell>
          <cell r="FE242">
            <v>68.930000000000007</v>
          </cell>
          <cell r="FF242">
            <v>8.0339999999999995E-2</v>
          </cell>
          <cell r="FO242">
            <v>43467</v>
          </cell>
          <cell r="FP242">
            <v>103.02</v>
          </cell>
          <cell r="FQ242">
            <v>0.26362000000000002</v>
          </cell>
          <cell r="FZ242">
            <v>43467</v>
          </cell>
          <cell r="GA242">
            <v>36.01</v>
          </cell>
          <cell r="GB242">
            <v>1.37968</v>
          </cell>
          <cell r="GK242">
            <v>43467</v>
          </cell>
          <cell r="GL242">
            <v>71.73</v>
          </cell>
          <cell r="GM242">
            <v>0.27535999999999999</v>
          </cell>
        </row>
        <row r="243">
          <cell r="F243">
            <v>43468</v>
          </cell>
          <cell r="G243">
            <v>72.97</v>
          </cell>
          <cell r="H243">
            <v>0.46229999999999999</v>
          </cell>
          <cell r="Q243">
            <v>43468</v>
          </cell>
          <cell r="R243">
            <v>123.69</v>
          </cell>
          <cell r="S243">
            <v>8.294E-2</v>
          </cell>
          <cell r="AB243">
            <v>43468</v>
          </cell>
          <cell r="AC243">
            <v>71.010000000000005</v>
          </cell>
          <cell r="AD243">
            <v>0.19328000000000001</v>
          </cell>
          <cell r="AM243">
            <v>43468</v>
          </cell>
          <cell r="AN243">
            <v>325.55</v>
          </cell>
          <cell r="AO243">
            <v>0.40415000000000001</v>
          </cell>
          <cell r="AX243">
            <v>43468</v>
          </cell>
          <cell r="AY243">
            <v>52.5</v>
          </cell>
          <cell r="AZ243">
            <v>0.17480000000000001</v>
          </cell>
          <cell r="BI243">
            <v>43468</v>
          </cell>
          <cell r="BJ243">
            <v>54.52</v>
          </cell>
          <cell r="BK243">
            <v>0.12792999999999999</v>
          </cell>
          <cell r="BT243">
            <v>43467</v>
          </cell>
          <cell r="BU243">
            <v>1.9259999999999999</v>
          </cell>
          <cell r="BV243">
            <v>1.0499099999999999</v>
          </cell>
          <cell r="CE243">
            <v>43468</v>
          </cell>
          <cell r="CF243">
            <v>74.55</v>
          </cell>
          <cell r="CG243">
            <v>0.20658000000000001</v>
          </cell>
          <cell r="CP243">
            <v>43467</v>
          </cell>
          <cell r="CQ243">
            <v>4.68</v>
          </cell>
          <cell r="CR243">
            <v>1.5725499999999999</v>
          </cell>
          <cell r="DA243">
            <v>43468</v>
          </cell>
          <cell r="DB243">
            <v>14.44</v>
          </cell>
          <cell r="DC243">
            <v>4.6699999999999997E-3</v>
          </cell>
          <cell r="DL243">
            <v>43468</v>
          </cell>
          <cell r="DM243">
            <v>65.569999999999993</v>
          </cell>
          <cell r="DN243">
            <v>1.5758799999999999</v>
          </cell>
          <cell r="DW243">
            <v>43468</v>
          </cell>
          <cell r="DX243">
            <v>144.84</v>
          </cell>
          <cell r="DY243">
            <v>1.2817499999999999</v>
          </cell>
          <cell r="EH243">
            <v>43468</v>
          </cell>
          <cell r="EI243">
            <v>130.07</v>
          </cell>
          <cell r="EJ243">
            <v>3.18397</v>
          </cell>
          <cell r="ES243">
            <v>43468</v>
          </cell>
          <cell r="ET243">
            <v>69.790000000000006</v>
          </cell>
          <cell r="EU243">
            <v>1.17123</v>
          </cell>
          <cell r="FD243">
            <v>43468</v>
          </cell>
          <cell r="FE243">
            <v>66.62</v>
          </cell>
          <cell r="FF243">
            <v>5.3249999999999999E-2</v>
          </cell>
          <cell r="FO243">
            <v>43468</v>
          </cell>
          <cell r="FP243">
            <v>99.45</v>
          </cell>
          <cell r="FQ243">
            <v>0.26088</v>
          </cell>
          <cell r="FZ243">
            <v>43468</v>
          </cell>
          <cell r="GA243">
            <v>35.450000000000003</v>
          </cell>
          <cell r="GB243">
            <v>0.84343000000000001</v>
          </cell>
          <cell r="GK243">
            <v>43468</v>
          </cell>
          <cell r="GL243">
            <v>69.66</v>
          </cell>
          <cell r="GM243">
            <v>0.23265</v>
          </cell>
        </row>
        <row r="244">
          <cell r="F244">
            <v>43469</v>
          </cell>
          <cell r="G244">
            <v>75.44</v>
          </cell>
          <cell r="H244">
            <v>0.33069999999999999</v>
          </cell>
          <cell r="Q244">
            <v>43469</v>
          </cell>
          <cell r="R244">
            <v>128.41</v>
          </cell>
          <cell r="S244">
            <v>8.9419999999999999E-2</v>
          </cell>
          <cell r="AB244">
            <v>43469</v>
          </cell>
          <cell r="AC244">
            <v>72.8</v>
          </cell>
          <cell r="AD244">
            <v>0.32379000000000002</v>
          </cell>
          <cell r="AM244">
            <v>43469</v>
          </cell>
          <cell r="AN244">
            <v>340.97</v>
          </cell>
          <cell r="AO244">
            <v>0.28555999999999998</v>
          </cell>
          <cell r="AX244">
            <v>43469</v>
          </cell>
          <cell r="AY244">
            <v>54.28</v>
          </cell>
          <cell r="AZ244">
            <v>0.18720000000000001</v>
          </cell>
          <cell r="BI244">
            <v>43469</v>
          </cell>
          <cell r="BJ244">
            <v>56.43</v>
          </cell>
          <cell r="BK244">
            <v>0.14671000000000001</v>
          </cell>
          <cell r="BT244">
            <v>43468</v>
          </cell>
          <cell r="BU244">
            <v>1.899</v>
          </cell>
          <cell r="BV244">
            <v>1.08619</v>
          </cell>
          <cell r="CE244">
            <v>43469</v>
          </cell>
          <cell r="CF244">
            <v>77.239999999999995</v>
          </cell>
          <cell r="CG244">
            <v>0.12902</v>
          </cell>
          <cell r="CP244">
            <v>43468</v>
          </cell>
          <cell r="CQ244">
            <v>4.58</v>
          </cell>
          <cell r="CR244">
            <v>1.36408</v>
          </cell>
          <cell r="DA244">
            <v>43469</v>
          </cell>
          <cell r="DB244">
            <v>14.93</v>
          </cell>
          <cell r="DC244">
            <v>4.2300000000000003E-3</v>
          </cell>
          <cell r="DL244">
            <v>43469</v>
          </cell>
          <cell r="DM244">
            <v>68.05</v>
          </cell>
          <cell r="DN244">
            <v>1.4439599999999999</v>
          </cell>
          <cell r="DW244">
            <v>43469</v>
          </cell>
          <cell r="DX244">
            <v>151.33000000000001</v>
          </cell>
          <cell r="DY244">
            <v>0.95684999999999998</v>
          </cell>
          <cell r="EH244">
            <v>43469</v>
          </cell>
          <cell r="EI244">
            <v>134.62</v>
          </cell>
          <cell r="EJ244">
            <v>3.5835699999999999</v>
          </cell>
          <cell r="ES244">
            <v>43469</v>
          </cell>
          <cell r="ET244">
            <v>72.959999999999994</v>
          </cell>
          <cell r="EU244">
            <v>1.3161</v>
          </cell>
          <cell r="FD244">
            <v>43469</v>
          </cell>
          <cell r="FE244">
            <v>68.010000000000005</v>
          </cell>
          <cell r="FF244">
            <v>8.9990000000000001E-2</v>
          </cell>
          <cell r="FO244">
            <v>43469</v>
          </cell>
          <cell r="FP244">
            <v>102.89</v>
          </cell>
          <cell r="FQ244">
            <v>0.35605999999999999</v>
          </cell>
          <cell r="FZ244">
            <v>43469</v>
          </cell>
          <cell r="GA244">
            <v>36.520000000000003</v>
          </cell>
          <cell r="GB244">
            <v>0.96623000000000003</v>
          </cell>
          <cell r="GK244">
            <v>43469</v>
          </cell>
          <cell r="GL244">
            <v>72.38</v>
          </cell>
          <cell r="GM244">
            <v>0.29426999999999998</v>
          </cell>
        </row>
        <row r="245">
          <cell r="F245">
            <v>43472</v>
          </cell>
          <cell r="G245">
            <v>75.8</v>
          </cell>
          <cell r="H245">
            <v>0.30480000000000002</v>
          </cell>
          <cell r="Q245">
            <v>43472</v>
          </cell>
          <cell r="R245">
            <v>129.26</v>
          </cell>
          <cell r="S245">
            <v>9.2829999999999996E-2</v>
          </cell>
          <cell r="AB245">
            <v>43472</v>
          </cell>
          <cell r="AC245">
            <v>73</v>
          </cell>
          <cell r="AD245">
            <v>0.51307999999999998</v>
          </cell>
          <cell r="AM245">
            <v>43472</v>
          </cell>
          <cell r="AN245">
            <v>341.53</v>
          </cell>
          <cell r="AO245">
            <v>0.32929000000000003</v>
          </cell>
          <cell r="AX245">
            <v>43472</v>
          </cell>
          <cell r="AY245">
            <v>54.32</v>
          </cell>
          <cell r="AZ245">
            <v>8.3720000000000003E-2</v>
          </cell>
          <cell r="BI245">
            <v>43472</v>
          </cell>
          <cell r="BJ245">
            <v>56.22</v>
          </cell>
          <cell r="BK245">
            <v>0.11076</v>
          </cell>
          <cell r="BT245">
            <v>43469</v>
          </cell>
          <cell r="BU245">
            <v>1.946</v>
          </cell>
          <cell r="BV245">
            <v>1.11189</v>
          </cell>
          <cell r="CE245">
            <v>43472</v>
          </cell>
          <cell r="CF245">
            <v>78.290000000000006</v>
          </cell>
          <cell r="CG245">
            <v>8.276E-2</v>
          </cell>
          <cell r="CP245">
            <v>43469</v>
          </cell>
          <cell r="CQ245">
            <v>4.6790000000000003</v>
          </cell>
          <cell r="CR245">
            <v>1.80836</v>
          </cell>
          <cell r="DA245">
            <v>43472</v>
          </cell>
          <cell r="DB245">
            <v>14.85</v>
          </cell>
          <cell r="DC245">
            <v>1.636E-2</v>
          </cell>
          <cell r="DL245">
            <v>43472</v>
          </cell>
          <cell r="DM245">
            <v>67.94</v>
          </cell>
          <cell r="DN245">
            <v>1.4700899999999999</v>
          </cell>
          <cell r="DW245">
            <v>43472</v>
          </cell>
          <cell r="DX245">
            <v>151.88</v>
          </cell>
          <cell r="DY245">
            <v>0.92244000000000004</v>
          </cell>
          <cell r="EH245">
            <v>43472</v>
          </cell>
          <cell r="EI245">
            <v>135.37</v>
          </cell>
          <cell r="EJ245">
            <v>2.9445700000000001</v>
          </cell>
          <cell r="ES245">
            <v>43472</v>
          </cell>
          <cell r="ET245">
            <v>73.930000000000007</v>
          </cell>
          <cell r="EU245">
            <v>1.44604</v>
          </cell>
          <cell r="FD245">
            <v>43472</v>
          </cell>
          <cell r="FE245">
            <v>68.67</v>
          </cell>
          <cell r="FF245">
            <v>0.17780000000000001</v>
          </cell>
          <cell r="FO245">
            <v>43472</v>
          </cell>
          <cell r="FP245">
            <v>102.52</v>
          </cell>
          <cell r="FQ245">
            <v>0.26149</v>
          </cell>
          <cell r="FZ245">
            <v>43472</v>
          </cell>
          <cell r="GA245">
            <v>37.159999999999997</v>
          </cell>
          <cell r="GB245">
            <v>1.0129699999999999</v>
          </cell>
          <cell r="GK245">
            <v>43472</v>
          </cell>
          <cell r="GL245">
            <v>73.19</v>
          </cell>
          <cell r="GM245">
            <v>0.42259999999999998</v>
          </cell>
        </row>
        <row r="246">
          <cell r="F246">
            <v>43473</v>
          </cell>
          <cell r="G246">
            <v>77.42</v>
          </cell>
          <cell r="H246">
            <v>0.29259000000000002</v>
          </cell>
          <cell r="Q246">
            <v>43473</v>
          </cell>
          <cell r="R246">
            <v>128.78</v>
          </cell>
          <cell r="S246">
            <v>8.5489999999999997E-2</v>
          </cell>
          <cell r="AB246">
            <v>43473</v>
          </cell>
          <cell r="AC246">
            <v>76.39</v>
          </cell>
          <cell r="AD246">
            <v>0.75736999999999999</v>
          </cell>
          <cell r="AM246">
            <v>43473</v>
          </cell>
          <cell r="AN246">
            <v>345.86</v>
          </cell>
          <cell r="AO246">
            <v>0.36047000000000001</v>
          </cell>
          <cell r="AX246">
            <v>43473</v>
          </cell>
          <cell r="AY246">
            <v>55.36</v>
          </cell>
          <cell r="AZ246">
            <v>0.18204999999999999</v>
          </cell>
          <cell r="BI246">
            <v>43473</v>
          </cell>
          <cell r="BJ246">
            <v>57.13</v>
          </cell>
          <cell r="BK246">
            <v>0.12078</v>
          </cell>
          <cell r="BT246">
            <v>43472</v>
          </cell>
          <cell r="BU246">
            <v>2.032</v>
          </cell>
          <cell r="BV246">
            <v>1.3537600000000001</v>
          </cell>
          <cell r="CE246">
            <v>43473</v>
          </cell>
          <cell r="CF246">
            <v>81.78</v>
          </cell>
          <cell r="CG246">
            <v>9.8769999999999997E-2</v>
          </cell>
          <cell r="CP246">
            <v>43472</v>
          </cell>
          <cell r="CQ246">
            <v>4.6870000000000003</v>
          </cell>
          <cell r="CR246">
            <v>1.71831</v>
          </cell>
          <cell r="DA246">
            <v>43473</v>
          </cell>
          <cell r="DB246">
            <v>14.85</v>
          </cell>
          <cell r="DC246">
            <v>1.3299999999999999E-2</v>
          </cell>
          <cell r="DL246">
            <v>43473</v>
          </cell>
          <cell r="DM246">
            <v>68.94</v>
          </cell>
          <cell r="DN246">
            <v>1.35266</v>
          </cell>
          <cell r="DW246">
            <v>43473</v>
          </cell>
          <cell r="DX246">
            <v>155.05000000000001</v>
          </cell>
          <cell r="DY246">
            <v>1.0865400000000001</v>
          </cell>
          <cell r="EH246">
            <v>43473</v>
          </cell>
          <cell r="EI246">
            <v>135.09</v>
          </cell>
          <cell r="EJ246">
            <v>2.63618</v>
          </cell>
          <cell r="ES246">
            <v>43473</v>
          </cell>
          <cell r="ET246">
            <v>75.56</v>
          </cell>
          <cell r="EU246">
            <v>1.1255200000000001</v>
          </cell>
          <cell r="FD246">
            <v>43473</v>
          </cell>
          <cell r="FE246">
            <v>70.95</v>
          </cell>
          <cell r="FF246">
            <v>9.2030000000000001E-2</v>
          </cell>
          <cell r="FO246">
            <v>43473</v>
          </cell>
          <cell r="FP246">
            <v>104.71</v>
          </cell>
          <cell r="FQ246">
            <v>0.27976000000000001</v>
          </cell>
          <cell r="FZ246">
            <v>43473</v>
          </cell>
          <cell r="GA246">
            <v>37.69</v>
          </cell>
          <cell r="GB246">
            <v>0.92928999999999995</v>
          </cell>
          <cell r="GK246">
            <v>43473</v>
          </cell>
          <cell r="GL246">
            <v>74.58</v>
          </cell>
          <cell r="GM246">
            <v>0.22101999999999999</v>
          </cell>
        </row>
        <row r="247">
          <cell r="F247">
            <v>43474</v>
          </cell>
          <cell r="G247">
            <v>77.56</v>
          </cell>
          <cell r="H247">
            <v>0.33168999999999998</v>
          </cell>
          <cell r="Q247">
            <v>43474</v>
          </cell>
          <cell r="R247">
            <v>129.96</v>
          </cell>
          <cell r="S247">
            <v>0.16378000000000001</v>
          </cell>
          <cell r="AB247">
            <v>43474</v>
          </cell>
          <cell r="AC247">
            <v>76.010000000000005</v>
          </cell>
          <cell r="AD247">
            <v>0.48171999999999998</v>
          </cell>
          <cell r="AM247">
            <v>43474</v>
          </cell>
          <cell r="AN247">
            <v>346.5</v>
          </cell>
          <cell r="AO247">
            <v>0.30771999999999999</v>
          </cell>
          <cell r="AX247">
            <v>43474</v>
          </cell>
          <cell r="AY247">
            <v>55.94</v>
          </cell>
          <cell r="AZ247">
            <v>0.17333999999999999</v>
          </cell>
          <cell r="BI247">
            <v>43474</v>
          </cell>
          <cell r="BJ247">
            <v>57.53</v>
          </cell>
          <cell r="BK247">
            <v>0.20127999999999999</v>
          </cell>
          <cell r="BT247">
            <v>43473</v>
          </cell>
          <cell r="BU247">
            <v>2.0619999999999998</v>
          </cell>
          <cell r="BV247">
            <v>1.17717</v>
          </cell>
          <cell r="CE247">
            <v>43474</v>
          </cell>
          <cell r="CF247">
            <v>81.260000000000005</v>
          </cell>
          <cell r="CG247">
            <v>8.1100000000000005E-2</v>
          </cell>
          <cell r="CP247">
            <v>43473</v>
          </cell>
          <cell r="CQ247">
            <v>4.7930000000000001</v>
          </cell>
          <cell r="CR247">
            <v>2.2046600000000001</v>
          </cell>
          <cell r="DA247">
            <v>43474</v>
          </cell>
          <cell r="DB247">
            <v>15.09</v>
          </cell>
          <cell r="DC247">
            <v>9.4599999999999997E-3</v>
          </cell>
          <cell r="DL247">
            <v>43474</v>
          </cell>
          <cell r="DM247">
            <v>69.400000000000006</v>
          </cell>
          <cell r="DN247">
            <v>1.46424</v>
          </cell>
          <cell r="DW247">
            <v>43474</v>
          </cell>
          <cell r="DX247">
            <v>156.25</v>
          </cell>
          <cell r="DY247">
            <v>1.0507299999999999</v>
          </cell>
          <cell r="EH247">
            <v>43474</v>
          </cell>
          <cell r="EI247">
            <v>135.72</v>
          </cell>
          <cell r="EJ247">
            <v>1.99319</v>
          </cell>
          <cell r="ES247">
            <v>43474</v>
          </cell>
          <cell r="ET247">
            <v>76.349999999999994</v>
          </cell>
          <cell r="EU247">
            <v>0.86812999999999996</v>
          </cell>
          <cell r="FD247">
            <v>43474</v>
          </cell>
          <cell r="FE247">
            <v>72.23</v>
          </cell>
          <cell r="FF247">
            <v>6.7820000000000005E-2</v>
          </cell>
          <cell r="FO247">
            <v>43474</v>
          </cell>
          <cell r="FP247">
            <v>105.34</v>
          </cell>
          <cell r="FQ247">
            <v>0.17585000000000001</v>
          </cell>
          <cell r="FZ247">
            <v>43474</v>
          </cell>
          <cell r="GA247">
            <v>37.9</v>
          </cell>
          <cell r="GB247">
            <v>1.5485500000000001</v>
          </cell>
          <cell r="GK247">
            <v>43474</v>
          </cell>
          <cell r="GL247">
            <v>75.69</v>
          </cell>
          <cell r="GM247">
            <v>0.19685</v>
          </cell>
        </row>
        <row r="248">
          <cell r="F248">
            <v>43475</v>
          </cell>
          <cell r="G248">
            <v>78.489999999999995</v>
          </cell>
          <cell r="H248">
            <v>0.28727999999999998</v>
          </cell>
          <cell r="Q248">
            <v>43475</v>
          </cell>
          <cell r="R248">
            <v>132.27000000000001</v>
          </cell>
          <cell r="S248">
            <v>0.12948000000000001</v>
          </cell>
          <cell r="AB248">
            <v>43475</v>
          </cell>
          <cell r="AC248">
            <v>76.38</v>
          </cell>
          <cell r="AD248">
            <v>0.24595</v>
          </cell>
          <cell r="AM248">
            <v>43475</v>
          </cell>
          <cell r="AN248">
            <v>349.89</v>
          </cell>
          <cell r="AO248">
            <v>0.36958999999999997</v>
          </cell>
          <cell r="AX248">
            <v>43475</v>
          </cell>
          <cell r="AY248">
            <v>56.39</v>
          </cell>
          <cell r="AZ248">
            <v>0.1069</v>
          </cell>
          <cell r="BI248">
            <v>43475</v>
          </cell>
          <cell r="BJ248">
            <v>57.49</v>
          </cell>
          <cell r="BK248">
            <v>7.6939999999999995E-2</v>
          </cell>
          <cell r="BT248">
            <v>43474</v>
          </cell>
          <cell r="BU248">
            <v>2.0760000000000001</v>
          </cell>
          <cell r="BV248">
            <v>0.73750000000000004</v>
          </cell>
          <cell r="CE248">
            <v>43475</v>
          </cell>
          <cell r="CF248">
            <v>81</v>
          </cell>
          <cell r="CG248">
            <v>0.12068</v>
          </cell>
          <cell r="CP248">
            <v>43474</v>
          </cell>
          <cell r="CQ248">
            <v>4.9000000000000004</v>
          </cell>
          <cell r="CR248">
            <v>2.4108999999999998</v>
          </cell>
          <cell r="DA248">
            <v>43475</v>
          </cell>
          <cell r="DB248">
            <v>15.5</v>
          </cell>
          <cell r="DC248">
            <v>1.074E-2</v>
          </cell>
          <cell r="DL248">
            <v>43475</v>
          </cell>
          <cell r="DM248">
            <v>70.599999999999994</v>
          </cell>
          <cell r="DN248">
            <v>1.01397</v>
          </cell>
          <cell r="DW248">
            <v>43475</v>
          </cell>
          <cell r="DX248">
            <v>157.96</v>
          </cell>
          <cell r="DY248">
            <v>0.72350000000000003</v>
          </cell>
          <cell r="EH248">
            <v>43475</v>
          </cell>
          <cell r="EI248">
            <v>137.75</v>
          </cell>
          <cell r="EJ248">
            <v>2.14974</v>
          </cell>
          <cell r="ES248">
            <v>43475</v>
          </cell>
          <cell r="ET248">
            <v>77.48</v>
          </cell>
          <cell r="EU248">
            <v>1.1301399999999999</v>
          </cell>
          <cell r="FD248">
            <v>43475</v>
          </cell>
          <cell r="FE248">
            <v>73.040000000000006</v>
          </cell>
          <cell r="FF248">
            <v>3.4009999999999999E-2</v>
          </cell>
          <cell r="FO248">
            <v>43475</v>
          </cell>
          <cell r="FP248">
            <v>107.46</v>
          </cell>
          <cell r="FQ248">
            <v>0.218</v>
          </cell>
          <cell r="FZ248">
            <v>43475</v>
          </cell>
          <cell r="GA248">
            <v>38.31</v>
          </cell>
          <cell r="GB248">
            <v>1.09283</v>
          </cell>
          <cell r="GK248">
            <v>43475</v>
          </cell>
          <cell r="GL248">
            <v>76.39</v>
          </cell>
          <cell r="GM248">
            <v>0.17019999999999999</v>
          </cell>
        </row>
        <row r="249">
          <cell r="F249">
            <v>43476</v>
          </cell>
          <cell r="G249">
            <v>78.72</v>
          </cell>
          <cell r="H249">
            <v>0.28512999999999999</v>
          </cell>
          <cell r="Q249">
            <v>43476</v>
          </cell>
          <cell r="R249">
            <v>131.80000000000001</v>
          </cell>
          <cell r="S249">
            <v>0.12654000000000001</v>
          </cell>
          <cell r="AB249">
            <v>43476</v>
          </cell>
          <cell r="AC249">
            <v>76.25</v>
          </cell>
          <cell r="AD249">
            <v>0.22286</v>
          </cell>
          <cell r="AM249">
            <v>43476</v>
          </cell>
          <cell r="AN249">
            <v>349.5</v>
          </cell>
          <cell r="AO249">
            <v>0.21925</v>
          </cell>
          <cell r="AX249">
            <v>43476</v>
          </cell>
          <cell r="AY249">
            <v>56.45</v>
          </cell>
          <cell r="AZ249">
            <v>0.12071</v>
          </cell>
          <cell r="BI249">
            <v>43476</v>
          </cell>
          <cell r="BJ249">
            <v>57.22</v>
          </cell>
          <cell r="BK249">
            <v>0.16655</v>
          </cell>
          <cell r="BT249">
            <v>43475</v>
          </cell>
          <cell r="BU249">
            <v>2.1259999999999999</v>
          </cell>
          <cell r="BV249">
            <v>0.97789000000000004</v>
          </cell>
          <cell r="CE249">
            <v>43476</v>
          </cell>
          <cell r="CF249">
            <v>81.099999999999994</v>
          </cell>
          <cell r="CG249">
            <v>0.12798000000000001</v>
          </cell>
          <cell r="CP249">
            <v>43475</v>
          </cell>
          <cell r="CQ249">
            <v>4.8810000000000002</v>
          </cell>
          <cell r="CR249">
            <v>2.4229099999999999</v>
          </cell>
          <cell r="DA249">
            <v>43476</v>
          </cell>
          <cell r="DB249">
            <v>15.31</v>
          </cell>
          <cell r="DC249">
            <v>1.0529999999999999E-2</v>
          </cell>
          <cell r="DL249">
            <v>43476</v>
          </cell>
          <cell r="DM249">
            <v>70.55</v>
          </cell>
          <cell r="DN249">
            <v>0.87566999999999995</v>
          </cell>
          <cell r="DW249">
            <v>43476</v>
          </cell>
          <cell r="DX249">
            <v>157.97999999999999</v>
          </cell>
          <cell r="DY249">
            <v>0.95696000000000003</v>
          </cell>
          <cell r="EH249">
            <v>43476</v>
          </cell>
          <cell r="EI249">
            <v>137.36000000000001</v>
          </cell>
          <cell r="EJ249">
            <v>1.89036</v>
          </cell>
          <cell r="ES249">
            <v>43476</v>
          </cell>
          <cell r="ET249">
            <v>77.86</v>
          </cell>
          <cell r="EU249">
            <v>1.29095</v>
          </cell>
          <cell r="FD249">
            <v>43476</v>
          </cell>
          <cell r="FE249">
            <v>73.88</v>
          </cell>
          <cell r="FF249">
            <v>0.10051</v>
          </cell>
          <cell r="FO249">
            <v>43476</v>
          </cell>
          <cell r="FP249">
            <v>107.45</v>
          </cell>
          <cell r="FQ249">
            <v>0.21901000000000001</v>
          </cell>
          <cell r="FZ249">
            <v>43476</v>
          </cell>
          <cell r="GA249">
            <v>38.340000000000003</v>
          </cell>
          <cell r="GB249">
            <v>0.91403999999999996</v>
          </cell>
          <cell r="GK249">
            <v>43476</v>
          </cell>
          <cell r="GL249">
            <v>76.91</v>
          </cell>
          <cell r="GM249">
            <v>0.17652000000000001</v>
          </cell>
        </row>
        <row r="250">
          <cell r="F250">
            <v>43479</v>
          </cell>
          <cell r="G250">
            <v>78.959999999999994</v>
          </cell>
          <cell r="H250">
            <v>0.25585999999999998</v>
          </cell>
          <cell r="Q250">
            <v>43479</v>
          </cell>
          <cell r="R250">
            <v>129.51</v>
          </cell>
          <cell r="S250">
            <v>0.11946</v>
          </cell>
          <cell r="AB250">
            <v>43479</v>
          </cell>
          <cell r="AC250">
            <v>75.75</v>
          </cell>
          <cell r="AD250">
            <v>0.22708999999999999</v>
          </cell>
          <cell r="AM250">
            <v>43479</v>
          </cell>
          <cell r="AN250">
            <v>348.06</v>
          </cell>
          <cell r="AO250">
            <v>0.32585999999999998</v>
          </cell>
          <cell r="AX250">
            <v>43479</v>
          </cell>
          <cell r="AY250">
            <v>55.86</v>
          </cell>
          <cell r="AZ250">
            <v>0.12905</v>
          </cell>
          <cell r="BI250">
            <v>43479</v>
          </cell>
          <cell r="BJ250">
            <v>57.67</v>
          </cell>
          <cell r="BK250">
            <v>0.10049</v>
          </cell>
          <cell r="BT250">
            <v>43476</v>
          </cell>
          <cell r="BU250">
            <v>2.1560000000000001</v>
          </cell>
          <cell r="BV250">
            <v>0.82277999999999996</v>
          </cell>
          <cell r="CE250">
            <v>43479</v>
          </cell>
          <cell r="CF250">
            <v>80.22</v>
          </cell>
          <cell r="CG250">
            <v>7.1870000000000003E-2</v>
          </cell>
          <cell r="CP250">
            <v>43476</v>
          </cell>
          <cell r="CQ250">
            <v>4.9740000000000002</v>
          </cell>
          <cell r="CR250">
            <v>1.89198</v>
          </cell>
          <cell r="DA250">
            <v>43479</v>
          </cell>
          <cell r="DB250">
            <v>15.46</v>
          </cell>
          <cell r="DC250">
            <v>7.9399999999999991E-3</v>
          </cell>
          <cell r="DL250">
            <v>43479</v>
          </cell>
          <cell r="DM250">
            <v>70.209999999999994</v>
          </cell>
          <cell r="DN250">
            <v>0.71697999999999995</v>
          </cell>
          <cell r="DW250">
            <v>43479</v>
          </cell>
          <cell r="DX250">
            <v>156.16999999999999</v>
          </cell>
          <cell r="DY250">
            <v>0.72026999999999997</v>
          </cell>
          <cell r="EH250">
            <v>43479</v>
          </cell>
          <cell r="EI250">
            <v>137.61000000000001</v>
          </cell>
          <cell r="EJ250">
            <v>3.1006399999999998</v>
          </cell>
          <cell r="ES250">
            <v>43479</v>
          </cell>
          <cell r="ET250">
            <v>78.06</v>
          </cell>
          <cell r="EU250">
            <v>1.0916999999999999</v>
          </cell>
          <cell r="FD250">
            <v>43479</v>
          </cell>
          <cell r="FE250">
            <v>73.489999999999995</v>
          </cell>
          <cell r="FF250">
            <v>5.364E-2</v>
          </cell>
          <cell r="FO250">
            <v>43479</v>
          </cell>
          <cell r="FP250">
            <v>106.37</v>
          </cell>
          <cell r="FQ250">
            <v>0.29553000000000001</v>
          </cell>
          <cell r="FZ250">
            <v>43479</v>
          </cell>
          <cell r="GA250">
            <v>38.32</v>
          </cell>
          <cell r="GB250">
            <v>0.58109</v>
          </cell>
          <cell r="GK250">
            <v>43479</v>
          </cell>
          <cell r="GL250">
            <v>76.540000000000006</v>
          </cell>
          <cell r="GM250">
            <v>0.35332000000000002</v>
          </cell>
        </row>
        <row r="251">
          <cell r="F251">
            <v>43480</v>
          </cell>
          <cell r="G251">
            <v>78.58</v>
          </cell>
          <cell r="H251">
            <v>0.28406999999999999</v>
          </cell>
          <cell r="Q251">
            <v>43480</v>
          </cell>
          <cell r="R251">
            <v>132.63999999999999</v>
          </cell>
          <cell r="S251">
            <v>0.1094</v>
          </cell>
          <cell r="AB251">
            <v>43480</v>
          </cell>
          <cell r="AC251">
            <v>75.819999999999993</v>
          </cell>
          <cell r="AD251">
            <v>0.17213000000000001</v>
          </cell>
          <cell r="AM251">
            <v>43480</v>
          </cell>
          <cell r="AN251">
            <v>348.89</v>
          </cell>
          <cell r="AO251">
            <v>0.26563999999999999</v>
          </cell>
          <cell r="AX251">
            <v>43480</v>
          </cell>
          <cell r="AY251">
            <v>55.73</v>
          </cell>
          <cell r="AZ251">
            <v>0.10066</v>
          </cell>
          <cell r="BI251">
            <v>43480</v>
          </cell>
          <cell r="BJ251">
            <v>57.44</v>
          </cell>
          <cell r="BK251">
            <v>0.13073000000000001</v>
          </cell>
          <cell r="BT251">
            <v>43479</v>
          </cell>
          <cell r="BU251">
            <v>2.1480000000000001</v>
          </cell>
          <cell r="BV251">
            <v>0.80103999999999997</v>
          </cell>
          <cell r="CE251">
            <v>43480</v>
          </cell>
          <cell r="CF251">
            <v>80.290000000000006</v>
          </cell>
          <cell r="CG251">
            <v>0.14193</v>
          </cell>
          <cell r="CP251">
            <v>43479</v>
          </cell>
          <cell r="CQ251">
            <v>4.88</v>
          </cell>
          <cell r="CR251">
            <v>1.87415</v>
          </cell>
          <cell r="DA251">
            <v>43480</v>
          </cell>
          <cell r="DB251">
            <v>15.39</v>
          </cell>
          <cell r="DC251">
            <v>6.0400000000000002E-3</v>
          </cell>
          <cell r="DL251">
            <v>43480</v>
          </cell>
          <cell r="DM251">
            <v>69.88</v>
          </cell>
          <cell r="DN251">
            <v>0.88741000000000003</v>
          </cell>
          <cell r="DW251">
            <v>43480</v>
          </cell>
          <cell r="DX251">
            <v>154.4</v>
          </cell>
          <cell r="DY251">
            <v>0.97935000000000005</v>
          </cell>
          <cell r="EH251">
            <v>43480</v>
          </cell>
          <cell r="EI251">
            <v>137.77000000000001</v>
          </cell>
          <cell r="EJ251">
            <v>1.84188</v>
          </cell>
          <cell r="ES251">
            <v>43480</v>
          </cell>
          <cell r="ET251">
            <v>78.099999999999994</v>
          </cell>
          <cell r="EU251">
            <v>0.57982999999999996</v>
          </cell>
          <cell r="FD251">
            <v>43480</v>
          </cell>
          <cell r="FE251">
            <v>72.19</v>
          </cell>
          <cell r="FF251">
            <v>6.9309999999999997E-2</v>
          </cell>
          <cell r="FO251">
            <v>43480</v>
          </cell>
          <cell r="FP251">
            <v>107.99</v>
          </cell>
          <cell r="FQ251">
            <v>0.16084999999999999</v>
          </cell>
          <cell r="FZ251">
            <v>43480</v>
          </cell>
          <cell r="GA251">
            <v>38.43</v>
          </cell>
          <cell r="GB251">
            <v>0.73028000000000004</v>
          </cell>
          <cell r="GK251">
            <v>43480</v>
          </cell>
          <cell r="GL251">
            <v>76.47</v>
          </cell>
          <cell r="GM251">
            <v>0.1116</v>
          </cell>
        </row>
        <row r="252">
          <cell r="F252">
            <v>43481</v>
          </cell>
          <cell r="G252">
            <v>78.760000000000005</v>
          </cell>
          <cell r="H252">
            <v>0.23752000000000001</v>
          </cell>
          <cell r="Q252">
            <v>43481</v>
          </cell>
          <cell r="R252">
            <v>133.32</v>
          </cell>
          <cell r="S252">
            <v>0.10721</v>
          </cell>
          <cell r="AB252">
            <v>43481</v>
          </cell>
          <cell r="AC252">
            <v>76.05</v>
          </cell>
          <cell r="AD252">
            <v>0.22347</v>
          </cell>
          <cell r="AM252">
            <v>43481</v>
          </cell>
          <cell r="AN252">
            <v>348.67</v>
          </cell>
          <cell r="AO252">
            <v>0.28877000000000003</v>
          </cell>
          <cell r="AX252">
            <v>43481</v>
          </cell>
          <cell r="AY252">
            <v>55.91</v>
          </cell>
          <cell r="AZ252">
            <v>0.22228000000000001</v>
          </cell>
          <cell r="BI252">
            <v>43481</v>
          </cell>
          <cell r="BJ252">
            <v>57.81</v>
          </cell>
          <cell r="BK252">
            <v>0.13517999999999999</v>
          </cell>
          <cell r="BT252">
            <v>43480</v>
          </cell>
          <cell r="BU252">
            <v>2.1459999999999999</v>
          </cell>
          <cell r="BV252">
            <v>0.79601</v>
          </cell>
          <cell r="CE252">
            <v>43481</v>
          </cell>
          <cell r="CF252">
            <v>80.31</v>
          </cell>
          <cell r="CG252">
            <v>0.11047999999999999</v>
          </cell>
          <cell r="CP252">
            <v>43480</v>
          </cell>
          <cell r="CQ252">
            <v>5.01</v>
          </cell>
          <cell r="CR252">
            <v>2.0295700000000001</v>
          </cell>
          <cell r="DA252">
            <v>43481</v>
          </cell>
          <cell r="DB252">
            <v>15.16</v>
          </cell>
          <cell r="DC252">
            <v>1.2160000000000001E-2</v>
          </cell>
          <cell r="DL252">
            <v>43481</v>
          </cell>
          <cell r="DM252">
            <v>70.28</v>
          </cell>
          <cell r="DN252">
            <v>1.2021200000000001</v>
          </cell>
          <cell r="DW252">
            <v>43481</v>
          </cell>
          <cell r="DX252">
            <v>155.82</v>
          </cell>
          <cell r="DY252">
            <v>0.84743000000000002</v>
          </cell>
          <cell r="EH252">
            <v>43481</v>
          </cell>
          <cell r="EI252">
            <v>138.02000000000001</v>
          </cell>
          <cell r="EJ252">
            <v>2.24729</v>
          </cell>
          <cell r="ES252">
            <v>43481</v>
          </cell>
          <cell r="ET252">
            <v>77.73</v>
          </cell>
          <cell r="EU252">
            <v>0.82415000000000005</v>
          </cell>
          <cell r="FD252">
            <v>43481</v>
          </cell>
          <cell r="FE252">
            <v>73.180000000000007</v>
          </cell>
          <cell r="FF252">
            <v>6.3729999999999995E-2</v>
          </cell>
          <cell r="FO252">
            <v>43481</v>
          </cell>
          <cell r="FP252">
            <v>108.88</v>
          </cell>
          <cell r="FQ252">
            <v>0.40151999999999999</v>
          </cell>
          <cell r="FZ252">
            <v>43481</v>
          </cell>
          <cell r="GA252">
            <v>38.4</v>
          </cell>
          <cell r="GB252">
            <v>0.98180999999999996</v>
          </cell>
          <cell r="GK252">
            <v>43481</v>
          </cell>
          <cell r="GL252">
            <v>76.959999999999994</v>
          </cell>
          <cell r="GM252">
            <v>0.36374000000000001</v>
          </cell>
        </row>
        <row r="253">
          <cell r="F253">
            <v>43482</v>
          </cell>
          <cell r="G253">
            <v>79.27</v>
          </cell>
          <cell r="H253">
            <v>0.22056999999999999</v>
          </cell>
          <cell r="Q253">
            <v>43482</v>
          </cell>
          <cell r="R253">
            <v>134.71</v>
          </cell>
          <cell r="S253">
            <v>9.7040000000000001E-2</v>
          </cell>
          <cell r="AB253">
            <v>43482</v>
          </cell>
          <cell r="AC253">
            <v>76.790000000000006</v>
          </cell>
          <cell r="AD253">
            <v>0.21368000000000001</v>
          </cell>
          <cell r="AM253">
            <v>43482</v>
          </cell>
          <cell r="AN253">
            <v>349.05</v>
          </cell>
          <cell r="AO253">
            <v>0.38123000000000001</v>
          </cell>
          <cell r="AX253">
            <v>43482</v>
          </cell>
          <cell r="AY253">
            <v>57.34</v>
          </cell>
          <cell r="AZ253">
            <v>0.16472999999999999</v>
          </cell>
          <cell r="BI253">
            <v>43482</v>
          </cell>
          <cell r="BJ253">
            <v>58.96</v>
          </cell>
          <cell r="BK253">
            <v>0.30158000000000001</v>
          </cell>
          <cell r="BT253">
            <v>43481</v>
          </cell>
          <cell r="BU253">
            <v>2.1520000000000001</v>
          </cell>
          <cell r="BV253">
            <v>0.63329999999999997</v>
          </cell>
          <cell r="CE253">
            <v>43482</v>
          </cell>
          <cell r="CF253">
            <v>81.069999999999993</v>
          </cell>
          <cell r="CG253">
            <v>0.16732</v>
          </cell>
          <cell r="CP253">
            <v>43481</v>
          </cell>
          <cell r="CQ253">
            <v>4.99</v>
          </cell>
          <cell r="CR253">
            <v>2.2494999999999998</v>
          </cell>
          <cell r="DA253">
            <v>43482</v>
          </cell>
          <cell r="DB253">
            <v>15.1</v>
          </cell>
          <cell r="DC253">
            <v>3.5000000000000001E-3</v>
          </cell>
          <cell r="DL253">
            <v>43482</v>
          </cell>
          <cell r="DM253">
            <v>71.23</v>
          </cell>
          <cell r="DN253">
            <v>0.97443000000000002</v>
          </cell>
          <cell r="DW253">
            <v>43482</v>
          </cell>
          <cell r="DX253">
            <v>159.52000000000001</v>
          </cell>
          <cell r="DY253">
            <v>0.71304000000000001</v>
          </cell>
          <cell r="EH253">
            <v>43482</v>
          </cell>
          <cell r="EI253">
            <v>139.88</v>
          </cell>
          <cell r="EJ253">
            <v>2.5773600000000001</v>
          </cell>
          <cell r="ES253">
            <v>43482</v>
          </cell>
          <cell r="ET253">
            <v>79.06</v>
          </cell>
          <cell r="EU253">
            <v>0.87883</v>
          </cell>
          <cell r="FD253">
            <v>43482</v>
          </cell>
          <cell r="FE253">
            <v>74.56</v>
          </cell>
          <cell r="FF253">
            <v>6.9699999999999998E-2</v>
          </cell>
          <cell r="FO253">
            <v>43482</v>
          </cell>
          <cell r="FP253">
            <v>110.89</v>
          </cell>
          <cell r="FQ253">
            <v>0.35672999999999999</v>
          </cell>
          <cell r="FZ253">
            <v>43482</v>
          </cell>
          <cell r="GA253">
            <v>38.869999999999997</v>
          </cell>
          <cell r="GB253">
            <v>0.59047000000000005</v>
          </cell>
          <cell r="GK253">
            <v>43482</v>
          </cell>
          <cell r="GL253">
            <v>78.77</v>
          </cell>
          <cell r="GM253">
            <v>0.44383</v>
          </cell>
        </row>
        <row r="254">
          <cell r="F254">
            <v>43483</v>
          </cell>
          <cell r="G254">
            <v>80.27</v>
          </cell>
          <cell r="H254">
            <v>0.25048999999999999</v>
          </cell>
          <cell r="Q254">
            <v>43483</v>
          </cell>
          <cell r="R254">
            <v>137.68</v>
          </cell>
          <cell r="S254">
            <v>0.10357</v>
          </cell>
          <cell r="AB254">
            <v>43483</v>
          </cell>
          <cell r="AC254">
            <v>78.13</v>
          </cell>
          <cell r="AD254">
            <v>0.18118000000000001</v>
          </cell>
          <cell r="AM254">
            <v>43483</v>
          </cell>
          <cell r="AN254">
            <v>355.89</v>
          </cell>
          <cell r="AO254">
            <v>0.38301000000000002</v>
          </cell>
          <cell r="AX254">
            <v>43483</v>
          </cell>
          <cell r="AY254">
            <v>58.17</v>
          </cell>
          <cell r="AZ254">
            <v>0.14479</v>
          </cell>
          <cell r="BI254">
            <v>43483</v>
          </cell>
          <cell r="BJ254">
            <v>59.18</v>
          </cell>
          <cell r="BK254">
            <v>0.12245</v>
          </cell>
          <cell r="BT254">
            <v>43482</v>
          </cell>
          <cell r="BU254">
            <v>2.1139999999999999</v>
          </cell>
          <cell r="BV254">
            <v>0.74531000000000003</v>
          </cell>
          <cell r="CE254">
            <v>43483</v>
          </cell>
          <cell r="CF254">
            <v>81.459999999999994</v>
          </cell>
          <cell r="CG254">
            <v>0.11995</v>
          </cell>
          <cell r="CP254">
            <v>43482</v>
          </cell>
          <cell r="CQ254">
            <v>4.92</v>
          </cell>
          <cell r="CR254">
            <v>1.1033200000000001</v>
          </cell>
          <cell r="DA254">
            <v>43483</v>
          </cell>
          <cell r="DB254">
            <v>15.2</v>
          </cell>
          <cell r="DC254">
            <v>4.4799999999999996E-3</v>
          </cell>
          <cell r="DL254">
            <v>43483</v>
          </cell>
          <cell r="DM254">
            <v>72.36</v>
          </cell>
          <cell r="DN254">
            <v>0.94767000000000001</v>
          </cell>
          <cell r="DW254">
            <v>43483</v>
          </cell>
          <cell r="DX254">
            <v>162.49</v>
          </cell>
          <cell r="DY254">
            <v>1.2001999999999999</v>
          </cell>
          <cell r="EH254">
            <v>43483</v>
          </cell>
          <cell r="EI254">
            <v>141.85</v>
          </cell>
          <cell r="EJ254">
            <v>5.4216300000000004</v>
          </cell>
          <cell r="ES254">
            <v>43483</v>
          </cell>
          <cell r="ET254">
            <v>80.69</v>
          </cell>
          <cell r="EU254">
            <v>1.0111699999999999</v>
          </cell>
          <cell r="FD254">
            <v>43483</v>
          </cell>
          <cell r="FE254">
            <v>75.69</v>
          </cell>
          <cell r="FF254">
            <v>4.02E-2</v>
          </cell>
          <cell r="FO254">
            <v>43483</v>
          </cell>
          <cell r="FP254">
            <v>112.01</v>
          </cell>
          <cell r="FQ254">
            <v>0.19084999999999999</v>
          </cell>
          <cell r="FZ254">
            <v>43483</v>
          </cell>
          <cell r="GA254">
            <v>39.61</v>
          </cell>
          <cell r="GB254">
            <v>1.01363</v>
          </cell>
          <cell r="GK254">
            <v>43483</v>
          </cell>
          <cell r="GL254">
            <v>79.849999999999994</v>
          </cell>
          <cell r="GM254">
            <v>0.25713000000000003</v>
          </cell>
        </row>
        <row r="255">
          <cell r="F255">
            <v>43487</v>
          </cell>
          <cell r="G255">
            <v>78.06</v>
          </cell>
          <cell r="H255">
            <v>0.27</v>
          </cell>
          <cell r="Q255">
            <v>43487</v>
          </cell>
          <cell r="R255">
            <v>134.24</v>
          </cell>
          <cell r="S255">
            <v>9.7970000000000002E-2</v>
          </cell>
          <cell r="AB255">
            <v>43487</v>
          </cell>
          <cell r="AC255">
            <v>77.08</v>
          </cell>
          <cell r="AD255">
            <v>0.29486000000000001</v>
          </cell>
          <cell r="AM255">
            <v>43487</v>
          </cell>
          <cell r="AN255">
            <v>343.59</v>
          </cell>
          <cell r="AO255">
            <v>0.31483</v>
          </cell>
          <cell r="AX255">
            <v>43487</v>
          </cell>
          <cell r="AY255">
            <v>57</v>
          </cell>
          <cell r="AZ255">
            <v>0.18623999999999999</v>
          </cell>
          <cell r="BI255">
            <v>43487</v>
          </cell>
          <cell r="BJ255">
            <v>58.14</v>
          </cell>
          <cell r="BK255">
            <v>7.9880000000000007E-2</v>
          </cell>
          <cell r="BT255">
            <v>43483</v>
          </cell>
          <cell r="BU255">
            <v>2.14</v>
          </cell>
          <cell r="BV255">
            <v>0.88731000000000004</v>
          </cell>
          <cell r="CE255">
            <v>43487</v>
          </cell>
          <cell r="CF255">
            <v>79.48</v>
          </cell>
          <cell r="CG255">
            <v>0.17838999999999999</v>
          </cell>
          <cell r="CP255">
            <v>43483</v>
          </cell>
          <cell r="CQ255">
            <v>5.0179999999999998</v>
          </cell>
          <cell r="CR255">
            <v>1.0634699999999999</v>
          </cell>
          <cell r="DA255">
            <v>43486</v>
          </cell>
          <cell r="DB255">
            <v>14.89</v>
          </cell>
          <cell r="DC255">
            <v>6.1599999999999997E-3</v>
          </cell>
          <cell r="DL255">
            <v>43487</v>
          </cell>
          <cell r="DM255">
            <v>70.790000000000006</v>
          </cell>
          <cell r="DN255">
            <v>1.6375900000000001</v>
          </cell>
          <cell r="DW255">
            <v>43487</v>
          </cell>
          <cell r="DX255">
            <v>158.35</v>
          </cell>
          <cell r="DY255">
            <v>0.75646000000000002</v>
          </cell>
          <cell r="EH255">
            <v>43487</v>
          </cell>
          <cell r="EI255">
            <v>139.82</v>
          </cell>
          <cell r="EJ255">
            <v>3.19645</v>
          </cell>
          <cell r="ES255">
            <v>43487</v>
          </cell>
          <cell r="ET255">
            <v>79.290000000000006</v>
          </cell>
          <cell r="EU255">
            <v>0.80908999999999998</v>
          </cell>
          <cell r="FD255">
            <v>43487</v>
          </cell>
          <cell r="FE255">
            <v>75.400000000000006</v>
          </cell>
          <cell r="FF255">
            <v>0.1094</v>
          </cell>
          <cell r="FO255">
            <v>43487</v>
          </cell>
          <cell r="FP255">
            <v>108.71</v>
          </cell>
          <cell r="FQ255">
            <v>0.23261000000000001</v>
          </cell>
          <cell r="FZ255">
            <v>43487</v>
          </cell>
          <cell r="GA255">
            <v>39.090000000000003</v>
          </cell>
          <cell r="GB255">
            <v>0.95196000000000003</v>
          </cell>
          <cell r="GK255">
            <v>43487</v>
          </cell>
          <cell r="GL255">
            <v>78.73</v>
          </cell>
          <cell r="GM255">
            <v>0.51088999999999996</v>
          </cell>
        </row>
        <row r="256">
          <cell r="F256">
            <v>43488</v>
          </cell>
          <cell r="G256">
            <v>78.849999999999994</v>
          </cell>
          <cell r="H256">
            <v>0.31047000000000002</v>
          </cell>
          <cell r="Q256">
            <v>43488</v>
          </cell>
          <cell r="R256">
            <v>132.72999999999999</v>
          </cell>
          <cell r="S256">
            <v>6.8739999999999996E-2</v>
          </cell>
          <cell r="AB256">
            <v>43488</v>
          </cell>
          <cell r="AC256">
            <v>76.900000000000006</v>
          </cell>
          <cell r="AD256">
            <v>0.14316999999999999</v>
          </cell>
          <cell r="AM256">
            <v>43488</v>
          </cell>
          <cell r="AN256">
            <v>347.42</v>
          </cell>
          <cell r="AO256">
            <v>0.2303</v>
          </cell>
          <cell r="AX256">
            <v>43488</v>
          </cell>
          <cell r="AY256">
            <v>56.42</v>
          </cell>
          <cell r="AZ256">
            <v>0.12361</v>
          </cell>
          <cell r="BI256">
            <v>43488</v>
          </cell>
          <cell r="BJ256">
            <v>57.49</v>
          </cell>
          <cell r="BK256">
            <v>9.9989999999999996E-2</v>
          </cell>
          <cell r="BT256">
            <v>43486</v>
          </cell>
          <cell r="BU256">
            <v>2.1880000000000002</v>
          </cell>
          <cell r="BV256">
            <v>0.81711999999999996</v>
          </cell>
          <cell r="CE256">
            <v>43488</v>
          </cell>
          <cell r="CF256">
            <v>79.5</v>
          </cell>
          <cell r="CG256">
            <v>0.23463000000000001</v>
          </cell>
          <cell r="CP256">
            <v>43486</v>
          </cell>
          <cell r="CQ256">
            <v>5.0679999999999996</v>
          </cell>
          <cell r="CR256">
            <v>0.81067</v>
          </cell>
          <cell r="DA256">
            <v>43487</v>
          </cell>
          <cell r="DB256">
            <v>14.58</v>
          </cell>
          <cell r="DC256">
            <v>2.1239999999999998E-2</v>
          </cell>
          <cell r="DL256">
            <v>43488</v>
          </cell>
          <cell r="DM256">
            <v>70.709999999999994</v>
          </cell>
          <cell r="DN256">
            <v>1.05785</v>
          </cell>
          <cell r="DW256">
            <v>43488</v>
          </cell>
          <cell r="DX256">
            <v>156.81</v>
          </cell>
          <cell r="DY256">
            <v>0.90883999999999998</v>
          </cell>
          <cell r="EH256">
            <v>43488</v>
          </cell>
          <cell r="EI256">
            <v>140.74</v>
          </cell>
          <cell r="EJ256">
            <v>2.9662600000000001</v>
          </cell>
          <cell r="ES256">
            <v>43488</v>
          </cell>
          <cell r="ET256">
            <v>78.819999999999993</v>
          </cell>
          <cell r="EU256">
            <v>0.91151000000000004</v>
          </cell>
          <cell r="FD256">
            <v>43488</v>
          </cell>
          <cell r="FE256">
            <v>75.67</v>
          </cell>
          <cell r="FF256">
            <v>5.475E-2</v>
          </cell>
          <cell r="FO256">
            <v>43488</v>
          </cell>
          <cell r="FP256">
            <v>109.69</v>
          </cell>
          <cell r="FQ256">
            <v>0.23708000000000001</v>
          </cell>
          <cell r="FZ256">
            <v>43488</v>
          </cell>
          <cell r="GA256">
            <v>38.82</v>
          </cell>
          <cell r="GB256">
            <v>0.89324999999999999</v>
          </cell>
          <cell r="GK256">
            <v>43488</v>
          </cell>
          <cell r="GL256">
            <v>77.55</v>
          </cell>
          <cell r="GM256">
            <v>0.47791</v>
          </cell>
        </row>
        <row r="257">
          <cell r="F257">
            <v>43489</v>
          </cell>
          <cell r="G257">
            <v>79.63</v>
          </cell>
          <cell r="H257">
            <v>0.30484</v>
          </cell>
          <cell r="Q257">
            <v>43489</v>
          </cell>
          <cell r="R257">
            <v>133.66</v>
          </cell>
          <cell r="S257">
            <v>5.0130000000000001E-2</v>
          </cell>
          <cell r="AB257">
            <v>43489</v>
          </cell>
          <cell r="AC257">
            <v>77.88</v>
          </cell>
          <cell r="AD257">
            <v>0.24418000000000001</v>
          </cell>
          <cell r="AM257">
            <v>43489</v>
          </cell>
          <cell r="AN257">
            <v>348.76</v>
          </cell>
          <cell r="AO257">
            <v>0.13528999999999999</v>
          </cell>
          <cell r="AX257">
            <v>43489</v>
          </cell>
          <cell r="AY257">
            <v>56.9</v>
          </cell>
          <cell r="AZ257">
            <v>0.14371999999999999</v>
          </cell>
          <cell r="BI257">
            <v>43489</v>
          </cell>
          <cell r="BJ257">
            <v>57.51</v>
          </cell>
          <cell r="BK257">
            <v>0.12318</v>
          </cell>
          <cell r="BT257">
            <v>43487</v>
          </cell>
          <cell r="BU257">
            <v>2.1120000000000001</v>
          </cell>
          <cell r="BV257">
            <v>1.57575</v>
          </cell>
          <cell r="CE257">
            <v>43489</v>
          </cell>
          <cell r="CF257">
            <v>79.64</v>
          </cell>
          <cell r="CG257">
            <v>0.23735999999999999</v>
          </cell>
          <cell r="CP257">
            <v>43487</v>
          </cell>
          <cell r="CQ257">
            <v>5.0679999999999996</v>
          </cell>
          <cell r="CR257">
            <v>1.8641000000000001</v>
          </cell>
          <cell r="DA257">
            <v>43488</v>
          </cell>
          <cell r="DB257">
            <v>14.32</v>
          </cell>
          <cell r="DC257">
            <v>2.2780000000000002E-2</v>
          </cell>
          <cell r="DL257">
            <v>43489</v>
          </cell>
          <cell r="DM257">
            <v>71.2</v>
          </cell>
          <cell r="DN257">
            <v>1.00454</v>
          </cell>
          <cell r="DW257">
            <v>43489</v>
          </cell>
          <cell r="DX257">
            <v>158.07</v>
          </cell>
          <cell r="DY257">
            <v>0.78974</v>
          </cell>
          <cell r="EH257">
            <v>43489</v>
          </cell>
          <cell r="EI257">
            <v>141.18</v>
          </cell>
          <cell r="EJ257">
            <v>2.7072099999999999</v>
          </cell>
          <cell r="ES257">
            <v>43489</v>
          </cell>
          <cell r="ET257">
            <v>79.180000000000007</v>
          </cell>
          <cell r="EU257">
            <v>1.14005</v>
          </cell>
          <cell r="FD257">
            <v>43489</v>
          </cell>
          <cell r="FE257">
            <v>76.709999999999994</v>
          </cell>
          <cell r="FF257">
            <v>0.12898999999999999</v>
          </cell>
          <cell r="FO257">
            <v>43489</v>
          </cell>
          <cell r="FP257">
            <v>110.47</v>
          </cell>
          <cell r="FQ257">
            <v>0.12242</v>
          </cell>
          <cell r="FZ257">
            <v>43489</v>
          </cell>
          <cell r="GA257">
            <v>39.61</v>
          </cell>
          <cell r="GB257">
            <v>0.99702000000000002</v>
          </cell>
          <cell r="GK257">
            <v>43489</v>
          </cell>
          <cell r="GL257">
            <v>77.92</v>
          </cell>
          <cell r="GM257">
            <v>0.36331000000000002</v>
          </cell>
        </row>
        <row r="258">
          <cell r="F258">
            <v>43490</v>
          </cell>
          <cell r="G258">
            <v>80.16</v>
          </cell>
          <cell r="H258">
            <v>0.23533999999999999</v>
          </cell>
          <cell r="Q258">
            <v>43490</v>
          </cell>
          <cell r="R258">
            <v>135.05000000000001</v>
          </cell>
          <cell r="S258">
            <v>5.8749999999999997E-2</v>
          </cell>
          <cell r="AB258">
            <v>43490</v>
          </cell>
          <cell r="AC258">
            <v>77.75</v>
          </cell>
          <cell r="AD258">
            <v>0.42842000000000002</v>
          </cell>
          <cell r="AM258">
            <v>43490</v>
          </cell>
          <cell r="AN258">
            <v>351.86</v>
          </cell>
          <cell r="AO258">
            <v>0.23524</v>
          </cell>
          <cell r="AX258">
            <v>43490</v>
          </cell>
          <cell r="AY258">
            <v>57.98</v>
          </cell>
          <cell r="AZ258">
            <v>0.12363</v>
          </cell>
          <cell r="BI258">
            <v>43490</v>
          </cell>
          <cell r="BJ258">
            <v>57.86</v>
          </cell>
          <cell r="BK258">
            <v>8.5739999999999997E-2</v>
          </cell>
          <cell r="BT258">
            <v>43488</v>
          </cell>
          <cell r="BU258">
            <v>2.1120000000000001</v>
          </cell>
          <cell r="BV258">
            <v>0.79771999999999998</v>
          </cell>
          <cell r="CE258">
            <v>43490</v>
          </cell>
          <cell r="CF258">
            <v>83.18</v>
          </cell>
          <cell r="CG258">
            <v>0.34860999999999998</v>
          </cell>
          <cell r="CP258">
            <v>43488</v>
          </cell>
          <cell r="CQ258">
            <v>4.9880000000000004</v>
          </cell>
          <cell r="CR258">
            <v>1.86273</v>
          </cell>
          <cell r="DA258">
            <v>43489</v>
          </cell>
          <cell r="DB258">
            <v>14.37</v>
          </cell>
          <cell r="DC258">
            <v>1.7659999999999999E-2</v>
          </cell>
          <cell r="DL258">
            <v>43490</v>
          </cell>
          <cell r="DM258">
            <v>71.319999999999993</v>
          </cell>
          <cell r="DN258">
            <v>1.21184</v>
          </cell>
          <cell r="DW258">
            <v>43490</v>
          </cell>
          <cell r="DX258">
            <v>160.99</v>
          </cell>
          <cell r="DY258">
            <v>1.10395</v>
          </cell>
          <cell r="EH258">
            <v>43490</v>
          </cell>
          <cell r="EI258">
            <v>141.71</v>
          </cell>
          <cell r="EJ258">
            <v>3.2073299999999998</v>
          </cell>
          <cell r="ES258">
            <v>43490</v>
          </cell>
          <cell r="ET258">
            <v>79.48</v>
          </cell>
          <cell r="EU258">
            <v>0.93040999999999996</v>
          </cell>
          <cell r="FD258">
            <v>43490</v>
          </cell>
          <cell r="FE258">
            <v>78.209999999999994</v>
          </cell>
          <cell r="FF258">
            <v>6.0900000000000003E-2</v>
          </cell>
          <cell r="FO258">
            <v>43490</v>
          </cell>
          <cell r="FP258">
            <v>112.06</v>
          </cell>
          <cell r="FQ258">
            <v>0.15695999999999999</v>
          </cell>
          <cell r="FZ258">
            <v>43490</v>
          </cell>
          <cell r="GA258">
            <v>39.97</v>
          </cell>
          <cell r="GB258">
            <v>1.0570999999999999</v>
          </cell>
          <cell r="GK258">
            <v>43490</v>
          </cell>
          <cell r="GL258">
            <v>79.37</v>
          </cell>
          <cell r="GM258">
            <v>0.29315000000000002</v>
          </cell>
        </row>
        <row r="259">
          <cell r="F259">
            <v>43493</v>
          </cell>
          <cell r="G259">
            <v>79.959999999999994</v>
          </cell>
          <cell r="H259">
            <v>0.15604000000000001</v>
          </cell>
          <cell r="Q259">
            <v>43493</v>
          </cell>
          <cell r="R259">
            <v>133.91999999999999</v>
          </cell>
          <cell r="S259">
            <v>5.0979999999999998E-2</v>
          </cell>
          <cell r="AB259">
            <v>43493</v>
          </cell>
          <cell r="AC259">
            <v>77.25</v>
          </cell>
          <cell r="AD259">
            <v>0.33444000000000002</v>
          </cell>
          <cell r="AM259">
            <v>43493</v>
          </cell>
          <cell r="AN259">
            <v>350.77</v>
          </cell>
          <cell r="AO259">
            <v>0.25595000000000001</v>
          </cell>
          <cell r="AX259">
            <v>43493</v>
          </cell>
          <cell r="AY259">
            <v>56.97</v>
          </cell>
          <cell r="AZ259">
            <v>0.16214999999999999</v>
          </cell>
          <cell r="BI259">
            <v>43493</v>
          </cell>
          <cell r="BJ259">
            <v>57.56</v>
          </cell>
          <cell r="BK259">
            <v>8.3529999999999993E-2</v>
          </cell>
          <cell r="BT259">
            <v>43489</v>
          </cell>
          <cell r="BU259">
            <v>2.1240000000000001</v>
          </cell>
          <cell r="BV259">
            <v>0.79537000000000002</v>
          </cell>
          <cell r="CE259">
            <v>43493</v>
          </cell>
          <cell r="CF259">
            <v>83.88</v>
          </cell>
          <cell r="CG259">
            <v>0.15654000000000001</v>
          </cell>
          <cell r="CP259">
            <v>43489</v>
          </cell>
          <cell r="CQ259">
            <v>5.0140000000000002</v>
          </cell>
          <cell r="CR259">
            <v>1.7302599999999999</v>
          </cell>
          <cell r="DA259">
            <v>43490</v>
          </cell>
          <cell r="DB259">
            <v>14.35</v>
          </cell>
          <cell r="DC259">
            <v>2.6239999999999999E-2</v>
          </cell>
          <cell r="DL259">
            <v>43493</v>
          </cell>
          <cell r="DM259">
            <v>70.150000000000006</v>
          </cell>
          <cell r="DN259">
            <v>2.02759</v>
          </cell>
          <cell r="DW259">
            <v>43493</v>
          </cell>
          <cell r="DX259">
            <v>157.66</v>
          </cell>
          <cell r="DY259">
            <v>0.85899000000000003</v>
          </cell>
          <cell r="EH259">
            <v>43493</v>
          </cell>
          <cell r="EI259">
            <v>140.47999999999999</v>
          </cell>
          <cell r="EJ259">
            <v>3.4783300000000001</v>
          </cell>
          <cell r="ES259">
            <v>43493</v>
          </cell>
          <cell r="ET259">
            <v>79.239999999999995</v>
          </cell>
          <cell r="EU259">
            <v>1.5153099999999999</v>
          </cell>
          <cell r="FD259">
            <v>43493</v>
          </cell>
          <cell r="FE259">
            <v>77.11</v>
          </cell>
          <cell r="FF259">
            <v>0.11873</v>
          </cell>
          <cell r="FO259">
            <v>43493</v>
          </cell>
          <cell r="FP259">
            <v>112.28</v>
          </cell>
          <cell r="FQ259">
            <v>0.23532</v>
          </cell>
          <cell r="FZ259">
            <v>43493</v>
          </cell>
          <cell r="GA259">
            <v>40</v>
          </cell>
          <cell r="GB259">
            <v>1.02816</v>
          </cell>
          <cell r="GK259">
            <v>43493</v>
          </cell>
          <cell r="GL259">
            <v>79.14</v>
          </cell>
          <cell r="GM259">
            <v>0.65820999999999996</v>
          </cell>
        </row>
        <row r="260">
          <cell r="F260">
            <v>43494</v>
          </cell>
          <cell r="G260">
            <v>81.11</v>
          </cell>
          <cell r="H260">
            <v>0.21126</v>
          </cell>
          <cell r="Q260">
            <v>43494</v>
          </cell>
          <cell r="R260">
            <v>135.69999999999999</v>
          </cell>
          <cell r="S260">
            <v>5.5910000000000001E-2</v>
          </cell>
          <cell r="AB260">
            <v>43494</v>
          </cell>
          <cell r="AC260">
            <v>86.78</v>
          </cell>
          <cell r="AD260">
            <v>1.8489899999999999</v>
          </cell>
          <cell r="AM260">
            <v>43494</v>
          </cell>
          <cell r="AN260">
            <v>375.72</v>
          </cell>
          <cell r="AO260">
            <v>0.70679999999999998</v>
          </cell>
          <cell r="AX260">
            <v>43494</v>
          </cell>
          <cell r="AY260">
            <v>57.5</v>
          </cell>
          <cell r="AZ260">
            <v>0.16269</v>
          </cell>
          <cell r="BI260">
            <v>43494</v>
          </cell>
          <cell r="BJ260">
            <v>57.83</v>
          </cell>
          <cell r="BK260">
            <v>0.12862000000000001</v>
          </cell>
          <cell r="BT260">
            <v>43490</v>
          </cell>
          <cell r="BU260">
            <v>2.12</v>
          </cell>
          <cell r="BV260">
            <v>0.84438999999999997</v>
          </cell>
          <cell r="CE260">
            <v>43494</v>
          </cell>
          <cell r="CF260">
            <v>85.04</v>
          </cell>
          <cell r="CG260">
            <v>0.14598</v>
          </cell>
          <cell r="CP260">
            <v>43490</v>
          </cell>
          <cell r="CQ260">
            <v>5.0999999999999996</v>
          </cell>
          <cell r="CR260">
            <v>1.6636200000000001</v>
          </cell>
          <cell r="DA260">
            <v>43493</v>
          </cell>
          <cell r="DB260">
            <v>14.63</v>
          </cell>
          <cell r="DC260">
            <v>3.4590000000000003E-2</v>
          </cell>
          <cell r="DL260">
            <v>43494</v>
          </cell>
          <cell r="DM260">
            <v>71.77</v>
          </cell>
          <cell r="DN260">
            <v>1.4815</v>
          </cell>
          <cell r="DW260">
            <v>43494</v>
          </cell>
          <cell r="DX260">
            <v>162.12</v>
          </cell>
          <cell r="DY260">
            <v>0.81711</v>
          </cell>
          <cell r="EH260">
            <v>43494</v>
          </cell>
          <cell r="EI260">
            <v>141.74</v>
          </cell>
          <cell r="EJ260">
            <v>2.42469</v>
          </cell>
          <cell r="ES260">
            <v>43494</v>
          </cell>
          <cell r="ET260">
            <v>86.16</v>
          </cell>
          <cell r="EU260">
            <v>2.5692699999999999</v>
          </cell>
          <cell r="FD260">
            <v>43494</v>
          </cell>
          <cell r="FE260">
            <v>78.680000000000007</v>
          </cell>
          <cell r="FF260">
            <v>4.7129999999999998E-2</v>
          </cell>
          <cell r="FO260">
            <v>43494</v>
          </cell>
          <cell r="FP260">
            <v>112.76</v>
          </cell>
          <cell r="FQ260">
            <v>0.18135000000000001</v>
          </cell>
          <cell r="FZ260">
            <v>43494</v>
          </cell>
          <cell r="GA260">
            <v>40.28</v>
          </cell>
          <cell r="GB260">
            <v>0.82081999999999999</v>
          </cell>
          <cell r="GK260">
            <v>43494</v>
          </cell>
          <cell r="GL260">
            <v>82.82</v>
          </cell>
          <cell r="GM260">
            <v>0.69381999999999999</v>
          </cell>
        </row>
        <row r="261">
          <cell r="F261">
            <v>43495</v>
          </cell>
          <cell r="G261">
            <v>82.61</v>
          </cell>
          <cell r="H261">
            <v>0.27836</v>
          </cell>
          <cell r="Q261">
            <v>43495</v>
          </cell>
          <cell r="R261">
            <v>138.69</v>
          </cell>
          <cell r="S261">
            <v>0.10715</v>
          </cell>
          <cell r="AB261">
            <v>43495</v>
          </cell>
          <cell r="AC261">
            <v>86.66</v>
          </cell>
          <cell r="AD261">
            <v>0.78744999999999998</v>
          </cell>
          <cell r="AM261">
            <v>43495</v>
          </cell>
          <cell r="AN261">
            <v>385.06</v>
          </cell>
          <cell r="AO261">
            <v>0.74648000000000003</v>
          </cell>
          <cell r="AX261">
            <v>43495</v>
          </cell>
          <cell r="AY261">
            <v>58.68</v>
          </cell>
          <cell r="AZ261">
            <v>0.14799999999999999</v>
          </cell>
          <cell r="BI261">
            <v>43495</v>
          </cell>
          <cell r="BJ261">
            <v>58.51</v>
          </cell>
          <cell r="BK261">
            <v>0.1061</v>
          </cell>
          <cell r="BT261">
            <v>43493</v>
          </cell>
          <cell r="BU261">
            <v>2.12</v>
          </cell>
          <cell r="BV261">
            <v>0.92532000000000003</v>
          </cell>
          <cell r="CE261">
            <v>43495</v>
          </cell>
          <cell r="CF261">
            <v>86.23</v>
          </cell>
          <cell r="CG261">
            <v>0.23039000000000001</v>
          </cell>
          <cell r="CP261">
            <v>43493</v>
          </cell>
          <cell r="CQ261">
            <v>4.9850000000000003</v>
          </cell>
          <cell r="CR261">
            <v>1.30765</v>
          </cell>
          <cell r="DA261">
            <v>43494</v>
          </cell>
          <cell r="DB261">
            <v>14.73</v>
          </cell>
          <cell r="DC261">
            <v>2.1149999999999999E-2</v>
          </cell>
          <cell r="DL261">
            <v>43495</v>
          </cell>
          <cell r="DM261">
            <v>72.59</v>
          </cell>
          <cell r="DN261">
            <v>0.75807999999999998</v>
          </cell>
          <cell r="DW261">
            <v>43495</v>
          </cell>
          <cell r="DX261">
            <v>165</v>
          </cell>
          <cell r="DY261">
            <v>1.2546999999999999</v>
          </cell>
          <cell r="EH261">
            <v>43495</v>
          </cell>
          <cell r="EI261">
            <v>143.28</v>
          </cell>
          <cell r="EJ261">
            <v>3.1127699999999998</v>
          </cell>
          <cell r="ES261">
            <v>43495</v>
          </cell>
          <cell r="ET261">
            <v>88.82</v>
          </cell>
          <cell r="EU261">
            <v>2.1730800000000001</v>
          </cell>
          <cell r="FD261">
            <v>43495</v>
          </cell>
          <cell r="FE261">
            <v>80.010000000000005</v>
          </cell>
          <cell r="FF261">
            <v>0.1002</v>
          </cell>
          <cell r="FO261">
            <v>43495</v>
          </cell>
          <cell r="FP261">
            <v>113.69</v>
          </cell>
          <cell r="FQ261">
            <v>0.24385999999999999</v>
          </cell>
          <cell r="FZ261">
            <v>43495</v>
          </cell>
          <cell r="GA261">
            <v>40.590000000000003</v>
          </cell>
          <cell r="GB261">
            <v>0.87682000000000004</v>
          </cell>
          <cell r="GK261">
            <v>43495</v>
          </cell>
          <cell r="GL261">
            <v>83.12</v>
          </cell>
          <cell r="GM261">
            <v>0.59813000000000005</v>
          </cell>
        </row>
        <row r="262">
          <cell r="F262">
            <v>43496</v>
          </cell>
          <cell r="G262">
            <v>84.5</v>
          </cell>
          <cell r="H262">
            <v>0.35244999999999999</v>
          </cell>
          <cell r="Q262">
            <v>43496</v>
          </cell>
          <cell r="R262">
            <v>139.41999999999999</v>
          </cell>
          <cell r="S262">
            <v>0.11013000000000001</v>
          </cell>
          <cell r="AB262">
            <v>43496</v>
          </cell>
          <cell r="AC262">
            <v>90.85</v>
          </cell>
          <cell r="AD262">
            <v>0.86656999999999995</v>
          </cell>
          <cell r="AM262">
            <v>43496</v>
          </cell>
          <cell r="AN262">
            <v>391</v>
          </cell>
          <cell r="AO262">
            <v>0.48063</v>
          </cell>
          <cell r="AX262">
            <v>43496</v>
          </cell>
          <cell r="AY262">
            <v>59.08</v>
          </cell>
          <cell r="AZ262">
            <v>0.15618000000000001</v>
          </cell>
          <cell r="BI262">
            <v>43496</v>
          </cell>
          <cell r="BJ262">
            <v>59.12</v>
          </cell>
          <cell r="BK262">
            <v>0.25022</v>
          </cell>
          <cell r="BT262">
            <v>43494</v>
          </cell>
          <cell r="BU262">
            <v>2.19</v>
          </cell>
          <cell r="BV262">
            <v>0.60185999999999995</v>
          </cell>
          <cell r="CE262">
            <v>43496</v>
          </cell>
          <cell r="CF262">
            <v>89.47</v>
          </cell>
          <cell r="CG262">
            <v>0.19070000000000001</v>
          </cell>
          <cell r="CP262">
            <v>43494</v>
          </cell>
          <cell r="CQ262">
            <v>5.1180000000000003</v>
          </cell>
          <cell r="CR262">
            <v>2.49214</v>
          </cell>
          <cell r="DA262">
            <v>43495</v>
          </cell>
          <cell r="DB262">
            <v>15.14</v>
          </cell>
          <cell r="DC262">
            <v>2.171E-2</v>
          </cell>
          <cell r="DL262">
            <v>43496</v>
          </cell>
          <cell r="DM262">
            <v>72.900000000000006</v>
          </cell>
          <cell r="DN262">
            <v>1.0037</v>
          </cell>
          <cell r="DW262">
            <v>43496</v>
          </cell>
          <cell r="DX262">
            <v>164.81</v>
          </cell>
          <cell r="DY262">
            <v>1.85077</v>
          </cell>
          <cell r="EH262">
            <v>43496</v>
          </cell>
          <cell r="EI262">
            <v>143.63</v>
          </cell>
          <cell r="EJ262">
            <v>3.47356</v>
          </cell>
          <cell r="ES262">
            <v>43496</v>
          </cell>
          <cell r="ET262">
            <v>87.83</v>
          </cell>
          <cell r="EU262">
            <v>2.64391</v>
          </cell>
          <cell r="FD262">
            <v>43496</v>
          </cell>
          <cell r="FE262">
            <v>74.58</v>
          </cell>
          <cell r="FF262">
            <v>0.17460000000000001</v>
          </cell>
          <cell r="FO262">
            <v>43496</v>
          </cell>
          <cell r="FP262">
            <v>113.52</v>
          </cell>
          <cell r="FQ262">
            <v>0.18615999999999999</v>
          </cell>
          <cell r="FZ262">
            <v>43496</v>
          </cell>
          <cell r="GA262">
            <v>40.96</v>
          </cell>
          <cell r="GB262">
            <v>2.6190000000000002</v>
          </cell>
          <cell r="GK262">
            <v>43496</v>
          </cell>
          <cell r="GL262">
            <v>82.76</v>
          </cell>
          <cell r="GM262">
            <v>0.36704999999999999</v>
          </cell>
        </row>
        <row r="263">
          <cell r="F263">
            <v>43497</v>
          </cell>
          <cell r="G263">
            <v>84.67</v>
          </cell>
          <cell r="H263">
            <v>0.28799000000000002</v>
          </cell>
          <cell r="Q263">
            <v>43497</v>
          </cell>
          <cell r="R263">
            <v>139.19999999999999</v>
          </cell>
          <cell r="S263">
            <v>0.10499</v>
          </cell>
          <cell r="AB263">
            <v>43497</v>
          </cell>
          <cell r="AC263">
            <v>89.1</v>
          </cell>
          <cell r="AD263">
            <v>0.41802</v>
          </cell>
          <cell r="AM263">
            <v>43497</v>
          </cell>
          <cell r="AN263">
            <v>393.23</v>
          </cell>
          <cell r="AO263">
            <v>0.32286999999999999</v>
          </cell>
          <cell r="AX263">
            <v>43497</v>
          </cell>
          <cell r="AY263">
            <v>59.42</v>
          </cell>
          <cell r="AZ263">
            <v>0.12109</v>
          </cell>
          <cell r="BI263">
            <v>43497</v>
          </cell>
          <cell r="BJ263">
            <v>59.19</v>
          </cell>
          <cell r="BK263">
            <v>0.15429999999999999</v>
          </cell>
          <cell r="BT263">
            <v>43495</v>
          </cell>
          <cell r="BU263">
            <v>2.302</v>
          </cell>
          <cell r="BV263">
            <v>1.0040800000000001</v>
          </cell>
          <cell r="CE263">
            <v>43497</v>
          </cell>
          <cell r="CF263">
            <v>89.39</v>
          </cell>
          <cell r="CG263">
            <v>0.26638000000000001</v>
          </cell>
          <cell r="CP263">
            <v>43495</v>
          </cell>
          <cell r="CQ263">
            <v>5.14</v>
          </cell>
          <cell r="CR263">
            <v>1.06654</v>
          </cell>
          <cell r="DA263">
            <v>43496</v>
          </cell>
          <cell r="DB263">
            <v>15.72</v>
          </cell>
          <cell r="DC263">
            <v>1.2070000000000001E-2</v>
          </cell>
          <cell r="DL263">
            <v>43497</v>
          </cell>
          <cell r="DM263">
            <v>73.41</v>
          </cell>
          <cell r="DN263">
            <v>1.0001599999999999</v>
          </cell>
          <cell r="DW263">
            <v>43497</v>
          </cell>
          <cell r="DX263">
            <v>164.39</v>
          </cell>
          <cell r="DY263">
            <v>1.2875799999999999</v>
          </cell>
          <cell r="EH263">
            <v>43497</v>
          </cell>
          <cell r="EI263">
            <v>144.71</v>
          </cell>
          <cell r="EJ263">
            <v>5.5364599999999999</v>
          </cell>
          <cell r="ES263">
            <v>43497</v>
          </cell>
          <cell r="ET263">
            <v>87.61</v>
          </cell>
          <cell r="EU263">
            <v>1.0871999999999999</v>
          </cell>
          <cell r="FD263">
            <v>43497</v>
          </cell>
          <cell r="FE263">
            <v>75.95</v>
          </cell>
          <cell r="FF263">
            <v>8.5400000000000004E-2</v>
          </cell>
          <cell r="FO263">
            <v>43497</v>
          </cell>
          <cell r="FP263">
            <v>113</v>
          </cell>
          <cell r="FQ263">
            <v>0.18285000000000001</v>
          </cell>
          <cell r="FZ263">
            <v>43497</v>
          </cell>
          <cell r="GA263">
            <v>40.97</v>
          </cell>
          <cell r="GB263">
            <v>1.29105</v>
          </cell>
          <cell r="GK263">
            <v>43497</v>
          </cell>
          <cell r="GL263">
            <v>82.62</v>
          </cell>
          <cell r="GM263">
            <v>0.5</v>
          </cell>
        </row>
        <row r="264">
          <cell r="F264">
            <v>43500</v>
          </cell>
          <cell r="G264">
            <v>86.33</v>
          </cell>
          <cell r="H264">
            <v>0.26832</v>
          </cell>
          <cell r="Q264">
            <v>43500</v>
          </cell>
          <cell r="R264">
            <v>140.80000000000001</v>
          </cell>
          <cell r="S264">
            <v>0.1351</v>
          </cell>
          <cell r="AB264">
            <v>43500</v>
          </cell>
          <cell r="AC264">
            <v>90.14</v>
          </cell>
          <cell r="AD264">
            <v>0.36998999999999999</v>
          </cell>
          <cell r="AM264">
            <v>43500</v>
          </cell>
          <cell r="AN264">
            <v>402.63</v>
          </cell>
          <cell r="AO264">
            <v>0.57660999999999996</v>
          </cell>
          <cell r="AX264">
            <v>43500</v>
          </cell>
          <cell r="AY264">
            <v>59.91</v>
          </cell>
          <cell r="AZ264">
            <v>0.13599</v>
          </cell>
          <cell r="BI264">
            <v>43500</v>
          </cell>
          <cell r="BJ264">
            <v>58.92</v>
          </cell>
          <cell r="BK264">
            <v>0.15234</v>
          </cell>
          <cell r="BT264">
            <v>43496</v>
          </cell>
          <cell r="BU264">
            <v>2.262</v>
          </cell>
          <cell r="BV264">
            <v>1.2309099999999999</v>
          </cell>
          <cell r="CE264">
            <v>43500</v>
          </cell>
          <cell r="CF264">
            <v>90.38</v>
          </cell>
          <cell r="CG264">
            <v>0.16236999999999999</v>
          </cell>
          <cell r="CP264">
            <v>43496</v>
          </cell>
          <cell r="CQ264">
            <v>5.1580000000000004</v>
          </cell>
          <cell r="CR264">
            <v>3.06114</v>
          </cell>
          <cell r="DA264">
            <v>43497</v>
          </cell>
          <cell r="DB264">
            <v>15.96</v>
          </cell>
          <cell r="DC264">
            <v>1.4540000000000001E-2</v>
          </cell>
          <cell r="DL264">
            <v>43500</v>
          </cell>
          <cell r="DM264">
            <v>73.7</v>
          </cell>
          <cell r="DN264">
            <v>1.6054299999999999</v>
          </cell>
          <cell r="DW264">
            <v>43500</v>
          </cell>
          <cell r="DX264">
            <v>165.49</v>
          </cell>
          <cell r="DY264">
            <v>0.69028</v>
          </cell>
          <cell r="EH264">
            <v>43500</v>
          </cell>
          <cell r="EI264">
            <v>147.93</v>
          </cell>
          <cell r="EJ264">
            <v>4.6927899999999996</v>
          </cell>
          <cell r="ES264">
            <v>43500</v>
          </cell>
          <cell r="ET264">
            <v>87.29</v>
          </cell>
          <cell r="EU264">
            <v>1.44719</v>
          </cell>
          <cell r="FD264">
            <v>43500</v>
          </cell>
          <cell r="FE264">
            <v>76.77</v>
          </cell>
          <cell r="FF264">
            <v>5.1189999999999999E-2</v>
          </cell>
          <cell r="FO264">
            <v>43500</v>
          </cell>
          <cell r="FP264">
            <v>114.16</v>
          </cell>
          <cell r="FQ264">
            <v>0.13866000000000001</v>
          </cell>
          <cell r="FZ264">
            <v>43500</v>
          </cell>
          <cell r="GA264">
            <v>40.89</v>
          </cell>
          <cell r="GB264">
            <v>1.2860199999999999</v>
          </cell>
          <cell r="GK264">
            <v>43500</v>
          </cell>
          <cell r="GL264">
            <v>82.72</v>
          </cell>
          <cell r="GM264">
            <v>0.72170000000000001</v>
          </cell>
        </row>
        <row r="265">
          <cell r="F265">
            <v>43501</v>
          </cell>
          <cell r="G265">
            <v>87.66</v>
          </cell>
          <cell r="H265">
            <v>0.37637999999999999</v>
          </cell>
          <cell r="Q265">
            <v>43501</v>
          </cell>
          <cell r="R265">
            <v>131.47</v>
          </cell>
          <cell r="S265">
            <v>0.26579999999999998</v>
          </cell>
          <cell r="AB265">
            <v>43501</v>
          </cell>
          <cell r="AC265">
            <v>90.02</v>
          </cell>
          <cell r="AD265">
            <v>0.47211999999999998</v>
          </cell>
          <cell r="AM265">
            <v>43501</v>
          </cell>
          <cell r="AN265">
            <v>418.07</v>
          </cell>
          <cell r="AO265">
            <v>0.80508000000000002</v>
          </cell>
          <cell r="AX265">
            <v>43501</v>
          </cell>
          <cell r="AY265">
            <v>59.94</v>
          </cell>
          <cell r="AZ265">
            <v>0.10084</v>
          </cell>
          <cell r="BI265">
            <v>43501</v>
          </cell>
          <cell r="BJ265">
            <v>58.7</v>
          </cell>
          <cell r="BK265">
            <v>8.9459999999999998E-2</v>
          </cell>
          <cell r="BT265">
            <v>43497</v>
          </cell>
          <cell r="BU265">
            <v>2.2839999999999998</v>
          </cell>
          <cell r="BV265">
            <v>0.95374000000000003</v>
          </cell>
          <cell r="CE265">
            <v>43501</v>
          </cell>
          <cell r="CF265">
            <v>91.46</v>
          </cell>
          <cell r="CG265">
            <v>8.4970000000000004E-2</v>
          </cell>
          <cell r="CP265">
            <v>43497</v>
          </cell>
          <cell r="CQ265">
            <v>5.2560000000000002</v>
          </cell>
          <cell r="CR265">
            <v>2.4664799999999998</v>
          </cell>
          <cell r="DA265">
            <v>43500</v>
          </cell>
          <cell r="DB265">
            <v>16.46</v>
          </cell>
          <cell r="DC265">
            <v>1.455E-2</v>
          </cell>
          <cell r="DL265">
            <v>43501</v>
          </cell>
          <cell r="DM265">
            <v>74.900000000000006</v>
          </cell>
          <cell r="DN265">
            <v>3.1576399999999998</v>
          </cell>
          <cell r="DW265">
            <v>43501</v>
          </cell>
          <cell r="DX265">
            <v>166.21</v>
          </cell>
          <cell r="DY265">
            <v>0.82823000000000002</v>
          </cell>
          <cell r="EH265">
            <v>43501</v>
          </cell>
          <cell r="EI265">
            <v>148.69</v>
          </cell>
          <cell r="EJ265">
            <v>2.9628800000000002</v>
          </cell>
          <cell r="ES265">
            <v>43501</v>
          </cell>
          <cell r="ET265">
            <v>88.19</v>
          </cell>
          <cell r="EU265">
            <v>1.30776</v>
          </cell>
          <cell r="FD265">
            <v>43501</v>
          </cell>
          <cell r="FE265">
            <v>76.47</v>
          </cell>
          <cell r="FF265">
            <v>3.7969999999999997E-2</v>
          </cell>
          <cell r="FO265">
            <v>43501</v>
          </cell>
          <cell r="FP265">
            <v>116.17</v>
          </cell>
          <cell r="FQ265">
            <v>0.33239000000000002</v>
          </cell>
          <cell r="FZ265">
            <v>43501</v>
          </cell>
          <cell r="GA265">
            <v>44.88</v>
          </cell>
          <cell r="GB265">
            <v>3.9291200000000002</v>
          </cell>
          <cell r="GK265">
            <v>43501</v>
          </cell>
          <cell r="GL265">
            <v>83.08</v>
          </cell>
          <cell r="GM265">
            <v>0.42725000000000002</v>
          </cell>
        </row>
        <row r="266">
          <cell r="F266">
            <v>43502</v>
          </cell>
          <cell r="G266">
            <v>87.68</v>
          </cell>
          <cell r="H266">
            <v>0.21657000000000001</v>
          </cell>
          <cell r="Q266">
            <v>43502</v>
          </cell>
          <cell r="R266">
            <v>133.32</v>
          </cell>
          <cell r="S266">
            <v>0.12828000000000001</v>
          </cell>
          <cell r="AB266">
            <v>43502</v>
          </cell>
          <cell r="AC266">
            <v>89.74</v>
          </cell>
          <cell r="AD266">
            <v>0.18701999999999999</v>
          </cell>
          <cell r="AM266">
            <v>43502</v>
          </cell>
          <cell r="AN266">
            <v>419.9</v>
          </cell>
          <cell r="AO266">
            <v>0.50387000000000004</v>
          </cell>
          <cell r="AX266">
            <v>43502</v>
          </cell>
          <cell r="AY266">
            <v>60.04</v>
          </cell>
          <cell r="AZ266">
            <v>7.8119999999999995E-2</v>
          </cell>
          <cell r="BI266">
            <v>43502</v>
          </cell>
          <cell r="BJ266">
            <v>58.75</v>
          </cell>
          <cell r="BK266">
            <v>0.12603</v>
          </cell>
          <cell r="BT266">
            <v>43500</v>
          </cell>
          <cell r="BU266">
            <v>2.278</v>
          </cell>
          <cell r="BV266">
            <v>0.93291000000000002</v>
          </cell>
          <cell r="CE266">
            <v>43502</v>
          </cell>
          <cell r="CF266">
            <v>91.5</v>
          </cell>
          <cell r="CG266">
            <v>7.4709999999999999E-2</v>
          </cell>
          <cell r="CP266">
            <v>43500</v>
          </cell>
          <cell r="CQ266">
            <v>5.28</v>
          </cell>
          <cell r="CR266">
            <v>1.3443499999999999</v>
          </cell>
          <cell r="DA266">
            <v>43501</v>
          </cell>
          <cell r="DB266">
            <v>16.72</v>
          </cell>
          <cell r="DC266">
            <v>4.9320000000000003E-2</v>
          </cell>
          <cell r="DL266">
            <v>43502</v>
          </cell>
          <cell r="DM266">
            <v>74.62</v>
          </cell>
          <cell r="DN266">
            <v>2.1375000000000002</v>
          </cell>
          <cell r="DW266">
            <v>43502</v>
          </cell>
          <cell r="DX266">
            <v>166</v>
          </cell>
          <cell r="DY266">
            <v>0.57269000000000003</v>
          </cell>
          <cell r="EH266">
            <v>43502</v>
          </cell>
          <cell r="EI266">
            <v>148.9</v>
          </cell>
          <cell r="EJ266">
            <v>3.14724</v>
          </cell>
          <cell r="ES266">
            <v>43502</v>
          </cell>
          <cell r="ET266">
            <v>87.93</v>
          </cell>
          <cell r="EU266">
            <v>1.03732</v>
          </cell>
          <cell r="FD266">
            <v>43502</v>
          </cell>
          <cell r="FE266">
            <v>76.12</v>
          </cell>
          <cell r="FF266">
            <v>2.869E-2</v>
          </cell>
          <cell r="FO266">
            <v>43502</v>
          </cell>
          <cell r="FP266">
            <v>116.16</v>
          </cell>
          <cell r="FQ266">
            <v>0.21199999999999999</v>
          </cell>
          <cell r="FZ266">
            <v>43502</v>
          </cell>
          <cell r="GA266">
            <v>44.11</v>
          </cell>
          <cell r="GB266">
            <v>2.1271399999999998</v>
          </cell>
          <cell r="GK266">
            <v>43502</v>
          </cell>
          <cell r="GL266">
            <v>82.93</v>
          </cell>
          <cell r="GM266">
            <v>0.30669999999999997</v>
          </cell>
        </row>
        <row r="267">
          <cell r="F267">
            <v>43503</v>
          </cell>
          <cell r="G267">
            <v>87.52</v>
          </cell>
          <cell r="H267">
            <v>0.21912999999999999</v>
          </cell>
          <cell r="Q267">
            <v>43503</v>
          </cell>
          <cell r="R267">
            <v>130.07</v>
          </cell>
          <cell r="S267">
            <v>0.15131</v>
          </cell>
          <cell r="AB267">
            <v>43503</v>
          </cell>
          <cell r="AC267">
            <v>89.39</v>
          </cell>
          <cell r="AD267">
            <v>0.29397000000000001</v>
          </cell>
          <cell r="AM267">
            <v>43503</v>
          </cell>
          <cell r="AN267">
            <v>420.98</v>
          </cell>
          <cell r="AO267">
            <v>0.48159000000000002</v>
          </cell>
          <cell r="AX267">
            <v>43503</v>
          </cell>
          <cell r="AY267">
            <v>58.92</v>
          </cell>
          <cell r="AZ267">
            <v>0.19705</v>
          </cell>
          <cell r="BI267">
            <v>43503</v>
          </cell>
          <cell r="BJ267">
            <v>58.21</v>
          </cell>
          <cell r="BK267">
            <v>0.16097</v>
          </cell>
          <cell r="BT267">
            <v>43501</v>
          </cell>
          <cell r="BU267">
            <v>2.3180000000000001</v>
          </cell>
          <cell r="BV267">
            <v>0.63422999999999996</v>
          </cell>
          <cell r="CE267">
            <v>43503</v>
          </cell>
          <cell r="CF267">
            <v>90.55</v>
          </cell>
          <cell r="CG267">
            <v>7.5160000000000005E-2</v>
          </cell>
          <cell r="CP267">
            <v>43501</v>
          </cell>
          <cell r="CQ267">
            <v>5.3719999999999999</v>
          </cell>
          <cell r="CR267">
            <v>1.38933</v>
          </cell>
          <cell r="DA267">
            <v>43502</v>
          </cell>
          <cell r="DB267">
            <v>17.62</v>
          </cell>
          <cell r="DC267">
            <v>2.393E-2</v>
          </cell>
          <cell r="DL267">
            <v>43503</v>
          </cell>
          <cell r="DM267">
            <v>75.11</v>
          </cell>
          <cell r="DN267">
            <v>1.90385</v>
          </cell>
          <cell r="DW267">
            <v>43503</v>
          </cell>
          <cell r="DX267">
            <v>162.31</v>
          </cell>
          <cell r="DY267">
            <v>0.73724000000000001</v>
          </cell>
          <cell r="EH267">
            <v>43503</v>
          </cell>
          <cell r="EI267">
            <v>148.15</v>
          </cell>
          <cell r="EJ267">
            <v>2.9620099999999998</v>
          </cell>
          <cell r="ES267">
            <v>43503</v>
          </cell>
          <cell r="ET267">
            <v>86.92</v>
          </cell>
          <cell r="EU267">
            <v>1.5703100000000001</v>
          </cell>
          <cell r="FD267">
            <v>43503</v>
          </cell>
          <cell r="FE267">
            <v>74.14</v>
          </cell>
          <cell r="FF267">
            <v>6.973E-2</v>
          </cell>
          <cell r="FO267">
            <v>43503</v>
          </cell>
          <cell r="FP267">
            <v>115.71</v>
          </cell>
          <cell r="FQ267">
            <v>0.41860000000000003</v>
          </cell>
          <cell r="FZ267">
            <v>43503</v>
          </cell>
          <cell r="GA267">
            <v>43.78</v>
          </cell>
          <cell r="GB267">
            <v>1.0021199999999999</v>
          </cell>
          <cell r="GK267">
            <v>43503</v>
          </cell>
          <cell r="GL267">
            <v>81.540000000000006</v>
          </cell>
          <cell r="GM267">
            <v>0.28239999999999998</v>
          </cell>
        </row>
        <row r="268">
          <cell r="F268">
            <v>43504</v>
          </cell>
          <cell r="G268">
            <v>88.3</v>
          </cell>
          <cell r="H268">
            <v>0.18492</v>
          </cell>
          <cell r="Q268">
            <v>43504</v>
          </cell>
          <cell r="R268">
            <v>129.76</v>
          </cell>
          <cell r="S268">
            <v>0.12523000000000001</v>
          </cell>
          <cell r="AB268">
            <v>43504</v>
          </cell>
          <cell r="AC268">
            <v>90.32</v>
          </cell>
          <cell r="AD268">
            <v>0.25387999999999999</v>
          </cell>
          <cell r="AM268">
            <v>43504</v>
          </cell>
          <cell r="AN268">
            <v>425.39</v>
          </cell>
          <cell r="AO268">
            <v>0.36725999999999998</v>
          </cell>
          <cell r="AX268">
            <v>43504</v>
          </cell>
          <cell r="AY268">
            <v>58.84</v>
          </cell>
          <cell r="AZ268">
            <v>0.13256000000000001</v>
          </cell>
          <cell r="BI268">
            <v>43504</v>
          </cell>
          <cell r="BJ268">
            <v>58.66</v>
          </cell>
          <cell r="BK268">
            <v>0.11842999999999999</v>
          </cell>
          <cell r="BT268">
            <v>43502</v>
          </cell>
          <cell r="BU268">
            <v>2.2999999999999998</v>
          </cell>
          <cell r="BV268">
            <v>0.76273000000000002</v>
          </cell>
          <cell r="CE268">
            <v>43504</v>
          </cell>
          <cell r="CF268">
            <v>90.59</v>
          </cell>
          <cell r="CG268">
            <v>7.3770000000000002E-2</v>
          </cell>
          <cell r="CP268">
            <v>43502</v>
          </cell>
          <cell r="CQ268">
            <v>5.3639999999999999</v>
          </cell>
          <cell r="CR268">
            <v>2.0026000000000002</v>
          </cell>
          <cell r="DA268">
            <v>43503</v>
          </cell>
          <cell r="DB268">
            <v>17.82</v>
          </cell>
          <cell r="DC268">
            <v>1.6049999999999998E-2</v>
          </cell>
          <cell r="DL268">
            <v>43504</v>
          </cell>
          <cell r="DM268">
            <v>75.760000000000005</v>
          </cell>
          <cell r="DN268">
            <v>1.78599</v>
          </cell>
          <cell r="DW268">
            <v>43504</v>
          </cell>
          <cell r="DX268">
            <v>162.09</v>
          </cell>
          <cell r="DY268">
            <v>0.71774000000000004</v>
          </cell>
          <cell r="EH268">
            <v>43504</v>
          </cell>
          <cell r="EI268">
            <v>148.61000000000001</v>
          </cell>
          <cell r="EJ268">
            <v>3.95214</v>
          </cell>
          <cell r="ES268">
            <v>43504</v>
          </cell>
          <cell r="ET268">
            <v>86.82</v>
          </cell>
          <cell r="EU268">
            <v>0.84040000000000004</v>
          </cell>
          <cell r="FD268">
            <v>43504</v>
          </cell>
          <cell r="FE268">
            <v>73.78</v>
          </cell>
          <cell r="FF268">
            <v>4.4290000000000003E-2</v>
          </cell>
          <cell r="FO268">
            <v>43504</v>
          </cell>
          <cell r="FP268">
            <v>116.41</v>
          </cell>
          <cell r="FQ268">
            <v>0.21834999999999999</v>
          </cell>
          <cell r="FZ268">
            <v>43504</v>
          </cell>
          <cell r="GA268">
            <v>43.45</v>
          </cell>
          <cell r="GB268">
            <v>0.92462999999999995</v>
          </cell>
          <cell r="GK268">
            <v>43504</v>
          </cell>
          <cell r="GL268">
            <v>81.39</v>
          </cell>
          <cell r="GM268">
            <v>0.31447999999999998</v>
          </cell>
        </row>
        <row r="269">
          <cell r="F269">
            <v>43507</v>
          </cell>
          <cell r="G269">
            <v>88.9</v>
          </cell>
          <cell r="H269">
            <v>0.19717999999999999</v>
          </cell>
          <cell r="Q269">
            <v>43507</v>
          </cell>
          <cell r="R269">
            <v>130.69</v>
          </cell>
          <cell r="S269">
            <v>0.17152000000000001</v>
          </cell>
          <cell r="AB269">
            <v>43507</v>
          </cell>
          <cell r="AC269">
            <v>90.9</v>
          </cell>
          <cell r="AD269">
            <v>0.24102000000000001</v>
          </cell>
          <cell r="AM269">
            <v>43507</v>
          </cell>
          <cell r="AN269">
            <v>428.73</v>
          </cell>
          <cell r="AO269">
            <v>0.31261</v>
          </cell>
          <cell r="AX269">
            <v>43507</v>
          </cell>
          <cell r="AY269">
            <v>58.96</v>
          </cell>
          <cell r="AZ269">
            <v>0.22863</v>
          </cell>
          <cell r="BI269">
            <v>43507</v>
          </cell>
          <cell r="BJ269">
            <v>58.88</v>
          </cell>
          <cell r="BK269">
            <v>7.936E-2</v>
          </cell>
          <cell r="BT269">
            <v>43503</v>
          </cell>
          <cell r="BU269">
            <v>2.2360000000000002</v>
          </cell>
          <cell r="BV269">
            <v>0.99746999999999997</v>
          </cell>
          <cell r="CE269">
            <v>43507</v>
          </cell>
          <cell r="CF269">
            <v>90.93</v>
          </cell>
          <cell r="CG269">
            <v>8.6980000000000002E-2</v>
          </cell>
          <cell r="CP269">
            <v>43503</v>
          </cell>
          <cell r="CQ269">
            <v>5.3520000000000003</v>
          </cell>
          <cell r="CR269">
            <v>4.1693800000000003</v>
          </cell>
          <cell r="DA269">
            <v>43504</v>
          </cell>
          <cell r="DB269">
            <v>17.989999999999998</v>
          </cell>
          <cell r="DC269">
            <v>3.0620000000000001E-2</v>
          </cell>
          <cell r="DL269">
            <v>43507</v>
          </cell>
          <cell r="DM269">
            <v>76.05</v>
          </cell>
          <cell r="DN269">
            <v>1.45086</v>
          </cell>
          <cell r="DW269">
            <v>43507</v>
          </cell>
          <cell r="DX269">
            <v>163.84</v>
          </cell>
          <cell r="DY269">
            <v>0.85877999999999999</v>
          </cell>
          <cell r="EH269">
            <v>43507</v>
          </cell>
          <cell r="EI269">
            <v>148.47999999999999</v>
          </cell>
          <cell r="EJ269">
            <v>2.9778199999999999</v>
          </cell>
          <cell r="ES269">
            <v>43507</v>
          </cell>
          <cell r="ET269">
            <v>87.39</v>
          </cell>
          <cell r="EU269">
            <v>1.8400300000000001</v>
          </cell>
          <cell r="FD269">
            <v>43507</v>
          </cell>
          <cell r="FE269">
            <v>74.510000000000005</v>
          </cell>
          <cell r="FF269">
            <v>4.829E-2</v>
          </cell>
          <cell r="FO269">
            <v>43507</v>
          </cell>
          <cell r="FP269">
            <v>115.77</v>
          </cell>
          <cell r="FQ269">
            <v>0.23351</v>
          </cell>
          <cell r="FZ269">
            <v>43507</v>
          </cell>
          <cell r="GA269">
            <v>43.56</v>
          </cell>
          <cell r="GB269">
            <v>0.98424</v>
          </cell>
          <cell r="GK269">
            <v>43507</v>
          </cell>
          <cell r="GL269">
            <v>81.72</v>
          </cell>
          <cell r="GM269">
            <v>0.25558999999999998</v>
          </cell>
        </row>
        <row r="270">
          <cell r="F270">
            <v>43508</v>
          </cell>
          <cell r="G270">
            <v>90.71</v>
          </cell>
          <cell r="H270">
            <v>0.22098000000000001</v>
          </cell>
          <cell r="Q270">
            <v>43508</v>
          </cell>
          <cell r="R270">
            <v>132.65</v>
          </cell>
          <cell r="S270">
            <v>0.12962000000000001</v>
          </cell>
          <cell r="AB270">
            <v>43508</v>
          </cell>
          <cell r="AC270">
            <v>94.79</v>
          </cell>
          <cell r="AD270">
            <v>0.69716</v>
          </cell>
          <cell r="AM270">
            <v>43508</v>
          </cell>
          <cell r="AN270">
            <v>431.18</v>
          </cell>
          <cell r="AO270">
            <v>0.30181000000000002</v>
          </cell>
          <cell r="AX270">
            <v>43508</v>
          </cell>
          <cell r="AY270">
            <v>60.3</v>
          </cell>
          <cell r="AZ270">
            <v>0.17940999999999999</v>
          </cell>
          <cell r="BI270">
            <v>43508</v>
          </cell>
          <cell r="BJ270">
            <v>60.69</v>
          </cell>
          <cell r="BK270">
            <v>0.12053999999999999</v>
          </cell>
          <cell r="BT270">
            <v>43504</v>
          </cell>
          <cell r="BU270">
            <v>2.242</v>
          </cell>
          <cell r="BV270">
            <v>0.53412999999999999</v>
          </cell>
          <cell r="CE270">
            <v>43508</v>
          </cell>
          <cell r="CF270">
            <v>92.67</v>
          </cell>
          <cell r="CG270">
            <v>8.0240000000000006E-2</v>
          </cell>
          <cell r="CP270">
            <v>43504</v>
          </cell>
          <cell r="CQ270">
            <v>5.3239999999999998</v>
          </cell>
          <cell r="CR270">
            <v>1.2355400000000001</v>
          </cell>
          <cell r="DA270">
            <v>43507</v>
          </cell>
          <cell r="DB270">
            <v>17.489999999999998</v>
          </cell>
          <cell r="DC270">
            <v>2.3179999999999999E-2</v>
          </cell>
          <cell r="DL270">
            <v>43508</v>
          </cell>
          <cell r="DM270">
            <v>77.34</v>
          </cell>
          <cell r="DN270">
            <v>1.9293499999999999</v>
          </cell>
          <cell r="DW270">
            <v>43508</v>
          </cell>
          <cell r="DX270">
            <v>170.09</v>
          </cell>
          <cell r="DY270">
            <v>1.37626</v>
          </cell>
          <cell r="EH270">
            <v>43508</v>
          </cell>
          <cell r="EI270">
            <v>150.36000000000001</v>
          </cell>
          <cell r="EJ270">
            <v>2.65517</v>
          </cell>
          <cell r="ES270">
            <v>43508</v>
          </cell>
          <cell r="ET270">
            <v>90.01</v>
          </cell>
          <cell r="EU270">
            <v>1.5703</v>
          </cell>
          <cell r="FD270">
            <v>43508</v>
          </cell>
          <cell r="FE270">
            <v>76.34</v>
          </cell>
          <cell r="FF270">
            <v>6.9870000000000002E-2</v>
          </cell>
          <cell r="FO270">
            <v>43508</v>
          </cell>
          <cell r="FP270">
            <v>117.51</v>
          </cell>
          <cell r="FQ270">
            <v>0.15656</v>
          </cell>
          <cell r="FZ270">
            <v>43508</v>
          </cell>
          <cell r="GA270">
            <v>44.45</v>
          </cell>
          <cell r="GB270">
            <v>1.10293</v>
          </cell>
          <cell r="GK270">
            <v>43508</v>
          </cell>
          <cell r="GL270">
            <v>83.35</v>
          </cell>
          <cell r="GM270">
            <v>0.30582999999999999</v>
          </cell>
        </row>
        <row r="271">
          <cell r="F271">
            <v>43509</v>
          </cell>
          <cell r="G271">
            <v>90.97</v>
          </cell>
          <cell r="H271">
            <v>0.27161999999999997</v>
          </cell>
          <cell r="Q271">
            <v>43509</v>
          </cell>
          <cell r="R271">
            <v>132.88</v>
          </cell>
          <cell r="S271">
            <v>0.11157</v>
          </cell>
          <cell r="AB271">
            <v>43509</v>
          </cell>
          <cell r="AC271">
            <v>94.16</v>
          </cell>
          <cell r="AD271">
            <v>0.44495000000000001</v>
          </cell>
          <cell r="AM271">
            <v>43509</v>
          </cell>
          <cell r="AN271">
            <v>432.09</v>
          </cell>
          <cell r="AO271">
            <v>0.27956999999999999</v>
          </cell>
          <cell r="AX271">
            <v>43509</v>
          </cell>
          <cell r="AY271">
            <v>60.72</v>
          </cell>
          <cell r="AZ271">
            <v>6.7839999999999998E-2</v>
          </cell>
          <cell r="BI271">
            <v>43509</v>
          </cell>
          <cell r="BJ271">
            <v>60.75</v>
          </cell>
          <cell r="BK271">
            <v>0.10008</v>
          </cell>
          <cell r="BT271">
            <v>43507</v>
          </cell>
          <cell r="BU271">
            <v>2.29</v>
          </cell>
          <cell r="BV271">
            <v>0.59021000000000001</v>
          </cell>
          <cell r="CE271">
            <v>43509</v>
          </cell>
          <cell r="CF271">
            <v>92.65</v>
          </cell>
          <cell r="CG271">
            <v>0.11383</v>
          </cell>
          <cell r="CP271">
            <v>43507</v>
          </cell>
          <cell r="CQ271">
            <v>5.4139999999999997</v>
          </cell>
          <cell r="CR271">
            <v>0.90786</v>
          </cell>
          <cell r="DA271">
            <v>43508</v>
          </cell>
          <cell r="DB271">
            <v>17.54</v>
          </cell>
          <cell r="DC271">
            <v>7.0600000000000003E-3</v>
          </cell>
          <cell r="DL271">
            <v>43509</v>
          </cell>
          <cell r="DM271">
            <v>78.77</v>
          </cell>
          <cell r="DN271">
            <v>2.5952899999999999</v>
          </cell>
          <cell r="DW271">
            <v>43509</v>
          </cell>
          <cell r="DX271">
            <v>171.37</v>
          </cell>
          <cell r="DY271">
            <v>0.85831999999999997</v>
          </cell>
          <cell r="EH271">
            <v>43509</v>
          </cell>
          <cell r="EI271">
            <v>151.47999999999999</v>
          </cell>
          <cell r="EJ271">
            <v>2.7601300000000002</v>
          </cell>
          <cell r="ES271">
            <v>43509</v>
          </cell>
          <cell r="ET271">
            <v>90.1</v>
          </cell>
          <cell r="EU271">
            <v>1.74207</v>
          </cell>
          <cell r="FD271">
            <v>43509</v>
          </cell>
          <cell r="FE271">
            <v>77.69</v>
          </cell>
          <cell r="FF271">
            <v>5.7799999999999997E-2</v>
          </cell>
          <cell r="FO271">
            <v>43509</v>
          </cell>
          <cell r="FP271">
            <v>117.98</v>
          </cell>
          <cell r="FQ271">
            <v>0.14083999999999999</v>
          </cell>
          <cell r="FZ271">
            <v>43509</v>
          </cell>
          <cell r="GA271">
            <v>44.24</v>
          </cell>
          <cell r="GB271">
            <v>0.88080999999999998</v>
          </cell>
          <cell r="GK271">
            <v>43509</v>
          </cell>
          <cell r="GL271">
            <v>83.3</v>
          </cell>
          <cell r="GM271">
            <v>0.26023000000000002</v>
          </cell>
        </row>
        <row r="272">
          <cell r="F272">
            <v>43510</v>
          </cell>
          <cell r="G272">
            <v>91.04</v>
          </cell>
          <cell r="H272">
            <v>0.15515000000000001</v>
          </cell>
          <cell r="Q272">
            <v>43510</v>
          </cell>
          <cell r="R272">
            <v>134.87</v>
          </cell>
          <cell r="S272">
            <v>9.4299999999999995E-2</v>
          </cell>
          <cell r="AB272">
            <v>43510</v>
          </cell>
          <cell r="AC272">
            <v>93.21</v>
          </cell>
          <cell r="AD272">
            <v>0.34887000000000001</v>
          </cell>
          <cell r="AM272">
            <v>43510</v>
          </cell>
          <cell r="AN272">
            <v>429.77</v>
          </cell>
          <cell r="AO272">
            <v>0.60192999999999997</v>
          </cell>
          <cell r="AX272">
            <v>43510</v>
          </cell>
          <cell r="AY272">
            <v>60.29</v>
          </cell>
          <cell r="AZ272">
            <v>0.15428</v>
          </cell>
          <cell r="BI272">
            <v>43510</v>
          </cell>
          <cell r="BJ272">
            <v>60.6</v>
          </cell>
          <cell r="BK272">
            <v>0.10263</v>
          </cell>
          <cell r="BT272">
            <v>43508</v>
          </cell>
          <cell r="BU272">
            <v>2.3199999999999998</v>
          </cell>
          <cell r="BV272">
            <v>0.67930999999999997</v>
          </cell>
          <cell r="CE272">
            <v>43510</v>
          </cell>
          <cell r="CF272">
            <v>93.08</v>
          </cell>
          <cell r="CG272">
            <v>0.12953999999999999</v>
          </cell>
          <cell r="CP272">
            <v>43508</v>
          </cell>
          <cell r="CQ272">
            <v>5.4240000000000004</v>
          </cell>
          <cell r="CR272">
            <v>1.3907499999999999</v>
          </cell>
          <cell r="DA272">
            <v>43509</v>
          </cell>
          <cell r="DB272">
            <v>17.32</v>
          </cell>
          <cell r="DC272">
            <v>4.5999999999999999E-3</v>
          </cell>
          <cell r="DL272">
            <v>43510</v>
          </cell>
          <cell r="DM272">
            <v>77.91</v>
          </cell>
          <cell r="DN272">
            <v>1.1371599999999999</v>
          </cell>
          <cell r="DW272">
            <v>43510</v>
          </cell>
          <cell r="DX272">
            <v>169.07</v>
          </cell>
          <cell r="DY272">
            <v>0.80879999999999996</v>
          </cell>
          <cell r="EH272">
            <v>43510</v>
          </cell>
          <cell r="EI272">
            <v>150.52000000000001</v>
          </cell>
          <cell r="EJ272">
            <v>2.1107499999999999</v>
          </cell>
          <cell r="ES272">
            <v>43510</v>
          </cell>
          <cell r="ET272">
            <v>90.07</v>
          </cell>
          <cell r="EU272">
            <v>1.15245</v>
          </cell>
          <cell r="FD272">
            <v>43510</v>
          </cell>
          <cell r="FE272">
            <v>77.94</v>
          </cell>
          <cell r="FF272">
            <v>6.9709999999999994E-2</v>
          </cell>
          <cell r="FO272">
            <v>43510</v>
          </cell>
          <cell r="FP272">
            <v>118.12</v>
          </cell>
          <cell r="FQ272">
            <v>0.17798</v>
          </cell>
          <cell r="FZ272">
            <v>43510</v>
          </cell>
          <cell r="GA272">
            <v>44.38</v>
          </cell>
          <cell r="GB272">
            <v>1.4236899999999999</v>
          </cell>
          <cell r="GK272">
            <v>43510</v>
          </cell>
          <cell r="GL272">
            <v>83.22</v>
          </cell>
          <cell r="GM272">
            <v>0.31475999999999998</v>
          </cell>
        </row>
        <row r="273">
          <cell r="F273">
            <v>43511</v>
          </cell>
          <cell r="G273">
            <v>92.51</v>
          </cell>
          <cell r="H273">
            <v>0.19805</v>
          </cell>
          <cell r="Q273">
            <v>43511</v>
          </cell>
          <cell r="R273">
            <v>142.9</v>
          </cell>
          <cell r="S273">
            <v>0.15836</v>
          </cell>
          <cell r="AB273">
            <v>43511</v>
          </cell>
          <cell r="AC273">
            <v>95.1</v>
          </cell>
          <cell r="AD273">
            <v>0.35221000000000002</v>
          </cell>
          <cell r="AM273">
            <v>43511</v>
          </cell>
          <cell r="AN273">
            <v>440.09</v>
          </cell>
          <cell r="AO273">
            <v>0.30266999999999999</v>
          </cell>
          <cell r="AX273">
            <v>43511</v>
          </cell>
          <cell r="AY273">
            <v>60.82</v>
          </cell>
          <cell r="AZ273">
            <v>0.27215</v>
          </cell>
          <cell r="BI273">
            <v>43511</v>
          </cell>
          <cell r="BJ273">
            <v>61.02</v>
          </cell>
          <cell r="BK273">
            <v>0.31616</v>
          </cell>
          <cell r="BT273">
            <v>43509</v>
          </cell>
          <cell r="BU273">
            <v>2.34</v>
          </cell>
          <cell r="BV273">
            <v>1.00871</v>
          </cell>
          <cell r="CE273">
            <v>43511</v>
          </cell>
          <cell r="CF273">
            <v>95.88</v>
          </cell>
          <cell r="CG273">
            <v>0.13541</v>
          </cell>
          <cell r="CP273">
            <v>43509</v>
          </cell>
          <cell r="CQ273">
            <v>5.4660000000000002</v>
          </cell>
          <cell r="CR273">
            <v>2.0319799999999999</v>
          </cell>
          <cell r="DA273">
            <v>43510</v>
          </cell>
          <cell r="DB273">
            <v>16.75</v>
          </cell>
          <cell r="DC273">
            <v>1.2409999999999999E-2</v>
          </cell>
          <cell r="DL273">
            <v>43511</v>
          </cell>
          <cell r="DM273">
            <v>79.010000000000005</v>
          </cell>
          <cell r="DN273">
            <v>2.69754</v>
          </cell>
          <cell r="DW273">
            <v>43511</v>
          </cell>
          <cell r="DX273">
            <v>173.66</v>
          </cell>
          <cell r="DY273">
            <v>0.87302000000000002</v>
          </cell>
          <cell r="EH273">
            <v>43511</v>
          </cell>
          <cell r="EI273">
            <v>153.32</v>
          </cell>
          <cell r="EJ273">
            <v>3.0394299999999999</v>
          </cell>
          <cell r="ES273">
            <v>43511</v>
          </cell>
          <cell r="ET273">
            <v>91.2</v>
          </cell>
          <cell r="EU273">
            <v>1.08297</v>
          </cell>
          <cell r="FD273">
            <v>43511</v>
          </cell>
          <cell r="FE273">
            <v>79.41</v>
          </cell>
          <cell r="FF273">
            <v>9.5990000000000006E-2</v>
          </cell>
          <cell r="FO273">
            <v>43511</v>
          </cell>
          <cell r="FP273">
            <v>120.13</v>
          </cell>
          <cell r="FQ273">
            <v>0.22814000000000001</v>
          </cell>
          <cell r="FZ273">
            <v>43511</v>
          </cell>
          <cell r="GA273">
            <v>44.95</v>
          </cell>
          <cell r="GB273">
            <v>0.94462999999999997</v>
          </cell>
          <cell r="GK273">
            <v>43511</v>
          </cell>
          <cell r="GL273">
            <v>84.69</v>
          </cell>
          <cell r="GM273">
            <v>0.27861999999999998</v>
          </cell>
        </row>
        <row r="274">
          <cell r="F274">
            <v>43515</v>
          </cell>
          <cell r="G274">
            <v>92.49</v>
          </cell>
          <cell r="H274">
            <v>0.18331</v>
          </cell>
          <cell r="Q274">
            <v>43515</v>
          </cell>
          <cell r="R274">
            <v>141.93</v>
          </cell>
          <cell r="S274">
            <v>0.11132</v>
          </cell>
          <cell r="AB274">
            <v>43515</v>
          </cell>
          <cell r="AC274">
            <v>95.36</v>
          </cell>
          <cell r="AD274">
            <v>0.28476000000000001</v>
          </cell>
          <cell r="AM274">
            <v>43515</v>
          </cell>
          <cell r="AN274">
            <v>436.54</v>
          </cell>
          <cell r="AO274">
            <v>0.30958000000000002</v>
          </cell>
          <cell r="AX274">
            <v>43515</v>
          </cell>
          <cell r="AY274">
            <v>61.36</v>
          </cell>
          <cell r="AZ274">
            <v>0.15221000000000001</v>
          </cell>
          <cell r="BI274">
            <v>43515</v>
          </cell>
          <cell r="BJ274">
            <v>62.48</v>
          </cell>
          <cell r="BK274">
            <v>0.11488</v>
          </cell>
          <cell r="BT274">
            <v>43510</v>
          </cell>
          <cell r="BU274">
            <v>2.3820000000000001</v>
          </cell>
          <cell r="BV274">
            <v>0.77614000000000005</v>
          </cell>
          <cell r="CE274">
            <v>43515</v>
          </cell>
          <cell r="CF274">
            <v>94.66</v>
          </cell>
          <cell r="CG274">
            <v>0.34792000000000001</v>
          </cell>
          <cell r="CP274">
            <v>43510</v>
          </cell>
          <cell r="CQ274">
            <v>5.53</v>
          </cell>
          <cell r="CR274">
            <v>1.90019</v>
          </cell>
          <cell r="DA274">
            <v>43511</v>
          </cell>
          <cell r="DB274">
            <v>17.260000000000002</v>
          </cell>
          <cell r="DC274">
            <v>3.1640000000000001E-2</v>
          </cell>
          <cell r="DL274">
            <v>43515</v>
          </cell>
          <cell r="DM274">
            <v>79.040000000000006</v>
          </cell>
          <cell r="DN274">
            <v>0.87807999999999997</v>
          </cell>
          <cell r="DW274">
            <v>43515</v>
          </cell>
          <cell r="DX274">
            <v>173.33</v>
          </cell>
          <cell r="DY274">
            <v>0.67512000000000005</v>
          </cell>
          <cell r="EH274">
            <v>43515</v>
          </cell>
          <cell r="EI274">
            <v>153.28</v>
          </cell>
          <cell r="EJ274">
            <v>2.4798</v>
          </cell>
          <cell r="ES274">
            <v>43515</v>
          </cell>
          <cell r="ET274">
            <v>91.42</v>
          </cell>
          <cell r="EU274">
            <v>1.0223100000000001</v>
          </cell>
          <cell r="FD274">
            <v>43515</v>
          </cell>
          <cell r="FE274">
            <v>79.3</v>
          </cell>
          <cell r="FF274">
            <v>0.10369</v>
          </cell>
          <cell r="FO274">
            <v>43515</v>
          </cell>
          <cell r="FP274">
            <v>120.08</v>
          </cell>
          <cell r="FQ274">
            <v>0.15198</v>
          </cell>
          <cell r="FZ274">
            <v>43515</v>
          </cell>
          <cell r="GA274">
            <v>45.2</v>
          </cell>
          <cell r="GB274">
            <v>0.73426999999999998</v>
          </cell>
          <cell r="GK274">
            <v>43515</v>
          </cell>
          <cell r="GL274">
            <v>84.42</v>
          </cell>
          <cell r="GM274">
            <v>0.51629999999999998</v>
          </cell>
        </row>
        <row r="275">
          <cell r="F275">
            <v>43516</v>
          </cell>
          <cell r="G275">
            <v>92.79</v>
          </cell>
          <cell r="H275">
            <v>0.21238000000000001</v>
          </cell>
          <cell r="Q275">
            <v>43516</v>
          </cell>
          <cell r="R275">
            <v>144.5</v>
          </cell>
          <cell r="S275">
            <v>8.8919999999999999E-2</v>
          </cell>
          <cell r="AB275">
            <v>43516</v>
          </cell>
          <cell r="AC275">
            <v>97.13</v>
          </cell>
          <cell r="AD275">
            <v>0.32672000000000001</v>
          </cell>
          <cell r="AM275">
            <v>43516</v>
          </cell>
          <cell r="AN275">
            <v>436.19</v>
          </cell>
          <cell r="AO275">
            <v>0.35898999999999998</v>
          </cell>
          <cell r="AX275">
            <v>43516</v>
          </cell>
          <cell r="AY275">
            <v>61.4</v>
          </cell>
          <cell r="AZ275">
            <v>0.27583999999999997</v>
          </cell>
          <cell r="BI275">
            <v>43516</v>
          </cell>
          <cell r="BJ275">
            <v>62.5</v>
          </cell>
          <cell r="BK275">
            <v>0.11619</v>
          </cell>
          <cell r="BT275">
            <v>43511</v>
          </cell>
          <cell r="BU275">
            <v>2.3919999999999999</v>
          </cell>
          <cell r="BV275">
            <v>0.52102000000000004</v>
          </cell>
          <cell r="CE275">
            <v>43516</v>
          </cell>
          <cell r="CF275">
            <v>95.58</v>
          </cell>
          <cell r="CG275">
            <v>0.14032</v>
          </cell>
          <cell r="CP275">
            <v>43511</v>
          </cell>
          <cell r="CQ275">
            <v>5.55</v>
          </cell>
          <cell r="CR275">
            <v>1.2154</v>
          </cell>
          <cell r="DA275">
            <v>43515</v>
          </cell>
          <cell r="DB275">
            <v>17.739999999999998</v>
          </cell>
          <cell r="DC275">
            <v>1.072E-2</v>
          </cell>
          <cell r="DL275">
            <v>43516</v>
          </cell>
          <cell r="DM275">
            <v>79.81</v>
          </cell>
          <cell r="DN275">
            <v>0.96723999999999999</v>
          </cell>
          <cell r="DW275">
            <v>43516</v>
          </cell>
          <cell r="DX275">
            <v>175.34</v>
          </cell>
          <cell r="DY275">
            <v>0.55972</v>
          </cell>
          <cell r="EH275">
            <v>43516</v>
          </cell>
          <cell r="EI275">
            <v>154.58000000000001</v>
          </cell>
          <cell r="EJ275">
            <v>2.6224400000000001</v>
          </cell>
          <cell r="ES275">
            <v>43516</v>
          </cell>
          <cell r="ET275">
            <v>92.08</v>
          </cell>
          <cell r="EU275">
            <v>1.0354699999999999</v>
          </cell>
          <cell r="FD275">
            <v>43516</v>
          </cell>
          <cell r="FE275">
            <v>80.14</v>
          </cell>
          <cell r="FF275">
            <v>5.9360000000000003E-2</v>
          </cell>
          <cell r="FO275">
            <v>43516</v>
          </cell>
          <cell r="FP275">
            <v>121.19</v>
          </cell>
          <cell r="FQ275">
            <v>0.23985000000000001</v>
          </cell>
          <cell r="FZ275">
            <v>43516</v>
          </cell>
          <cell r="GA275">
            <v>45.27</v>
          </cell>
          <cell r="GB275">
            <v>1.63601</v>
          </cell>
          <cell r="GK275">
            <v>43516</v>
          </cell>
          <cell r="GL275">
            <v>85.3</v>
          </cell>
          <cell r="GM275">
            <v>0.39191999999999999</v>
          </cell>
        </row>
        <row r="276">
          <cell r="F276">
            <v>43517</v>
          </cell>
          <cell r="G276">
            <v>93.09</v>
          </cell>
          <cell r="H276">
            <v>0.18768000000000001</v>
          </cell>
          <cell r="Q276">
            <v>43517</v>
          </cell>
          <cell r="R276">
            <v>142.61000000000001</v>
          </cell>
          <cell r="S276">
            <v>8.2640000000000005E-2</v>
          </cell>
          <cell r="AB276">
            <v>43517</v>
          </cell>
          <cell r="AC276">
            <v>95.92</v>
          </cell>
          <cell r="AD276">
            <v>0.28092</v>
          </cell>
          <cell r="AM276">
            <v>43517</v>
          </cell>
          <cell r="AN276">
            <v>433.48</v>
          </cell>
          <cell r="AO276">
            <v>0.36825999999999998</v>
          </cell>
          <cell r="AX276">
            <v>43517</v>
          </cell>
          <cell r="AY276">
            <v>61.32</v>
          </cell>
          <cell r="AZ276">
            <v>0.16336999999999999</v>
          </cell>
          <cell r="BI276">
            <v>43517</v>
          </cell>
          <cell r="BJ276">
            <v>62.71</v>
          </cell>
          <cell r="BK276">
            <v>0.10949</v>
          </cell>
          <cell r="BT276">
            <v>43514</v>
          </cell>
          <cell r="BU276">
            <v>2.37</v>
          </cell>
          <cell r="BV276">
            <v>0.41532999999999998</v>
          </cell>
          <cell r="CE276">
            <v>43517</v>
          </cell>
          <cell r="CF276">
            <v>94.35</v>
          </cell>
          <cell r="CG276">
            <v>0.11144999999999999</v>
          </cell>
          <cell r="CP276">
            <v>43514</v>
          </cell>
          <cell r="CQ276">
            <v>5.5659999999999998</v>
          </cell>
          <cell r="CR276">
            <v>1.24539</v>
          </cell>
          <cell r="DA276">
            <v>43516</v>
          </cell>
          <cell r="DB276">
            <v>18</v>
          </cell>
          <cell r="DC276">
            <v>1.5429999999999999E-2</v>
          </cell>
          <cell r="DL276">
            <v>43517</v>
          </cell>
          <cell r="DM276">
            <v>79.260000000000005</v>
          </cell>
          <cell r="DN276">
            <v>1.0763</v>
          </cell>
          <cell r="DW276">
            <v>43517</v>
          </cell>
          <cell r="DX276">
            <v>174.94</v>
          </cell>
          <cell r="DY276">
            <v>0.90300999999999998</v>
          </cell>
          <cell r="EH276">
            <v>43517</v>
          </cell>
          <cell r="EI276">
            <v>152.61000000000001</v>
          </cell>
          <cell r="EJ276">
            <v>2.7064300000000001</v>
          </cell>
          <cell r="ES276">
            <v>43517</v>
          </cell>
          <cell r="ET276">
            <v>91.57</v>
          </cell>
          <cell r="EU276">
            <v>0.85062000000000004</v>
          </cell>
          <cell r="FD276">
            <v>43517</v>
          </cell>
          <cell r="FE276">
            <v>80.53</v>
          </cell>
          <cell r="FF276">
            <v>3.4939999999999999E-2</v>
          </cell>
          <cell r="FO276">
            <v>43517</v>
          </cell>
          <cell r="FP276">
            <v>120.96</v>
          </cell>
          <cell r="FQ276">
            <v>0.17884</v>
          </cell>
          <cell r="FZ276">
            <v>43517</v>
          </cell>
          <cell r="GA276">
            <v>45.62</v>
          </cell>
          <cell r="GB276">
            <v>0.83979999999999999</v>
          </cell>
          <cell r="GK276">
            <v>43517</v>
          </cell>
          <cell r="GL276">
            <v>85.09</v>
          </cell>
          <cell r="GM276">
            <v>0.22078</v>
          </cell>
        </row>
        <row r="277">
          <cell r="F277">
            <v>43518</v>
          </cell>
          <cell r="G277">
            <v>94.01</v>
          </cell>
          <cell r="H277">
            <v>0.19670000000000001</v>
          </cell>
          <cell r="Q277">
            <v>43518</v>
          </cell>
          <cell r="R277">
            <v>142.07</v>
          </cell>
          <cell r="S277">
            <v>9.4210000000000002E-2</v>
          </cell>
          <cell r="AB277">
            <v>43518</v>
          </cell>
          <cell r="AC277">
            <v>96.56</v>
          </cell>
          <cell r="AD277">
            <v>0.34798000000000001</v>
          </cell>
          <cell r="AM277">
            <v>43518</v>
          </cell>
          <cell r="AN277">
            <v>436.89</v>
          </cell>
          <cell r="AO277">
            <v>0.21496000000000001</v>
          </cell>
          <cell r="AX277">
            <v>43518</v>
          </cell>
          <cell r="AY277">
            <v>60.69</v>
          </cell>
          <cell r="AZ277">
            <v>0.36081000000000002</v>
          </cell>
          <cell r="BI277">
            <v>43518</v>
          </cell>
          <cell r="BJ277">
            <v>63.33</v>
          </cell>
          <cell r="BK277">
            <v>0.16814000000000001</v>
          </cell>
          <cell r="BT277">
            <v>43515</v>
          </cell>
          <cell r="BU277">
            <v>2.3359999999999999</v>
          </cell>
          <cell r="BV277">
            <v>0.57047999999999999</v>
          </cell>
          <cell r="CE277">
            <v>43518</v>
          </cell>
          <cell r="CF277">
            <v>95.7</v>
          </cell>
          <cell r="CG277">
            <v>0.11744</v>
          </cell>
          <cell r="CP277">
            <v>43515</v>
          </cell>
          <cell r="CQ277">
            <v>5.5919999999999996</v>
          </cell>
          <cell r="CR277">
            <v>2.31521</v>
          </cell>
          <cell r="DA277">
            <v>43517</v>
          </cell>
          <cell r="DB277">
            <v>17.8</v>
          </cell>
          <cell r="DC277">
            <v>6.6220000000000001E-2</v>
          </cell>
          <cell r="DL277">
            <v>43518</v>
          </cell>
          <cell r="DM277">
            <v>79.400000000000006</v>
          </cell>
          <cell r="DN277">
            <v>1.03234</v>
          </cell>
          <cell r="DW277">
            <v>43518</v>
          </cell>
          <cell r="DX277">
            <v>175.77</v>
          </cell>
          <cell r="DY277">
            <v>0.87878999999999996</v>
          </cell>
          <cell r="EH277">
            <v>43518</v>
          </cell>
          <cell r="EI277">
            <v>153.19999999999999</v>
          </cell>
          <cell r="EJ277">
            <v>2.8684599999999998</v>
          </cell>
          <cell r="ES277">
            <v>43518</v>
          </cell>
          <cell r="ET277">
            <v>92.33</v>
          </cell>
          <cell r="EU277">
            <v>0.81479999999999997</v>
          </cell>
          <cell r="FD277">
            <v>43518</v>
          </cell>
          <cell r="FE277">
            <v>81.150000000000006</v>
          </cell>
          <cell r="FF277">
            <v>4.2500000000000003E-2</v>
          </cell>
          <cell r="FO277">
            <v>43518</v>
          </cell>
          <cell r="FP277">
            <v>121.42</v>
          </cell>
          <cell r="FQ277">
            <v>0.13744999999999999</v>
          </cell>
          <cell r="FZ277">
            <v>43518</v>
          </cell>
          <cell r="GA277">
            <v>45.88</v>
          </cell>
          <cell r="GB277">
            <v>0.61612</v>
          </cell>
          <cell r="GK277">
            <v>43518</v>
          </cell>
          <cell r="GL277">
            <v>85.53</v>
          </cell>
          <cell r="GM277">
            <v>0.23683999999999999</v>
          </cell>
        </row>
        <row r="278">
          <cell r="F278">
            <v>43521</v>
          </cell>
          <cell r="G278">
            <v>94.24</v>
          </cell>
          <cell r="H278">
            <v>0.37274000000000002</v>
          </cell>
          <cell r="Q278">
            <v>43521</v>
          </cell>
          <cell r="R278">
            <v>144.44999999999999</v>
          </cell>
          <cell r="S278">
            <v>0.12948000000000001</v>
          </cell>
          <cell r="AB278">
            <v>43521</v>
          </cell>
          <cell r="AC278">
            <v>96.81</v>
          </cell>
          <cell r="AD278">
            <v>0.41578999999999999</v>
          </cell>
          <cell r="AM278">
            <v>43521</v>
          </cell>
          <cell r="AN278">
            <v>435.94</v>
          </cell>
          <cell r="AO278">
            <v>0.33139000000000002</v>
          </cell>
          <cell r="AX278">
            <v>43521</v>
          </cell>
          <cell r="AY278">
            <v>59.85</v>
          </cell>
          <cell r="AZ278">
            <v>0.40453</v>
          </cell>
          <cell r="BI278">
            <v>43521</v>
          </cell>
          <cell r="BJ278">
            <v>62.96</v>
          </cell>
          <cell r="BK278">
            <v>0.13930000000000001</v>
          </cell>
          <cell r="BT278">
            <v>43516</v>
          </cell>
          <cell r="BU278">
            <v>2.3380000000000001</v>
          </cell>
          <cell r="BV278">
            <v>0.73721999999999999</v>
          </cell>
          <cell r="CE278">
            <v>43521</v>
          </cell>
          <cell r="CF278">
            <v>95.16</v>
          </cell>
          <cell r="CG278">
            <v>9.6199999999999994E-2</v>
          </cell>
          <cell r="CP278">
            <v>43516</v>
          </cell>
          <cell r="CQ278">
            <v>5.6</v>
          </cell>
          <cell r="CR278">
            <v>1.7354400000000001</v>
          </cell>
          <cell r="DA278">
            <v>43518</v>
          </cell>
          <cell r="DB278">
            <v>17.510000000000002</v>
          </cell>
          <cell r="DC278">
            <v>8.9499999999999996E-3</v>
          </cell>
          <cell r="DL278">
            <v>43521</v>
          </cell>
          <cell r="DM278">
            <v>79.77</v>
          </cell>
          <cell r="DN278">
            <v>1.1565000000000001</v>
          </cell>
          <cell r="DW278">
            <v>43521</v>
          </cell>
          <cell r="DX278">
            <v>176.25</v>
          </cell>
          <cell r="DY278">
            <v>0.81535999999999997</v>
          </cell>
          <cell r="EH278">
            <v>43521</v>
          </cell>
          <cell r="EI278">
            <v>154.06</v>
          </cell>
          <cell r="EJ278">
            <v>2.3125</v>
          </cell>
          <cell r="ES278">
            <v>43521</v>
          </cell>
          <cell r="ET278">
            <v>92.46</v>
          </cell>
          <cell r="EU278">
            <v>0.65161000000000002</v>
          </cell>
          <cell r="FD278">
            <v>43521</v>
          </cell>
          <cell r="FE278">
            <v>81.75</v>
          </cell>
          <cell r="FF278">
            <v>5.9859999999999997E-2</v>
          </cell>
          <cell r="FO278">
            <v>43521</v>
          </cell>
          <cell r="FP278">
            <v>121.62</v>
          </cell>
          <cell r="FQ278">
            <v>0.19581000000000001</v>
          </cell>
          <cell r="FZ278">
            <v>43521</v>
          </cell>
          <cell r="GA278">
            <v>46.07</v>
          </cell>
          <cell r="GB278">
            <v>1.08439</v>
          </cell>
          <cell r="GK278">
            <v>43521</v>
          </cell>
          <cell r="GL278">
            <v>85.58</v>
          </cell>
          <cell r="GM278">
            <v>0.28792000000000001</v>
          </cell>
        </row>
        <row r="279">
          <cell r="F279">
            <v>43522</v>
          </cell>
          <cell r="G279">
            <v>93.6</v>
          </cell>
          <cell r="H279">
            <v>0.51236999999999999</v>
          </cell>
          <cell r="Q279">
            <v>43522</v>
          </cell>
          <cell r="R279">
            <v>142.66</v>
          </cell>
          <cell r="S279">
            <v>6.7610000000000003E-2</v>
          </cell>
          <cell r="AB279">
            <v>43522</v>
          </cell>
          <cell r="AC279">
            <v>96.27</v>
          </cell>
          <cell r="AD279">
            <v>0.33085999999999999</v>
          </cell>
          <cell r="AM279">
            <v>43522</v>
          </cell>
          <cell r="AN279">
            <v>431.85</v>
          </cell>
          <cell r="AO279">
            <v>0.71560999999999997</v>
          </cell>
          <cell r="AX279">
            <v>43522</v>
          </cell>
          <cell r="AY279">
            <v>58.42</v>
          </cell>
          <cell r="AZ279">
            <v>0.20660999999999999</v>
          </cell>
          <cell r="BI279">
            <v>43522</v>
          </cell>
          <cell r="BJ279">
            <v>63.25</v>
          </cell>
          <cell r="BK279">
            <v>0.29716999999999999</v>
          </cell>
          <cell r="BT279">
            <v>43517</v>
          </cell>
          <cell r="BU279">
            <v>2.3199999999999998</v>
          </cell>
          <cell r="BV279">
            <v>0.35680000000000001</v>
          </cell>
          <cell r="CE279">
            <v>43522</v>
          </cell>
          <cell r="CF279">
            <v>93.71</v>
          </cell>
          <cell r="CG279">
            <v>0.13844999999999999</v>
          </cell>
          <cell r="CP279">
            <v>43517</v>
          </cell>
          <cell r="CQ279">
            <v>5.5780000000000003</v>
          </cell>
          <cell r="CR279">
            <v>2.1949100000000001</v>
          </cell>
          <cell r="DA279">
            <v>43521</v>
          </cell>
          <cell r="DB279">
            <v>17.454999999999998</v>
          </cell>
          <cell r="DC279">
            <v>1.3599999999999999E-2</v>
          </cell>
          <cell r="DL279">
            <v>43522</v>
          </cell>
          <cell r="DM279">
            <v>79.13</v>
          </cell>
          <cell r="DN279">
            <v>0.99678999999999995</v>
          </cell>
          <cell r="DW279">
            <v>43522</v>
          </cell>
          <cell r="DX279">
            <v>175.24</v>
          </cell>
          <cell r="DY279">
            <v>0.59714</v>
          </cell>
          <cell r="EH279">
            <v>43522</v>
          </cell>
          <cell r="EI279">
            <v>153.91999999999999</v>
          </cell>
          <cell r="EJ279">
            <v>1.9863299999999999</v>
          </cell>
          <cell r="ES279">
            <v>43522</v>
          </cell>
          <cell r="ET279">
            <v>91.22</v>
          </cell>
          <cell r="EU279">
            <v>0.86619000000000002</v>
          </cell>
          <cell r="FD279">
            <v>43522</v>
          </cell>
          <cell r="FE279">
            <v>81.209999999999994</v>
          </cell>
          <cell r="FF279">
            <v>6.5570000000000003E-2</v>
          </cell>
          <cell r="FO279">
            <v>43522</v>
          </cell>
          <cell r="FP279">
            <v>119.2</v>
          </cell>
          <cell r="FQ279">
            <v>0.26178000000000001</v>
          </cell>
          <cell r="FZ279">
            <v>43522</v>
          </cell>
          <cell r="GA279">
            <v>45.73</v>
          </cell>
          <cell r="GB279">
            <v>0.63383</v>
          </cell>
          <cell r="GK279">
            <v>43522</v>
          </cell>
          <cell r="GL279">
            <v>85.07</v>
          </cell>
          <cell r="GM279">
            <v>0.21626999999999999</v>
          </cell>
        </row>
        <row r="280">
          <cell r="F280">
            <v>43523</v>
          </cell>
          <cell r="G280">
            <v>92.91</v>
          </cell>
          <cell r="H280">
            <v>0.91168000000000005</v>
          </cell>
          <cell r="Q280">
            <v>43523</v>
          </cell>
          <cell r="R280">
            <v>141.94999999999999</v>
          </cell>
          <cell r="S280">
            <v>5.6579999999999998E-2</v>
          </cell>
          <cell r="AB280">
            <v>43523</v>
          </cell>
          <cell r="AC280">
            <v>96.47</v>
          </cell>
          <cell r="AD280">
            <v>0.2283</v>
          </cell>
          <cell r="AM280">
            <v>43523</v>
          </cell>
          <cell r="AN280">
            <v>429.48</v>
          </cell>
          <cell r="AO280">
            <v>0.40022000000000002</v>
          </cell>
          <cell r="AX280">
            <v>43523</v>
          </cell>
          <cell r="AY280">
            <v>58.61</v>
          </cell>
          <cell r="AZ280">
            <v>0.24642</v>
          </cell>
          <cell r="BI280">
            <v>43523</v>
          </cell>
          <cell r="BJ280">
            <v>61.45</v>
          </cell>
          <cell r="BK280">
            <v>0.16444</v>
          </cell>
          <cell r="BT280">
            <v>43518</v>
          </cell>
          <cell r="BU280">
            <v>2.3639999999999999</v>
          </cell>
          <cell r="BV280">
            <v>0.79713000000000001</v>
          </cell>
          <cell r="CE280">
            <v>43523</v>
          </cell>
          <cell r="CF280">
            <v>94.26</v>
          </cell>
          <cell r="CG280">
            <v>8.7840000000000001E-2</v>
          </cell>
          <cell r="CP280">
            <v>43518</v>
          </cell>
          <cell r="CQ280">
            <v>5.6559999999999997</v>
          </cell>
          <cell r="CR280">
            <v>2.2492800000000002</v>
          </cell>
          <cell r="DA280">
            <v>43522</v>
          </cell>
          <cell r="DB280">
            <v>16.95</v>
          </cell>
          <cell r="DC280">
            <v>1.652E-2</v>
          </cell>
          <cell r="DL280">
            <v>43523</v>
          </cell>
          <cell r="DM280">
            <v>79.64</v>
          </cell>
          <cell r="DN280">
            <v>1.0249600000000001</v>
          </cell>
          <cell r="DW280">
            <v>43523</v>
          </cell>
          <cell r="DX280">
            <v>177.54</v>
          </cell>
          <cell r="DY280">
            <v>0.70723000000000003</v>
          </cell>
          <cell r="EH280">
            <v>43523</v>
          </cell>
          <cell r="EI280">
            <v>154.6</v>
          </cell>
          <cell r="EJ280">
            <v>1.75142</v>
          </cell>
          <cell r="ES280">
            <v>43523</v>
          </cell>
          <cell r="ET280">
            <v>90.72</v>
          </cell>
          <cell r="EU280">
            <v>0.92647000000000002</v>
          </cell>
          <cell r="FD280">
            <v>43523</v>
          </cell>
          <cell r="FE280">
            <v>82.56</v>
          </cell>
          <cell r="FF280">
            <v>5.1839999999999997E-2</v>
          </cell>
          <cell r="FO280">
            <v>43523</v>
          </cell>
          <cell r="FP280">
            <v>124.26</v>
          </cell>
          <cell r="FQ280">
            <v>0.6663</v>
          </cell>
          <cell r="FZ280">
            <v>43523</v>
          </cell>
          <cell r="GA280">
            <v>45.69</v>
          </cell>
          <cell r="GB280">
            <v>1.35937</v>
          </cell>
          <cell r="GK280">
            <v>43523</v>
          </cell>
          <cell r="GL280">
            <v>85</v>
          </cell>
          <cell r="GM280">
            <v>0.37823000000000001</v>
          </cell>
        </row>
        <row r="281">
          <cell r="F281">
            <v>43524</v>
          </cell>
          <cell r="G281">
            <v>93.73</v>
          </cell>
          <cell r="H281">
            <v>0.41433999999999999</v>
          </cell>
          <cell r="Q281">
            <v>43524</v>
          </cell>
          <cell r="R281">
            <v>140.15</v>
          </cell>
          <cell r="S281">
            <v>5.9839999999999997E-2</v>
          </cell>
          <cell r="AB281">
            <v>43524</v>
          </cell>
          <cell r="AC281">
            <v>96.34</v>
          </cell>
          <cell r="AD281">
            <v>0.37701000000000001</v>
          </cell>
          <cell r="AM281">
            <v>43524</v>
          </cell>
          <cell r="AN281">
            <v>434.09</v>
          </cell>
          <cell r="AO281">
            <v>0.41744999999999999</v>
          </cell>
          <cell r="AX281">
            <v>43524</v>
          </cell>
          <cell r="AY281">
            <v>58.07</v>
          </cell>
          <cell r="AZ281">
            <v>0.26844000000000001</v>
          </cell>
          <cell r="BI281">
            <v>43524</v>
          </cell>
          <cell r="BJ281">
            <v>61.58</v>
          </cell>
          <cell r="BK281">
            <v>0.13680999999999999</v>
          </cell>
          <cell r="BT281">
            <v>43521</v>
          </cell>
          <cell r="BU281">
            <v>2.35</v>
          </cell>
          <cell r="BV281">
            <v>0.75482000000000005</v>
          </cell>
          <cell r="CE281">
            <v>43524</v>
          </cell>
          <cell r="CF281">
            <v>93.96</v>
          </cell>
          <cell r="CG281">
            <v>0.17785000000000001</v>
          </cell>
          <cell r="CP281">
            <v>43521</v>
          </cell>
          <cell r="CQ281">
            <v>5.6479999999999997</v>
          </cell>
          <cell r="CR281">
            <v>1.71279</v>
          </cell>
          <cell r="DA281">
            <v>43523</v>
          </cell>
          <cell r="DB281">
            <v>16.920000000000002</v>
          </cell>
          <cell r="DC281">
            <v>1.2489999999999999E-2</v>
          </cell>
          <cell r="DL281">
            <v>43524</v>
          </cell>
          <cell r="DM281">
            <v>79.58</v>
          </cell>
          <cell r="DN281">
            <v>1.3762799999999999</v>
          </cell>
          <cell r="DW281">
            <v>43524</v>
          </cell>
          <cell r="DX281">
            <v>176.16</v>
          </cell>
          <cell r="DY281">
            <v>1.1603000000000001</v>
          </cell>
          <cell r="EH281">
            <v>43524</v>
          </cell>
          <cell r="EI281">
            <v>154.07</v>
          </cell>
          <cell r="EJ281">
            <v>2.84388</v>
          </cell>
          <cell r="ES281">
            <v>43524</v>
          </cell>
          <cell r="ET281">
            <v>90.53</v>
          </cell>
          <cell r="EU281">
            <v>1.00047</v>
          </cell>
          <cell r="FD281">
            <v>43524</v>
          </cell>
          <cell r="FE281">
            <v>82.01</v>
          </cell>
          <cell r="FF281">
            <v>7.1160000000000001E-2</v>
          </cell>
          <cell r="FO281">
            <v>43524</v>
          </cell>
          <cell r="FP281">
            <v>123.29</v>
          </cell>
          <cell r="FQ281">
            <v>0.35898999999999998</v>
          </cell>
          <cell r="FZ281">
            <v>43524</v>
          </cell>
          <cell r="GA281">
            <v>45.42</v>
          </cell>
          <cell r="GB281">
            <v>0.84343000000000001</v>
          </cell>
          <cell r="GK281">
            <v>43524</v>
          </cell>
          <cell r="GL281">
            <v>84.57</v>
          </cell>
          <cell r="GM281">
            <v>0.27882000000000001</v>
          </cell>
        </row>
        <row r="282">
          <cell r="F282">
            <v>43525</v>
          </cell>
          <cell r="G282">
            <v>93.76</v>
          </cell>
          <cell r="H282">
            <v>0.34932999999999997</v>
          </cell>
          <cell r="Q282">
            <v>43525</v>
          </cell>
          <cell r="R282">
            <v>142.16</v>
          </cell>
          <cell r="S282">
            <v>4.5010000000000001E-2</v>
          </cell>
          <cell r="AB282">
            <v>43525</v>
          </cell>
          <cell r="AC282">
            <v>94.96</v>
          </cell>
          <cell r="AD282">
            <v>0.65175000000000005</v>
          </cell>
          <cell r="AM282">
            <v>43525</v>
          </cell>
          <cell r="AN282">
            <v>437.31</v>
          </cell>
          <cell r="AO282">
            <v>0.23543</v>
          </cell>
          <cell r="AX282">
            <v>43525</v>
          </cell>
          <cell r="AY282">
            <v>58.32</v>
          </cell>
          <cell r="AZ282">
            <v>0.16955999999999999</v>
          </cell>
          <cell r="BI282">
            <v>43525</v>
          </cell>
          <cell r="BJ282">
            <v>62.17</v>
          </cell>
          <cell r="BK282">
            <v>0.17313000000000001</v>
          </cell>
          <cell r="BT282">
            <v>43522</v>
          </cell>
          <cell r="BU282">
            <v>2.33</v>
          </cell>
          <cell r="BV282">
            <v>0.82745000000000002</v>
          </cell>
          <cell r="CE282">
            <v>43525</v>
          </cell>
          <cell r="CF282">
            <v>94.39</v>
          </cell>
          <cell r="CG282">
            <v>9.1240000000000002E-2</v>
          </cell>
          <cell r="CP282">
            <v>43522</v>
          </cell>
          <cell r="CQ282">
            <v>5.51</v>
          </cell>
          <cell r="CR282">
            <v>5.8015999999999996</v>
          </cell>
          <cell r="DA282">
            <v>43524</v>
          </cell>
          <cell r="DB282">
            <v>17.5</v>
          </cell>
          <cell r="DC282">
            <v>2.8150000000000001E-2</v>
          </cell>
          <cell r="DL282">
            <v>43525</v>
          </cell>
          <cell r="DM282">
            <v>79.569999999999993</v>
          </cell>
          <cell r="DN282">
            <v>2.0156900000000002</v>
          </cell>
          <cell r="DW282">
            <v>43525</v>
          </cell>
          <cell r="DX282">
            <v>176.05</v>
          </cell>
          <cell r="DY282">
            <v>0.79954999999999998</v>
          </cell>
          <cell r="EH282">
            <v>43525</v>
          </cell>
          <cell r="EI282">
            <v>155.72</v>
          </cell>
          <cell r="EJ282">
            <v>3.3853599999999999</v>
          </cell>
          <cell r="ES282">
            <v>43525</v>
          </cell>
          <cell r="ET282">
            <v>90.98</v>
          </cell>
          <cell r="EU282">
            <v>0.78420000000000001</v>
          </cell>
          <cell r="FD282">
            <v>43525</v>
          </cell>
          <cell r="FE282">
            <v>81.97</v>
          </cell>
          <cell r="FF282">
            <v>6.633E-2</v>
          </cell>
          <cell r="FO282">
            <v>43525</v>
          </cell>
          <cell r="FP282">
            <v>122.59</v>
          </cell>
          <cell r="FQ282">
            <v>0.42691000000000001</v>
          </cell>
          <cell r="FZ282">
            <v>43525</v>
          </cell>
          <cell r="GA282">
            <v>45.98</v>
          </cell>
          <cell r="GB282">
            <v>0.89625999999999995</v>
          </cell>
          <cell r="GK282">
            <v>43525</v>
          </cell>
          <cell r="GL282">
            <v>85.02</v>
          </cell>
          <cell r="GM282">
            <v>0.24203</v>
          </cell>
        </row>
        <row r="283">
          <cell r="F283">
            <v>43528</v>
          </cell>
          <cell r="G283">
            <v>93.1</v>
          </cell>
          <cell r="H283">
            <v>0.44073000000000001</v>
          </cell>
          <cell r="Q283">
            <v>43528</v>
          </cell>
          <cell r="R283">
            <v>140.26</v>
          </cell>
          <cell r="S283">
            <v>8.2629999999999995E-2</v>
          </cell>
          <cell r="AB283">
            <v>43528</v>
          </cell>
          <cell r="AC283">
            <v>95.01</v>
          </cell>
          <cell r="AD283">
            <v>0.54162999999999994</v>
          </cell>
          <cell r="AM283">
            <v>43528</v>
          </cell>
          <cell r="AN283">
            <v>434.98</v>
          </cell>
          <cell r="AO283">
            <v>0.37629000000000001</v>
          </cell>
          <cell r="AX283">
            <v>43528</v>
          </cell>
          <cell r="AY283">
            <v>58.29</v>
          </cell>
          <cell r="AZ283">
            <v>0.16022</v>
          </cell>
          <cell r="BI283">
            <v>43528</v>
          </cell>
          <cell r="BJ283">
            <v>60.48</v>
          </cell>
          <cell r="BK283">
            <v>0.17552000000000001</v>
          </cell>
          <cell r="BT283">
            <v>43523</v>
          </cell>
          <cell r="BU283">
            <v>2.306</v>
          </cell>
          <cell r="BV283">
            <v>0.32723999999999998</v>
          </cell>
          <cell r="CE283">
            <v>43528</v>
          </cell>
          <cell r="CF283">
            <v>91.58</v>
          </cell>
          <cell r="CG283">
            <v>0.20422000000000001</v>
          </cell>
          <cell r="CP283">
            <v>43523</v>
          </cell>
          <cell r="CQ283">
            <v>5.3440000000000003</v>
          </cell>
          <cell r="CR283">
            <v>3.1430400000000001</v>
          </cell>
          <cell r="DA283">
            <v>43525</v>
          </cell>
          <cell r="DB283">
            <v>17.73</v>
          </cell>
          <cell r="DC283">
            <v>1.0319999999999999E-2</v>
          </cell>
          <cell r="DL283">
            <v>43528</v>
          </cell>
          <cell r="DM283">
            <v>79.5</v>
          </cell>
          <cell r="DN283">
            <v>1.7927200000000001</v>
          </cell>
          <cell r="DW283">
            <v>43528</v>
          </cell>
          <cell r="DX283">
            <v>174.57</v>
          </cell>
          <cell r="DY283">
            <v>0.93125000000000002</v>
          </cell>
          <cell r="EH283">
            <v>43528</v>
          </cell>
          <cell r="EI283">
            <v>154.5</v>
          </cell>
          <cell r="EJ283">
            <v>4.06839</v>
          </cell>
          <cell r="ES283">
            <v>43528</v>
          </cell>
          <cell r="ET283">
            <v>91.2</v>
          </cell>
          <cell r="EU283">
            <v>0.93176999999999999</v>
          </cell>
          <cell r="FD283">
            <v>43528</v>
          </cell>
          <cell r="FE283">
            <v>81.650000000000006</v>
          </cell>
          <cell r="FF283">
            <v>6.234E-2</v>
          </cell>
          <cell r="FO283">
            <v>43528</v>
          </cell>
          <cell r="FP283">
            <v>121.08</v>
          </cell>
          <cell r="FQ283">
            <v>0.44550000000000001</v>
          </cell>
          <cell r="FZ283">
            <v>43528</v>
          </cell>
          <cell r="GA283">
            <v>45.98</v>
          </cell>
          <cell r="GB283">
            <v>0.76975000000000005</v>
          </cell>
          <cell r="GK283">
            <v>43528</v>
          </cell>
          <cell r="GL283">
            <v>84.97</v>
          </cell>
          <cell r="GM283">
            <v>0.32949000000000001</v>
          </cell>
        </row>
        <row r="284">
          <cell r="F284">
            <v>43529</v>
          </cell>
          <cell r="G284">
            <v>91.52</v>
          </cell>
          <cell r="H284">
            <v>0.31636999999999998</v>
          </cell>
          <cell r="Q284">
            <v>43529</v>
          </cell>
          <cell r="R284">
            <v>139.57</v>
          </cell>
          <cell r="S284">
            <v>7.0230000000000001E-2</v>
          </cell>
          <cell r="AB284">
            <v>43529</v>
          </cell>
          <cell r="AC284">
            <v>95.05</v>
          </cell>
          <cell r="AD284">
            <v>0.42375000000000002</v>
          </cell>
          <cell r="AM284">
            <v>43529</v>
          </cell>
          <cell r="AN284">
            <v>428.99</v>
          </cell>
          <cell r="AO284">
            <v>0.76817000000000002</v>
          </cell>
          <cell r="AX284">
            <v>43529</v>
          </cell>
          <cell r="AY284">
            <v>57.77</v>
          </cell>
          <cell r="AZ284">
            <v>0.11796</v>
          </cell>
          <cell r="BI284">
            <v>43529</v>
          </cell>
          <cell r="BJ284">
            <v>59.15</v>
          </cell>
          <cell r="BK284">
            <v>0.15620999999999999</v>
          </cell>
          <cell r="BT284">
            <v>43524</v>
          </cell>
          <cell r="BU284">
            <v>2.29</v>
          </cell>
          <cell r="BV284">
            <v>0.66654000000000002</v>
          </cell>
          <cell r="CE284">
            <v>43529</v>
          </cell>
          <cell r="CF284">
            <v>91.36</v>
          </cell>
          <cell r="CG284">
            <v>0.16039</v>
          </cell>
          <cell r="CP284">
            <v>43524</v>
          </cell>
          <cell r="CQ284">
            <v>5.3920000000000003</v>
          </cell>
          <cell r="CR284">
            <v>3.0466500000000001</v>
          </cell>
          <cell r="DA284">
            <v>43528</v>
          </cell>
          <cell r="DB284">
            <v>17.63</v>
          </cell>
          <cell r="DC284">
            <v>1.7479999999999999E-2</v>
          </cell>
          <cell r="DL284">
            <v>43529</v>
          </cell>
          <cell r="DM284">
            <v>79.150000000000006</v>
          </cell>
          <cell r="DN284">
            <v>0.93891999999999998</v>
          </cell>
          <cell r="DW284">
            <v>43529</v>
          </cell>
          <cell r="DX284">
            <v>174.37</v>
          </cell>
          <cell r="DY284">
            <v>0.64012999999999998</v>
          </cell>
          <cell r="EH284">
            <v>43529</v>
          </cell>
          <cell r="EI284">
            <v>154.15</v>
          </cell>
          <cell r="EJ284">
            <v>3.3819300000000001</v>
          </cell>
          <cell r="ES284">
            <v>43529</v>
          </cell>
          <cell r="ET284">
            <v>90.72</v>
          </cell>
          <cell r="EU284">
            <v>0.66464000000000001</v>
          </cell>
          <cell r="FD284">
            <v>43529</v>
          </cell>
          <cell r="FE284">
            <v>80.77</v>
          </cell>
          <cell r="FF284">
            <v>6.1690000000000002E-2</v>
          </cell>
          <cell r="FO284">
            <v>43529</v>
          </cell>
          <cell r="FP284">
            <v>120.4</v>
          </cell>
          <cell r="FQ284">
            <v>0.23094000000000001</v>
          </cell>
          <cell r="FZ284">
            <v>43529</v>
          </cell>
          <cell r="GA284">
            <v>45.61</v>
          </cell>
          <cell r="GB284">
            <v>0.89651000000000003</v>
          </cell>
          <cell r="GK284">
            <v>43529</v>
          </cell>
          <cell r="GL284">
            <v>84.61</v>
          </cell>
          <cell r="GM284">
            <v>0.29903000000000002</v>
          </cell>
        </row>
        <row r="285">
          <cell r="F285">
            <v>43530</v>
          </cell>
          <cell r="G285">
            <v>90.89</v>
          </cell>
          <cell r="H285">
            <v>0.20755000000000001</v>
          </cell>
          <cell r="Q285">
            <v>43530</v>
          </cell>
          <cell r="R285">
            <v>137.04</v>
          </cell>
          <cell r="S285">
            <v>8.2150000000000001E-2</v>
          </cell>
          <cell r="AB285">
            <v>43530</v>
          </cell>
          <cell r="AC285">
            <v>94.44</v>
          </cell>
          <cell r="AD285">
            <v>0.44280999999999998</v>
          </cell>
          <cell r="AM285">
            <v>43530</v>
          </cell>
          <cell r="AN285">
            <v>426.99</v>
          </cell>
          <cell r="AO285">
            <v>0.29111999999999999</v>
          </cell>
          <cell r="AX285">
            <v>43530</v>
          </cell>
          <cell r="AY285">
            <v>57.15</v>
          </cell>
          <cell r="AZ285">
            <v>0.25180999999999998</v>
          </cell>
          <cell r="BI285">
            <v>43530</v>
          </cell>
          <cell r="BJ285">
            <v>58.79</v>
          </cell>
          <cell r="BK285">
            <v>0.16194</v>
          </cell>
          <cell r="BT285">
            <v>43525</v>
          </cell>
          <cell r="BU285">
            <v>2.298</v>
          </cell>
          <cell r="BV285">
            <v>0.51856999999999998</v>
          </cell>
          <cell r="CE285">
            <v>43530</v>
          </cell>
          <cell r="CF285">
            <v>89.85</v>
          </cell>
          <cell r="CG285">
            <v>0.15215999999999999</v>
          </cell>
          <cell r="CP285">
            <v>43525</v>
          </cell>
          <cell r="CQ285">
            <v>5.3460000000000001</v>
          </cell>
          <cell r="CR285">
            <v>1.7731300000000001</v>
          </cell>
          <cell r="DA285">
            <v>43529</v>
          </cell>
          <cell r="DB285">
            <v>17.86</v>
          </cell>
          <cell r="DC285">
            <v>6.9440000000000002E-2</v>
          </cell>
          <cell r="DL285">
            <v>43530</v>
          </cell>
          <cell r="DM285">
            <v>79.260000000000005</v>
          </cell>
          <cell r="DN285">
            <v>1.0231399999999999</v>
          </cell>
          <cell r="DW285">
            <v>43530</v>
          </cell>
          <cell r="DX285">
            <v>172.24</v>
          </cell>
          <cell r="DY285">
            <v>0.71931</v>
          </cell>
          <cell r="EH285">
            <v>43530</v>
          </cell>
          <cell r="EI285">
            <v>153.74</v>
          </cell>
          <cell r="EJ285">
            <v>3.92937</v>
          </cell>
          <cell r="ES285">
            <v>43530</v>
          </cell>
          <cell r="ET285">
            <v>90.96</v>
          </cell>
          <cell r="EU285">
            <v>0.84528000000000003</v>
          </cell>
          <cell r="FD285">
            <v>43530</v>
          </cell>
          <cell r="FE285">
            <v>79.23</v>
          </cell>
          <cell r="FF285">
            <v>6.5879999999999994E-2</v>
          </cell>
          <cell r="FO285">
            <v>43530</v>
          </cell>
          <cell r="FP285">
            <v>117.44</v>
          </cell>
          <cell r="FQ285">
            <v>0.23802000000000001</v>
          </cell>
          <cell r="FZ285">
            <v>43530</v>
          </cell>
          <cell r="GA285">
            <v>45.05</v>
          </cell>
          <cell r="GB285">
            <v>0.92273000000000005</v>
          </cell>
          <cell r="GK285">
            <v>43530</v>
          </cell>
          <cell r="GL285">
            <v>83.77</v>
          </cell>
          <cell r="GM285">
            <v>0.25940000000000002</v>
          </cell>
        </row>
        <row r="286">
          <cell r="F286">
            <v>43531</v>
          </cell>
          <cell r="G286">
            <v>90.63</v>
          </cell>
          <cell r="H286">
            <v>0.23945</v>
          </cell>
          <cell r="Q286">
            <v>43531</v>
          </cell>
          <cell r="R286">
            <v>134.69999999999999</v>
          </cell>
          <cell r="S286">
            <v>7.1709999999999996E-2</v>
          </cell>
          <cell r="AB286">
            <v>43531</v>
          </cell>
          <cell r="AC286">
            <v>93.39</v>
          </cell>
          <cell r="AD286">
            <v>0.49743999999999999</v>
          </cell>
          <cell r="AM286">
            <v>43531</v>
          </cell>
          <cell r="AN286">
            <v>427.75</v>
          </cell>
          <cell r="AO286">
            <v>0.35431000000000001</v>
          </cell>
          <cell r="AX286">
            <v>43531</v>
          </cell>
          <cell r="AY286">
            <v>56.34</v>
          </cell>
          <cell r="AZ286">
            <v>0.11723</v>
          </cell>
          <cell r="BI286">
            <v>43531</v>
          </cell>
          <cell r="BJ286">
            <v>58.3</v>
          </cell>
          <cell r="BK286">
            <v>0.10052999999999999</v>
          </cell>
          <cell r="BT286">
            <v>43528</v>
          </cell>
          <cell r="BU286">
            <v>2.3260000000000001</v>
          </cell>
          <cell r="BV286">
            <v>1.3784099999999999</v>
          </cell>
          <cell r="CE286">
            <v>43531</v>
          </cell>
          <cell r="CF286">
            <v>88.53</v>
          </cell>
          <cell r="CG286">
            <v>0.14616999999999999</v>
          </cell>
          <cell r="CP286">
            <v>43528</v>
          </cell>
          <cell r="CQ286">
            <v>5.3360000000000003</v>
          </cell>
          <cell r="CR286">
            <v>1.2467699999999999</v>
          </cell>
          <cell r="DA286">
            <v>43530</v>
          </cell>
          <cell r="DB286">
            <v>17.899999999999999</v>
          </cell>
          <cell r="DC286">
            <v>1.393E-2</v>
          </cell>
          <cell r="DL286">
            <v>43531</v>
          </cell>
          <cell r="DM286">
            <v>78.930000000000007</v>
          </cell>
          <cell r="DN286">
            <v>1.5146200000000001</v>
          </cell>
          <cell r="DW286">
            <v>43531</v>
          </cell>
          <cell r="DX286">
            <v>170.37</v>
          </cell>
          <cell r="DY286">
            <v>0.74038000000000004</v>
          </cell>
          <cell r="EH286">
            <v>43531</v>
          </cell>
          <cell r="EI286">
            <v>152.47999999999999</v>
          </cell>
          <cell r="EJ286">
            <v>3.5795499999999998</v>
          </cell>
          <cell r="ES286">
            <v>43531</v>
          </cell>
          <cell r="ET286">
            <v>90.18</v>
          </cell>
          <cell r="EU286">
            <v>1.01746</v>
          </cell>
          <cell r="FD286">
            <v>43531</v>
          </cell>
          <cell r="FE286">
            <v>76.14</v>
          </cell>
          <cell r="FF286">
            <v>6.4729999999999996E-2</v>
          </cell>
          <cell r="FO286">
            <v>43531</v>
          </cell>
          <cell r="FP286">
            <v>115.89</v>
          </cell>
          <cell r="FQ286">
            <v>0.30769999999999997</v>
          </cell>
          <cell r="FZ286">
            <v>43531</v>
          </cell>
          <cell r="GA286">
            <v>44.32</v>
          </cell>
          <cell r="GB286">
            <v>0.94335000000000002</v>
          </cell>
          <cell r="GK286">
            <v>43531</v>
          </cell>
          <cell r="GL286">
            <v>83.04</v>
          </cell>
          <cell r="GM286">
            <v>0.47067999999999999</v>
          </cell>
        </row>
        <row r="287">
          <cell r="F287">
            <v>43532</v>
          </cell>
          <cell r="G287">
            <v>91.08</v>
          </cell>
          <cell r="H287">
            <v>0.25685000000000002</v>
          </cell>
          <cell r="Q287">
            <v>43532</v>
          </cell>
          <cell r="R287">
            <v>135.55000000000001</v>
          </cell>
          <cell r="S287">
            <v>4.3950000000000003E-2</v>
          </cell>
          <cell r="AB287">
            <v>43532</v>
          </cell>
          <cell r="AC287">
            <v>93.88</v>
          </cell>
          <cell r="AD287">
            <v>0.28173999999999999</v>
          </cell>
          <cell r="AM287">
            <v>43532</v>
          </cell>
          <cell r="AN287">
            <v>427.67</v>
          </cell>
          <cell r="AO287">
            <v>0.31211</v>
          </cell>
          <cell r="AX287">
            <v>43532</v>
          </cell>
          <cell r="AY287">
            <v>55.73</v>
          </cell>
          <cell r="AZ287">
            <v>0.14396999999999999</v>
          </cell>
          <cell r="BI287">
            <v>43532</v>
          </cell>
          <cell r="BJ287">
            <v>58.28</v>
          </cell>
          <cell r="BK287">
            <v>7.3760000000000006E-2</v>
          </cell>
          <cell r="BT287">
            <v>43529</v>
          </cell>
          <cell r="BU287">
            <v>2.2799999999999998</v>
          </cell>
          <cell r="BV287">
            <v>0.66008</v>
          </cell>
          <cell r="CE287">
            <v>43532</v>
          </cell>
          <cell r="CF287">
            <v>88.14</v>
          </cell>
          <cell r="CG287">
            <v>0.16188</v>
          </cell>
          <cell r="CP287">
            <v>43529</v>
          </cell>
          <cell r="CQ287">
            <v>5.3259999999999996</v>
          </cell>
          <cell r="CR287">
            <v>2.0923600000000002</v>
          </cell>
          <cell r="DA287">
            <v>43531</v>
          </cell>
          <cell r="DB287">
            <v>17.68</v>
          </cell>
          <cell r="DC287">
            <v>1.064E-2</v>
          </cell>
          <cell r="DL287">
            <v>43532</v>
          </cell>
          <cell r="DM287">
            <v>78.64</v>
          </cell>
          <cell r="DN287">
            <v>0.89563000000000004</v>
          </cell>
          <cell r="DW287">
            <v>43532</v>
          </cell>
          <cell r="DX287">
            <v>169.03</v>
          </cell>
          <cell r="DY287">
            <v>0.72462000000000004</v>
          </cell>
          <cell r="EH287">
            <v>43532</v>
          </cell>
          <cell r="EI287">
            <v>151.59</v>
          </cell>
          <cell r="EJ287">
            <v>2.9207399999999999</v>
          </cell>
          <cell r="ES287">
            <v>43532</v>
          </cell>
          <cell r="ET287">
            <v>89.27</v>
          </cell>
          <cell r="EU287">
            <v>1.28298</v>
          </cell>
          <cell r="FD287">
            <v>43532</v>
          </cell>
          <cell r="FE287">
            <v>75.650000000000006</v>
          </cell>
          <cell r="FF287">
            <v>3.7199999999999997E-2</v>
          </cell>
          <cell r="FO287">
            <v>43532</v>
          </cell>
          <cell r="FP287">
            <v>114.57</v>
          </cell>
          <cell r="FQ287">
            <v>0.23580999999999999</v>
          </cell>
          <cell r="FZ287">
            <v>43532</v>
          </cell>
          <cell r="GA287">
            <v>44.33</v>
          </cell>
          <cell r="GB287">
            <v>1.0827899999999999</v>
          </cell>
          <cell r="GK287">
            <v>43532</v>
          </cell>
          <cell r="GL287">
            <v>81.7</v>
          </cell>
          <cell r="GM287">
            <v>0.18089</v>
          </cell>
        </row>
        <row r="288">
          <cell r="F288">
            <v>43535</v>
          </cell>
          <cell r="G288">
            <v>91.72</v>
          </cell>
          <cell r="H288">
            <v>0.42770000000000002</v>
          </cell>
          <cell r="Q288">
            <v>43535</v>
          </cell>
          <cell r="R288">
            <v>134.35</v>
          </cell>
          <cell r="S288">
            <v>0.18876999999999999</v>
          </cell>
          <cell r="AB288">
            <v>43535</v>
          </cell>
          <cell r="AC288">
            <v>93.83</v>
          </cell>
          <cell r="AD288">
            <v>0.75492000000000004</v>
          </cell>
          <cell r="AM288">
            <v>43535</v>
          </cell>
          <cell r="AN288">
            <v>432.86</v>
          </cell>
          <cell r="AO288">
            <v>0.65747999999999995</v>
          </cell>
          <cell r="AX288">
            <v>43535</v>
          </cell>
          <cell r="AY288">
            <v>56.52</v>
          </cell>
          <cell r="AZ288">
            <v>0.14788999999999999</v>
          </cell>
          <cell r="BI288">
            <v>43535</v>
          </cell>
          <cell r="BJ288">
            <v>59.09</v>
          </cell>
          <cell r="BK288">
            <v>0.11662</v>
          </cell>
          <cell r="BT288">
            <v>43530</v>
          </cell>
          <cell r="BU288">
            <v>2.23</v>
          </cell>
          <cell r="BV288">
            <v>0.77681</v>
          </cell>
          <cell r="CE288">
            <v>43535</v>
          </cell>
          <cell r="CF288">
            <v>87.49</v>
          </cell>
          <cell r="CG288">
            <v>0.2228</v>
          </cell>
          <cell r="CP288">
            <v>43530</v>
          </cell>
          <cell r="CQ288">
            <v>5.33</v>
          </cell>
          <cell r="CR288">
            <v>1.76928</v>
          </cell>
          <cell r="DA288">
            <v>43532</v>
          </cell>
          <cell r="DB288">
            <v>17.62</v>
          </cell>
          <cell r="DC288">
            <v>7.7099999999999998E-3</v>
          </cell>
          <cell r="DL288">
            <v>43535</v>
          </cell>
          <cell r="DM288">
            <v>80.09</v>
          </cell>
          <cell r="DN288">
            <v>1.50664</v>
          </cell>
          <cell r="DW288">
            <v>43535</v>
          </cell>
          <cell r="DX288">
            <v>172.09</v>
          </cell>
          <cell r="DY288">
            <v>0.57723000000000002</v>
          </cell>
          <cell r="EH288">
            <v>43535</v>
          </cell>
          <cell r="EI288">
            <v>153.19</v>
          </cell>
          <cell r="EJ288">
            <v>2.7928199999999999</v>
          </cell>
          <cell r="ES288">
            <v>43535</v>
          </cell>
          <cell r="ET288">
            <v>90.54</v>
          </cell>
          <cell r="EU288">
            <v>0.70069000000000004</v>
          </cell>
          <cell r="FD288">
            <v>43535</v>
          </cell>
          <cell r="FE288">
            <v>76.14</v>
          </cell>
          <cell r="FF288">
            <v>4.0430000000000001E-2</v>
          </cell>
          <cell r="FO288">
            <v>43535</v>
          </cell>
          <cell r="FP288">
            <v>114.29</v>
          </cell>
          <cell r="FQ288">
            <v>0.46340999999999999</v>
          </cell>
          <cell r="FZ288">
            <v>43535</v>
          </cell>
          <cell r="GA288">
            <v>44.03</v>
          </cell>
          <cell r="GB288">
            <v>1.41919</v>
          </cell>
          <cell r="GK288">
            <v>43535</v>
          </cell>
          <cell r="GL288">
            <v>82.8</v>
          </cell>
          <cell r="GM288">
            <v>0.22550999999999999</v>
          </cell>
        </row>
        <row r="289">
          <cell r="F289">
            <v>43536</v>
          </cell>
          <cell r="G289">
            <v>91.66</v>
          </cell>
          <cell r="H289">
            <v>0.32682</v>
          </cell>
          <cell r="Q289">
            <v>43536</v>
          </cell>
          <cell r="R289">
            <v>131.96</v>
          </cell>
          <cell r="S289">
            <v>0.13866000000000001</v>
          </cell>
          <cell r="AB289">
            <v>43536</v>
          </cell>
          <cell r="AC289">
            <v>93.39</v>
          </cell>
          <cell r="AD289">
            <v>0.45506999999999997</v>
          </cell>
          <cell r="AM289">
            <v>43536</v>
          </cell>
          <cell r="AN289">
            <v>436.8</v>
          </cell>
          <cell r="AO289">
            <v>0.44641999999999998</v>
          </cell>
          <cell r="AX289">
            <v>43536</v>
          </cell>
          <cell r="AY289">
            <v>56.26</v>
          </cell>
          <cell r="AZ289">
            <v>0.14998</v>
          </cell>
          <cell r="BI289">
            <v>43536</v>
          </cell>
          <cell r="BJ289">
            <v>58.6</v>
          </cell>
          <cell r="BK289">
            <v>9.7000000000000003E-2</v>
          </cell>
          <cell r="BT289">
            <v>43531</v>
          </cell>
          <cell r="BU289">
            <v>2.2160000000000002</v>
          </cell>
          <cell r="BV289">
            <v>1.02349</v>
          </cell>
          <cell r="CE289">
            <v>43536</v>
          </cell>
          <cell r="CF289">
            <v>86.98</v>
          </cell>
          <cell r="CG289">
            <v>0.17829999999999999</v>
          </cell>
          <cell r="CP289">
            <v>43531</v>
          </cell>
          <cell r="CQ289">
            <v>5.306</v>
          </cell>
          <cell r="CR289">
            <v>1.6706399999999999</v>
          </cell>
          <cell r="DA289">
            <v>43535</v>
          </cell>
          <cell r="DB289">
            <v>17.690000000000001</v>
          </cell>
          <cell r="DC289">
            <v>9.2200000000000008E-3</v>
          </cell>
          <cell r="DL289">
            <v>43536</v>
          </cell>
          <cell r="DM289">
            <v>80.14</v>
          </cell>
          <cell r="DN289">
            <v>0.96831999999999996</v>
          </cell>
          <cell r="DW289">
            <v>43536</v>
          </cell>
          <cell r="DX289">
            <v>171.05</v>
          </cell>
          <cell r="DY289">
            <v>0.72119999999999995</v>
          </cell>
          <cell r="EH289">
            <v>43536</v>
          </cell>
          <cell r="EI289">
            <v>153.5</v>
          </cell>
          <cell r="EJ289">
            <v>1.8220400000000001</v>
          </cell>
          <cell r="ES289">
            <v>43536</v>
          </cell>
          <cell r="ET289">
            <v>90.44</v>
          </cell>
          <cell r="EU289">
            <v>1.0741400000000001</v>
          </cell>
          <cell r="FD289">
            <v>43536</v>
          </cell>
          <cell r="FE289">
            <v>74.62</v>
          </cell>
          <cell r="FF289">
            <v>5.7270000000000001E-2</v>
          </cell>
          <cell r="FO289">
            <v>43536</v>
          </cell>
          <cell r="FP289">
            <v>114.3</v>
          </cell>
          <cell r="FQ289">
            <v>0.45734000000000002</v>
          </cell>
          <cell r="FZ289">
            <v>43536</v>
          </cell>
          <cell r="GA289">
            <v>43.99</v>
          </cell>
          <cell r="GB289">
            <v>0.98624000000000001</v>
          </cell>
          <cell r="GK289">
            <v>43536</v>
          </cell>
          <cell r="GL289">
            <v>82.53</v>
          </cell>
          <cell r="GM289">
            <v>0.17346</v>
          </cell>
        </row>
        <row r="290">
          <cell r="F290">
            <v>43537</v>
          </cell>
          <cell r="G290">
            <v>92.44</v>
          </cell>
          <cell r="H290">
            <v>0.30679000000000001</v>
          </cell>
          <cell r="Q290">
            <v>43537</v>
          </cell>
          <cell r="R290">
            <v>133.99</v>
          </cell>
          <cell r="S290">
            <v>0.14698</v>
          </cell>
          <cell r="AB290">
            <v>43537</v>
          </cell>
          <cell r="AC290">
            <v>94.4</v>
          </cell>
          <cell r="AD290">
            <v>0.86636999999999997</v>
          </cell>
          <cell r="AM290">
            <v>43537</v>
          </cell>
          <cell r="AN290">
            <v>439.94</v>
          </cell>
          <cell r="AO290">
            <v>0.50151999999999997</v>
          </cell>
          <cell r="AX290">
            <v>43537</v>
          </cell>
          <cell r="AY290">
            <v>55.92</v>
          </cell>
          <cell r="AZ290">
            <v>0.16389999999999999</v>
          </cell>
          <cell r="BI290">
            <v>43537</v>
          </cell>
          <cell r="BJ290">
            <v>58.86</v>
          </cell>
          <cell r="BK290">
            <v>9.3780000000000002E-2</v>
          </cell>
          <cell r="BT290">
            <v>43532</v>
          </cell>
          <cell r="BU290">
            <v>2.202</v>
          </cell>
          <cell r="BV290">
            <v>0.69162000000000001</v>
          </cell>
          <cell r="CE290">
            <v>43537</v>
          </cell>
          <cell r="CF290">
            <v>87.35</v>
          </cell>
          <cell r="CG290">
            <v>0.12067</v>
          </cell>
          <cell r="CP290">
            <v>43532</v>
          </cell>
          <cell r="CQ290">
            <v>5.1920000000000002</v>
          </cell>
          <cell r="CR290">
            <v>1.65246</v>
          </cell>
          <cell r="DA290">
            <v>43536</v>
          </cell>
          <cell r="DB290">
            <v>17.64</v>
          </cell>
          <cell r="DC290">
            <v>6.9899999999999997E-3</v>
          </cell>
          <cell r="DL290">
            <v>43537</v>
          </cell>
          <cell r="DM290">
            <v>81.09</v>
          </cell>
          <cell r="DN290">
            <v>1.4110199999999999</v>
          </cell>
          <cell r="DW290">
            <v>43537</v>
          </cell>
          <cell r="DX290">
            <v>172.59</v>
          </cell>
          <cell r="DY290">
            <v>1.0676000000000001</v>
          </cell>
          <cell r="EH290">
            <v>43537</v>
          </cell>
          <cell r="EI290">
            <v>155.04</v>
          </cell>
          <cell r="EJ290">
            <v>2.5339399999999999</v>
          </cell>
          <cell r="ES290">
            <v>43537</v>
          </cell>
          <cell r="ET290">
            <v>91.4</v>
          </cell>
          <cell r="EU290">
            <v>0.94782999999999995</v>
          </cell>
          <cell r="FD290">
            <v>43537</v>
          </cell>
          <cell r="FE290">
            <v>74.56</v>
          </cell>
          <cell r="FF290">
            <v>3.671E-2</v>
          </cell>
          <cell r="FO290">
            <v>43537</v>
          </cell>
          <cell r="FP290">
            <v>115.03</v>
          </cell>
          <cell r="FQ290">
            <v>0.36086000000000001</v>
          </cell>
          <cell r="FZ290">
            <v>43537</v>
          </cell>
          <cell r="GA290">
            <v>43.64</v>
          </cell>
          <cell r="GB290">
            <v>1.10859</v>
          </cell>
          <cell r="GK290">
            <v>43537</v>
          </cell>
          <cell r="GL290">
            <v>82.97</v>
          </cell>
          <cell r="GM290">
            <v>0.31608000000000003</v>
          </cell>
        </row>
        <row r="291">
          <cell r="F291">
            <v>43538</v>
          </cell>
          <cell r="G291">
            <v>92.16</v>
          </cell>
          <cell r="H291">
            <v>0.28351999999999999</v>
          </cell>
          <cell r="Q291">
            <v>43538</v>
          </cell>
          <cell r="R291">
            <v>133.46</v>
          </cell>
          <cell r="S291">
            <v>0.10009999999999999</v>
          </cell>
          <cell r="AB291">
            <v>43538</v>
          </cell>
          <cell r="AC291">
            <v>95.25</v>
          </cell>
          <cell r="AD291">
            <v>0.35887000000000002</v>
          </cell>
          <cell r="AM291">
            <v>43538</v>
          </cell>
          <cell r="AN291">
            <v>442.58</v>
          </cell>
          <cell r="AO291">
            <v>0.41100999999999999</v>
          </cell>
          <cell r="AX291">
            <v>43538</v>
          </cell>
          <cell r="AY291">
            <v>55.3</v>
          </cell>
          <cell r="AZ291">
            <v>0.16550000000000001</v>
          </cell>
          <cell r="BI291">
            <v>43538</v>
          </cell>
          <cell r="BJ291">
            <v>57.93</v>
          </cell>
          <cell r="BK291">
            <v>0.20382</v>
          </cell>
          <cell r="BT291">
            <v>43535</v>
          </cell>
          <cell r="BU291">
            <v>2.254</v>
          </cell>
          <cell r="BV291">
            <v>1.0790500000000001</v>
          </cell>
          <cell r="CE291">
            <v>43538</v>
          </cell>
          <cell r="CF291">
            <v>87.56</v>
          </cell>
          <cell r="CG291">
            <v>0.20932999999999999</v>
          </cell>
          <cell r="CP291">
            <v>43535</v>
          </cell>
          <cell r="CQ291">
            <v>5.17</v>
          </cell>
          <cell r="CR291">
            <v>1.3228</v>
          </cell>
          <cell r="DA291">
            <v>43537</v>
          </cell>
          <cell r="DB291">
            <v>17.43</v>
          </cell>
          <cell r="DC291">
            <v>1.1979999999999999E-2</v>
          </cell>
          <cell r="DL291">
            <v>43538</v>
          </cell>
          <cell r="DM291">
            <v>80.650000000000006</v>
          </cell>
          <cell r="DN291">
            <v>1.1244700000000001</v>
          </cell>
          <cell r="DW291">
            <v>43538</v>
          </cell>
          <cell r="DX291">
            <v>169.99</v>
          </cell>
          <cell r="DY291">
            <v>0.91483999999999999</v>
          </cell>
          <cell r="EH291">
            <v>43538</v>
          </cell>
          <cell r="EI291">
            <v>155.25</v>
          </cell>
          <cell r="EJ291">
            <v>2.6579899999999999</v>
          </cell>
          <cell r="ES291">
            <v>43538</v>
          </cell>
          <cell r="ET291">
            <v>90.72</v>
          </cell>
          <cell r="EU291">
            <v>1.2037199999999999</v>
          </cell>
          <cell r="FD291">
            <v>43538</v>
          </cell>
          <cell r="FE291">
            <v>73.28</v>
          </cell>
          <cell r="FF291">
            <v>5.7259999999999998E-2</v>
          </cell>
          <cell r="FO291">
            <v>43538</v>
          </cell>
          <cell r="FP291">
            <v>114.63</v>
          </cell>
          <cell r="FQ291">
            <v>0.22869999999999999</v>
          </cell>
          <cell r="FZ291">
            <v>43538</v>
          </cell>
          <cell r="GA291">
            <v>43.06</v>
          </cell>
          <cell r="GB291">
            <v>1.26298</v>
          </cell>
          <cell r="GK291">
            <v>43538</v>
          </cell>
          <cell r="GL291">
            <v>82.77</v>
          </cell>
          <cell r="GM291">
            <v>0.22029000000000001</v>
          </cell>
        </row>
        <row r="292">
          <cell r="F292">
            <v>43539</v>
          </cell>
          <cell r="G292">
            <v>91.13</v>
          </cell>
          <cell r="H292">
            <v>0.81586000000000003</v>
          </cell>
          <cell r="Q292">
            <v>43539</v>
          </cell>
          <cell r="R292">
            <v>131.49</v>
          </cell>
          <cell r="S292">
            <v>0.45924999999999999</v>
          </cell>
          <cell r="AB292">
            <v>43539</v>
          </cell>
          <cell r="AC292">
            <v>95.11</v>
          </cell>
          <cell r="AD292">
            <v>0.74287000000000003</v>
          </cell>
          <cell r="AM292">
            <v>43539</v>
          </cell>
          <cell r="AN292">
            <v>439.87</v>
          </cell>
          <cell r="AO292">
            <v>0.94567999999999997</v>
          </cell>
          <cell r="AX292">
            <v>43539</v>
          </cell>
          <cell r="AY292">
            <v>55.03</v>
          </cell>
          <cell r="AZ292">
            <v>0.35546</v>
          </cell>
          <cell r="BI292">
            <v>43539</v>
          </cell>
          <cell r="BJ292">
            <v>57.54</v>
          </cell>
          <cell r="BK292">
            <v>0.28073999999999999</v>
          </cell>
          <cell r="BT292">
            <v>43536</v>
          </cell>
          <cell r="BU292">
            <v>2.206</v>
          </cell>
          <cell r="BV292">
            <v>1.28111</v>
          </cell>
          <cell r="CE292">
            <v>43539</v>
          </cell>
          <cell r="CF292">
            <v>86.21</v>
          </cell>
          <cell r="CG292">
            <v>0.78276999999999997</v>
          </cell>
          <cell r="CP292">
            <v>43536</v>
          </cell>
          <cell r="CQ292">
            <v>5.15</v>
          </cell>
          <cell r="CR292">
            <v>1.44842</v>
          </cell>
          <cell r="DA292">
            <v>43538</v>
          </cell>
          <cell r="DB292">
            <v>17.149999999999999</v>
          </cell>
          <cell r="DC292">
            <v>4.5359999999999998E-2</v>
          </cell>
          <cell r="DL292">
            <v>43539</v>
          </cell>
          <cell r="DM292">
            <v>80.81</v>
          </cell>
          <cell r="DN292">
            <v>1.8685</v>
          </cell>
          <cell r="DW292">
            <v>43539</v>
          </cell>
          <cell r="DX292">
            <v>170.77</v>
          </cell>
          <cell r="DY292">
            <v>1.39167</v>
          </cell>
          <cell r="EH292">
            <v>43539</v>
          </cell>
          <cell r="EI292">
            <v>155.35</v>
          </cell>
          <cell r="EJ292">
            <v>5.2873000000000001</v>
          </cell>
          <cell r="ES292">
            <v>43539</v>
          </cell>
          <cell r="ET292">
            <v>90.69</v>
          </cell>
          <cell r="EU292">
            <v>1.2112499999999999</v>
          </cell>
          <cell r="FD292">
            <v>43539</v>
          </cell>
          <cell r="FE292">
            <v>74.650000000000006</v>
          </cell>
          <cell r="FF292">
            <v>0.14707999999999999</v>
          </cell>
          <cell r="FO292">
            <v>43539</v>
          </cell>
          <cell r="FP292">
            <v>112.25</v>
          </cell>
          <cell r="FQ292">
            <v>0.85155000000000003</v>
          </cell>
          <cell r="FZ292">
            <v>43539</v>
          </cell>
          <cell r="GA292">
            <v>43</v>
          </cell>
          <cell r="GB292">
            <v>2.57768</v>
          </cell>
          <cell r="GK292">
            <v>43539</v>
          </cell>
          <cell r="GL292">
            <v>82.86</v>
          </cell>
          <cell r="GM292">
            <v>0.33454</v>
          </cell>
        </row>
        <row r="293">
          <cell r="F293">
            <v>43542</v>
          </cell>
          <cell r="G293">
            <v>92.92</v>
          </cell>
          <cell r="H293">
            <v>0.25440000000000002</v>
          </cell>
          <cell r="Q293">
            <v>43542</v>
          </cell>
          <cell r="R293">
            <v>134.71</v>
          </cell>
          <cell r="S293">
            <v>0.21173</v>
          </cell>
          <cell r="AB293">
            <v>43542</v>
          </cell>
          <cell r="AC293">
            <v>96.1</v>
          </cell>
          <cell r="AD293">
            <v>0.26973999999999998</v>
          </cell>
          <cell r="AM293">
            <v>43542</v>
          </cell>
          <cell r="AN293">
            <v>449.07</v>
          </cell>
          <cell r="AO293">
            <v>0.37642999999999999</v>
          </cell>
          <cell r="AX293">
            <v>43542</v>
          </cell>
          <cell r="AY293">
            <v>55.31</v>
          </cell>
          <cell r="AZ293">
            <v>0.34134999999999999</v>
          </cell>
          <cell r="BI293">
            <v>43542</v>
          </cell>
          <cell r="BJ293">
            <v>57.86</v>
          </cell>
          <cell r="BK293">
            <v>0.10005</v>
          </cell>
          <cell r="BT293">
            <v>43537</v>
          </cell>
          <cell r="BU293">
            <v>2.2040000000000002</v>
          </cell>
          <cell r="BV293">
            <v>3.8398599999999998</v>
          </cell>
          <cell r="CE293">
            <v>43542</v>
          </cell>
          <cell r="CF293">
            <v>88.32</v>
          </cell>
          <cell r="CG293">
            <v>0.30702000000000002</v>
          </cell>
          <cell r="CP293">
            <v>43537</v>
          </cell>
          <cell r="CQ293">
            <v>5.258</v>
          </cell>
          <cell r="CR293">
            <v>2.7097099999999998</v>
          </cell>
          <cell r="DA293">
            <v>43539</v>
          </cell>
          <cell r="DB293">
            <v>17.600000000000001</v>
          </cell>
          <cell r="DC293">
            <v>2.1149999999999999E-2</v>
          </cell>
          <cell r="DL293">
            <v>43542</v>
          </cell>
          <cell r="DM293">
            <v>81.760000000000005</v>
          </cell>
          <cell r="DN293">
            <v>0.92950999999999995</v>
          </cell>
          <cell r="DW293">
            <v>43542</v>
          </cell>
          <cell r="DX293">
            <v>174.06</v>
          </cell>
          <cell r="DY293">
            <v>0.69125999999999999</v>
          </cell>
          <cell r="EH293">
            <v>43542</v>
          </cell>
          <cell r="EI293">
            <v>156.93</v>
          </cell>
          <cell r="EJ293">
            <v>2.39588</v>
          </cell>
          <cell r="ES293">
            <v>43542</v>
          </cell>
          <cell r="ET293">
            <v>92.53</v>
          </cell>
          <cell r="EU293">
            <v>0.83536999999999995</v>
          </cell>
          <cell r="FD293">
            <v>43542</v>
          </cell>
          <cell r="FE293">
            <v>76.209999999999994</v>
          </cell>
          <cell r="FF293">
            <v>9.2719999999999997E-2</v>
          </cell>
          <cell r="FO293">
            <v>43542</v>
          </cell>
          <cell r="FP293">
            <v>115.12</v>
          </cell>
          <cell r="FQ293">
            <v>0.39213999999999999</v>
          </cell>
          <cell r="FZ293">
            <v>43542</v>
          </cell>
          <cell r="GA293">
            <v>43.15</v>
          </cell>
          <cell r="GB293">
            <v>0.78408999999999995</v>
          </cell>
          <cell r="GK293">
            <v>43542</v>
          </cell>
          <cell r="GL293">
            <v>84.78</v>
          </cell>
          <cell r="GM293">
            <v>0.38927</v>
          </cell>
        </row>
        <row r="294">
          <cell r="F294">
            <v>43543</v>
          </cell>
          <cell r="G294">
            <v>92.69</v>
          </cell>
          <cell r="H294">
            <v>0.22664999999999999</v>
          </cell>
          <cell r="Q294">
            <v>43543</v>
          </cell>
          <cell r="R294">
            <v>132.75</v>
          </cell>
          <cell r="S294">
            <v>8.0579999999999999E-2</v>
          </cell>
          <cell r="AB294">
            <v>43543</v>
          </cell>
          <cell r="AC294">
            <v>96.18</v>
          </cell>
          <cell r="AD294">
            <v>0.21456</v>
          </cell>
          <cell r="AM294">
            <v>43543</v>
          </cell>
          <cell r="AN294">
            <v>448.8</v>
          </cell>
          <cell r="AO294">
            <v>0.43881999999999999</v>
          </cell>
          <cell r="AX294">
            <v>43543</v>
          </cell>
          <cell r="AY294">
            <v>54.84</v>
          </cell>
          <cell r="AZ294">
            <v>0.26462000000000002</v>
          </cell>
          <cell r="BI294">
            <v>43543</v>
          </cell>
          <cell r="BJ294">
            <v>57.47</v>
          </cell>
          <cell r="BK294">
            <v>9.1929999999999998E-2</v>
          </cell>
          <cell r="BT294">
            <v>43538</v>
          </cell>
          <cell r="BU294">
            <v>2.1179999999999999</v>
          </cell>
          <cell r="BV294">
            <v>2.1027</v>
          </cell>
          <cell r="CE294">
            <v>43543</v>
          </cell>
          <cell r="CF294">
            <v>88.09</v>
          </cell>
          <cell r="CG294">
            <v>0.18260999999999999</v>
          </cell>
          <cell r="CP294">
            <v>43538</v>
          </cell>
          <cell r="CQ294">
            <v>5.26</v>
          </cell>
          <cell r="CR294">
            <v>2.0573000000000001</v>
          </cell>
          <cell r="DA294">
            <v>43542</v>
          </cell>
          <cell r="DB294">
            <v>17.350000000000001</v>
          </cell>
          <cell r="DC294">
            <v>8.2699999999999996E-3</v>
          </cell>
          <cell r="DL294">
            <v>43543</v>
          </cell>
          <cell r="DM294">
            <v>81.09</v>
          </cell>
          <cell r="DN294">
            <v>1.3115600000000001</v>
          </cell>
          <cell r="DW294">
            <v>43543</v>
          </cell>
          <cell r="DX294">
            <v>172.58</v>
          </cell>
          <cell r="DY294">
            <v>0.73360000000000003</v>
          </cell>
          <cell r="EH294">
            <v>43543</v>
          </cell>
          <cell r="EI294">
            <v>157.24</v>
          </cell>
          <cell r="EJ294">
            <v>2.6945899999999998</v>
          </cell>
          <cell r="ES294">
            <v>43543</v>
          </cell>
          <cell r="ET294">
            <v>92.45</v>
          </cell>
          <cell r="EU294">
            <v>1.09859</v>
          </cell>
          <cell r="FD294">
            <v>43543</v>
          </cell>
          <cell r="FE294">
            <v>76.36</v>
          </cell>
          <cell r="FF294">
            <v>5.509E-2</v>
          </cell>
          <cell r="FO294">
            <v>43543</v>
          </cell>
          <cell r="FP294">
            <v>114.02</v>
          </cell>
          <cell r="FQ294">
            <v>0.52768999999999999</v>
          </cell>
          <cell r="FZ294">
            <v>43543</v>
          </cell>
          <cell r="GA294">
            <v>42.7</v>
          </cell>
          <cell r="GB294">
            <v>0.86423000000000005</v>
          </cell>
          <cell r="GK294">
            <v>43543</v>
          </cell>
          <cell r="GL294">
            <v>84.86</v>
          </cell>
          <cell r="GM294">
            <v>0.34716999999999998</v>
          </cell>
        </row>
        <row r="295">
          <cell r="F295">
            <v>43544</v>
          </cell>
          <cell r="G295">
            <v>92.92</v>
          </cell>
          <cell r="H295">
            <v>0.18936</v>
          </cell>
          <cell r="Q295">
            <v>43544</v>
          </cell>
          <cell r="R295">
            <v>132.15</v>
          </cell>
          <cell r="S295">
            <v>0.11465</v>
          </cell>
          <cell r="AB295">
            <v>43544</v>
          </cell>
          <cell r="AC295">
            <v>95.93</v>
          </cell>
          <cell r="AD295">
            <v>0.29635</v>
          </cell>
          <cell r="AM295">
            <v>43544</v>
          </cell>
          <cell r="AN295">
            <v>445.62</v>
          </cell>
          <cell r="AO295">
            <v>0.35808000000000001</v>
          </cell>
          <cell r="AX295">
            <v>43544</v>
          </cell>
          <cell r="AY295">
            <v>54.25</v>
          </cell>
          <cell r="AZ295">
            <v>0.23974000000000001</v>
          </cell>
          <cell r="BI295">
            <v>43544</v>
          </cell>
          <cell r="BJ295">
            <v>57.8</v>
          </cell>
          <cell r="BK295">
            <v>0.31148999999999999</v>
          </cell>
          <cell r="BT295">
            <v>43539</v>
          </cell>
          <cell r="BU295">
            <v>2.198</v>
          </cell>
          <cell r="BV295">
            <v>1.2727200000000001</v>
          </cell>
          <cell r="CE295">
            <v>43544</v>
          </cell>
          <cell r="CF295">
            <v>87.1</v>
          </cell>
          <cell r="CG295">
            <v>0.18203</v>
          </cell>
          <cell r="CP295">
            <v>43539</v>
          </cell>
          <cell r="CQ295">
            <v>5.2859999999999996</v>
          </cell>
          <cell r="CR295">
            <v>4.8728600000000002</v>
          </cell>
          <cell r="DA295">
            <v>43543</v>
          </cell>
          <cell r="DB295">
            <v>17.25</v>
          </cell>
          <cell r="DC295">
            <v>2.4049999999999998E-2</v>
          </cell>
          <cell r="DL295">
            <v>43544</v>
          </cell>
          <cell r="DM295">
            <v>80.86</v>
          </cell>
          <cell r="DN295">
            <v>1.1107199999999999</v>
          </cell>
          <cell r="DW295">
            <v>43544</v>
          </cell>
          <cell r="DX295">
            <v>168.91</v>
          </cell>
          <cell r="DY295">
            <v>1.04382</v>
          </cell>
          <cell r="EH295">
            <v>43544</v>
          </cell>
          <cell r="EI295">
            <v>156.29</v>
          </cell>
          <cell r="EJ295">
            <v>2.3737499999999998</v>
          </cell>
          <cell r="ES295">
            <v>43544</v>
          </cell>
          <cell r="ET295">
            <v>91.34</v>
          </cell>
          <cell r="EU295">
            <v>1.00759</v>
          </cell>
          <cell r="FD295">
            <v>43544</v>
          </cell>
          <cell r="FE295">
            <v>74.86</v>
          </cell>
          <cell r="FF295">
            <v>3.7409999999999999E-2</v>
          </cell>
          <cell r="FO295">
            <v>43544</v>
          </cell>
          <cell r="FP295">
            <v>115.51</v>
          </cell>
          <cell r="FQ295">
            <v>0.28815000000000002</v>
          </cell>
          <cell r="FZ295">
            <v>43544</v>
          </cell>
          <cell r="GA295">
            <v>41.92</v>
          </cell>
          <cell r="GB295">
            <v>0.98038999999999998</v>
          </cell>
          <cell r="GK295">
            <v>43544</v>
          </cell>
          <cell r="GL295">
            <v>84.19</v>
          </cell>
          <cell r="GM295">
            <v>0.30652000000000001</v>
          </cell>
        </row>
        <row r="296">
          <cell r="F296">
            <v>43545</v>
          </cell>
          <cell r="G296">
            <v>94.75</v>
          </cell>
          <cell r="H296">
            <v>0.24471000000000001</v>
          </cell>
          <cell r="Q296">
            <v>43545</v>
          </cell>
          <cell r="R296">
            <v>132.97</v>
          </cell>
          <cell r="S296">
            <v>0.12701000000000001</v>
          </cell>
          <cell r="AB296">
            <v>43545</v>
          </cell>
          <cell r="AC296">
            <v>97.17</v>
          </cell>
          <cell r="AD296">
            <v>0.28377999999999998</v>
          </cell>
          <cell r="AM296">
            <v>43545</v>
          </cell>
          <cell r="AN296">
            <v>453.73</v>
          </cell>
          <cell r="AO296">
            <v>0.24177000000000001</v>
          </cell>
          <cell r="AX296">
            <v>43545</v>
          </cell>
          <cell r="AY296">
            <v>54.64</v>
          </cell>
          <cell r="AZ296">
            <v>0.28492000000000001</v>
          </cell>
          <cell r="BI296">
            <v>43545</v>
          </cell>
          <cell r="BJ296">
            <v>58.7</v>
          </cell>
          <cell r="BK296">
            <v>0.14863999999999999</v>
          </cell>
          <cell r="BT296">
            <v>43542</v>
          </cell>
          <cell r="BU296">
            <v>2.0819999999999999</v>
          </cell>
          <cell r="BV296">
            <v>2.1433800000000001</v>
          </cell>
          <cell r="CE296">
            <v>43545</v>
          </cell>
          <cell r="CF296">
            <v>88.01</v>
          </cell>
          <cell r="CG296">
            <v>0.13925999999999999</v>
          </cell>
          <cell r="CP296">
            <v>43542</v>
          </cell>
          <cell r="CQ296">
            <v>5.2839999999999998</v>
          </cell>
          <cell r="CR296">
            <v>1.9769099999999999</v>
          </cell>
          <cell r="DA296">
            <v>43544</v>
          </cell>
          <cell r="DB296">
            <v>17.73</v>
          </cell>
          <cell r="DC296">
            <v>2.5399999999999999E-2</v>
          </cell>
          <cell r="DL296">
            <v>43545</v>
          </cell>
          <cell r="DM296">
            <v>82.14</v>
          </cell>
          <cell r="DN296">
            <v>0.80925000000000002</v>
          </cell>
          <cell r="DW296">
            <v>43545</v>
          </cell>
          <cell r="DX296">
            <v>169.51</v>
          </cell>
          <cell r="DY296">
            <v>1.1936100000000001</v>
          </cell>
          <cell r="EH296">
            <v>43545</v>
          </cell>
          <cell r="EI296">
            <v>158.44999999999999</v>
          </cell>
          <cell r="EJ296">
            <v>1.9518599999999999</v>
          </cell>
          <cell r="ES296">
            <v>43545</v>
          </cell>
          <cell r="ET296">
            <v>92.46</v>
          </cell>
          <cell r="EU296">
            <v>0.56393000000000004</v>
          </cell>
          <cell r="FD296">
            <v>43545</v>
          </cell>
          <cell r="FE296">
            <v>74.489999999999995</v>
          </cell>
          <cell r="FF296">
            <v>5.9420000000000001E-2</v>
          </cell>
          <cell r="FO296">
            <v>43545</v>
          </cell>
          <cell r="FP296">
            <v>116.29</v>
          </cell>
          <cell r="FQ296">
            <v>0.17685999999999999</v>
          </cell>
          <cell r="FZ296">
            <v>43545</v>
          </cell>
          <cell r="GA296">
            <v>42.36</v>
          </cell>
          <cell r="GB296">
            <v>1.0620099999999999</v>
          </cell>
          <cell r="GK296">
            <v>43545</v>
          </cell>
          <cell r="GL296">
            <v>85.59</v>
          </cell>
          <cell r="GM296">
            <v>0.22314000000000001</v>
          </cell>
        </row>
        <row r="297">
          <cell r="F297">
            <v>43546</v>
          </cell>
          <cell r="G297">
            <v>91.93</v>
          </cell>
          <cell r="H297">
            <v>0.32845999999999997</v>
          </cell>
          <cell r="Q297">
            <v>43546</v>
          </cell>
          <cell r="R297">
            <v>126.17</v>
          </cell>
          <cell r="S297">
            <v>0.14663999999999999</v>
          </cell>
          <cell r="AB297">
            <v>43546</v>
          </cell>
          <cell r="AC297">
            <v>93.16</v>
          </cell>
          <cell r="AD297">
            <v>0.37531999999999999</v>
          </cell>
          <cell r="AM297">
            <v>43546</v>
          </cell>
          <cell r="AN297">
            <v>444.71</v>
          </cell>
          <cell r="AO297">
            <v>0.28625</v>
          </cell>
          <cell r="AX297">
            <v>43546</v>
          </cell>
          <cell r="AY297">
            <v>51.55</v>
          </cell>
          <cell r="AZ297">
            <v>0.20086999999999999</v>
          </cell>
          <cell r="BI297">
            <v>43546</v>
          </cell>
          <cell r="BJ297">
            <v>57.65</v>
          </cell>
          <cell r="BK297">
            <v>0.20319999999999999</v>
          </cell>
          <cell r="BT297">
            <v>43543</v>
          </cell>
          <cell r="BU297">
            <v>2.1619999999999999</v>
          </cell>
          <cell r="BV297">
            <v>2.05104</v>
          </cell>
          <cell r="CE297">
            <v>43546</v>
          </cell>
          <cell r="CF297">
            <v>83.95</v>
          </cell>
          <cell r="CG297">
            <v>0.10165</v>
          </cell>
          <cell r="CP297">
            <v>43543</v>
          </cell>
          <cell r="CQ297">
            <v>5.3319999999999999</v>
          </cell>
          <cell r="CR297">
            <v>1.1464799999999999</v>
          </cell>
          <cell r="DA297">
            <v>43545</v>
          </cell>
          <cell r="DB297">
            <v>17.71</v>
          </cell>
          <cell r="DC297">
            <v>9.1699999999999993E-3</v>
          </cell>
          <cell r="DL297">
            <v>43546</v>
          </cell>
          <cell r="DM297">
            <v>79.41</v>
          </cell>
          <cell r="DN297">
            <v>1.59605</v>
          </cell>
          <cell r="DW297">
            <v>43546</v>
          </cell>
          <cell r="DX297">
            <v>163.38999999999999</v>
          </cell>
          <cell r="DY297">
            <v>1.26854</v>
          </cell>
          <cell r="EH297">
            <v>43546</v>
          </cell>
          <cell r="EI297">
            <v>155.83000000000001</v>
          </cell>
          <cell r="EJ297">
            <v>2.4309699999999999</v>
          </cell>
          <cell r="ES297">
            <v>43546</v>
          </cell>
          <cell r="ET297">
            <v>90.3</v>
          </cell>
          <cell r="EU297">
            <v>0.68877999999999995</v>
          </cell>
          <cell r="FD297">
            <v>43546</v>
          </cell>
          <cell r="FE297">
            <v>70.16</v>
          </cell>
          <cell r="FF297">
            <v>7.1690000000000004E-2</v>
          </cell>
          <cell r="FO297">
            <v>43546</v>
          </cell>
          <cell r="FP297">
            <v>112.89</v>
          </cell>
          <cell r="FQ297">
            <v>0.23408999999999999</v>
          </cell>
          <cell r="FZ297">
            <v>43546</v>
          </cell>
          <cell r="GA297">
            <v>40.770000000000003</v>
          </cell>
          <cell r="GB297">
            <v>1.22183</v>
          </cell>
          <cell r="GK297">
            <v>43546</v>
          </cell>
          <cell r="GL297">
            <v>82.14</v>
          </cell>
          <cell r="GM297">
            <v>0.27034000000000002</v>
          </cell>
        </row>
        <row r="298">
          <cell r="F298">
            <v>43549</v>
          </cell>
          <cell r="G298">
            <v>93.28</v>
          </cell>
          <cell r="H298">
            <v>0.27671000000000001</v>
          </cell>
          <cell r="Q298">
            <v>43549</v>
          </cell>
          <cell r="R298">
            <v>126.64</v>
          </cell>
          <cell r="S298">
            <v>0.12295</v>
          </cell>
          <cell r="AB298">
            <v>43549</v>
          </cell>
          <cell r="AC298">
            <v>93.58</v>
          </cell>
          <cell r="AD298">
            <v>0.27661999999999998</v>
          </cell>
          <cell r="AM298">
            <v>43549</v>
          </cell>
          <cell r="AN298">
            <v>447.01</v>
          </cell>
          <cell r="AO298">
            <v>0.26761000000000001</v>
          </cell>
          <cell r="AX298">
            <v>43549</v>
          </cell>
          <cell r="AY298">
            <v>51.51</v>
          </cell>
          <cell r="AZ298">
            <v>0.19120000000000001</v>
          </cell>
          <cell r="BI298">
            <v>43549</v>
          </cell>
          <cell r="BJ298">
            <v>57.64</v>
          </cell>
          <cell r="BK298">
            <v>0.09</v>
          </cell>
          <cell r="BT298">
            <v>43544</v>
          </cell>
          <cell r="BU298">
            <v>2.1280000000000001</v>
          </cell>
          <cell r="BV298">
            <v>1.5918699999999999</v>
          </cell>
          <cell r="CE298">
            <v>43549</v>
          </cell>
          <cell r="CF298">
            <v>84.95</v>
          </cell>
          <cell r="CG298">
            <v>0.11308</v>
          </cell>
          <cell r="CP298">
            <v>43544</v>
          </cell>
          <cell r="CQ298">
            <v>5.3159999999999998</v>
          </cell>
          <cell r="CR298">
            <v>1.7189000000000001</v>
          </cell>
          <cell r="DA298">
            <v>43546</v>
          </cell>
          <cell r="DB298">
            <v>17.64</v>
          </cell>
          <cell r="DC298">
            <v>1.9900000000000001E-2</v>
          </cell>
          <cell r="DL298">
            <v>43549</v>
          </cell>
          <cell r="DM298">
            <v>79.62</v>
          </cell>
          <cell r="DN298">
            <v>1.1318299999999999</v>
          </cell>
          <cell r="DW298">
            <v>43549</v>
          </cell>
          <cell r="DX298">
            <v>163.72</v>
          </cell>
          <cell r="DY298">
            <v>0.73119000000000001</v>
          </cell>
          <cell r="EH298">
            <v>43549</v>
          </cell>
          <cell r="EI298">
            <v>155.93</v>
          </cell>
          <cell r="EJ298">
            <v>2.04854</v>
          </cell>
          <cell r="ES298">
            <v>43549</v>
          </cell>
          <cell r="ET298">
            <v>91.14</v>
          </cell>
          <cell r="EU298">
            <v>0.92018</v>
          </cell>
          <cell r="FD298">
            <v>43549</v>
          </cell>
          <cell r="FE298">
            <v>71.150000000000006</v>
          </cell>
          <cell r="FF298">
            <v>6.3350000000000004E-2</v>
          </cell>
          <cell r="FO298">
            <v>43549</v>
          </cell>
          <cell r="FP298">
            <v>112.46</v>
          </cell>
          <cell r="FQ298">
            <v>0.22849</v>
          </cell>
          <cell r="FZ298">
            <v>43549</v>
          </cell>
          <cell r="GA298">
            <v>41.14</v>
          </cell>
          <cell r="GB298">
            <v>0.83418999999999999</v>
          </cell>
          <cell r="GK298">
            <v>43549</v>
          </cell>
          <cell r="GL298">
            <v>81.93</v>
          </cell>
          <cell r="GM298">
            <v>0.14967</v>
          </cell>
        </row>
        <row r="299">
          <cell r="F299">
            <v>43550</v>
          </cell>
          <cell r="G299">
            <v>93.55</v>
          </cell>
          <cell r="H299">
            <v>0.25885000000000002</v>
          </cell>
          <cell r="Q299">
            <v>43550</v>
          </cell>
          <cell r="R299">
            <v>128.27000000000001</v>
          </cell>
          <cell r="S299">
            <v>0.13435</v>
          </cell>
          <cell r="AB299">
            <v>43550</v>
          </cell>
          <cell r="AC299">
            <v>94.26</v>
          </cell>
          <cell r="AD299">
            <v>0.16955000000000001</v>
          </cell>
          <cell r="AM299">
            <v>43550</v>
          </cell>
          <cell r="AN299">
            <v>445.58</v>
          </cell>
          <cell r="AO299">
            <v>0.42418</v>
          </cell>
          <cell r="AX299">
            <v>43550</v>
          </cell>
          <cell r="AY299">
            <v>51.88</v>
          </cell>
          <cell r="AZ299">
            <v>0.21127000000000001</v>
          </cell>
          <cell r="BI299">
            <v>43550</v>
          </cell>
          <cell r="BJ299">
            <v>57.71</v>
          </cell>
          <cell r="BK299">
            <v>0.11039</v>
          </cell>
          <cell r="BT299">
            <v>43545</v>
          </cell>
          <cell r="BU299">
            <v>2.1059999999999999</v>
          </cell>
          <cell r="BV299">
            <v>1.1072599999999999</v>
          </cell>
          <cell r="CE299">
            <v>43550</v>
          </cell>
          <cell r="CF299">
            <v>86.38</v>
          </cell>
          <cell r="CG299">
            <v>0.12239</v>
          </cell>
          <cell r="CP299">
            <v>43545</v>
          </cell>
          <cell r="CQ299">
            <v>5.1820000000000004</v>
          </cell>
          <cell r="CR299">
            <v>1.44265</v>
          </cell>
          <cell r="DA299">
            <v>43549</v>
          </cell>
          <cell r="DB299">
            <v>17.940000000000001</v>
          </cell>
          <cell r="DC299">
            <v>1.46E-2</v>
          </cell>
          <cell r="DL299">
            <v>43550</v>
          </cell>
          <cell r="DM299">
            <v>80.650000000000006</v>
          </cell>
          <cell r="DN299">
            <v>0.88985000000000003</v>
          </cell>
          <cell r="DW299">
            <v>43550</v>
          </cell>
          <cell r="DX299">
            <v>165.37</v>
          </cell>
          <cell r="DY299">
            <v>0.57474999999999998</v>
          </cell>
          <cell r="EH299">
            <v>43550</v>
          </cell>
          <cell r="EI299">
            <v>157.47999999999999</v>
          </cell>
          <cell r="EJ299">
            <v>2.2143899999999999</v>
          </cell>
          <cell r="ES299">
            <v>43550</v>
          </cell>
          <cell r="ET299">
            <v>92.09</v>
          </cell>
          <cell r="EU299">
            <v>0.9929</v>
          </cell>
          <cell r="FD299">
            <v>43550</v>
          </cell>
          <cell r="FE299">
            <v>71.989999999999995</v>
          </cell>
          <cell r="FF299">
            <v>5.2880000000000003E-2</v>
          </cell>
          <cell r="FO299">
            <v>43550</v>
          </cell>
          <cell r="FP299">
            <v>111.95</v>
          </cell>
          <cell r="FQ299">
            <v>0.17111999999999999</v>
          </cell>
          <cell r="FZ299">
            <v>43550</v>
          </cell>
          <cell r="GA299">
            <v>41.65</v>
          </cell>
          <cell r="GB299">
            <v>0.73363</v>
          </cell>
          <cell r="GK299">
            <v>43550</v>
          </cell>
          <cell r="GL299">
            <v>83.12</v>
          </cell>
          <cell r="GM299">
            <v>0.22785</v>
          </cell>
        </row>
        <row r="300">
          <cell r="F300">
            <v>43551</v>
          </cell>
          <cell r="G300">
            <v>92.97</v>
          </cell>
          <cell r="H300">
            <v>0.25065999999999999</v>
          </cell>
          <cell r="Q300">
            <v>43551</v>
          </cell>
          <cell r="R300">
            <v>126.5</v>
          </cell>
          <cell r="S300">
            <v>8.5800000000000001E-2</v>
          </cell>
          <cell r="AB300">
            <v>43551</v>
          </cell>
          <cell r="AC300">
            <v>93.38</v>
          </cell>
          <cell r="AD300">
            <v>0.35522999999999999</v>
          </cell>
          <cell r="AM300">
            <v>43551</v>
          </cell>
          <cell r="AN300">
            <v>445.58</v>
          </cell>
          <cell r="AO300">
            <v>0.22572</v>
          </cell>
          <cell r="AX300">
            <v>43551</v>
          </cell>
          <cell r="AY300">
            <v>51.4</v>
          </cell>
          <cell r="AZ300">
            <v>0.16683000000000001</v>
          </cell>
          <cell r="BI300">
            <v>43551</v>
          </cell>
          <cell r="BJ300">
            <v>57.58</v>
          </cell>
          <cell r="BK300">
            <v>0.12626999999999999</v>
          </cell>
          <cell r="BT300">
            <v>43546</v>
          </cell>
          <cell r="BU300">
            <v>2.0840000000000001</v>
          </cell>
          <cell r="BV300">
            <v>0.75678999999999996</v>
          </cell>
          <cell r="CE300">
            <v>43551</v>
          </cell>
          <cell r="CF300">
            <v>85.49</v>
          </cell>
          <cell r="CG300">
            <v>7.9149999999999998E-2</v>
          </cell>
          <cell r="CP300">
            <v>43546</v>
          </cell>
          <cell r="CQ300">
            <v>5.0839999999999996</v>
          </cell>
          <cell r="CR300">
            <v>1.47061</v>
          </cell>
          <cell r="DA300">
            <v>43550</v>
          </cell>
          <cell r="DB300">
            <v>18</v>
          </cell>
          <cell r="DC300">
            <v>2.111E-2</v>
          </cell>
          <cell r="DL300">
            <v>43551</v>
          </cell>
          <cell r="DM300">
            <v>80.680000000000007</v>
          </cell>
          <cell r="DN300">
            <v>0.92451000000000005</v>
          </cell>
          <cell r="DW300">
            <v>43551</v>
          </cell>
          <cell r="DX300">
            <v>166.6</v>
          </cell>
          <cell r="DY300">
            <v>0.99719000000000002</v>
          </cell>
          <cell r="EH300">
            <v>43551</v>
          </cell>
          <cell r="EI300">
            <v>157.11000000000001</v>
          </cell>
          <cell r="EJ300">
            <v>2.7646500000000001</v>
          </cell>
          <cell r="ES300">
            <v>43551</v>
          </cell>
          <cell r="ET300">
            <v>92.25</v>
          </cell>
          <cell r="EU300">
            <v>1.0644499999999999</v>
          </cell>
          <cell r="FD300">
            <v>43551</v>
          </cell>
          <cell r="FE300">
            <v>72.34</v>
          </cell>
          <cell r="FF300">
            <v>2.8670000000000001E-2</v>
          </cell>
          <cell r="FO300">
            <v>43551</v>
          </cell>
          <cell r="FP300">
            <v>112.5</v>
          </cell>
          <cell r="FQ300">
            <v>0.16886000000000001</v>
          </cell>
          <cell r="FZ300">
            <v>43551</v>
          </cell>
          <cell r="GA300">
            <v>42.1</v>
          </cell>
          <cell r="GB300">
            <v>1.3635699999999999</v>
          </cell>
          <cell r="GK300">
            <v>43551</v>
          </cell>
          <cell r="GL300">
            <v>83.25</v>
          </cell>
          <cell r="GM300">
            <v>0.23794999999999999</v>
          </cell>
        </row>
        <row r="301">
          <cell r="F301">
            <v>43552</v>
          </cell>
          <cell r="G301">
            <v>94.33</v>
          </cell>
          <cell r="H301">
            <v>0.21157999999999999</v>
          </cell>
          <cell r="Q301">
            <v>43552</v>
          </cell>
          <cell r="R301">
            <v>126.91</v>
          </cell>
          <cell r="S301">
            <v>0.12286</v>
          </cell>
          <cell r="AB301">
            <v>43552</v>
          </cell>
          <cell r="AC301">
            <v>94.4</v>
          </cell>
          <cell r="AD301">
            <v>0.19603999999999999</v>
          </cell>
          <cell r="AM301">
            <v>43552</v>
          </cell>
          <cell r="AN301">
            <v>449.15</v>
          </cell>
          <cell r="AO301">
            <v>0.24734</v>
          </cell>
          <cell r="AX301">
            <v>43552</v>
          </cell>
          <cell r="AY301">
            <v>51.54</v>
          </cell>
          <cell r="AZ301">
            <v>0.13738</v>
          </cell>
          <cell r="BI301">
            <v>43552</v>
          </cell>
          <cell r="BJ301">
            <v>58.24</v>
          </cell>
          <cell r="BK301">
            <v>9.0800000000000006E-2</v>
          </cell>
          <cell r="BT301">
            <v>43549</v>
          </cell>
          <cell r="BU301">
            <v>2.0779999999999998</v>
          </cell>
          <cell r="BV301">
            <v>0.68200000000000005</v>
          </cell>
          <cell r="CE301">
            <v>43552</v>
          </cell>
          <cell r="CF301">
            <v>86.74</v>
          </cell>
          <cell r="CG301">
            <v>8.8069999999999996E-2</v>
          </cell>
          <cell r="CP301">
            <v>43549</v>
          </cell>
          <cell r="CQ301">
            <v>4.9580000000000002</v>
          </cell>
          <cell r="CR301">
            <v>2.0148999999999999</v>
          </cell>
          <cell r="DA301">
            <v>43551</v>
          </cell>
          <cell r="DB301">
            <v>18.079999999999998</v>
          </cell>
          <cell r="DC301">
            <v>0.15484000000000001</v>
          </cell>
          <cell r="DL301">
            <v>43552</v>
          </cell>
          <cell r="DM301">
            <v>82.23</v>
          </cell>
          <cell r="DN301">
            <v>0.90307000000000004</v>
          </cell>
          <cell r="DW301">
            <v>43552</v>
          </cell>
          <cell r="DX301">
            <v>169.56</v>
          </cell>
          <cell r="DY301">
            <v>0.83331999999999995</v>
          </cell>
          <cell r="EH301">
            <v>43552</v>
          </cell>
          <cell r="EI301">
            <v>158.54</v>
          </cell>
          <cell r="EJ301">
            <v>2.1791499999999999</v>
          </cell>
          <cell r="ES301">
            <v>43552</v>
          </cell>
          <cell r="ET301">
            <v>93.51</v>
          </cell>
          <cell r="EU301">
            <v>0.74282999999999999</v>
          </cell>
          <cell r="FD301">
            <v>43552</v>
          </cell>
          <cell r="FE301">
            <v>73.38</v>
          </cell>
          <cell r="FF301">
            <v>3.6569999999999998E-2</v>
          </cell>
          <cell r="FO301">
            <v>43552</v>
          </cell>
          <cell r="FP301">
            <v>113.12</v>
          </cell>
          <cell r="FQ301">
            <v>0.16417999999999999</v>
          </cell>
          <cell r="FZ301">
            <v>43552</v>
          </cell>
          <cell r="GA301">
            <v>42.29</v>
          </cell>
          <cell r="GB301">
            <v>1.1415500000000001</v>
          </cell>
          <cell r="GK301">
            <v>43552</v>
          </cell>
          <cell r="GL301">
            <v>84.19</v>
          </cell>
          <cell r="GM301">
            <v>0.16236999999999999</v>
          </cell>
        </row>
        <row r="302">
          <cell r="F302">
            <v>43553</v>
          </cell>
          <cell r="G302">
            <v>94.87</v>
          </cell>
          <cell r="H302">
            <v>0.35482000000000002</v>
          </cell>
          <cell r="Q302">
            <v>43553</v>
          </cell>
          <cell r="R302">
            <v>127.17</v>
          </cell>
          <cell r="S302">
            <v>0.28791</v>
          </cell>
          <cell r="AB302">
            <v>43553</v>
          </cell>
          <cell r="AC302">
            <v>94.89</v>
          </cell>
          <cell r="AD302">
            <v>0.26832</v>
          </cell>
          <cell r="AM302">
            <v>43553</v>
          </cell>
          <cell r="AN302">
            <v>453.99</v>
          </cell>
          <cell r="AO302">
            <v>0.30903999999999998</v>
          </cell>
          <cell r="AX302">
            <v>43553</v>
          </cell>
          <cell r="AY302">
            <v>51.41</v>
          </cell>
          <cell r="AZ302">
            <v>0.20804</v>
          </cell>
          <cell r="BI302">
            <v>43553</v>
          </cell>
          <cell r="BJ302">
            <v>58.44</v>
          </cell>
          <cell r="BK302">
            <v>0.11995</v>
          </cell>
          <cell r="BT302">
            <v>43550</v>
          </cell>
          <cell r="BU302">
            <v>2.09</v>
          </cell>
          <cell r="BV302">
            <v>0.49485000000000001</v>
          </cell>
          <cell r="CE302">
            <v>43553</v>
          </cell>
          <cell r="CF302">
            <v>86.95</v>
          </cell>
          <cell r="CG302">
            <v>0.18026</v>
          </cell>
          <cell r="CP302">
            <v>43550</v>
          </cell>
          <cell r="CQ302">
            <v>4.952</v>
          </cell>
          <cell r="CR302">
            <v>1.32457</v>
          </cell>
          <cell r="DA302">
            <v>43552</v>
          </cell>
          <cell r="DB302">
            <v>18.010000000000002</v>
          </cell>
          <cell r="DC302">
            <v>1.1950000000000001E-2</v>
          </cell>
          <cell r="DL302">
            <v>43553</v>
          </cell>
          <cell r="DM302">
            <v>82.97</v>
          </cell>
          <cell r="DN302">
            <v>1.28651</v>
          </cell>
          <cell r="DW302">
            <v>43553</v>
          </cell>
          <cell r="DX302">
            <v>171.62</v>
          </cell>
          <cell r="DY302">
            <v>0.79932000000000003</v>
          </cell>
          <cell r="EH302">
            <v>43553</v>
          </cell>
          <cell r="EI302">
            <v>158.91999999999999</v>
          </cell>
          <cell r="EJ302">
            <v>2.70465</v>
          </cell>
          <cell r="ES302">
            <v>43553</v>
          </cell>
          <cell r="ET302">
            <v>93.8</v>
          </cell>
          <cell r="EU302">
            <v>0.88814000000000004</v>
          </cell>
          <cell r="FD302">
            <v>43553</v>
          </cell>
          <cell r="FE302">
            <v>73.400000000000006</v>
          </cell>
          <cell r="FF302">
            <v>4.7359999999999999E-2</v>
          </cell>
          <cell r="FO302">
            <v>43553</v>
          </cell>
          <cell r="FP302">
            <v>113.34</v>
          </cell>
          <cell r="FQ302">
            <v>0.64476999999999995</v>
          </cell>
          <cell r="FZ302">
            <v>43553</v>
          </cell>
          <cell r="GA302">
            <v>42.22</v>
          </cell>
          <cell r="GB302">
            <v>1.0257700000000001</v>
          </cell>
          <cell r="GK302">
            <v>43553</v>
          </cell>
          <cell r="GL302">
            <v>84.62</v>
          </cell>
          <cell r="GM302">
            <v>0.17304</v>
          </cell>
        </row>
        <row r="303">
          <cell r="F303">
            <v>43556</v>
          </cell>
          <cell r="G303">
            <v>98.23</v>
          </cell>
          <cell r="H303">
            <v>0.56306999999999996</v>
          </cell>
          <cell r="Q303">
            <v>43556</v>
          </cell>
          <cell r="R303">
            <v>128.56</v>
          </cell>
          <cell r="S303">
            <v>0.12623999999999999</v>
          </cell>
          <cell r="AB303">
            <v>43556</v>
          </cell>
          <cell r="AC303">
            <v>96.08</v>
          </cell>
          <cell r="AD303">
            <v>0.49920999999999999</v>
          </cell>
          <cell r="AM303">
            <v>43556</v>
          </cell>
          <cell r="AN303">
            <v>464.39</v>
          </cell>
          <cell r="AO303">
            <v>0.27883000000000002</v>
          </cell>
          <cell r="AX303">
            <v>43556</v>
          </cell>
          <cell r="AY303">
            <v>52.69</v>
          </cell>
          <cell r="AZ303">
            <v>0.16958000000000001</v>
          </cell>
          <cell r="BI303">
            <v>43556</v>
          </cell>
          <cell r="BJ303">
            <v>59.16</v>
          </cell>
          <cell r="BK303">
            <v>7.2410000000000002E-2</v>
          </cell>
          <cell r="BT303">
            <v>43551</v>
          </cell>
          <cell r="BU303">
            <v>2.0699999999999998</v>
          </cell>
          <cell r="BV303">
            <v>0.54627999999999999</v>
          </cell>
          <cell r="CE303">
            <v>43556</v>
          </cell>
          <cell r="CF303">
            <v>87.69</v>
          </cell>
          <cell r="CG303">
            <v>8.3650000000000002E-2</v>
          </cell>
          <cell r="CP303">
            <v>43551</v>
          </cell>
          <cell r="CQ303">
            <v>5</v>
          </cell>
          <cell r="CR303">
            <v>1.70608</v>
          </cell>
          <cell r="DA303">
            <v>43553</v>
          </cell>
          <cell r="DB303">
            <v>17.760000000000002</v>
          </cell>
          <cell r="DC303">
            <v>6.9100000000000003E-3</v>
          </cell>
          <cell r="DL303">
            <v>43556</v>
          </cell>
          <cell r="DM303">
            <v>84</v>
          </cell>
          <cell r="DN303">
            <v>1.1888300000000001</v>
          </cell>
          <cell r="DW303">
            <v>43556</v>
          </cell>
          <cell r="DX303">
            <v>177.87</v>
          </cell>
          <cell r="DY303">
            <v>0.96060999999999996</v>
          </cell>
          <cell r="EH303">
            <v>43556</v>
          </cell>
          <cell r="EI303">
            <v>161.47</v>
          </cell>
          <cell r="EJ303">
            <v>2.39357</v>
          </cell>
          <cell r="ES303">
            <v>43556</v>
          </cell>
          <cell r="ET303">
            <v>95.96</v>
          </cell>
          <cell r="EU303">
            <v>0.93684999999999996</v>
          </cell>
          <cell r="FD303">
            <v>43556</v>
          </cell>
          <cell r="FE303">
            <v>74.540000000000006</v>
          </cell>
          <cell r="FF303">
            <v>3.567E-2</v>
          </cell>
          <cell r="FO303">
            <v>43556</v>
          </cell>
          <cell r="FP303">
            <v>112.54</v>
          </cell>
          <cell r="FQ303">
            <v>0.57579999999999998</v>
          </cell>
          <cell r="FZ303">
            <v>43556</v>
          </cell>
          <cell r="GA303">
            <v>42.62</v>
          </cell>
          <cell r="GB303">
            <v>0.67683000000000004</v>
          </cell>
          <cell r="GK303">
            <v>43556</v>
          </cell>
          <cell r="GL303">
            <v>86.25</v>
          </cell>
          <cell r="GM303">
            <v>0.19661000000000001</v>
          </cell>
        </row>
        <row r="304">
          <cell r="F304">
            <v>43557</v>
          </cell>
          <cell r="G304">
            <v>97.75</v>
          </cell>
          <cell r="H304">
            <v>0.27937000000000001</v>
          </cell>
          <cell r="Q304">
            <v>43557</v>
          </cell>
          <cell r="R304">
            <v>129.56</v>
          </cell>
          <cell r="S304">
            <v>0.27750999999999998</v>
          </cell>
          <cell r="AB304">
            <v>43557</v>
          </cell>
          <cell r="AC304">
            <v>95.92</v>
          </cell>
          <cell r="AD304">
            <v>0.26928999999999997</v>
          </cell>
          <cell r="AM304">
            <v>43557</v>
          </cell>
          <cell r="AN304">
            <v>461.31</v>
          </cell>
          <cell r="AO304">
            <v>0.22608</v>
          </cell>
          <cell r="AX304">
            <v>43557</v>
          </cell>
          <cell r="AY304">
            <v>52.6</v>
          </cell>
          <cell r="AZ304">
            <v>0.1024</v>
          </cell>
          <cell r="BI304">
            <v>43557</v>
          </cell>
          <cell r="BJ304">
            <v>58.84</v>
          </cell>
          <cell r="BK304">
            <v>9.2299999999999993E-2</v>
          </cell>
          <cell r="BT304">
            <v>43552</v>
          </cell>
          <cell r="BU304">
            <v>2.1219999999999999</v>
          </cell>
          <cell r="BV304">
            <v>1.3105199999999999</v>
          </cell>
          <cell r="CE304">
            <v>43557</v>
          </cell>
          <cell r="CF304">
            <v>86.52</v>
          </cell>
          <cell r="CG304">
            <v>7.9589999999999994E-2</v>
          </cell>
          <cell r="CP304">
            <v>43552</v>
          </cell>
          <cell r="CQ304">
            <v>5.0279999999999996</v>
          </cell>
          <cell r="CR304">
            <v>2.3384399999999999</v>
          </cell>
          <cell r="DA304">
            <v>43556</v>
          </cell>
          <cell r="DB304">
            <v>17.8</v>
          </cell>
          <cell r="DC304">
            <v>5.4599999999999996E-3</v>
          </cell>
          <cell r="DL304">
            <v>43557</v>
          </cell>
          <cell r="DM304">
            <v>83.72</v>
          </cell>
          <cell r="DN304">
            <v>1.28687</v>
          </cell>
          <cell r="DW304">
            <v>43557</v>
          </cell>
          <cell r="DX304">
            <v>177.52</v>
          </cell>
          <cell r="DY304">
            <v>0.67850999999999995</v>
          </cell>
          <cell r="EH304">
            <v>43557</v>
          </cell>
          <cell r="EI304">
            <v>161.04</v>
          </cell>
          <cell r="EJ304">
            <v>3.3326899999999999</v>
          </cell>
          <cell r="ES304">
            <v>43557</v>
          </cell>
          <cell r="ET304">
            <v>95.87</v>
          </cell>
          <cell r="EU304">
            <v>0.64085000000000003</v>
          </cell>
          <cell r="FD304">
            <v>43557</v>
          </cell>
          <cell r="FE304">
            <v>73.39</v>
          </cell>
          <cell r="FF304">
            <v>5.8619999999999998E-2</v>
          </cell>
          <cell r="FO304">
            <v>43557</v>
          </cell>
          <cell r="FP304">
            <v>112</v>
          </cell>
          <cell r="FQ304">
            <v>0.84619</v>
          </cell>
          <cell r="FZ304">
            <v>43557</v>
          </cell>
          <cell r="GA304">
            <v>42.47</v>
          </cell>
          <cell r="GB304">
            <v>0.49671999999999999</v>
          </cell>
          <cell r="GK304">
            <v>43557</v>
          </cell>
          <cell r="GL304">
            <v>85.64</v>
          </cell>
          <cell r="GM304">
            <v>0.22982</v>
          </cell>
        </row>
        <row r="305">
          <cell r="F305">
            <v>43558</v>
          </cell>
          <cell r="G305">
            <v>97.82</v>
          </cell>
          <cell r="H305">
            <v>0.22341</v>
          </cell>
          <cell r="Q305">
            <v>43558</v>
          </cell>
          <cell r="R305">
            <v>132.66</v>
          </cell>
          <cell r="S305">
            <v>0.13461000000000001</v>
          </cell>
          <cell r="AB305">
            <v>43558</v>
          </cell>
          <cell r="AC305">
            <v>96.03</v>
          </cell>
          <cell r="AD305">
            <v>0.24021999999999999</v>
          </cell>
          <cell r="AM305">
            <v>43558</v>
          </cell>
          <cell r="AN305">
            <v>465.47</v>
          </cell>
          <cell r="AO305">
            <v>0.27023000000000003</v>
          </cell>
          <cell r="AX305">
            <v>43558</v>
          </cell>
          <cell r="AY305">
            <v>52.81</v>
          </cell>
          <cell r="AZ305">
            <v>0.10029</v>
          </cell>
          <cell r="BI305">
            <v>43558</v>
          </cell>
          <cell r="BJ305">
            <v>58.58</v>
          </cell>
          <cell r="BK305">
            <v>8.974E-2</v>
          </cell>
          <cell r="BT305">
            <v>43553</v>
          </cell>
          <cell r="BU305">
            <v>2.1819999999999999</v>
          </cell>
          <cell r="BV305">
            <v>1.2540800000000001</v>
          </cell>
          <cell r="CE305">
            <v>43558</v>
          </cell>
          <cell r="CF305">
            <v>86.62</v>
          </cell>
          <cell r="CG305">
            <v>9.8059999999999994E-2</v>
          </cell>
          <cell r="CP305">
            <v>43553</v>
          </cell>
          <cell r="CQ305">
            <v>5.0279999999999996</v>
          </cell>
          <cell r="CR305">
            <v>2.2934299999999999</v>
          </cell>
          <cell r="DA305">
            <v>43557</v>
          </cell>
          <cell r="DB305">
            <v>17.8</v>
          </cell>
          <cell r="DC305">
            <v>1.651E-2</v>
          </cell>
          <cell r="DL305">
            <v>43558</v>
          </cell>
          <cell r="DM305">
            <v>84.33</v>
          </cell>
          <cell r="DN305">
            <v>1.4987299999999999</v>
          </cell>
          <cell r="DW305">
            <v>43558</v>
          </cell>
          <cell r="DX305">
            <v>179.47</v>
          </cell>
          <cell r="DY305">
            <v>1.12636</v>
          </cell>
          <cell r="EH305">
            <v>43558</v>
          </cell>
          <cell r="EI305">
            <v>160.29</v>
          </cell>
          <cell r="EJ305">
            <v>3.8152300000000001</v>
          </cell>
          <cell r="ES305">
            <v>43558</v>
          </cell>
          <cell r="ET305">
            <v>96.01</v>
          </cell>
          <cell r="EU305">
            <v>0.86992999999999998</v>
          </cell>
          <cell r="FD305">
            <v>43558</v>
          </cell>
          <cell r="FE305">
            <v>73.59</v>
          </cell>
          <cell r="FF305">
            <v>3.6179999999999997E-2</v>
          </cell>
          <cell r="FO305">
            <v>43558</v>
          </cell>
          <cell r="FP305">
            <v>110.03</v>
          </cell>
          <cell r="FQ305">
            <v>0.72150999999999998</v>
          </cell>
          <cell r="FZ305">
            <v>43558</v>
          </cell>
          <cell r="GA305">
            <v>42.6</v>
          </cell>
          <cell r="GB305">
            <v>0.70574000000000003</v>
          </cell>
          <cell r="GK305">
            <v>43558</v>
          </cell>
          <cell r="GL305">
            <v>86.2</v>
          </cell>
          <cell r="GM305">
            <v>0.24046000000000001</v>
          </cell>
        </row>
        <row r="306">
          <cell r="F306">
            <v>43559</v>
          </cell>
          <cell r="G306">
            <v>97.86</v>
          </cell>
          <cell r="H306">
            <v>0.26383000000000001</v>
          </cell>
          <cell r="Q306">
            <v>43559</v>
          </cell>
          <cell r="R306">
            <v>131.94999999999999</v>
          </cell>
          <cell r="S306">
            <v>9.819E-2</v>
          </cell>
          <cell r="AB306">
            <v>43559</v>
          </cell>
          <cell r="AC306">
            <v>96.53</v>
          </cell>
          <cell r="AD306">
            <v>0.26507999999999998</v>
          </cell>
          <cell r="AM306">
            <v>43559</v>
          </cell>
          <cell r="AN306">
            <v>463.31</v>
          </cell>
          <cell r="AO306">
            <v>0.21926000000000001</v>
          </cell>
          <cell r="AX306">
            <v>43559</v>
          </cell>
          <cell r="AY306">
            <v>53.52</v>
          </cell>
          <cell r="AZ306">
            <v>0.13250999999999999</v>
          </cell>
          <cell r="BI306">
            <v>43559</v>
          </cell>
          <cell r="BJ306">
            <v>59.58</v>
          </cell>
          <cell r="BK306">
            <v>7.2849999999999998E-2</v>
          </cell>
          <cell r="BT306">
            <v>43556</v>
          </cell>
          <cell r="BU306">
            <v>2.2400000000000002</v>
          </cell>
          <cell r="BV306">
            <v>1.11751</v>
          </cell>
          <cell r="CE306">
            <v>43559</v>
          </cell>
          <cell r="CF306">
            <v>88.79</v>
          </cell>
          <cell r="CG306">
            <v>7.7549999999999994E-2</v>
          </cell>
          <cell r="CP306">
            <v>43556</v>
          </cell>
          <cell r="CQ306">
            <v>5.1879999999999997</v>
          </cell>
          <cell r="CR306">
            <v>1.9239999999999999</v>
          </cell>
          <cell r="DA306">
            <v>43558</v>
          </cell>
          <cell r="DB306">
            <v>17.86</v>
          </cell>
          <cell r="DC306">
            <v>1.1129999999999999E-2</v>
          </cell>
          <cell r="DL306">
            <v>43559</v>
          </cell>
          <cell r="DM306">
            <v>84.01</v>
          </cell>
          <cell r="DN306">
            <v>0.97897999999999996</v>
          </cell>
          <cell r="DW306">
            <v>43559</v>
          </cell>
          <cell r="DX306">
            <v>181.67</v>
          </cell>
          <cell r="DY306">
            <v>0.61909000000000003</v>
          </cell>
          <cell r="EH306">
            <v>43559</v>
          </cell>
          <cell r="EI306">
            <v>161.07</v>
          </cell>
          <cell r="EJ306">
            <v>1.96729</v>
          </cell>
          <cell r="ES306">
            <v>43559</v>
          </cell>
          <cell r="ET306">
            <v>96.88</v>
          </cell>
          <cell r="EU306">
            <v>0.52549999999999997</v>
          </cell>
          <cell r="FD306">
            <v>43559</v>
          </cell>
          <cell r="FE306">
            <v>74.989999999999995</v>
          </cell>
          <cell r="FF306">
            <v>4.539E-2</v>
          </cell>
          <cell r="FO306">
            <v>43559</v>
          </cell>
          <cell r="FP306">
            <v>112.48</v>
          </cell>
          <cell r="FQ306">
            <v>0.78508999999999995</v>
          </cell>
          <cell r="FZ306">
            <v>43559</v>
          </cell>
          <cell r="GA306">
            <v>42.91</v>
          </cell>
          <cell r="GB306">
            <v>0.83101000000000003</v>
          </cell>
          <cell r="GK306">
            <v>43559</v>
          </cell>
          <cell r="GL306">
            <v>87.13</v>
          </cell>
          <cell r="GM306">
            <v>0.16008</v>
          </cell>
        </row>
        <row r="307">
          <cell r="F307">
            <v>43560</v>
          </cell>
          <cell r="G307">
            <v>98.64</v>
          </cell>
          <cell r="H307">
            <v>0.36631999999999998</v>
          </cell>
          <cell r="Q307">
            <v>43560</v>
          </cell>
          <cell r="R307">
            <v>133.06</v>
          </cell>
          <cell r="S307">
            <v>9.5600000000000004E-2</v>
          </cell>
          <cell r="AB307">
            <v>43560</v>
          </cell>
          <cell r="AC307">
            <v>97.56</v>
          </cell>
          <cell r="AD307">
            <v>0.32483000000000001</v>
          </cell>
          <cell r="AM307">
            <v>43560</v>
          </cell>
          <cell r="AN307">
            <v>462.78</v>
          </cell>
          <cell r="AO307">
            <v>0.23302</v>
          </cell>
          <cell r="AX307">
            <v>43560</v>
          </cell>
          <cell r="AY307">
            <v>53.99</v>
          </cell>
          <cell r="AZ307">
            <v>0.15240000000000001</v>
          </cell>
          <cell r="BI307">
            <v>43560</v>
          </cell>
          <cell r="BJ307">
            <v>60.46</v>
          </cell>
          <cell r="BK307">
            <v>7.9710000000000003E-2</v>
          </cell>
          <cell r="BT307">
            <v>43557</v>
          </cell>
          <cell r="BU307">
            <v>2.2679999999999998</v>
          </cell>
          <cell r="BV307">
            <v>0.95555000000000001</v>
          </cell>
          <cell r="CE307">
            <v>43560</v>
          </cell>
          <cell r="CF307">
            <v>90.23</v>
          </cell>
          <cell r="CG307">
            <v>0.12642999999999999</v>
          </cell>
          <cell r="CP307">
            <v>43557</v>
          </cell>
          <cell r="CQ307">
            <v>5.2220000000000004</v>
          </cell>
          <cell r="CR307">
            <v>2.45831</v>
          </cell>
          <cell r="DA307">
            <v>43559</v>
          </cell>
          <cell r="DB307">
            <v>17.899999999999999</v>
          </cell>
          <cell r="DC307">
            <v>7.7099999999999998E-3</v>
          </cell>
          <cell r="DL307">
            <v>43560</v>
          </cell>
          <cell r="DM307">
            <v>84.29</v>
          </cell>
          <cell r="DN307">
            <v>0.64454999999999996</v>
          </cell>
          <cell r="DW307">
            <v>43560</v>
          </cell>
          <cell r="DX307">
            <v>183.4</v>
          </cell>
          <cell r="DY307">
            <v>0.97021999999999997</v>
          </cell>
          <cell r="EH307">
            <v>43560</v>
          </cell>
          <cell r="EI307">
            <v>161.69999999999999</v>
          </cell>
          <cell r="EJ307">
            <v>1.7451700000000001</v>
          </cell>
          <cell r="ES307">
            <v>43560</v>
          </cell>
          <cell r="ET307">
            <v>96.54</v>
          </cell>
          <cell r="EU307">
            <v>1.0044</v>
          </cell>
          <cell r="FD307">
            <v>43560</v>
          </cell>
          <cell r="FE307">
            <v>75.67</v>
          </cell>
          <cell r="FF307">
            <v>3.2680000000000001E-2</v>
          </cell>
          <cell r="FO307">
            <v>43560</v>
          </cell>
          <cell r="FP307">
            <v>112.88</v>
          </cell>
          <cell r="FQ307">
            <v>0.38757000000000003</v>
          </cell>
          <cell r="FZ307">
            <v>43560</v>
          </cell>
          <cell r="GA307">
            <v>43.56</v>
          </cell>
          <cell r="GB307">
            <v>1.2642199999999999</v>
          </cell>
          <cell r="GK307">
            <v>43560</v>
          </cell>
          <cell r="GL307">
            <v>87.88</v>
          </cell>
          <cell r="GM307">
            <v>0.25535999999999998</v>
          </cell>
        </row>
        <row r="308">
          <cell r="F308">
            <v>43563</v>
          </cell>
          <cell r="G308">
            <v>98.43</v>
          </cell>
          <cell r="H308">
            <v>0.25305</v>
          </cell>
          <cell r="Q308">
            <v>43563</v>
          </cell>
          <cell r="R308">
            <v>130.01</v>
          </cell>
          <cell r="S308">
            <v>0.12085</v>
          </cell>
          <cell r="AB308">
            <v>43563</v>
          </cell>
          <cell r="AC308">
            <v>96.59</v>
          </cell>
          <cell r="AD308">
            <v>0.50165000000000004</v>
          </cell>
          <cell r="AM308">
            <v>43563</v>
          </cell>
          <cell r="AN308">
            <v>462.32</v>
          </cell>
          <cell r="AO308">
            <v>0.28675</v>
          </cell>
          <cell r="AX308">
            <v>43563</v>
          </cell>
          <cell r="AY308">
            <v>53.89</v>
          </cell>
          <cell r="AZ308">
            <v>0.1333</v>
          </cell>
          <cell r="BI308">
            <v>43563</v>
          </cell>
          <cell r="BJ308">
            <v>60.07</v>
          </cell>
          <cell r="BK308">
            <v>9.851E-2</v>
          </cell>
          <cell r="BT308">
            <v>43558</v>
          </cell>
          <cell r="BU308">
            <v>2.286</v>
          </cell>
          <cell r="BV308">
            <v>0.80091999999999997</v>
          </cell>
          <cell r="CE308">
            <v>43563</v>
          </cell>
          <cell r="CF308">
            <v>90.7</v>
          </cell>
          <cell r="CG308">
            <v>7.7600000000000002E-2</v>
          </cell>
          <cell r="CP308">
            <v>43558</v>
          </cell>
          <cell r="CQ308">
            <v>5.2839999999999998</v>
          </cell>
          <cell r="CR308">
            <v>1.40208</v>
          </cell>
          <cell r="DA308">
            <v>43560</v>
          </cell>
          <cell r="DB308">
            <v>17.850000000000001</v>
          </cell>
          <cell r="DC308">
            <v>3.6700000000000001E-3</v>
          </cell>
          <cell r="DL308">
            <v>43563</v>
          </cell>
          <cell r="DM308">
            <v>84.62</v>
          </cell>
          <cell r="DN308">
            <v>0.75573999999999997</v>
          </cell>
          <cell r="DW308">
            <v>43563</v>
          </cell>
          <cell r="DX308">
            <v>184.56</v>
          </cell>
          <cell r="DY308">
            <v>0.61828000000000005</v>
          </cell>
          <cell r="EH308">
            <v>43563</v>
          </cell>
          <cell r="EI308">
            <v>162.06</v>
          </cell>
          <cell r="EJ308">
            <v>1.8541099999999999</v>
          </cell>
          <cell r="ES308">
            <v>43563</v>
          </cell>
          <cell r="ET308">
            <v>96.68</v>
          </cell>
          <cell r="EU308">
            <v>0.69581000000000004</v>
          </cell>
          <cell r="FD308">
            <v>43563</v>
          </cell>
          <cell r="FE308">
            <v>75.5</v>
          </cell>
          <cell r="FF308">
            <v>2.4559999999999998E-2</v>
          </cell>
          <cell r="FO308">
            <v>43563</v>
          </cell>
          <cell r="FP308">
            <v>113.21</v>
          </cell>
          <cell r="FQ308">
            <v>0.32175999999999999</v>
          </cell>
          <cell r="FZ308">
            <v>43563</v>
          </cell>
          <cell r="GA308">
            <v>42.96</v>
          </cell>
          <cell r="GB308">
            <v>1.42265</v>
          </cell>
          <cell r="GK308">
            <v>43563</v>
          </cell>
          <cell r="GL308">
            <v>87.61</v>
          </cell>
          <cell r="GM308">
            <v>0.19159999999999999</v>
          </cell>
        </row>
        <row r="309">
          <cell r="F309">
            <v>43564</v>
          </cell>
          <cell r="G309">
            <v>98.01</v>
          </cell>
          <cell r="H309">
            <v>0.25656000000000001</v>
          </cell>
          <cell r="Q309">
            <v>43564</v>
          </cell>
          <cell r="R309">
            <v>125.48</v>
          </cell>
          <cell r="S309">
            <v>9.9720000000000003E-2</v>
          </cell>
          <cell r="AB309">
            <v>43564</v>
          </cell>
          <cell r="AC309">
            <v>94.59</v>
          </cell>
          <cell r="AD309">
            <v>0.26363999999999999</v>
          </cell>
          <cell r="AM309">
            <v>43564</v>
          </cell>
          <cell r="AN309">
            <v>454.37</v>
          </cell>
          <cell r="AO309">
            <v>0.30052000000000001</v>
          </cell>
          <cell r="AX309">
            <v>43564</v>
          </cell>
          <cell r="AY309">
            <v>53.03</v>
          </cell>
          <cell r="AZ309">
            <v>0.15004000000000001</v>
          </cell>
          <cell r="BI309">
            <v>43564</v>
          </cell>
          <cell r="BJ309">
            <v>58.95</v>
          </cell>
          <cell r="BK309">
            <v>0.12408</v>
          </cell>
          <cell r="BT309">
            <v>43559</v>
          </cell>
          <cell r="BU309">
            <v>2.306</v>
          </cell>
          <cell r="BV309">
            <v>0.41539999999999999</v>
          </cell>
          <cell r="CE309">
            <v>43564</v>
          </cell>
          <cell r="CF309">
            <v>88.14</v>
          </cell>
          <cell r="CG309">
            <v>0.10804999999999999</v>
          </cell>
          <cell r="CP309">
            <v>43559</v>
          </cell>
          <cell r="CQ309">
            <v>5.23</v>
          </cell>
          <cell r="CR309">
            <v>1.1727300000000001</v>
          </cell>
          <cell r="DA309">
            <v>43563</v>
          </cell>
          <cell r="DB309">
            <v>17.82</v>
          </cell>
          <cell r="DC309">
            <v>4.7099999999999998E-3</v>
          </cell>
          <cell r="DL309">
            <v>43564</v>
          </cell>
          <cell r="DM309">
            <v>83.55</v>
          </cell>
          <cell r="DN309">
            <v>0.64202999999999999</v>
          </cell>
          <cell r="DW309">
            <v>43564</v>
          </cell>
          <cell r="DX309">
            <v>180.91</v>
          </cell>
          <cell r="DY309">
            <v>0.91113</v>
          </cell>
          <cell r="EH309">
            <v>43564</v>
          </cell>
          <cell r="EI309">
            <v>160.85</v>
          </cell>
          <cell r="EJ309">
            <v>1.93249</v>
          </cell>
          <cell r="ES309">
            <v>43564</v>
          </cell>
          <cell r="ET309">
            <v>94.88</v>
          </cell>
          <cell r="EU309">
            <v>0.80047000000000001</v>
          </cell>
          <cell r="FD309">
            <v>43564</v>
          </cell>
          <cell r="FE309">
            <v>73.349999999999994</v>
          </cell>
          <cell r="FF309">
            <v>7.8549999999999995E-2</v>
          </cell>
          <cell r="FO309">
            <v>43564</v>
          </cell>
          <cell r="FP309">
            <v>110.67</v>
          </cell>
          <cell r="FQ309">
            <v>0.27024999999999999</v>
          </cell>
          <cell r="FZ309">
            <v>43564</v>
          </cell>
          <cell r="GA309">
            <v>42.32</v>
          </cell>
          <cell r="GB309">
            <v>0.91461999999999999</v>
          </cell>
          <cell r="GK309">
            <v>43564</v>
          </cell>
          <cell r="GL309">
            <v>85.85</v>
          </cell>
          <cell r="GM309">
            <v>0.13422999999999999</v>
          </cell>
        </row>
        <row r="310">
          <cell r="F310">
            <v>43565</v>
          </cell>
          <cell r="G310">
            <v>98.9</v>
          </cell>
          <cell r="H310">
            <v>0.32890000000000003</v>
          </cell>
          <cell r="Q310">
            <v>43565</v>
          </cell>
          <cell r="R310">
            <v>128.06</v>
          </cell>
          <cell r="S310">
            <v>9.758E-2</v>
          </cell>
          <cell r="AB310">
            <v>43565</v>
          </cell>
          <cell r="AC310">
            <v>95.24</v>
          </cell>
          <cell r="AD310">
            <v>0.30263000000000001</v>
          </cell>
          <cell r="AM310">
            <v>43565</v>
          </cell>
          <cell r="AN310">
            <v>456.96</v>
          </cell>
          <cell r="AO310">
            <v>0.30051</v>
          </cell>
          <cell r="AX310">
            <v>43565</v>
          </cell>
          <cell r="AY310">
            <v>53.65</v>
          </cell>
          <cell r="AZ310">
            <v>0.14238999999999999</v>
          </cell>
          <cell r="BI310">
            <v>43565</v>
          </cell>
          <cell r="BJ310">
            <v>59.57</v>
          </cell>
          <cell r="BK310">
            <v>0.12953000000000001</v>
          </cell>
          <cell r="BT310">
            <v>43560</v>
          </cell>
          <cell r="BU310">
            <v>2.34</v>
          </cell>
          <cell r="BV310">
            <v>0.72170000000000001</v>
          </cell>
          <cell r="CE310">
            <v>43565</v>
          </cell>
          <cell r="CF310">
            <v>89.03</v>
          </cell>
          <cell r="CG310">
            <v>0.15187</v>
          </cell>
          <cell r="CP310">
            <v>43560</v>
          </cell>
          <cell r="CQ310">
            <v>5.2679999999999998</v>
          </cell>
          <cell r="CR310">
            <v>2.2317999999999998</v>
          </cell>
          <cell r="DA310">
            <v>43564</v>
          </cell>
          <cell r="DB310">
            <v>17.8</v>
          </cell>
          <cell r="DC310">
            <v>6.0200000000000002E-3</v>
          </cell>
          <cell r="DL310">
            <v>43565</v>
          </cell>
          <cell r="DM310">
            <v>84.04</v>
          </cell>
          <cell r="DN310">
            <v>0.56059999999999999</v>
          </cell>
          <cell r="DW310">
            <v>43565</v>
          </cell>
          <cell r="DX310">
            <v>183.05</v>
          </cell>
          <cell r="DY310">
            <v>0.80332000000000003</v>
          </cell>
          <cell r="EH310">
            <v>43565</v>
          </cell>
          <cell r="EI310">
            <v>159.97</v>
          </cell>
          <cell r="EJ310">
            <v>2.38104</v>
          </cell>
          <cell r="ES310">
            <v>43565</v>
          </cell>
          <cell r="ET310">
            <v>95.18</v>
          </cell>
          <cell r="EU310">
            <v>0.83530000000000004</v>
          </cell>
          <cell r="FD310">
            <v>43565</v>
          </cell>
          <cell r="FE310">
            <v>75.069999999999993</v>
          </cell>
          <cell r="FF310">
            <v>4.6050000000000001E-2</v>
          </cell>
          <cell r="FO310">
            <v>43565</v>
          </cell>
          <cell r="FP310">
            <v>110.16</v>
          </cell>
          <cell r="FQ310">
            <v>0.30023</v>
          </cell>
          <cell r="FZ310">
            <v>43565</v>
          </cell>
          <cell r="GA310">
            <v>42.98</v>
          </cell>
          <cell r="GB310">
            <v>0.88119999999999998</v>
          </cell>
          <cell r="GK310">
            <v>43565</v>
          </cell>
          <cell r="GL310">
            <v>85.95</v>
          </cell>
          <cell r="GM310">
            <v>0.15132999999999999</v>
          </cell>
        </row>
        <row r="311">
          <cell r="F311">
            <v>43566</v>
          </cell>
          <cell r="G311">
            <v>99.8</v>
          </cell>
          <cell r="H311">
            <v>0.35454999999999998</v>
          </cell>
          <cell r="Q311">
            <v>43566</v>
          </cell>
          <cell r="R311">
            <v>129.15</v>
          </cell>
          <cell r="S311">
            <v>7.4249999999999997E-2</v>
          </cell>
          <cell r="AB311">
            <v>43566</v>
          </cell>
          <cell r="AC311">
            <v>95.38</v>
          </cell>
          <cell r="AD311">
            <v>0.36477999999999999</v>
          </cell>
          <cell r="AM311">
            <v>43566</v>
          </cell>
          <cell r="AN311">
            <v>461.52</v>
          </cell>
          <cell r="AO311">
            <v>0.56345000000000001</v>
          </cell>
          <cell r="AX311">
            <v>43566</v>
          </cell>
          <cell r="AY311">
            <v>52.91</v>
          </cell>
          <cell r="AZ311">
            <v>0.24673</v>
          </cell>
          <cell r="BI311">
            <v>43566</v>
          </cell>
          <cell r="BJ311">
            <v>60.29</v>
          </cell>
          <cell r="BK311">
            <v>9.3579999999999997E-2</v>
          </cell>
          <cell r="BT311">
            <v>43563</v>
          </cell>
          <cell r="BU311">
            <v>2.1960000000000002</v>
          </cell>
          <cell r="BV311">
            <v>0.81608000000000003</v>
          </cell>
          <cell r="CE311">
            <v>43566</v>
          </cell>
          <cell r="CF311">
            <v>91.2</v>
          </cell>
          <cell r="CG311">
            <v>0.18057000000000001</v>
          </cell>
          <cell r="CP311">
            <v>43563</v>
          </cell>
          <cell r="CQ311">
            <v>5.2759999999999998</v>
          </cell>
          <cell r="CR311">
            <v>1.9699500000000001</v>
          </cell>
          <cell r="DA311">
            <v>43565</v>
          </cell>
          <cell r="DB311">
            <v>17.989999999999998</v>
          </cell>
          <cell r="DC311">
            <v>6.3499999999999997E-3</v>
          </cell>
          <cell r="DL311">
            <v>43566</v>
          </cell>
          <cell r="DM311">
            <v>84.8</v>
          </cell>
          <cell r="DN311">
            <v>0.48791000000000001</v>
          </cell>
          <cell r="DW311">
            <v>43566</v>
          </cell>
          <cell r="DX311">
            <v>185.87</v>
          </cell>
          <cell r="DY311">
            <v>0.78361999999999998</v>
          </cell>
          <cell r="EH311">
            <v>43566</v>
          </cell>
          <cell r="EI311">
            <v>160.9</v>
          </cell>
          <cell r="EJ311">
            <v>1.7561899999999999</v>
          </cell>
          <cell r="ES311">
            <v>43566</v>
          </cell>
          <cell r="ET311">
            <v>95.81</v>
          </cell>
          <cell r="EU311">
            <v>0.94421999999999995</v>
          </cell>
          <cell r="FD311">
            <v>43566</v>
          </cell>
          <cell r="FE311">
            <v>75.069999999999993</v>
          </cell>
          <cell r="FF311">
            <v>3.5909999999999997E-2</v>
          </cell>
          <cell r="FO311">
            <v>43566</v>
          </cell>
          <cell r="FP311">
            <v>111.85</v>
          </cell>
          <cell r="FQ311">
            <v>0.56760999999999995</v>
          </cell>
          <cell r="FZ311">
            <v>43566</v>
          </cell>
          <cell r="GA311">
            <v>43.21</v>
          </cell>
          <cell r="GB311">
            <v>0.87504999999999999</v>
          </cell>
          <cell r="GK311">
            <v>43566</v>
          </cell>
          <cell r="GL311">
            <v>87.12</v>
          </cell>
          <cell r="GM311">
            <v>0.15401999999999999</v>
          </cell>
        </row>
        <row r="312">
          <cell r="F312">
            <v>43567</v>
          </cell>
          <cell r="G312">
            <v>100.57</v>
          </cell>
          <cell r="H312">
            <v>0.28666999999999998</v>
          </cell>
          <cell r="Q312">
            <v>43567</v>
          </cell>
          <cell r="R312">
            <v>129.53</v>
          </cell>
          <cell r="S312">
            <v>6.8040000000000003E-2</v>
          </cell>
          <cell r="AB312">
            <v>43567</v>
          </cell>
          <cell r="AC312">
            <v>96.75</v>
          </cell>
          <cell r="AD312">
            <v>0.45207000000000003</v>
          </cell>
          <cell r="AM312">
            <v>43567</v>
          </cell>
          <cell r="AN312">
            <v>463.38</v>
          </cell>
          <cell r="AO312">
            <v>0.25533</v>
          </cell>
          <cell r="AX312">
            <v>43567</v>
          </cell>
          <cell r="AY312">
            <v>53.45</v>
          </cell>
          <cell r="AZ312">
            <v>0.14063000000000001</v>
          </cell>
          <cell r="BI312">
            <v>43567</v>
          </cell>
          <cell r="BJ312">
            <v>60.91</v>
          </cell>
          <cell r="BK312">
            <v>7.0669999999999997E-2</v>
          </cell>
          <cell r="BT312">
            <v>43564</v>
          </cell>
          <cell r="BU312">
            <v>2.1920000000000002</v>
          </cell>
          <cell r="BV312">
            <v>0.50161</v>
          </cell>
          <cell r="CE312">
            <v>43567</v>
          </cell>
          <cell r="CF312">
            <v>92.43</v>
          </cell>
          <cell r="CG312">
            <v>8.2460000000000006E-2</v>
          </cell>
          <cell r="CP312">
            <v>43564</v>
          </cell>
          <cell r="CQ312">
            <v>5.21</v>
          </cell>
          <cell r="CR312">
            <v>1.8589899999999999</v>
          </cell>
          <cell r="DA312">
            <v>43566</v>
          </cell>
          <cell r="DB312">
            <v>17.97</v>
          </cell>
          <cell r="DC312">
            <v>8.0300000000000007E-3</v>
          </cell>
          <cell r="DL312">
            <v>43567</v>
          </cell>
          <cell r="DM312">
            <v>85.81</v>
          </cell>
          <cell r="DN312">
            <v>1.2599899999999999</v>
          </cell>
          <cell r="DW312">
            <v>43567</v>
          </cell>
          <cell r="DX312">
            <v>188.64</v>
          </cell>
          <cell r="DY312">
            <v>0.88507000000000002</v>
          </cell>
          <cell r="EH312">
            <v>43567</v>
          </cell>
          <cell r="EI312">
            <v>162.47</v>
          </cell>
          <cell r="EJ312">
            <v>2.1188899999999999</v>
          </cell>
          <cell r="ES312">
            <v>43567</v>
          </cell>
          <cell r="ET312">
            <v>97.13</v>
          </cell>
          <cell r="EU312">
            <v>0.71142000000000005</v>
          </cell>
          <cell r="FD312">
            <v>43567</v>
          </cell>
          <cell r="FE312">
            <v>74.75</v>
          </cell>
          <cell r="FF312">
            <v>5.7450000000000001E-2</v>
          </cell>
          <cell r="FO312">
            <v>43567</v>
          </cell>
          <cell r="FP312">
            <v>112.18</v>
          </cell>
          <cell r="FQ312">
            <v>0.34</v>
          </cell>
          <cell r="FZ312">
            <v>43567</v>
          </cell>
          <cell r="GA312">
            <v>43.25</v>
          </cell>
          <cell r="GB312">
            <v>0.71886000000000005</v>
          </cell>
          <cell r="GK312">
            <v>43567</v>
          </cell>
          <cell r="GL312">
            <v>88.06</v>
          </cell>
          <cell r="GM312">
            <v>0.14163000000000001</v>
          </cell>
        </row>
        <row r="313">
          <cell r="F313">
            <v>43570</v>
          </cell>
          <cell r="G313">
            <v>99.92</v>
          </cell>
          <cell r="H313">
            <v>0.20258999999999999</v>
          </cell>
          <cell r="Q313">
            <v>43570</v>
          </cell>
          <cell r="R313">
            <v>130.21</v>
          </cell>
          <cell r="S313">
            <v>7.4020000000000002E-2</v>
          </cell>
          <cell r="AB313">
            <v>43570</v>
          </cell>
          <cell r="AC313">
            <v>95.62</v>
          </cell>
          <cell r="AD313">
            <v>0.29869000000000001</v>
          </cell>
          <cell r="AM313">
            <v>43570</v>
          </cell>
          <cell r="AN313">
            <v>458.16</v>
          </cell>
          <cell r="AO313">
            <v>0.21315000000000001</v>
          </cell>
          <cell r="AX313">
            <v>43570</v>
          </cell>
          <cell r="AY313">
            <v>53.36</v>
          </cell>
          <cell r="AZ313">
            <v>0.16150999999999999</v>
          </cell>
          <cell r="BI313">
            <v>43570</v>
          </cell>
          <cell r="BJ313">
            <v>60.64</v>
          </cell>
          <cell r="BK313">
            <v>3.8730000000000001E-2</v>
          </cell>
          <cell r="BT313">
            <v>43565</v>
          </cell>
          <cell r="BU313">
            <v>2.19</v>
          </cell>
          <cell r="BV313">
            <v>0.28319</v>
          </cell>
          <cell r="CE313">
            <v>43570</v>
          </cell>
          <cell r="CF313">
            <v>92.78</v>
          </cell>
          <cell r="CG313">
            <v>5.9089999999999997E-2</v>
          </cell>
          <cell r="CP313">
            <v>43565</v>
          </cell>
          <cell r="CQ313">
            <v>5.12</v>
          </cell>
          <cell r="CR313">
            <v>1.3547100000000001</v>
          </cell>
          <cell r="DA313">
            <v>43567</v>
          </cell>
          <cell r="DB313">
            <v>18.489999999999998</v>
          </cell>
          <cell r="DC313">
            <v>1.3939999999999999E-2</v>
          </cell>
          <cell r="DL313">
            <v>43570</v>
          </cell>
          <cell r="DM313">
            <v>85.62</v>
          </cell>
          <cell r="DN313">
            <v>0.66183000000000003</v>
          </cell>
          <cell r="DW313">
            <v>43570</v>
          </cell>
          <cell r="DX313">
            <v>187.86</v>
          </cell>
          <cell r="DY313">
            <v>0.82730000000000004</v>
          </cell>
          <cell r="EH313">
            <v>43570</v>
          </cell>
          <cell r="EI313">
            <v>162</v>
          </cell>
          <cell r="EJ313">
            <v>2.3929</v>
          </cell>
          <cell r="ES313">
            <v>43570</v>
          </cell>
          <cell r="ET313">
            <v>96.79</v>
          </cell>
          <cell r="EU313">
            <v>0.70694999999999997</v>
          </cell>
          <cell r="FD313">
            <v>43570</v>
          </cell>
          <cell r="FE313">
            <v>74.400000000000006</v>
          </cell>
          <cell r="FF313">
            <v>5.8680000000000003E-2</v>
          </cell>
          <cell r="FO313">
            <v>43570</v>
          </cell>
          <cell r="FP313">
            <v>112.33</v>
          </cell>
          <cell r="FQ313">
            <v>0.15859999999999999</v>
          </cell>
          <cell r="FZ313">
            <v>43570</v>
          </cell>
          <cell r="GA313">
            <v>43.2</v>
          </cell>
          <cell r="GB313">
            <v>0.81437000000000004</v>
          </cell>
          <cell r="GK313">
            <v>43570</v>
          </cell>
          <cell r="GL313">
            <v>87.32</v>
          </cell>
          <cell r="GM313">
            <v>0.16958000000000001</v>
          </cell>
        </row>
        <row r="314">
          <cell r="F314">
            <v>43571</v>
          </cell>
          <cell r="G314">
            <v>100.22</v>
          </cell>
          <cell r="H314">
            <v>0.21568999999999999</v>
          </cell>
          <cell r="Q314">
            <v>43571</v>
          </cell>
          <cell r="R314">
            <v>130.46</v>
          </cell>
          <cell r="S314">
            <v>0.10771</v>
          </cell>
          <cell r="AB314">
            <v>43571</v>
          </cell>
          <cell r="AC314">
            <v>96.54</v>
          </cell>
          <cell r="AD314">
            <v>0.20924000000000001</v>
          </cell>
          <cell r="AM314">
            <v>43571</v>
          </cell>
          <cell r="AN314">
            <v>458.13</v>
          </cell>
          <cell r="AO314">
            <v>0.15769</v>
          </cell>
          <cell r="AX314">
            <v>43571</v>
          </cell>
          <cell r="AY314">
            <v>54.1</v>
          </cell>
          <cell r="AZ314">
            <v>0.12112000000000001</v>
          </cell>
          <cell r="BI314">
            <v>43571</v>
          </cell>
          <cell r="BJ314">
            <v>60.61</v>
          </cell>
          <cell r="BK314">
            <v>6.8269999999999997E-2</v>
          </cell>
          <cell r="BT314">
            <v>43566</v>
          </cell>
          <cell r="BU314">
            <v>2.19</v>
          </cell>
          <cell r="BV314">
            <v>0.65925999999999996</v>
          </cell>
          <cell r="CE314">
            <v>43571</v>
          </cell>
          <cell r="CF314">
            <v>93.05</v>
          </cell>
          <cell r="CG314">
            <v>0.14774000000000001</v>
          </cell>
          <cell r="CP314">
            <v>43566</v>
          </cell>
          <cell r="CQ314">
            <v>5.1100000000000003</v>
          </cell>
          <cell r="CR314">
            <v>1.70096</v>
          </cell>
          <cell r="DA314">
            <v>43570</v>
          </cell>
          <cell r="DB314">
            <v>18.2</v>
          </cell>
          <cell r="DC314">
            <v>8.3300000000000006E-3</v>
          </cell>
          <cell r="DL314">
            <v>43571</v>
          </cell>
          <cell r="DM314">
            <v>85.91</v>
          </cell>
          <cell r="DN314">
            <v>0.69040999999999997</v>
          </cell>
          <cell r="DW314">
            <v>43571</v>
          </cell>
          <cell r="DX314">
            <v>188.62</v>
          </cell>
          <cell r="DY314">
            <v>0.94930999999999999</v>
          </cell>
          <cell r="EH314">
            <v>43571</v>
          </cell>
          <cell r="EI314">
            <v>162.86000000000001</v>
          </cell>
          <cell r="EJ314">
            <v>3.0073599999999998</v>
          </cell>
          <cell r="ES314">
            <v>43571</v>
          </cell>
          <cell r="ET314">
            <v>97.49</v>
          </cell>
          <cell r="EU314">
            <v>0.77946000000000004</v>
          </cell>
          <cell r="FD314">
            <v>43571</v>
          </cell>
          <cell r="FE314">
            <v>74.94</v>
          </cell>
          <cell r="FF314">
            <v>6.3060000000000005E-2</v>
          </cell>
          <cell r="FO314">
            <v>43571</v>
          </cell>
          <cell r="FP314">
            <v>112.7</v>
          </cell>
          <cell r="FQ314">
            <v>0.17732999999999999</v>
          </cell>
          <cell r="FZ314">
            <v>43571</v>
          </cell>
          <cell r="GA314">
            <v>43.74</v>
          </cell>
          <cell r="GB314">
            <v>0.78393000000000002</v>
          </cell>
          <cell r="GK314">
            <v>43571</v>
          </cell>
          <cell r="GL314">
            <v>88.34</v>
          </cell>
          <cell r="GM314">
            <v>0.18104999999999999</v>
          </cell>
        </row>
        <row r="315">
          <cell r="F315">
            <v>43572</v>
          </cell>
          <cell r="G315">
            <v>99.16</v>
          </cell>
          <cell r="H315">
            <v>0.27294000000000002</v>
          </cell>
          <cell r="Q315">
            <v>43572</v>
          </cell>
          <cell r="R315">
            <v>129.4</v>
          </cell>
          <cell r="S315">
            <v>0.16336999999999999</v>
          </cell>
          <cell r="AB315">
            <v>43572</v>
          </cell>
          <cell r="AC315">
            <v>95.92</v>
          </cell>
          <cell r="AD315">
            <v>0.21687000000000001</v>
          </cell>
          <cell r="AM315">
            <v>43572</v>
          </cell>
          <cell r="AN315">
            <v>456.24</v>
          </cell>
          <cell r="AO315">
            <v>0.26995999999999998</v>
          </cell>
          <cell r="AX315">
            <v>43572</v>
          </cell>
          <cell r="AY315">
            <v>53.95</v>
          </cell>
          <cell r="AZ315">
            <v>0.24564</v>
          </cell>
          <cell r="BI315">
            <v>43572</v>
          </cell>
          <cell r="BJ315">
            <v>60.41</v>
          </cell>
          <cell r="BK315">
            <v>7.5200000000000003E-2</v>
          </cell>
          <cell r="BT315">
            <v>43567</v>
          </cell>
          <cell r="BU315">
            <v>2.262</v>
          </cell>
          <cell r="BV315">
            <v>1.07952</v>
          </cell>
          <cell r="CE315">
            <v>43572</v>
          </cell>
          <cell r="CF315">
            <v>93.26</v>
          </cell>
          <cell r="CG315">
            <v>0.15229000000000001</v>
          </cell>
          <cell r="CP315">
            <v>43567</v>
          </cell>
          <cell r="CQ315">
            <v>5.2359999999999998</v>
          </cell>
          <cell r="CR315">
            <v>1.84321</v>
          </cell>
          <cell r="DA315">
            <v>43571</v>
          </cell>
          <cell r="DB315">
            <v>18.14</v>
          </cell>
          <cell r="DC315">
            <v>2.947E-2</v>
          </cell>
          <cell r="DL315">
            <v>43572</v>
          </cell>
          <cell r="DM315">
            <v>85.75</v>
          </cell>
          <cell r="DN315">
            <v>0.60172999999999999</v>
          </cell>
          <cell r="DW315">
            <v>43572</v>
          </cell>
          <cell r="DX315">
            <v>188.15</v>
          </cell>
          <cell r="DY315">
            <v>0.80698999999999999</v>
          </cell>
          <cell r="EH315">
            <v>43572</v>
          </cell>
          <cell r="EI315">
            <v>162.88999999999999</v>
          </cell>
          <cell r="EJ315">
            <v>3.4163700000000001</v>
          </cell>
          <cell r="ES315">
            <v>43572</v>
          </cell>
          <cell r="ET315">
            <v>96.8</v>
          </cell>
          <cell r="EU315">
            <v>0.94494999999999996</v>
          </cell>
          <cell r="FD315">
            <v>43572</v>
          </cell>
          <cell r="FE315">
            <v>74.89</v>
          </cell>
          <cell r="FF315">
            <v>4.1110000000000001E-2</v>
          </cell>
          <cell r="FO315">
            <v>43572</v>
          </cell>
          <cell r="FP315">
            <v>110.53</v>
          </cell>
          <cell r="FQ315">
            <v>0.18779000000000001</v>
          </cell>
          <cell r="FZ315">
            <v>43572</v>
          </cell>
          <cell r="GA315">
            <v>43.31</v>
          </cell>
          <cell r="GB315">
            <v>0.54103000000000001</v>
          </cell>
          <cell r="GK315">
            <v>43572</v>
          </cell>
          <cell r="GL315">
            <v>87.87</v>
          </cell>
          <cell r="GM315">
            <v>0.20516000000000001</v>
          </cell>
        </row>
        <row r="316">
          <cell r="F316">
            <v>43573</v>
          </cell>
          <cell r="G316">
            <v>100</v>
          </cell>
          <cell r="H316">
            <v>0.25666</v>
          </cell>
          <cell r="Q316">
            <v>43573</v>
          </cell>
          <cell r="R316">
            <v>130.91999999999999</v>
          </cell>
          <cell r="S316">
            <v>0.10477</v>
          </cell>
          <cell r="AB316">
            <v>43573</v>
          </cell>
          <cell r="AC316">
            <v>101.08</v>
          </cell>
          <cell r="AD316">
            <v>0.75527999999999995</v>
          </cell>
          <cell r="AM316">
            <v>43573</v>
          </cell>
          <cell r="AN316">
            <v>469.28</v>
          </cell>
          <cell r="AO316">
            <v>0.28550999999999999</v>
          </cell>
          <cell r="AX316">
            <v>43573</v>
          </cell>
          <cell r="AY316">
            <v>53.94</v>
          </cell>
          <cell r="AZ316">
            <v>0.14681</v>
          </cell>
          <cell r="BI316">
            <v>43573</v>
          </cell>
          <cell r="BJ316">
            <v>60.93</v>
          </cell>
          <cell r="BK316">
            <v>4.2049999999999997E-2</v>
          </cell>
          <cell r="BT316">
            <v>43570</v>
          </cell>
          <cell r="BU316">
            <v>2.2400000000000002</v>
          </cell>
          <cell r="BV316">
            <v>0.36879000000000001</v>
          </cell>
          <cell r="CE316">
            <v>43573</v>
          </cell>
          <cell r="CF316">
            <v>95.33</v>
          </cell>
          <cell r="CG316">
            <v>9.3310000000000004E-2</v>
          </cell>
          <cell r="CP316">
            <v>43570</v>
          </cell>
          <cell r="CQ316">
            <v>5.226</v>
          </cell>
          <cell r="CR316">
            <v>1.33101</v>
          </cell>
          <cell r="DA316">
            <v>43572</v>
          </cell>
          <cell r="DB316">
            <v>18.18</v>
          </cell>
          <cell r="DC316">
            <v>5.5300000000000002E-3</v>
          </cell>
          <cell r="DL316">
            <v>43573</v>
          </cell>
          <cell r="DM316">
            <v>86.49</v>
          </cell>
          <cell r="DN316">
            <v>0.95394999999999996</v>
          </cell>
          <cell r="DW316">
            <v>43573</v>
          </cell>
          <cell r="DX316">
            <v>189.92</v>
          </cell>
          <cell r="DY316">
            <v>0.47738000000000003</v>
          </cell>
          <cell r="EH316">
            <v>43573</v>
          </cell>
          <cell r="EI316">
            <v>169.06</v>
          </cell>
          <cell r="EJ316">
            <v>6.3768799999999999</v>
          </cell>
          <cell r="ES316">
            <v>43573</v>
          </cell>
          <cell r="ET316">
            <v>97.78</v>
          </cell>
          <cell r="EU316">
            <v>1.6149899999999999</v>
          </cell>
          <cell r="FD316">
            <v>43573</v>
          </cell>
          <cell r="FE316">
            <v>74.900000000000006</v>
          </cell>
          <cell r="FF316">
            <v>4.5469999999999997E-2</v>
          </cell>
          <cell r="FO316">
            <v>43573</v>
          </cell>
          <cell r="FP316">
            <v>112.39</v>
          </cell>
          <cell r="FQ316">
            <v>0.20330999999999999</v>
          </cell>
          <cell r="FZ316">
            <v>43573</v>
          </cell>
          <cell r="GA316">
            <v>43.27</v>
          </cell>
          <cell r="GB316">
            <v>0.77090999999999998</v>
          </cell>
          <cell r="GK316">
            <v>43573</v>
          </cell>
          <cell r="GL316">
            <v>88.26</v>
          </cell>
          <cell r="GM316">
            <v>0.18534</v>
          </cell>
        </row>
        <row r="317">
          <cell r="F317">
            <v>43577</v>
          </cell>
          <cell r="G317">
            <v>100.55</v>
          </cell>
          <cell r="H317">
            <v>0.20053000000000001</v>
          </cell>
          <cell r="Q317">
            <v>43577</v>
          </cell>
          <cell r="R317">
            <v>130.22</v>
          </cell>
          <cell r="S317">
            <v>6.6140000000000004E-2</v>
          </cell>
          <cell r="AB317">
            <v>43577</v>
          </cell>
          <cell r="AC317">
            <v>101.35</v>
          </cell>
          <cell r="AD317">
            <v>0.42864000000000002</v>
          </cell>
          <cell r="AM317">
            <v>43577</v>
          </cell>
          <cell r="AN317">
            <v>467.33</v>
          </cell>
          <cell r="AO317">
            <v>0.33856999999999998</v>
          </cell>
          <cell r="AX317">
            <v>43577</v>
          </cell>
          <cell r="AY317">
            <v>53.45</v>
          </cell>
          <cell r="AZ317">
            <v>0.17571000000000001</v>
          </cell>
          <cell r="BI317">
            <v>43577</v>
          </cell>
          <cell r="BJ317">
            <v>60.55</v>
          </cell>
          <cell r="BK317">
            <v>6.3270000000000007E-2</v>
          </cell>
          <cell r="BT317">
            <v>43571</v>
          </cell>
          <cell r="BU317">
            <v>2.2599999999999998</v>
          </cell>
          <cell r="BV317">
            <v>0.35994999999999999</v>
          </cell>
          <cell r="CE317">
            <v>43577</v>
          </cell>
          <cell r="CF317">
            <v>93.92</v>
          </cell>
          <cell r="CG317">
            <v>7.041E-2</v>
          </cell>
          <cell r="CP317">
            <v>43571</v>
          </cell>
          <cell r="CQ317">
            <v>5.1639999999999997</v>
          </cell>
          <cell r="CR317">
            <v>1.79488</v>
          </cell>
          <cell r="DA317">
            <v>43573</v>
          </cell>
          <cell r="DB317">
            <v>18.37</v>
          </cell>
          <cell r="DC317">
            <v>4.4099999999999999E-3</v>
          </cell>
          <cell r="DL317">
            <v>43577</v>
          </cell>
          <cell r="DM317">
            <v>86.62</v>
          </cell>
          <cell r="DN317">
            <v>0.45618999999999998</v>
          </cell>
          <cell r="DW317">
            <v>43577</v>
          </cell>
          <cell r="DX317">
            <v>189.93</v>
          </cell>
          <cell r="DY317">
            <v>0.49914999999999998</v>
          </cell>
          <cell r="EH317">
            <v>43577</v>
          </cell>
          <cell r="EI317">
            <v>168.24</v>
          </cell>
          <cell r="EJ317">
            <v>3.2647400000000002</v>
          </cell>
          <cell r="ES317">
            <v>43577</v>
          </cell>
          <cell r="ET317">
            <v>96.35</v>
          </cell>
          <cell r="EU317">
            <v>1.07118</v>
          </cell>
          <cell r="FD317">
            <v>43577</v>
          </cell>
          <cell r="FE317">
            <v>74.37</v>
          </cell>
          <cell r="FF317">
            <v>5.2159999999999998E-2</v>
          </cell>
          <cell r="FO317">
            <v>43577</v>
          </cell>
          <cell r="FP317">
            <v>112.16</v>
          </cell>
          <cell r="FQ317">
            <v>0.20294000000000001</v>
          </cell>
          <cell r="FZ317">
            <v>43577</v>
          </cell>
          <cell r="GA317">
            <v>42.84</v>
          </cell>
          <cell r="GB317">
            <v>0.83499999999999996</v>
          </cell>
          <cell r="GK317">
            <v>43577</v>
          </cell>
          <cell r="GL317">
            <v>87.67</v>
          </cell>
          <cell r="GM317">
            <v>0.19200999999999999</v>
          </cell>
        </row>
        <row r="318">
          <cell r="F318">
            <v>43578</v>
          </cell>
          <cell r="G318">
            <v>103.49</v>
          </cell>
          <cell r="H318">
            <v>0.4405</v>
          </cell>
          <cell r="Q318">
            <v>43578</v>
          </cell>
          <cell r="R318">
            <v>132.12</v>
          </cell>
          <cell r="S318">
            <v>0.1016</v>
          </cell>
          <cell r="AB318">
            <v>43578</v>
          </cell>
          <cell r="AC318">
            <v>104.37</v>
          </cell>
          <cell r="AD318">
            <v>0.84199000000000002</v>
          </cell>
          <cell r="AM318">
            <v>43578</v>
          </cell>
          <cell r="AN318">
            <v>479.7</v>
          </cell>
          <cell r="AO318">
            <v>0.25185000000000002</v>
          </cell>
          <cell r="AX318">
            <v>43578</v>
          </cell>
          <cell r="AY318">
            <v>54.25</v>
          </cell>
          <cell r="AZ318">
            <v>0.15507000000000001</v>
          </cell>
          <cell r="BI318">
            <v>43578</v>
          </cell>
          <cell r="BJ318">
            <v>61.59</v>
          </cell>
          <cell r="BK318">
            <v>5.7750000000000003E-2</v>
          </cell>
          <cell r="BT318">
            <v>43572</v>
          </cell>
          <cell r="BU318">
            <v>2.286</v>
          </cell>
          <cell r="BV318">
            <v>0.65437999999999996</v>
          </cell>
          <cell r="CE318">
            <v>43578</v>
          </cell>
          <cell r="CF318">
            <v>97.55</v>
          </cell>
          <cell r="CG318">
            <v>0.11149000000000001</v>
          </cell>
          <cell r="CP318">
            <v>43572</v>
          </cell>
          <cell r="CQ318">
            <v>5.1879999999999997</v>
          </cell>
          <cell r="CR318">
            <v>2.7120899999999999</v>
          </cell>
          <cell r="DA318">
            <v>43577</v>
          </cell>
          <cell r="DB318">
            <v>18.59</v>
          </cell>
          <cell r="DC318">
            <v>1.6199999999999999E-2</v>
          </cell>
          <cell r="DL318">
            <v>43578</v>
          </cell>
          <cell r="DM318">
            <v>87.29</v>
          </cell>
          <cell r="DN318">
            <v>0.75341999999999998</v>
          </cell>
          <cell r="DW318">
            <v>43578</v>
          </cell>
          <cell r="DX318">
            <v>189.35</v>
          </cell>
          <cell r="DY318">
            <v>0.73368999999999995</v>
          </cell>
          <cell r="EH318">
            <v>43578</v>
          </cell>
          <cell r="EI318">
            <v>171.81</v>
          </cell>
          <cell r="EJ318">
            <v>4.1694500000000003</v>
          </cell>
          <cell r="ES318">
            <v>43578</v>
          </cell>
          <cell r="ET318">
            <v>97.59</v>
          </cell>
          <cell r="EU318">
            <v>1.5687899999999999</v>
          </cell>
          <cell r="FD318">
            <v>43578</v>
          </cell>
          <cell r="FE318">
            <v>75.430000000000007</v>
          </cell>
          <cell r="FF318">
            <v>8.0780000000000005E-2</v>
          </cell>
          <cell r="FO318">
            <v>43578</v>
          </cell>
          <cell r="FP318">
            <v>114.67</v>
          </cell>
          <cell r="FQ318">
            <v>0.27605000000000002</v>
          </cell>
          <cell r="FZ318">
            <v>43578</v>
          </cell>
          <cell r="GA318">
            <v>42.98</v>
          </cell>
          <cell r="GB318">
            <v>1.05728</v>
          </cell>
          <cell r="GK318">
            <v>43578</v>
          </cell>
          <cell r="GL318">
            <v>88.18</v>
          </cell>
          <cell r="GM318">
            <v>0.17799000000000001</v>
          </cell>
        </row>
        <row r="319">
          <cell r="F319">
            <v>43579</v>
          </cell>
          <cell r="G319">
            <v>103.5</v>
          </cell>
          <cell r="H319">
            <v>0.34366999999999998</v>
          </cell>
          <cell r="Q319">
            <v>43579</v>
          </cell>
          <cell r="R319">
            <v>133.5</v>
          </cell>
          <cell r="S319">
            <v>8.4159999999999999E-2</v>
          </cell>
          <cell r="AB319">
            <v>43579</v>
          </cell>
          <cell r="AC319">
            <v>104.49</v>
          </cell>
          <cell r="AD319">
            <v>0.42657</v>
          </cell>
          <cell r="AM319">
            <v>43579</v>
          </cell>
          <cell r="AN319">
            <v>477.42</v>
          </cell>
          <cell r="AO319">
            <v>0.33428999999999998</v>
          </cell>
          <cell r="AX319">
            <v>43579</v>
          </cell>
          <cell r="AY319">
            <v>54.21</v>
          </cell>
          <cell r="AZ319">
            <v>0.35291</v>
          </cell>
          <cell r="BI319">
            <v>43579</v>
          </cell>
          <cell r="BJ319">
            <v>62.15</v>
          </cell>
          <cell r="BK319">
            <v>5.3760000000000002E-2</v>
          </cell>
          <cell r="BT319">
            <v>43573</v>
          </cell>
          <cell r="BU319">
            <v>2.2599999999999998</v>
          </cell>
          <cell r="BV319">
            <v>0.63571999999999995</v>
          </cell>
          <cell r="CE319">
            <v>43579</v>
          </cell>
          <cell r="CF319">
            <v>96.78</v>
          </cell>
          <cell r="CG319">
            <v>0.1143</v>
          </cell>
          <cell r="CP319">
            <v>43573</v>
          </cell>
          <cell r="CQ319">
            <v>5.1879999999999997</v>
          </cell>
          <cell r="CR319">
            <v>1.3470200000000001</v>
          </cell>
          <cell r="DA319">
            <v>43578</v>
          </cell>
          <cell r="DB319">
            <v>18.66</v>
          </cell>
          <cell r="DC319">
            <v>1.8929999999999999E-2</v>
          </cell>
          <cell r="DL319">
            <v>43579</v>
          </cell>
          <cell r="DM319">
            <v>87.1</v>
          </cell>
          <cell r="DN319">
            <v>0.7006</v>
          </cell>
          <cell r="DW319">
            <v>43579</v>
          </cell>
          <cell r="DX319">
            <v>187.46</v>
          </cell>
          <cell r="DY319">
            <v>0.68618000000000001</v>
          </cell>
          <cell r="EH319">
            <v>43579</v>
          </cell>
          <cell r="EI319">
            <v>171.29</v>
          </cell>
          <cell r="EJ319">
            <v>3.8252199999999998</v>
          </cell>
          <cell r="ES319">
            <v>43579</v>
          </cell>
          <cell r="ET319">
            <v>97.26</v>
          </cell>
          <cell r="EU319">
            <v>0.83253999999999995</v>
          </cell>
          <cell r="FD319">
            <v>43579</v>
          </cell>
          <cell r="FE319">
            <v>76.099999999999994</v>
          </cell>
          <cell r="FF319">
            <v>4.9950000000000001E-2</v>
          </cell>
          <cell r="FO319">
            <v>43579</v>
          </cell>
          <cell r="FP319">
            <v>114.12</v>
          </cell>
          <cell r="FQ319">
            <v>0.14902000000000001</v>
          </cell>
          <cell r="FZ319">
            <v>43579</v>
          </cell>
          <cell r="GA319">
            <v>42.9</v>
          </cell>
          <cell r="GB319">
            <v>0.90193000000000001</v>
          </cell>
          <cell r="GK319">
            <v>43579</v>
          </cell>
          <cell r="GL319">
            <v>87.75</v>
          </cell>
          <cell r="GM319">
            <v>0.16772000000000001</v>
          </cell>
        </row>
        <row r="320">
          <cell r="F320">
            <v>43580</v>
          </cell>
          <cell r="G320">
            <v>103.58</v>
          </cell>
          <cell r="H320">
            <v>0.39489000000000002</v>
          </cell>
          <cell r="Q320">
            <v>43580</v>
          </cell>
          <cell r="R320">
            <v>133.19</v>
          </cell>
          <cell r="S320">
            <v>0.13652</v>
          </cell>
          <cell r="AB320">
            <v>43580</v>
          </cell>
          <cell r="AC320">
            <v>100.93</v>
          </cell>
          <cell r="AD320">
            <v>0.54127999999999998</v>
          </cell>
          <cell r="AM320">
            <v>43580</v>
          </cell>
          <cell r="AN320">
            <v>476.81</v>
          </cell>
          <cell r="AO320">
            <v>0.17372000000000001</v>
          </cell>
          <cell r="AX320">
            <v>43580</v>
          </cell>
          <cell r="AY320">
            <v>52.85</v>
          </cell>
          <cell r="AZ320">
            <v>0.28977999999999998</v>
          </cell>
          <cell r="BI320">
            <v>43580</v>
          </cell>
          <cell r="BJ320">
            <v>61.23</v>
          </cell>
          <cell r="BK320">
            <v>6.2210000000000001E-2</v>
          </cell>
          <cell r="BT320">
            <v>43578</v>
          </cell>
          <cell r="BU320">
            <v>2.254</v>
          </cell>
          <cell r="BV320">
            <v>0.52629000000000004</v>
          </cell>
          <cell r="CE320">
            <v>43580</v>
          </cell>
          <cell r="CF320">
            <v>95.92</v>
          </cell>
          <cell r="CG320">
            <v>0.11459</v>
          </cell>
          <cell r="CP320">
            <v>43578</v>
          </cell>
          <cell r="CQ320">
            <v>5.1920000000000002</v>
          </cell>
          <cell r="CR320">
            <v>3.9432100000000001</v>
          </cell>
          <cell r="DA320">
            <v>43579</v>
          </cell>
          <cell r="DB320">
            <v>18.899999999999999</v>
          </cell>
          <cell r="DC320">
            <v>1.4959999999999999E-2</v>
          </cell>
          <cell r="DL320">
            <v>43580</v>
          </cell>
          <cell r="DM320">
            <v>85.91</v>
          </cell>
          <cell r="DN320">
            <v>1.1070899999999999</v>
          </cell>
          <cell r="DW320">
            <v>43580</v>
          </cell>
          <cell r="DX320">
            <v>182.02</v>
          </cell>
          <cell r="DY320">
            <v>0.96384000000000003</v>
          </cell>
          <cell r="EH320">
            <v>43580</v>
          </cell>
          <cell r="EI320">
            <v>170.42</v>
          </cell>
          <cell r="EJ320">
            <v>3.3403299999999998</v>
          </cell>
          <cell r="ES320">
            <v>43580</v>
          </cell>
          <cell r="ET320">
            <v>96.22</v>
          </cell>
          <cell r="EU320">
            <v>1.3678600000000001</v>
          </cell>
          <cell r="FD320">
            <v>43580</v>
          </cell>
          <cell r="FE320">
            <v>73.77</v>
          </cell>
          <cell r="FF320">
            <v>3.6089999999999997E-2</v>
          </cell>
          <cell r="FO320">
            <v>43580</v>
          </cell>
          <cell r="FP320">
            <v>113.53</v>
          </cell>
          <cell r="FQ320">
            <v>0.20050000000000001</v>
          </cell>
          <cell r="FZ320">
            <v>43580</v>
          </cell>
          <cell r="GA320">
            <v>41.69</v>
          </cell>
          <cell r="GB320">
            <v>0.83394000000000001</v>
          </cell>
          <cell r="GK320">
            <v>43580</v>
          </cell>
          <cell r="GL320">
            <v>85.97</v>
          </cell>
          <cell r="GM320">
            <v>0.14552000000000001</v>
          </cell>
        </row>
        <row r="321">
          <cell r="F321">
            <v>43581</v>
          </cell>
          <cell r="G321">
            <v>104.82</v>
          </cell>
          <cell r="H321">
            <v>0.28034999999999999</v>
          </cell>
          <cell r="Q321">
            <v>43581</v>
          </cell>
          <cell r="R321">
            <v>134.91999999999999</v>
          </cell>
          <cell r="S321">
            <v>7.0919999999999997E-2</v>
          </cell>
          <cell r="AB321">
            <v>43581</v>
          </cell>
          <cell r="AC321">
            <v>102.73</v>
          </cell>
          <cell r="AD321">
            <v>0.33717000000000003</v>
          </cell>
          <cell r="AM321">
            <v>43581</v>
          </cell>
          <cell r="AN321">
            <v>482.93</v>
          </cell>
          <cell r="AO321">
            <v>0.22645999999999999</v>
          </cell>
          <cell r="AX321">
            <v>43581</v>
          </cell>
          <cell r="AY321">
            <v>54.25</v>
          </cell>
          <cell r="AZ321">
            <v>0.48549999999999999</v>
          </cell>
          <cell r="BI321">
            <v>43581</v>
          </cell>
          <cell r="BJ321">
            <v>61.85</v>
          </cell>
          <cell r="BK321">
            <v>4.929E-2</v>
          </cell>
          <cell r="BT321">
            <v>43579</v>
          </cell>
          <cell r="BU321">
            <v>2.2759999999999998</v>
          </cell>
          <cell r="BV321">
            <v>0.71967000000000003</v>
          </cell>
          <cell r="CE321">
            <v>43581</v>
          </cell>
          <cell r="CF321">
            <v>91.41</v>
          </cell>
          <cell r="CG321">
            <v>0.16677</v>
          </cell>
          <cell r="CP321">
            <v>43579</v>
          </cell>
          <cell r="CQ321">
            <v>5.242</v>
          </cell>
          <cell r="CR321">
            <v>3.1734100000000001</v>
          </cell>
          <cell r="DA321">
            <v>43580</v>
          </cell>
          <cell r="DB321">
            <v>18.940000000000001</v>
          </cell>
          <cell r="DC321">
            <v>8.3199999999999993E-3</v>
          </cell>
          <cell r="DL321">
            <v>43581</v>
          </cell>
          <cell r="DM321">
            <v>87.3</v>
          </cell>
          <cell r="DN321">
            <v>1.04817</v>
          </cell>
          <cell r="DW321">
            <v>43581</v>
          </cell>
          <cell r="DX321">
            <v>183</v>
          </cell>
          <cell r="DY321">
            <v>0.80257000000000001</v>
          </cell>
          <cell r="EH321">
            <v>43581</v>
          </cell>
          <cell r="EI321">
            <v>172.25</v>
          </cell>
          <cell r="EJ321">
            <v>2.7032600000000002</v>
          </cell>
          <cell r="ES321">
            <v>43581</v>
          </cell>
          <cell r="ET321">
            <v>97.03</v>
          </cell>
          <cell r="EU321">
            <v>0.75555000000000005</v>
          </cell>
          <cell r="FD321">
            <v>43581</v>
          </cell>
          <cell r="FE321">
            <v>74.63</v>
          </cell>
          <cell r="FF321">
            <v>3.3840000000000002E-2</v>
          </cell>
          <cell r="FO321">
            <v>43581</v>
          </cell>
          <cell r="FP321">
            <v>114.73</v>
          </cell>
          <cell r="FQ321">
            <v>0.22938</v>
          </cell>
          <cell r="FZ321">
            <v>43581</v>
          </cell>
          <cell r="GA321">
            <v>42.01</v>
          </cell>
          <cell r="GB321">
            <v>1.0650900000000001</v>
          </cell>
          <cell r="GK321">
            <v>43581</v>
          </cell>
          <cell r="GL321">
            <v>86.95</v>
          </cell>
          <cell r="GM321">
            <v>0.13865</v>
          </cell>
        </row>
        <row r="322">
          <cell r="F322">
            <v>43584</v>
          </cell>
          <cell r="G322">
            <v>105.6</v>
          </cell>
          <cell r="H322">
            <v>0.42359999999999998</v>
          </cell>
          <cell r="Q322">
            <v>43584</v>
          </cell>
          <cell r="R322">
            <v>137.72999999999999</v>
          </cell>
          <cell r="S322">
            <v>9.2700000000000005E-2</v>
          </cell>
          <cell r="AB322">
            <v>43584</v>
          </cell>
          <cell r="AC322">
            <v>102.92</v>
          </cell>
          <cell r="AD322">
            <v>0.73440000000000005</v>
          </cell>
          <cell r="AM322">
            <v>43584</v>
          </cell>
          <cell r="AN322">
            <v>482.57</v>
          </cell>
          <cell r="AO322">
            <v>0.25291000000000002</v>
          </cell>
          <cell r="AX322">
            <v>43584</v>
          </cell>
          <cell r="AY322">
            <v>55.98</v>
          </cell>
          <cell r="AZ322">
            <v>0.31711</v>
          </cell>
          <cell r="BI322">
            <v>43584</v>
          </cell>
          <cell r="BJ322">
            <v>62.57</v>
          </cell>
          <cell r="BK322">
            <v>0.12948999999999999</v>
          </cell>
          <cell r="BT322">
            <v>43580</v>
          </cell>
          <cell r="BU322">
            <v>2.25</v>
          </cell>
          <cell r="BV322">
            <v>0.46578999999999998</v>
          </cell>
          <cell r="CE322">
            <v>43584</v>
          </cell>
          <cell r="CF322">
            <v>93.74</v>
          </cell>
          <cell r="CG322">
            <v>0.11434</v>
          </cell>
          <cell r="CP322">
            <v>43580</v>
          </cell>
          <cell r="CQ322">
            <v>5.3540000000000001</v>
          </cell>
          <cell r="CR322">
            <v>2.8003399999999998</v>
          </cell>
          <cell r="DA322">
            <v>43581</v>
          </cell>
          <cell r="DB322">
            <v>18.7</v>
          </cell>
          <cell r="DC322">
            <v>1.379E-2</v>
          </cell>
          <cell r="DL322">
            <v>43584</v>
          </cell>
          <cell r="DM322">
            <v>87.44</v>
          </cell>
          <cell r="DN322">
            <v>1.04996</v>
          </cell>
          <cell r="DW322">
            <v>43584</v>
          </cell>
          <cell r="DX322">
            <v>183.47</v>
          </cell>
          <cell r="DY322">
            <v>1.58314</v>
          </cell>
          <cell r="EH322">
            <v>43584</v>
          </cell>
          <cell r="EI322">
            <v>172.55</v>
          </cell>
          <cell r="EJ322">
            <v>2.9432</v>
          </cell>
          <cell r="ES322">
            <v>43584</v>
          </cell>
          <cell r="ET322">
            <v>97.75</v>
          </cell>
          <cell r="EU322">
            <v>0.93001</v>
          </cell>
          <cell r="FD322">
            <v>43584</v>
          </cell>
          <cell r="FE322">
            <v>75.599999999999994</v>
          </cell>
          <cell r="FF322">
            <v>0.10038</v>
          </cell>
          <cell r="FO322">
            <v>43584</v>
          </cell>
          <cell r="FP322">
            <v>115.09</v>
          </cell>
          <cell r="FQ322">
            <v>0.15719</v>
          </cell>
          <cell r="FZ322">
            <v>43584</v>
          </cell>
          <cell r="GA322">
            <v>41.62</v>
          </cell>
          <cell r="GB322">
            <v>1.5162800000000001</v>
          </cell>
          <cell r="GK322">
            <v>43584</v>
          </cell>
          <cell r="GL322">
            <v>87.72</v>
          </cell>
          <cell r="GM322">
            <v>0.24262</v>
          </cell>
        </row>
        <row r="323">
          <cell r="F323">
            <v>43585</v>
          </cell>
          <cell r="G323">
            <v>105.53</v>
          </cell>
          <cell r="H323">
            <v>0.38307000000000002</v>
          </cell>
          <cell r="Q323">
            <v>43585</v>
          </cell>
          <cell r="R323">
            <v>137.55000000000001</v>
          </cell>
          <cell r="S323">
            <v>0.10185</v>
          </cell>
          <cell r="AB323">
            <v>43585</v>
          </cell>
          <cell r="AC323">
            <v>108.9</v>
          </cell>
          <cell r="AD323">
            <v>1.1996</v>
          </cell>
          <cell r="AM323">
            <v>43585</v>
          </cell>
          <cell r="AN323">
            <v>482.52</v>
          </cell>
          <cell r="AO323">
            <v>0.31763000000000002</v>
          </cell>
          <cell r="AX323">
            <v>43585</v>
          </cell>
          <cell r="AY323">
            <v>55.62</v>
          </cell>
          <cell r="AZ323">
            <v>0.64880000000000004</v>
          </cell>
          <cell r="BI323">
            <v>43585</v>
          </cell>
          <cell r="BJ323">
            <v>61.91</v>
          </cell>
          <cell r="BK323">
            <v>0.12529000000000001</v>
          </cell>
          <cell r="BT323">
            <v>43581</v>
          </cell>
          <cell r="BU323">
            <v>2.27</v>
          </cell>
          <cell r="BV323">
            <v>0.88341000000000003</v>
          </cell>
          <cell r="CE323">
            <v>43585</v>
          </cell>
          <cell r="CF323">
            <v>93.64</v>
          </cell>
          <cell r="CG323">
            <v>0.13211000000000001</v>
          </cell>
          <cell r="CP323">
            <v>43581</v>
          </cell>
          <cell r="CQ323">
            <v>5.3959999999999999</v>
          </cell>
          <cell r="CR323">
            <v>2.2632400000000001</v>
          </cell>
          <cell r="DA323">
            <v>43584</v>
          </cell>
          <cell r="DB323">
            <v>18.7</v>
          </cell>
          <cell r="DC323">
            <v>2.462E-2</v>
          </cell>
          <cell r="DL323">
            <v>43585</v>
          </cell>
          <cell r="DM323">
            <v>88.17</v>
          </cell>
          <cell r="DN323">
            <v>1.68909</v>
          </cell>
          <cell r="DW323">
            <v>43585</v>
          </cell>
          <cell r="DX323">
            <v>181.08</v>
          </cell>
          <cell r="DY323">
            <v>1.37019</v>
          </cell>
          <cell r="EH323">
            <v>43585</v>
          </cell>
          <cell r="EI323">
            <v>173.63</v>
          </cell>
          <cell r="EJ323">
            <v>3.6516899999999999</v>
          </cell>
          <cell r="ES323">
            <v>43585</v>
          </cell>
          <cell r="ET323">
            <v>98.04</v>
          </cell>
          <cell r="EU323">
            <v>2.2918400000000001</v>
          </cell>
          <cell r="FD323">
            <v>43585</v>
          </cell>
          <cell r="FE323">
            <v>66.069999999999993</v>
          </cell>
          <cell r="FF323">
            <v>0.19621</v>
          </cell>
          <cell r="FO323">
            <v>43585</v>
          </cell>
          <cell r="FP323">
            <v>113.94</v>
          </cell>
          <cell r="FQ323">
            <v>0.17297999999999999</v>
          </cell>
          <cell r="FZ323">
            <v>43585</v>
          </cell>
          <cell r="GA323">
            <v>39.36</v>
          </cell>
          <cell r="GB323">
            <v>3.5800999999999998</v>
          </cell>
          <cell r="GK323">
            <v>43585</v>
          </cell>
          <cell r="GL323">
            <v>85.05</v>
          </cell>
          <cell r="GM323">
            <v>0.73812</v>
          </cell>
        </row>
        <row r="324">
          <cell r="F324">
            <v>43586</v>
          </cell>
          <cell r="G324">
            <v>103.23</v>
          </cell>
          <cell r="H324">
            <v>0.53108</v>
          </cell>
          <cell r="Q324">
            <v>43586</v>
          </cell>
          <cell r="R324">
            <v>138.30000000000001</v>
          </cell>
          <cell r="S324">
            <v>9.4119999999999995E-2</v>
          </cell>
          <cell r="AB324">
            <v>43586</v>
          </cell>
          <cell r="AC324">
            <v>108.17</v>
          </cell>
          <cell r="AD324">
            <v>0.61251999999999995</v>
          </cell>
          <cell r="AM324">
            <v>43586</v>
          </cell>
          <cell r="AN324">
            <v>477.59</v>
          </cell>
          <cell r="AO324">
            <v>0.14693000000000001</v>
          </cell>
          <cell r="AX324">
            <v>43586</v>
          </cell>
          <cell r="AY324">
            <v>56.72</v>
          </cell>
          <cell r="AZ324">
            <v>0.61172000000000004</v>
          </cell>
          <cell r="BI324">
            <v>43586</v>
          </cell>
          <cell r="BJ324">
            <v>62.25</v>
          </cell>
          <cell r="BK324">
            <v>0.25727</v>
          </cell>
          <cell r="BT324">
            <v>43584</v>
          </cell>
          <cell r="BU324">
            <v>2.282</v>
          </cell>
          <cell r="BV324">
            <v>0.56462000000000001</v>
          </cell>
          <cell r="CE324">
            <v>43586</v>
          </cell>
          <cell r="CF324">
            <v>91.75</v>
          </cell>
          <cell r="CG324">
            <v>0.24104</v>
          </cell>
          <cell r="CP324">
            <v>43584</v>
          </cell>
          <cell r="CQ324">
            <v>5.4240000000000004</v>
          </cell>
          <cell r="CR324">
            <v>1.23451</v>
          </cell>
          <cell r="DA324">
            <v>43585</v>
          </cell>
          <cell r="DB324">
            <v>18.75</v>
          </cell>
          <cell r="DC324">
            <v>8.2809999999999995E-2</v>
          </cell>
          <cell r="DL324">
            <v>43586</v>
          </cell>
          <cell r="DM324">
            <v>86.36</v>
          </cell>
          <cell r="DN324">
            <v>1.7090799999999999</v>
          </cell>
          <cell r="DW324">
            <v>43586</v>
          </cell>
          <cell r="DX324">
            <v>179.99</v>
          </cell>
          <cell r="DY324">
            <v>1.1137900000000001</v>
          </cell>
          <cell r="EH324">
            <v>43586</v>
          </cell>
          <cell r="EI324">
            <v>170.94</v>
          </cell>
          <cell r="EJ324">
            <v>3.7622599999999999</v>
          </cell>
          <cell r="ES324">
            <v>43586</v>
          </cell>
          <cell r="ET324">
            <v>97.33</v>
          </cell>
          <cell r="EU324">
            <v>0.81272</v>
          </cell>
          <cell r="FD324">
            <v>43586</v>
          </cell>
          <cell r="FE324">
            <v>65.099999999999994</v>
          </cell>
          <cell r="FF324">
            <v>0.13245000000000001</v>
          </cell>
          <cell r="FO324">
            <v>43586</v>
          </cell>
          <cell r="FP324">
            <v>114.31</v>
          </cell>
          <cell r="FQ324">
            <v>0.14960000000000001</v>
          </cell>
          <cell r="FZ324">
            <v>43586</v>
          </cell>
          <cell r="GA324">
            <v>39.53</v>
          </cell>
          <cell r="GB324">
            <v>2.25787</v>
          </cell>
          <cell r="GK324">
            <v>43586</v>
          </cell>
          <cell r="GL324">
            <v>85</v>
          </cell>
          <cell r="GM324">
            <v>0.36379</v>
          </cell>
        </row>
        <row r="325">
          <cell r="F325">
            <v>43587</v>
          </cell>
          <cell r="G325">
            <v>103.6</v>
          </cell>
          <cell r="H325">
            <v>0.4128</v>
          </cell>
          <cell r="Q325">
            <v>43587</v>
          </cell>
          <cell r="R325">
            <v>138.58000000000001</v>
          </cell>
          <cell r="S325">
            <v>8.2280000000000006E-2</v>
          </cell>
          <cell r="AB325">
            <v>43587</v>
          </cell>
          <cell r="AC325">
            <v>108.52</v>
          </cell>
          <cell r="AD325">
            <v>0.54979999999999996</v>
          </cell>
          <cell r="AM325">
            <v>43587</v>
          </cell>
          <cell r="AN325">
            <v>478.59</v>
          </cell>
          <cell r="AO325">
            <v>0.24840999999999999</v>
          </cell>
          <cell r="AX325">
            <v>43587</v>
          </cell>
          <cell r="AY325">
            <v>56.6</v>
          </cell>
          <cell r="AZ325">
            <v>0.21101</v>
          </cell>
          <cell r="BI325">
            <v>43587</v>
          </cell>
          <cell r="BJ325">
            <v>60.7</v>
          </cell>
          <cell r="BK325">
            <v>0.17208999999999999</v>
          </cell>
          <cell r="BT325">
            <v>43585</v>
          </cell>
          <cell r="BU325">
            <v>2.3180000000000001</v>
          </cell>
          <cell r="BV325">
            <v>0.68311999999999995</v>
          </cell>
          <cell r="CE325">
            <v>43587</v>
          </cell>
          <cell r="CF325">
            <v>92.84</v>
          </cell>
          <cell r="CG325">
            <v>9.3700000000000006E-2</v>
          </cell>
          <cell r="CP325">
            <v>43585</v>
          </cell>
          <cell r="CQ325">
            <v>5.444</v>
          </cell>
          <cell r="CR325">
            <v>1.8946000000000001</v>
          </cell>
          <cell r="DA325">
            <v>43586</v>
          </cell>
          <cell r="DB325">
            <v>18.5</v>
          </cell>
          <cell r="DC325">
            <v>2.2700000000000001E-2</v>
          </cell>
          <cell r="DL325">
            <v>43587</v>
          </cell>
          <cell r="DM325">
            <v>87.02</v>
          </cell>
          <cell r="DN325">
            <v>0.97431999999999996</v>
          </cell>
          <cell r="DW325">
            <v>43587</v>
          </cell>
          <cell r="DX325">
            <v>176.08</v>
          </cell>
          <cell r="DY325">
            <v>1.7195199999999999</v>
          </cell>
          <cell r="EH325">
            <v>43587</v>
          </cell>
          <cell r="EI325">
            <v>171.38</v>
          </cell>
          <cell r="EJ325">
            <v>4.4217199999999997</v>
          </cell>
          <cell r="ES325">
            <v>43587</v>
          </cell>
          <cell r="ET325">
            <v>97.88</v>
          </cell>
          <cell r="EU325">
            <v>0.91461999999999999</v>
          </cell>
          <cell r="FD325">
            <v>43587</v>
          </cell>
          <cell r="FE325">
            <v>66.84</v>
          </cell>
          <cell r="FF325">
            <v>0.10161000000000001</v>
          </cell>
          <cell r="FO325">
            <v>43587</v>
          </cell>
          <cell r="FP325">
            <v>114.57</v>
          </cell>
          <cell r="FQ325">
            <v>0.22906000000000001</v>
          </cell>
          <cell r="FZ325">
            <v>43587</v>
          </cell>
          <cell r="GA325">
            <v>39.770000000000003</v>
          </cell>
          <cell r="GB325">
            <v>1.24221</v>
          </cell>
          <cell r="GK325">
            <v>43587</v>
          </cell>
          <cell r="GL325">
            <v>85.61</v>
          </cell>
          <cell r="GM325">
            <v>0.31540000000000001</v>
          </cell>
        </row>
        <row r="326">
          <cell r="F326">
            <v>43588</v>
          </cell>
          <cell r="G326">
            <v>104.57</v>
          </cell>
          <cell r="H326">
            <v>0.30196000000000001</v>
          </cell>
          <cell r="Q326">
            <v>43588</v>
          </cell>
          <cell r="R326">
            <v>142.11000000000001</v>
          </cell>
          <cell r="S326">
            <v>6.6729999999999998E-2</v>
          </cell>
          <cell r="AB326">
            <v>43588</v>
          </cell>
          <cell r="AC326">
            <v>112.34</v>
          </cell>
          <cell r="AD326">
            <v>0.36237999999999998</v>
          </cell>
          <cell r="AM326">
            <v>43588</v>
          </cell>
          <cell r="AN326">
            <v>478.35</v>
          </cell>
          <cell r="AO326">
            <v>0.18335000000000001</v>
          </cell>
          <cell r="AX326">
            <v>43588</v>
          </cell>
          <cell r="AY326">
            <v>57.83</v>
          </cell>
          <cell r="AZ326">
            <v>0.25692999999999999</v>
          </cell>
          <cell r="BI326">
            <v>43588</v>
          </cell>
          <cell r="BJ326">
            <v>62.74</v>
          </cell>
          <cell r="BK326">
            <v>0.13905999999999999</v>
          </cell>
          <cell r="BT326">
            <v>43586</v>
          </cell>
          <cell r="BU326">
            <v>2.34</v>
          </cell>
          <cell r="BV326">
            <v>1.4999</v>
          </cell>
          <cell r="CE326">
            <v>43588</v>
          </cell>
          <cell r="CF326">
            <v>94.94</v>
          </cell>
          <cell r="CG326">
            <v>0.14591000000000001</v>
          </cell>
          <cell r="CP326">
            <v>43586</v>
          </cell>
          <cell r="CQ326">
            <v>5.4580000000000002</v>
          </cell>
          <cell r="CR326">
            <v>0.55247999999999997</v>
          </cell>
          <cell r="DA326">
            <v>43587</v>
          </cell>
          <cell r="DB326">
            <v>18.32</v>
          </cell>
          <cell r="DC326">
            <v>8.2400000000000008E-3</v>
          </cell>
          <cell r="DL326">
            <v>43588</v>
          </cell>
          <cell r="DM326">
            <v>87.35</v>
          </cell>
          <cell r="DN326">
            <v>1.0487900000000001</v>
          </cell>
          <cell r="DW326">
            <v>43588</v>
          </cell>
          <cell r="DX326">
            <v>179.85</v>
          </cell>
          <cell r="DY326">
            <v>0.82913000000000003</v>
          </cell>
          <cell r="EH326">
            <v>43588</v>
          </cell>
          <cell r="EI326">
            <v>173.54</v>
          </cell>
          <cell r="EJ326">
            <v>4.1287500000000001</v>
          </cell>
          <cell r="ES326">
            <v>43588</v>
          </cell>
          <cell r="ET326">
            <v>99.37</v>
          </cell>
          <cell r="EU326">
            <v>0.97428000000000003</v>
          </cell>
          <cell r="FD326">
            <v>43588</v>
          </cell>
          <cell r="FE326">
            <v>69.62</v>
          </cell>
          <cell r="FF326">
            <v>8.2549999999999998E-2</v>
          </cell>
          <cell r="FO326">
            <v>43588</v>
          </cell>
          <cell r="FP326">
            <v>115.85</v>
          </cell>
          <cell r="FQ326">
            <v>0.20521</v>
          </cell>
          <cell r="FZ326">
            <v>43588</v>
          </cell>
          <cell r="GA326">
            <v>40.32</v>
          </cell>
          <cell r="GB326">
            <v>0.93693000000000004</v>
          </cell>
          <cell r="GK326">
            <v>43588</v>
          </cell>
          <cell r="GL326">
            <v>88.74</v>
          </cell>
          <cell r="GM326">
            <v>0.35396</v>
          </cell>
        </row>
        <row r="327">
          <cell r="F327">
            <v>43591</v>
          </cell>
          <cell r="G327">
            <v>106.65</v>
          </cell>
          <cell r="H327">
            <v>0.34994999999999998</v>
          </cell>
          <cell r="Q327">
            <v>43591</v>
          </cell>
          <cell r="R327">
            <v>141.1</v>
          </cell>
          <cell r="S327">
            <v>0.11022999999999999</v>
          </cell>
          <cell r="AB327">
            <v>43591</v>
          </cell>
          <cell r="AC327">
            <v>111.5</v>
          </cell>
          <cell r="AD327">
            <v>0.33178000000000002</v>
          </cell>
          <cell r="AM327">
            <v>43591</v>
          </cell>
          <cell r="AN327">
            <v>475.29</v>
          </cell>
          <cell r="AO327">
            <v>0.28755999999999998</v>
          </cell>
          <cell r="AX327">
            <v>43591</v>
          </cell>
          <cell r="AY327">
            <v>57.89</v>
          </cell>
          <cell r="AZ327">
            <v>0.21803</v>
          </cell>
          <cell r="BI327">
            <v>43591</v>
          </cell>
          <cell r="BJ327">
            <v>62.21</v>
          </cell>
          <cell r="BK327">
            <v>0.12972</v>
          </cell>
          <cell r="BT327">
            <v>43587</v>
          </cell>
          <cell r="BU327">
            <v>2.306</v>
          </cell>
          <cell r="BV327">
            <v>0.88107000000000002</v>
          </cell>
          <cell r="CE327">
            <v>43591</v>
          </cell>
          <cell r="CF327">
            <v>93.29</v>
          </cell>
          <cell r="CG327">
            <v>7.4370000000000006E-2</v>
          </cell>
          <cell r="CP327">
            <v>43587</v>
          </cell>
          <cell r="CQ327">
            <v>5.4340000000000002</v>
          </cell>
          <cell r="CR327">
            <v>1.47458</v>
          </cell>
          <cell r="DA327">
            <v>43588</v>
          </cell>
          <cell r="DB327">
            <v>18.47</v>
          </cell>
          <cell r="DC327">
            <v>2.7399999999999998E-3</v>
          </cell>
          <cell r="DL327">
            <v>43591</v>
          </cell>
          <cell r="DM327">
            <v>86.52</v>
          </cell>
          <cell r="DN327">
            <v>0.95330999999999999</v>
          </cell>
          <cell r="DW327">
            <v>43591</v>
          </cell>
          <cell r="DX327">
            <v>177.05</v>
          </cell>
          <cell r="DY327">
            <v>0.87990999999999997</v>
          </cell>
          <cell r="EH327">
            <v>43591</v>
          </cell>
          <cell r="EI327">
            <v>172.61</v>
          </cell>
          <cell r="EJ327">
            <v>3.00204</v>
          </cell>
          <cell r="ES327">
            <v>43591</v>
          </cell>
          <cell r="ET327">
            <v>97.92</v>
          </cell>
          <cell r="EU327">
            <v>1.0188600000000001</v>
          </cell>
          <cell r="FD327">
            <v>43591</v>
          </cell>
          <cell r="FE327">
            <v>71.27</v>
          </cell>
          <cell r="FF327">
            <v>0.11811000000000001</v>
          </cell>
          <cell r="FO327">
            <v>43591</v>
          </cell>
          <cell r="FP327">
            <v>115.82</v>
          </cell>
          <cell r="FQ327">
            <v>0.29343000000000002</v>
          </cell>
          <cell r="FZ327">
            <v>43591</v>
          </cell>
          <cell r="GA327">
            <v>40.1</v>
          </cell>
          <cell r="GB327">
            <v>1.3818699999999999</v>
          </cell>
          <cell r="GK327">
            <v>43591</v>
          </cell>
          <cell r="GL327">
            <v>87.56</v>
          </cell>
          <cell r="GM327">
            <v>0.32163000000000003</v>
          </cell>
        </row>
        <row r="328">
          <cell r="F328">
            <v>43592</v>
          </cell>
          <cell r="G328">
            <v>104.61</v>
          </cell>
          <cell r="H328">
            <v>0.31191000000000002</v>
          </cell>
          <cell r="Q328">
            <v>43592</v>
          </cell>
          <cell r="R328">
            <v>137.28</v>
          </cell>
          <cell r="S328">
            <v>7.7640000000000001E-2</v>
          </cell>
          <cell r="AB328">
            <v>43592</v>
          </cell>
          <cell r="AC328">
            <v>109.12</v>
          </cell>
          <cell r="AD328">
            <v>0.43531999999999998</v>
          </cell>
          <cell r="AM328">
            <v>43592</v>
          </cell>
          <cell r="AN328">
            <v>469.05</v>
          </cell>
          <cell r="AO328">
            <v>0.54634000000000005</v>
          </cell>
          <cell r="AX328">
            <v>43592</v>
          </cell>
          <cell r="AY328">
            <v>56.35</v>
          </cell>
          <cell r="AZ328">
            <v>0.22586999999999999</v>
          </cell>
          <cell r="BI328">
            <v>43592</v>
          </cell>
          <cell r="BJ328">
            <v>61.01</v>
          </cell>
          <cell r="BK328">
            <v>9.5610000000000001E-2</v>
          </cell>
          <cell r="BT328">
            <v>43588</v>
          </cell>
          <cell r="BU328">
            <v>2.31</v>
          </cell>
          <cell r="BV328">
            <v>0.92110000000000003</v>
          </cell>
          <cell r="CE328">
            <v>43592</v>
          </cell>
          <cell r="CF328">
            <v>91.35</v>
          </cell>
          <cell r="CG328">
            <v>8.3540000000000003E-2</v>
          </cell>
          <cell r="CP328">
            <v>43588</v>
          </cell>
          <cell r="CQ328">
            <v>5.49</v>
          </cell>
          <cell r="CR328">
            <v>2.5579100000000001</v>
          </cell>
          <cell r="DA328">
            <v>43591</v>
          </cell>
          <cell r="DB328">
            <v>18.54</v>
          </cell>
          <cell r="DC328">
            <v>4.4269999999999997E-2</v>
          </cell>
          <cell r="DL328">
            <v>43592</v>
          </cell>
          <cell r="DM328">
            <v>85.46</v>
          </cell>
          <cell r="DN328">
            <v>1.46116</v>
          </cell>
          <cell r="DW328">
            <v>43592</v>
          </cell>
          <cell r="DX328">
            <v>173.38</v>
          </cell>
          <cell r="DY328">
            <v>0.92337999999999998</v>
          </cell>
          <cell r="EH328">
            <v>43592</v>
          </cell>
          <cell r="EI328">
            <v>169.85</v>
          </cell>
          <cell r="EJ328">
            <v>4.68391</v>
          </cell>
          <cell r="ES328">
            <v>43592</v>
          </cell>
          <cell r="ET328">
            <v>97.24</v>
          </cell>
          <cell r="EU328">
            <v>1.35839</v>
          </cell>
          <cell r="FD328">
            <v>43592</v>
          </cell>
          <cell r="FE328">
            <v>70.08</v>
          </cell>
          <cell r="FF328">
            <v>8.7999999999999995E-2</v>
          </cell>
          <cell r="FO328">
            <v>43592</v>
          </cell>
          <cell r="FP328">
            <v>113.3</v>
          </cell>
          <cell r="FQ328">
            <v>0.18357000000000001</v>
          </cell>
          <cell r="FZ328">
            <v>43592</v>
          </cell>
          <cell r="GA328">
            <v>39.270000000000003</v>
          </cell>
          <cell r="GB328">
            <v>1.2392799999999999</v>
          </cell>
          <cell r="GK328">
            <v>43592</v>
          </cell>
          <cell r="GL328">
            <v>85.66</v>
          </cell>
          <cell r="GM328">
            <v>0.21276</v>
          </cell>
        </row>
        <row r="329">
          <cell r="F329">
            <v>43593</v>
          </cell>
          <cell r="G329">
            <v>104.36</v>
          </cell>
          <cell r="H329">
            <v>0.48014000000000001</v>
          </cell>
          <cell r="Q329">
            <v>43593</v>
          </cell>
          <cell r="R329">
            <v>137.13</v>
          </cell>
          <cell r="S329">
            <v>6.5250000000000002E-2</v>
          </cell>
          <cell r="AB329">
            <v>43593</v>
          </cell>
          <cell r="AC329">
            <v>108.25</v>
          </cell>
          <cell r="AD329">
            <v>0.39666000000000001</v>
          </cell>
          <cell r="AM329">
            <v>43593</v>
          </cell>
          <cell r="AN329">
            <v>481.54</v>
          </cell>
          <cell r="AO329">
            <v>0.39618999999999999</v>
          </cell>
          <cell r="AX329">
            <v>43593</v>
          </cell>
          <cell r="AY329">
            <v>55.91</v>
          </cell>
          <cell r="AZ329">
            <v>0.45866000000000001</v>
          </cell>
          <cell r="BI329">
            <v>43593</v>
          </cell>
          <cell r="BJ329">
            <v>60.94</v>
          </cell>
          <cell r="BK329">
            <v>7.8490000000000004E-2</v>
          </cell>
          <cell r="BT329">
            <v>43592</v>
          </cell>
          <cell r="BU329">
            <v>2.27</v>
          </cell>
          <cell r="BV329">
            <v>0.90141000000000004</v>
          </cell>
          <cell r="CE329">
            <v>43593</v>
          </cell>
          <cell r="CF329">
            <v>91.09</v>
          </cell>
          <cell r="CG329">
            <v>0.11003</v>
          </cell>
          <cell r="CP329">
            <v>43592</v>
          </cell>
          <cell r="CQ329">
            <v>5.4539999999999997</v>
          </cell>
          <cell r="CR329">
            <v>2.53105</v>
          </cell>
          <cell r="DA329">
            <v>43592</v>
          </cell>
          <cell r="DB329">
            <v>18.43</v>
          </cell>
          <cell r="DC329">
            <v>6.7600000000000004E-3</v>
          </cell>
          <cell r="DL329">
            <v>43593</v>
          </cell>
          <cell r="DM329">
            <v>85.49</v>
          </cell>
          <cell r="DN329">
            <v>0.94704999999999995</v>
          </cell>
          <cell r="DW329">
            <v>43593</v>
          </cell>
          <cell r="DX329">
            <v>171.95</v>
          </cell>
          <cell r="DY329">
            <v>0.95545000000000002</v>
          </cell>
          <cell r="EH329">
            <v>43593</v>
          </cell>
          <cell r="EI329">
            <v>170.36</v>
          </cell>
          <cell r="EJ329">
            <v>2.89968</v>
          </cell>
          <cell r="ES329">
            <v>43593</v>
          </cell>
          <cell r="ET329">
            <v>96.84</v>
          </cell>
          <cell r="EU329">
            <v>1.2063299999999999</v>
          </cell>
          <cell r="FD329">
            <v>43593</v>
          </cell>
          <cell r="FE329">
            <v>69.14</v>
          </cell>
          <cell r="FF329">
            <v>7.4609999999999996E-2</v>
          </cell>
          <cell r="FO329">
            <v>43593</v>
          </cell>
          <cell r="FP329">
            <v>113.35</v>
          </cell>
          <cell r="FQ329">
            <v>0.25994</v>
          </cell>
          <cell r="FZ329">
            <v>43593</v>
          </cell>
          <cell r="GA329">
            <v>38.880000000000003</v>
          </cell>
          <cell r="GB329">
            <v>1.0031699999999999</v>
          </cell>
          <cell r="GK329">
            <v>43593</v>
          </cell>
          <cell r="GL329">
            <v>85.39</v>
          </cell>
          <cell r="GM329">
            <v>0.45111000000000001</v>
          </cell>
        </row>
        <row r="330">
          <cell r="F330">
            <v>43594</v>
          </cell>
          <cell r="G330">
            <v>104.36</v>
          </cell>
          <cell r="H330">
            <v>0.25627</v>
          </cell>
          <cell r="Q330">
            <v>43594</v>
          </cell>
          <cell r="R330">
            <v>137.55000000000001</v>
          </cell>
          <cell r="S330">
            <v>4.9000000000000002E-2</v>
          </cell>
          <cell r="AB330">
            <v>43594</v>
          </cell>
          <cell r="AC330">
            <v>108.97</v>
          </cell>
          <cell r="AD330">
            <v>0.27973999999999999</v>
          </cell>
          <cell r="AM330">
            <v>43594</v>
          </cell>
          <cell r="AN330">
            <v>473.05</v>
          </cell>
          <cell r="AO330">
            <v>0.45007999999999998</v>
          </cell>
          <cell r="AX330">
            <v>43594</v>
          </cell>
          <cell r="AY330">
            <v>56.51</v>
          </cell>
          <cell r="AZ330">
            <v>0.27514</v>
          </cell>
          <cell r="BI330">
            <v>43594</v>
          </cell>
          <cell r="BJ330">
            <v>60.85</v>
          </cell>
          <cell r="BK330">
            <v>8.0259999999999998E-2</v>
          </cell>
          <cell r="BT330">
            <v>43593</v>
          </cell>
          <cell r="BU330">
            <v>2.274</v>
          </cell>
          <cell r="BV330">
            <v>1.04633</v>
          </cell>
          <cell r="CE330">
            <v>43594</v>
          </cell>
          <cell r="CF330">
            <v>91.12</v>
          </cell>
          <cell r="CG330">
            <v>4.6120000000000001E-2</v>
          </cell>
          <cell r="CP330">
            <v>43593</v>
          </cell>
          <cell r="CQ330">
            <v>5.3540000000000001</v>
          </cell>
          <cell r="CR330">
            <v>2.8950999999999998</v>
          </cell>
          <cell r="DA330">
            <v>43593</v>
          </cell>
          <cell r="DB330">
            <v>18.2</v>
          </cell>
          <cell r="DC330">
            <v>1.142E-2</v>
          </cell>
          <cell r="DL330">
            <v>43594</v>
          </cell>
          <cell r="DM330">
            <v>85.45</v>
          </cell>
          <cell r="DN330">
            <v>0.60802999999999996</v>
          </cell>
          <cell r="DW330">
            <v>43594</v>
          </cell>
          <cell r="DX330">
            <v>171.77</v>
          </cell>
          <cell r="DY330">
            <v>0.77234000000000003</v>
          </cell>
          <cell r="EH330">
            <v>43594</v>
          </cell>
          <cell r="EI330">
            <v>170.39</v>
          </cell>
          <cell r="EJ330">
            <v>2.9597899999999999</v>
          </cell>
          <cell r="ES330">
            <v>43594</v>
          </cell>
          <cell r="ET330">
            <v>96.24</v>
          </cell>
          <cell r="EU330">
            <v>0.75388999999999995</v>
          </cell>
          <cell r="FD330">
            <v>43594</v>
          </cell>
          <cell r="FE330">
            <v>70.66</v>
          </cell>
          <cell r="FF330">
            <v>7.0019999999999999E-2</v>
          </cell>
          <cell r="FO330">
            <v>43594</v>
          </cell>
          <cell r="FP330">
            <v>113.64</v>
          </cell>
          <cell r="FQ330">
            <v>0.34386</v>
          </cell>
          <cell r="FZ330">
            <v>43594</v>
          </cell>
          <cell r="GA330">
            <v>38.14</v>
          </cell>
          <cell r="GB330">
            <v>1.11778</v>
          </cell>
          <cell r="GK330">
            <v>43594</v>
          </cell>
          <cell r="GL330">
            <v>85.73</v>
          </cell>
          <cell r="GM330">
            <v>0.25579000000000002</v>
          </cell>
        </row>
        <row r="331">
          <cell r="F331">
            <v>43595</v>
          </cell>
          <cell r="G331">
            <v>104.55</v>
          </cell>
          <cell r="H331">
            <v>0.36942000000000003</v>
          </cell>
          <cell r="Q331">
            <v>43595</v>
          </cell>
          <cell r="R331">
            <v>137.41999999999999</v>
          </cell>
          <cell r="S331">
            <v>7.4490000000000001E-2</v>
          </cell>
          <cell r="AB331">
            <v>43595</v>
          </cell>
          <cell r="AC331">
            <v>109.54</v>
          </cell>
          <cell r="AD331">
            <v>0.43461</v>
          </cell>
          <cell r="AM331">
            <v>43595</v>
          </cell>
          <cell r="AN331">
            <v>473.86</v>
          </cell>
          <cell r="AO331">
            <v>0.31911</v>
          </cell>
          <cell r="AX331">
            <v>43595</v>
          </cell>
          <cell r="AY331">
            <v>56.47</v>
          </cell>
          <cell r="AZ331">
            <v>0.21357000000000001</v>
          </cell>
          <cell r="BI331">
            <v>43595</v>
          </cell>
          <cell r="BJ331">
            <v>61.04</v>
          </cell>
          <cell r="BK331">
            <v>9.1639999999999999E-2</v>
          </cell>
          <cell r="BT331">
            <v>43594</v>
          </cell>
          <cell r="BU331">
            <v>2.262</v>
          </cell>
          <cell r="BV331">
            <v>0.66386000000000001</v>
          </cell>
          <cell r="CE331">
            <v>43595</v>
          </cell>
          <cell r="CF331">
            <v>91.21</v>
          </cell>
          <cell r="CG331">
            <v>5.7029999999999997E-2</v>
          </cell>
          <cell r="CP331">
            <v>43594</v>
          </cell>
          <cell r="CQ331">
            <v>5.3280000000000003</v>
          </cell>
          <cell r="CR331">
            <v>1.9257899999999999</v>
          </cell>
          <cell r="DA331">
            <v>43594</v>
          </cell>
          <cell r="DB331">
            <v>18.399999999999999</v>
          </cell>
          <cell r="DC331">
            <v>4.5100000000000001E-3</v>
          </cell>
          <cell r="DL331">
            <v>43595</v>
          </cell>
          <cell r="DM331">
            <v>85.58</v>
          </cell>
          <cell r="DN331">
            <v>0.74936000000000003</v>
          </cell>
          <cell r="DW331">
            <v>43595</v>
          </cell>
          <cell r="DX331">
            <v>173.62</v>
          </cell>
          <cell r="DY331">
            <v>1.0570999999999999</v>
          </cell>
          <cell r="EH331">
            <v>43595</v>
          </cell>
          <cell r="EI331">
            <v>171.63</v>
          </cell>
          <cell r="EJ331">
            <v>2.3422700000000001</v>
          </cell>
          <cell r="ES331">
            <v>43595</v>
          </cell>
          <cell r="ET331">
            <v>96.81</v>
          </cell>
          <cell r="EU331">
            <v>1.08175</v>
          </cell>
          <cell r="FD331">
            <v>43595</v>
          </cell>
          <cell r="FE331">
            <v>70.180000000000007</v>
          </cell>
          <cell r="FF331">
            <v>6.5460000000000004E-2</v>
          </cell>
          <cell r="FO331">
            <v>43595</v>
          </cell>
          <cell r="FP331">
            <v>115.09</v>
          </cell>
          <cell r="FQ331">
            <v>0.34836</v>
          </cell>
          <cell r="FZ331">
            <v>43595</v>
          </cell>
          <cell r="GA331">
            <v>38.450000000000003</v>
          </cell>
          <cell r="GB331">
            <v>0.98311000000000004</v>
          </cell>
          <cell r="GK331">
            <v>43595</v>
          </cell>
          <cell r="GL331">
            <v>85.94</v>
          </cell>
          <cell r="GM331">
            <v>0.14641999999999999</v>
          </cell>
        </row>
        <row r="332">
          <cell r="F332">
            <v>43598</v>
          </cell>
          <cell r="G332">
            <v>102.74</v>
          </cell>
          <cell r="H332">
            <v>0.42680000000000001</v>
          </cell>
          <cell r="Q332">
            <v>43598</v>
          </cell>
          <cell r="R332">
            <v>134.08000000000001</v>
          </cell>
          <cell r="S332">
            <v>0.11994</v>
          </cell>
          <cell r="AB332">
            <v>43598</v>
          </cell>
          <cell r="AC332">
            <v>107.62</v>
          </cell>
          <cell r="AD332">
            <v>0.42824000000000001</v>
          </cell>
          <cell r="AM332">
            <v>43598</v>
          </cell>
          <cell r="AN332">
            <v>464.18</v>
          </cell>
          <cell r="AO332">
            <v>0.39789000000000002</v>
          </cell>
          <cell r="AX332">
            <v>43598</v>
          </cell>
          <cell r="AY332">
            <v>54.94</v>
          </cell>
          <cell r="AZ332">
            <v>0.27277000000000001</v>
          </cell>
          <cell r="BI332">
            <v>43598</v>
          </cell>
          <cell r="BJ332">
            <v>59.91</v>
          </cell>
          <cell r="BK332">
            <v>0.12391000000000001</v>
          </cell>
          <cell r="BT332">
            <v>43595</v>
          </cell>
          <cell r="BU332">
            <v>2.2879999999999998</v>
          </cell>
          <cell r="BV332">
            <v>1.1679900000000001</v>
          </cell>
          <cell r="CE332">
            <v>43598</v>
          </cell>
          <cell r="CF332">
            <v>87.48</v>
          </cell>
          <cell r="CG332">
            <v>7.7490000000000003E-2</v>
          </cell>
          <cell r="CP332">
            <v>43595</v>
          </cell>
          <cell r="CQ332">
            <v>5.3479999999999999</v>
          </cell>
          <cell r="CR332">
            <v>2.03172</v>
          </cell>
          <cell r="DA332">
            <v>43595</v>
          </cell>
          <cell r="DB332">
            <v>18.420000000000002</v>
          </cell>
          <cell r="DC332">
            <v>4.8900000000000002E-3</v>
          </cell>
          <cell r="DL332">
            <v>43598</v>
          </cell>
          <cell r="DM332">
            <v>84.11</v>
          </cell>
          <cell r="DN332">
            <v>1.2416400000000001</v>
          </cell>
          <cell r="DW332">
            <v>43598</v>
          </cell>
          <cell r="DX332">
            <v>165.83</v>
          </cell>
          <cell r="DY332">
            <v>2.03986</v>
          </cell>
          <cell r="EH332">
            <v>43598</v>
          </cell>
          <cell r="EI332">
            <v>166.82</v>
          </cell>
          <cell r="EJ332">
            <v>3.7051699999999999</v>
          </cell>
          <cell r="ES332">
            <v>43598</v>
          </cell>
          <cell r="ET332">
            <v>94.48</v>
          </cell>
          <cell r="EU332">
            <v>1.0942700000000001</v>
          </cell>
          <cell r="FD332">
            <v>43598</v>
          </cell>
          <cell r="FE332">
            <v>69.209999999999994</v>
          </cell>
          <cell r="FF332">
            <v>8.795E-2</v>
          </cell>
          <cell r="FO332">
            <v>43598</v>
          </cell>
          <cell r="FP332">
            <v>109.31</v>
          </cell>
          <cell r="FQ332">
            <v>0.31389</v>
          </cell>
          <cell r="FZ332">
            <v>43598</v>
          </cell>
          <cell r="GA332">
            <v>37.06</v>
          </cell>
          <cell r="GB332">
            <v>1.2602500000000001</v>
          </cell>
          <cell r="GK332">
            <v>43598</v>
          </cell>
          <cell r="GL332">
            <v>84.59</v>
          </cell>
          <cell r="GM332">
            <v>0.43331999999999998</v>
          </cell>
        </row>
        <row r="333">
          <cell r="F333">
            <v>43599</v>
          </cell>
          <cell r="G333">
            <v>102.79</v>
          </cell>
          <cell r="H333">
            <v>0.55576999999999999</v>
          </cell>
          <cell r="Q333">
            <v>43599</v>
          </cell>
          <cell r="R333">
            <v>135.19999999999999</v>
          </cell>
          <cell r="S333">
            <v>8.7770000000000001E-2</v>
          </cell>
          <cell r="AB333">
            <v>43599</v>
          </cell>
          <cell r="AC333">
            <v>108.84</v>
          </cell>
          <cell r="AD333">
            <v>0.32627</v>
          </cell>
          <cell r="AM333">
            <v>43599</v>
          </cell>
          <cell r="AN333">
            <v>467.45</v>
          </cell>
          <cell r="AO333">
            <v>0.29511999999999999</v>
          </cell>
          <cell r="AX333">
            <v>43599</v>
          </cell>
          <cell r="AY333">
            <v>55.2</v>
          </cell>
          <cell r="AZ333">
            <v>0.27304</v>
          </cell>
          <cell r="BI333">
            <v>43599</v>
          </cell>
          <cell r="BJ333">
            <v>59.22</v>
          </cell>
          <cell r="BK333">
            <v>0.15795000000000001</v>
          </cell>
          <cell r="BT333">
            <v>43598</v>
          </cell>
          <cell r="BU333">
            <v>2.262</v>
          </cell>
          <cell r="BV333">
            <v>1.0713900000000001</v>
          </cell>
          <cell r="CE333">
            <v>43599</v>
          </cell>
          <cell r="CF333">
            <v>87.09</v>
          </cell>
          <cell r="CG333">
            <v>9.8479999999999998E-2</v>
          </cell>
          <cell r="CP333">
            <v>43598</v>
          </cell>
          <cell r="CQ333">
            <v>5.3360000000000003</v>
          </cell>
          <cell r="CR333">
            <v>1.62279</v>
          </cell>
          <cell r="DA333">
            <v>43598</v>
          </cell>
          <cell r="DB333">
            <v>17.760000000000002</v>
          </cell>
          <cell r="DC333">
            <v>1.9310000000000001E-2</v>
          </cell>
          <cell r="DL333">
            <v>43599</v>
          </cell>
          <cell r="DM333">
            <v>85.02</v>
          </cell>
          <cell r="DN333">
            <v>0.92344999999999999</v>
          </cell>
          <cell r="DW333">
            <v>43599</v>
          </cell>
          <cell r="DX333">
            <v>166.9</v>
          </cell>
          <cell r="DY333">
            <v>0.99399999999999999</v>
          </cell>
          <cell r="EH333">
            <v>43599</v>
          </cell>
          <cell r="EI333">
            <v>168.16</v>
          </cell>
          <cell r="EJ333">
            <v>2.62066</v>
          </cell>
          <cell r="ES333">
            <v>43599</v>
          </cell>
          <cell r="ET333">
            <v>96.09</v>
          </cell>
          <cell r="EU333">
            <v>1.0876999999999999</v>
          </cell>
          <cell r="FD333">
            <v>43599</v>
          </cell>
          <cell r="FE333">
            <v>70.42</v>
          </cell>
          <cell r="FF333">
            <v>0.14216999999999999</v>
          </cell>
          <cell r="FO333">
            <v>43599</v>
          </cell>
          <cell r="FP333">
            <v>112.87</v>
          </cell>
          <cell r="FQ333">
            <v>0.45079999999999998</v>
          </cell>
          <cell r="FZ333">
            <v>43599</v>
          </cell>
          <cell r="GA333">
            <v>37.590000000000003</v>
          </cell>
          <cell r="GB333">
            <v>0.94681999999999999</v>
          </cell>
          <cell r="GK333">
            <v>43599</v>
          </cell>
          <cell r="GL333">
            <v>85.73</v>
          </cell>
          <cell r="GM333">
            <v>0.23486000000000001</v>
          </cell>
        </row>
        <row r="334">
          <cell r="F334">
            <v>43600</v>
          </cell>
          <cell r="G334">
            <v>103.75</v>
          </cell>
          <cell r="H334">
            <v>0.35498000000000002</v>
          </cell>
          <cell r="Q334">
            <v>43600</v>
          </cell>
          <cell r="R334">
            <v>136.80000000000001</v>
          </cell>
          <cell r="S334">
            <v>8.5690000000000002E-2</v>
          </cell>
          <cell r="AB334">
            <v>43600</v>
          </cell>
          <cell r="AC334">
            <v>109.42</v>
          </cell>
          <cell r="AD334">
            <v>0.21410999999999999</v>
          </cell>
          <cell r="AM334">
            <v>43600</v>
          </cell>
          <cell r="AN334">
            <v>452.63</v>
          </cell>
          <cell r="AO334">
            <v>0.69389999999999996</v>
          </cell>
          <cell r="AX334">
            <v>43600</v>
          </cell>
          <cell r="AY334">
            <v>55.42</v>
          </cell>
          <cell r="AZ334">
            <v>0.24718000000000001</v>
          </cell>
          <cell r="BI334">
            <v>43600</v>
          </cell>
          <cell r="BJ334">
            <v>59.11</v>
          </cell>
          <cell r="BK334">
            <v>7.5850000000000001E-2</v>
          </cell>
          <cell r="BT334">
            <v>43599</v>
          </cell>
          <cell r="BU334">
            <v>2.29</v>
          </cell>
          <cell r="BV334">
            <v>0.67786000000000002</v>
          </cell>
          <cell r="CE334">
            <v>43600</v>
          </cell>
          <cell r="CF334">
            <v>86.4</v>
          </cell>
          <cell r="CG334">
            <v>8.6650000000000005E-2</v>
          </cell>
          <cell r="CP334">
            <v>43599</v>
          </cell>
          <cell r="CQ334">
            <v>5.4160000000000004</v>
          </cell>
          <cell r="CR334">
            <v>2.7619199999999999</v>
          </cell>
          <cell r="DA334">
            <v>43599</v>
          </cell>
          <cell r="DB334">
            <v>17.96</v>
          </cell>
          <cell r="DC334">
            <v>1.321E-2</v>
          </cell>
          <cell r="DL334">
            <v>43600</v>
          </cell>
          <cell r="DM334">
            <v>85.77</v>
          </cell>
          <cell r="DN334">
            <v>0.94315000000000004</v>
          </cell>
          <cell r="DW334">
            <v>43600</v>
          </cell>
          <cell r="DX334">
            <v>169.12</v>
          </cell>
          <cell r="DY334">
            <v>1.33562</v>
          </cell>
          <cell r="EH334">
            <v>43600</v>
          </cell>
          <cell r="EI334">
            <v>169.38</v>
          </cell>
          <cell r="EJ334">
            <v>1.8693900000000001</v>
          </cell>
          <cell r="ES334">
            <v>43600</v>
          </cell>
          <cell r="ET334">
            <v>96.22</v>
          </cell>
          <cell r="EU334">
            <v>1.03041</v>
          </cell>
          <cell r="FD334">
            <v>43600</v>
          </cell>
          <cell r="FE334">
            <v>71.92</v>
          </cell>
          <cell r="FF334">
            <v>6.1850000000000002E-2</v>
          </cell>
          <cell r="FO334">
            <v>43600</v>
          </cell>
          <cell r="FP334">
            <v>114.1</v>
          </cell>
          <cell r="FQ334">
            <v>0.22677</v>
          </cell>
          <cell r="FZ334">
            <v>43600</v>
          </cell>
          <cell r="GA334">
            <v>37.729999999999997</v>
          </cell>
          <cell r="GB334">
            <v>0.98048000000000002</v>
          </cell>
          <cell r="GK334">
            <v>43600</v>
          </cell>
          <cell r="GL334">
            <v>85.41</v>
          </cell>
          <cell r="GM334">
            <v>0.21410999999999999</v>
          </cell>
        </row>
        <row r="335">
          <cell r="F335">
            <v>43601</v>
          </cell>
          <cell r="G335">
            <v>104.25</v>
          </cell>
          <cell r="H335">
            <v>0.34910999999999998</v>
          </cell>
          <cell r="Q335">
            <v>43601</v>
          </cell>
          <cell r="R335">
            <v>138.38</v>
          </cell>
          <cell r="S335">
            <v>6.7360000000000003E-2</v>
          </cell>
          <cell r="AB335">
            <v>43601</v>
          </cell>
          <cell r="AC335">
            <v>111.08</v>
          </cell>
          <cell r="AD335">
            <v>0.18694</v>
          </cell>
          <cell r="AM335">
            <v>43601</v>
          </cell>
          <cell r="AN335">
            <v>465.14</v>
          </cell>
          <cell r="AO335">
            <v>0.36185</v>
          </cell>
          <cell r="AX335">
            <v>43601</v>
          </cell>
          <cell r="AY335">
            <v>55.68</v>
          </cell>
          <cell r="AZ335">
            <v>0.20293</v>
          </cell>
          <cell r="BI335">
            <v>43601</v>
          </cell>
          <cell r="BJ335">
            <v>59.29</v>
          </cell>
          <cell r="BK335">
            <v>7.9890000000000003E-2</v>
          </cell>
          <cell r="BT335">
            <v>43600</v>
          </cell>
          <cell r="BU335">
            <v>2.2559999999999998</v>
          </cell>
          <cell r="BV335">
            <v>1.0002200000000001</v>
          </cell>
          <cell r="CE335">
            <v>43601</v>
          </cell>
          <cell r="CF335">
            <v>86.5</v>
          </cell>
          <cell r="CG335">
            <v>0.16738</v>
          </cell>
          <cell r="CP335">
            <v>43600</v>
          </cell>
          <cell r="CQ335">
            <v>5.3</v>
          </cell>
          <cell r="CR335">
            <v>4.9574199999999999</v>
          </cell>
          <cell r="DA335">
            <v>43600</v>
          </cell>
          <cell r="DB335">
            <v>17.579999999999998</v>
          </cell>
          <cell r="DC335">
            <v>1.478E-2</v>
          </cell>
          <cell r="DL335">
            <v>43601</v>
          </cell>
          <cell r="DM335">
            <v>86.59</v>
          </cell>
          <cell r="DN335">
            <v>0.69381000000000004</v>
          </cell>
          <cell r="DW335">
            <v>43601</v>
          </cell>
          <cell r="DX335">
            <v>169.48</v>
          </cell>
          <cell r="DY335">
            <v>0.67135999999999996</v>
          </cell>
          <cell r="EH335">
            <v>43601</v>
          </cell>
          <cell r="EI335">
            <v>170.79</v>
          </cell>
          <cell r="EJ335">
            <v>3.0328200000000001</v>
          </cell>
          <cell r="ES335">
            <v>43601</v>
          </cell>
          <cell r="ET335">
            <v>96.43</v>
          </cell>
          <cell r="EU335">
            <v>0.67047000000000001</v>
          </cell>
          <cell r="FD335">
            <v>43601</v>
          </cell>
          <cell r="FE335">
            <v>71.23</v>
          </cell>
          <cell r="FF335">
            <v>9.962E-2</v>
          </cell>
          <cell r="FO335">
            <v>43601</v>
          </cell>
          <cell r="FP335">
            <v>117.6</v>
          </cell>
          <cell r="FQ335">
            <v>0.42330000000000001</v>
          </cell>
          <cell r="FZ335">
            <v>43601</v>
          </cell>
          <cell r="GA335">
            <v>37.99</v>
          </cell>
          <cell r="GB335">
            <v>0.97858999999999996</v>
          </cell>
          <cell r="GK335">
            <v>43601</v>
          </cell>
          <cell r="GL335">
            <v>86.25</v>
          </cell>
          <cell r="GM335">
            <v>0.2195</v>
          </cell>
        </row>
        <row r="336">
          <cell r="F336">
            <v>43602</v>
          </cell>
          <cell r="G336">
            <v>103.14</v>
          </cell>
          <cell r="H336">
            <v>0.24063000000000001</v>
          </cell>
          <cell r="Q336">
            <v>43602</v>
          </cell>
          <cell r="R336">
            <v>135.88999999999999</v>
          </cell>
          <cell r="S336">
            <v>9.1980000000000006E-2</v>
          </cell>
          <cell r="AB336">
            <v>43602</v>
          </cell>
          <cell r="AC336">
            <v>108.55</v>
          </cell>
          <cell r="AD336">
            <v>0.34461999999999998</v>
          </cell>
          <cell r="AM336">
            <v>43602</v>
          </cell>
          <cell r="AN336">
            <v>457.75</v>
          </cell>
          <cell r="AO336">
            <v>0.41588999999999998</v>
          </cell>
          <cell r="AX336">
            <v>43602</v>
          </cell>
          <cell r="AY336">
            <v>55.24</v>
          </cell>
          <cell r="AZ336">
            <v>0.55427999999999999</v>
          </cell>
          <cell r="BI336">
            <v>43602</v>
          </cell>
          <cell r="BJ336">
            <v>58.4</v>
          </cell>
          <cell r="BK336">
            <v>7.9899999999999999E-2</v>
          </cell>
          <cell r="BT336">
            <v>43601</v>
          </cell>
          <cell r="BU336">
            <v>2.2599999999999998</v>
          </cell>
          <cell r="BV336">
            <v>1.4793099999999999</v>
          </cell>
          <cell r="CE336">
            <v>43602</v>
          </cell>
          <cell r="CF336">
            <v>84.8</v>
          </cell>
          <cell r="CG336">
            <v>7.6149999999999995E-2</v>
          </cell>
          <cell r="CP336">
            <v>43601</v>
          </cell>
          <cell r="CQ336">
            <v>5.3220000000000001</v>
          </cell>
          <cell r="CR336">
            <v>3.4862700000000002</v>
          </cell>
          <cell r="DA336">
            <v>43601</v>
          </cell>
          <cell r="DB336">
            <v>17.61</v>
          </cell>
          <cell r="DC336">
            <v>3.4099999999999998E-3</v>
          </cell>
          <cell r="DL336">
            <v>43602</v>
          </cell>
          <cell r="DM336">
            <v>85.9</v>
          </cell>
          <cell r="DN336">
            <v>0.75793999999999995</v>
          </cell>
          <cell r="DW336">
            <v>43602</v>
          </cell>
          <cell r="DX336">
            <v>163.91</v>
          </cell>
          <cell r="DY336">
            <v>1.0070399999999999</v>
          </cell>
          <cell r="EH336">
            <v>43602</v>
          </cell>
          <cell r="EI336">
            <v>169.95</v>
          </cell>
          <cell r="EJ336">
            <v>2.09537</v>
          </cell>
          <cell r="ES336">
            <v>43602</v>
          </cell>
          <cell r="ET336">
            <v>94.45</v>
          </cell>
          <cell r="EU336">
            <v>0.72277000000000002</v>
          </cell>
          <cell r="FD336">
            <v>43602</v>
          </cell>
          <cell r="FE336">
            <v>69.989999999999995</v>
          </cell>
          <cell r="FF336">
            <v>7.8439999999999996E-2</v>
          </cell>
          <cell r="FO336">
            <v>43602</v>
          </cell>
          <cell r="FP336">
            <v>116.11</v>
          </cell>
          <cell r="FQ336">
            <v>0.36857000000000001</v>
          </cell>
          <cell r="FZ336">
            <v>43602</v>
          </cell>
          <cell r="GA336">
            <v>37.53</v>
          </cell>
          <cell r="GB336">
            <v>0.81106999999999996</v>
          </cell>
          <cell r="GK336">
            <v>43602</v>
          </cell>
          <cell r="GL336">
            <v>85</v>
          </cell>
          <cell r="GM336">
            <v>0.14199999999999999</v>
          </cell>
        </row>
        <row r="337">
          <cell r="F337">
            <v>43605</v>
          </cell>
          <cell r="G337">
            <v>102.7</v>
          </cell>
          <cell r="H337">
            <v>0.33737</v>
          </cell>
          <cell r="Q337">
            <v>43605</v>
          </cell>
          <cell r="R337">
            <v>135.91</v>
          </cell>
          <cell r="S337">
            <v>8.3739999999999995E-2</v>
          </cell>
          <cell r="AB337">
            <v>43605</v>
          </cell>
          <cell r="AC337">
            <v>109.85</v>
          </cell>
          <cell r="AD337">
            <v>0.34914000000000001</v>
          </cell>
          <cell r="AM337">
            <v>43605</v>
          </cell>
          <cell r="AN337">
            <v>448.67</v>
          </cell>
          <cell r="AO337">
            <v>0.33638000000000001</v>
          </cell>
          <cell r="AX337">
            <v>43605</v>
          </cell>
          <cell r="AY337">
            <v>54.77</v>
          </cell>
          <cell r="AZ337">
            <v>0.23108999999999999</v>
          </cell>
          <cell r="BI337">
            <v>43605</v>
          </cell>
          <cell r="BJ337">
            <v>58.75</v>
          </cell>
          <cell r="BK337">
            <v>7.2539999999999993E-2</v>
          </cell>
          <cell r="BT337">
            <v>43602</v>
          </cell>
          <cell r="BU337">
            <v>2.2919999999999998</v>
          </cell>
          <cell r="BV337">
            <v>0.53971999999999998</v>
          </cell>
          <cell r="CE337">
            <v>43605</v>
          </cell>
          <cell r="CF337">
            <v>85.63</v>
          </cell>
          <cell r="CG337">
            <v>0.18198</v>
          </cell>
          <cell r="CP337">
            <v>43602</v>
          </cell>
          <cell r="CQ337">
            <v>5.266</v>
          </cell>
          <cell r="CR337">
            <v>1.92777</v>
          </cell>
          <cell r="DA337">
            <v>43602</v>
          </cell>
          <cell r="DB337">
            <v>17.559999999999999</v>
          </cell>
          <cell r="DC337">
            <v>5.6600000000000001E-3</v>
          </cell>
          <cell r="DL337">
            <v>43605</v>
          </cell>
          <cell r="DM337">
            <v>85.16</v>
          </cell>
          <cell r="DN337">
            <v>0.78642000000000001</v>
          </cell>
          <cell r="DW337">
            <v>43605</v>
          </cell>
          <cell r="DX337">
            <v>163.07</v>
          </cell>
          <cell r="DY337">
            <v>0.79484999999999995</v>
          </cell>
          <cell r="EH337">
            <v>43605</v>
          </cell>
          <cell r="EI337">
            <v>168.62</v>
          </cell>
          <cell r="EJ337">
            <v>2.0617399999999999</v>
          </cell>
          <cell r="ES337">
            <v>43605</v>
          </cell>
          <cell r="ET337">
            <v>94.35</v>
          </cell>
          <cell r="EU337">
            <v>0.67005999999999999</v>
          </cell>
          <cell r="FD337">
            <v>43605</v>
          </cell>
          <cell r="FE337">
            <v>68.91</v>
          </cell>
          <cell r="FF337">
            <v>6.0199999999999997E-2</v>
          </cell>
          <cell r="FO337">
            <v>43605</v>
          </cell>
          <cell r="FP337">
            <v>115.2</v>
          </cell>
          <cell r="FQ337">
            <v>0.27002999999999999</v>
          </cell>
          <cell r="FZ337">
            <v>43605</v>
          </cell>
          <cell r="GA337">
            <v>37.299999999999997</v>
          </cell>
          <cell r="GB337">
            <v>1.2218599999999999</v>
          </cell>
          <cell r="GK337">
            <v>43605</v>
          </cell>
          <cell r="GL337">
            <v>84.86</v>
          </cell>
          <cell r="GM337">
            <v>0.15281</v>
          </cell>
        </row>
        <row r="338">
          <cell r="F338">
            <v>43606</v>
          </cell>
          <cell r="G338">
            <v>103.83</v>
          </cell>
          <cell r="H338">
            <v>0.25603999999999999</v>
          </cell>
          <cell r="Q338">
            <v>43606</v>
          </cell>
          <cell r="R338">
            <v>138.58000000000001</v>
          </cell>
          <cell r="S338">
            <v>0.10038999999999999</v>
          </cell>
          <cell r="AB338">
            <v>43606</v>
          </cell>
          <cell r="AC338">
            <v>112.61</v>
          </cell>
          <cell r="AD338">
            <v>0.65381</v>
          </cell>
          <cell r="AM338">
            <v>43606</v>
          </cell>
          <cell r="AN338">
            <v>458.5</v>
          </cell>
          <cell r="AO338">
            <v>0.38252999999999998</v>
          </cell>
          <cell r="AX338">
            <v>43606</v>
          </cell>
          <cell r="AY338">
            <v>56.1</v>
          </cell>
          <cell r="AZ338">
            <v>0.19699</v>
          </cell>
          <cell r="BI338">
            <v>43606</v>
          </cell>
          <cell r="BJ338">
            <v>59.42</v>
          </cell>
          <cell r="BK338">
            <v>8.2780000000000006E-2</v>
          </cell>
          <cell r="BT338">
            <v>43605</v>
          </cell>
          <cell r="BU338">
            <v>2.2559999999999998</v>
          </cell>
          <cell r="BV338">
            <v>0.70132000000000005</v>
          </cell>
          <cell r="CE338">
            <v>43606</v>
          </cell>
          <cell r="CF338">
            <v>88</v>
          </cell>
          <cell r="CG338">
            <v>0.15124000000000001</v>
          </cell>
          <cell r="CP338">
            <v>43605</v>
          </cell>
          <cell r="CQ338">
            <v>5.234</v>
          </cell>
          <cell r="CR338">
            <v>1.78498</v>
          </cell>
          <cell r="DA338">
            <v>43606</v>
          </cell>
          <cell r="DB338">
            <v>17.23</v>
          </cell>
          <cell r="DC338">
            <v>1.6480000000000002E-2</v>
          </cell>
          <cell r="DL338">
            <v>43606</v>
          </cell>
          <cell r="DM338">
            <v>86.47</v>
          </cell>
          <cell r="DN338">
            <v>1.0903499999999999</v>
          </cell>
          <cell r="DW338">
            <v>43606</v>
          </cell>
          <cell r="DX338">
            <v>166.01</v>
          </cell>
          <cell r="DY338">
            <v>0.83086000000000004</v>
          </cell>
          <cell r="EH338">
            <v>43606</v>
          </cell>
          <cell r="EI338">
            <v>169.6</v>
          </cell>
          <cell r="EJ338">
            <v>2.5364300000000002</v>
          </cell>
          <cell r="ES338">
            <v>43606</v>
          </cell>
          <cell r="ET338">
            <v>95.19</v>
          </cell>
          <cell r="EU338">
            <v>0.73357000000000006</v>
          </cell>
          <cell r="FD338">
            <v>43606</v>
          </cell>
          <cell r="FE338">
            <v>68.489999999999995</v>
          </cell>
          <cell r="FF338">
            <v>9.8110000000000003E-2</v>
          </cell>
          <cell r="FO338">
            <v>43606</v>
          </cell>
          <cell r="FP338">
            <v>117.68</v>
          </cell>
          <cell r="FQ338">
            <v>0.39101999999999998</v>
          </cell>
          <cell r="FZ338">
            <v>43606</v>
          </cell>
          <cell r="GA338">
            <v>37.92</v>
          </cell>
          <cell r="GB338">
            <v>0.93042999999999998</v>
          </cell>
          <cell r="GK338">
            <v>43606</v>
          </cell>
          <cell r="GL338">
            <v>84.04</v>
          </cell>
          <cell r="GM338">
            <v>0.75031999999999999</v>
          </cell>
        </row>
        <row r="339">
          <cell r="F339">
            <v>43607</v>
          </cell>
          <cell r="G339">
            <v>103.73</v>
          </cell>
          <cell r="H339">
            <v>0.31861</v>
          </cell>
          <cell r="Q339">
            <v>43607</v>
          </cell>
          <cell r="R339">
            <v>138.94</v>
          </cell>
          <cell r="S339">
            <v>0.12084</v>
          </cell>
          <cell r="AB339">
            <v>43607</v>
          </cell>
          <cell r="AC339">
            <v>113.5</v>
          </cell>
          <cell r="AD339">
            <v>0.63188999999999995</v>
          </cell>
          <cell r="AM339">
            <v>43607</v>
          </cell>
          <cell r="AN339">
            <v>459.59</v>
          </cell>
          <cell r="AO339">
            <v>0.22894</v>
          </cell>
          <cell r="AX339">
            <v>43607</v>
          </cell>
          <cell r="AY339">
            <v>55.38</v>
          </cell>
          <cell r="AZ339">
            <v>0.18029000000000001</v>
          </cell>
          <cell r="BI339">
            <v>43607</v>
          </cell>
          <cell r="BJ339">
            <v>58.47</v>
          </cell>
          <cell r="BK339">
            <v>0.17163999999999999</v>
          </cell>
          <cell r="BT339">
            <v>43606</v>
          </cell>
          <cell r="BU339">
            <v>2.29</v>
          </cell>
          <cell r="BV339">
            <v>0.58011000000000001</v>
          </cell>
          <cell r="CE339">
            <v>43607</v>
          </cell>
          <cell r="CF339">
            <v>87.07</v>
          </cell>
          <cell r="CG339">
            <v>0.12386</v>
          </cell>
          <cell r="CP339">
            <v>43606</v>
          </cell>
          <cell r="CQ339">
            <v>5.0839999999999996</v>
          </cell>
          <cell r="CR339">
            <v>8.6934000000000005</v>
          </cell>
          <cell r="DA339">
            <v>43607</v>
          </cell>
          <cell r="DB339">
            <v>17.05</v>
          </cell>
          <cell r="DC339">
            <v>5.3299999999999997E-3</v>
          </cell>
          <cell r="DL339">
            <v>43607</v>
          </cell>
          <cell r="DM339">
            <v>85.61</v>
          </cell>
          <cell r="DN339">
            <v>1.0405</v>
          </cell>
          <cell r="DW339">
            <v>43607</v>
          </cell>
          <cell r="DX339">
            <v>163.89</v>
          </cell>
          <cell r="DY339">
            <v>0.51687000000000005</v>
          </cell>
          <cell r="EH339">
            <v>43607</v>
          </cell>
          <cell r="EI339">
            <v>169.31</v>
          </cell>
          <cell r="EJ339">
            <v>2.2514599999999998</v>
          </cell>
          <cell r="ES339">
            <v>43607</v>
          </cell>
          <cell r="ET339">
            <v>93.04</v>
          </cell>
          <cell r="EU339">
            <v>1.10232</v>
          </cell>
          <cell r="FD339">
            <v>43607</v>
          </cell>
          <cell r="FE339">
            <v>68.59</v>
          </cell>
          <cell r="FF339">
            <v>0.15051</v>
          </cell>
          <cell r="FO339">
            <v>43607</v>
          </cell>
          <cell r="FP339">
            <v>116.98</v>
          </cell>
          <cell r="FQ339">
            <v>0.40638999999999997</v>
          </cell>
          <cell r="FZ339">
            <v>43607</v>
          </cell>
          <cell r="GA339">
            <v>37.549999999999997</v>
          </cell>
          <cell r="GB339">
            <v>0.81447000000000003</v>
          </cell>
          <cell r="GK339">
            <v>43607</v>
          </cell>
          <cell r="GL339">
            <v>82.12</v>
          </cell>
          <cell r="GM339">
            <v>0.28935</v>
          </cell>
        </row>
        <row r="340">
          <cell r="F340">
            <v>43608</v>
          </cell>
          <cell r="G340">
            <v>103.64</v>
          </cell>
          <cell r="H340">
            <v>0.39333000000000001</v>
          </cell>
          <cell r="Q340">
            <v>43608</v>
          </cell>
          <cell r="R340">
            <v>140.38</v>
          </cell>
          <cell r="S340">
            <v>0.19572999999999999</v>
          </cell>
          <cell r="AB340">
            <v>43608</v>
          </cell>
          <cell r="AC340">
            <v>110.65</v>
          </cell>
          <cell r="AD340">
            <v>0.76285999999999998</v>
          </cell>
          <cell r="AM340">
            <v>43608</v>
          </cell>
          <cell r="AN340">
            <v>447.63</v>
          </cell>
          <cell r="AO340">
            <v>0.19633</v>
          </cell>
          <cell r="AX340">
            <v>43608</v>
          </cell>
          <cell r="AY340">
            <v>53.24</v>
          </cell>
          <cell r="AZ340">
            <v>0.24887999999999999</v>
          </cell>
          <cell r="BI340">
            <v>43608</v>
          </cell>
          <cell r="BJ340">
            <v>57.59</v>
          </cell>
          <cell r="BK340">
            <v>0.15384</v>
          </cell>
          <cell r="BT340">
            <v>43607</v>
          </cell>
          <cell r="BU340">
            <v>2.35</v>
          </cell>
          <cell r="BV340">
            <v>1.1475299999999999</v>
          </cell>
          <cell r="CE340">
            <v>43608</v>
          </cell>
          <cell r="CF340">
            <v>84.55</v>
          </cell>
          <cell r="CG340">
            <v>6.9400000000000003E-2</v>
          </cell>
          <cell r="CP340">
            <v>43607</v>
          </cell>
          <cell r="CQ340">
            <v>5.1340000000000003</v>
          </cell>
          <cell r="CR340">
            <v>3.1224099999999999</v>
          </cell>
          <cell r="DA340">
            <v>43608</v>
          </cell>
          <cell r="DB340">
            <v>16.489999999999998</v>
          </cell>
          <cell r="DC340">
            <v>7.6400000000000001E-3</v>
          </cell>
          <cell r="DL340">
            <v>43608</v>
          </cell>
          <cell r="DM340">
            <v>84.87</v>
          </cell>
          <cell r="DN340">
            <v>1.22407</v>
          </cell>
          <cell r="DW340">
            <v>43608</v>
          </cell>
          <cell r="DX340">
            <v>158.62</v>
          </cell>
          <cell r="DY340">
            <v>1.3735200000000001</v>
          </cell>
          <cell r="EH340">
            <v>43608</v>
          </cell>
          <cell r="EI340">
            <v>166.44</v>
          </cell>
          <cell r="EJ340">
            <v>2.7163200000000001</v>
          </cell>
          <cell r="ES340">
            <v>43608</v>
          </cell>
          <cell r="ET340">
            <v>91.07</v>
          </cell>
          <cell r="EU340">
            <v>0.83855000000000002</v>
          </cell>
          <cell r="FD340">
            <v>43608</v>
          </cell>
          <cell r="FE340">
            <v>66.14</v>
          </cell>
          <cell r="FF340">
            <v>8.0269999999999994E-2</v>
          </cell>
          <cell r="FO340">
            <v>43608</v>
          </cell>
          <cell r="FP340">
            <v>115.74</v>
          </cell>
          <cell r="FQ340">
            <v>0.43739</v>
          </cell>
          <cell r="FZ340">
            <v>43608</v>
          </cell>
          <cell r="GA340">
            <v>36.869999999999997</v>
          </cell>
          <cell r="GB340">
            <v>0.74846000000000001</v>
          </cell>
          <cell r="GK340">
            <v>43608</v>
          </cell>
          <cell r="GL340">
            <v>80.5</v>
          </cell>
          <cell r="GM340">
            <v>0.27299000000000001</v>
          </cell>
        </row>
        <row r="341">
          <cell r="F341">
            <v>43609</v>
          </cell>
          <cell r="G341">
            <v>104.11</v>
          </cell>
          <cell r="H341">
            <v>0.42724000000000001</v>
          </cell>
          <cell r="Q341">
            <v>43609</v>
          </cell>
          <cell r="R341">
            <v>147.25</v>
          </cell>
          <cell r="S341">
            <v>0.14334</v>
          </cell>
          <cell r="AB341">
            <v>43609</v>
          </cell>
          <cell r="AC341">
            <v>110.6</v>
          </cell>
          <cell r="AD341">
            <v>0.30376999999999998</v>
          </cell>
          <cell r="AM341">
            <v>43609</v>
          </cell>
          <cell r="AN341">
            <v>445.9</v>
          </cell>
          <cell r="AO341">
            <v>0.15948000000000001</v>
          </cell>
          <cell r="AX341">
            <v>43609</v>
          </cell>
          <cell r="AY341">
            <v>53.34</v>
          </cell>
          <cell r="AZ341">
            <v>0.12712000000000001</v>
          </cell>
          <cell r="BI341">
            <v>43609</v>
          </cell>
          <cell r="BJ341">
            <v>58.08</v>
          </cell>
          <cell r="BK341">
            <v>4.036E-2</v>
          </cell>
          <cell r="BT341">
            <v>43608</v>
          </cell>
          <cell r="BU341">
            <v>2.2679999999999998</v>
          </cell>
          <cell r="BV341">
            <v>1.2360500000000001</v>
          </cell>
          <cell r="CE341">
            <v>43609</v>
          </cell>
          <cell r="CF341">
            <v>84.56</v>
          </cell>
          <cell r="CG341">
            <v>0.12911</v>
          </cell>
          <cell r="CP341">
            <v>43608</v>
          </cell>
          <cell r="CQ341">
            <v>5.0199999999999996</v>
          </cell>
          <cell r="CR341">
            <v>3.7669299999999999</v>
          </cell>
          <cell r="DA341">
            <v>43609</v>
          </cell>
          <cell r="DB341">
            <v>16.13</v>
          </cell>
          <cell r="DC341">
            <v>9.1999999999999998E-3</v>
          </cell>
          <cell r="DL341">
            <v>43609</v>
          </cell>
          <cell r="DM341">
            <v>84.49</v>
          </cell>
          <cell r="DN341">
            <v>1.03159</v>
          </cell>
          <cell r="DW341">
            <v>43609</v>
          </cell>
          <cell r="DX341">
            <v>158.30000000000001</v>
          </cell>
          <cell r="DY341">
            <v>0.74663000000000002</v>
          </cell>
          <cell r="EH341">
            <v>43609</v>
          </cell>
          <cell r="EI341">
            <v>166.68</v>
          </cell>
          <cell r="EJ341">
            <v>2.0355099999999999</v>
          </cell>
          <cell r="ES341">
            <v>43609</v>
          </cell>
          <cell r="ET341">
            <v>90.9</v>
          </cell>
          <cell r="EU341">
            <v>0.57157999999999998</v>
          </cell>
          <cell r="FD341">
            <v>43609</v>
          </cell>
          <cell r="FE341">
            <v>66.03</v>
          </cell>
          <cell r="FF341">
            <v>6.6250000000000003E-2</v>
          </cell>
          <cell r="FO341">
            <v>43609</v>
          </cell>
          <cell r="FP341">
            <v>115.26</v>
          </cell>
          <cell r="FQ341">
            <v>0.24475</v>
          </cell>
          <cell r="FZ341">
            <v>43609</v>
          </cell>
          <cell r="GA341">
            <v>37.19</v>
          </cell>
          <cell r="GB341">
            <v>0.63546999999999998</v>
          </cell>
          <cell r="GK341">
            <v>43609</v>
          </cell>
          <cell r="GL341">
            <v>80.52</v>
          </cell>
          <cell r="GM341">
            <v>0.15820999999999999</v>
          </cell>
        </row>
        <row r="342">
          <cell r="F342">
            <v>43613</v>
          </cell>
          <cell r="G342">
            <v>104.86</v>
          </cell>
          <cell r="H342">
            <v>2.6657500000000001</v>
          </cell>
          <cell r="Q342">
            <v>43613</v>
          </cell>
          <cell r="R342">
            <v>146.49</v>
          </cell>
          <cell r="S342">
            <v>0.13119</v>
          </cell>
          <cell r="AB342">
            <v>43613</v>
          </cell>
          <cell r="AC342">
            <v>109.6</v>
          </cell>
          <cell r="AD342">
            <v>0.25849</v>
          </cell>
          <cell r="AM342">
            <v>43613</v>
          </cell>
          <cell r="AN342">
            <v>448.51</v>
          </cell>
          <cell r="AO342">
            <v>0.45149</v>
          </cell>
          <cell r="AX342">
            <v>43613</v>
          </cell>
          <cell r="AY342">
            <v>52.52</v>
          </cell>
          <cell r="AZ342">
            <v>0.26902999999999999</v>
          </cell>
          <cell r="BI342">
            <v>43613</v>
          </cell>
          <cell r="BJ342">
            <v>57.56</v>
          </cell>
          <cell r="BK342">
            <v>7.2999999999999995E-2</v>
          </cell>
          <cell r="BT342">
            <v>43609</v>
          </cell>
          <cell r="BU342">
            <v>2.2519999999999998</v>
          </cell>
          <cell r="BV342">
            <v>0.61416000000000004</v>
          </cell>
          <cell r="CE342">
            <v>43613</v>
          </cell>
          <cell r="CF342">
            <v>84.1</v>
          </cell>
          <cell r="CG342">
            <v>6.6640000000000005E-2</v>
          </cell>
          <cell r="CP342">
            <v>43609</v>
          </cell>
          <cell r="CQ342">
            <v>5.0019999999999998</v>
          </cell>
          <cell r="CR342">
            <v>3.3312300000000001</v>
          </cell>
          <cell r="DA342">
            <v>43612</v>
          </cell>
          <cell r="DB342">
            <v>16.100000000000001</v>
          </cell>
          <cell r="DC342">
            <v>6.2899999999999996E-3</v>
          </cell>
          <cell r="DL342">
            <v>43613</v>
          </cell>
          <cell r="DM342">
            <v>83.93</v>
          </cell>
          <cell r="DN342">
            <v>1.5445500000000001</v>
          </cell>
          <cell r="DW342">
            <v>43613</v>
          </cell>
          <cell r="DX342">
            <v>155.24</v>
          </cell>
          <cell r="DY342">
            <v>1.0414000000000001</v>
          </cell>
          <cell r="EH342">
            <v>43613</v>
          </cell>
          <cell r="EI342">
            <v>165.26</v>
          </cell>
          <cell r="EJ342">
            <v>3.8774099999999998</v>
          </cell>
          <cell r="ES342">
            <v>43613</v>
          </cell>
          <cell r="ET342">
            <v>89.99</v>
          </cell>
          <cell r="EU342">
            <v>0.84433999999999998</v>
          </cell>
          <cell r="FD342">
            <v>43613</v>
          </cell>
          <cell r="FE342">
            <v>66.11</v>
          </cell>
          <cell r="FF342">
            <v>0.11167000000000001</v>
          </cell>
          <cell r="FO342">
            <v>43613</v>
          </cell>
          <cell r="FP342">
            <v>114.24</v>
          </cell>
          <cell r="FQ342">
            <v>0.28308</v>
          </cell>
          <cell r="FZ342">
            <v>43613</v>
          </cell>
          <cell r="GA342">
            <v>36.64</v>
          </cell>
          <cell r="GB342">
            <v>1.2004699999999999</v>
          </cell>
          <cell r="GK342">
            <v>43613</v>
          </cell>
          <cell r="GL342">
            <v>79.22</v>
          </cell>
          <cell r="GM342">
            <v>0.19703000000000001</v>
          </cell>
        </row>
        <row r="343">
          <cell r="F343">
            <v>43614</v>
          </cell>
          <cell r="G343">
            <v>117.14</v>
          </cell>
          <cell r="H343">
            <v>1.8268</v>
          </cell>
          <cell r="Q343">
            <v>43614</v>
          </cell>
          <cell r="R343">
            <v>143.31</v>
          </cell>
          <cell r="S343">
            <v>0.11733</v>
          </cell>
          <cell r="AB343">
            <v>43614</v>
          </cell>
          <cell r="AC343">
            <v>108.76</v>
          </cell>
          <cell r="AD343">
            <v>0.37008000000000002</v>
          </cell>
          <cell r="AM343">
            <v>43614</v>
          </cell>
          <cell r="AN343">
            <v>446.46</v>
          </cell>
          <cell r="AO343">
            <v>0.21323</v>
          </cell>
          <cell r="AX343">
            <v>43614</v>
          </cell>
          <cell r="AY343">
            <v>52.61</v>
          </cell>
          <cell r="AZ343">
            <v>0.49842999999999998</v>
          </cell>
          <cell r="BI343">
            <v>43614</v>
          </cell>
          <cell r="BJ343">
            <v>56.83</v>
          </cell>
          <cell r="BK343">
            <v>0.14813000000000001</v>
          </cell>
          <cell r="BT343">
            <v>43613</v>
          </cell>
          <cell r="BU343">
            <v>2.2639999999999998</v>
          </cell>
          <cell r="BV343">
            <v>1.1668099999999999</v>
          </cell>
          <cell r="CE343">
            <v>43614</v>
          </cell>
          <cell r="CF343">
            <v>84.12</v>
          </cell>
          <cell r="CG343">
            <v>0.17011000000000001</v>
          </cell>
          <cell r="CP343">
            <v>43613</v>
          </cell>
          <cell r="CQ343">
            <v>5.0060000000000002</v>
          </cell>
          <cell r="CR343">
            <v>3.9150900000000002</v>
          </cell>
          <cell r="DA343">
            <v>43613</v>
          </cell>
          <cell r="DB343">
            <v>16.149999999999999</v>
          </cell>
          <cell r="DC343">
            <v>1.7850000000000001E-2</v>
          </cell>
          <cell r="DL343">
            <v>43614</v>
          </cell>
          <cell r="DM343">
            <v>83.39</v>
          </cell>
          <cell r="DN343">
            <v>2.1411199999999999</v>
          </cell>
          <cell r="DW343">
            <v>43614</v>
          </cell>
          <cell r="DX343">
            <v>155.97</v>
          </cell>
          <cell r="DY343">
            <v>1.2113799999999999</v>
          </cell>
          <cell r="EH343">
            <v>43614</v>
          </cell>
          <cell r="EI343">
            <v>164.37</v>
          </cell>
          <cell r="EJ343">
            <v>2.5279400000000001</v>
          </cell>
          <cell r="ES343">
            <v>43614</v>
          </cell>
          <cell r="ET343">
            <v>90.36</v>
          </cell>
          <cell r="EU343">
            <v>1.2416199999999999</v>
          </cell>
          <cell r="FD343">
            <v>43614</v>
          </cell>
          <cell r="FE343">
            <v>66.16</v>
          </cell>
          <cell r="FF343">
            <v>4.0640000000000003E-2</v>
          </cell>
          <cell r="FO343">
            <v>43614</v>
          </cell>
          <cell r="FP343">
            <v>113.35</v>
          </cell>
          <cell r="FQ343">
            <v>0.2099</v>
          </cell>
          <cell r="FZ343">
            <v>43614</v>
          </cell>
          <cell r="GA343">
            <v>36.83</v>
          </cell>
          <cell r="GB343">
            <v>1.48675</v>
          </cell>
          <cell r="GK343">
            <v>43614</v>
          </cell>
          <cell r="GL343">
            <v>79.06</v>
          </cell>
          <cell r="GM343">
            <v>0.18904000000000001</v>
          </cell>
        </row>
        <row r="344">
          <cell r="F344">
            <v>43615</v>
          </cell>
          <cell r="G344">
            <v>119.68</v>
          </cell>
          <cell r="H344">
            <v>0.85235000000000005</v>
          </cell>
          <cell r="Q344">
            <v>43615</v>
          </cell>
          <cell r="R344">
            <v>142.87</v>
          </cell>
          <cell r="S344">
            <v>0.10596999999999999</v>
          </cell>
          <cell r="AB344">
            <v>43615</v>
          </cell>
          <cell r="AC344">
            <v>108.87</v>
          </cell>
          <cell r="AD344">
            <v>0.30667</v>
          </cell>
          <cell r="AM344">
            <v>43615</v>
          </cell>
          <cell r="AN344">
            <v>450.64</v>
          </cell>
          <cell r="AO344">
            <v>0.22173999999999999</v>
          </cell>
          <cell r="AX344">
            <v>43615</v>
          </cell>
          <cell r="AY344">
            <v>52.58</v>
          </cell>
          <cell r="AZ344">
            <v>0.11845</v>
          </cell>
          <cell r="BI344">
            <v>43615</v>
          </cell>
          <cell r="BJ344">
            <v>56.59</v>
          </cell>
          <cell r="BK344">
            <v>4.9270000000000001E-2</v>
          </cell>
          <cell r="BT344">
            <v>43614</v>
          </cell>
          <cell r="BU344">
            <v>2.2599999999999998</v>
          </cell>
          <cell r="BV344">
            <v>0.68684999999999996</v>
          </cell>
          <cell r="CE344">
            <v>43615</v>
          </cell>
          <cell r="CF344">
            <v>84.36</v>
          </cell>
          <cell r="CG344">
            <v>8.1869999999999998E-2</v>
          </cell>
          <cell r="CP344">
            <v>43614</v>
          </cell>
          <cell r="CQ344">
            <v>4.899</v>
          </cell>
          <cell r="CR344">
            <v>4.1230399999999996</v>
          </cell>
          <cell r="DA344">
            <v>43614</v>
          </cell>
          <cell r="DB344">
            <v>16.46</v>
          </cell>
          <cell r="DC344">
            <v>9.1199999999999996E-3</v>
          </cell>
          <cell r="DL344">
            <v>43615</v>
          </cell>
          <cell r="DM344">
            <v>83.81</v>
          </cell>
          <cell r="DN344">
            <v>0.52156999999999998</v>
          </cell>
          <cell r="DW344">
            <v>43615</v>
          </cell>
          <cell r="DX344">
            <v>157.12</v>
          </cell>
          <cell r="DY344">
            <v>0.88282000000000005</v>
          </cell>
          <cell r="EH344">
            <v>43615</v>
          </cell>
          <cell r="EI344">
            <v>165.45</v>
          </cell>
          <cell r="EJ344">
            <v>1.9517599999999999</v>
          </cell>
          <cell r="ES344">
            <v>43615</v>
          </cell>
          <cell r="ET344">
            <v>90.33</v>
          </cell>
          <cell r="EU344">
            <v>0.55396999999999996</v>
          </cell>
          <cell r="FD344">
            <v>43615</v>
          </cell>
          <cell r="FE344">
            <v>66.23</v>
          </cell>
          <cell r="FF344">
            <v>9.8530000000000006E-2</v>
          </cell>
          <cell r="FO344">
            <v>43615</v>
          </cell>
          <cell r="FP344">
            <v>113.19</v>
          </cell>
          <cell r="FQ344">
            <v>0.21981999999999999</v>
          </cell>
          <cell r="FZ344">
            <v>43615</v>
          </cell>
          <cell r="GA344">
            <v>36.479999999999997</v>
          </cell>
          <cell r="GB344">
            <v>1.0135099999999999</v>
          </cell>
          <cell r="GK344">
            <v>43615</v>
          </cell>
          <cell r="GL344">
            <v>78.2</v>
          </cell>
          <cell r="GM344">
            <v>0.16159999999999999</v>
          </cell>
        </row>
        <row r="345">
          <cell r="F345">
            <v>43616</v>
          </cell>
          <cell r="G345">
            <v>121.59</v>
          </cell>
          <cell r="H345">
            <v>1.1442600000000001</v>
          </cell>
          <cell r="Q345">
            <v>43616</v>
          </cell>
          <cell r="R345">
            <v>142.30000000000001</v>
          </cell>
          <cell r="S345">
            <v>9.3490000000000004E-2</v>
          </cell>
          <cell r="AB345">
            <v>43616</v>
          </cell>
          <cell r="AC345">
            <v>108.92</v>
          </cell>
          <cell r="AD345">
            <v>0.39435999999999999</v>
          </cell>
          <cell r="AM345">
            <v>43616</v>
          </cell>
          <cell r="AN345">
            <v>440.95</v>
          </cell>
          <cell r="AO345">
            <v>0.23294000000000001</v>
          </cell>
          <cell r="AX345">
            <v>43616</v>
          </cell>
          <cell r="AY345">
            <v>51.72</v>
          </cell>
          <cell r="AZ345">
            <v>0.18417</v>
          </cell>
          <cell r="BI345">
            <v>43616</v>
          </cell>
          <cell r="BJ345">
            <v>55.61</v>
          </cell>
          <cell r="BK345">
            <v>8.8830000000000006E-2</v>
          </cell>
          <cell r="BT345">
            <v>43615</v>
          </cell>
          <cell r="BU345">
            <v>2.2919999999999998</v>
          </cell>
          <cell r="BV345">
            <v>0.56542999999999999</v>
          </cell>
          <cell r="CE345">
            <v>43616</v>
          </cell>
          <cell r="CF345">
            <v>82.42</v>
          </cell>
          <cell r="CG345">
            <v>0.11635</v>
          </cell>
          <cell r="CP345">
            <v>43615</v>
          </cell>
          <cell r="CQ345">
            <v>4.9359999999999999</v>
          </cell>
          <cell r="CR345">
            <v>1.1196299999999999</v>
          </cell>
          <cell r="DA345">
            <v>43615</v>
          </cell>
          <cell r="DB345">
            <v>16.98</v>
          </cell>
          <cell r="DC345">
            <v>7.4700000000000001E-3</v>
          </cell>
          <cell r="DL345">
            <v>43616</v>
          </cell>
          <cell r="DM345">
            <v>81.89</v>
          </cell>
          <cell r="DN345">
            <v>1.07887</v>
          </cell>
          <cell r="DW345">
            <v>43616</v>
          </cell>
          <cell r="DX345">
            <v>152.32</v>
          </cell>
          <cell r="DY345">
            <v>0.81554000000000004</v>
          </cell>
          <cell r="EH345">
            <v>43616</v>
          </cell>
          <cell r="EI345">
            <v>164.31</v>
          </cell>
          <cell r="EJ345">
            <v>1.8955500000000001</v>
          </cell>
          <cell r="ES345">
            <v>43616</v>
          </cell>
          <cell r="ET345">
            <v>89.41</v>
          </cell>
          <cell r="EU345">
            <v>1.2609399999999999</v>
          </cell>
          <cell r="FD345">
            <v>43616</v>
          </cell>
          <cell r="FE345">
            <v>65.040000000000006</v>
          </cell>
          <cell r="FF345">
            <v>6.9989999999999997E-2</v>
          </cell>
          <cell r="FO345">
            <v>43616</v>
          </cell>
          <cell r="FP345">
            <v>111.49</v>
          </cell>
          <cell r="FQ345">
            <v>0.23355999999999999</v>
          </cell>
          <cell r="FZ345">
            <v>43616</v>
          </cell>
          <cell r="GA345">
            <v>35.51</v>
          </cell>
          <cell r="GB345">
            <v>1.5124200000000001</v>
          </cell>
          <cell r="GK345">
            <v>43616</v>
          </cell>
          <cell r="GL345">
            <v>76.459999999999994</v>
          </cell>
          <cell r="GM345">
            <v>0.30102000000000001</v>
          </cell>
        </row>
        <row r="346">
          <cell r="F346">
            <v>43619</v>
          </cell>
          <cell r="G346">
            <v>122.49</v>
          </cell>
          <cell r="H346">
            <v>0.99036999999999997</v>
          </cell>
          <cell r="Q346">
            <v>43619</v>
          </cell>
          <cell r="R346">
            <v>143.91999999999999</v>
          </cell>
          <cell r="S346">
            <v>0.13002</v>
          </cell>
          <cell r="AB346">
            <v>43619</v>
          </cell>
          <cell r="AC346">
            <v>110.82</v>
          </cell>
          <cell r="AD346">
            <v>0.46971000000000002</v>
          </cell>
          <cell r="AM346">
            <v>43619</v>
          </cell>
          <cell r="AN346">
            <v>441.19</v>
          </cell>
          <cell r="AO346">
            <v>0.36531999999999998</v>
          </cell>
          <cell r="AX346">
            <v>43619</v>
          </cell>
          <cell r="AY346">
            <v>52.65</v>
          </cell>
          <cell r="AZ346">
            <v>0.14924000000000001</v>
          </cell>
          <cell r="BI346">
            <v>43619</v>
          </cell>
          <cell r="BJ346">
            <v>56.59</v>
          </cell>
          <cell r="BK346">
            <v>9.1300000000000006E-2</v>
          </cell>
          <cell r="BT346">
            <v>43616</v>
          </cell>
          <cell r="BU346">
            <v>2.2999999999999998</v>
          </cell>
          <cell r="BV346">
            <v>0.91193999999999997</v>
          </cell>
          <cell r="CE346">
            <v>43619</v>
          </cell>
          <cell r="CF346">
            <v>84.32</v>
          </cell>
          <cell r="CG346">
            <v>0.10986</v>
          </cell>
          <cell r="CP346">
            <v>43616</v>
          </cell>
          <cell r="CQ346">
            <v>4.9059999999999997</v>
          </cell>
          <cell r="CR346">
            <v>2.0918000000000001</v>
          </cell>
          <cell r="DA346">
            <v>43616</v>
          </cell>
          <cell r="DB346">
            <v>17.07</v>
          </cell>
          <cell r="DC346">
            <v>1.8550000000000001E-2</v>
          </cell>
          <cell r="DL346">
            <v>43619</v>
          </cell>
          <cell r="DM346">
            <v>82.18</v>
          </cell>
          <cell r="DN346">
            <v>1.3727100000000001</v>
          </cell>
          <cell r="DW346">
            <v>43619</v>
          </cell>
          <cell r="DX346">
            <v>156.25</v>
          </cell>
          <cell r="DY346">
            <v>1.0649900000000001</v>
          </cell>
          <cell r="EH346">
            <v>43619</v>
          </cell>
          <cell r="EI346">
            <v>166.47</v>
          </cell>
          <cell r="EJ346">
            <v>2.3847900000000002</v>
          </cell>
          <cell r="ES346">
            <v>43619</v>
          </cell>
          <cell r="ET346">
            <v>91.25</v>
          </cell>
          <cell r="EU346">
            <v>1.49793</v>
          </cell>
          <cell r="FD346">
            <v>43619</v>
          </cell>
          <cell r="FE346">
            <v>65.8</v>
          </cell>
          <cell r="FF346">
            <v>6.7360000000000003E-2</v>
          </cell>
          <cell r="FO346">
            <v>43619</v>
          </cell>
          <cell r="FP346">
            <v>112.75</v>
          </cell>
          <cell r="FQ346">
            <v>0.31361</v>
          </cell>
          <cell r="FZ346">
            <v>43619</v>
          </cell>
          <cell r="GA346">
            <v>36.01</v>
          </cell>
          <cell r="GB346">
            <v>1.28989</v>
          </cell>
          <cell r="GK346">
            <v>43619</v>
          </cell>
          <cell r="GL346">
            <v>77.42</v>
          </cell>
          <cell r="GM346">
            <v>0.25229000000000001</v>
          </cell>
        </row>
        <row r="347">
          <cell r="F347">
            <v>43620</v>
          </cell>
          <cell r="G347">
            <v>125.18</v>
          </cell>
          <cell r="H347">
            <v>0.67981999999999998</v>
          </cell>
          <cell r="Q347">
            <v>43620</v>
          </cell>
          <cell r="R347">
            <v>148.75</v>
          </cell>
          <cell r="S347">
            <v>0.12991</v>
          </cell>
          <cell r="AB347">
            <v>43620</v>
          </cell>
          <cell r="AC347">
            <v>111.8</v>
          </cell>
          <cell r="AD347">
            <v>0.38244</v>
          </cell>
          <cell r="AM347">
            <v>43620</v>
          </cell>
          <cell r="AN347">
            <v>454.82</v>
          </cell>
          <cell r="AO347">
            <v>0.29915999999999998</v>
          </cell>
          <cell r="AX347">
            <v>43620</v>
          </cell>
          <cell r="AY347">
            <v>54.57</v>
          </cell>
          <cell r="AZ347">
            <v>0.10716000000000001</v>
          </cell>
          <cell r="BI347">
            <v>43620</v>
          </cell>
          <cell r="BJ347">
            <v>58.35</v>
          </cell>
          <cell r="BK347">
            <v>6.7169999999999994E-2</v>
          </cell>
          <cell r="BT347">
            <v>43619</v>
          </cell>
          <cell r="BU347">
            <v>2.2559999999999998</v>
          </cell>
          <cell r="BV347">
            <v>0.45956999999999998</v>
          </cell>
          <cell r="CE347">
            <v>43620</v>
          </cell>
          <cell r="CF347">
            <v>87.58</v>
          </cell>
          <cell r="CG347">
            <v>0.15096999999999999</v>
          </cell>
          <cell r="CP347">
            <v>43619</v>
          </cell>
          <cell r="CQ347">
            <v>4.9340000000000002</v>
          </cell>
          <cell r="CR347">
            <v>1.62849</v>
          </cell>
          <cell r="DA347">
            <v>43619</v>
          </cell>
          <cell r="DB347">
            <v>16.579999999999998</v>
          </cell>
          <cell r="DC347">
            <v>9.3600000000000003E-3</v>
          </cell>
          <cell r="DL347">
            <v>43620</v>
          </cell>
          <cell r="DM347">
            <v>83.67</v>
          </cell>
          <cell r="DN347">
            <v>1.3789899999999999</v>
          </cell>
          <cell r="DW347">
            <v>43620</v>
          </cell>
          <cell r="DX347">
            <v>161.19999999999999</v>
          </cell>
          <cell r="DY347">
            <v>1.18024</v>
          </cell>
          <cell r="EH347">
            <v>43620</v>
          </cell>
          <cell r="EI347">
            <v>168.15</v>
          </cell>
          <cell r="EJ347">
            <v>2.7002000000000002</v>
          </cell>
          <cell r="ES347">
            <v>43620</v>
          </cell>
          <cell r="ET347">
            <v>94.12</v>
          </cell>
          <cell r="EU347">
            <v>0.96775</v>
          </cell>
          <cell r="FD347">
            <v>43620</v>
          </cell>
          <cell r="FE347">
            <v>67.81</v>
          </cell>
          <cell r="FF347">
            <v>9.2759999999999995E-2</v>
          </cell>
          <cell r="FO347">
            <v>43620</v>
          </cell>
          <cell r="FP347">
            <v>117.39</v>
          </cell>
          <cell r="FQ347">
            <v>0.32744000000000001</v>
          </cell>
          <cell r="FZ347">
            <v>43620</v>
          </cell>
          <cell r="GA347">
            <v>37.590000000000003</v>
          </cell>
          <cell r="GB347">
            <v>0.82632000000000005</v>
          </cell>
          <cell r="GK347">
            <v>43620</v>
          </cell>
          <cell r="GL347">
            <v>80.91</v>
          </cell>
          <cell r="GM347">
            <v>0.18789</v>
          </cell>
        </row>
        <row r="348">
          <cell r="F348">
            <v>43621</v>
          </cell>
          <cell r="G348">
            <v>127.14</v>
          </cell>
          <cell r="H348">
            <v>0.76849999999999996</v>
          </cell>
          <cell r="Q348">
            <v>43621</v>
          </cell>
          <cell r="R348">
            <v>149.30000000000001</v>
          </cell>
          <cell r="S348">
            <v>8.5419999999999996E-2</v>
          </cell>
          <cell r="AB348">
            <v>43621</v>
          </cell>
          <cell r="AC348">
            <v>113.86</v>
          </cell>
          <cell r="AD348">
            <v>0.39189000000000002</v>
          </cell>
          <cell r="AM348">
            <v>43621</v>
          </cell>
          <cell r="AN348">
            <v>467.62</v>
          </cell>
          <cell r="AO348">
            <v>0.42038999999999999</v>
          </cell>
          <cell r="AX348">
            <v>43621</v>
          </cell>
          <cell r="AY348">
            <v>54.45</v>
          </cell>
          <cell r="AZ348">
            <v>8.838E-2</v>
          </cell>
          <cell r="BI348">
            <v>43621</v>
          </cell>
          <cell r="BJ348">
            <v>58.16</v>
          </cell>
          <cell r="BK348">
            <v>9.0690000000000007E-2</v>
          </cell>
          <cell r="BT348">
            <v>43620</v>
          </cell>
          <cell r="BU348">
            <v>2.2799999999999998</v>
          </cell>
          <cell r="BV348">
            <v>0.47227999999999998</v>
          </cell>
          <cell r="CE348">
            <v>43621</v>
          </cell>
          <cell r="CF348">
            <v>86.96</v>
          </cell>
          <cell r="CG348">
            <v>0.10156</v>
          </cell>
          <cell r="CP348">
            <v>43620</v>
          </cell>
          <cell r="CQ348">
            <v>4.9930000000000003</v>
          </cell>
          <cell r="CR348">
            <v>3.8147700000000002</v>
          </cell>
          <cell r="DA348">
            <v>43620</v>
          </cell>
          <cell r="DB348">
            <v>16.510000000000002</v>
          </cell>
          <cell r="DC348">
            <v>1.0359999999999999E-2</v>
          </cell>
          <cell r="DL348">
            <v>43621</v>
          </cell>
          <cell r="DM348">
            <v>84.37</v>
          </cell>
          <cell r="DN348">
            <v>1.15994</v>
          </cell>
          <cell r="DW348">
            <v>43621</v>
          </cell>
          <cell r="DX348">
            <v>162.37</v>
          </cell>
          <cell r="DY348">
            <v>0.69506999999999997</v>
          </cell>
          <cell r="EH348">
            <v>43621</v>
          </cell>
          <cell r="EI348">
            <v>169.41</v>
          </cell>
          <cell r="EJ348">
            <v>2.7075100000000001</v>
          </cell>
          <cell r="ES348">
            <v>43621</v>
          </cell>
          <cell r="ET348">
            <v>95.42</v>
          </cell>
          <cell r="EU348">
            <v>0.76341000000000003</v>
          </cell>
          <cell r="FD348">
            <v>43621</v>
          </cell>
          <cell r="FE348">
            <v>67.39</v>
          </cell>
          <cell r="FF348">
            <v>5.1339999999999997E-2</v>
          </cell>
          <cell r="FO348">
            <v>43621</v>
          </cell>
          <cell r="FP348">
            <v>117.18</v>
          </cell>
          <cell r="FQ348">
            <v>0.21607999999999999</v>
          </cell>
          <cell r="FZ348">
            <v>43621</v>
          </cell>
          <cell r="GA348">
            <v>37.65</v>
          </cell>
          <cell r="GB348">
            <v>0.77654000000000001</v>
          </cell>
          <cell r="GK348">
            <v>43621</v>
          </cell>
          <cell r="GL348">
            <v>80.5</v>
          </cell>
          <cell r="GM348">
            <v>0.16763</v>
          </cell>
        </row>
        <row r="349">
          <cell r="F349">
            <v>43622</v>
          </cell>
          <cell r="G349">
            <v>126.58</v>
          </cell>
          <cell r="H349">
            <v>0.77049000000000001</v>
          </cell>
          <cell r="Q349">
            <v>43622</v>
          </cell>
          <cell r="R349">
            <v>150.38</v>
          </cell>
          <cell r="S349">
            <v>0.11076999999999999</v>
          </cell>
          <cell r="AB349">
            <v>43622</v>
          </cell>
          <cell r="AC349">
            <v>114.32</v>
          </cell>
          <cell r="AD349">
            <v>0.30979000000000001</v>
          </cell>
          <cell r="AM349">
            <v>43622</v>
          </cell>
          <cell r="AN349">
            <v>468.53</v>
          </cell>
          <cell r="AO349">
            <v>0.40305000000000002</v>
          </cell>
          <cell r="AX349">
            <v>43622</v>
          </cell>
          <cell r="AY349">
            <v>54.46</v>
          </cell>
          <cell r="AZ349">
            <v>0.15539</v>
          </cell>
          <cell r="BI349">
            <v>43622</v>
          </cell>
          <cell r="BJ349">
            <v>57.93</v>
          </cell>
          <cell r="BK349">
            <v>3.9120000000000002E-2</v>
          </cell>
          <cell r="BT349">
            <v>43621</v>
          </cell>
          <cell r="BU349">
            <v>2.294</v>
          </cell>
          <cell r="BV349">
            <v>0.36327999999999999</v>
          </cell>
          <cell r="CE349">
            <v>43622</v>
          </cell>
          <cell r="CF349">
            <v>86.8</v>
          </cell>
          <cell r="CG349">
            <v>0.17448</v>
          </cell>
          <cell r="CP349">
            <v>43621</v>
          </cell>
          <cell r="CQ349">
            <v>5.0279999999999996</v>
          </cell>
          <cell r="CR349">
            <v>1.47916</v>
          </cell>
          <cell r="DA349">
            <v>43621</v>
          </cell>
          <cell r="DB349">
            <v>16.760000000000002</v>
          </cell>
          <cell r="DC349">
            <v>2.66E-3</v>
          </cell>
          <cell r="DL349">
            <v>43622</v>
          </cell>
          <cell r="DM349">
            <v>83.94</v>
          </cell>
          <cell r="DN349">
            <v>1.1536900000000001</v>
          </cell>
          <cell r="DW349">
            <v>43622</v>
          </cell>
          <cell r="DX349">
            <v>162.01</v>
          </cell>
          <cell r="DY349">
            <v>0.70523999999999998</v>
          </cell>
          <cell r="EH349">
            <v>43622</v>
          </cell>
          <cell r="EI349">
            <v>170.26</v>
          </cell>
          <cell r="EJ349">
            <v>2.2292299999999998</v>
          </cell>
          <cell r="ES349">
            <v>43622</v>
          </cell>
          <cell r="ET349">
            <v>94.71</v>
          </cell>
          <cell r="EU349">
            <v>0.90663000000000005</v>
          </cell>
          <cell r="FD349">
            <v>43622</v>
          </cell>
          <cell r="FE349">
            <v>68.62</v>
          </cell>
          <cell r="FF349">
            <v>7.5249999999999997E-2</v>
          </cell>
          <cell r="FO349">
            <v>43622</v>
          </cell>
          <cell r="FP349">
            <v>117.74</v>
          </cell>
          <cell r="FQ349">
            <v>0.22245000000000001</v>
          </cell>
          <cell r="FZ349">
            <v>43622</v>
          </cell>
          <cell r="GA349">
            <v>37.659999999999997</v>
          </cell>
          <cell r="GB349">
            <v>0.82596999999999998</v>
          </cell>
          <cell r="GK349">
            <v>43622</v>
          </cell>
          <cell r="GL349">
            <v>80.08</v>
          </cell>
          <cell r="GM349">
            <v>0.25746999999999998</v>
          </cell>
        </row>
        <row r="350">
          <cell r="F350">
            <v>43623</v>
          </cell>
          <cell r="G350">
            <v>127.95</v>
          </cell>
          <cell r="H350">
            <v>0.68245</v>
          </cell>
          <cell r="Q350">
            <v>43623</v>
          </cell>
          <cell r="R350">
            <v>149.22999999999999</v>
          </cell>
          <cell r="S350">
            <v>7.535E-2</v>
          </cell>
          <cell r="AB350">
            <v>43623</v>
          </cell>
          <cell r="AC350">
            <v>113.6</v>
          </cell>
          <cell r="AD350">
            <v>0.47117999999999999</v>
          </cell>
          <cell r="AM350">
            <v>43623</v>
          </cell>
          <cell r="AN350">
            <v>468.88</v>
          </cell>
          <cell r="AO350">
            <v>0.39330999999999999</v>
          </cell>
          <cell r="AX350">
            <v>43623</v>
          </cell>
          <cell r="AY350">
            <v>54.81</v>
          </cell>
          <cell r="AZ350">
            <v>8.2159999999999997E-2</v>
          </cell>
          <cell r="BI350">
            <v>43623</v>
          </cell>
          <cell r="BJ350">
            <v>58.56</v>
          </cell>
          <cell r="BK350">
            <v>4.335E-2</v>
          </cell>
          <cell r="BT350">
            <v>43622</v>
          </cell>
          <cell r="BU350">
            <v>2.29</v>
          </cell>
          <cell r="BV350">
            <v>0.57616000000000001</v>
          </cell>
          <cell r="CE350">
            <v>43623</v>
          </cell>
          <cell r="CF350">
            <v>87.32</v>
          </cell>
          <cell r="CG350">
            <v>0.12701999999999999</v>
          </cell>
          <cell r="CP350">
            <v>43622</v>
          </cell>
          <cell r="CQ350">
            <v>5.024</v>
          </cell>
          <cell r="CR350">
            <v>1.0959399999999999</v>
          </cell>
          <cell r="DA350">
            <v>43622</v>
          </cell>
          <cell r="DB350">
            <v>17.350000000000001</v>
          </cell>
          <cell r="DC350">
            <v>5.8599999999999998E-3</v>
          </cell>
          <cell r="DL350">
            <v>43623</v>
          </cell>
          <cell r="DM350">
            <v>85.77</v>
          </cell>
          <cell r="DN350">
            <v>0.97379000000000004</v>
          </cell>
          <cell r="DW350">
            <v>43623</v>
          </cell>
          <cell r="DX350">
            <v>165.54</v>
          </cell>
          <cell r="DY350">
            <v>1.06613</v>
          </cell>
          <cell r="EH350">
            <v>43623</v>
          </cell>
          <cell r="EI350">
            <v>172.26</v>
          </cell>
          <cell r="EJ350">
            <v>2.0280100000000001</v>
          </cell>
          <cell r="ES350">
            <v>43623</v>
          </cell>
          <cell r="ET350">
            <v>96.05</v>
          </cell>
          <cell r="EU350">
            <v>0.51337999999999995</v>
          </cell>
          <cell r="FD350">
            <v>43623</v>
          </cell>
          <cell r="FE350">
            <v>69.099999999999994</v>
          </cell>
          <cell r="FF350">
            <v>3.8460000000000001E-2</v>
          </cell>
          <cell r="FO350">
            <v>43623</v>
          </cell>
          <cell r="FP350">
            <v>118.06</v>
          </cell>
          <cell r="FQ350">
            <v>0.19489000000000001</v>
          </cell>
          <cell r="FZ350">
            <v>43623</v>
          </cell>
          <cell r="GA350">
            <v>37.92</v>
          </cell>
          <cell r="GB350">
            <v>0.63429999999999997</v>
          </cell>
          <cell r="GK350">
            <v>43623</v>
          </cell>
          <cell r="GL350">
            <v>80.03</v>
          </cell>
          <cell r="GM350">
            <v>0.32862000000000002</v>
          </cell>
        </row>
        <row r="351">
          <cell r="F351">
            <v>43626</v>
          </cell>
          <cell r="G351">
            <v>128</v>
          </cell>
          <cell r="H351">
            <v>0.45044000000000001</v>
          </cell>
          <cell r="Q351">
            <v>43626</v>
          </cell>
          <cell r="R351">
            <v>148.99</v>
          </cell>
          <cell r="S351">
            <v>7.8700000000000006E-2</v>
          </cell>
          <cell r="AB351">
            <v>43626</v>
          </cell>
          <cell r="AC351">
            <v>113.63</v>
          </cell>
          <cell r="AD351">
            <v>0.47449999999999998</v>
          </cell>
          <cell r="AM351">
            <v>43626</v>
          </cell>
          <cell r="AN351">
            <v>474.67</v>
          </cell>
          <cell r="AO351">
            <v>0.29665999999999998</v>
          </cell>
          <cell r="AX351">
            <v>43626</v>
          </cell>
          <cell r="AY351">
            <v>55.37</v>
          </cell>
          <cell r="AZ351">
            <v>9.8290000000000002E-2</v>
          </cell>
          <cell r="BI351">
            <v>43626</v>
          </cell>
          <cell r="BJ351">
            <v>58.72</v>
          </cell>
          <cell r="BK351">
            <v>4.2560000000000001E-2</v>
          </cell>
          <cell r="BT351">
            <v>43623</v>
          </cell>
          <cell r="BU351">
            <v>2.3199999999999998</v>
          </cell>
          <cell r="BV351">
            <v>0.62448999999999999</v>
          </cell>
          <cell r="CE351">
            <v>43626</v>
          </cell>
          <cell r="CF351">
            <v>88.85</v>
          </cell>
          <cell r="CG351">
            <v>6.7159999999999997E-2</v>
          </cell>
          <cell r="CP351">
            <v>43623</v>
          </cell>
          <cell r="CQ351">
            <v>5.1159999999999997</v>
          </cell>
          <cell r="CR351">
            <v>2.1756899999999999</v>
          </cell>
          <cell r="DA351">
            <v>43623</v>
          </cell>
          <cell r="DB351">
            <v>17.100000000000001</v>
          </cell>
          <cell r="DC351">
            <v>5.3E-3</v>
          </cell>
          <cell r="DL351">
            <v>43626</v>
          </cell>
          <cell r="DM351">
            <v>86.48</v>
          </cell>
          <cell r="DN351">
            <v>1.3088</v>
          </cell>
          <cell r="DW351">
            <v>43626</v>
          </cell>
          <cell r="DX351">
            <v>166.8</v>
          </cell>
          <cell r="DY351">
            <v>0.64137999999999995</v>
          </cell>
          <cell r="EH351">
            <v>43626</v>
          </cell>
          <cell r="EI351">
            <v>171.28</v>
          </cell>
          <cell r="EJ351">
            <v>3.0157699999999998</v>
          </cell>
          <cell r="ES351">
            <v>43626</v>
          </cell>
          <cell r="ET351">
            <v>96.59</v>
          </cell>
          <cell r="EU351">
            <v>0.54505000000000003</v>
          </cell>
          <cell r="FD351">
            <v>43626</v>
          </cell>
          <cell r="FE351">
            <v>68.91</v>
          </cell>
          <cell r="FF351">
            <v>4.6760000000000003E-2</v>
          </cell>
          <cell r="FO351">
            <v>43626</v>
          </cell>
          <cell r="FP351">
            <v>118.36</v>
          </cell>
          <cell r="FQ351">
            <v>0.16489999999999999</v>
          </cell>
          <cell r="FZ351">
            <v>43626</v>
          </cell>
          <cell r="GA351">
            <v>37.270000000000003</v>
          </cell>
          <cell r="GB351">
            <v>1.46875</v>
          </cell>
          <cell r="GK351">
            <v>43626</v>
          </cell>
          <cell r="GL351">
            <v>79.989999999999995</v>
          </cell>
          <cell r="GM351">
            <v>0.59547000000000005</v>
          </cell>
        </row>
        <row r="352">
          <cell r="F352">
            <v>43627</v>
          </cell>
          <cell r="G352">
            <v>126.95</v>
          </cell>
          <cell r="H352">
            <v>0.55149999999999999</v>
          </cell>
          <cell r="Q352">
            <v>43627</v>
          </cell>
          <cell r="R352">
            <v>149.26</v>
          </cell>
          <cell r="S352">
            <v>8.6929999999999993E-2</v>
          </cell>
          <cell r="AB352">
            <v>43627</v>
          </cell>
          <cell r="AC352">
            <v>114.04</v>
          </cell>
          <cell r="AD352">
            <v>0.33495999999999998</v>
          </cell>
          <cell r="AM352">
            <v>43627</v>
          </cell>
          <cell r="AN352">
            <v>467.15</v>
          </cell>
          <cell r="AO352">
            <v>0.32302999999999998</v>
          </cell>
          <cell r="AX352">
            <v>43627</v>
          </cell>
          <cell r="AY352">
            <v>55.66</v>
          </cell>
          <cell r="AZ352">
            <v>0.12504000000000001</v>
          </cell>
          <cell r="BI352">
            <v>43627</v>
          </cell>
          <cell r="BJ352">
            <v>58.48</v>
          </cell>
          <cell r="BK352">
            <v>7.3840000000000003E-2</v>
          </cell>
          <cell r="BT352">
            <v>43626</v>
          </cell>
          <cell r="BU352">
            <v>2.3159999999999998</v>
          </cell>
          <cell r="BV352">
            <v>0.43158999999999997</v>
          </cell>
          <cell r="CE352">
            <v>43627</v>
          </cell>
          <cell r="CF352">
            <v>86.68</v>
          </cell>
          <cell r="CG352">
            <v>8.7720000000000006E-2</v>
          </cell>
          <cell r="CP352">
            <v>43626</v>
          </cell>
          <cell r="CQ352">
            <v>5.1420000000000003</v>
          </cell>
          <cell r="CR352">
            <v>0.61812999999999996</v>
          </cell>
          <cell r="DA352">
            <v>43626</v>
          </cell>
          <cell r="DB352">
            <v>16.88</v>
          </cell>
          <cell r="DC352">
            <v>6.96E-3</v>
          </cell>
          <cell r="DL352">
            <v>43627</v>
          </cell>
          <cell r="DM352">
            <v>86.3</v>
          </cell>
          <cell r="DN352">
            <v>0.89085999999999999</v>
          </cell>
          <cell r="DW352">
            <v>43627</v>
          </cell>
          <cell r="DX352">
            <v>167.08</v>
          </cell>
          <cell r="DY352">
            <v>1.3573599999999999</v>
          </cell>
          <cell r="EH352">
            <v>43627</v>
          </cell>
          <cell r="EI352">
            <v>171.65</v>
          </cell>
          <cell r="EJ352">
            <v>1.7266900000000001</v>
          </cell>
          <cell r="ES352">
            <v>43627</v>
          </cell>
          <cell r="ET352">
            <v>96.37</v>
          </cell>
          <cell r="EU352">
            <v>0.75690999999999997</v>
          </cell>
          <cell r="FD352">
            <v>43627</v>
          </cell>
          <cell r="FE352">
            <v>68.319999999999993</v>
          </cell>
          <cell r="FF352">
            <v>4.7440000000000003E-2</v>
          </cell>
          <cell r="FO352">
            <v>43627</v>
          </cell>
          <cell r="FP352">
            <v>115.28</v>
          </cell>
          <cell r="FQ352">
            <v>0.3422</v>
          </cell>
          <cell r="FZ352">
            <v>43627</v>
          </cell>
          <cell r="GA352">
            <v>37.71</v>
          </cell>
          <cell r="GB352">
            <v>1.1150800000000001</v>
          </cell>
          <cell r="GK352">
            <v>43627</v>
          </cell>
          <cell r="GL352">
            <v>79.8</v>
          </cell>
          <cell r="GM352">
            <v>0.34527999999999998</v>
          </cell>
        </row>
        <row r="353">
          <cell r="F353">
            <v>43628</v>
          </cell>
          <cell r="G353">
            <v>127.2</v>
          </cell>
          <cell r="H353">
            <v>0.48261999999999999</v>
          </cell>
          <cell r="Q353">
            <v>43628</v>
          </cell>
          <cell r="R353">
            <v>152.66999999999999</v>
          </cell>
          <cell r="S353">
            <v>0.12091</v>
          </cell>
          <cell r="AB353">
            <v>43628</v>
          </cell>
          <cell r="AC353">
            <v>114.62</v>
          </cell>
          <cell r="AD353">
            <v>0.36721999999999999</v>
          </cell>
          <cell r="AM353">
            <v>43628</v>
          </cell>
          <cell r="AN353">
            <v>469.11</v>
          </cell>
          <cell r="AO353">
            <v>0.24862000000000001</v>
          </cell>
          <cell r="AX353">
            <v>43628</v>
          </cell>
          <cell r="AY353">
            <v>55.37</v>
          </cell>
          <cell r="AZ353">
            <v>9.0480000000000005E-2</v>
          </cell>
          <cell r="BI353">
            <v>43628</v>
          </cell>
          <cell r="BJ353">
            <v>59.15</v>
          </cell>
          <cell r="BK353">
            <v>5.8099999999999999E-2</v>
          </cell>
          <cell r="BT353">
            <v>43627</v>
          </cell>
          <cell r="BU353">
            <v>2.3380000000000001</v>
          </cell>
          <cell r="BV353">
            <v>0.40722999999999998</v>
          </cell>
          <cell r="CE353">
            <v>43628</v>
          </cell>
          <cell r="CF353">
            <v>87.65</v>
          </cell>
          <cell r="CG353">
            <v>6.8930000000000005E-2</v>
          </cell>
          <cell r="CP353">
            <v>43627</v>
          </cell>
          <cell r="CQ353">
            <v>5.1879999999999997</v>
          </cell>
          <cell r="CR353">
            <v>1.29874</v>
          </cell>
          <cell r="DA353">
            <v>43627</v>
          </cell>
          <cell r="DB353">
            <v>16.75</v>
          </cell>
          <cell r="DC353">
            <v>5.79E-3</v>
          </cell>
          <cell r="DL353">
            <v>43628</v>
          </cell>
          <cell r="DM353">
            <v>85.52</v>
          </cell>
          <cell r="DN353">
            <v>1.04826</v>
          </cell>
          <cell r="DW353">
            <v>43628</v>
          </cell>
          <cell r="DX353">
            <v>164.84</v>
          </cell>
          <cell r="DY353">
            <v>0.73790999999999995</v>
          </cell>
          <cell r="EH353">
            <v>43628</v>
          </cell>
          <cell r="EI353">
            <v>172.9</v>
          </cell>
          <cell r="EJ353">
            <v>1.57077</v>
          </cell>
          <cell r="ES353">
            <v>43628</v>
          </cell>
          <cell r="ET353">
            <v>96.54</v>
          </cell>
          <cell r="EU353">
            <v>0.4335</v>
          </cell>
          <cell r="FD353">
            <v>43628</v>
          </cell>
          <cell r="FE353">
            <v>68.709999999999994</v>
          </cell>
          <cell r="FF353">
            <v>3.9669999999999997E-2</v>
          </cell>
          <cell r="FO353">
            <v>43628</v>
          </cell>
          <cell r="FP353">
            <v>115.56</v>
          </cell>
          <cell r="FQ353">
            <v>0.28965999999999997</v>
          </cell>
          <cell r="FZ353">
            <v>43628</v>
          </cell>
          <cell r="GA353">
            <v>37.83</v>
          </cell>
          <cell r="GB353">
            <v>0.89241000000000004</v>
          </cell>
          <cell r="GK353">
            <v>43628</v>
          </cell>
          <cell r="GL353">
            <v>80.31</v>
          </cell>
          <cell r="GM353">
            <v>0.20229</v>
          </cell>
        </row>
        <row r="354">
          <cell r="F354">
            <v>43629</v>
          </cell>
          <cell r="G354">
            <v>127.46</v>
          </cell>
          <cell r="H354">
            <v>0.61087000000000002</v>
          </cell>
          <cell r="Q354">
            <v>43629</v>
          </cell>
          <cell r="R354">
            <v>153.93</v>
          </cell>
          <cell r="S354">
            <v>9.9229999999999999E-2</v>
          </cell>
          <cell r="AB354">
            <v>43629</v>
          </cell>
          <cell r="AC354">
            <v>115.41</v>
          </cell>
          <cell r="AD354">
            <v>0.30065999999999998</v>
          </cell>
          <cell r="AM354">
            <v>43629</v>
          </cell>
          <cell r="AN354">
            <v>473.06</v>
          </cell>
          <cell r="AO354">
            <v>0.19275</v>
          </cell>
          <cell r="AX354">
            <v>43629</v>
          </cell>
          <cell r="AY354">
            <v>56.23</v>
          </cell>
          <cell r="AZ354">
            <v>0.25007000000000001</v>
          </cell>
          <cell r="BI354">
            <v>43629</v>
          </cell>
          <cell r="BJ354">
            <v>59.49</v>
          </cell>
          <cell r="BK354">
            <v>9.3060000000000004E-2</v>
          </cell>
          <cell r="BT354">
            <v>43628</v>
          </cell>
          <cell r="BU354">
            <v>2.3260000000000001</v>
          </cell>
          <cell r="BV354">
            <v>0.40759000000000001</v>
          </cell>
          <cell r="CE354">
            <v>43629</v>
          </cell>
          <cell r="CF354">
            <v>88.72</v>
          </cell>
          <cell r="CG354">
            <v>7.2190000000000004E-2</v>
          </cell>
          <cell r="CP354">
            <v>43628</v>
          </cell>
          <cell r="CQ354">
            <v>5.18</v>
          </cell>
          <cell r="CR354">
            <v>2.9593699999999998</v>
          </cell>
          <cell r="DA354">
            <v>43628</v>
          </cell>
          <cell r="DB354">
            <v>17.07</v>
          </cell>
          <cell r="DC354">
            <v>5.9100000000000003E-3</v>
          </cell>
          <cell r="DL354">
            <v>43629</v>
          </cell>
          <cell r="DM354">
            <v>85.68</v>
          </cell>
          <cell r="DN354">
            <v>0.72960999999999998</v>
          </cell>
          <cell r="DW354">
            <v>43629</v>
          </cell>
          <cell r="DX354">
            <v>165.8</v>
          </cell>
          <cell r="DY354">
            <v>0.68881999999999999</v>
          </cell>
          <cell r="EH354">
            <v>43629</v>
          </cell>
          <cell r="EI354">
            <v>173.19</v>
          </cell>
          <cell r="EJ354">
            <v>1.4007000000000001</v>
          </cell>
          <cell r="ES354">
            <v>43629</v>
          </cell>
          <cell r="ET354">
            <v>96.78</v>
          </cell>
          <cell r="EU354">
            <v>0.87460000000000004</v>
          </cell>
          <cell r="FD354">
            <v>43629</v>
          </cell>
          <cell r="FE354">
            <v>69.430000000000007</v>
          </cell>
          <cell r="FF354">
            <v>3.4040000000000001E-2</v>
          </cell>
          <cell r="FO354">
            <v>43629</v>
          </cell>
          <cell r="FP354">
            <v>117.9</v>
          </cell>
          <cell r="FQ354">
            <v>0.20205999999999999</v>
          </cell>
          <cell r="FZ354">
            <v>43629</v>
          </cell>
          <cell r="GA354">
            <v>37.770000000000003</v>
          </cell>
          <cell r="GB354">
            <v>0.48232999999999998</v>
          </cell>
          <cell r="GK354">
            <v>43629</v>
          </cell>
          <cell r="GL354">
            <v>81.430000000000007</v>
          </cell>
          <cell r="GM354">
            <v>0.26075999999999999</v>
          </cell>
        </row>
        <row r="355">
          <cell r="F355">
            <v>43630</v>
          </cell>
          <cell r="G355">
            <v>126.17</v>
          </cell>
          <cell r="H355">
            <v>0.50173999999999996</v>
          </cell>
          <cell r="Q355">
            <v>43630</v>
          </cell>
          <cell r="R355">
            <v>150.58000000000001</v>
          </cell>
          <cell r="S355">
            <v>6.3009999999999997E-2</v>
          </cell>
          <cell r="AB355">
            <v>43630</v>
          </cell>
          <cell r="AC355">
            <v>111.74</v>
          </cell>
          <cell r="AD355">
            <v>0.38882</v>
          </cell>
          <cell r="AM355">
            <v>43630</v>
          </cell>
          <cell r="AN355">
            <v>472.86</v>
          </cell>
          <cell r="AO355">
            <v>0.18212</v>
          </cell>
          <cell r="AX355">
            <v>43630</v>
          </cell>
          <cell r="AY355">
            <v>53.04</v>
          </cell>
          <cell r="AZ355">
            <v>0.35593999999999998</v>
          </cell>
          <cell r="BI355">
            <v>43630</v>
          </cell>
          <cell r="BJ355">
            <v>59.65</v>
          </cell>
          <cell r="BK355">
            <v>8.4860000000000005E-2</v>
          </cell>
          <cell r="BT355">
            <v>43629</v>
          </cell>
          <cell r="BU355">
            <v>2.3260000000000001</v>
          </cell>
          <cell r="BV355">
            <v>0.50716000000000006</v>
          </cell>
          <cell r="CE355">
            <v>43630</v>
          </cell>
          <cell r="CF355">
            <v>86.75</v>
          </cell>
          <cell r="CG355">
            <v>8.0600000000000005E-2</v>
          </cell>
          <cell r="CP355">
            <v>43629</v>
          </cell>
          <cell r="CQ355">
            <v>5.1580000000000004</v>
          </cell>
          <cell r="CR355">
            <v>1.21994</v>
          </cell>
          <cell r="DA355">
            <v>43629</v>
          </cell>
          <cell r="DB355">
            <v>16.68</v>
          </cell>
          <cell r="DC355">
            <v>1.6809999999999999E-2</v>
          </cell>
          <cell r="DL355">
            <v>43630</v>
          </cell>
          <cell r="DM355">
            <v>84.99</v>
          </cell>
          <cell r="DN355">
            <v>0.73777000000000004</v>
          </cell>
          <cell r="DW355">
            <v>43630</v>
          </cell>
          <cell r="DX355">
            <v>164.21</v>
          </cell>
          <cell r="DY355">
            <v>0.55335999999999996</v>
          </cell>
          <cell r="EH355">
            <v>43630</v>
          </cell>
          <cell r="EI355">
            <v>172.81</v>
          </cell>
          <cell r="EJ355">
            <v>1.6275900000000001</v>
          </cell>
          <cell r="ES355">
            <v>43630</v>
          </cell>
          <cell r="ET355">
            <v>96.07</v>
          </cell>
          <cell r="EU355">
            <v>0.43268000000000001</v>
          </cell>
          <cell r="FD355">
            <v>43630</v>
          </cell>
          <cell r="FE355">
            <v>68.16</v>
          </cell>
          <cell r="FF355">
            <v>4.7480000000000001E-2</v>
          </cell>
          <cell r="FO355">
            <v>43630</v>
          </cell>
          <cell r="FP355">
            <v>117.55</v>
          </cell>
          <cell r="FQ355">
            <v>0.41171000000000002</v>
          </cell>
          <cell r="FZ355">
            <v>43630</v>
          </cell>
          <cell r="GA355">
            <v>37.39</v>
          </cell>
          <cell r="GB355">
            <v>0.78902000000000005</v>
          </cell>
          <cell r="GK355">
            <v>43630</v>
          </cell>
          <cell r="GL355">
            <v>79.650000000000006</v>
          </cell>
          <cell r="GM355">
            <v>0.17805000000000001</v>
          </cell>
        </row>
        <row r="356">
          <cell r="F356">
            <v>43633</v>
          </cell>
          <cell r="G356">
            <v>126.27</v>
          </cell>
          <cell r="H356">
            <v>0.38196000000000002</v>
          </cell>
          <cell r="Q356">
            <v>43633</v>
          </cell>
          <cell r="R356">
            <v>149.85</v>
          </cell>
          <cell r="S356">
            <v>8.0649999999999999E-2</v>
          </cell>
          <cell r="AB356">
            <v>43633</v>
          </cell>
          <cell r="AC356">
            <v>111.12</v>
          </cell>
          <cell r="AD356">
            <v>0.34516000000000002</v>
          </cell>
          <cell r="AM356">
            <v>43633</v>
          </cell>
          <cell r="AN356">
            <v>471.54</v>
          </cell>
          <cell r="AO356">
            <v>0.18348999999999999</v>
          </cell>
          <cell r="AX356">
            <v>43633</v>
          </cell>
          <cell r="AY356">
            <v>52.76</v>
          </cell>
          <cell r="AZ356">
            <v>0.15137</v>
          </cell>
          <cell r="BI356">
            <v>43633</v>
          </cell>
          <cell r="BJ356">
            <v>59.34</v>
          </cell>
          <cell r="BK356">
            <v>8.2210000000000005E-2</v>
          </cell>
          <cell r="BT356">
            <v>43630</v>
          </cell>
          <cell r="BU356">
            <v>2.31</v>
          </cell>
          <cell r="BV356">
            <v>0.35154999999999997</v>
          </cell>
          <cell r="CE356">
            <v>43633</v>
          </cell>
          <cell r="CF356">
            <v>84.58</v>
          </cell>
          <cell r="CG356">
            <v>0.10038999999999999</v>
          </cell>
          <cell r="CP356">
            <v>43630</v>
          </cell>
          <cell r="CQ356">
            <v>5.1120000000000001</v>
          </cell>
          <cell r="CR356">
            <v>1.6322700000000001</v>
          </cell>
          <cell r="DA356">
            <v>43630</v>
          </cell>
          <cell r="DB356">
            <v>16.66</v>
          </cell>
          <cell r="DC356">
            <v>2.31E-3</v>
          </cell>
          <cell r="DL356">
            <v>43633</v>
          </cell>
          <cell r="DM356">
            <v>84.45</v>
          </cell>
          <cell r="DN356">
            <v>1.11826</v>
          </cell>
          <cell r="DW356">
            <v>43633</v>
          </cell>
          <cell r="DX356">
            <v>161.55000000000001</v>
          </cell>
          <cell r="DY356">
            <v>0.67286000000000001</v>
          </cell>
          <cell r="EH356">
            <v>43633</v>
          </cell>
          <cell r="EI356">
            <v>172.36</v>
          </cell>
          <cell r="EJ356">
            <v>1.64646</v>
          </cell>
          <cell r="ES356">
            <v>43633</v>
          </cell>
          <cell r="ET356">
            <v>95.41</v>
          </cell>
          <cell r="EU356">
            <v>0.42992000000000002</v>
          </cell>
          <cell r="FD356">
            <v>43633</v>
          </cell>
          <cell r="FE356">
            <v>68.209999999999994</v>
          </cell>
          <cell r="FF356">
            <v>4.6289999999999998E-2</v>
          </cell>
          <cell r="FO356">
            <v>43633</v>
          </cell>
          <cell r="FP356">
            <v>116.8</v>
          </cell>
          <cell r="FQ356">
            <v>0.27603</v>
          </cell>
          <cell r="FZ356">
            <v>43633</v>
          </cell>
          <cell r="GA356">
            <v>37.61</v>
          </cell>
          <cell r="GB356">
            <v>0.69264000000000003</v>
          </cell>
          <cell r="GK356">
            <v>43633</v>
          </cell>
          <cell r="GL356">
            <v>79.12</v>
          </cell>
          <cell r="GM356">
            <v>0.25012000000000001</v>
          </cell>
        </row>
        <row r="357">
          <cell r="F357">
            <v>43634</v>
          </cell>
          <cell r="G357">
            <v>127.24</v>
          </cell>
          <cell r="H357">
            <v>0.58089000000000002</v>
          </cell>
          <cell r="Q357">
            <v>43634</v>
          </cell>
          <cell r="R357">
            <v>152.33000000000001</v>
          </cell>
          <cell r="S357">
            <v>8.7639999999999996E-2</v>
          </cell>
          <cell r="AB357">
            <v>43634</v>
          </cell>
          <cell r="AC357">
            <v>112.11</v>
          </cell>
          <cell r="AD357">
            <v>0.65368000000000004</v>
          </cell>
          <cell r="AM357">
            <v>43634</v>
          </cell>
          <cell r="AN357">
            <v>480.86</v>
          </cell>
          <cell r="AO357">
            <v>0.24632000000000001</v>
          </cell>
          <cell r="AX357">
            <v>43634</v>
          </cell>
          <cell r="AY357">
            <v>53.23</v>
          </cell>
          <cell r="AZ357">
            <v>0.17374999999999999</v>
          </cell>
          <cell r="BI357">
            <v>43634</v>
          </cell>
          <cell r="BJ357">
            <v>59.97</v>
          </cell>
          <cell r="BK357">
            <v>5.9380000000000002E-2</v>
          </cell>
          <cell r="BT357">
            <v>43633</v>
          </cell>
          <cell r="BU357">
            <v>2.2719999999999998</v>
          </cell>
          <cell r="BV357">
            <v>0.64100999999999997</v>
          </cell>
          <cell r="CE357">
            <v>43634</v>
          </cell>
          <cell r="CF357">
            <v>86.15</v>
          </cell>
          <cell r="CG357">
            <v>0.12695000000000001</v>
          </cell>
          <cell r="CP357">
            <v>43633</v>
          </cell>
          <cell r="CQ357">
            <v>5.13</v>
          </cell>
          <cell r="CR357">
            <v>2.1661000000000001</v>
          </cell>
          <cell r="DA357">
            <v>43633</v>
          </cell>
          <cell r="DB357">
            <v>16.84</v>
          </cell>
          <cell r="DC357">
            <v>1.2290000000000001E-2</v>
          </cell>
          <cell r="DL357">
            <v>43634</v>
          </cell>
          <cell r="DM357">
            <v>86.51</v>
          </cell>
          <cell r="DN357">
            <v>1.32578</v>
          </cell>
          <cell r="DW357">
            <v>43634</v>
          </cell>
          <cell r="DX357">
            <v>166.56</v>
          </cell>
          <cell r="DY357">
            <v>0.85180999999999996</v>
          </cell>
          <cell r="EH357">
            <v>43634</v>
          </cell>
          <cell r="EI357">
            <v>175.75</v>
          </cell>
          <cell r="EJ357">
            <v>2.8837100000000002</v>
          </cell>
          <cell r="ES357">
            <v>43634</v>
          </cell>
          <cell r="ET357">
            <v>96.36</v>
          </cell>
          <cell r="EU357">
            <v>0.64266000000000001</v>
          </cell>
          <cell r="FD357">
            <v>43634</v>
          </cell>
          <cell r="FE357">
            <v>69.72</v>
          </cell>
          <cell r="FF357">
            <v>4.6730000000000001E-2</v>
          </cell>
          <cell r="FO357">
            <v>43634</v>
          </cell>
          <cell r="FP357">
            <v>119.59</v>
          </cell>
          <cell r="FQ357">
            <v>0.18956999999999999</v>
          </cell>
          <cell r="FZ357">
            <v>43634</v>
          </cell>
          <cell r="GA357">
            <v>37.950000000000003</v>
          </cell>
          <cell r="GB357">
            <v>0.90969999999999995</v>
          </cell>
          <cell r="GK357">
            <v>43634</v>
          </cell>
          <cell r="GL357">
            <v>79.67</v>
          </cell>
          <cell r="GM357">
            <v>0.45960000000000001</v>
          </cell>
        </row>
        <row r="358">
          <cell r="F358">
            <v>43635</v>
          </cell>
          <cell r="G358">
            <v>130.9</v>
          </cell>
          <cell r="H358">
            <v>0.87438000000000005</v>
          </cell>
          <cell r="Q358">
            <v>43635</v>
          </cell>
          <cell r="R358">
            <v>154.38</v>
          </cell>
          <cell r="S358">
            <v>7.3440000000000005E-2</v>
          </cell>
          <cell r="AB358">
            <v>43635</v>
          </cell>
          <cell r="AC358">
            <v>111.88</v>
          </cell>
          <cell r="AD358">
            <v>0.25744</v>
          </cell>
          <cell r="AM358">
            <v>43635</v>
          </cell>
          <cell r="AN358">
            <v>487.33</v>
          </cell>
          <cell r="AO358">
            <v>0.17165</v>
          </cell>
          <cell r="AX358">
            <v>43635</v>
          </cell>
          <cell r="AY358">
            <v>54</v>
          </cell>
          <cell r="AZ358">
            <v>0.13704</v>
          </cell>
          <cell r="BI358">
            <v>43635</v>
          </cell>
          <cell r="BJ358">
            <v>60.17</v>
          </cell>
          <cell r="BK358">
            <v>9.6829999999999999E-2</v>
          </cell>
          <cell r="BT358">
            <v>43634</v>
          </cell>
          <cell r="BU358">
            <v>2.3140000000000001</v>
          </cell>
          <cell r="BV358">
            <v>0.50185999999999997</v>
          </cell>
          <cell r="CE358">
            <v>43635</v>
          </cell>
          <cell r="CF358">
            <v>85.77</v>
          </cell>
          <cell r="CG358">
            <v>0.12837999999999999</v>
          </cell>
          <cell r="CP358">
            <v>43634</v>
          </cell>
          <cell r="CQ358">
            <v>5.16</v>
          </cell>
          <cell r="CR358">
            <v>2.8327900000000001</v>
          </cell>
          <cell r="DA358">
            <v>43634</v>
          </cell>
          <cell r="DB358">
            <v>16.75</v>
          </cell>
          <cell r="DC358">
            <v>1.6469999999999999E-2</v>
          </cell>
          <cell r="DL358">
            <v>43635</v>
          </cell>
          <cell r="DM358">
            <v>86.8</v>
          </cell>
          <cell r="DN358">
            <v>0.88263000000000003</v>
          </cell>
          <cell r="DW358">
            <v>43635</v>
          </cell>
          <cell r="DX358">
            <v>167.63</v>
          </cell>
          <cell r="DY358">
            <v>0.9113</v>
          </cell>
          <cell r="EH358">
            <v>43635</v>
          </cell>
          <cell r="EI358">
            <v>175.41</v>
          </cell>
          <cell r="EJ358">
            <v>2.1873800000000001</v>
          </cell>
          <cell r="ES358">
            <v>43635</v>
          </cell>
          <cell r="ET358">
            <v>96.94</v>
          </cell>
          <cell r="EU358">
            <v>0.60919000000000001</v>
          </cell>
          <cell r="FD358">
            <v>43635</v>
          </cell>
          <cell r="FE358">
            <v>68.98</v>
          </cell>
          <cell r="FF358">
            <v>4.5670000000000002E-2</v>
          </cell>
          <cell r="FO358">
            <v>43635</v>
          </cell>
          <cell r="FP358">
            <v>119.42</v>
          </cell>
          <cell r="FQ358">
            <v>0.14318</v>
          </cell>
          <cell r="FZ358">
            <v>43635</v>
          </cell>
          <cell r="GA358">
            <v>38.200000000000003</v>
          </cell>
          <cell r="GB358">
            <v>0.72740000000000005</v>
          </cell>
          <cell r="GK358">
            <v>43635</v>
          </cell>
          <cell r="GL358">
            <v>80.03</v>
          </cell>
          <cell r="GM358">
            <v>0.43696000000000002</v>
          </cell>
        </row>
        <row r="359">
          <cell r="F359">
            <v>43636</v>
          </cell>
          <cell r="G359">
            <v>129.13999999999999</v>
          </cell>
          <cell r="H359">
            <v>0.77798999999999996</v>
          </cell>
          <cell r="Q359">
            <v>43636</v>
          </cell>
          <cell r="R359">
            <v>160.57</v>
          </cell>
          <cell r="S359">
            <v>0.16116</v>
          </cell>
          <cell r="AB359">
            <v>43636</v>
          </cell>
          <cell r="AC359">
            <v>114.48</v>
          </cell>
          <cell r="AD359">
            <v>0.48416999999999999</v>
          </cell>
          <cell r="AM359">
            <v>43636</v>
          </cell>
          <cell r="AN359">
            <v>496.71</v>
          </cell>
          <cell r="AO359">
            <v>0.41405999999999998</v>
          </cell>
          <cell r="AX359">
            <v>43636</v>
          </cell>
          <cell r="AY359">
            <v>54.2</v>
          </cell>
          <cell r="AZ359">
            <v>0.19292999999999999</v>
          </cell>
          <cell r="BI359">
            <v>43636</v>
          </cell>
          <cell r="BJ359">
            <v>61.06</v>
          </cell>
          <cell r="BK359">
            <v>6.0049999999999999E-2</v>
          </cell>
          <cell r="BT359">
            <v>43635</v>
          </cell>
          <cell r="BU359">
            <v>2.2599999999999998</v>
          </cell>
          <cell r="BV359">
            <v>1.14096</v>
          </cell>
          <cell r="CE359">
            <v>43636</v>
          </cell>
          <cell r="CF359">
            <v>88</v>
          </cell>
          <cell r="CG359">
            <v>0.19989000000000001</v>
          </cell>
          <cell r="CP359">
            <v>43635</v>
          </cell>
          <cell r="CQ359">
            <v>5.2220000000000004</v>
          </cell>
          <cell r="CR359">
            <v>2.4044699999999999</v>
          </cell>
          <cell r="DA359">
            <v>43635</v>
          </cell>
          <cell r="DB359">
            <v>16.739999999999998</v>
          </cell>
          <cell r="DC359">
            <v>1.6800000000000001E-3</v>
          </cell>
          <cell r="DL359">
            <v>43636</v>
          </cell>
          <cell r="DM359">
            <v>88.58</v>
          </cell>
          <cell r="DN359">
            <v>1.1593800000000001</v>
          </cell>
          <cell r="DW359">
            <v>43636</v>
          </cell>
          <cell r="DX359">
            <v>172.08</v>
          </cell>
          <cell r="DY359">
            <v>0.71836</v>
          </cell>
          <cell r="EH359">
            <v>43636</v>
          </cell>
          <cell r="EI359">
            <v>176.29</v>
          </cell>
          <cell r="EJ359">
            <v>4.2343799999999998</v>
          </cell>
          <cell r="ES359">
            <v>43636</v>
          </cell>
          <cell r="ET359">
            <v>98.05</v>
          </cell>
          <cell r="EU359">
            <v>0.95465999999999995</v>
          </cell>
          <cell r="FD359">
            <v>43636</v>
          </cell>
          <cell r="FE359">
            <v>69.31</v>
          </cell>
          <cell r="FF359">
            <v>5.9080000000000001E-2</v>
          </cell>
          <cell r="FO359">
            <v>43636</v>
          </cell>
          <cell r="FP359">
            <v>121.09</v>
          </cell>
          <cell r="FQ359">
            <v>0.22331000000000001</v>
          </cell>
          <cell r="FZ359">
            <v>43636</v>
          </cell>
          <cell r="GA359">
            <v>38.33</v>
          </cell>
          <cell r="GB359">
            <v>0.81030000000000002</v>
          </cell>
          <cell r="GK359">
            <v>43636</v>
          </cell>
          <cell r="GL359">
            <v>82.49</v>
          </cell>
          <cell r="GM359">
            <v>0.49753000000000003</v>
          </cell>
        </row>
        <row r="360">
          <cell r="F360">
            <v>43637</v>
          </cell>
          <cell r="G360">
            <v>128.27000000000001</v>
          </cell>
          <cell r="H360">
            <v>1.1443399999999999</v>
          </cell>
          <cell r="Q360">
            <v>43637</v>
          </cell>
          <cell r="R360">
            <v>161.85</v>
          </cell>
          <cell r="S360">
            <v>0.19775999999999999</v>
          </cell>
          <cell r="AB360">
            <v>43637</v>
          </cell>
          <cell r="AC360">
            <v>112.24</v>
          </cell>
          <cell r="AD360">
            <v>0.58620000000000005</v>
          </cell>
          <cell r="AM360">
            <v>43637</v>
          </cell>
          <cell r="AN360">
            <v>497.46</v>
          </cell>
          <cell r="AO360">
            <v>0.47692000000000001</v>
          </cell>
          <cell r="AX360">
            <v>43637</v>
          </cell>
          <cell r="AY360">
            <v>53.94</v>
          </cell>
          <cell r="AZ360">
            <v>0.29814000000000002</v>
          </cell>
          <cell r="BI360">
            <v>43637</v>
          </cell>
          <cell r="BJ360">
            <v>60.95</v>
          </cell>
          <cell r="BK360">
            <v>0.17802000000000001</v>
          </cell>
          <cell r="BT360">
            <v>43636</v>
          </cell>
          <cell r="BU360">
            <v>2.294</v>
          </cell>
          <cell r="BV360">
            <v>1.53786</v>
          </cell>
          <cell r="CE360">
            <v>43637</v>
          </cell>
          <cell r="CF360">
            <v>86.55</v>
          </cell>
          <cell r="CG360">
            <v>0.33717999999999998</v>
          </cell>
          <cell r="CP360">
            <v>43636</v>
          </cell>
          <cell r="CQ360">
            <v>5.2480000000000002</v>
          </cell>
          <cell r="CR360">
            <v>1.33453</v>
          </cell>
          <cell r="DA360">
            <v>43636</v>
          </cell>
          <cell r="DB360">
            <v>16.47</v>
          </cell>
          <cell r="DC360">
            <v>9.5999999999999992E-3</v>
          </cell>
          <cell r="DL360">
            <v>43637</v>
          </cell>
          <cell r="DM360">
            <v>87.76</v>
          </cell>
          <cell r="DN360">
            <v>1.71576</v>
          </cell>
          <cell r="DW360">
            <v>43637</v>
          </cell>
          <cell r="DX360">
            <v>171.04</v>
          </cell>
          <cell r="DY360">
            <v>1.0107699999999999</v>
          </cell>
          <cell r="EH360">
            <v>43637</v>
          </cell>
          <cell r="EI360">
            <v>174.31</v>
          </cell>
          <cell r="EJ360">
            <v>3.8137599999999998</v>
          </cell>
          <cell r="ES360">
            <v>43637</v>
          </cell>
          <cell r="ET360">
            <v>97.22</v>
          </cell>
          <cell r="EU360">
            <v>1.3440399999999999</v>
          </cell>
          <cell r="FD360">
            <v>43637</v>
          </cell>
          <cell r="FE360">
            <v>68.900000000000006</v>
          </cell>
          <cell r="FF360">
            <v>7.8409999999999994E-2</v>
          </cell>
          <cell r="FO360">
            <v>43637</v>
          </cell>
          <cell r="FP360">
            <v>119.5</v>
          </cell>
          <cell r="FQ360">
            <v>0.39933000000000002</v>
          </cell>
          <cell r="FZ360">
            <v>43637</v>
          </cell>
          <cell r="GA360">
            <v>38.28</v>
          </cell>
          <cell r="GB360">
            <v>2.7983500000000001</v>
          </cell>
          <cell r="GK360">
            <v>43637</v>
          </cell>
          <cell r="GL360">
            <v>80.73</v>
          </cell>
          <cell r="GM360">
            <v>0.53451000000000004</v>
          </cell>
        </row>
        <row r="361">
          <cell r="F361">
            <v>43640</v>
          </cell>
          <cell r="G361">
            <v>129.41999999999999</v>
          </cell>
          <cell r="H361">
            <v>0.80249000000000004</v>
          </cell>
          <cell r="Q361">
            <v>43640</v>
          </cell>
          <cell r="R361">
            <v>161.84</v>
          </cell>
          <cell r="S361">
            <v>0.16005</v>
          </cell>
          <cell r="AB361">
            <v>43640</v>
          </cell>
          <cell r="AC361">
            <v>112.42</v>
          </cell>
          <cell r="AD361">
            <v>0.47582999999999998</v>
          </cell>
          <cell r="AM361">
            <v>43640</v>
          </cell>
          <cell r="AN361">
            <v>491</v>
          </cell>
          <cell r="AO361">
            <v>0.34040999999999999</v>
          </cell>
          <cell r="AX361">
            <v>43640</v>
          </cell>
          <cell r="AY361">
            <v>53.6</v>
          </cell>
          <cell r="AZ361">
            <v>0.16542999999999999</v>
          </cell>
          <cell r="BI361">
            <v>43640</v>
          </cell>
          <cell r="BJ361">
            <v>60.87</v>
          </cell>
          <cell r="BK361">
            <v>9.9540000000000003E-2</v>
          </cell>
          <cell r="BT361">
            <v>43637</v>
          </cell>
          <cell r="BU361">
            <v>2.2599999999999998</v>
          </cell>
          <cell r="BV361">
            <v>1.88584</v>
          </cell>
          <cell r="CE361">
            <v>43640</v>
          </cell>
          <cell r="CF361">
            <v>87.59</v>
          </cell>
          <cell r="CG361">
            <v>9.8470000000000002E-2</v>
          </cell>
          <cell r="CP361">
            <v>43637</v>
          </cell>
          <cell r="CQ361">
            <v>5.2</v>
          </cell>
          <cell r="CR361">
            <v>4.4764100000000004</v>
          </cell>
          <cell r="DA361">
            <v>43637</v>
          </cell>
          <cell r="DB361">
            <v>16.71</v>
          </cell>
          <cell r="DC361">
            <v>1.209E-2</v>
          </cell>
          <cell r="DL361">
            <v>43640</v>
          </cell>
          <cell r="DM361">
            <v>87.85</v>
          </cell>
          <cell r="DN361">
            <v>0.65015000000000001</v>
          </cell>
          <cell r="DW361">
            <v>43640</v>
          </cell>
          <cell r="DX361">
            <v>169.8</v>
          </cell>
          <cell r="DY361">
            <v>0.63827</v>
          </cell>
          <cell r="EH361">
            <v>43640</v>
          </cell>
          <cell r="EI361">
            <v>174.61</v>
          </cell>
          <cell r="EJ361">
            <v>1.7956300000000001</v>
          </cell>
          <cell r="ES361">
            <v>43640</v>
          </cell>
          <cell r="ET361">
            <v>97.95</v>
          </cell>
          <cell r="EU361">
            <v>0.65602000000000005</v>
          </cell>
          <cell r="FD361">
            <v>43640</v>
          </cell>
          <cell r="FE361">
            <v>68.930000000000007</v>
          </cell>
          <cell r="FF361">
            <v>6.7180000000000004E-2</v>
          </cell>
          <cell r="FO361">
            <v>43640</v>
          </cell>
          <cell r="FP361">
            <v>119.7</v>
          </cell>
          <cell r="FQ361">
            <v>0.18201999999999999</v>
          </cell>
          <cell r="FZ361">
            <v>43640</v>
          </cell>
          <cell r="GA361">
            <v>37.74</v>
          </cell>
          <cell r="GB361">
            <v>0.86541999999999997</v>
          </cell>
          <cell r="GK361">
            <v>43640</v>
          </cell>
          <cell r="GL361">
            <v>80.61</v>
          </cell>
          <cell r="GM361">
            <v>0.30377999999999999</v>
          </cell>
        </row>
        <row r="362">
          <cell r="F362">
            <v>43641</v>
          </cell>
          <cell r="G362">
            <v>129.25</v>
          </cell>
          <cell r="H362">
            <v>0.95270999999999995</v>
          </cell>
          <cell r="Q362">
            <v>43641</v>
          </cell>
          <cell r="R362">
            <v>163.56</v>
          </cell>
          <cell r="S362">
            <v>0.16592999999999999</v>
          </cell>
          <cell r="AB362">
            <v>43641</v>
          </cell>
          <cell r="AC362">
            <v>111.19</v>
          </cell>
          <cell r="AD362">
            <v>0.43765999999999999</v>
          </cell>
          <cell r="AM362">
            <v>43641</v>
          </cell>
          <cell r="AN362">
            <v>484.4</v>
          </cell>
          <cell r="AO362">
            <v>0.29803000000000002</v>
          </cell>
          <cell r="AX362">
            <v>43641</v>
          </cell>
          <cell r="AY362">
            <v>53.72</v>
          </cell>
          <cell r="AZ362">
            <v>0.23824000000000001</v>
          </cell>
          <cell r="BI362">
            <v>43641</v>
          </cell>
          <cell r="BJ362">
            <v>62.25</v>
          </cell>
          <cell r="BK362">
            <v>0.20144000000000001</v>
          </cell>
          <cell r="BT362">
            <v>43640</v>
          </cell>
          <cell r="BU362">
            <v>2.25</v>
          </cell>
          <cell r="BV362">
            <v>0.71503000000000005</v>
          </cell>
          <cell r="CE362">
            <v>43641</v>
          </cell>
          <cell r="CF362">
            <v>86.79</v>
          </cell>
          <cell r="CG362">
            <v>0.21174999999999999</v>
          </cell>
          <cell r="CP362">
            <v>43640</v>
          </cell>
          <cell r="CQ362">
            <v>5.25</v>
          </cell>
          <cell r="CR362">
            <v>2.0680000000000001</v>
          </cell>
          <cell r="DA362">
            <v>43640</v>
          </cell>
          <cell r="DB362">
            <v>16.190000000000001</v>
          </cell>
          <cell r="DC362">
            <v>9.9100000000000004E-3</v>
          </cell>
          <cell r="DL362">
            <v>43641</v>
          </cell>
          <cell r="DM362">
            <v>87.56</v>
          </cell>
          <cell r="DN362">
            <v>0.57393000000000005</v>
          </cell>
          <cell r="DW362">
            <v>43641</v>
          </cell>
          <cell r="DX362">
            <v>168.57</v>
          </cell>
          <cell r="DY362">
            <v>0.77861999999999998</v>
          </cell>
          <cell r="EH362">
            <v>43641</v>
          </cell>
          <cell r="EI362">
            <v>173.94</v>
          </cell>
          <cell r="EJ362">
            <v>1.8437699999999999</v>
          </cell>
          <cell r="ES362">
            <v>43641</v>
          </cell>
          <cell r="ET362">
            <v>98.61</v>
          </cell>
          <cell r="EU362">
            <v>0.70920000000000005</v>
          </cell>
          <cell r="FD362">
            <v>43641</v>
          </cell>
          <cell r="FE362">
            <v>69.8</v>
          </cell>
          <cell r="FF362">
            <v>5.7180000000000002E-2</v>
          </cell>
          <cell r="FO362">
            <v>43641</v>
          </cell>
          <cell r="FP362">
            <v>119.77</v>
          </cell>
          <cell r="FQ362">
            <v>0.18648000000000001</v>
          </cell>
          <cell r="FZ362">
            <v>43641</v>
          </cell>
          <cell r="GA362">
            <v>37.44</v>
          </cell>
          <cell r="GB362">
            <v>1.0417400000000001</v>
          </cell>
          <cell r="GK362">
            <v>43641</v>
          </cell>
          <cell r="GL362">
            <v>80.89</v>
          </cell>
          <cell r="GM362">
            <v>0.40749999999999997</v>
          </cell>
        </row>
        <row r="363">
          <cell r="F363">
            <v>43642</v>
          </cell>
          <cell r="G363">
            <v>130.31</v>
          </cell>
          <cell r="H363">
            <v>0.51456000000000002</v>
          </cell>
          <cell r="Q363">
            <v>43642</v>
          </cell>
          <cell r="R363">
            <v>160.79</v>
          </cell>
          <cell r="S363">
            <v>0.11425</v>
          </cell>
          <cell r="AB363">
            <v>43642</v>
          </cell>
          <cell r="AC363">
            <v>111.64</v>
          </cell>
          <cell r="AD363">
            <v>0.43206</v>
          </cell>
          <cell r="AM363">
            <v>43642</v>
          </cell>
          <cell r="AN363">
            <v>478.5</v>
          </cell>
          <cell r="AO363">
            <v>0.24634</v>
          </cell>
          <cell r="AX363">
            <v>43642</v>
          </cell>
          <cell r="AY363">
            <v>54.49</v>
          </cell>
          <cell r="AZ363">
            <v>0.15140999999999999</v>
          </cell>
          <cell r="BI363">
            <v>43642</v>
          </cell>
          <cell r="BJ363">
            <v>63.46</v>
          </cell>
          <cell r="BK363">
            <v>0.33651999999999999</v>
          </cell>
          <cell r="BT363">
            <v>43641</v>
          </cell>
          <cell r="BU363">
            <v>2.3140000000000001</v>
          </cell>
          <cell r="BV363">
            <v>0.46040999999999999</v>
          </cell>
          <cell r="CE363">
            <v>43642</v>
          </cell>
          <cell r="CF363">
            <v>89</v>
          </cell>
          <cell r="CG363">
            <v>0.16444</v>
          </cell>
          <cell r="CP363">
            <v>43641</v>
          </cell>
          <cell r="CQ363">
            <v>5.2779999999999996</v>
          </cell>
          <cell r="CR363">
            <v>1.1289400000000001</v>
          </cell>
          <cell r="DA363">
            <v>43641</v>
          </cell>
          <cell r="DB363">
            <v>16.03</v>
          </cell>
          <cell r="DC363">
            <v>5.3800000000000002E-3</v>
          </cell>
          <cell r="DL363">
            <v>43642</v>
          </cell>
          <cell r="DM363">
            <v>87.83</v>
          </cell>
          <cell r="DN363">
            <v>0.70608000000000004</v>
          </cell>
          <cell r="DW363">
            <v>43642</v>
          </cell>
          <cell r="DX363">
            <v>170.24</v>
          </cell>
          <cell r="DY363">
            <v>0.74021999999999999</v>
          </cell>
          <cell r="EH363">
            <v>43642</v>
          </cell>
          <cell r="EI363">
            <v>173.59</v>
          </cell>
          <cell r="EJ363">
            <v>1.81576</v>
          </cell>
          <cell r="ES363">
            <v>43642</v>
          </cell>
          <cell r="ET363">
            <v>98.35</v>
          </cell>
          <cell r="EU363">
            <v>0.59633000000000003</v>
          </cell>
          <cell r="FD363">
            <v>43642</v>
          </cell>
          <cell r="FE363">
            <v>70.67</v>
          </cell>
          <cell r="FF363">
            <v>5.6640000000000003E-2</v>
          </cell>
          <cell r="FO363">
            <v>43642</v>
          </cell>
          <cell r="FP363">
            <v>121.03</v>
          </cell>
          <cell r="FQ363">
            <v>0.27528999999999998</v>
          </cell>
          <cell r="FZ363">
            <v>43642</v>
          </cell>
          <cell r="GA363">
            <v>37.29</v>
          </cell>
          <cell r="GB363">
            <v>1.1477599999999999</v>
          </cell>
          <cell r="GK363">
            <v>43642</v>
          </cell>
          <cell r="GL363">
            <v>80.459999999999994</v>
          </cell>
          <cell r="GM363">
            <v>0.17272000000000001</v>
          </cell>
        </row>
        <row r="364">
          <cell r="F364">
            <v>43643</v>
          </cell>
          <cell r="G364">
            <v>131.55000000000001</v>
          </cell>
          <cell r="H364">
            <v>0.44573000000000002</v>
          </cell>
          <cell r="Q364">
            <v>43643</v>
          </cell>
          <cell r="R364">
            <v>163.44</v>
          </cell>
          <cell r="S364">
            <v>0.11316</v>
          </cell>
          <cell r="AB364">
            <v>43643</v>
          </cell>
          <cell r="AC364">
            <v>113.08</v>
          </cell>
          <cell r="AD364">
            <v>0.55101999999999995</v>
          </cell>
          <cell r="AM364">
            <v>43643</v>
          </cell>
          <cell r="AN364">
            <v>476.08</v>
          </cell>
          <cell r="AO364">
            <v>0.1787</v>
          </cell>
          <cell r="AX364">
            <v>43643</v>
          </cell>
          <cell r="AY364">
            <v>55.5</v>
          </cell>
          <cell r="AZ364">
            <v>0.14630000000000001</v>
          </cell>
          <cell r="BI364">
            <v>43643</v>
          </cell>
          <cell r="BJ364">
            <v>64.12</v>
          </cell>
          <cell r="BK364">
            <v>0.29004000000000002</v>
          </cell>
          <cell r="BT364">
            <v>43642</v>
          </cell>
          <cell r="BU364">
            <v>2.3079999999999998</v>
          </cell>
          <cell r="BV364">
            <v>0.42498000000000002</v>
          </cell>
          <cell r="CE364">
            <v>43643</v>
          </cell>
          <cell r="CF364">
            <v>90.26</v>
          </cell>
          <cell r="CG364">
            <v>0.184</v>
          </cell>
          <cell r="CP364">
            <v>43642</v>
          </cell>
          <cell r="CQ364">
            <v>5.2240000000000002</v>
          </cell>
          <cell r="CR364">
            <v>1.9339999999999999</v>
          </cell>
          <cell r="DA364">
            <v>43642</v>
          </cell>
          <cell r="DB364">
            <v>16.010000000000002</v>
          </cell>
          <cell r="DC364">
            <v>9.0100000000000006E-3</v>
          </cell>
          <cell r="DL364">
            <v>43643</v>
          </cell>
          <cell r="DM364">
            <v>88.26</v>
          </cell>
          <cell r="DN364">
            <v>0.67166000000000003</v>
          </cell>
          <cell r="DW364">
            <v>43643</v>
          </cell>
          <cell r="DX364">
            <v>168.45</v>
          </cell>
          <cell r="DY364">
            <v>0.83853</v>
          </cell>
          <cell r="EH364">
            <v>43643</v>
          </cell>
          <cell r="EI364">
            <v>173.84</v>
          </cell>
          <cell r="EJ364">
            <v>1.8116099999999999</v>
          </cell>
          <cell r="ES364">
            <v>43643</v>
          </cell>
          <cell r="ET364">
            <v>98.54</v>
          </cell>
          <cell r="EU364">
            <v>0.78825000000000001</v>
          </cell>
          <cell r="FD364">
            <v>43643</v>
          </cell>
          <cell r="FE364">
            <v>72.430000000000007</v>
          </cell>
          <cell r="FF364">
            <v>5.0569999999999997E-2</v>
          </cell>
          <cell r="FO364">
            <v>43643</v>
          </cell>
          <cell r="FP364">
            <v>122.63</v>
          </cell>
          <cell r="FQ364">
            <v>0.49603000000000003</v>
          </cell>
          <cell r="FZ364">
            <v>43643</v>
          </cell>
          <cell r="GA364">
            <v>37.950000000000003</v>
          </cell>
          <cell r="GB364">
            <v>0.50819999999999999</v>
          </cell>
          <cell r="GK364">
            <v>43643</v>
          </cell>
          <cell r="GL364">
            <v>81.72</v>
          </cell>
          <cell r="GM364">
            <v>0.36951000000000001</v>
          </cell>
        </row>
        <row r="365">
          <cell r="F365">
            <v>43644</v>
          </cell>
          <cell r="G365">
            <v>133.81</v>
          </cell>
          <cell r="H365">
            <v>1.1410400000000001</v>
          </cell>
          <cell r="Q365">
            <v>43644</v>
          </cell>
          <cell r="R365">
            <v>166.81</v>
          </cell>
          <cell r="S365">
            <v>0.23980000000000001</v>
          </cell>
          <cell r="AB365">
            <v>43644</v>
          </cell>
          <cell r="AC365">
            <v>113.16</v>
          </cell>
          <cell r="AD365">
            <v>6.0996300000000003</v>
          </cell>
          <cell r="AM365">
            <v>43644</v>
          </cell>
          <cell r="AN365">
            <v>483.8</v>
          </cell>
          <cell r="AO365">
            <v>0.55633999999999995</v>
          </cell>
          <cell r="AX365">
            <v>43644</v>
          </cell>
          <cell r="AY365">
            <v>56.34</v>
          </cell>
          <cell r="AZ365">
            <v>0.41725000000000001</v>
          </cell>
          <cell r="BI365">
            <v>43644</v>
          </cell>
          <cell r="BJ365">
            <v>63.69</v>
          </cell>
          <cell r="BK365">
            <v>1.04921</v>
          </cell>
          <cell r="BT365">
            <v>43643</v>
          </cell>
          <cell r="BU365">
            <v>2.0699999999999998</v>
          </cell>
          <cell r="BV365">
            <v>2.6442700000000001</v>
          </cell>
          <cell r="CE365">
            <v>43644</v>
          </cell>
          <cell r="CF365">
            <v>93.61</v>
          </cell>
          <cell r="CG365">
            <v>1.12256</v>
          </cell>
          <cell r="CP365">
            <v>43643</v>
          </cell>
          <cell r="CQ365">
            <v>5.17</v>
          </cell>
          <cell r="CR365">
            <v>1.7688699999999999</v>
          </cell>
          <cell r="DA365">
            <v>43643</v>
          </cell>
          <cell r="DB365">
            <v>15.99</v>
          </cell>
          <cell r="DC365">
            <v>1.1129999999999999E-2</v>
          </cell>
          <cell r="DL365">
            <v>43644</v>
          </cell>
          <cell r="DM365">
            <v>90.84</v>
          </cell>
          <cell r="DN365">
            <v>4.9093499999999999</v>
          </cell>
          <cell r="DW365">
            <v>43644</v>
          </cell>
          <cell r="DX365">
            <v>170.01</v>
          </cell>
          <cell r="DY365">
            <v>1.67242</v>
          </cell>
          <cell r="EH365">
            <v>43644</v>
          </cell>
          <cell r="EI365">
            <v>174.59</v>
          </cell>
          <cell r="EJ365">
            <v>3.5512600000000001</v>
          </cell>
          <cell r="ES365">
            <v>43644</v>
          </cell>
          <cell r="ET365">
            <v>100.2</v>
          </cell>
          <cell r="EU365">
            <v>1.91696</v>
          </cell>
          <cell r="FD365">
            <v>43644</v>
          </cell>
          <cell r="FE365">
            <v>73.14</v>
          </cell>
          <cell r="FF365">
            <v>0.41958000000000001</v>
          </cell>
          <cell r="FO365">
            <v>43644</v>
          </cell>
          <cell r="FP365">
            <v>127.13</v>
          </cell>
          <cell r="FQ365">
            <v>0.79973000000000005</v>
          </cell>
          <cell r="FZ365">
            <v>43644</v>
          </cell>
          <cell r="GA365">
            <v>38.369999999999997</v>
          </cell>
          <cell r="GB365">
            <v>1.0300400000000001</v>
          </cell>
          <cell r="GK365">
            <v>43644</v>
          </cell>
          <cell r="GL365">
            <v>83.44</v>
          </cell>
          <cell r="GM365">
            <v>0.49367</v>
          </cell>
        </row>
        <row r="366">
          <cell r="F366">
            <v>43647</v>
          </cell>
          <cell r="G366">
            <v>132.75</v>
          </cell>
          <cell r="H366">
            <v>0.69372</v>
          </cell>
          <cell r="Q366">
            <v>43647</v>
          </cell>
          <cell r="R366">
            <v>169.05</v>
          </cell>
          <cell r="S366">
            <v>0.12753</v>
          </cell>
          <cell r="AB366">
            <v>43647</v>
          </cell>
          <cell r="AC366">
            <v>114.59</v>
          </cell>
          <cell r="AD366">
            <v>0.69040999999999997</v>
          </cell>
          <cell r="AM366">
            <v>43647</v>
          </cell>
          <cell r="AN366">
            <v>484.48</v>
          </cell>
          <cell r="AO366">
            <v>0.34262999999999999</v>
          </cell>
          <cell r="AX366">
            <v>43647</v>
          </cell>
          <cell r="AY366">
            <v>56.66</v>
          </cell>
          <cell r="AZ366">
            <v>0.29260999999999998</v>
          </cell>
          <cell r="BI366">
            <v>43647</v>
          </cell>
          <cell r="BJ366">
            <v>63.45</v>
          </cell>
          <cell r="BK366">
            <v>0.22248999999999999</v>
          </cell>
          <cell r="BT366">
            <v>43644</v>
          </cell>
          <cell r="BU366">
            <v>2.1579999999999999</v>
          </cell>
          <cell r="BV366">
            <v>2.62174</v>
          </cell>
          <cell r="CE366">
            <v>43647</v>
          </cell>
          <cell r="CF366">
            <v>93.01</v>
          </cell>
          <cell r="CG366">
            <v>0.15769</v>
          </cell>
          <cell r="CP366">
            <v>43644</v>
          </cell>
          <cell r="CQ366">
            <v>5.24</v>
          </cell>
          <cell r="CR366">
            <v>1.95322</v>
          </cell>
          <cell r="DA366">
            <v>43644</v>
          </cell>
          <cell r="DB366">
            <v>16.3</v>
          </cell>
          <cell r="DC366">
            <v>5.2900000000000004E-3</v>
          </cell>
          <cell r="DL366">
            <v>43647</v>
          </cell>
          <cell r="DM366">
            <v>92.11</v>
          </cell>
          <cell r="DN366">
            <v>1.68764</v>
          </cell>
          <cell r="DW366">
            <v>43647</v>
          </cell>
          <cell r="DX366">
            <v>169.98</v>
          </cell>
          <cell r="DY366">
            <v>0.78583999999999998</v>
          </cell>
          <cell r="EH366">
            <v>43647</v>
          </cell>
          <cell r="EI366">
            <v>176.81</v>
          </cell>
          <cell r="EJ366">
            <v>1.61449</v>
          </cell>
          <cell r="ES366">
            <v>43647</v>
          </cell>
          <cell r="ET366">
            <v>102.34</v>
          </cell>
          <cell r="EU366">
            <v>1.5729200000000001</v>
          </cell>
          <cell r="FD366">
            <v>43647</v>
          </cell>
          <cell r="FE366">
            <v>73.77</v>
          </cell>
          <cell r="FF366">
            <v>8.0860000000000001E-2</v>
          </cell>
          <cell r="FO366">
            <v>43647</v>
          </cell>
          <cell r="FP366">
            <v>127.32</v>
          </cell>
          <cell r="FQ366">
            <v>0.39306000000000002</v>
          </cell>
          <cell r="FZ366">
            <v>43647</v>
          </cell>
          <cell r="GA366">
            <v>38.72</v>
          </cell>
          <cell r="GB366">
            <v>1.31595</v>
          </cell>
          <cell r="GK366">
            <v>43647</v>
          </cell>
          <cell r="GL366">
            <v>83.74</v>
          </cell>
          <cell r="GM366">
            <v>0.36102000000000001</v>
          </cell>
        </row>
        <row r="367">
          <cell r="F367">
            <v>43648</v>
          </cell>
          <cell r="G367">
            <v>136.19</v>
          </cell>
          <cell r="H367">
            <v>0.68742000000000003</v>
          </cell>
          <cell r="Q367">
            <v>43648</v>
          </cell>
          <cell r="R367">
            <v>168.07</v>
          </cell>
          <cell r="S367">
            <v>0.11903</v>
          </cell>
          <cell r="AB367">
            <v>43648</v>
          </cell>
          <cell r="AC367">
            <v>113.86</v>
          </cell>
          <cell r="AD367">
            <v>0.46906999999999999</v>
          </cell>
          <cell r="AM367">
            <v>43648</v>
          </cell>
          <cell r="AN367">
            <v>488.52</v>
          </cell>
          <cell r="AO367">
            <v>0.24049000000000001</v>
          </cell>
          <cell r="AX367">
            <v>43648</v>
          </cell>
          <cell r="AY367">
            <v>56.11</v>
          </cell>
          <cell r="AZ367">
            <v>0.11416</v>
          </cell>
          <cell r="BI367">
            <v>43648</v>
          </cell>
          <cell r="BJ367">
            <v>63.13</v>
          </cell>
          <cell r="BK367">
            <v>0.30251</v>
          </cell>
          <cell r="BT367">
            <v>43647</v>
          </cell>
          <cell r="BU367">
            <v>2.206</v>
          </cell>
          <cell r="BV367">
            <v>0.77429999999999999</v>
          </cell>
          <cell r="CE367">
            <v>43648</v>
          </cell>
          <cell r="CF367">
            <v>93.22</v>
          </cell>
          <cell r="CG367">
            <v>7.2889999999999996E-2</v>
          </cell>
          <cell r="CP367">
            <v>43647</v>
          </cell>
          <cell r="CQ367">
            <v>5.2539999999999996</v>
          </cell>
          <cell r="CR367">
            <v>2.1937199999999999</v>
          </cell>
          <cell r="DA367">
            <v>43648</v>
          </cell>
          <cell r="DB367">
            <v>16.010000000000002</v>
          </cell>
          <cell r="DC367">
            <v>6.1999999999999998E-3</v>
          </cell>
          <cell r="DL367">
            <v>43648</v>
          </cell>
          <cell r="DM367">
            <v>91.22</v>
          </cell>
          <cell r="DN367">
            <v>1.28833</v>
          </cell>
          <cell r="DW367">
            <v>43648</v>
          </cell>
          <cell r="DX367">
            <v>167.55</v>
          </cell>
          <cell r="DY367">
            <v>0.95111999999999997</v>
          </cell>
          <cell r="EH367">
            <v>43648</v>
          </cell>
          <cell r="EI367">
            <v>176.62</v>
          </cell>
          <cell r="EJ367">
            <v>1.40703</v>
          </cell>
          <cell r="ES367">
            <v>43648</v>
          </cell>
          <cell r="ET367">
            <v>102.19</v>
          </cell>
          <cell r="EU367">
            <v>1.5082100000000001</v>
          </cell>
          <cell r="FD367">
            <v>43648</v>
          </cell>
          <cell r="FE367">
            <v>72.86</v>
          </cell>
          <cell r="FF367">
            <v>3.993E-2</v>
          </cell>
          <cell r="FO367">
            <v>43648</v>
          </cell>
          <cell r="FP367">
            <v>125.53</v>
          </cell>
          <cell r="FQ367">
            <v>0.41127000000000002</v>
          </cell>
          <cell r="FZ367">
            <v>43648</v>
          </cell>
          <cell r="GA367">
            <v>38.9</v>
          </cell>
          <cell r="GB367">
            <v>0.8659</v>
          </cell>
          <cell r="GK367">
            <v>43648</v>
          </cell>
          <cell r="GL367">
            <v>84.39</v>
          </cell>
          <cell r="GM367">
            <v>0.46788999999999997</v>
          </cell>
        </row>
        <row r="368">
          <cell r="F368">
            <v>43649</v>
          </cell>
          <cell r="G368">
            <v>136.32</v>
          </cell>
          <cell r="H368">
            <v>0.27456999999999998</v>
          </cell>
          <cell r="Q368">
            <v>43649</v>
          </cell>
          <cell r="R368">
            <v>167.53</v>
          </cell>
          <cell r="S368">
            <v>7.8E-2</v>
          </cell>
          <cell r="AB368">
            <v>43649</v>
          </cell>
          <cell r="AC368">
            <v>114.88</v>
          </cell>
          <cell r="AD368">
            <v>0.25042999999999999</v>
          </cell>
          <cell r="AM368">
            <v>43649</v>
          </cell>
          <cell r="AN368">
            <v>496.8</v>
          </cell>
          <cell r="AO368">
            <v>0.15515999999999999</v>
          </cell>
          <cell r="AX368">
            <v>43649</v>
          </cell>
          <cell r="AY368">
            <v>56.21</v>
          </cell>
          <cell r="AZ368">
            <v>6.5930000000000002E-2</v>
          </cell>
          <cell r="BI368">
            <v>43649</v>
          </cell>
          <cell r="BJ368">
            <v>63.56</v>
          </cell>
          <cell r="BK368">
            <v>3.8309999999999997E-2</v>
          </cell>
          <cell r="BT368">
            <v>43648</v>
          </cell>
          <cell r="BU368">
            <v>2.254</v>
          </cell>
          <cell r="BV368">
            <v>0.51619999999999999</v>
          </cell>
          <cell r="CE368">
            <v>43649</v>
          </cell>
          <cell r="CF368">
            <v>93.74</v>
          </cell>
          <cell r="CG368">
            <v>3.8609999999999998E-2</v>
          </cell>
          <cell r="CP368">
            <v>43648</v>
          </cell>
          <cell r="CQ368">
            <v>5.3540000000000001</v>
          </cell>
          <cell r="CR368">
            <v>3.1809500000000002</v>
          </cell>
          <cell r="DA368">
            <v>43649</v>
          </cell>
          <cell r="DB368">
            <v>16.52</v>
          </cell>
          <cell r="DC368">
            <v>1.0200000000000001E-2</v>
          </cell>
          <cell r="DL368">
            <v>43649</v>
          </cell>
          <cell r="DM368">
            <v>91.91</v>
          </cell>
          <cell r="DN368">
            <v>0.45211000000000001</v>
          </cell>
          <cell r="DW368">
            <v>43649</v>
          </cell>
          <cell r="DX368">
            <v>168.61</v>
          </cell>
          <cell r="DY368">
            <v>0.54091</v>
          </cell>
          <cell r="EH368">
            <v>43649</v>
          </cell>
          <cell r="EI368">
            <v>178.4</v>
          </cell>
          <cell r="EJ368">
            <v>1.2399899999999999</v>
          </cell>
          <cell r="ES368">
            <v>43649</v>
          </cell>
          <cell r="ET368">
            <v>103.39</v>
          </cell>
          <cell r="EU368">
            <v>0.64353000000000005</v>
          </cell>
          <cell r="FD368">
            <v>43649</v>
          </cell>
          <cell r="FE368">
            <v>73.59</v>
          </cell>
          <cell r="FF368">
            <v>3.245E-2</v>
          </cell>
          <cell r="FO368">
            <v>43649</v>
          </cell>
          <cell r="FP368">
            <v>126.5</v>
          </cell>
          <cell r="FQ368">
            <v>9.443E-2</v>
          </cell>
          <cell r="FZ368">
            <v>43649</v>
          </cell>
          <cell r="GA368">
            <v>39.270000000000003</v>
          </cell>
          <cell r="GB368">
            <v>0.40205999999999997</v>
          </cell>
          <cell r="GK368">
            <v>43649</v>
          </cell>
          <cell r="GL368">
            <v>84.82</v>
          </cell>
          <cell r="GM368">
            <v>0.16364000000000001</v>
          </cell>
        </row>
        <row r="369">
          <cell r="F369">
            <v>43651</v>
          </cell>
          <cell r="G369">
            <v>135.91999999999999</v>
          </cell>
          <cell r="H369">
            <v>0.35402</v>
          </cell>
          <cell r="Q369">
            <v>43651</v>
          </cell>
          <cell r="R369">
            <v>166.01</v>
          </cell>
          <cell r="S369">
            <v>9.1420000000000001E-2</v>
          </cell>
          <cell r="AB369">
            <v>43651</v>
          </cell>
          <cell r="AC369">
            <v>115.17</v>
          </cell>
          <cell r="AD369">
            <v>0.47275</v>
          </cell>
          <cell r="AM369">
            <v>43651</v>
          </cell>
          <cell r="AN369">
            <v>497.08</v>
          </cell>
          <cell r="AO369">
            <v>0.14113000000000001</v>
          </cell>
          <cell r="AX369">
            <v>43651</v>
          </cell>
          <cell r="AY369">
            <v>55.98</v>
          </cell>
          <cell r="AZ369">
            <v>0.12377000000000001</v>
          </cell>
          <cell r="BI369">
            <v>43651</v>
          </cell>
          <cell r="BJ369">
            <v>63.48</v>
          </cell>
          <cell r="BK369">
            <v>5.0560000000000001E-2</v>
          </cell>
          <cell r="BT369">
            <v>43649</v>
          </cell>
          <cell r="BU369">
            <v>2.254</v>
          </cell>
          <cell r="BV369">
            <v>0.42786000000000002</v>
          </cell>
          <cell r="CE369">
            <v>43651</v>
          </cell>
          <cell r="CF369">
            <v>94.38</v>
          </cell>
          <cell r="CG369">
            <v>9.9659999999999999E-2</v>
          </cell>
          <cell r="CP369">
            <v>43649</v>
          </cell>
          <cell r="CQ369">
            <v>5.4020000000000001</v>
          </cell>
          <cell r="CR369">
            <v>2.09084</v>
          </cell>
          <cell r="DA369">
            <v>43650</v>
          </cell>
          <cell r="DB369">
            <v>16.309999999999999</v>
          </cell>
          <cell r="DC369">
            <v>5.45E-3</v>
          </cell>
          <cell r="DL369">
            <v>43651</v>
          </cell>
          <cell r="DM369">
            <v>91.09</v>
          </cell>
          <cell r="DN369">
            <v>0.65222999999999998</v>
          </cell>
          <cell r="DW369">
            <v>43651</v>
          </cell>
          <cell r="DX369">
            <v>166.63</v>
          </cell>
          <cell r="DY369">
            <v>0.64934999999999998</v>
          </cell>
          <cell r="EH369">
            <v>43651</v>
          </cell>
          <cell r="EI369">
            <v>176.59</v>
          </cell>
          <cell r="EJ369">
            <v>1.20886</v>
          </cell>
          <cell r="ES369">
            <v>43651</v>
          </cell>
          <cell r="ET369">
            <v>102.74</v>
          </cell>
          <cell r="EU369">
            <v>1.0190999999999999</v>
          </cell>
          <cell r="FD369">
            <v>43651</v>
          </cell>
          <cell r="FE369">
            <v>73.13</v>
          </cell>
          <cell r="FF369">
            <v>4.4670000000000001E-2</v>
          </cell>
          <cell r="FO369">
            <v>43651</v>
          </cell>
          <cell r="FP369">
            <v>127.32</v>
          </cell>
          <cell r="FQ369">
            <v>0.14382</v>
          </cell>
          <cell r="FZ369">
            <v>43651</v>
          </cell>
          <cell r="GA369">
            <v>38.9</v>
          </cell>
          <cell r="GB369">
            <v>0.52466000000000002</v>
          </cell>
          <cell r="GK369">
            <v>43651</v>
          </cell>
          <cell r="GL369">
            <v>84.55</v>
          </cell>
          <cell r="GM369">
            <v>0.17455000000000001</v>
          </cell>
        </row>
        <row r="370">
          <cell r="F370">
            <v>43654</v>
          </cell>
          <cell r="G370">
            <v>135.15</v>
          </cell>
          <cell r="H370">
            <v>0.38828000000000001</v>
          </cell>
          <cell r="Q370">
            <v>43654</v>
          </cell>
          <cell r="R370">
            <v>162.94999999999999</v>
          </cell>
          <cell r="S370">
            <v>0.10382</v>
          </cell>
          <cell r="AB370">
            <v>43654</v>
          </cell>
          <cell r="AC370">
            <v>114.13</v>
          </cell>
          <cell r="AD370">
            <v>0.49238999999999999</v>
          </cell>
          <cell r="AM370">
            <v>43654</v>
          </cell>
          <cell r="AN370">
            <v>491.32</v>
          </cell>
          <cell r="AO370">
            <v>0.16145000000000001</v>
          </cell>
          <cell r="AX370">
            <v>43654</v>
          </cell>
          <cell r="AY370">
            <v>54.93</v>
          </cell>
          <cell r="AZ370">
            <v>0.11459</v>
          </cell>
          <cell r="BI370">
            <v>43654</v>
          </cell>
          <cell r="BJ370">
            <v>63.16</v>
          </cell>
          <cell r="BK370">
            <v>8.7139999999999995E-2</v>
          </cell>
          <cell r="BT370">
            <v>43650</v>
          </cell>
          <cell r="BU370">
            <v>2.2559999999999998</v>
          </cell>
          <cell r="BV370">
            <v>0.43670999999999999</v>
          </cell>
          <cell r="CE370">
            <v>43654</v>
          </cell>
          <cell r="CF370">
            <v>92.14</v>
          </cell>
          <cell r="CG370">
            <v>0.13097</v>
          </cell>
          <cell r="CP370">
            <v>43650</v>
          </cell>
          <cell r="CQ370">
            <v>5.4039999999999999</v>
          </cell>
          <cell r="CR370">
            <v>0.58228000000000002</v>
          </cell>
          <cell r="DA370">
            <v>43651</v>
          </cell>
          <cell r="DB370">
            <v>16.579999999999998</v>
          </cell>
          <cell r="DC370">
            <v>6.3600000000000002E-3</v>
          </cell>
          <cell r="DL370">
            <v>43654</v>
          </cell>
          <cell r="DM370">
            <v>90.6</v>
          </cell>
          <cell r="DN370">
            <v>1.0256799999999999</v>
          </cell>
          <cell r="DW370">
            <v>43654</v>
          </cell>
          <cell r="DX370">
            <v>165.82</v>
          </cell>
          <cell r="DY370">
            <v>0.59487999999999996</v>
          </cell>
          <cell r="EH370">
            <v>43654</v>
          </cell>
          <cell r="EI370">
            <v>175.67</v>
          </cell>
          <cell r="EJ370">
            <v>1.5738799999999999</v>
          </cell>
          <cell r="ES370">
            <v>43654</v>
          </cell>
          <cell r="ET370">
            <v>101.26</v>
          </cell>
          <cell r="EU370">
            <v>0.73155999999999999</v>
          </cell>
          <cell r="FD370">
            <v>43654</v>
          </cell>
          <cell r="FE370">
            <v>71.599999999999994</v>
          </cell>
          <cell r="FF370">
            <v>6.3049999999999995E-2</v>
          </cell>
          <cell r="FO370">
            <v>43654</v>
          </cell>
          <cell r="FP370">
            <v>126.29</v>
          </cell>
          <cell r="FQ370">
            <v>0.24340000000000001</v>
          </cell>
          <cell r="FZ370">
            <v>43654</v>
          </cell>
          <cell r="GA370">
            <v>38.31</v>
          </cell>
          <cell r="GB370">
            <v>0.71579999999999999</v>
          </cell>
          <cell r="GK370">
            <v>43654</v>
          </cell>
          <cell r="GL370">
            <v>83.75</v>
          </cell>
          <cell r="GM370">
            <v>0.28355000000000002</v>
          </cell>
        </row>
        <row r="371">
          <cell r="F371">
            <v>43655</v>
          </cell>
          <cell r="G371">
            <v>137.12</v>
          </cell>
          <cell r="H371">
            <v>0.45535999999999999</v>
          </cell>
          <cell r="Q371">
            <v>43655</v>
          </cell>
          <cell r="R371">
            <v>162.81</v>
          </cell>
          <cell r="S371">
            <v>9.1219999999999996E-2</v>
          </cell>
          <cell r="AB371">
            <v>43655</v>
          </cell>
          <cell r="AC371">
            <v>113.8</v>
          </cell>
          <cell r="AD371">
            <v>0.25625999999999999</v>
          </cell>
          <cell r="AM371">
            <v>43655</v>
          </cell>
          <cell r="AN371">
            <v>483.76</v>
          </cell>
          <cell r="AO371">
            <v>0.31156</v>
          </cell>
          <cell r="AX371">
            <v>43655</v>
          </cell>
          <cell r="AY371">
            <v>54.4</v>
          </cell>
          <cell r="AZ371">
            <v>8.1680000000000003E-2</v>
          </cell>
          <cell r="BI371">
            <v>43655</v>
          </cell>
          <cell r="BJ371">
            <v>62.55</v>
          </cell>
          <cell r="BK371">
            <v>6.25E-2</v>
          </cell>
          <cell r="BT371">
            <v>43651</v>
          </cell>
          <cell r="BU371">
            <v>2.2519999999999998</v>
          </cell>
          <cell r="BV371">
            <v>0.47073999999999999</v>
          </cell>
          <cell r="CE371">
            <v>43655</v>
          </cell>
          <cell r="CF371">
            <v>92.21</v>
          </cell>
          <cell r="CG371">
            <v>8.9130000000000001E-2</v>
          </cell>
          <cell r="CP371">
            <v>43651</v>
          </cell>
          <cell r="CQ371">
            <v>5.3380000000000001</v>
          </cell>
          <cell r="CR371">
            <v>1.7058500000000001</v>
          </cell>
          <cell r="DA371">
            <v>43654</v>
          </cell>
          <cell r="DB371">
            <v>16.489999999999998</v>
          </cell>
          <cell r="DC371">
            <v>7.0699999999999999E-3</v>
          </cell>
          <cell r="DL371">
            <v>43655</v>
          </cell>
          <cell r="DM371">
            <v>90.37</v>
          </cell>
          <cell r="DN371">
            <v>1.99261</v>
          </cell>
          <cell r="DW371">
            <v>43655</v>
          </cell>
          <cell r="DX371">
            <v>163.36000000000001</v>
          </cell>
          <cell r="DY371">
            <v>0.98507</v>
          </cell>
          <cell r="EH371">
            <v>43655</v>
          </cell>
          <cell r="EI371">
            <v>175.52</v>
          </cell>
          <cell r="EJ371">
            <v>1.5959399999999999</v>
          </cell>
          <cell r="ES371">
            <v>43655</v>
          </cell>
          <cell r="ET371">
            <v>100.39</v>
          </cell>
          <cell r="EU371">
            <v>1.0033099999999999</v>
          </cell>
          <cell r="FD371">
            <v>43655</v>
          </cell>
          <cell r="FE371">
            <v>71.27</v>
          </cell>
          <cell r="FF371">
            <v>7.0169999999999996E-2</v>
          </cell>
          <cell r="FO371">
            <v>43655</v>
          </cell>
          <cell r="FP371">
            <v>126.9</v>
          </cell>
          <cell r="FQ371">
            <v>0.33682000000000001</v>
          </cell>
          <cell r="FZ371">
            <v>43655</v>
          </cell>
          <cell r="GA371">
            <v>37.92</v>
          </cell>
          <cell r="GB371">
            <v>1.69906</v>
          </cell>
          <cell r="GK371">
            <v>43655</v>
          </cell>
          <cell r="GL371">
            <v>82.97</v>
          </cell>
          <cell r="GM371">
            <v>0.19572000000000001</v>
          </cell>
        </row>
        <row r="372">
          <cell r="F372">
            <v>43656</v>
          </cell>
          <cell r="G372">
            <v>136.34</v>
          </cell>
          <cell r="H372">
            <v>0.42738999999999999</v>
          </cell>
          <cell r="Q372">
            <v>43656</v>
          </cell>
          <cell r="R372">
            <v>162.68</v>
          </cell>
          <cell r="S372">
            <v>6.5259999999999999E-2</v>
          </cell>
          <cell r="AB372">
            <v>43656</v>
          </cell>
          <cell r="AC372">
            <v>112.86</v>
          </cell>
          <cell r="AD372">
            <v>0.23507</v>
          </cell>
          <cell r="AM372">
            <v>43656</v>
          </cell>
          <cell r="AN372">
            <v>489.76</v>
          </cell>
          <cell r="AO372">
            <v>0.39266000000000001</v>
          </cell>
          <cell r="AX372">
            <v>43656</v>
          </cell>
          <cell r="AY372">
            <v>53.27</v>
          </cell>
          <cell r="AZ372">
            <v>0.12367</v>
          </cell>
          <cell r="BI372">
            <v>43656</v>
          </cell>
          <cell r="BJ372">
            <v>61.26</v>
          </cell>
          <cell r="BK372">
            <v>0.15740000000000001</v>
          </cell>
          <cell r="BT372">
            <v>43654</v>
          </cell>
          <cell r="BU372">
            <v>2.2200000000000002</v>
          </cell>
          <cell r="BV372">
            <v>2.7409699999999999</v>
          </cell>
          <cell r="CE372">
            <v>43656</v>
          </cell>
          <cell r="CF372">
            <v>91.56</v>
          </cell>
          <cell r="CG372">
            <v>9.4140000000000001E-2</v>
          </cell>
          <cell r="CP372">
            <v>43654</v>
          </cell>
          <cell r="CQ372">
            <v>5.32</v>
          </cell>
          <cell r="CR372">
            <v>1.22614</v>
          </cell>
          <cell r="DA372">
            <v>43655</v>
          </cell>
          <cell r="DB372">
            <v>16.45</v>
          </cell>
          <cell r="DC372">
            <v>1.375E-2</v>
          </cell>
          <cell r="DL372">
            <v>43656</v>
          </cell>
          <cell r="DM372">
            <v>89.58</v>
          </cell>
          <cell r="DN372">
            <v>1.50075</v>
          </cell>
          <cell r="DW372">
            <v>43656</v>
          </cell>
          <cell r="DX372">
            <v>161.76</v>
          </cell>
          <cell r="DY372">
            <v>1.24156</v>
          </cell>
          <cell r="EH372">
            <v>43656</v>
          </cell>
          <cell r="EI372">
            <v>174.46</v>
          </cell>
          <cell r="EJ372">
            <v>1.8656200000000001</v>
          </cell>
          <cell r="ES372">
            <v>43656</v>
          </cell>
          <cell r="ET372">
            <v>98.54</v>
          </cell>
          <cell r="EU372">
            <v>0.99329999999999996</v>
          </cell>
          <cell r="FD372">
            <v>43656</v>
          </cell>
          <cell r="FE372">
            <v>70.92</v>
          </cell>
          <cell r="FF372">
            <v>6.1670000000000003E-2</v>
          </cell>
          <cell r="FO372">
            <v>43656</v>
          </cell>
          <cell r="FP372">
            <v>125.98</v>
          </cell>
          <cell r="FQ372">
            <v>0.38014999999999999</v>
          </cell>
          <cell r="FZ372">
            <v>43656</v>
          </cell>
          <cell r="GA372">
            <v>37.869999999999997</v>
          </cell>
          <cell r="GB372">
            <v>1.0652299999999999</v>
          </cell>
          <cell r="GK372">
            <v>43656</v>
          </cell>
          <cell r="GL372">
            <v>81.48</v>
          </cell>
          <cell r="GM372">
            <v>0.27313999999999999</v>
          </cell>
        </row>
        <row r="373">
          <cell r="F373">
            <v>43657</v>
          </cell>
          <cell r="G373">
            <v>136.13</v>
          </cell>
          <cell r="H373">
            <v>0.91029000000000004</v>
          </cell>
          <cell r="Q373">
            <v>43657</v>
          </cell>
          <cell r="R373">
            <v>162.58000000000001</v>
          </cell>
          <cell r="S373">
            <v>0.10082000000000001</v>
          </cell>
          <cell r="AB373">
            <v>43657</v>
          </cell>
          <cell r="AC373">
            <v>113.64</v>
          </cell>
          <cell r="AD373">
            <v>0.27990999999999999</v>
          </cell>
          <cell r="AM373">
            <v>43657</v>
          </cell>
          <cell r="AN373">
            <v>492.23</v>
          </cell>
          <cell r="AO373">
            <v>0.21184</v>
          </cell>
          <cell r="AX373">
            <v>43657</v>
          </cell>
          <cell r="AY373">
            <v>53.27</v>
          </cell>
          <cell r="AZ373">
            <v>0.14158000000000001</v>
          </cell>
          <cell r="BI373">
            <v>43657</v>
          </cell>
          <cell r="BJ373">
            <v>60.49</v>
          </cell>
          <cell r="BK373">
            <v>0.14766000000000001</v>
          </cell>
          <cell r="BT373">
            <v>43655</v>
          </cell>
          <cell r="BU373">
            <v>2.222</v>
          </cell>
          <cell r="BV373">
            <v>0.53502000000000005</v>
          </cell>
          <cell r="CE373">
            <v>43657</v>
          </cell>
          <cell r="CF373">
            <v>92.51</v>
          </cell>
          <cell r="CG373">
            <v>0.15995000000000001</v>
          </cell>
          <cell r="CP373">
            <v>43655</v>
          </cell>
          <cell r="CQ373">
            <v>5.2880000000000003</v>
          </cell>
          <cell r="CR373">
            <v>1.0141</v>
          </cell>
          <cell r="DA373">
            <v>43656</v>
          </cell>
          <cell r="DB373">
            <v>16.75</v>
          </cell>
          <cell r="DC373">
            <v>1.2290000000000001E-2</v>
          </cell>
          <cell r="DL373">
            <v>43657</v>
          </cell>
          <cell r="DM373">
            <v>89.59</v>
          </cell>
          <cell r="DN373">
            <v>1.7078</v>
          </cell>
          <cell r="DW373">
            <v>43657</v>
          </cell>
          <cell r="DX373">
            <v>163.41999999999999</v>
          </cell>
          <cell r="DY373">
            <v>1.35161</v>
          </cell>
          <cell r="EH373">
            <v>43657</v>
          </cell>
          <cell r="EI373">
            <v>174.54</v>
          </cell>
          <cell r="EJ373">
            <v>2.4264299999999999</v>
          </cell>
          <cell r="ES373">
            <v>43657</v>
          </cell>
          <cell r="ET373">
            <v>97.63</v>
          </cell>
          <cell r="EU373">
            <v>1.1404300000000001</v>
          </cell>
          <cell r="FD373">
            <v>43657</v>
          </cell>
          <cell r="FE373">
            <v>69.83</v>
          </cell>
          <cell r="FF373">
            <v>7.5410000000000005E-2</v>
          </cell>
          <cell r="FO373">
            <v>43657</v>
          </cell>
          <cell r="FP373">
            <v>125.16</v>
          </cell>
          <cell r="FQ373">
            <v>0.24268999999999999</v>
          </cell>
          <cell r="FZ373">
            <v>43657</v>
          </cell>
          <cell r="GA373">
            <v>37.840000000000003</v>
          </cell>
          <cell r="GB373">
            <v>0.67549999999999999</v>
          </cell>
          <cell r="GK373">
            <v>43657</v>
          </cell>
          <cell r="GL373">
            <v>81.489999999999995</v>
          </cell>
          <cell r="GM373">
            <v>0.24276</v>
          </cell>
        </row>
        <row r="374">
          <cell r="F374">
            <v>43658</v>
          </cell>
          <cell r="G374">
            <v>136.01</v>
          </cell>
          <cell r="H374">
            <v>0.65573999999999999</v>
          </cell>
          <cell r="Q374">
            <v>43658</v>
          </cell>
          <cell r="R374">
            <v>164.16</v>
          </cell>
          <cell r="S374">
            <v>7.7799999999999994E-2</v>
          </cell>
          <cell r="AB374">
            <v>43658</v>
          </cell>
          <cell r="AC374">
            <v>115.89</v>
          </cell>
          <cell r="AD374">
            <v>0.25828000000000001</v>
          </cell>
          <cell r="AM374">
            <v>43658</v>
          </cell>
          <cell r="AN374">
            <v>498.06</v>
          </cell>
          <cell r="AO374">
            <v>0.2034</v>
          </cell>
          <cell r="AX374">
            <v>43658</v>
          </cell>
          <cell r="AY374">
            <v>54.58</v>
          </cell>
          <cell r="AZ374">
            <v>0.15373999999999999</v>
          </cell>
          <cell r="BI374">
            <v>43658</v>
          </cell>
          <cell r="BJ374">
            <v>61.49</v>
          </cell>
          <cell r="BK374">
            <v>0.10083</v>
          </cell>
          <cell r="BT374">
            <v>43656</v>
          </cell>
          <cell r="BU374">
            <v>2.194</v>
          </cell>
          <cell r="BV374">
            <v>0.33454</v>
          </cell>
          <cell r="CE374">
            <v>43658</v>
          </cell>
          <cell r="CF374">
            <v>94.06</v>
          </cell>
          <cell r="CG374">
            <v>9.4530000000000003E-2</v>
          </cell>
          <cell r="CP374">
            <v>43656</v>
          </cell>
          <cell r="CQ374">
            <v>5.282</v>
          </cell>
          <cell r="CR374">
            <v>0.81877</v>
          </cell>
          <cell r="DA374">
            <v>43657</v>
          </cell>
          <cell r="DB374">
            <v>16.649999999999999</v>
          </cell>
          <cell r="DC374">
            <v>8.0400000000000003E-3</v>
          </cell>
          <cell r="DL374">
            <v>43658</v>
          </cell>
          <cell r="DM374">
            <v>91</v>
          </cell>
          <cell r="DN374">
            <v>1.15429</v>
          </cell>
          <cell r="DW374">
            <v>43658</v>
          </cell>
          <cell r="DX374">
            <v>169.07</v>
          </cell>
          <cell r="DY374">
            <v>1.4357599999999999</v>
          </cell>
          <cell r="EH374">
            <v>43658</v>
          </cell>
          <cell r="EI374">
            <v>177.14</v>
          </cell>
          <cell r="EJ374">
            <v>2.1972700000000001</v>
          </cell>
          <cell r="ES374">
            <v>43658</v>
          </cell>
          <cell r="ET374">
            <v>100.06</v>
          </cell>
          <cell r="EU374">
            <v>0.85494999999999999</v>
          </cell>
          <cell r="FD374">
            <v>43658</v>
          </cell>
          <cell r="FE374">
            <v>70.98</v>
          </cell>
          <cell r="FF374">
            <v>0.10728</v>
          </cell>
          <cell r="FO374">
            <v>43658</v>
          </cell>
          <cell r="FP374">
            <v>127.12</v>
          </cell>
          <cell r="FQ374">
            <v>0.31096000000000001</v>
          </cell>
          <cell r="FZ374">
            <v>43658</v>
          </cell>
          <cell r="GA374">
            <v>38.979999999999997</v>
          </cell>
          <cell r="GB374">
            <v>0.80818000000000001</v>
          </cell>
          <cell r="GK374">
            <v>43658</v>
          </cell>
          <cell r="GL374">
            <v>83.1</v>
          </cell>
          <cell r="GM374">
            <v>0.23530000000000001</v>
          </cell>
        </row>
        <row r="375">
          <cell r="F375">
            <v>43661</v>
          </cell>
          <cell r="G375">
            <v>135.72999999999999</v>
          </cell>
          <cell r="H375">
            <v>0.42577999999999999</v>
          </cell>
          <cell r="Q375">
            <v>43661</v>
          </cell>
          <cell r="R375">
            <v>162.96</v>
          </cell>
          <cell r="S375">
            <v>8.6819999999999994E-2</v>
          </cell>
          <cell r="AB375">
            <v>43661</v>
          </cell>
          <cell r="AC375">
            <v>116.11</v>
          </cell>
          <cell r="AD375">
            <v>0.38746999999999998</v>
          </cell>
          <cell r="AM375">
            <v>43661</v>
          </cell>
          <cell r="AN375">
            <v>498.37</v>
          </cell>
          <cell r="AO375">
            <v>0.24371000000000001</v>
          </cell>
          <cell r="AX375">
            <v>43661</v>
          </cell>
          <cell r="AY375">
            <v>53.75</v>
          </cell>
          <cell r="AZ375">
            <v>8.1879999999999994E-2</v>
          </cell>
          <cell r="BI375">
            <v>43661</v>
          </cell>
          <cell r="BJ375">
            <v>61.43</v>
          </cell>
          <cell r="BK375">
            <v>0.10677</v>
          </cell>
          <cell r="BT375">
            <v>43657</v>
          </cell>
          <cell r="BU375">
            <v>2.1760000000000002</v>
          </cell>
          <cell r="BV375">
            <v>0.31036999999999998</v>
          </cell>
          <cell r="CE375">
            <v>43661</v>
          </cell>
          <cell r="CF375">
            <v>93.59</v>
          </cell>
          <cell r="CG375">
            <v>0.18915000000000001</v>
          </cell>
          <cell r="CP375">
            <v>43657</v>
          </cell>
          <cell r="CQ375">
            <v>5.4180000000000001</v>
          </cell>
          <cell r="CR375">
            <v>2.7709600000000001</v>
          </cell>
          <cell r="DA375">
            <v>43658</v>
          </cell>
          <cell r="DB375">
            <v>16.46</v>
          </cell>
          <cell r="DC375">
            <v>2.7000000000000001E-3</v>
          </cell>
          <cell r="DL375">
            <v>43661</v>
          </cell>
          <cell r="DM375">
            <v>90.98</v>
          </cell>
          <cell r="DN375">
            <v>1.0054799999999999</v>
          </cell>
          <cell r="DW375">
            <v>43661</v>
          </cell>
          <cell r="DX375">
            <v>167.76</v>
          </cell>
          <cell r="DY375">
            <v>0.75671999999999995</v>
          </cell>
          <cell r="EH375">
            <v>43661</v>
          </cell>
          <cell r="EI375">
            <v>175.01</v>
          </cell>
          <cell r="EJ375">
            <v>1.66804</v>
          </cell>
          <cell r="ES375">
            <v>43661</v>
          </cell>
          <cell r="ET375">
            <v>99.34</v>
          </cell>
          <cell r="EU375">
            <v>0.64432</v>
          </cell>
          <cell r="FD375">
            <v>43661</v>
          </cell>
          <cell r="FE375">
            <v>70.67</v>
          </cell>
          <cell r="FF375">
            <v>7.1870000000000003E-2</v>
          </cell>
          <cell r="FO375">
            <v>43661</v>
          </cell>
          <cell r="FP375">
            <v>126.3</v>
          </cell>
          <cell r="FQ375">
            <v>0.30165999999999998</v>
          </cell>
          <cell r="FZ375">
            <v>43661</v>
          </cell>
          <cell r="GA375">
            <v>38.659999999999997</v>
          </cell>
          <cell r="GB375">
            <v>1.00143</v>
          </cell>
          <cell r="GK375">
            <v>43661</v>
          </cell>
          <cell r="GL375">
            <v>83.87</v>
          </cell>
          <cell r="GM375">
            <v>0.31487999999999999</v>
          </cell>
        </row>
        <row r="376">
          <cell r="F376">
            <v>43662</v>
          </cell>
          <cell r="G376">
            <v>136.79</v>
          </cell>
          <cell r="H376">
            <v>0.39965000000000001</v>
          </cell>
          <cell r="Q376">
            <v>43662</v>
          </cell>
          <cell r="R376">
            <v>164.34</v>
          </cell>
          <cell r="S376">
            <v>9.3509999999999996E-2</v>
          </cell>
          <cell r="AB376">
            <v>43662</v>
          </cell>
          <cell r="AC376">
            <v>116.78</v>
          </cell>
          <cell r="AD376">
            <v>0.29913000000000001</v>
          </cell>
          <cell r="AM376">
            <v>43662</v>
          </cell>
          <cell r="AN376">
            <v>497.83</v>
          </cell>
          <cell r="AO376">
            <v>0.21410000000000001</v>
          </cell>
          <cell r="AX376">
            <v>43662</v>
          </cell>
          <cell r="AY376">
            <v>53.9</v>
          </cell>
          <cell r="AZ376">
            <v>0.12247</v>
          </cell>
          <cell r="BI376">
            <v>43662</v>
          </cell>
          <cell r="BJ376">
            <v>61.84</v>
          </cell>
          <cell r="BK376">
            <v>0.15498000000000001</v>
          </cell>
          <cell r="BT376">
            <v>43658</v>
          </cell>
          <cell r="BU376">
            <v>2.1539999999999999</v>
          </cell>
          <cell r="BV376">
            <v>0.32096000000000002</v>
          </cell>
          <cell r="CE376">
            <v>43662</v>
          </cell>
          <cell r="CF376">
            <v>93.53</v>
          </cell>
          <cell r="CG376">
            <v>5.5010000000000003E-2</v>
          </cell>
          <cell r="CP376">
            <v>43658</v>
          </cell>
          <cell r="CQ376">
            <v>5.43</v>
          </cell>
          <cell r="CR376">
            <v>1.16665</v>
          </cell>
          <cell r="DA376">
            <v>43661</v>
          </cell>
          <cell r="DB376">
            <v>16.89</v>
          </cell>
          <cell r="DC376">
            <v>7.9900000000000006E-3</v>
          </cell>
          <cell r="DL376">
            <v>43662</v>
          </cell>
          <cell r="DM376">
            <v>91.3</v>
          </cell>
          <cell r="DN376">
            <v>0.97824</v>
          </cell>
          <cell r="DW376">
            <v>43662</v>
          </cell>
          <cell r="DX376">
            <v>171.04</v>
          </cell>
          <cell r="DY376">
            <v>1.32426</v>
          </cell>
          <cell r="EH376">
            <v>43662</v>
          </cell>
          <cell r="EI376">
            <v>174.78</v>
          </cell>
          <cell r="EJ376">
            <v>1.9889600000000001</v>
          </cell>
          <cell r="ES376">
            <v>43662</v>
          </cell>
          <cell r="ET376">
            <v>99.32</v>
          </cell>
          <cell r="EU376">
            <v>0.65166999999999997</v>
          </cell>
          <cell r="FD376">
            <v>43662</v>
          </cell>
          <cell r="FE376">
            <v>70.94</v>
          </cell>
          <cell r="FF376">
            <v>7.8060000000000004E-2</v>
          </cell>
          <cell r="FO376">
            <v>43662</v>
          </cell>
          <cell r="FP376">
            <v>127.15</v>
          </cell>
          <cell r="FQ376">
            <v>0.18257000000000001</v>
          </cell>
          <cell r="FZ376">
            <v>43662</v>
          </cell>
          <cell r="GA376">
            <v>39.29</v>
          </cell>
          <cell r="GB376">
            <v>0.89466999999999997</v>
          </cell>
          <cell r="GK376">
            <v>43662</v>
          </cell>
          <cell r="GL376">
            <v>85.23</v>
          </cell>
          <cell r="GM376">
            <v>0.43274000000000001</v>
          </cell>
        </row>
        <row r="377">
          <cell r="F377">
            <v>43663</v>
          </cell>
          <cell r="G377">
            <v>137</v>
          </cell>
          <cell r="H377">
            <v>0.32722000000000001</v>
          </cell>
          <cell r="Q377">
            <v>43663</v>
          </cell>
          <cell r="R377">
            <v>160.52000000000001</v>
          </cell>
          <cell r="S377">
            <v>6.2710000000000002E-2</v>
          </cell>
          <cell r="AB377">
            <v>43663</v>
          </cell>
          <cell r="AC377">
            <v>115.64</v>
          </cell>
          <cell r="AD377">
            <v>0.47010000000000002</v>
          </cell>
          <cell r="AM377">
            <v>43663</v>
          </cell>
          <cell r="AN377">
            <v>488.8</v>
          </cell>
          <cell r="AO377">
            <v>0.20543</v>
          </cell>
          <cell r="AX377">
            <v>43663</v>
          </cell>
          <cell r="AY377">
            <v>52.65</v>
          </cell>
          <cell r="AZ377">
            <v>0.19145999999999999</v>
          </cell>
          <cell r="BI377">
            <v>43663</v>
          </cell>
          <cell r="BJ377">
            <v>61.06</v>
          </cell>
          <cell r="BK377">
            <v>9.4589999999999994E-2</v>
          </cell>
          <cell r="BT377">
            <v>43661</v>
          </cell>
          <cell r="BU377">
            <v>2.13</v>
          </cell>
          <cell r="BV377">
            <v>0.55723999999999996</v>
          </cell>
          <cell r="CE377">
            <v>43663</v>
          </cell>
          <cell r="CF377">
            <v>91.58</v>
          </cell>
          <cell r="CG377">
            <v>9.9199999999999997E-2</v>
          </cell>
          <cell r="CP377">
            <v>43661</v>
          </cell>
          <cell r="CQ377">
            <v>5.4379999999999997</v>
          </cell>
          <cell r="CR377">
            <v>0.86856</v>
          </cell>
          <cell r="DA377">
            <v>43662</v>
          </cell>
          <cell r="DB377">
            <v>16.8</v>
          </cell>
          <cell r="DC377">
            <v>2.205E-2</v>
          </cell>
          <cell r="DL377">
            <v>43663</v>
          </cell>
          <cell r="DM377">
            <v>89.28</v>
          </cell>
          <cell r="DN377">
            <v>1.02806</v>
          </cell>
          <cell r="DW377">
            <v>43663</v>
          </cell>
          <cell r="DX377">
            <v>167.38</v>
          </cell>
          <cell r="DY377">
            <v>0.87061999999999995</v>
          </cell>
          <cell r="EH377">
            <v>43663</v>
          </cell>
          <cell r="EI377">
            <v>168.62</v>
          </cell>
          <cell r="EJ377">
            <v>5.4755399999999996</v>
          </cell>
          <cell r="ES377">
            <v>43663</v>
          </cell>
          <cell r="ET377">
            <v>95.46</v>
          </cell>
          <cell r="EU377">
            <v>1.3460099999999999</v>
          </cell>
          <cell r="FD377">
            <v>43663</v>
          </cell>
          <cell r="FE377">
            <v>69.14</v>
          </cell>
          <cell r="FF377">
            <v>7.6700000000000004E-2</v>
          </cell>
          <cell r="FO377">
            <v>43663</v>
          </cell>
          <cell r="FP377">
            <v>126.14</v>
          </cell>
          <cell r="FQ377">
            <v>0.43059999999999998</v>
          </cell>
          <cell r="FZ377">
            <v>43663</v>
          </cell>
          <cell r="GA377">
            <v>39.270000000000003</v>
          </cell>
          <cell r="GB377">
            <v>1.9599899999999999</v>
          </cell>
          <cell r="GK377">
            <v>43663</v>
          </cell>
          <cell r="GL377">
            <v>83.27</v>
          </cell>
          <cell r="GM377">
            <v>0.40965000000000001</v>
          </cell>
        </row>
        <row r="378">
          <cell r="F378">
            <v>43664</v>
          </cell>
          <cell r="G378">
            <v>138.06</v>
          </cell>
          <cell r="H378">
            <v>0.31894</v>
          </cell>
          <cell r="Q378">
            <v>43664</v>
          </cell>
          <cell r="R378">
            <v>161.83000000000001</v>
          </cell>
          <cell r="S378">
            <v>6.3700000000000007E-2</v>
          </cell>
          <cell r="AB378">
            <v>43664</v>
          </cell>
          <cell r="AC378">
            <v>115.22</v>
          </cell>
          <cell r="AD378">
            <v>0.25308000000000003</v>
          </cell>
          <cell r="AM378">
            <v>43664</v>
          </cell>
          <cell r="AN378">
            <v>488.11</v>
          </cell>
          <cell r="AO378">
            <v>0.19489999999999999</v>
          </cell>
          <cell r="AX378">
            <v>43664</v>
          </cell>
          <cell r="AY378">
            <v>52.98</v>
          </cell>
          <cell r="AZ378">
            <v>0.14341999999999999</v>
          </cell>
          <cell r="BI378">
            <v>43664</v>
          </cell>
          <cell r="BJ378">
            <v>60.56</v>
          </cell>
          <cell r="BK378">
            <v>7.4609999999999996E-2</v>
          </cell>
          <cell r="BT378">
            <v>43662</v>
          </cell>
          <cell r="BU378">
            <v>2.1259999999999999</v>
          </cell>
          <cell r="BV378">
            <v>0.56379999999999997</v>
          </cell>
          <cell r="CE378">
            <v>43664</v>
          </cell>
          <cell r="CF378">
            <v>91.76</v>
          </cell>
          <cell r="CG378">
            <v>7.9920000000000005E-2</v>
          </cell>
          <cell r="CP378">
            <v>43662</v>
          </cell>
          <cell r="CQ378">
            <v>5.5720000000000001</v>
          </cell>
          <cell r="CR378">
            <v>1.4015200000000001</v>
          </cell>
          <cell r="DA378">
            <v>43663</v>
          </cell>
          <cell r="DB378">
            <v>16.7</v>
          </cell>
          <cell r="DC378">
            <v>8.3999999999999995E-3</v>
          </cell>
          <cell r="DL378">
            <v>43664</v>
          </cell>
          <cell r="DM378">
            <v>88.9</v>
          </cell>
          <cell r="DN378">
            <v>1.63076</v>
          </cell>
          <cell r="DW378">
            <v>43664</v>
          </cell>
          <cell r="DX378">
            <v>165.77</v>
          </cell>
          <cell r="DY378">
            <v>0.64793999999999996</v>
          </cell>
          <cell r="EH378">
            <v>43664</v>
          </cell>
          <cell r="EI378">
            <v>173.88</v>
          </cell>
          <cell r="EJ378">
            <v>4.12812</v>
          </cell>
          <cell r="ES378">
            <v>43664</v>
          </cell>
          <cell r="ET378">
            <v>97.22</v>
          </cell>
          <cell r="EU378">
            <v>1.9642299999999999</v>
          </cell>
          <cell r="FD378">
            <v>43664</v>
          </cell>
          <cell r="FE378">
            <v>68.72</v>
          </cell>
          <cell r="FF378">
            <v>5.0189999999999999E-2</v>
          </cell>
          <cell r="FO378">
            <v>43664</v>
          </cell>
          <cell r="FP378">
            <v>126.47</v>
          </cell>
          <cell r="FQ378">
            <v>0.18948000000000001</v>
          </cell>
          <cell r="FZ378">
            <v>43664</v>
          </cell>
          <cell r="GA378">
            <v>39.54</v>
          </cell>
          <cell r="GB378">
            <v>1.91168</v>
          </cell>
          <cell r="GK378">
            <v>43664</v>
          </cell>
          <cell r="GL378">
            <v>83.53</v>
          </cell>
          <cell r="GM378">
            <v>0.49318000000000001</v>
          </cell>
        </row>
        <row r="379">
          <cell r="F379">
            <v>43665</v>
          </cell>
          <cell r="G379">
            <v>137.13</v>
          </cell>
          <cell r="H379">
            <v>0.50712999999999997</v>
          </cell>
          <cell r="Q379">
            <v>43665</v>
          </cell>
          <cell r="R379">
            <v>161.63</v>
          </cell>
          <cell r="S379">
            <v>7.109E-2</v>
          </cell>
          <cell r="AB379">
            <v>43665</v>
          </cell>
          <cell r="AC379">
            <v>115.87</v>
          </cell>
          <cell r="AD379">
            <v>0.23469999999999999</v>
          </cell>
          <cell r="AM379">
            <v>43665</v>
          </cell>
          <cell r="AN379">
            <v>483.59</v>
          </cell>
          <cell r="AO379">
            <v>0.30342999999999998</v>
          </cell>
          <cell r="AX379">
            <v>43665</v>
          </cell>
          <cell r="AY379">
            <v>52.79</v>
          </cell>
          <cell r="AZ379">
            <v>0.25228</v>
          </cell>
          <cell r="BI379">
            <v>43665</v>
          </cell>
          <cell r="BJ379">
            <v>60.45</v>
          </cell>
          <cell r="BK379">
            <v>0.10553</v>
          </cell>
          <cell r="BT379">
            <v>43663</v>
          </cell>
          <cell r="BU379">
            <v>2.0859999999999999</v>
          </cell>
          <cell r="BV379">
            <v>0.56642999999999999</v>
          </cell>
          <cell r="CE379">
            <v>43665</v>
          </cell>
          <cell r="CF379">
            <v>92.7</v>
          </cell>
          <cell r="CG379">
            <v>8.1500000000000003E-2</v>
          </cell>
          <cell r="CP379">
            <v>43663</v>
          </cell>
          <cell r="CQ379">
            <v>5.6</v>
          </cell>
          <cell r="CR379">
            <v>2.0872099999999998</v>
          </cell>
          <cell r="DA379">
            <v>43664</v>
          </cell>
          <cell r="DB379">
            <v>16.5</v>
          </cell>
          <cell r="DC379">
            <v>1.2E-2</v>
          </cell>
          <cell r="DL379">
            <v>43665</v>
          </cell>
          <cell r="DM379">
            <v>88.71</v>
          </cell>
          <cell r="DN379">
            <v>1.1695599999999999</v>
          </cell>
          <cell r="DW379">
            <v>43665</v>
          </cell>
          <cell r="DX379">
            <v>169.61</v>
          </cell>
          <cell r="DY379">
            <v>1.3169599999999999</v>
          </cell>
          <cell r="EH379">
            <v>43665</v>
          </cell>
          <cell r="EI379">
            <v>172.99</v>
          </cell>
          <cell r="EJ379">
            <v>3.0380600000000002</v>
          </cell>
          <cell r="ES379">
            <v>43665</v>
          </cell>
          <cell r="ET379">
            <v>98.12</v>
          </cell>
          <cell r="EU379">
            <v>1.1843600000000001</v>
          </cell>
          <cell r="FD379">
            <v>43665</v>
          </cell>
          <cell r="FE379">
            <v>68.94</v>
          </cell>
          <cell r="FF379">
            <v>8.0009999999999998E-2</v>
          </cell>
          <cell r="FO379">
            <v>43665</v>
          </cell>
          <cell r="FP379">
            <v>127.13</v>
          </cell>
          <cell r="FQ379">
            <v>0.20052</v>
          </cell>
          <cell r="FZ379">
            <v>43665</v>
          </cell>
          <cell r="GA379">
            <v>39.630000000000003</v>
          </cell>
          <cell r="GB379">
            <v>1.31064</v>
          </cell>
          <cell r="GK379">
            <v>43665</v>
          </cell>
          <cell r="GL379">
            <v>85.41</v>
          </cell>
          <cell r="GM379">
            <v>0.51914000000000005</v>
          </cell>
        </row>
        <row r="380">
          <cell r="F380">
            <v>43668</v>
          </cell>
          <cell r="G380">
            <v>137.16</v>
          </cell>
          <cell r="H380">
            <v>0.37201000000000001</v>
          </cell>
          <cell r="Q380">
            <v>43668</v>
          </cell>
          <cell r="R380">
            <v>161.16</v>
          </cell>
          <cell r="S380">
            <v>6.9139999999999993E-2</v>
          </cell>
          <cell r="AB380">
            <v>43668</v>
          </cell>
          <cell r="AC380">
            <v>115.81</v>
          </cell>
          <cell r="AD380">
            <v>0.27492</v>
          </cell>
          <cell r="AM380">
            <v>43668</v>
          </cell>
          <cell r="AN380">
            <v>484.24</v>
          </cell>
          <cell r="AO380">
            <v>0.20938000000000001</v>
          </cell>
          <cell r="AX380">
            <v>43668</v>
          </cell>
          <cell r="AY380">
            <v>52.45</v>
          </cell>
          <cell r="AZ380">
            <v>0.17507</v>
          </cell>
          <cell r="BI380">
            <v>43668</v>
          </cell>
          <cell r="BJ380">
            <v>60.76</v>
          </cell>
          <cell r="BK380">
            <v>0.11484</v>
          </cell>
          <cell r="BT380">
            <v>43664</v>
          </cell>
          <cell r="BU380">
            <v>2.024</v>
          </cell>
          <cell r="BV380">
            <v>0.87392999999999998</v>
          </cell>
          <cell r="CE380">
            <v>43668</v>
          </cell>
          <cell r="CF380">
            <v>92.77</v>
          </cell>
          <cell r="CG380">
            <v>5.8729999999999997E-2</v>
          </cell>
          <cell r="CP380">
            <v>43664</v>
          </cell>
          <cell r="CQ380">
            <v>5.524</v>
          </cell>
          <cell r="CR380">
            <v>1.1317900000000001</v>
          </cell>
          <cell r="DA380">
            <v>43665</v>
          </cell>
          <cell r="DB380">
            <v>16.3</v>
          </cell>
          <cell r="DC380">
            <v>1.583E-2</v>
          </cell>
          <cell r="DL380">
            <v>43668</v>
          </cell>
          <cell r="DM380">
            <v>88.61</v>
          </cell>
          <cell r="DN380">
            <v>0.83306999999999998</v>
          </cell>
          <cell r="DW380">
            <v>43668</v>
          </cell>
          <cell r="DX380">
            <v>170.29</v>
          </cell>
          <cell r="DY380">
            <v>0.60046999999999995</v>
          </cell>
          <cell r="EH380">
            <v>43668</v>
          </cell>
          <cell r="EI380">
            <v>173.58</v>
          </cell>
          <cell r="EJ380">
            <v>1.7642</v>
          </cell>
          <cell r="ES380">
            <v>43668</v>
          </cell>
          <cell r="ET380">
            <v>97.2</v>
          </cell>
          <cell r="EU380">
            <v>1.27779</v>
          </cell>
          <cell r="FD380">
            <v>43668</v>
          </cell>
          <cell r="FE380">
            <v>68.239999999999995</v>
          </cell>
          <cell r="FF380">
            <v>3.1210000000000002E-2</v>
          </cell>
          <cell r="FO380">
            <v>43668</v>
          </cell>
          <cell r="FP380">
            <v>127.32</v>
          </cell>
          <cell r="FQ380">
            <v>0.17780000000000001</v>
          </cell>
          <cell r="FZ380">
            <v>43668</v>
          </cell>
          <cell r="GA380">
            <v>39.53</v>
          </cell>
          <cell r="GB380">
            <v>1.25824</v>
          </cell>
          <cell r="GK380">
            <v>43668</v>
          </cell>
          <cell r="GL380">
            <v>86.37</v>
          </cell>
          <cell r="GM380">
            <v>0.42204999999999998</v>
          </cell>
        </row>
        <row r="381">
          <cell r="F381">
            <v>43669</v>
          </cell>
          <cell r="G381">
            <v>138.11000000000001</v>
          </cell>
          <cell r="H381">
            <v>0.23769999999999999</v>
          </cell>
          <cell r="Q381">
            <v>43669</v>
          </cell>
          <cell r="R381">
            <v>164.52</v>
          </cell>
          <cell r="S381">
            <v>7.7460000000000001E-2</v>
          </cell>
          <cell r="AB381">
            <v>43669</v>
          </cell>
          <cell r="AC381">
            <v>119.13</v>
          </cell>
          <cell r="AD381">
            <v>0.51307999999999998</v>
          </cell>
          <cell r="AM381">
            <v>43669</v>
          </cell>
          <cell r="AN381">
            <v>493.46</v>
          </cell>
          <cell r="AO381">
            <v>0.29391</v>
          </cell>
          <cell r="AX381">
            <v>43669</v>
          </cell>
          <cell r="AY381">
            <v>53.84</v>
          </cell>
          <cell r="AZ381">
            <v>0.11068</v>
          </cell>
          <cell r="BI381">
            <v>43669</v>
          </cell>
          <cell r="BJ381">
            <v>61.77</v>
          </cell>
          <cell r="BK381">
            <v>0.14141000000000001</v>
          </cell>
          <cell r="BT381">
            <v>43665</v>
          </cell>
          <cell r="BU381">
            <v>2.032</v>
          </cell>
          <cell r="BV381">
            <v>0.90071000000000001</v>
          </cell>
          <cell r="CE381">
            <v>43669</v>
          </cell>
          <cell r="CF381">
            <v>94.3</v>
          </cell>
          <cell r="CG381">
            <v>0.11029</v>
          </cell>
          <cell r="CP381">
            <v>43665</v>
          </cell>
          <cell r="CQ381">
            <v>5.5720000000000001</v>
          </cell>
          <cell r="CR381">
            <v>1.12497</v>
          </cell>
          <cell r="DA381">
            <v>43668</v>
          </cell>
          <cell r="DB381">
            <v>16.059999999999999</v>
          </cell>
          <cell r="DC381">
            <v>1.0840000000000001E-2</v>
          </cell>
          <cell r="DL381">
            <v>43669</v>
          </cell>
          <cell r="DM381">
            <v>89.8</v>
          </cell>
          <cell r="DN381">
            <v>2.0481500000000001</v>
          </cell>
          <cell r="DW381">
            <v>43669</v>
          </cell>
          <cell r="DX381">
            <v>176.68</v>
          </cell>
          <cell r="DY381">
            <v>0.87712999999999997</v>
          </cell>
          <cell r="EH381">
            <v>43669</v>
          </cell>
          <cell r="EI381">
            <v>174.86</v>
          </cell>
          <cell r="EJ381">
            <v>2.0812599999999999</v>
          </cell>
          <cell r="ES381">
            <v>43669</v>
          </cell>
          <cell r="ET381">
            <v>98.11</v>
          </cell>
          <cell r="EU381">
            <v>1.31853</v>
          </cell>
          <cell r="FD381">
            <v>43669</v>
          </cell>
          <cell r="FE381">
            <v>69.31</v>
          </cell>
          <cell r="FF381">
            <v>6.3039999999999999E-2</v>
          </cell>
          <cell r="FO381">
            <v>43669</v>
          </cell>
          <cell r="FP381">
            <v>128.24</v>
          </cell>
          <cell r="FQ381">
            <v>0.18038999999999999</v>
          </cell>
          <cell r="FZ381">
            <v>43669</v>
          </cell>
          <cell r="GA381">
            <v>40.18</v>
          </cell>
          <cell r="GB381">
            <v>1.2436499999999999</v>
          </cell>
          <cell r="GK381">
            <v>43669</v>
          </cell>
          <cell r="GL381">
            <v>88.91</v>
          </cell>
          <cell r="GM381">
            <v>1.0264599999999999</v>
          </cell>
        </row>
        <row r="382">
          <cell r="F382">
            <v>43670</v>
          </cell>
          <cell r="G382">
            <v>138.94999999999999</v>
          </cell>
          <cell r="H382">
            <v>0.30120999999999998</v>
          </cell>
          <cell r="Q382">
            <v>43670</v>
          </cell>
          <cell r="R382">
            <v>164.17</v>
          </cell>
          <cell r="S382">
            <v>0.129</v>
          </cell>
          <cell r="AB382">
            <v>43670</v>
          </cell>
          <cell r="AC382">
            <v>117.29</v>
          </cell>
          <cell r="AD382">
            <v>0.35385</v>
          </cell>
          <cell r="AM382">
            <v>43670</v>
          </cell>
          <cell r="AN382">
            <v>494.66</v>
          </cell>
          <cell r="AO382">
            <v>0.18128</v>
          </cell>
          <cell r="AX382">
            <v>43670</v>
          </cell>
          <cell r="AY382">
            <v>54.74</v>
          </cell>
          <cell r="AZ382">
            <v>0.17030000000000001</v>
          </cell>
          <cell r="BI382">
            <v>43670</v>
          </cell>
          <cell r="BJ382">
            <v>63.05</v>
          </cell>
          <cell r="BK382">
            <v>0.15212000000000001</v>
          </cell>
          <cell r="BT382">
            <v>43668</v>
          </cell>
          <cell r="BU382">
            <v>2.036</v>
          </cell>
          <cell r="BV382">
            <v>0.88961000000000001</v>
          </cell>
          <cell r="CE382">
            <v>43670</v>
          </cell>
          <cell r="CF382">
            <v>96.01</v>
          </cell>
          <cell r="CG382">
            <v>9.4549999999999995E-2</v>
          </cell>
          <cell r="CP382">
            <v>43668</v>
          </cell>
          <cell r="CQ382">
            <v>5.58</v>
          </cell>
          <cell r="CR382">
            <v>1.24403</v>
          </cell>
          <cell r="DA382">
            <v>43669</v>
          </cell>
          <cell r="DB382">
            <v>16.260000000000002</v>
          </cell>
          <cell r="DC382">
            <v>2.085E-2</v>
          </cell>
          <cell r="DL382">
            <v>43670</v>
          </cell>
          <cell r="DM382">
            <v>89.98</v>
          </cell>
          <cell r="DN382">
            <v>0.76412999999999998</v>
          </cell>
          <cell r="DW382">
            <v>43670</v>
          </cell>
          <cell r="DX382">
            <v>178.25</v>
          </cell>
          <cell r="DY382">
            <v>0.92754999999999999</v>
          </cell>
          <cell r="EH382">
            <v>43670</v>
          </cell>
          <cell r="EI382">
            <v>173.96</v>
          </cell>
          <cell r="EJ382">
            <v>1.75136</v>
          </cell>
          <cell r="ES382">
            <v>43670</v>
          </cell>
          <cell r="ET382">
            <v>97.71</v>
          </cell>
          <cell r="EU382">
            <v>1.0476000000000001</v>
          </cell>
          <cell r="FD382">
            <v>43670</v>
          </cell>
          <cell r="FE382">
            <v>70.22</v>
          </cell>
          <cell r="FF382">
            <v>0.11706999999999999</v>
          </cell>
          <cell r="FO382">
            <v>43670</v>
          </cell>
          <cell r="FP382">
            <v>129.96</v>
          </cell>
          <cell r="FQ382">
            <v>0.2165</v>
          </cell>
          <cell r="FZ382">
            <v>43670</v>
          </cell>
          <cell r="GA382">
            <v>39.71</v>
          </cell>
          <cell r="GB382">
            <v>2.3127200000000001</v>
          </cell>
          <cell r="GK382">
            <v>43670</v>
          </cell>
          <cell r="GL382">
            <v>86.39</v>
          </cell>
          <cell r="GM382">
            <v>0.62031999999999998</v>
          </cell>
        </row>
        <row r="383">
          <cell r="F383">
            <v>43671</v>
          </cell>
          <cell r="G383">
            <v>139.83000000000001</v>
          </cell>
          <cell r="H383">
            <v>0.47447</v>
          </cell>
          <cell r="Q383">
            <v>43671</v>
          </cell>
          <cell r="R383">
            <v>161.91</v>
          </cell>
          <cell r="S383">
            <v>7.7380000000000004E-2</v>
          </cell>
          <cell r="AB383">
            <v>43671</v>
          </cell>
          <cell r="AC383">
            <v>116.37</v>
          </cell>
          <cell r="AD383">
            <v>0.27399000000000001</v>
          </cell>
          <cell r="AM383">
            <v>43671</v>
          </cell>
          <cell r="AN383">
            <v>498.46</v>
          </cell>
          <cell r="AO383">
            <v>0.15048</v>
          </cell>
          <cell r="AX383">
            <v>43671</v>
          </cell>
          <cell r="AY383">
            <v>53.4</v>
          </cell>
          <cell r="AZ383">
            <v>0.28056999999999999</v>
          </cell>
          <cell r="BI383">
            <v>43671</v>
          </cell>
          <cell r="BJ383">
            <v>62.51</v>
          </cell>
          <cell r="BK383">
            <v>9.2160000000000006E-2</v>
          </cell>
          <cell r="BT383">
            <v>43669</v>
          </cell>
          <cell r="BU383">
            <v>2.0179999999999998</v>
          </cell>
          <cell r="BV383">
            <v>0.57498000000000005</v>
          </cell>
          <cell r="CE383">
            <v>43671</v>
          </cell>
          <cell r="CF383">
            <v>94.95</v>
          </cell>
          <cell r="CG383">
            <v>5.6890000000000003E-2</v>
          </cell>
          <cell r="CP383">
            <v>43669</v>
          </cell>
          <cell r="CQ383">
            <v>5.69</v>
          </cell>
          <cell r="CR383">
            <v>1.4696899999999999</v>
          </cell>
          <cell r="DA383">
            <v>43670</v>
          </cell>
          <cell r="DB383">
            <v>16.829999999999998</v>
          </cell>
          <cell r="DC383">
            <v>5.6699999999999997E-3</v>
          </cell>
          <cell r="DL383">
            <v>43671</v>
          </cell>
          <cell r="DM383">
            <v>89.23</v>
          </cell>
          <cell r="DN383">
            <v>0.97016999999999998</v>
          </cell>
          <cell r="DW383">
            <v>43671</v>
          </cell>
          <cell r="DX383">
            <v>177.29</v>
          </cell>
          <cell r="DY383">
            <v>0.58821000000000001</v>
          </cell>
          <cell r="EH383">
            <v>43671</v>
          </cell>
          <cell r="EI383">
            <v>173.77</v>
          </cell>
          <cell r="EJ383">
            <v>1.75922</v>
          </cell>
          <cell r="ES383">
            <v>43671</v>
          </cell>
          <cell r="ET383">
            <v>98.78</v>
          </cell>
          <cell r="EU383">
            <v>1.1798200000000001</v>
          </cell>
          <cell r="FD383">
            <v>43671</v>
          </cell>
          <cell r="FE383">
            <v>69.069999999999993</v>
          </cell>
          <cell r="FF383">
            <v>5.3429999999999998E-2</v>
          </cell>
          <cell r="FO383">
            <v>43671</v>
          </cell>
          <cell r="FP383">
            <v>128.80000000000001</v>
          </cell>
          <cell r="FQ383">
            <v>0.16311999999999999</v>
          </cell>
          <cell r="FZ383">
            <v>43671</v>
          </cell>
          <cell r="GA383">
            <v>39.47</v>
          </cell>
          <cell r="GB383">
            <v>1.71828</v>
          </cell>
          <cell r="GK383">
            <v>43671</v>
          </cell>
          <cell r="GL383">
            <v>86.17</v>
          </cell>
          <cell r="GM383">
            <v>0.40489000000000003</v>
          </cell>
        </row>
        <row r="384">
          <cell r="F384">
            <v>43672</v>
          </cell>
          <cell r="G384">
            <v>138.68</v>
          </cell>
          <cell r="H384">
            <v>0.34760000000000002</v>
          </cell>
          <cell r="Q384">
            <v>43672</v>
          </cell>
          <cell r="R384">
            <v>164.42</v>
          </cell>
          <cell r="S384">
            <v>4.7699999999999999E-2</v>
          </cell>
          <cell r="AB384">
            <v>43672</v>
          </cell>
          <cell r="AC384">
            <v>115.78</v>
          </cell>
          <cell r="AD384">
            <v>0.30135000000000001</v>
          </cell>
          <cell r="AM384">
            <v>43672</v>
          </cell>
          <cell r="AN384">
            <v>496</v>
          </cell>
          <cell r="AO384">
            <v>0.16108</v>
          </cell>
          <cell r="AX384">
            <v>43672</v>
          </cell>
          <cell r="AY384">
            <v>52.05</v>
          </cell>
          <cell r="AZ384">
            <v>0.30615999999999999</v>
          </cell>
          <cell r="BI384">
            <v>43672</v>
          </cell>
          <cell r="BJ384">
            <v>63.41</v>
          </cell>
          <cell r="BK384">
            <v>7.7939999999999995E-2</v>
          </cell>
          <cell r="BT384">
            <v>43670</v>
          </cell>
          <cell r="BU384">
            <v>2.004</v>
          </cell>
          <cell r="BV384">
            <v>1.29243</v>
          </cell>
          <cell r="CE384">
            <v>43672</v>
          </cell>
          <cell r="CF384">
            <v>89.72</v>
          </cell>
          <cell r="CG384">
            <v>0.26185000000000003</v>
          </cell>
          <cell r="CP384">
            <v>43670</v>
          </cell>
          <cell r="CQ384">
            <v>5.7279999999999998</v>
          </cell>
          <cell r="CR384">
            <v>1.2839700000000001</v>
          </cell>
          <cell r="DA384">
            <v>43671</v>
          </cell>
          <cell r="DB384">
            <v>16.72</v>
          </cell>
          <cell r="DC384">
            <v>8.8999999999999999E-3</v>
          </cell>
          <cell r="DL384">
            <v>43672</v>
          </cell>
          <cell r="DM384">
            <v>89.28</v>
          </cell>
          <cell r="DN384">
            <v>1.58043</v>
          </cell>
          <cell r="DW384">
            <v>43672</v>
          </cell>
          <cell r="DX384">
            <v>174.89</v>
          </cell>
          <cell r="DY384">
            <v>0.73194999999999999</v>
          </cell>
          <cell r="EH384">
            <v>43672</v>
          </cell>
          <cell r="EI384">
            <v>173.61</v>
          </cell>
          <cell r="EJ384">
            <v>1.75902</v>
          </cell>
          <cell r="ES384">
            <v>43672</v>
          </cell>
          <cell r="ET384">
            <v>98.21</v>
          </cell>
          <cell r="EU384">
            <v>0.63161</v>
          </cell>
          <cell r="FD384">
            <v>43672</v>
          </cell>
          <cell r="FE384">
            <v>69.81</v>
          </cell>
          <cell r="FF384">
            <v>4.913E-2</v>
          </cell>
          <cell r="FO384">
            <v>43672</v>
          </cell>
          <cell r="FP384">
            <v>128.94</v>
          </cell>
          <cell r="FQ384">
            <v>0.17360999999999999</v>
          </cell>
          <cell r="FZ384">
            <v>43672</v>
          </cell>
          <cell r="GA384">
            <v>39.31</v>
          </cell>
          <cell r="GB384">
            <v>2.05843</v>
          </cell>
          <cell r="GK384">
            <v>43672</v>
          </cell>
          <cell r="GL384">
            <v>85.97</v>
          </cell>
          <cell r="GM384">
            <v>0.29743000000000003</v>
          </cell>
        </row>
        <row r="385">
          <cell r="F385">
            <v>43675</v>
          </cell>
          <cell r="G385">
            <v>137.63</v>
          </cell>
          <cell r="H385">
            <v>0.39474999999999999</v>
          </cell>
          <cell r="Q385">
            <v>43675</v>
          </cell>
          <cell r="R385">
            <v>162.08000000000001</v>
          </cell>
          <cell r="S385">
            <v>6.7710000000000006E-2</v>
          </cell>
          <cell r="AB385">
            <v>43675</v>
          </cell>
          <cell r="AC385">
            <v>114.59</v>
          </cell>
          <cell r="AD385">
            <v>0.32996999999999999</v>
          </cell>
          <cell r="AM385">
            <v>43675</v>
          </cell>
          <cell r="AN385">
            <v>491.35</v>
          </cell>
          <cell r="AO385">
            <v>0.29143999999999998</v>
          </cell>
          <cell r="AX385">
            <v>43675</v>
          </cell>
          <cell r="AY385">
            <v>52.57</v>
          </cell>
          <cell r="AZ385">
            <v>0.38552999999999998</v>
          </cell>
          <cell r="BI385">
            <v>43675</v>
          </cell>
          <cell r="BJ385">
            <v>62.89</v>
          </cell>
          <cell r="BK385">
            <v>0.11205</v>
          </cell>
          <cell r="BT385">
            <v>43671</v>
          </cell>
          <cell r="BU385">
            <v>2.036</v>
          </cell>
          <cell r="BV385">
            <v>0.75373999999999997</v>
          </cell>
          <cell r="CE385">
            <v>43675</v>
          </cell>
          <cell r="CF385">
            <v>83.03</v>
          </cell>
          <cell r="CG385">
            <v>0.29039999999999999</v>
          </cell>
          <cell r="CP385">
            <v>43671</v>
          </cell>
          <cell r="CQ385">
            <v>5.77</v>
          </cell>
          <cell r="CR385">
            <v>2.8917000000000002</v>
          </cell>
          <cell r="DA385">
            <v>43672</v>
          </cell>
          <cell r="DB385">
            <v>16.82</v>
          </cell>
          <cell r="DC385">
            <v>7.6099999999999996E-3</v>
          </cell>
          <cell r="DL385">
            <v>43675</v>
          </cell>
          <cell r="DM385">
            <v>88.55</v>
          </cell>
          <cell r="DN385">
            <v>1.6067400000000001</v>
          </cell>
          <cell r="DW385">
            <v>43675</v>
          </cell>
          <cell r="DX385">
            <v>172.79</v>
          </cell>
          <cell r="DY385">
            <v>1.01996</v>
          </cell>
          <cell r="EH385">
            <v>43675</v>
          </cell>
          <cell r="EI385">
            <v>174.53</v>
          </cell>
          <cell r="EJ385">
            <v>1.5197700000000001</v>
          </cell>
          <cell r="ES385">
            <v>43675</v>
          </cell>
          <cell r="ET385">
            <v>96.77</v>
          </cell>
          <cell r="EU385">
            <v>0.55725999999999998</v>
          </cell>
          <cell r="FD385">
            <v>43675</v>
          </cell>
          <cell r="FE385">
            <v>69.28</v>
          </cell>
          <cell r="FF385">
            <v>5.8630000000000002E-2</v>
          </cell>
          <cell r="FO385">
            <v>43675</v>
          </cell>
          <cell r="FP385">
            <v>127.71</v>
          </cell>
          <cell r="FQ385">
            <v>0.14999000000000001</v>
          </cell>
          <cell r="FZ385">
            <v>43675</v>
          </cell>
          <cell r="GA385">
            <v>38.979999999999997</v>
          </cell>
          <cell r="GB385">
            <v>1.9644299999999999</v>
          </cell>
          <cell r="GK385">
            <v>43675</v>
          </cell>
          <cell r="GL385">
            <v>84.3</v>
          </cell>
          <cell r="GM385">
            <v>0.47136</v>
          </cell>
        </row>
        <row r="386">
          <cell r="F386">
            <v>43676</v>
          </cell>
          <cell r="G386">
            <v>138.13999999999999</v>
          </cell>
          <cell r="H386">
            <v>0.33990999999999999</v>
          </cell>
          <cell r="Q386">
            <v>43676</v>
          </cell>
          <cell r="R386">
            <v>164.79</v>
          </cell>
          <cell r="S386">
            <v>9.4490000000000005E-2</v>
          </cell>
          <cell r="AB386">
            <v>43676</v>
          </cell>
          <cell r="AC386">
            <v>114.81</v>
          </cell>
          <cell r="AD386">
            <v>0.31973000000000001</v>
          </cell>
          <cell r="AM386">
            <v>43676</v>
          </cell>
          <cell r="AN386">
            <v>486.52</v>
          </cell>
          <cell r="AO386">
            <v>0.24324999999999999</v>
          </cell>
          <cell r="AX386">
            <v>43676</v>
          </cell>
          <cell r="AY386">
            <v>51.97</v>
          </cell>
          <cell r="AZ386">
            <v>0.22841</v>
          </cell>
          <cell r="BI386">
            <v>43676</v>
          </cell>
          <cell r="BJ386">
            <v>63.96</v>
          </cell>
          <cell r="BK386">
            <v>9.5509999999999998E-2</v>
          </cell>
          <cell r="BT386">
            <v>43672</v>
          </cell>
          <cell r="BU386">
            <v>2.016</v>
          </cell>
          <cell r="BV386">
            <v>0.53364</v>
          </cell>
          <cell r="CE386">
            <v>43676</v>
          </cell>
          <cell r="CF386">
            <v>82.11</v>
          </cell>
          <cell r="CG386">
            <v>0.16170000000000001</v>
          </cell>
          <cell r="CP386">
            <v>43672</v>
          </cell>
          <cell r="CQ386">
            <v>5.89</v>
          </cell>
          <cell r="CR386">
            <v>1.8205800000000001</v>
          </cell>
          <cell r="DA386">
            <v>43675</v>
          </cell>
          <cell r="DB386">
            <v>16.75</v>
          </cell>
          <cell r="DC386">
            <v>3.5799999999999998E-3</v>
          </cell>
          <cell r="DL386">
            <v>43676</v>
          </cell>
          <cell r="DM386">
            <v>90.75</v>
          </cell>
          <cell r="DN386">
            <v>1.56193</v>
          </cell>
          <cell r="DW386">
            <v>43676</v>
          </cell>
          <cell r="DX386">
            <v>176.8</v>
          </cell>
          <cell r="DY386">
            <v>0.92644000000000004</v>
          </cell>
          <cell r="EH386">
            <v>43676</v>
          </cell>
          <cell r="EI386">
            <v>173.91</v>
          </cell>
          <cell r="EJ386">
            <v>1.4335100000000001</v>
          </cell>
          <cell r="ES386">
            <v>43676</v>
          </cell>
          <cell r="ET386">
            <v>97.89</v>
          </cell>
          <cell r="EU386">
            <v>0.62448999999999999</v>
          </cell>
          <cell r="FD386">
            <v>43676</v>
          </cell>
          <cell r="FE386">
            <v>69.709999999999994</v>
          </cell>
          <cell r="FF386">
            <v>9.8739999999999994E-2</v>
          </cell>
          <cell r="FO386">
            <v>43676</v>
          </cell>
          <cell r="FP386">
            <v>127.91</v>
          </cell>
          <cell r="FQ386">
            <v>0.18939</v>
          </cell>
          <cell r="FZ386">
            <v>43676</v>
          </cell>
          <cell r="GA386">
            <v>40.299999999999997</v>
          </cell>
          <cell r="GB386">
            <v>3.5791300000000001</v>
          </cell>
          <cell r="GK386">
            <v>43676</v>
          </cell>
          <cell r="GL386">
            <v>84.89</v>
          </cell>
          <cell r="GM386">
            <v>0.27410000000000001</v>
          </cell>
        </row>
        <row r="387">
          <cell r="F387">
            <v>43677</v>
          </cell>
          <cell r="G387">
            <v>136.75</v>
          </cell>
          <cell r="H387">
            <v>0.43580000000000002</v>
          </cell>
          <cell r="Q387">
            <v>43677</v>
          </cell>
          <cell r="R387">
            <v>162.69</v>
          </cell>
          <cell r="S387">
            <v>0.12945999999999999</v>
          </cell>
          <cell r="AB387">
            <v>43677</v>
          </cell>
          <cell r="AC387">
            <v>112.04</v>
          </cell>
          <cell r="AD387">
            <v>0.41796</v>
          </cell>
          <cell r="AM387">
            <v>43677</v>
          </cell>
          <cell r="AN387">
            <v>485.44</v>
          </cell>
          <cell r="AO387">
            <v>0.21967999999999999</v>
          </cell>
          <cell r="AX387">
            <v>43677</v>
          </cell>
          <cell r="AY387">
            <v>52.04</v>
          </cell>
          <cell r="AZ387">
            <v>0.25224999999999997</v>
          </cell>
          <cell r="BI387">
            <v>43677</v>
          </cell>
          <cell r="BJ387">
            <v>63.4</v>
          </cell>
          <cell r="BK387">
            <v>0.23491000000000001</v>
          </cell>
          <cell r="BT387">
            <v>43675</v>
          </cell>
          <cell r="BU387">
            <v>1.9890000000000001</v>
          </cell>
          <cell r="BV387">
            <v>0.58509999999999995</v>
          </cell>
          <cell r="CE387">
            <v>43677</v>
          </cell>
          <cell r="CF387">
            <v>81.459999999999994</v>
          </cell>
          <cell r="CG387">
            <v>0.19785</v>
          </cell>
          <cell r="CP387">
            <v>43675</v>
          </cell>
          <cell r="CQ387">
            <v>5.952</v>
          </cell>
          <cell r="CR387">
            <v>1.9387799999999999</v>
          </cell>
          <cell r="DA387">
            <v>43676</v>
          </cell>
          <cell r="DB387">
            <v>16.760000000000002</v>
          </cell>
          <cell r="DC387">
            <v>4.3200000000000001E-3</v>
          </cell>
          <cell r="DL387">
            <v>43677</v>
          </cell>
          <cell r="DM387">
            <v>89.61</v>
          </cell>
          <cell r="DN387">
            <v>1.2712000000000001</v>
          </cell>
          <cell r="DW387">
            <v>43677</v>
          </cell>
          <cell r="DX387">
            <v>175.08</v>
          </cell>
          <cell r="DY387">
            <v>1.56233</v>
          </cell>
          <cell r="EH387">
            <v>43677</v>
          </cell>
          <cell r="EI387">
            <v>172.46</v>
          </cell>
          <cell r="EJ387">
            <v>2.8969299999999998</v>
          </cell>
          <cell r="ES387">
            <v>43677</v>
          </cell>
          <cell r="ET387">
            <v>96.85</v>
          </cell>
          <cell r="EU387">
            <v>0.91352</v>
          </cell>
          <cell r="FD387">
            <v>43677</v>
          </cell>
          <cell r="FE387">
            <v>70.37</v>
          </cell>
          <cell r="FF387">
            <v>9.4659999999999994E-2</v>
          </cell>
          <cell r="FO387">
            <v>43677</v>
          </cell>
          <cell r="FP387">
            <v>126.91</v>
          </cell>
          <cell r="FQ387">
            <v>0.26790999999999998</v>
          </cell>
          <cell r="FZ387">
            <v>43677</v>
          </cell>
          <cell r="GA387">
            <v>39.97</v>
          </cell>
          <cell r="GB387">
            <v>5.4592599999999996</v>
          </cell>
          <cell r="GK387">
            <v>43677</v>
          </cell>
          <cell r="GL387">
            <v>83.7</v>
          </cell>
          <cell r="GM387">
            <v>0.28978999999999999</v>
          </cell>
        </row>
        <row r="388">
          <cell r="F388">
            <v>43678</v>
          </cell>
          <cell r="G388">
            <v>138.01</v>
          </cell>
          <cell r="H388">
            <v>0.49652000000000002</v>
          </cell>
          <cell r="Q388">
            <v>43678</v>
          </cell>
          <cell r="R388">
            <v>160.47999999999999</v>
          </cell>
          <cell r="S388">
            <v>0.13639999999999999</v>
          </cell>
          <cell r="AB388">
            <v>43678</v>
          </cell>
          <cell r="AC388">
            <v>111.86</v>
          </cell>
          <cell r="AD388">
            <v>0.43362000000000001</v>
          </cell>
          <cell r="AM388">
            <v>43678</v>
          </cell>
          <cell r="AN388">
            <v>479.33</v>
          </cell>
          <cell r="AO388">
            <v>0.19611999999999999</v>
          </cell>
          <cell r="AX388">
            <v>43678</v>
          </cell>
          <cell r="AY388">
            <v>49.53</v>
          </cell>
          <cell r="AZ388">
            <v>0.26482</v>
          </cell>
          <cell r="BI388">
            <v>43678</v>
          </cell>
          <cell r="BJ388">
            <v>60</v>
          </cell>
          <cell r="BK388">
            <v>0.27987000000000001</v>
          </cell>
          <cell r="BT388">
            <v>43676</v>
          </cell>
          <cell r="BU388">
            <v>1.9830000000000001</v>
          </cell>
          <cell r="BV388">
            <v>0.60402999999999996</v>
          </cell>
          <cell r="CE388">
            <v>43678</v>
          </cell>
          <cell r="CF388">
            <v>79.650000000000006</v>
          </cell>
          <cell r="CG388">
            <v>0.15423000000000001</v>
          </cell>
          <cell r="CP388">
            <v>43676</v>
          </cell>
          <cell r="CQ388">
            <v>6.0259999999999998</v>
          </cell>
          <cell r="CR388">
            <v>2.4621300000000002</v>
          </cell>
          <cell r="DA388">
            <v>43677</v>
          </cell>
          <cell r="DB388">
            <v>16.350000000000001</v>
          </cell>
          <cell r="DC388">
            <v>2.3600000000000001E-3</v>
          </cell>
          <cell r="DL388">
            <v>43678</v>
          </cell>
          <cell r="DM388">
            <v>88.32</v>
          </cell>
          <cell r="DN388">
            <v>1.37923</v>
          </cell>
          <cell r="DW388">
            <v>43678</v>
          </cell>
          <cell r="DX388">
            <v>172.86</v>
          </cell>
          <cell r="DY388">
            <v>2.0598200000000002</v>
          </cell>
          <cell r="EH388">
            <v>43678</v>
          </cell>
          <cell r="EI388">
            <v>169.55</v>
          </cell>
          <cell r="EJ388">
            <v>2.7518400000000001</v>
          </cell>
          <cell r="ES388">
            <v>43678</v>
          </cell>
          <cell r="ET388">
            <v>94.39</v>
          </cell>
          <cell r="EU388">
            <v>1.1137600000000001</v>
          </cell>
          <cell r="FD388">
            <v>43678</v>
          </cell>
          <cell r="FE388">
            <v>68.349999999999994</v>
          </cell>
          <cell r="FF388">
            <v>6.25E-2</v>
          </cell>
          <cell r="FO388">
            <v>43678</v>
          </cell>
          <cell r="FP388">
            <v>124.05</v>
          </cell>
          <cell r="FQ388">
            <v>0.27424999999999999</v>
          </cell>
          <cell r="FZ388">
            <v>43678</v>
          </cell>
          <cell r="GA388">
            <v>38.869999999999997</v>
          </cell>
          <cell r="GB388">
            <v>1.90368</v>
          </cell>
          <cell r="GK388">
            <v>43678</v>
          </cell>
          <cell r="GL388">
            <v>82.59</v>
          </cell>
          <cell r="GM388">
            <v>0.52112000000000003</v>
          </cell>
        </row>
        <row r="389">
          <cell r="F389">
            <v>43679</v>
          </cell>
          <cell r="G389">
            <v>136.43</v>
          </cell>
          <cell r="H389">
            <v>0.33539999999999998</v>
          </cell>
          <cell r="Q389">
            <v>43679</v>
          </cell>
          <cell r="R389">
            <v>161.94</v>
          </cell>
          <cell r="S389">
            <v>0.10281999999999999</v>
          </cell>
          <cell r="AB389">
            <v>43679</v>
          </cell>
          <cell r="AC389">
            <v>109.84</v>
          </cell>
          <cell r="AD389">
            <v>0.59669000000000005</v>
          </cell>
          <cell r="AM389">
            <v>43679</v>
          </cell>
          <cell r="AN389">
            <v>470.95</v>
          </cell>
          <cell r="AO389">
            <v>0.24890000000000001</v>
          </cell>
          <cell r="AX389">
            <v>43679</v>
          </cell>
          <cell r="AY389">
            <v>48.31</v>
          </cell>
          <cell r="AZ389">
            <v>0.18099999999999999</v>
          </cell>
          <cell r="BI389">
            <v>43679</v>
          </cell>
          <cell r="BJ389">
            <v>58.27</v>
          </cell>
          <cell r="BK389">
            <v>0.24526000000000001</v>
          </cell>
          <cell r="BT389">
            <v>43677</v>
          </cell>
          <cell r="BU389">
            <v>2.008</v>
          </cell>
          <cell r="BV389">
            <v>0.62648000000000004</v>
          </cell>
          <cell r="CE389">
            <v>43679</v>
          </cell>
          <cell r="CF389">
            <v>78</v>
          </cell>
          <cell r="CG389">
            <v>0.17326</v>
          </cell>
          <cell r="CP389">
            <v>43677</v>
          </cell>
          <cell r="CQ389">
            <v>5.9660000000000002</v>
          </cell>
          <cell r="CR389">
            <v>4.7343700000000002</v>
          </cell>
          <cell r="DA389">
            <v>43678</v>
          </cell>
          <cell r="DB389">
            <v>16.809999999999999</v>
          </cell>
          <cell r="DC389">
            <v>7.6499999999999997E-3</v>
          </cell>
          <cell r="DL389">
            <v>43679</v>
          </cell>
          <cell r="DM389">
            <v>86.5</v>
          </cell>
          <cell r="DN389">
            <v>1.6628499999999999</v>
          </cell>
          <cell r="DW389">
            <v>43679</v>
          </cell>
          <cell r="DX389">
            <v>168.99</v>
          </cell>
          <cell r="DY389">
            <v>0.99194000000000004</v>
          </cell>
          <cell r="EH389">
            <v>43679</v>
          </cell>
          <cell r="EI389">
            <v>168.01</v>
          </cell>
          <cell r="EJ389">
            <v>2.1546599999999998</v>
          </cell>
          <cell r="ES389">
            <v>43679</v>
          </cell>
          <cell r="ET389">
            <v>92.75</v>
          </cell>
          <cell r="EU389">
            <v>0.87970999999999999</v>
          </cell>
          <cell r="FD389">
            <v>43679</v>
          </cell>
          <cell r="FE389">
            <v>66.5</v>
          </cell>
          <cell r="FF389">
            <v>6.1170000000000002E-2</v>
          </cell>
          <cell r="FO389">
            <v>43679</v>
          </cell>
          <cell r="FP389">
            <v>123.43</v>
          </cell>
          <cell r="FQ389">
            <v>0.22153</v>
          </cell>
          <cell r="FZ389">
            <v>43679</v>
          </cell>
          <cell r="GA389">
            <v>38.51</v>
          </cell>
          <cell r="GB389">
            <v>1.2470300000000001</v>
          </cell>
          <cell r="GK389">
            <v>43679</v>
          </cell>
          <cell r="GL389">
            <v>80.87</v>
          </cell>
          <cell r="GM389">
            <v>0.31733</v>
          </cell>
        </row>
        <row r="390">
          <cell r="F390">
            <v>43682</v>
          </cell>
          <cell r="G390">
            <v>132.41</v>
          </cell>
          <cell r="H390">
            <v>0.53795000000000004</v>
          </cell>
          <cell r="Q390">
            <v>43682</v>
          </cell>
          <cell r="R390">
            <v>156.87</v>
          </cell>
          <cell r="S390">
            <v>0.12831999999999999</v>
          </cell>
          <cell r="AB390">
            <v>43682</v>
          </cell>
          <cell r="AC390">
            <v>106.94</v>
          </cell>
          <cell r="AD390">
            <v>0.69938999999999996</v>
          </cell>
          <cell r="AM390">
            <v>43682</v>
          </cell>
          <cell r="AN390">
            <v>461.33</v>
          </cell>
          <cell r="AO390">
            <v>0.47833999999999999</v>
          </cell>
          <cell r="AX390">
            <v>43682</v>
          </cell>
          <cell r="AY390">
            <v>45.88</v>
          </cell>
          <cell r="AZ390">
            <v>0.21082999999999999</v>
          </cell>
          <cell r="BI390">
            <v>43682</v>
          </cell>
          <cell r="BJ390">
            <v>56.48</v>
          </cell>
          <cell r="BK390">
            <v>0.14818000000000001</v>
          </cell>
          <cell r="BT390">
            <v>43678</v>
          </cell>
          <cell r="BU390">
            <v>2.0339999999999998</v>
          </cell>
          <cell r="BV390">
            <v>0.60255000000000003</v>
          </cell>
          <cell r="CE390">
            <v>43682</v>
          </cell>
          <cell r="CF390">
            <v>75.05</v>
          </cell>
          <cell r="CG390">
            <v>0.19628000000000001</v>
          </cell>
          <cell r="CP390">
            <v>43678</v>
          </cell>
          <cell r="CQ390">
            <v>5.9279999999999999</v>
          </cell>
          <cell r="CR390">
            <v>2.4977399999999998</v>
          </cell>
          <cell r="DA390">
            <v>43679</v>
          </cell>
          <cell r="DB390">
            <v>16.53</v>
          </cell>
          <cell r="DC390">
            <v>7.2399999999999999E-3</v>
          </cell>
          <cell r="DL390">
            <v>43682</v>
          </cell>
          <cell r="DM390">
            <v>84.08</v>
          </cell>
          <cell r="DN390">
            <v>1.5364800000000001</v>
          </cell>
          <cell r="DW390">
            <v>43682</v>
          </cell>
          <cell r="DX390">
            <v>163.47</v>
          </cell>
          <cell r="DY390">
            <v>0.87451999999999996</v>
          </cell>
          <cell r="EH390">
            <v>43682</v>
          </cell>
          <cell r="EI390">
            <v>162.01</v>
          </cell>
          <cell r="EJ390">
            <v>3.29541</v>
          </cell>
          <cell r="ES390">
            <v>43682</v>
          </cell>
          <cell r="ET390">
            <v>89.9</v>
          </cell>
          <cell r="EU390">
            <v>1.1085100000000001</v>
          </cell>
          <cell r="FD390">
            <v>43682</v>
          </cell>
          <cell r="FE390">
            <v>63.05</v>
          </cell>
          <cell r="FF390">
            <v>6.7269999999999996E-2</v>
          </cell>
          <cell r="FO390">
            <v>43682</v>
          </cell>
          <cell r="FP390">
            <v>118.6</v>
          </cell>
          <cell r="FQ390">
            <v>0.26012999999999997</v>
          </cell>
          <cell r="FZ390">
            <v>43682</v>
          </cell>
          <cell r="GA390">
            <v>37.619999999999997</v>
          </cell>
          <cell r="GB390">
            <v>1.79854</v>
          </cell>
          <cell r="GK390">
            <v>43682</v>
          </cell>
          <cell r="GL390">
            <v>77.75</v>
          </cell>
          <cell r="GM390">
            <v>0.42416999999999999</v>
          </cell>
        </row>
        <row r="391">
          <cell r="F391">
            <v>43683</v>
          </cell>
          <cell r="G391">
            <v>139.63999999999999</v>
          </cell>
          <cell r="H391">
            <v>0.6603</v>
          </cell>
          <cell r="Q391">
            <v>43683</v>
          </cell>
          <cell r="R391">
            <v>157.47999999999999</v>
          </cell>
          <cell r="S391">
            <v>9.3219999999999997E-2</v>
          </cell>
          <cell r="AB391">
            <v>43683</v>
          </cell>
          <cell r="AC391">
            <v>105.15</v>
          </cell>
          <cell r="AD391">
            <v>0.80925000000000002</v>
          </cell>
          <cell r="AM391">
            <v>43683</v>
          </cell>
          <cell r="AN391">
            <v>524.39</v>
          </cell>
          <cell r="AO391">
            <v>0.96257999999999999</v>
          </cell>
          <cell r="AX391">
            <v>43683</v>
          </cell>
          <cell r="AY391">
            <v>45.99</v>
          </cell>
          <cell r="AZ391">
            <v>0.15053</v>
          </cell>
          <cell r="BI391">
            <v>43683</v>
          </cell>
          <cell r="BJ391">
            <v>56.8</v>
          </cell>
          <cell r="BK391">
            <v>0.11826</v>
          </cell>
          <cell r="BT391">
            <v>43679</v>
          </cell>
          <cell r="BU391">
            <v>1.988</v>
          </cell>
          <cell r="BV391">
            <v>1.03447</v>
          </cell>
          <cell r="CE391">
            <v>43683</v>
          </cell>
          <cell r="CF391">
            <v>77.84</v>
          </cell>
          <cell r="CG391">
            <v>0.10387</v>
          </cell>
          <cell r="CP391">
            <v>43679</v>
          </cell>
          <cell r="CQ391">
            <v>5.8259999999999996</v>
          </cell>
          <cell r="CR391">
            <v>2.1865199999999998</v>
          </cell>
          <cell r="DA391">
            <v>43683</v>
          </cell>
          <cell r="DB391">
            <v>15.93</v>
          </cell>
          <cell r="DC391">
            <v>1.4800000000000001E-2</v>
          </cell>
          <cell r="DL391">
            <v>43683</v>
          </cell>
          <cell r="DM391">
            <v>85.74</v>
          </cell>
          <cell r="DN391">
            <v>1.07226</v>
          </cell>
          <cell r="DW391">
            <v>43683</v>
          </cell>
          <cell r="DX391">
            <v>167.06</v>
          </cell>
          <cell r="DY391">
            <v>0.73848999999999998</v>
          </cell>
          <cell r="EH391">
            <v>43683</v>
          </cell>
          <cell r="EI391">
            <v>164.52</v>
          </cell>
          <cell r="EJ391">
            <v>3.6048100000000001</v>
          </cell>
          <cell r="ES391">
            <v>43683</v>
          </cell>
          <cell r="ET391">
            <v>91</v>
          </cell>
          <cell r="EU391">
            <v>0.78925999999999996</v>
          </cell>
          <cell r="FD391">
            <v>43683</v>
          </cell>
          <cell r="FE391">
            <v>63.77</v>
          </cell>
          <cell r="FF391">
            <v>7.5789999999999996E-2</v>
          </cell>
          <cell r="FO391">
            <v>43683</v>
          </cell>
          <cell r="FP391">
            <v>121.63</v>
          </cell>
          <cell r="FQ391">
            <v>0.28599999999999998</v>
          </cell>
          <cell r="FZ391">
            <v>43683</v>
          </cell>
          <cell r="GA391">
            <v>38.47</v>
          </cell>
          <cell r="GB391">
            <v>1.6654800000000001</v>
          </cell>
          <cell r="GK391">
            <v>43683</v>
          </cell>
          <cell r="GL391">
            <v>78.959999999999994</v>
          </cell>
          <cell r="GM391">
            <v>0.34710000000000002</v>
          </cell>
        </row>
        <row r="392">
          <cell r="F392">
            <v>43684</v>
          </cell>
          <cell r="G392">
            <v>139.47999999999999</v>
          </cell>
          <cell r="H392">
            <v>0.36764999999999998</v>
          </cell>
          <cell r="Q392">
            <v>43684</v>
          </cell>
          <cell r="R392">
            <v>159.13999999999999</v>
          </cell>
          <cell r="S392">
            <v>8.9749999999999996E-2</v>
          </cell>
          <cell r="AB392">
            <v>43684</v>
          </cell>
          <cell r="AC392">
            <v>106.4</v>
          </cell>
          <cell r="AD392">
            <v>0.51724999999999999</v>
          </cell>
          <cell r="AM392">
            <v>43684</v>
          </cell>
          <cell r="AN392">
            <v>537.33000000000004</v>
          </cell>
          <cell r="AO392">
            <v>0.48479</v>
          </cell>
          <cell r="AX392">
            <v>43684</v>
          </cell>
          <cell r="AY392">
            <v>45.32</v>
          </cell>
          <cell r="AZ392">
            <v>0.19925000000000001</v>
          </cell>
          <cell r="BI392">
            <v>43684</v>
          </cell>
          <cell r="BJ392">
            <v>56.69</v>
          </cell>
          <cell r="BK392">
            <v>0.16200000000000001</v>
          </cell>
          <cell r="BT392">
            <v>43682</v>
          </cell>
          <cell r="BU392">
            <v>1.978</v>
          </cell>
          <cell r="BV392">
            <v>1.59487</v>
          </cell>
          <cell r="CE392">
            <v>43684</v>
          </cell>
          <cell r="CF392">
            <v>78.02</v>
          </cell>
          <cell r="CG392">
            <v>0.12275</v>
          </cell>
          <cell r="CP392">
            <v>43682</v>
          </cell>
          <cell r="CQ392">
            <v>5.7119999999999997</v>
          </cell>
          <cell r="CR392">
            <v>2.07321</v>
          </cell>
          <cell r="DA392">
            <v>43684</v>
          </cell>
          <cell r="DB392">
            <v>16.41</v>
          </cell>
          <cell r="DC392">
            <v>8.3999999999999995E-3</v>
          </cell>
          <cell r="DL392">
            <v>43684</v>
          </cell>
          <cell r="DM392">
            <v>85.26</v>
          </cell>
          <cell r="DN392">
            <v>1.6996100000000001</v>
          </cell>
          <cell r="DW392">
            <v>43684</v>
          </cell>
          <cell r="DX392">
            <v>164.65</v>
          </cell>
          <cell r="DY392">
            <v>0.63785000000000003</v>
          </cell>
          <cell r="EH392">
            <v>43684</v>
          </cell>
          <cell r="EI392">
            <v>163.38999999999999</v>
          </cell>
          <cell r="EJ392">
            <v>3.07925</v>
          </cell>
          <cell r="ES392">
            <v>43684</v>
          </cell>
          <cell r="ET392">
            <v>90.49</v>
          </cell>
          <cell r="EU392">
            <v>0.92659000000000002</v>
          </cell>
          <cell r="FD392">
            <v>43684</v>
          </cell>
          <cell r="FE392">
            <v>62.86</v>
          </cell>
          <cell r="FF392">
            <v>3.9969999999999999E-2</v>
          </cell>
          <cell r="FO392">
            <v>43684</v>
          </cell>
          <cell r="FP392">
            <v>120.85</v>
          </cell>
          <cell r="FQ392">
            <v>0.25977</v>
          </cell>
          <cell r="FZ392">
            <v>43684</v>
          </cell>
          <cell r="GA392">
            <v>39.07</v>
          </cell>
          <cell r="GB392">
            <v>1.3579000000000001</v>
          </cell>
          <cell r="GK392">
            <v>43684</v>
          </cell>
          <cell r="GL392">
            <v>78.290000000000006</v>
          </cell>
          <cell r="GM392">
            <v>0.33113999999999999</v>
          </cell>
        </row>
        <row r="393">
          <cell r="F393">
            <v>43685</v>
          </cell>
          <cell r="G393">
            <v>142.82</v>
          </cell>
          <cell r="H393">
            <v>0.54159000000000002</v>
          </cell>
          <cell r="Q393">
            <v>43685</v>
          </cell>
          <cell r="R393">
            <v>162.80000000000001</v>
          </cell>
          <cell r="S393">
            <v>6.4259999999999998E-2</v>
          </cell>
          <cell r="AB393">
            <v>43685</v>
          </cell>
          <cell r="AC393">
            <v>108.24</v>
          </cell>
          <cell r="AD393">
            <v>0.50292999999999999</v>
          </cell>
          <cell r="AM393">
            <v>43685</v>
          </cell>
          <cell r="AN393">
            <v>550.83000000000004</v>
          </cell>
          <cell r="AO393">
            <v>0.40497</v>
          </cell>
          <cell r="AX393">
            <v>43685</v>
          </cell>
          <cell r="AY393">
            <v>46.31</v>
          </cell>
          <cell r="AZ393">
            <v>0.22542000000000001</v>
          </cell>
          <cell r="BI393">
            <v>43685</v>
          </cell>
          <cell r="BJ393">
            <v>58.58</v>
          </cell>
          <cell r="BK393">
            <v>0.15207000000000001</v>
          </cell>
          <cell r="BT393">
            <v>43683</v>
          </cell>
          <cell r="BU393">
            <v>2</v>
          </cell>
          <cell r="BV393">
            <v>0.84784000000000004</v>
          </cell>
          <cell r="CE393">
            <v>43685</v>
          </cell>
          <cell r="CF393">
            <v>79.37</v>
          </cell>
          <cell r="CG393">
            <v>0.13324</v>
          </cell>
          <cell r="CP393">
            <v>43683</v>
          </cell>
          <cell r="CQ393">
            <v>5.8819999999999997</v>
          </cell>
          <cell r="CR393">
            <v>4.6112500000000001</v>
          </cell>
          <cell r="DA393">
            <v>43685</v>
          </cell>
          <cell r="DB393">
            <v>16.649999999999999</v>
          </cell>
          <cell r="DC393">
            <v>1.3509999999999999E-2</v>
          </cell>
          <cell r="DL393">
            <v>43685</v>
          </cell>
          <cell r="DM393">
            <v>86.93</v>
          </cell>
          <cell r="DN393">
            <v>1.1134599999999999</v>
          </cell>
          <cell r="DW393">
            <v>43685</v>
          </cell>
          <cell r="DX393">
            <v>167.44</v>
          </cell>
          <cell r="DY393">
            <v>0.6351</v>
          </cell>
          <cell r="EH393">
            <v>43685</v>
          </cell>
          <cell r="EI393">
            <v>167.01</v>
          </cell>
          <cell r="EJ393">
            <v>2.42876</v>
          </cell>
          <cell r="ES393">
            <v>43685</v>
          </cell>
          <cell r="ET393">
            <v>92.42</v>
          </cell>
          <cell r="EU393">
            <v>0.95796000000000003</v>
          </cell>
          <cell r="FD393">
            <v>43685</v>
          </cell>
          <cell r="FE393">
            <v>63.37</v>
          </cell>
          <cell r="FF393">
            <v>0.10477</v>
          </cell>
          <cell r="FO393">
            <v>43685</v>
          </cell>
          <cell r="FP393">
            <v>123.37</v>
          </cell>
          <cell r="FQ393">
            <v>0.38292999999999999</v>
          </cell>
          <cell r="FZ393">
            <v>43685</v>
          </cell>
          <cell r="GA393">
            <v>39.53</v>
          </cell>
          <cell r="GB393">
            <v>0.84533999999999998</v>
          </cell>
          <cell r="GK393">
            <v>43685</v>
          </cell>
          <cell r="GL393">
            <v>79.510000000000005</v>
          </cell>
          <cell r="GM393">
            <v>0.22581000000000001</v>
          </cell>
        </row>
        <row r="394">
          <cell r="F394">
            <v>43686</v>
          </cell>
          <cell r="G394">
            <v>142.41999999999999</v>
          </cell>
          <cell r="H394">
            <v>0.29186000000000001</v>
          </cell>
          <cell r="Q394">
            <v>43686</v>
          </cell>
          <cell r="R394">
            <v>160.51</v>
          </cell>
          <cell r="S394">
            <v>5.9089999999999997E-2</v>
          </cell>
          <cell r="AB394">
            <v>43686</v>
          </cell>
          <cell r="AC394">
            <v>108.22</v>
          </cell>
          <cell r="AD394">
            <v>0.31752000000000002</v>
          </cell>
          <cell r="AM394">
            <v>43686</v>
          </cell>
          <cell r="AN394">
            <v>544.73</v>
          </cell>
          <cell r="AO394">
            <v>0.32769999999999999</v>
          </cell>
          <cell r="AX394">
            <v>43686</v>
          </cell>
          <cell r="AY394">
            <v>45.29</v>
          </cell>
          <cell r="AZ394">
            <v>0.36060999999999999</v>
          </cell>
          <cell r="BI394">
            <v>43686</v>
          </cell>
          <cell r="BJ394">
            <v>58.25</v>
          </cell>
          <cell r="BK394">
            <v>0.12264</v>
          </cell>
          <cell r="BT394">
            <v>43684</v>
          </cell>
          <cell r="BU394">
            <v>1.9390000000000001</v>
          </cell>
          <cell r="BV394">
            <v>0.95179999999999998</v>
          </cell>
          <cell r="CE394">
            <v>43686</v>
          </cell>
          <cell r="CF394">
            <v>78.260000000000005</v>
          </cell>
          <cell r="CG394">
            <v>8.2650000000000001E-2</v>
          </cell>
          <cell r="CP394">
            <v>43684</v>
          </cell>
          <cell r="CQ394">
            <v>6.0359999999999996</v>
          </cell>
          <cell r="CR394">
            <v>6.5092600000000003</v>
          </cell>
          <cell r="DA394">
            <v>43686</v>
          </cell>
          <cell r="DB394">
            <v>16.489999999999998</v>
          </cell>
          <cell r="DC394">
            <v>4.4000000000000003E-3</v>
          </cell>
          <cell r="DL394">
            <v>43686</v>
          </cell>
          <cell r="DM394">
            <v>85.33</v>
          </cell>
          <cell r="DN394">
            <v>1.2813099999999999</v>
          </cell>
          <cell r="DW394">
            <v>43686</v>
          </cell>
          <cell r="DX394">
            <v>164.51</v>
          </cell>
          <cell r="DY394">
            <v>0.45089000000000001</v>
          </cell>
          <cell r="EH394">
            <v>43686</v>
          </cell>
          <cell r="EI394">
            <v>166.67</v>
          </cell>
          <cell r="EJ394">
            <v>1.8021199999999999</v>
          </cell>
          <cell r="ES394">
            <v>43686</v>
          </cell>
          <cell r="ET394">
            <v>92.19</v>
          </cell>
          <cell r="EU394">
            <v>0.83465999999999996</v>
          </cell>
          <cell r="FD394">
            <v>43686</v>
          </cell>
          <cell r="FE394">
            <v>61.26</v>
          </cell>
          <cell r="FF394">
            <v>4.8590000000000001E-2</v>
          </cell>
          <cell r="FO394">
            <v>43686</v>
          </cell>
          <cell r="FP394">
            <v>120.69</v>
          </cell>
          <cell r="FQ394">
            <v>0.18820000000000001</v>
          </cell>
          <cell r="FZ394">
            <v>43686</v>
          </cell>
          <cell r="GA394">
            <v>38.979999999999997</v>
          </cell>
          <cell r="GB394">
            <v>0.89398</v>
          </cell>
          <cell r="GK394">
            <v>43686</v>
          </cell>
          <cell r="GL394">
            <v>77.930000000000007</v>
          </cell>
          <cell r="GM394">
            <v>0.31437999999999999</v>
          </cell>
        </row>
        <row r="395">
          <cell r="F395">
            <v>43689</v>
          </cell>
          <cell r="G395">
            <v>141.25</v>
          </cell>
          <cell r="H395">
            <v>0.27493000000000001</v>
          </cell>
          <cell r="Q395">
            <v>43689</v>
          </cell>
          <cell r="R395">
            <v>158.54</v>
          </cell>
          <cell r="S395">
            <v>3.8370000000000001E-2</v>
          </cell>
          <cell r="AB395">
            <v>43689</v>
          </cell>
          <cell r="AC395">
            <v>106.77</v>
          </cell>
          <cell r="AD395">
            <v>0.29114000000000001</v>
          </cell>
          <cell r="AM395">
            <v>43689</v>
          </cell>
          <cell r="AN395">
            <v>541.86</v>
          </cell>
          <cell r="AO395">
            <v>0.30397999999999997</v>
          </cell>
          <cell r="AX395">
            <v>43689</v>
          </cell>
          <cell r="AY395">
            <v>44.5</v>
          </cell>
          <cell r="AZ395">
            <v>0.17405000000000001</v>
          </cell>
          <cell r="BI395">
            <v>43689</v>
          </cell>
          <cell r="BJ395">
            <v>57.42</v>
          </cell>
          <cell r="BK395">
            <v>6.9180000000000005E-2</v>
          </cell>
          <cell r="BT395">
            <v>43685</v>
          </cell>
          <cell r="BU395">
            <v>2.0019999999999998</v>
          </cell>
          <cell r="BV395">
            <v>0.83079999999999998</v>
          </cell>
          <cell r="CE395">
            <v>43689</v>
          </cell>
          <cell r="CF395">
            <v>76.83</v>
          </cell>
          <cell r="CG395">
            <v>6.5060000000000007E-2</v>
          </cell>
          <cell r="CP395">
            <v>43685</v>
          </cell>
          <cell r="CQ395">
            <v>6.1539999999999999</v>
          </cell>
          <cell r="CR395">
            <v>4.5178099999999999</v>
          </cell>
          <cell r="DA395">
            <v>43689</v>
          </cell>
          <cell r="DB395">
            <v>16.260000000000002</v>
          </cell>
          <cell r="DC395">
            <v>2.2780000000000002E-2</v>
          </cell>
          <cell r="DL395">
            <v>43689</v>
          </cell>
          <cell r="DM395">
            <v>85.04</v>
          </cell>
          <cell r="DN395">
            <v>0.75107000000000002</v>
          </cell>
          <cell r="DW395">
            <v>43689</v>
          </cell>
          <cell r="DX395">
            <v>161.5</v>
          </cell>
          <cell r="DY395">
            <v>0.50490000000000002</v>
          </cell>
          <cell r="EH395">
            <v>43689</v>
          </cell>
          <cell r="EI395">
            <v>164.96</v>
          </cell>
          <cell r="EJ395">
            <v>1.4901500000000001</v>
          </cell>
          <cell r="ES395">
            <v>43689</v>
          </cell>
          <cell r="ET395">
            <v>90.16</v>
          </cell>
          <cell r="EU395">
            <v>0.56264000000000003</v>
          </cell>
          <cell r="FD395">
            <v>43689</v>
          </cell>
          <cell r="FE395">
            <v>61</v>
          </cell>
          <cell r="FF395">
            <v>8.7980000000000003E-2</v>
          </cell>
          <cell r="FO395">
            <v>43689</v>
          </cell>
          <cell r="FP395">
            <v>118.9</v>
          </cell>
          <cell r="FQ395">
            <v>0.10772</v>
          </cell>
          <cell r="FZ395">
            <v>43689</v>
          </cell>
          <cell r="GA395">
            <v>38.24</v>
          </cell>
          <cell r="GB395">
            <v>0.87833000000000006</v>
          </cell>
          <cell r="GK395">
            <v>43689</v>
          </cell>
          <cell r="GL395">
            <v>76.400000000000006</v>
          </cell>
          <cell r="GM395">
            <v>0.18629999999999999</v>
          </cell>
        </row>
        <row r="396">
          <cell r="F396">
            <v>43690</v>
          </cell>
          <cell r="G396">
            <v>142.01</v>
          </cell>
          <cell r="H396">
            <v>0.41127000000000002</v>
          </cell>
          <cell r="Q396">
            <v>43690</v>
          </cell>
          <cell r="R396">
            <v>161.91999999999999</v>
          </cell>
          <cell r="S396">
            <v>4.9959999999999997E-2</v>
          </cell>
          <cell r="AB396">
            <v>43690</v>
          </cell>
          <cell r="AC396">
            <v>108.4</v>
          </cell>
          <cell r="AD396">
            <v>0.33776</v>
          </cell>
          <cell r="AM396">
            <v>43690</v>
          </cell>
          <cell r="AN396">
            <v>548.21</v>
          </cell>
          <cell r="AO396">
            <v>0.32018000000000002</v>
          </cell>
          <cell r="AX396">
            <v>43690</v>
          </cell>
          <cell r="AY396">
            <v>44.98</v>
          </cell>
          <cell r="AZ396">
            <v>0.1484</v>
          </cell>
          <cell r="BI396">
            <v>43690</v>
          </cell>
          <cell r="BJ396">
            <v>57.76</v>
          </cell>
          <cell r="BK396">
            <v>8.1250000000000003E-2</v>
          </cell>
          <cell r="BT396">
            <v>43686</v>
          </cell>
          <cell r="BU396">
            <v>2.0099999999999998</v>
          </cell>
          <cell r="BV396">
            <v>0.58899999999999997</v>
          </cell>
          <cell r="CE396">
            <v>43690</v>
          </cell>
          <cell r="CF396">
            <v>77.73</v>
          </cell>
          <cell r="CG396">
            <v>0.10113</v>
          </cell>
          <cell r="CP396">
            <v>43686</v>
          </cell>
          <cell r="CQ396">
            <v>6.09</v>
          </cell>
          <cell r="CR396">
            <v>1.2766599999999999</v>
          </cell>
          <cell r="DA396">
            <v>43690</v>
          </cell>
          <cell r="DB396">
            <v>16.25</v>
          </cell>
          <cell r="DC396">
            <v>3.2399999999999998E-3</v>
          </cell>
          <cell r="DL396">
            <v>43690</v>
          </cell>
          <cell r="DM396">
            <v>86.09</v>
          </cell>
          <cell r="DN396">
            <v>0.90747999999999995</v>
          </cell>
          <cell r="DW396">
            <v>43690</v>
          </cell>
          <cell r="DX396">
            <v>165.64</v>
          </cell>
          <cell r="DY396">
            <v>0.68901999999999997</v>
          </cell>
          <cell r="EH396">
            <v>43690</v>
          </cell>
          <cell r="EI396">
            <v>167.98</v>
          </cell>
          <cell r="EJ396">
            <v>3.2324600000000001</v>
          </cell>
          <cell r="ES396">
            <v>43690</v>
          </cell>
          <cell r="ET396">
            <v>91.28</v>
          </cell>
          <cell r="EU396">
            <v>0.55615000000000003</v>
          </cell>
          <cell r="FD396">
            <v>43690</v>
          </cell>
          <cell r="FE396">
            <v>61.45</v>
          </cell>
          <cell r="FF396">
            <v>4.895E-2</v>
          </cell>
          <cell r="FO396">
            <v>43690</v>
          </cell>
          <cell r="FP396">
            <v>120.48</v>
          </cell>
          <cell r="FQ396">
            <v>0.2437</v>
          </cell>
          <cell r="FZ396">
            <v>43690</v>
          </cell>
          <cell r="GA396">
            <v>38.770000000000003</v>
          </cell>
          <cell r="GB396">
            <v>0.86800999999999995</v>
          </cell>
          <cell r="GK396">
            <v>43690</v>
          </cell>
          <cell r="GL396">
            <v>77.72</v>
          </cell>
          <cell r="GM396">
            <v>0.23743</v>
          </cell>
        </row>
        <row r="397">
          <cell r="F397">
            <v>43691</v>
          </cell>
          <cell r="G397">
            <v>138.58000000000001</v>
          </cell>
          <cell r="H397">
            <v>0.45902999999999999</v>
          </cell>
          <cell r="Q397">
            <v>43691</v>
          </cell>
          <cell r="R397">
            <v>156.15</v>
          </cell>
          <cell r="S397">
            <v>5.7329999999999999E-2</v>
          </cell>
          <cell r="AB397">
            <v>43691</v>
          </cell>
          <cell r="AC397">
            <v>104.12</v>
          </cell>
          <cell r="AD397">
            <v>0.30326999999999998</v>
          </cell>
          <cell r="AM397">
            <v>43691</v>
          </cell>
          <cell r="AN397">
            <v>539.04999999999995</v>
          </cell>
          <cell r="AO397">
            <v>0.38653999999999999</v>
          </cell>
          <cell r="AX397">
            <v>43691</v>
          </cell>
          <cell r="AY397">
            <v>43.38</v>
          </cell>
          <cell r="AZ397">
            <v>0.31143999999999999</v>
          </cell>
          <cell r="BI397">
            <v>43691</v>
          </cell>
          <cell r="BJ397">
            <v>55.46</v>
          </cell>
          <cell r="BK397">
            <v>0.14459</v>
          </cell>
          <cell r="BT397">
            <v>43689</v>
          </cell>
          <cell r="BU397">
            <v>1.96</v>
          </cell>
          <cell r="BV397">
            <v>1.13798</v>
          </cell>
          <cell r="CE397">
            <v>43691</v>
          </cell>
          <cell r="CF397">
            <v>75.319999999999993</v>
          </cell>
          <cell r="CG397">
            <v>9.5269999999999994E-2</v>
          </cell>
          <cell r="CP397">
            <v>43689</v>
          </cell>
          <cell r="CQ397">
            <v>6.0839999999999996</v>
          </cell>
          <cell r="CR397">
            <v>1.80819</v>
          </cell>
          <cell r="DA397">
            <v>43691</v>
          </cell>
          <cell r="DB397">
            <v>15.47</v>
          </cell>
          <cell r="DC397">
            <v>7.11E-3</v>
          </cell>
          <cell r="DL397">
            <v>43691</v>
          </cell>
          <cell r="DM397">
            <v>83.33</v>
          </cell>
          <cell r="DN397">
            <v>1.17875</v>
          </cell>
          <cell r="DW397">
            <v>43691</v>
          </cell>
          <cell r="DX397">
            <v>158.9</v>
          </cell>
          <cell r="DY397">
            <v>0.84265000000000001</v>
          </cell>
          <cell r="EH397">
            <v>43691</v>
          </cell>
          <cell r="EI397">
            <v>164.04</v>
          </cell>
          <cell r="EJ397">
            <v>2.4573399999999999</v>
          </cell>
          <cell r="ES397">
            <v>43691</v>
          </cell>
          <cell r="ET397">
            <v>88.29</v>
          </cell>
          <cell r="EU397">
            <v>0.96760000000000002</v>
          </cell>
          <cell r="FD397">
            <v>43691</v>
          </cell>
          <cell r="FE397">
            <v>59.93</v>
          </cell>
          <cell r="FF397">
            <v>6.7530000000000007E-2</v>
          </cell>
          <cell r="FO397">
            <v>43691</v>
          </cell>
          <cell r="FP397">
            <v>116.81</v>
          </cell>
          <cell r="FQ397">
            <v>0.20755999999999999</v>
          </cell>
          <cell r="FZ397">
            <v>43691</v>
          </cell>
          <cell r="GA397">
            <v>37.68</v>
          </cell>
          <cell r="GB397">
            <v>1.36653</v>
          </cell>
          <cell r="GK397">
            <v>43691</v>
          </cell>
          <cell r="GL397">
            <v>74.290000000000006</v>
          </cell>
          <cell r="GM397">
            <v>0.27023000000000003</v>
          </cell>
        </row>
        <row r="398">
          <cell r="F398">
            <v>43692</v>
          </cell>
          <cell r="G398">
            <v>141.22999999999999</v>
          </cell>
          <cell r="H398">
            <v>0.34720000000000001</v>
          </cell>
          <cell r="Q398">
            <v>43692</v>
          </cell>
          <cell r="R398">
            <v>157.09</v>
          </cell>
          <cell r="S398">
            <v>7.0459999999999995E-2</v>
          </cell>
          <cell r="AB398">
            <v>43692</v>
          </cell>
          <cell r="AC398">
            <v>104.39</v>
          </cell>
          <cell r="AD398">
            <v>0.17899999999999999</v>
          </cell>
          <cell r="AM398">
            <v>43692</v>
          </cell>
          <cell r="AN398">
            <v>516.22</v>
          </cell>
          <cell r="AO398">
            <v>0.24388000000000001</v>
          </cell>
          <cell r="AX398">
            <v>43692</v>
          </cell>
          <cell r="AY398">
            <v>44.24</v>
          </cell>
          <cell r="AZ398">
            <v>0.22466</v>
          </cell>
          <cell r="BI398">
            <v>43692</v>
          </cell>
          <cell r="BJ398">
            <v>54.85</v>
          </cell>
          <cell r="BK398">
            <v>0.13012000000000001</v>
          </cell>
          <cell r="BT398">
            <v>43690</v>
          </cell>
          <cell r="BU398">
            <v>2.016</v>
          </cell>
          <cell r="BV398">
            <v>0.78286</v>
          </cell>
          <cell r="CE398">
            <v>43692</v>
          </cell>
          <cell r="CF398">
            <v>76.73</v>
          </cell>
          <cell r="CG398">
            <v>0.14943000000000001</v>
          </cell>
          <cell r="CP398">
            <v>43690</v>
          </cell>
          <cell r="CQ398">
            <v>6.13</v>
          </cell>
          <cell r="CR398">
            <v>1.72671</v>
          </cell>
          <cell r="DA398">
            <v>43692</v>
          </cell>
          <cell r="DB398">
            <v>15.92</v>
          </cell>
          <cell r="DC398">
            <v>9.0799999999999995E-3</v>
          </cell>
          <cell r="DL398">
            <v>43692</v>
          </cell>
          <cell r="DM398">
            <v>84.33</v>
          </cell>
          <cell r="DN398">
            <v>1.46034</v>
          </cell>
          <cell r="DW398">
            <v>43692</v>
          </cell>
          <cell r="DX398">
            <v>157.62</v>
          </cell>
          <cell r="DY398">
            <v>0.77385999999999999</v>
          </cell>
          <cell r="EH398">
            <v>43692</v>
          </cell>
          <cell r="EI398">
            <v>162.27000000000001</v>
          </cell>
          <cell r="EJ398">
            <v>2.2204199999999998</v>
          </cell>
          <cell r="ES398">
            <v>43692</v>
          </cell>
          <cell r="ET398">
            <v>89</v>
          </cell>
          <cell r="EU398">
            <v>0.65376000000000001</v>
          </cell>
          <cell r="FD398">
            <v>43692</v>
          </cell>
          <cell r="FE398">
            <v>60.06</v>
          </cell>
          <cell r="FF398">
            <v>7.0790000000000006E-2</v>
          </cell>
          <cell r="FO398">
            <v>43692</v>
          </cell>
          <cell r="FP398">
            <v>117.72</v>
          </cell>
          <cell r="FQ398">
            <v>0.24754000000000001</v>
          </cell>
          <cell r="FZ398">
            <v>43692</v>
          </cell>
          <cell r="GA398">
            <v>37.58</v>
          </cell>
          <cell r="GB398">
            <v>1.0004599999999999</v>
          </cell>
          <cell r="GK398">
            <v>43692</v>
          </cell>
          <cell r="GL398">
            <v>73.55</v>
          </cell>
          <cell r="GM398">
            <v>0.19850999999999999</v>
          </cell>
        </row>
        <row r="399">
          <cell r="F399">
            <v>43693</v>
          </cell>
          <cell r="G399">
            <v>141.80000000000001</v>
          </cell>
          <cell r="H399">
            <v>0.40836</v>
          </cell>
          <cell r="Q399">
            <v>43693</v>
          </cell>
          <cell r="R399">
            <v>159.96</v>
          </cell>
          <cell r="S399">
            <v>4.9730000000000003E-2</v>
          </cell>
          <cell r="AB399">
            <v>43693</v>
          </cell>
          <cell r="AC399">
            <v>106.44</v>
          </cell>
          <cell r="AD399">
            <v>0.22567000000000001</v>
          </cell>
          <cell r="AM399">
            <v>43693</v>
          </cell>
          <cell r="AN399">
            <v>530.1</v>
          </cell>
          <cell r="AO399">
            <v>0.33243</v>
          </cell>
          <cell r="AX399">
            <v>43693</v>
          </cell>
          <cell r="AY399">
            <v>45.49</v>
          </cell>
          <cell r="AZ399">
            <v>0.32883000000000001</v>
          </cell>
          <cell r="BI399">
            <v>43693</v>
          </cell>
          <cell r="BJ399">
            <v>56.4</v>
          </cell>
          <cell r="BK399">
            <v>0.13719999999999999</v>
          </cell>
          <cell r="BT399">
            <v>43691</v>
          </cell>
          <cell r="BU399">
            <v>1.978</v>
          </cell>
          <cell r="BV399">
            <v>0.81984999999999997</v>
          </cell>
          <cell r="CE399">
            <v>43693</v>
          </cell>
          <cell r="CF399">
            <v>79.930000000000007</v>
          </cell>
          <cell r="CG399">
            <v>0.13161999999999999</v>
          </cell>
          <cell r="CP399">
            <v>43691</v>
          </cell>
          <cell r="CQ399">
            <v>6.0979999999999999</v>
          </cell>
          <cell r="CR399">
            <v>2.26092</v>
          </cell>
          <cell r="DA399">
            <v>43693</v>
          </cell>
          <cell r="DB399">
            <v>15.83</v>
          </cell>
          <cell r="DC399">
            <v>3.8500000000000001E-3</v>
          </cell>
          <cell r="DL399">
            <v>43693</v>
          </cell>
          <cell r="DM399">
            <v>85.65</v>
          </cell>
          <cell r="DN399">
            <v>1.2615099999999999</v>
          </cell>
          <cell r="DW399">
            <v>43693</v>
          </cell>
          <cell r="DX399">
            <v>161.82</v>
          </cell>
          <cell r="DY399">
            <v>0.70681000000000005</v>
          </cell>
          <cell r="EH399">
            <v>43693</v>
          </cell>
          <cell r="EI399">
            <v>165.03</v>
          </cell>
          <cell r="EJ399">
            <v>1.7482</v>
          </cell>
          <cell r="ES399">
            <v>43693</v>
          </cell>
          <cell r="ET399">
            <v>90.72</v>
          </cell>
          <cell r="EU399">
            <v>0.59501999999999999</v>
          </cell>
          <cell r="FD399">
            <v>43693</v>
          </cell>
          <cell r="FE399">
            <v>61.81</v>
          </cell>
          <cell r="FF399">
            <v>6.8010000000000001E-2</v>
          </cell>
          <cell r="FO399">
            <v>43693</v>
          </cell>
          <cell r="FP399">
            <v>119.95</v>
          </cell>
          <cell r="FQ399">
            <v>0.14867</v>
          </cell>
          <cell r="FZ399">
            <v>43693</v>
          </cell>
          <cell r="GA399">
            <v>38.51</v>
          </cell>
          <cell r="GB399">
            <v>0.69121999999999995</v>
          </cell>
          <cell r="GK399">
            <v>43693</v>
          </cell>
          <cell r="GL399">
            <v>75.290000000000006</v>
          </cell>
          <cell r="GM399">
            <v>0.25255</v>
          </cell>
        </row>
        <row r="400">
          <cell r="F400">
            <v>43696</v>
          </cell>
          <cell r="G400">
            <v>142.44</v>
          </cell>
          <cell r="H400">
            <v>0.37359999999999999</v>
          </cell>
          <cell r="Q400">
            <v>43696</v>
          </cell>
          <cell r="R400">
            <v>158.47999999999999</v>
          </cell>
          <cell r="S400">
            <v>6.5600000000000006E-2</v>
          </cell>
          <cell r="AB400">
            <v>43696</v>
          </cell>
          <cell r="AC400">
            <v>106.42</v>
          </cell>
          <cell r="AD400">
            <v>0.25858999999999999</v>
          </cell>
          <cell r="AM400">
            <v>43696</v>
          </cell>
          <cell r="AN400">
            <v>537.58000000000004</v>
          </cell>
          <cell r="AO400">
            <v>0.35552</v>
          </cell>
          <cell r="AX400">
            <v>43696</v>
          </cell>
          <cell r="AY400">
            <v>45.72</v>
          </cell>
          <cell r="AZ400">
            <v>0.1595</v>
          </cell>
          <cell r="BI400">
            <v>43696</v>
          </cell>
          <cell r="BJ400">
            <v>57.06</v>
          </cell>
          <cell r="BK400">
            <v>9.0670000000000001E-2</v>
          </cell>
          <cell r="BT400">
            <v>43692</v>
          </cell>
          <cell r="BU400">
            <v>1.9650000000000001</v>
          </cell>
          <cell r="BV400">
            <v>0.82555000000000001</v>
          </cell>
          <cell r="CE400">
            <v>43696</v>
          </cell>
          <cell r="CF400">
            <v>80.34</v>
          </cell>
          <cell r="CG400">
            <v>0.11441999999999999</v>
          </cell>
          <cell r="CP400">
            <v>43692</v>
          </cell>
          <cell r="CQ400">
            <v>6.1260000000000003</v>
          </cell>
          <cell r="CR400">
            <v>2.29678</v>
          </cell>
          <cell r="DA400">
            <v>43696</v>
          </cell>
          <cell r="DB400">
            <v>15.83</v>
          </cell>
          <cell r="DC400">
            <v>3.0799999999999998E-3</v>
          </cell>
          <cell r="DL400">
            <v>43696</v>
          </cell>
          <cell r="DM400">
            <v>86.7</v>
          </cell>
          <cell r="DN400">
            <v>0.98202999999999996</v>
          </cell>
          <cell r="DW400">
            <v>43696</v>
          </cell>
          <cell r="DX400">
            <v>165.34</v>
          </cell>
          <cell r="DY400">
            <v>0.53127000000000002</v>
          </cell>
          <cell r="EH400">
            <v>43696</v>
          </cell>
          <cell r="EI400">
            <v>165.86</v>
          </cell>
          <cell r="EJ400">
            <v>1.6471899999999999</v>
          </cell>
          <cell r="ES400">
            <v>43696</v>
          </cell>
          <cell r="ET400">
            <v>91.24</v>
          </cell>
          <cell r="EU400">
            <v>0.88490999999999997</v>
          </cell>
          <cell r="FD400">
            <v>43696</v>
          </cell>
          <cell r="FE400">
            <v>63.5</v>
          </cell>
          <cell r="FF400">
            <v>9.1300000000000006E-2</v>
          </cell>
          <cell r="FO400">
            <v>43696</v>
          </cell>
          <cell r="FP400">
            <v>121.53</v>
          </cell>
          <cell r="FQ400">
            <v>9.6229999999999996E-2</v>
          </cell>
          <cell r="FZ400">
            <v>43696</v>
          </cell>
          <cell r="GA400">
            <v>39.200000000000003</v>
          </cell>
          <cell r="GB400">
            <v>0.79144000000000003</v>
          </cell>
          <cell r="GK400">
            <v>43696</v>
          </cell>
          <cell r="GL400">
            <v>76.02</v>
          </cell>
          <cell r="GM400">
            <v>0.45633000000000001</v>
          </cell>
        </row>
        <row r="401">
          <cell r="F401">
            <v>43697</v>
          </cell>
          <cell r="G401">
            <v>144.32</v>
          </cell>
          <cell r="H401">
            <v>0.39966000000000002</v>
          </cell>
          <cell r="Q401">
            <v>43697</v>
          </cell>
          <cell r="R401">
            <v>157.76</v>
          </cell>
          <cell r="S401">
            <v>7.2400000000000006E-2</v>
          </cell>
          <cell r="AB401">
            <v>43697</v>
          </cell>
          <cell r="AC401">
            <v>104.97</v>
          </cell>
          <cell r="AD401">
            <v>0.45635999999999999</v>
          </cell>
          <cell r="AM401">
            <v>43697</v>
          </cell>
          <cell r="AN401">
            <v>534.6</v>
          </cell>
          <cell r="AO401">
            <v>0.54020999999999997</v>
          </cell>
          <cell r="AX401">
            <v>43697</v>
          </cell>
          <cell r="AY401">
            <v>45.54</v>
          </cell>
          <cell r="AZ401">
            <v>0.28471999999999997</v>
          </cell>
          <cell r="BI401">
            <v>43697</v>
          </cell>
          <cell r="BJ401">
            <v>57.24</v>
          </cell>
          <cell r="BK401">
            <v>0.1242</v>
          </cell>
          <cell r="BT401">
            <v>43693</v>
          </cell>
          <cell r="BU401">
            <v>1.994</v>
          </cell>
          <cell r="BV401">
            <v>0.74161999999999995</v>
          </cell>
          <cell r="CE401">
            <v>43697</v>
          </cell>
          <cell r="CF401">
            <v>79.849999999999994</v>
          </cell>
          <cell r="CG401">
            <v>0.18654999999999999</v>
          </cell>
          <cell r="CP401">
            <v>43693</v>
          </cell>
          <cell r="CQ401">
            <v>6.09</v>
          </cell>
          <cell r="CR401">
            <v>2.1123400000000001</v>
          </cell>
          <cell r="DA401">
            <v>43697</v>
          </cell>
          <cell r="DB401">
            <v>15.96</v>
          </cell>
          <cell r="DC401">
            <v>9.3999999999999997E-4</v>
          </cell>
          <cell r="DL401">
            <v>43697</v>
          </cell>
          <cell r="DM401">
            <v>86.21</v>
          </cell>
          <cell r="DN401">
            <v>1.01318</v>
          </cell>
          <cell r="DW401">
            <v>43697</v>
          </cell>
          <cell r="DX401">
            <v>163.46</v>
          </cell>
          <cell r="DY401">
            <v>0.47226000000000001</v>
          </cell>
          <cell r="EH401">
            <v>43697</v>
          </cell>
          <cell r="EI401">
            <v>163.47</v>
          </cell>
          <cell r="EJ401">
            <v>1.7262299999999999</v>
          </cell>
          <cell r="ES401">
            <v>43697</v>
          </cell>
          <cell r="ET401">
            <v>91.3</v>
          </cell>
          <cell r="EU401">
            <v>0.62921000000000005</v>
          </cell>
          <cell r="FD401">
            <v>43697</v>
          </cell>
          <cell r="FE401">
            <v>63.39</v>
          </cell>
          <cell r="FF401">
            <v>7.0370000000000002E-2</v>
          </cell>
          <cell r="FO401">
            <v>43697</v>
          </cell>
          <cell r="FP401">
            <v>121.02</v>
          </cell>
          <cell r="FQ401">
            <v>0.15040000000000001</v>
          </cell>
          <cell r="FZ401">
            <v>43697</v>
          </cell>
          <cell r="GA401">
            <v>38.56</v>
          </cell>
          <cell r="GB401">
            <v>0.93033999999999994</v>
          </cell>
          <cell r="GK401">
            <v>43697</v>
          </cell>
          <cell r="GL401">
            <v>75.38</v>
          </cell>
          <cell r="GM401">
            <v>0.36636999999999997</v>
          </cell>
        </row>
        <row r="402">
          <cell r="F402">
            <v>43698</v>
          </cell>
          <cell r="G402">
            <v>144.19999999999999</v>
          </cell>
          <cell r="H402">
            <v>0.45589000000000002</v>
          </cell>
          <cell r="Q402">
            <v>43698</v>
          </cell>
          <cell r="R402">
            <v>157.76</v>
          </cell>
          <cell r="S402">
            <v>7.1889999999999996E-2</v>
          </cell>
          <cell r="AB402">
            <v>43698</v>
          </cell>
          <cell r="AC402">
            <v>105.47</v>
          </cell>
          <cell r="AD402">
            <v>0.22639000000000001</v>
          </cell>
          <cell r="AM402">
            <v>43698</v>
          </cell>
          <cell r="AN402">
            <v>532.91999999999996</v>
          </cell>
          <cell r="AO402">
            <v>0.31769999999999998</v>
          </cell>
          <cell r="AX402">
            <v>43698</v>
          </cell>
          <cell r="AY402">
            <v>45.63</v>
          </cell>
          <cell r="AZ402">
            <v>0.14530000000000001</v>
          </cell>
          <cell r="BI402">
            <v>43698</v>
          </cell>
          <cell r="BJ402">
            <v>57.56</v>
          </cell>
          <cell r="BK402">
            <v>0.10861</v>
          </cell>
          <cell r="BT402">
            <v>43696</v>
          </cell>
          <cell r="BU402">
            <v>1.968</v>
          </cell>
          <cell r="BV402">
            <v>0.84145999999999999</v>
          </cell>
          <cell r="CE402">
            <v>43698</v>
          </cell>
          <cell r="CF402">
            <v>81.209999999999994</v>
          </cell>
          <cell r="CG402">
            <v>0.10825</v>
          </cell>
          <cell r="CP402">
            <v>43696</v>
          </cell>
          <cell r="CQ402">
            <v>6.1459999999999999</v>
          </cell>
          <cell r="CR402">
            <v>2.75698</v>
          </cell>
          <cell r="DA402">
            <v>43698</v>
          </cell>
          <cell r="DB402">
            <v>15.89</v>
          </cell>
          <cell r="DC402">
            <v>1.0499999999999999E-3</v>
          </cell>
          <cell r="DL402">
            <v>43698</v>
          </cell>
          <cell r="DM402">
            <v>86.33</v>
          </cell>
          <cell r="DN402">
            <v>0.81437000000000004</v>
          </cell>
          <cell r="DW402">
            <v>43698</v>
          </cell>
          <cell r="DX402">
            <v>164.08</v>
          </cell>
          <cell r="DY402">
            <v>0.61624999999999996</v>
          </cell>
          <cell r="EH402">
            <v>43698</v>
          </cell>
          <cell r="EI402">
            <v>163.79</v>
          </cell>
          <cell r="EJ402">
            <v>1.73221</v>
          </cell>
          <cell r="ES402">
            <v>43698</v>
          </cell>
          <cell r="ET402">
            <v>91.68</v>
          </cell>
          <cell r="EU402">
            <v>0.69706000000000001</v>
          </cell>
          <cell r="FD402">
            <v>43698</v>
          </cell>
          <cell r="FE402">
            <v>63.67</v>
          </cell>
          <cell r="FF402">
            <v>3.2829999999999998E-2</v>
          </cell>
          <cell r="FO402">
            <v>43698</v>
          </cell>
          <cell r="FP402">
            <v>121.82</v>
          </cell>
          <cell r="FQ402">
            <v>0.16502</v>
          </cell>
          <cell r="FZ402">
            <v>43698</v>
          </cell>
          <cell r="GA402">
            <v>38.85</v>
          </cell>
          <cell r="GB402">
            <v>1.0644</v>
          </cell>
          <cell r="GK402">
            <v>43698</v>
          </cell>
          <cell r="GL402">
            <v>75.5</v>
          </cell>
          <cell r="GM402">
            <v>0.24392</v>
          </cell>
        </row>
        <row r="403">
          <cell r="F403">
            <v>43699</v>
          </cell>
          <cell r="G403">
            <v>144.69999999999999</v>
          </cell>
          <cell r="H403">
            <v>0.38039000000000001</v>
          </cell>
          <cell r="Q403">
            <v>43699</v>
          </cell>
          <cell r="R403">
            <v>158.85</v>
          </cell>
          <cell r="S403">
            <v>0.10731</v>
          </cell>
          <cell r="AB403">
            <v>43699</v>
          </cell>
          <cell r="AC403">
            <v>105.93</v>
          </cell>
          <cell r="AD403">
            <v>0.14727999999999999</v>
          </cell>
          <cell r="AM403">
            <v>43699</v>
          </cell>
          <cell r="AN403">
            <v>530.26</v>
          </cell>
          <cell r="AO403">
            <v>0.36192999999999997</v>
          </cell>
          <cell r="AX403">
            <v>43699</v>
          </cell>
          <cell r="AY403">
            <v>45.27</v>
          </cell>
          <cell r="AZ403">
            <v>0.13528999999999999</v>
          </cell>
          <cell r="BI403">
            <v>43699</v>
          </cell>
          <cell r="BJ403">
            <v>58.06</v>
          </cell>
          <cell r="BK403">
            <v>0.10634</v>
          </cell>
          <cell r="BT403">
            <v>43697</v>
          </cell>
          <cell r="BU403">
            <v>1.986</v>
          </cell>
          <cell r="BV403">
            <v>0.42897999999999997</v>
          </cell>
          <cell r="CE403">
            <v>43699</v>
          </cell>
          <cell r="CF403">
            <v>81.430000000000007</v>
          </cell>
          <cell r="CG403">
            <v>7.8990000000000005E-2</v>
          </cell>
          <cell r="CP403">
            <v>43697</v>
          </cell>
          <cell r="CQ403">
            <v>6.1159999999999997</v>
          </cell>
          <cell r="CR403">
            <v>3.9961700000000002</v>
          </cell>
          <cell r="DA403">
            <v>43699</v>
          </cell>
          <cell r="DB403">
            <v>15.9</v>
          </cell>
          <cell r="DC403">
            <v>1.33E-3</v>
          </cell>
          <cell r="DL403">
            <v>43699</v>
          </cell>
          <cell r="DM403">
            <v>85.77</v>
          </cell>
          <cell r="DN403">
            <v>0.71870999999999996</v>
          </cell>
          <cell r="DW403">
            <v>43699</v>
          </cell>
          <cell r="DX403">
            <v>164.45</v>
          </cell>
          <cell r="DY403">
            <v>0.51668000000000003</v>
          </cell>
          <cell r="EH403">
            <v>43699</v>
          </cell>
          <cell r="EI403">
            <v>162.9</v>
          </cell>
          <cell r="EJ403">
            <v>1.9400200000000001</v>
          </cell>
          <cell r="ES403">
            <v>43699</v>
          </cell>
          <cell r="ET403">
            <v>90.93</v>
          </cell>
          <cell r="EU403">
            <v>0.73665999999999998</v>
          </cell>
          <cell r="FD403">
            <v>43699</v>
          </cell>
          <cell r="FE403">
            <v>62.77</v>
          </cell>
          <cell r="FF403">
            <v>8.7669999999999998E-2</v>
          </cell>
          <cell r="FO403">
            <v>43699</v>
          </cell>
          <cell r="FP403">
            <v>122.97</v>
          </cell>
          <cell r="FQ403">
            <v>0.17136000000000001</v>
          </cell>
          <cell r="FZ403">
            <v>43699</v>
          </cell>
          <cell r="GA403">
            <v>39.08</v>
          </cell>
          <cell r="GB403">
            <v>0.80191000000000001</v>
          </cell>
          <cell r="GK403">
            <v>43699</v>
          </cell>
          <cell r="GL403">
            <v>74.72</v>
          </cell>
          <cell r="GM403">
            <v>0.15953999999999999</v>
          </cell>
        </row>
        <row r="404">
          <cell r="F404">
            <v>43700</v>
          </cell>
          <cell r="G404">
            <v>141.86000000000001</v>
          </cell>
          <cell r="H404">
            <v>0.58653</v>
          </cell>
          <cell r="Q404">
            <v>43700</v>
          </cell>
          <cell r="R404">
            <v>151.05000000000001</v>
          </cell>
          <cell r="S404">
            <v>7.9060000000000005E-2</v>
          </cell>
          <cell r="AB404">
            <v>43700</v>
          </cell>
          <cell r="AC404">
            <v>103.13</v>
          </cell>
          <cell r="AD404">
            <v>0.24109</v>
          </cell>
          <cell r="AM404">
            <v>43700</v>
          </cell>
          <cell r="AN404">
            <v>521.53</v>
          </cell>
          <cell r="AO404">
            <v>0.43292000000000003</v>
          </cell>
          <cell r="AX404">
            <v>43700</v>
          </cell>
          <cell r="AY404">
            <v>43.24</v>
          </cell>
          <cell r="AZ404">
            <v>0.16033</v>
          </cell>
          <cell r="BI404">
            <v>43700</v>
          </cell>
          <cell r="BJ404">
            <v>56.13</v>
          </cell>
          <cell r="BK404">
            <v>0.16764000000000001</v>
          </cell>
          <cell r="BT404">
            <v>43698</v>
          </cell>
          <cell r="BU404">
            <v>2.0219999999999998</v>
          </cell>
          <cell r="BV404">
            <v>0.54786999999999997</v>
          </cell>
          <cell r="CE404">
            <v>43700</v>
          </cell>
          <cell r="CF404">
            <v>80.59</v>
          </cell>
          <cell r="CG404">
            <v>0.32779999999999998</v>
          </cell>
          <cell r="CP404">
            <v>43698</v>
          </cell>
          <cell r="CQ404">
            <v>6.218</v>
          </cell>
          <cell r="CR404">
            <v>2.0985900000000002</v>
          </cell>
          <cell r="DA404">
            <v>43700</v>
          </cell>
          <cell r="DB404">
            <v>15.69</v>
          </cell>
          <cell r="DC404">
            <v>2.2100000000000002E-3</v>
          </cell>
          <cell r="DL404">
            <v>43700</v>
          </cell>
          <cell r="DM404">
            <v>83.62</v>
          </cell>
          <cell r="DN404">
            <v>1.2622100000000001</v>
          </cell>
          <cell r="DW404">
            <v>43700</v>
          </cell>
          <cell r="DX404">
            <v>158.03</v>
          </cell>
          <cell r="DY404">
            <v>0.81452999999999998</v>
          </cell>
          <cell r="EH404">
            <v>43700</v>
          </cell>
          <cell r="EI404">
            <v>156.49</v>
          </cell>
          <cell r="EJ404">
            <v>4.343</v>
          </cell>
          <cell r="ES404">
            <v>43700</v>
          </cell>
          <cell r="ET404">
            <v>88.1</v>
          </cell>
          <cell r="EU404">
            <v>0.72826999999999997</v>
          </cell>
          <cell r="FD404">
            <v>43700</v>
          </cell>
          <cell r="FE404">
            <v>61.2</v>
          </cell>
          <cell r="FF404">
            <v>6.7979999999999999E-2</v>
          </cell>
          <cell r="FO404">
            <v>43700</v>
          </cell>
          <cell r="FP404">
            <v>120.62</v>
          </cell>
          <cell r="FQ404">
            <v>0.32671</v>
          </cell>
          <cell r="FZ404">
            <v>43700</v>
          </cell>
          <cell r="GA404">
            <v>36.86</v>
          </cell>
          <cell r="GB404">
            <v>1.25213</v>
          </cell>
          <cell r="GK404">
            <v>43700</v>
          </cell>
          <cell r="GL404">
            <v>72.81</v>
          </cell>
          <cell r="GM404">
            <v>0.30179</v>
          </cell>
        </row>
        <row r="405">
          <cell r="F405">
            <v>43703</v>
          </cell>
          <cell r="G405">
            <v>144.28</v>
          </cell>
          <cell r="H405">
            <v>0.74878999999999996</v>
          </cell>
          <cell r="Q405">
            <v>43703</v>
          </cell>
          <cell r="R405">
            <v>150.79</v>
          </cell>
          <cell r="S405">
            <v>8.3599999999999994E-2</v>
          </cell>
          <cell r="AB405">
            <v>43703</v>
          </cell>
          <cell r="AC405">
            <v>104</v>
          </cell>
          <cell r="AD405">
            <v>0.23780999999999999</v>
          </cell>
          <cell r="AM405">
            <v>43703</v>
          </cell>
          <cell r="AN405">
            <v>521.75</v>
          </cell>
          <cell r="AO405">
            <v>0.33439000000000002</v>
          </cell>
          <cell r="AX405">
            <v>43703</v>
          </cell>
          <cell r="AY405">
            <v>43.54</v>
          </cell>
          <cell r="AZ405">
            <v>0.10561</v>
          </cell>
          <cell r="BI405">
            <v>43703</v>
          </cell>
          <cell r="BJ405">
            <v>56.39</v>
          </cell>
          <cell r="BK405">
            <v>6.3979999999999995E-2</v>
          </cell>
          <cell r="BT405">
            <v>43699</v>
          </cell>
          <cell r="BU405">
            <v>1.984</v>
          </cell>
          <cell r="BV405">
            <v>0.39604</v>
          </cell>
          <cell r="CE405">
            <v>43703</v>
          </cell>
          <cell r="CF405">
            <v>79.84</v>
          </cell>
          <cell r="CG405">
            <v>0.13461000000000001</v>
          </cell>
          <cell r="CP405">
            <v>43699</v>
          </cell>
          <cell r="CQ405">
            <v>6.15</v>
          </cell>
          <cell r="CR405">
            <v>1.4992700000000001</v>
          </cell>
          <cell r="DA405">
            <v>43703</v>
          </cell>
          <cell r="DB405">
            <v>15.16</v>
          </cell>
          <cell r="DC405">
            <v>1.0059999999999999E-2</v>
          </cell>
          <cell r="DL405">
            <v>43703</v>
          </cell>
          <cell r="DM405">
            <v>82.96</v>
          </cell>
          <cell r="DN405">
            <v>0.84658</v>
          </cell>
          <cell r="DW405">
            <v>43703</v>
          </cell>
          <cell r="DX405">
            <v>158.56</v>
          </cell>
          <cell r="DY405">
            <v>0.68810000000000004</v>
          </cell>
          <cell r="EH405">
            <v>43703</v>
          </cell>
          <cell r="EI405">
            <v>156.91</v>
          </cell>
          <cell r="EJ405">
            <v>3.0940400000000001</v>
          </cell>
          <cell r="ES405">
            <v>43703</v>
          </cell>
          <cell r="ET405">
            <v>88.64</v>
          </cell>
          <cell r="EU405">
            <v>0.60297999999999996</v>
          </cell>
          <cell r="FD405">
            <v>43703</v>
          </cell>
          <cell r="FE405">
            <v>61.52</v>
          </cell>
          <cell r="FF405">
            <v>0.13875000000000001</v>
          </cell>
          <cell r="FO405">
            <v>43703</v>
          </cell>
          <cell r="FP405">
            <v>121.31</v>
          </cell>
          <cell r="FQ405">
            <v>0.17868000000000001</v>
          </cell>
          <cell r="FZ405">
            <v>43703</v>
          </cell>
          <cell r="GA405">
            <v>36.85</v>
          </cell>
          <cell r="GB405">
            <v>0.95330000000000004</v>
          </cell>
          <cell r="GK405">
            <v>43703</v>
          </cell>
          <cell r="GL405">
            <v>73.25</v>
          </cell>
          <cell r="GM405">
            <v>0.18862999999999999</v>
          </cell>
        </row>
        <row r="406">
          <cell r="F406">
            <v>43704</v>
          </cell>
          <cell r="G406">
            <v>145.1</v>
          </cell>
          <cell r="H406">
            <v>1.1520600000000001</v>
          </cell>
          <cell r="Q406">
            <v>43704</v>
          </cell>
          <cell r="R406">
            <v>153.66999999999999</v>
          </cell>
          <cell r="S406">
            <v>0.10278</v>
          </cell>
          <cell r="AB406">
            <v>43704</v>
          </cell>
          <cell r="AC406">
            <v>104</v>
          </cell>
          <cell r="AD406">
            <v>0.34819</v>
          </cell>
          <cell r="AM406">
            <v>43704</v>
          </cell>
          <cell r="AN406">
            <v>512.51</v>
          </cell>
          <cell r="AO406">
            <v>0.80110000000000003</v>
          </cell>
          <cell r="AX406">
            <v>43704</v>
          </cell>
          <cell r="AY406">
            <v>42.78</v>
          </cell>
          <cell r="AZ406">
            <v>0.21007999999999999</v>
          </cell>
          <cell r="BI406">
            <v>43704</v>
          </cell>
          <cell r="BJ406">
            <v>55.03</v>
          </cell>
          <cell r="BK406">
            <v>0.16117000000000001</v>
          </cell>
          <cell r="BT406">
            <v>43700</v>
          </cell>
          <cell r="BU406">
            <v>2.0099999999999998</v>
          </cell>
          <cell r="BV406">
            <v>0.44663999999999998</v>
          </cell>
          <cell r="CE406">
            <v>43704</v>
          </cell>
          <cell r="CF406">
            <v>79.81</v>
          </cell>
          <cell r="CG406">
            <v>0.11534999999999999</v>
          </cell>
          <cell r="CP406">
            <v>43700</v>
          </cell>
          <cell r="CQ406">
            <v>6.1719999999999997</v>
          </cell>
          <cell r="CR406">
            <v>1.6080399999999999</v>
          </cell>
          <cell r="DA406">
            <v>43704</v>
          </cell>
          <cell r="DB406">
            <v>15.6</v>
          </cell>
          <cell r="DC406">
            <v>6.4599999999999996E-3</v>
          </cell>
          <cell r="DL406">
            <v>43704</v>
          </cell>
          <cell r="DM406">
            <v>83.73</v>
          </cell>
          <cell r="DN406">
            <v>1.1067199999999999</v>
          </cell>
          <cell r="DW406">
            <v>43704</v>
          </cell>
          <cell r="DX406">
            <v>157.83000000000001</v>
          </cell>
          <cell r="DY406">
            <v>0.59862000000000004</v>
          </cell>
          <cell r="EH406">
            <v>43704</v>
          </cell>
          <cell r="EI406">
            <v>157.47999999999999</v>
          </cell>
          <cell r="EJ406">
            <v>2.5302600000000002</v>
          </cell>
          <cell r="ES406">
            <v>43704</v>
          </cell>
          <cell r="ET406">
            <v>88.93</v>
          </cell>
          <cell r="EU406">
            <v>0.87407000000000001</v>
          </cell>
          <cell r="FD406">
            <v>43704</v>
          </cell>
          <cell r="FE406">
            <v>75.56</v>
          </cell>
          <cell r="FF406">
            <v>0.44782</v>
          </cell>
          <cell r="FO406">
            <v>43704</v>
          </cell>
          <cell r="FP406">
            <v>120.81</v>
          </cell>
          <cell r="FQ406">
            <v>0.16947999999999999</v>
          </cell>
          <cell r="FZ406">
            <v>43704</v>
          </cell>
          <cell r="GA406">
            <v>36.33</v>
          </cell>
          <cell r="GB406">
            <v>0.70604999999999996</v>
          </cell>
          <cell r="GK406">
            <v>43704</v>
          </cell>
          <cell r="GL406">
            <v>72.94</v>
          </cell>
          <cell r="GM406">
            <v>0.21445</v>
          </cell>
        </row>
        <row r="407">
          <cell r="F407">
            <v>43705</v>
          </cell>
          <cell r="G407">
            <v>143.76</v>
          </cell>
          <cell r="H407">
            <v>1.5699399999999999</v>
          </cell>
          <cell r="Q407">
            <v>43705</v>
          </cell>
          <cell r="R407">
            <v>156</v>
          </cell>
          <cell r="S407">
            <v>6.3810000000000006E-2</v>
          </cell>
          <cell r="AB407">
            <v>43705</v>
          </cell>
          <cell r="AC407">
            <v>104.8</v>
          </cell>
          <cell r="AD407">
            <v>0.21867</v>
          </cell>
          <cell r="AM407">
            <v>43705</v>
          </cell>
          <cell r="AN407">
            <v>521.20000000000005</v>
          </cell>
          <cell r="AO407">
            <v>0.39829999999999999</v>
          </cell>
          <cell r="AX407">
            <v>43705</v>
          </cell>
          <cell r="AY407">
            <v>43.76</v>
          </cell>
          <cell r="AZ407">
            <v>0.30625999999999998</v>
          </cell>
          <cell r="BI407">
            <v>43705</v>
          </cell>
          <cell r="BJ407">
            <v>56.42</v>
          </cell>
          <cell r="BK407">
            <v>0.18268999999999999</v>
          </cell>
          <cell r="BT407">
            <v>43704</v>
          </cell>
          <cell r="BU407">
            <v>2.016</v>
          </cell>
          <cell r="BV407">
            <v>0.68101999999999996</v>
          </cell>
          <cell r="CE407">
            <v>43705</v>
          </cell>
          <cell r="CF407">
            <v>79.64</v>
          </cell>
          <cell r="CG407">
            <v>0.13395000000000001</v>
          </cell>
          <cell r="CP407">
            <v>43704</v>
          </cell>
          <cell r="CQ407">
            <v>6.14</v>
          </cell>
          <cell r="CR407">
            <v>6.2760899999999999</v>
          </cell>
          <cell r="DA407">
            <v>43705</v>
          </cell>
          <cell r="DB407">
            <v>15.46</v>
          </cell>
          <cell r="DC407">
            <v>4.3499999999999997E-3</v>
          </cell>
          <cell r="DL407">
            <v>43705</v>
          </cell>
          <cell r="DM407">
            <v>84.11</v>
          </cell>
          <cell r="DN407">
            <v>0.83997999999999995</v>
          </cell>
          <cell r="DW407">
            <v>43705</v>
          </cell>
          <cell r="DX407">
            <v>159.28</v>
          </cell>
          <cell r="DY407">
            <v>0.42444999999999999</v>
          </cell>
          <cell r="EH407">
            <v>43705</v>
          </cell>
          <cell r="EI407">
            <v>159.55000000000001</v>
          </cell>
          <cell r="EJ407">
            <v>2.3634400000000002</v>
          </cell>
          <cell r="ES407">
            <v>43705</v>
          </cell>
          <cell r="ET407">
            <v>90.78</v>
          </cell>
          <cell r="EU407">
            <v>0.65651999999999999</v>
          </cell>
          <cell r="FD407">
            <v>43705</v>
          </cell>
          <cell r="FE407">
            <v>67.91</v>
          </cell>
          <cell r="FF407">
            <v>0.27141999999999999</v>
          </cell>
          <cell r="FO407">
            <v>43705</v>
          </cell>
          <cell r="FP407">
            <v>121.7</v>
          </cell>
          <cell r="FQ407">
            <v>0.17613000000000001</v>
          </cell>
          <cell r="FZ407">
            <v>43705</v>
          </cell>
          <cell r="GA407">
            <v>36.64</v>
          </cell>
          <cell r="GB407">
            <v>0.74136999999999997</v>
          </cell>
          <cell r="GK407">
            <v>43705</v>
          </cell>
          <cell r="GL407">
            <v>74.13</v>
          </cell>
          <cell r="GM407">
            <v>0.16170000000000001</v>
          </cell>
        </row>
        <row r="408">
          <cell r="F408">
            <v>43706</v>
          </cell>
          <cell r="G408">
            <v>145.94999999999999</v>
          </cell>
          <cell r="H408">
            <v>0.92573000000000005</v>
          </cell>
          <cell r="Q408">
            <v>43706</v>
          </cell>
          <cell r="R408">
            <v>159.74</v>
          </cell>
          <cell r="S408">
            <v>8.1989999999999993E-2</v>
          </cell>
          <cell r="AB408">
            <v>43706</v>
          </cell>
          <cell r="AC408">
            <v>106.95</v>
          </cell>
          <cell r="AD408">
            <v>0.14732000000000001</v>
          </cell>
          <cell r="AM408">
            <v>43706</v>
          </cell>
          <cell r="AN408">
            <v>528.79</v>
          </cell>
          <cell r="AO408">
            <v>0.39106999999999997</v>
          </cell>
          <cell r="AX408">
            <v>43706</v>
          </cell>
          <cell r="AY408">
            <v>44.51</v>
          </cell>
          <cell r="AZ408">
            <v>0.28741</v>
          </cell>
          <cell r="BI408">
            <v>43706</v>
          </cell>
          <cell r="BJ408">
            <v>57.87</v>
          </cell>
          <cell r="BK408">
            <v>8.9980000000000004E-2</v>
          </cell>
          <cell r="BT408">
            <v>43705</v>
          </cell>
          <cell r="BU408">
            <v>2.004</v>
          </cell>
          <cell r="BV408">
            <v>0.74719000000000002</v>
          </cell>
          <cell r="CE408">
            <v>43706</v>
          </cell>
          <cell r="CF408">
            <v>81.41</v>
          </cell>
          <cell r="CG408">
            <v>0.1129</v>
          </cell>
          <cell r="CP408">
            <v>43705</v>
          </cell>
          <cell r="CQ408">
            <v>6.0419999999999998</v>
          </cell>
          <cell r="CR408">
            <v>3.23584</v>
          </cell>
          <cell r="DA408">
            <v>43706</v>
          </cell>
          <cell r="DB408">
            <v>15.67</v>
          </cell>
          <cell r="DC408">
            <v>1.06E-3</v>
          </cell>
          <cell r="DL408">
            <v>43706</v>
          </cell>
          <cell r="DM408">
            <v>86.11</v>
          </cell>
          <cell r="DN408">
            <v>0.64066000000000001</v>
          </cell>
          <cell r="DW408">
            <v>43706</v>
          </cell>
          <cell r="DX408">
            <v>164.14</v>
          </cell>
          <cell r="DY408">
            <v>0.52959000000000001</v>
          </cell>
          <cell r="EH408">
            <v>43706</v>
          </cell>
          <cell r="EI408">
            <v>163.6</v>
          </cell>
          <cell r="EJ408">
            <v>3.9193099999999998</v>
          </cell>
          <cell r="ES408">
            <v>43706</v>
          </cell>
          <cell r="ET408">
            <v>92.25</v>
          </cell>
          <cell r="EU408">
            <v>0.97294999999999998</v>
          </cell>
          <cell r="FD408">
            <v>43706</v>
          </cell>
          <cell r="FE408">
            <v>68.069999999999993</v>
          </cell>
          <cell r="FF408">
            <v>0.10294</v>
          </cell>
          <cell r="FO408">
            <v>43706</v>
          </cell>
          <cell r="FP408">
            <v>122.86</v>
          </cell>
          <cell r="FQ408">
            <v>0.14233999999999999</v>
          </cell>
          <cell r="FZ408">
            <v>43706</v>
          </cell>
          <cell r="GA408">
            <v>37.26</v>
          </cell>
          <cell r="GB408">
            <v>0.98370999999999997</v>
          </cell>
          <cell r="GK408">
            <v>43706</v>
          </cell>
          <cell r="GL408">
            <v>75.260000000000005</v>
          </cell>
          <cell r="GM408">
            <v>0.17913999999999999</v>
          </cell>
        </row>
        <row r="409">
          <cell r="F409">
            <v>43707</v>
          </cell>
          <cell r="G409">
            <v>144.66999999999999</v>
          </cell>
          <cell r="H409">
            <v>0.55189999999999995</v>
          </cell>
          <cell r="Q409">
            <v>43707</v>
          </cell>
          <cell r="R409">
            <v>159.53</v>
          </cell>
          <cell r="S409">
            <v>5.5149999999999998E-2</v>
          </cell>
          <cell r="AB409">
            <v>43707</v>
          </cell>
          <cell r="AC409">
            <v>107.85</v>
          </cell>
          <cell r="AD409">
            <v>0.26291999999999999</v>
          </cell>
          <cell r="AM409">
            <v>43707</v>
          </cell>
          <cell r="AN409">
            <v>538.32000000000005</v>
          </cell>
          <cell r="AO409">
            <v>0.44134000000000001</v>
          </cell>
          <cell r="AX409">
            <v>43707</v>
          </cell>
          <cell r="AY409">
            <v>44.85</v>
          </cell>
          <cell r="AZ409">
            <v>0.153</v>
          </cell>
          <cell r="BI409">
            <v>43707</v>
          </cell>
          <cell r="BJ409">
            <v>58.39</v>
          </cell>
          <cell r="BK409">
            <v>0.11072</v>
          </cell>
          <cell r="BT409">
            <v>43706</v>
          </cell>
          <cell r="BU409">
            <v>2.0219999999999998</v>
          </cell>
          <cell r="BV409">
            <v>0.40848000000000001</v>
          </cell>
          <cell r="CE409">
            <v>43707</v>
          </cell>
          <cell r="CF409">
            <v>81.25</v>
          </cell>
          <cell r="CG409">
            <v>9.6740000000000007E-2</v>
          </cell>
          <cell r="CP409">
            <v>43706</v>
          </cell>
          <cell r="CQ409">
            <v>6.15</v>
          </cell>
          <cell r="CR409">
            <v>2.19252</v>
          </cell>
          <cell r="DA409">
            <v>43707</v>
          </cell>
          <cell r="DB409">
            <v>15.44</v>
          </cell>
          <cell r="DC409">
            <v>2.8400000000000001E-3</v>
          </cell>
          <cell r="DL409">
            <v>43707</v>
          </cell>
          <cell r="DM409">
            <v>85.93</v>
          </cell>
          <cell r="DN409">
            <v>1.0520400000000001</v>
          </cell>
          <cell r="DW409">
            <v>43707</v>
          </cell>
          <cell r="DX409">
            <v>165.77</v>
          </cell>
          <cell r="DY409">
            <v>0.88112999999999997</v>
          </cell>
          <cell r="EH409">
            <v>43707</v>
          </cell>
          <cell r="EI409">
            <v>164.62</v>
          </cell>
          <cell r="EJ409">
            <v>3.1566000000000001</v>
          </cell>
          <cell r="ES409">
            <v>43707</v>
          </cell>
          <cell r="ET409">
            <v>93.74</v>
          </cell>
          <cell r="EU409">
            <v>1.0630900000000001</v>
          </cell>
          <cell r="FD409">
            <v>43707</v>
          </cell>
          <cell r="FE409">
            <v>68.75</v>
          </cell>
          <cell r="FF409">
            <v>9.3340000000000006E-2</v>
          </cell>
          <cell r="FO409">
            <v>43707</v>
          </cell>
          <cell r="FP409">
            <v>122.64</v>
          </cell>
          <cell r="FQ409">
            <v>0.13408</v>
          </cell>
          <cell r="FZ409">
            <v>43707</v>
          </cell>
          <cell r="GA409">
            <v>37.19</v>
          </cell>
          <cell r="GB409">
            <v>0.83264000000000005</v>
          </cell>
          <cell r="GK409">
            <v>43707</v>
          </cell>
          <cell r="GL409">
            <v>76.239999999999995</v>
          </cell>
          <cell r="GM409">
            <v>0.21890000000000001</v>
          </cell>
        </row>
        <row r="410">
          <cell r="F410">
            <v>43711</v>
          </cell>
          <cell r="G410">
            <v>142.01</v>
          </cell>
          <cell r="H410">
            <v>0.73809999999999998</v>
          </cell>
          <cell r="Q410">
            <v>43711</v>
          </cell>
          <cell r="R410">
            <v>156.37</v>
          </cell>
          <cell r="S410">
            <v>0.11806999999999999</v>
          </cell>
          <cell r="AB410">
            <v>43711</v>
          </cell>
          <cell r="AC410">
            <v>104.95</v>
          </cell>
          <cell r="AD410">
            <v>0.37145</v>
          </cell>
          <cell r="AM410">
            <v>43711</v>
          </cell>
          <cell r="AN410">
            <v>534.78</v>
          </cell>
          <cell r="AO410">
            <v>0.44188</v>
          </cell>
          <cell r="AX410">
            <v>43711</v>
          </cell>
          <cell r="AY410">
            <v>43.23</v>
          </cell>
          <cell r="AZ410">
            <v>0.19899</v>
          </cell>
          <cell r="BI410">
            <v>43711</v>
          </cell>
          <cell r="BJ410">
            <v>56.9</v>
          </cell>
          <cell r="BK410">
            <v>0.12878999999999999</v>
          </cell>
          <cell r="BT410">
            <v>43707</v>
          </cell>
          <cell r="BU410">
            <v>2.024</v>
          </cell>
          <cell r="BV410">
            <v>0.50761999999999996</v>
          </cell>
          <cell r="CE410">
            <v>43711</v>
          </cell>
          <cell r="CF410">
            <v>80.73</v>
          </cell>
          <cell r="CG410">
            <v>0.14671999999999999</v>
          </cell>
          <cell r="CP410">
            <v>43707</v>
          </cell>
          <cell r="CQ410">
            <v>6.19</v>
          </cell>
          <cell r="CR410">
            <v>2.6734800000000001</v>
          </cell>
          <cell r="DA410">
            <v>43711</v>
          </cell>
          <cell r="DB410">
            <v>15.42</v>
          </cell>
          <cell r="DC410">
            <v>1.31E-3</v>
          </cell>
          <cell r="DL410">
            <v>43711</v>
          </cell>
          <cell r="DM410">
            <v>83.38</v>
          </cell>
          <cell r="DN410">
            <v>0.90539999999999998</v>
          </cell>
          <cell r="DW410">
            <v>43711</v>
          </cell>
          <cell r="DX410">
            <v>160.97</v>
          </cell>
          <cell r="DY410">
            <v>0.80174000000000001</v>
          </cell>
          <cell r="EH410">
            <v>43711</v>
          </cell>
          <cell r="EI410">
            <v>163.53</v>
          </cell>
          <cell r="EJ410">
            <v>2.79948</v>
          </cell>
          <cell r="ES410">
            <v>43711</v>
          </cell>
          <cell r="ET410">
            <v>92.51</v>
          </cell>
          <cell r="EU410">
            <v>0.97489999999999999</v>
          </cell>
          <cell r="FD410">
            <v>43711</v>
          </cell>
          <cell r="FE410">
            <v>67.73</v>
          </cell>
          <cell r="FF410">
            <v>0.10823000000000001</v>
          </cell>
          <cell r="FO410">
            <v>43711</v>
          </cell>
          <cell r="FP410">
            <v>122.34</v>
          </cell>
          <cell r="FQ410">
            <v>0.15681</v>
          </cell>
          <cell r="FZ410">
            <v>43711</v>
          </cell>
          <cell r="GA410">
            <v>36.47</v>
          </cell>
          <cell r="GB410">
            <v>1.08084</v>
          </cell>
          <cell r="GK410">
            <v>43711</v>
          </cell>
          <cell r="GL410">
            <v>74.27</v>
          </cell>
          <cell r="GM410">
            <v>0.19475000000000001</v>
          </cell>
        </row>
        <row r="411">
          <cell r="F411">
            <v>43712</v>
          </cell>
          <cell r="G411">
            <v>144.16999999999999</v>
          </cell>
          <cell r="H411">
            <v>0.63456999999999997</v>
          </cell>
          <cell r="Q411">
            <v>43712</v>
          </cell>
          <cell r="R411">
            <v>156.66</v>
          </cell>
          <cell r="S411">
            <v>9.5399999999999999E-2</v>
          </cell>
          <cell r="AB411">
            <v>43712</v>
          </cell>
          <cell r="AC411">
            <v>106.63</v>
          </cell>
          <cell r="AD411">
            <v>0.49308000000000002</v>
          </cell>
          <cell r="AM411">
            <v>43712</v>
          </cell>
          <cell r="AN411">
            <v>536.58000000000004</v>
          </cell>
          <cell r="AO411">
            <v>0.30151</v>
          </cell>
          <cell r="AX411">
            <v>43712</v>
          </cell>
          <cell r="AY411">
            <v>43.94</v>
          </cell>
          <cell r="AZ411">
            <v>0.11167000000000001</v>
          </cell>
          <cell r="BI411">
            <v>43712</v>
          </cell>
          <cell r="BJ411">
            <v>58.04</v>
          </cell>
          <cell r="BK411">
            <v>8.0810000000000007E-2</v>
          </cell>
          <cell r="BT411">
            <v>43710</v>
          </cell>
          <cell r="BU411">
            <v>2</v>
          </cell>
          <cell r="BV411">
            <v>0.96477999999999997</v>
          </cell>
          <cell r="CE411">
            <v>43712</v>
          </cell>
          <cell r="CF411">
            <v>81.78</v>
          </cell>
          <cell r="CG411">
            <v>6.7570000000000005E-2</v>
          </cell>
          <cell r="CP411">
            <v>43710</v>
          </cell>
          <cell r="CQ411">
            <v>6.2439999999999998</v>
          </cell>
          <cell r="CR411">
            <v>0.86221999999999999</v>
          </cell>
          <cell r="DA411">
            <v>43712</v>
          </cell>
          <cell r="DB411">
            <v>15.45</v>
          </cell>
          <cell r="DC411">
            <v>3.6099999999999999E-3</v>
          </cell>
          <cell r="DL411">
            <v>43712</v>
          </cell>
          <cell r="DM411">
            <v>85.17</v>
          </cell>
          <cell r="DN411">
            <v>1.2839700000000001</v>
          </cell>
          <cell r="DW411">
            <v>43712</v>
          </cell>
          <cell r="DX411">
            <v>163.21</v>
          </cell>
          <cell r="DY411">
            <v>0.56491000000000002</v>
          </cell>
          <cell r="EH411">
            <v>43712</v>
          </cell>
          <cell r="EI411">
            <v>167.14</v>
          </cell>
          <cell r="EJ411">
            <v>3.9746700000000001</v>
          </cell>
          <cell r="ES411">
            <v>43712</v>
          </cell>
          <cell r="ET411">
            <v>93.25</v>
          </cell>
          <cell r="EU411">
            <v>0.88936999999999999</v>
          </cell>
          <cell r="FD411">
            <v>43712</v>
          </cell>
          <cell r="FE411">
            <v>69.209999999999994</v>
          </cell>
          <cell r="FF411">
            <v>0.10761999999999999</v>
          </cell>
          <cell r="FO411">
            <v>43712</v>
          </cell>
          <cell r="FP411">
            <v>123.67</v>
          </cell>
          <cell r="FQ411">
            <v>0.11763</v>
          </cell>
          <cell r="FZ411">
            <v>43712</v>
          </cell>
          <cell r="GA411">
            <v>36.770000000000003</v>
          </cell>
          <cell r="GB411">
            <v>0.78910999999999998</v>
          </cell>
          <cell r="GK411">
            <v>43712</v>
          </cell>
          <cell r="GL411">
            <v>75.06</v>
          </cell>
          <cell r="GM411">
            <v>0.3241</v>
          </cell>
        </row>
        <row r="412">
          <cell r="F412">
            <v>43713</v>
          </cell>
          <cell r="G412">
            <v>144.57</v>
          </cell>
          <cell r="H412">
            <v>0.49543999999999999</v>
          </cell>
          <cell r="Q412">
            <v>43713</v>
          </cell>
          <cell r="R412">
            <v>160.63999999999999</v>
          </cell>
          <cell r="S412">
            <v>0.11302</v>
          </cell>
          <cell r="AB412">
            <v>43713</v>
          </cell>
          <cell r="AC412">
            <v>108.39</v>
          </cell>
          <cell r="AD412">
            <v>0.37852999999999998</v>
          </cell>
          <cell r="AM412">
            <v>43713</v>
          </cell>
          <cell r="AN412">
            <v>532.97</v>
          </cell>
          <cell r="AO412">
            <v>0.28970000000000001</v>
          </cell>
          <cell r="AX412">
            <v>43713</v>
          </cell>
          <cell r="AY412">
            <v>45.5</v>
          </cell>
          <cell r="AZ412">
            <v>0.18895999999999999</v>
          </cell>
          <cell r="BI412">
            <v>43713</v>
          </cell>
          <cell r="BJ412">
            <v>59.39</v>
          </cell>
          <cell r="BK412">
            <v>0.11928999999999999</v>
          </cell>
          <cell r="BT412">
            <v>43711</v>
          </cell>
          <cell r="BU412">
            <v>2.004</v>
          </cell>
          <cell r="BV412">
            <v>0.42829</v>
          </cell>
          <cell r="CE412">
            <v>43713</v>
          </cell>
          <cell r="CF412">
            <v>83.29</v>
          </cell>
          <cell r="CG412">
            <v>0.10133</v>
          </cell>
          <cell r="CP412">
            <v>43711</v>
          </cell>
          <cell r="CQ412">
            <v>6.2679999999999998</v>
          </cell>
          <cell r="CR412">
            <v>1.66245</v>
          </cell>
          <cell r="DA412">
            <v>43713</v>
          </cell>
          <cell r="DB412">
            <v>15.56</v>
          </cell>
          <cell r="DC412">
            <v>4.0299999999999997E-3</v>
          </cell>
          <cell r="DL412">
            <v>43713</v>
          </cell>
          <cell r="DM412">
            <v>88.33</v>
          </cell>
          <cell r="DN412">
            <v>1.9221699999999999</v>
          </cell>
          <cell r="DW412">
            <v>43713</v>
          </cell>
          <cell r="DX412">
            <v>171.64</v>
          </cell>
          <cell r="DY412">
            <v>0.81391000000000002</v>
          </cell>
          <cell r="EH412">
            <v>43713</v>
          </cell>
          <cell r="EI412">
            <v>170.37</v>
          </cell>
          <cell r="EJ412">
            <v>4.5115600000000002</v>
          </cell>
          <cell r="ES412">
            <v>43713</v>
          </cell>
          <cell r="ET412">
            <v>96.13</v>
          </cell>
          <cell r="EU412">
            <v>0.88066999999999995</v>
          </cell>
          <cell r="FD412">
            <v>43713</v>
          </cell>
          <cell r="FE412">
            <v>72.11</v>
          </cell>
          <cell r="FF412">
            <v>8.6180000000000007E-2</v>
          </cell>
          <cell r="FO412">
            <v>43713</v>
          </cell>
          <cell r="FP412">
            <v>127.27</v>
          </cell>
          <cell r="FQ412">
            <v>0.17238999999999999</v>
          </cell>
          <cell r="FZ412">
            <v>43713</v>
          </cell>
          <cell r="GA412">
            <v>38.299999999999997</v>
          </cell>
          <cell r="GB412">
            <v>1.14232</v>
          </cell>
          <cell r="GK412">
            <v>43713</v>
          </cell>
          <cell r="GL412">
            <v>77.91</v>
          </cell>
          <cell r="GM412">
            <v>0.20058000000000001</v>
          </cell>
        </row>
        <row r="413">
          <cell r="F413">
            <v>43714</v>
          </cell>
          <cell r="G413">
            <v>142.86000000000001</v>
          </cell>
          <cell r="H413">
            <v>0.72689000000000004</v>
          </cell>
          <cell r="Q413">
            <v>43714</v>
          </cell>
          <cell r="R413">
            <v>159.52000000000001</v>
          </cell>
          <cell r="S413">
            <v>8.6999999999999994E-2</v>
          </cell>
          <cell r="AB413">
            <v>43714</v>
          </cell>
          <cell r="AC413">
            <v>107.75</v>
          </cell>
          <cell r="AD413">
            <v>0.29681999999999997</v>
          </cell>
          <cell r="AM413">
            <v>43714</v>
          </cell>
          <cell r="AN413">
            <v>533.91</v>
          </cell>
          <cell r="AO413">
            <v>0.34415000000000001</v>
          </cell>
          <cell r="AX413">
            <v>43714</v>
          </cell>
          <cell r="AY413">
            <v>46.42</v>
          </cell>
          <cell r="AZ413">
            <v>0.28542000000000001</v>
          </cell>
          <cell r="BI413">
            <v>43714</v>
          </cell>
          <cell r="BJ413">
            <v>58.18</v>
          </cell>
          <cell r="BK413">
            <v>0.21406</v>
          </cell>
          <cell r="BT413">
            <v>43712</v>
          </cell>
          <cell r="BU413">
            <v>2.04</v>
          </cell>
          <cell r="BV413">
            <v>0.62434999999999996</v>
          </cell>
          <cell r="CE413">
            <v>43714</v>
          </cell>
          <cell r="CF413">
            <v>82.73</v>
          </cell>
          <cell r="CG413">
            <v>5.8900000000000001E-2</v>
          </cell>
          <cell r="CP413">
            <v>43712</v>
          </cell>
          <cell r="CQ413">
            <v>6.3159999999999998</v>
          </cell>
          <cell r="CR413">
            <v>2.2073100000000001</v>
          </cell>
          <cell r="DA413">
            <v>43714</v>
          </cell>
          <cell r="DB413">
            <v>15.32</v>
          </cell>
          <cell r="DC413">
            <v>9.92E-3</v>
          </cell>
          <cell r="DL413">
            <v>43714</v>
          </cell>
          <cell r="DM413">
            <v>89.27</v>
          </cell>
          <cell r="DN413">
            <v>1.6854100000000001</v>
          </cell>
          <cell r="DW413">
            <v>43714</v>
          </cell>
          <cell r="DX413">
            <v>173.49</v>
          </cell>
          <cell r="DY413">
            <v>0.86201000000000005</v>
          </cell>
          <cell r="EH413">
            <v>43714</v>
          </cell>
          <cell r="EI413">
            <v>171.16</v>
          </cell>
          <cell r="EJ413">
            <v>3.3277999999999999</v>
          </cell>
          <cell r="ES413">
            <v>43714</v>
          </cell>
          <cell r="ET413">
            <v>95.14</v>
          </cell>
          <cell r="EU413">
            <v>1.1060000000000001</v>
          </cell>
          <cell r="FD413">
            <v>43714</v>
          </cell>
          <cell r="FE413">
            <v>70.37</v>
          </cell>
          <cell r="FF413">
            <v>5.6390000000000003E-2</v>
          </cell>
          <cell r="FO413">
            <v>43714</v>
          </cell>
          <cell r="FP413">
            <v>127.87</v>
          </cell>
          <cell r="FQ413">
            <v>0.16059999999999999</v>
          </cell>
          <cell r="FZ413">
            <v>43714</v>
          </cell>
          <cell r="GA413">
            <v>38.979999999999997</v>
          </cell>
          <cell r="GB413">
            <v>1.0699000000000001</v>
          </cell>
          <cell r="GK413">
            <v>43714</v>
          </cell>
          <cell r="GL413">
            <v>78.2</v>
          </cell>
          <cell r="GM413">
            <v>0.40948000000000001</v>
          </cell>
        </row>
        <row r="414">
          <cell r="F414">
            <v>43717</v>
          </cell>
          <cell r="G414">
            <v>133.57</v>
          </cell>
          <cell r="H414">
            <v>0.94391999999999998</v>
          </cell>
          <cell r="Q414">
            <v>43717</v>
          </cell>
          <cell r="R414">
            <v>159.43</v>
          </cell>
          <cell r="S414">
            <v>7.9420000000000004E-2</v>
          </cell>
          <cell r="AB414">
            <v>43717</v>
          </cell>
          <cell r="AC414">
            <v>106.83</v>
          </cell>
          <cell r="AD414">
            <v>0.39265</v>
          </cell>
          <cell r="AM414">
            <v>43717</v>
          </cell>
          <cell r="AN414">
            <v>513.58000000000004</v>
          </cell>
          <cell r="AO414">
            <v>0.45727000000000001</v>
          </cell>
          <cell r="AX414">
            <v>43717</v>
          </cell>
          <cell r="AY414">
            <v>48.54</v>
          </cell>
          <cell r="AZ414">
            <v>0.27126</v>
          </cell>
          <cell r="BI414">
            <v>43717</v>
          </cell>
          <cell r="BJ414">
            <v>59.26</v>
          </cell>
          <cell r="BK414">
            <v>0.12069000000000001</v>
          </cell>
          <cell r="BT414">
            <v>43713</v>
          </cell>
          <cell r="BU414">
            <v>2.036</v>
          </cell>
          <cell r="BV414">
            <v>0.48209000000000002</v>
          </cell>
          <cell r="CE414">
            <v>43717</v>
          </cell>
          <cell r="CF414">
            <v>83.5</v>
          </cell>
          <cell r="CG414">
            <v>6.8059999999999996E-2</v>
          </cell>
          <cell r="CP414">
            <v>43713</v>
          </cell>
          <cell r="CQ414">
            <v>6.3</v>
          </cell>
          <cell r="CR414">
            <v>3.8323999999999998</v>
          </cell>
          <cell r="DA414">
            <v>43717</v>
          </cell>
          <cell r="DB414">
            <v>15.41</v>
          </cell>
          <cell r="DC414">
            <v>4.7600000000000003E-3</v>
          </cell>
          <cell r="DL414">
            <v>43717</v>
          </cell>
          <cell r="DM414">
            <v>89.77</v>
          </cell>
          <cell r="DN414">
            <v>0.77546000000000004</v>
          </cell>
          <cell r="DW414">
            <v>43717</v>
          </cell>
          <cell r="DX414">
            <v>177.46</v>
          </cell>
          <cell r="DY414">
            <v>0.78873000000000004</v>
          </cell>
          <cell r="EH414">
            <v>43717</v>
          </cell>
          <cell r="EI414">
            <v>169.66</v>
          </cell>
          <cell r="EJ414">
            <v>4.9918199999999997</v>
          </cell>
          <cell r="ES414">
            <v>43717</v>
          </cell>
          <cell r="ET414">
            <v>95.53</v>
          </cell>
          <cell r="EU414">
            <v>1.1148100000000001</v>
          </cell>
          <cell r="FD414">
            <v>43717</v>
          </cell>
          <cell r="FE414">
            <v>72.39</v>
          </cell>
          <cell r="FF414">
            <v>6.6900000000000001E-2</v>
          </cell>
          <cell r="FO414">
            <v>43717</v>
          </cell>
          <cell r="FP414">
            <v>128.63999999999999</v>
          </cell>
          <cell r="FQ414">
            <v>0.25089</v>
          </cell>
          <cell r="FZ414">
            <v>43717</v>
          </cell>
          <cell r="GA414">
            <v>40.42</v>
          </cell>
          <cell r="GB414">
            <v>1.3003800000000001</v>
          </cell>
          <cell r="GK414">
            <v>43717</v>
          </cell>
          <cell r="GL414">
            <v>79.599999999999994</v>
          </cell>
          <cell r="GM414">
            <v>0.30391000000000001</v>
          </cell>
        </row>
        <row r="415">
          <cell r="F415">
            <v>43718</v>
          </cell>
          <cell r="G415">
            <v>127.49</v>
          </cell>
          <cell r="H415">
            <v>1.57263</v>
          </cell>
          <cell r="Q415">
            <v>43718</v>
          </cell>
          <cell r="R415">
            <v>159</v>
          </cell>
          <cell r="S415">
            <v>8.1040000000000001E-2</v>
          </cell>
          <cell r="AB415">
            <v>43718</v>
          </cell>
          <cell r="AC415">
            <v>106.94</v>
          </cell>
          <cell r="AD415">
            <v>0.29986000000000002</v>
          </cell>
          <cell r="AM415">
            <v>43718</v>
          </cell>
          <cell r="AN415">
            <v>504.92</v>
          </cell>
          <cell r="AO415">
            <v>0.48069000000000001</v>
          </cell>
          <cell r="AX415">
            <v>43718</v>
          </cell>
          <cell r="AY415">
            <v>50.54</v>
          </cell>
          <cell r="AZ415">
            <v>0.27206999999999998</v>
          </cell>
          <cell r="BI415">
            <v>43718</v>
          </cell>
          <cell r="BJ415">
            <v>60.47</v>
          </cell>
          <cell r="BK415">
            <v>0.15637000000000001</v>
          </cell>
          <cell r="BT415">
            <v>43714</v>
          </cell>
          <cell r="BU415">
            <v>2.0419999999999998</v>
          </cell>
          <cell r="BV415">
            <v>0.64207000000000003</v>
          </cell>
          <cell r="CE415">
            <v>43718</v>
          </cell>
          <cell r="CF415">
            <v>86.62</v>
          </cell>
          <cell r="CG415">
            <v>9.4759999999999997E-2</v>
          </cell>
          <cell r="CP415">
            <v>43714</v>
          </cell>
          <cell r="CQ415">
            <v>6.43</v>
          </cell>
          <cell r="CR415">
            <v>5.2266500000000002</v>
          </cell>
          <cell r="DA415">
            <v>43718</v>
          </cell>
          <cell r="DB415">
            <v>15.4</v>
          </cell>
          <cell r="DC415">
            <v>4.28E-3</v>
          </cell>
          <cell r="DL415">
            <v>43718</v>
          </cell>
          <cell r="DM415">
            <v>88.4</v>
          </cell>
          <cell r="DN415">
            <v>1.27844</v>
          </cell>
          <cell r="DW415">
            <v>43718</v>
          </cell>
          <cell r="DX415">
            <v>181.29</v>
          </cell>
          <cell r="DY415">
            <v>1.02722</v>
          </cell>
          <cell r="EH415">
            <v>43718</v>
          </cell>
          <cell r="EI415">
            <v>169.61</v>
          </cell>
          <cell r="EJ415">
            <v>4.2215999999999996</v>
          </cell>
          <cell r="ES415">
            <v>43718</v>
          </cell>
          <cell r="ET415">
            <v>97.05</v>
          </cell>
          <cell r="EU415">
            <v>0.95211999999999997</v>
          </cell>
          <cell r="FD415">
            <v>43718</v>
          </cell>
          <cell r="FE415">
            <v>74.459999999999994</v>
          </cell>
          <cell r="FF415">
            <v>7.8649999999999998E-2</v>
          </cell>
          <cell r="FO415">
            <v>43718</v>
          </cell>
          <cell r="FP415">
            <v>131.33000000000001</v>
          </cell>
          <cell r="FQ415">
            <v>0.24892</v>
          </cell>
          <cell r="FZ415">
            <v>43718</v>
          </cell>
          <cell r="GA415">
            <v>41.86</v>
          </cell>
          <cell r="GB415">
            <v>1.56562</v>
          </cell>
          <cell r="GK415">
            <v>43718</v>
          </cell>
          <cell r="GL415">
            <v>81.06</v>
          </cell>
          <cell r="GM415">
            <v>0.31541000000000002</v>
          </cell>
        </row>
        <row r="416">
          <cell r="F416">
            <v>43719</v>
          </cell>
          <cell r="G416">
            <v>123.77</v>
          </cell>
          <cell r="H416">
            <v>1.3799399999999999</v>
          </cell>
          <cell r="Q416">
            <v>43719</v>
          </cell>
          <cell r="R416">
            <v>159</v>
          </cell>
          <cell r="S416">
            <v>0.13988</v>
          </cell>
          <cell r="AB416">
            <v>43719</v>
          </cell>
          <cell r="AC416">
            <v>108.42</v>
          </cell>
          <cell r="AD416">
            <v>0.24387</v>
          </cell>
          <cell r="AM416">
            <v>43719</v>
          </cell>
          <cell r="AN416">
            <v>501.1</v>
          </cell>
          <cell r="AO416">
            <v>0.43363000000000002</v>
          </cell>
          <cell r="AX416">
            <v>43719</v>
          </cell>
          <cell r="AY416">
            <v>52.42</v>
          </cell>
          <cell r="AZ416">
            <v>0.32285999999999998</v>
          </cell>
          <cell r="BI416">
            <v>43719</v>
          </cell>
          <cell r="BJ416">
            <v>62.14</v>
          </cell>
          <cell r="BK416">
            <v>0.10119</v>
          </cell>
          <cell r="BT416">
            <v>43717</v>
          </cell>
          <cell r="BU416">
            <v>2.04</v>
          </cell>
          <cell r="BV416">
            <v>0.88483000000000001</v>
          </cell>
          <cell r="CE416">
            <v>43719</v>
          </cell>
          <cell r="CF416">
            <v>89.23</v>
          </cell>
          <cell r="CG416">
            <v>0.12778999999999999</v>
          </cell>
          <cell r="CP416">
            <v>43717</v>
          </cell>
          <cell r="CQ416">
            <v>6.3680000000000003</v>
          </cell>
          <cell r="CR416">
            <v>2.2642199999999999</v>
          </cell>
          <cell r="DA416">
            <v>43719</v>
          </cell>
          <cell r="DB416">
            <v>15.43</v>
          </cell>
          <cell r="DC416">
            <v>2.1199999999999999E-3</v>
          </cell>
          <cell r="DL416">
            <v>43719</v>
          </cell>
          <cell r="DM416">
            <v>88.1</v>
          </cell>
          <cell r="DN416">
            <v>1.27468</v>
          </cell>
          <cell r="DW416">
            <v>43719</v>
          </cell>
          <cell r="DX416">
            <v>184.46</v>
          </cell>
          <cell r="DY416">
            <v>1.0791500000000001</v>
          </cell>
          <cell r="EH416">
            <v>43719</v>
          </cell>
          <cell r="EI416">
            <v>171.28</v>
          </cell>
          <cell r="EJ416">
            <v>4.0474600000000001</v>
          </cell>
          <cell r="ES416">
            <v>43719</v>
          </cell>
          <cell r="ET416">
            <v>99.21</v>
          </cell>
          <cell r="EU416">
            <v>0.90456000000000003</v>
          </cell>
          <cell r="FD416">
            <v>43719</v>
          </cell>
          <cell r="FE416">
            <v>76.87</v>
          </cell>
          <cell r="FF416">
            <v>9.8640000000000005E-2</v>
          </cell>
          <cell r="FO416">
            <v>43719</v>
          </cell>
          <cell r="FP416">
            <v>131.62</v>
          </cell>
          <cell r="FQ416">
            <v>0.21945999999999999</v>
          </cell>
          <cell r="FZ416">
            <v>43719</v>
          </cell>
          <cell r="GA416">
            <v>42.04</v>
          </cell>
          <cell r="GB416">
            <v>1.2901499999999999</v>
          </cell>
          <cell r="GK416">
            <v>43719</v>
          </cell>
          <cell r="GL416">
            <v>82.27</v>
          </cell>
          <cell r="GM416">
            <v>0.19971</v>
          </cell>
        </row>
        <row r="417">
          <cell r="F417">
            <v>43720</v>
          </cell>
          <cell r="G417">
            <v>125.7</v>
          </cell>
          <cell r="H417">
            <v>0.61526000000000003</v>
          </cell>
          <cell r="Q417">
            <v>43720</v>
          </cell>
          <cell r="R417">
            <v>162.12</v>
          </cell>
          <cell r="S417">
            <v>0.13191</v>
          </cell>
          <cell r="AB417">
            <v>43720</v>
          </cell>
          <cell r="AC417">
            <v>107.8</v>
          </cell>
          <cell r="AD417">
            <v>0.27555000000000002</v>
          </cell>
          <cell r="AM417">
            <v>43720</v>
          </cell>
          <cell r="AN417">
            <v>514.76</v>
          </cell>
          <cell r="AO417">
            <v>0.47467999999999999</v>
          </cell>
          <cell r="AX417">
            <v>43720</v>
          </cell>
          <cell r="AY417">
            <v>52.77</v>
          </cell>
          <cell r="AZ417">
            <v>0.36714999999999998</v>
          </cell>
          <cell r="BI417">
            <v>43720</v>
          </cell>
          <cell r="BJ417">
            <v>63.35</v>
          </cell>
          <cell r="BK417">
            <v>0.19596</v>
          </cell>
          <cell r="BT417">
            <v>43718</v>
          </cell>
          <cell r="BU417">
            <v>2.04</v>
          </cell>
          <cell r="BV417">
            <v>2.3777599999999999</v>
          </cell>
          <cell r="CE417">
            <v>43720</v>
          </cell>
          <cell r="CF417">
            <v>88.44</v>
          </cell>
          <cell r="CG417">
            <v>9.35E-2</v>
          </cell>
          <cell r="CP417">
            <v>43718</v>
          </cell>
          <cell r="CQ417">
            <v>6.3179999999999996</v>
          </cell>
          <cell r="CR417">
            <v>2.6631499999999999</v>
          </cell>
          <cell r="DA417">
            <v>43720</v>
          </cell>
          <cell r="DB417">
            <v>15.51</v>
          </cell>
          <cell r="DC417">
            <v>6.77E-3</v>
          </cell>
          <cell r="DL417">
            <v>43720</v>
          </cell>
          <cell r="DM417">
            <v>89.82</v>
          </cell>
          <cell r="DN417">
            <v>2.0009800000000002</v>
          </cell>
          <cell r="DW417">
            <v>43720</v>
          </cell>
          <cell r="DX417">
            <v>181.6</v>
          </cell>
          <cell r="DY417">
            <v>0.91042999999999996</v>
          </cell>
          <cell r="EH417">
            <v>43720</v>
          </cell>
          <cell r="EI417">
            <v>168.63</v>
          </cell>
          <cell r="EJ417">
            <v>2.77746</v>
          </cell>
          <cell r="ES417">
            <v>43720</v>
          </cell>
          <cell r="ET417">
            <v>99.67</v>
          </cell>
          <cell r="EU417">
            <v>0.76695999999999998</v>
          </cell>
          <cell r="FD417">
            <v>43720</v>
          </cell>
          <cell r="FE417">
            <v>77.69</v>
          </cell>
          <cell r="FF417">
            <v>0.10509</v>
          </cell>
          <cell r="FO417">
            <v>43720</v>
          </cell>
          <cell r="FP417">
            <v>131.86000000000001</v>
          </cell>
          <cell r="FQ417">
            <v>0.18187</v>
          </cell>
          <cell r="FZ417">
            <v>43720</v>
          </cell>
          <cell r="GA417">
            <v>42.18</v>
          </cell>
          <cell r="GB417">
            <v>1.45808</v>
          </cell>
          <cell r="GK417">
            <v>43720</v>
          </cell>
          <cell r="GL417">
            <v>81.849999999999994</v>
          </cell>
          <cell r="GM417">
            <v>0.21038000000000001</v>
          </cell>
        </row>
        <row r="418">
          <cell r="F418">
            <v>43721</v>
          </cell>
          <cell r="G418">
            <v>125.64</v>
          </cell>
          <cell r="H418">
            <v>0.68710000000000004</v>
          </cell>
          <cell r="Q418">
            <v>43721</v>
          </cell>
          <cell r="R418">
            <v>167.45</v>
          </cell>
          <cell r="S418">
            <v>0.11133</v>
          </cell>
          <cell r="AB418">
            <v>43721</v>
          </cell>
          <cell r="AC418">
            <v>107.58</v>
          </cell>
          <cell r="AD418">
            <v>0.42351</v>
          </cell>
          <cell r="AM418">
            <v>43721</v>
          </cell>
          <cell r="AN418">
            <v>519.82000000000005</v>
          </cell>
          <cell r="AO418">
            <v>0.26612999999999998</v>
          </cell>
          <cell r="AX418">
            <v>43721</v>
          </cell>
          <cell r="AY418">
            <v>55.19</v>
          </cell>
          <cell r="AZ418">
            <v>0.45122000000000001</v>
          </cell>
          <cell r="BI418">
            <v>43721</v>
          </cell>
          <cell r="BJ418">
            <v>63.11</v>
          </cell>
          <cell r="BK418">
            <v>0.16525000000000001</v>
          </cell>
          <cell r="BT418">
            <v>43719</v>
          </cell>
          <cell r="BU418">
            <v>2.08</v>
          </cell>
          <cell r="BV418">
            <v>0.62146000000000001</v>
          </cell>
          <cell r="CE418">
            <v>43721</v>
          </cell>
          <cell r="CF418">
            <v>88.59</v>
          </cell>
          <cell r="CG418">
            <v>0.13172</v>
          </cell>
          <cell r="CP418">
            <v>43719</v>
          </cell>
          <cell r="CQ418">
            <v>6.25</v>
          </cell>
          <cell r="CR418">
            <v>5.6810900000000002</v>
          </cell>
          <cell r="DA418">
            <v>43721</v>
          </cell>
          <cell r="DB418">
            <v>15.65</v>
          </cell>
          <cell r="DC418">
            <v>1.12E-2</v>
          </cell>
          <cell r="DL418">
            <v>43721</v>
          </cell>
          <cell r="DM418">
            <v>90.7</v>
          </cell>
          <cell r="DN418">
            <v>0.77393999999999996</v>
          </cell>
          <cell r="DW418">
            <v>43721</v>
          </cell>
          <cell r="DX418">
            <v>182.23</v>
          </cell>
          <cell r="DY418">
            <v>0.80242000000000002</v>
          </cell>
          <cell r="EH418">
            <v>43721</v>
          </cell>
          <cell r="EI418">
            <v>167.71</v>
          </cell>
          <cell r="EJ418">
            <v>2.73956</v>
          </cell>
          <cell r="ES418">
            <v>43721</v>
          </cell>
          <cell r="ET418">
            <v>99.67</v>
          </cell>
          <cell r="EU418">
            <v>0.81240000000000001</v>
          </cell>
          <cell r="FD418">
            <v>43721</v>
          </cell>
          <cell r="FE418">
            <v>78.16</v>
          </cell>
          <cell r="FF418">
            <v>7.6009999999999994E-2</v>
          </cell>
          <cell r="FO418">
            <v>43721</v>
          </cell>
          <cell r="FP418">
            <v>132.47999999999999</v>
          </cell>
          <cell r="FQ418">
            <v>0.19220999999999999</v>
          </cell>
          <cell r="FZ418">
            <v>43721</v>
          </cell>
          <cell r="GA418">
            <v>42.13</v>
          </cell>
          <cell r="GB418">
            <v>0.96621999999999997</v>
          </cell>
          <cell r="GK418">
            <v>43721</v>
          </cell>
          <cell r="GL418">
            <v>83.08</v>
          </cell>
          <cell r="GM418">
            <v>0.28821000000000002</v>
          </cell>
        </row>
        <row r="419">
          <cell r="F419">
            <v>43724</v>
          </cell>
          <cell r="G419">
            <v>127.98</v>
          </cell>
          <cell r="H419">
            <v>0.59752000000000005</v>
          </cell>
          <cell r="Q419">
            <v>43724</v>
          </cell>
          <cell r="R419">
            <v>166.92</v>
          </cell>
          <cell r="S419">
            <v>0.11665</v>
          </cell>
          <cell r="AB419">
            <v>43724</v>
          </cell>
          <cell r="AC419">
            <v>107.52</v>
          </cell>
          <cell r="AD419">
            <v>0.23379</v>
          </cell>
          <cell r="AM419">
            <v>43724</v>
          </cell>
          <cell r="AN419">
            <v>523.54</v>
          </cell>
          <cell r="AO419">
            <v>0.31944</v>
          </cell>
          <cell r="AX419">
            <v>43724</v>
          </cell>
          <cell r="AY419">
            <v>55.38</v>
          </cell>
          <cell r="AZ419">
            <v>0.30153000000000002</v>
          </cell>
          <cell r="BI419">
            <v>43724</v>
          </cell>
          <cell r="BJ419">
            <v>63.27</v>
          </cell>
          <cell r="BK419">
            <v>0.12048</v>
          </cell>
          <cell r="BT419">
            <v>43720</v>
          </cell>
          <cell r="BU419">
            <v>2.0459999999999998</v>
          </cell>
          <cell r="BV419">
            <v>0.89624000000000004</v>
          </cell>
          <cell r="CE419">
            <v>43724</v>
          </cell>
          <cell r="CF419">
            <v>88.38</v>
          </cell>
          <cell r="CG419">
            <v>0.14709</v>
          </cell>
          <cell r="CP419">
            <v>43720</v>
          </cell>
          <cell r="CQ419">
            <v>6.25</v>
          </cell>
          <cell r="CR419">
            <v>2.1725500000000002</v>
          </cell>
          <cell r="DA419">
            <v>43724</v>
          </cell>
          <cell r="DB419">
            <v>15.2</v>
          </cell>
          <cell r="DC419">
            <v>1.6930000000000001E-2</v>
          </cell>
          <cell r="DL419">
            <v>43724</v>
          </cell>
          <cell r="DM419">
            <v>90.86</v>
          </cell>
          <cell r="DN419">
            <v>1.4806699999999999</v>
          </cell>
          <cell r="DW419">
            <v>43724</v>
          </cell>
          <cell r="DX419">
            <v>179.18</v>
          </cell>
          <cell r="DY419">
            <v>0.76375999999999999</v>
          </cell>
          <cell r="EH419">
            <v>43724</v>
          </cell>
          <cell r="EI419">
            <v>166.21</v>
          </cell>
          <cell r="EJ419">
            <v>2.4277199999999999</v>
          </cell>
          <cell r="ES419">
            <v>43724</v>
          </cell>
          <cell r="ET419">
            <v>99.25</v>
          </cell>
          <cell r="EU419">
            <v>0.37873000000000001</v>
          </cell>
          <cell r="FD419">
            <v>43724</v>
          </cell>
          <cell r="FE419">
            <v>77.27</v>
          </cell>
          <cell r="FF419">
            <v>6.5920000000000006E-2</v>
          </cell>
          <cell r="FO419">
            <v>43724</v>
          </cell>
          <cell r="FP419">
            <v>133.33000000000001</v>
          </cell>
          <cell r="FQ419">
            <v>0.14854000000000001</v>
          </cell>
          <cell r="FZ419">
            <v>43724</v>
          </cell>
          <cell r="GA419">
            <v>41.87</v>
          </cell>
          <cell r="GB419">
            <v>0.68749000000000005</v>
          </cell>
          <cell r="GK419">
            <v>43724</v>
          </cell>
          <cell r="GL419">
            <v>82.63</v>
          </cell>
          <cell r="GM419">
            <v>0.16294</v>
          </cell>
        </row>
        <row r="420">
          <cell r="F420">
            <v>43725</v>
          </cell>
          <cell r="G420">
            <v>130.05000000000001</v>
          </cell>
          <cell r="H420">
            <v>0.56730999999999998</v>
          </cell>
          <cell r="Q420">
            <v>43725</v>
          </cell>
          <cell r="R420">
            <v>164.39</v>
          </cell>
          <cell r="S420">
            <v>7.213E-2</v>
          </cell>
          <cell r="AB420">
            <v>43725</v>
          </cell>
          <cell r="AC420">
            <v>109.05</v>
          </cell>
          <cell r="AD420">
            <v>0.30692000000000003</v>
          </cell>
          <cell r="AM420">
            <v>43725</v>
          </cell>
          <cell r="AN420">
            <v>525.59</v>
          </cell>
          <cell r="AO420">
            <v>0.34165000000000001</v>
          </cell>
          <cell r="AX420">
            <v>43725</v>
          </cell>
          <cell r="AY420">
            <v>56</v>
          </cell>
          <cell r="AZ420">
            <v>0.39550999999999997</v>
          </cell>
          <cell r="BI420">
            <v>43725</v>
          </cell>
          <cell r="BJ420">
            <v>63.22</v>
          </cell>
          <cell r="BK420">
            <v>8.8090000000000002E-2</v>
          </cell>
          <cell r="BT420">
            <v>43721</v>
          </cell>
          <cell r="BU420">
            <v>2.056</v>
          </cell>
          <cell r="BV420">
            <v>1.3160499999999999</v>
          </cell>
          <cell r="CE420">
            <v>43725</v>
          </cell>
          <cell r="CF420">
            <v>87.89</v>
          </cell>
          <cell r="CG420">
            <v>0.13824</v>
          </cell>
          <cell r="CP420">
            <v>43721</v>
          </cell>
          <cell r="CQ420">
            <v>6.25</v>
          </cell>
          <cell r="CR420">
            <v>3.7716400000000001</v>
          </cell>
          <cell r="DA420">
            <v>43725</v>
          </cell>
          <cell r="DB420">
            <v>15.12</v>
          </cell>
          <cell r="DC420">
            <v>1.489E-2</v>
          </cell>
          <cell r="DL420">
            <v>43725</v>
          </cell>
          <cell r="DM420">
            <v>90.39</v>
          </cell>
          <cell r="DN420">
            <v>1.04389</v>
          </cell>
          <cell r="DW420">
            <v>43725</v>
          </cell>
          <cell r="DX420">
            <v>179.13</v>
          </cell>
          <cell r="DY420">
            <v>0.84492</v>
          </cell>
          <cell r="EH420">
            <v>43725</v>
          </cell>
          <cell r="EI420">
            <v>166.46</v>
          </cell>
          <cell r="EJ420">
            <v>2.2931300000000001</v>
          </cell>
          <cell r="ES420">
            <v>43725</v>
          </cell>
          <cell r="ET420">
            <v>98.72</v>
          </cell>
          <cell r="EU420">
            <v>0.68072999999999995</v>
          </cell>
          <cell r="FD420">
            <v>43725</v>
          </cell>
          <cell r="FE420">
            <v>76.400000000000006</v>
          </cell>
          <cell r="FF420">
            <v>6.8949999999999997E-2</v>
          </cell>
          <cell r="FO420">
            <v>43725</v>
          </cell>
          <cell r="FP420">
            <v>133.44999999999999</v>
          </cell>
          <cell r="FQ420">
            <v>0.21554000000000001</v>
          </cell>
          <cell r="FZ420">
            <v>43725</v>
          </cell>
          <cell r="GA420">
            <v>41.87</v>
          </cell>
          <cell r="GB420">
            <v>0.50497999999999998</v>
          </cell>
          <cell r="GK420">
            <v>43725</v>
          </cell>
          <cell r="GL420">
            <v>81.96</v>
          </cell>
          <cell r="GM420">
            <v>0.17965</v>
          </cell>
        </row>
        <row r="421">
          <cell r="F421">
            <v>43726</v>
          </cell>
          <cell r="G421">
            <v>130.47</v>
          </cell>
          <cell r="H421">
            <v>0.67201</v>
          </cell>
          <cell r="Q421">
            <v>43726</v>
          </cell>
          <cell r="R421">
            <v>165.21</v>
          </cell>
          <cell r="S421">
            <v>0.15858</v>
          </cell>
          <cell r="AB421">
            <v>43726</v>
          </cell>
          <cell r="AC421">
            <v>108.65</v>
          </cell>
          <cell r="AD421">
            <v>0.23180000000000001</v>
          </cell>
          <cell r="AM421">
            <v>43726</v>
          </cell>
          <cell r="AN421">
            <v>530.38</v>
          </cell>
          <cell r="AO421">
            <v>0.33278999999999997</v>
          </cell>
          <cell r="AX421">
            <v>43726</v>
          </cell>
          <cell r="AY421">
            <v>55.31</v>
          </cell>
          <cell r="AZ421">
            <v>0.45633000000000001</v>
          </cell>
          <cell r="BI421">
            <v>43726</v>
          </cell>
          <cell r="BJ421">
            <v>62.49</v>
          </cell>
          <cell r="BK421">
            <v>0.14247000000000001</v>
          </cell>
          <cell r="BT421">
            <v>43724</v>
          </cell>
          <cell r="BU421">
            <v>2</v>
          </cell>
          <cell r="BV421">
            <v>0.85053999999999996</v>
          </cell>
          <cell r="CE421">
            <v>43726</v>
          </cell>
          <cell r="CF421">
            <v>86.22</v>
          </cell>
          <cell r="CG421">
            <v>0.11562</v>
          </cell>
          <cell r="CP421">
            <v>43724</v>
          </cell>
          <cell r="CQ421">
            <v>6.1840000000000002</v>
          </cell>
          <cell r="CR421">
            <v>2.2414700000000001</v>
          </cell>
          <cell r="DA421">
            <v>43726</v>
          </cell>
          <cell r="DB421">
            <v>15.27</v>
          </cell>
          <cell r="DC421">
            <v>3.8899999999999998E-3</v>
          </cell>
          <cell r="DL421">
            <v>43726</v>
          </cell>
          <cell r="DM421">
            <v>90.02</v>
          </cell>
          <cell r="DN421">
            <v>0.79398999999999997</v>
          </cell>
          <cell r="DW421">
            <v>43726</v>
          </cell>
          <cell r="DX421">
            <v>179.11</v>
          </cell>
          <cell r="DY421">
            <v>0.68713000000000002</v>
          </cell>
          <cell r="EH421">
            <v>43726</v>
          </cell>
          <cell r="EI421">
            <v>167.97</v>
          </cell>
          <cell r="EJ421">
            <v>1.8440700000000001</v>
          </cell>
          <cell r="ES421">
            <v>43726</v>
          </cell>
          <cell r="ET421">
            <v>99.31</v>
          </cell>
          <cell r="EU421">
            <v>0.74917</v>
          </cell>
          <cell r="FD421">
            <v>43726</v>
          </cell>
          <cell r="FE421">
            <v>74.73</v>
          </cell>
          <cell r="FF421">
            <v>6.2590000000000007E-2</v>
          </cell>
          <cell r="FO421">
            <v>43726</v>
          </cell>
          <cell r="FP421">
            <v>131.71</v>
          </cell>
          <cell r="FQ421">
            <v>0.14410999999999999</v>
          </cell>
          <cell r="FZ421">
            <v>43726</v>
          </cell>
          <cell r="GA421">
            <v>41.96</v>
          </cell>
          <cell r="GB421">
            <v>0.88353000000000004</v>
          </cell>
          <cell r="GK421">
            <v>43726</v>
          </cell>
          <cell r="GL421">
            <v>81.33</v>
          </cell>
          <cell r="GM421">
            <v>0.17973</v>
          </cell>
        </row>
        <row r="422">
          <cell r="F422">
            <v>43727</v>
          </cell>
          <cell r="G422">
            <v>130.81</v>
          </cell>
          <cell r="H422">
            <v>0.83345000000000002</v>
          </cell>
          <cell r="Q422">
            <v>43727</v>
          </cell>
          <cell r="R422">
            <v>162.69</v>
          </cell>
          <cell r="S422">
            <v>0.10055</v>
          </cell>
          <cell r="AB422">
            <v>43727</v>
          </cell>
          <cell r="AC422">
            <v>109.05</v>
          </cell>
          <cell r="AD422">
            <v>0.36947999999999998</v>
          </cell>
          <cell r="AM422">
            <v>43727</v>
          </cell>
          <cell r="AN422">
            <v>531.28</v>
          </cell>
          <cell r="AO422">
            <v>0.24822</v>
          </cell>
          <cell r="AX422">
            <v>43727</v>
          </cell>
          <cell r="AY422">
            <v>54.81</v>
          </cell>
          <cell r="AZ422">
            <v>0.39068999999999998</v>
          </cell>
          <cell r="BI422">
            <v>43727</v>
          </cell>
          <cell r="BJ422">
            <v>61.07</v>
          </cell>
          <cell r="BK422">
            <v>0.16633999999999999</v>
          </cell>
          <cell r="BT422">
            <v>43725</v>
          </cell>
          <cell r="BU422">
            <v>2.0139999999999998</v>
          </cell>
          <cell r="BV422">
            <v>0.49076999999999998</v>
          </cell>
          <cell r="CE422">
            <v>43727</v>
          </cell>
          <cell r="CF422">
            <v>85.53</v>
          </cell>
          <cell r="CG422">
            <v>0.15862000000000001</v>
          </cell>
          <cell r="CP422">
            <v>43725</v>
          </cell>
          <cell r="CQ422">
            <v>6.3079999999999998</v>
          </cell>
          <cell r="CR422">
            <v>4.1749000000000001</v>
          </cell>
          <cell r="DA422">
            <v>43727</v>
          </cell>
          <cell r="DB422">
            <v>15.41</v>
          </cell>
          <cell r="DC422">
            <v>6.2050000000000001E-2</v>
          </cell>
          <cell r="DL422">
            <v>43727</v>
          </cell>
          <cell r="DM422">
            <v>90.21</v>
          </cell>
          <cell r="DN422">
            <v>1.0403899999999999</v>
          </cell>
          <cell r="DW422">
            <v>43727</v>
          </cell>
          <cell r="DX422">
            <v>177.87</v>
          </cell>
          <cell r="DY422">
            <v>0.51690999999999998</v>
          </cell>
          <cell r="EH422">
            <v>43727</v>
          </cell>
          <cell r="EI422">
            <v>166.77</v>
          </cell>
          <cell r="EJ422">
            <v>1.95305</v>
          </cell>
          <cell r="ES422">
            <v>43727</v>
          </cell>
          <cell r="ET422">
            <v>98.97</v>
          </cell>
          <cell r="EU422">
            <v>0.58450000000000002</v>
          </cell>
          <cell r="FD422">
            <v>43727</v>
          </cell>
          <cell r="FE422">
            <v>74.849999999999994</v>
          </cell>
          <cell r="FF422">
            <v>7.6550000000000007E-2</v>
          </cell>
          <cell r="FO422">
            <v>43727</v>
          </cell>
          <cell r="FP422">
            <v>130.66999999999999</v>
          </cell>
          <cell r="FQ422">
            <v>0.12798000000000001</v>
          </cell>
          <cell r="FZ422">
            <v>43727</v>
          </cell>
          <cell r="GA422">
            <v>41.28</v>
          </cell>
          <cell r="GB422">
            <v>0.84280999999999995</v>
          </cell>
          <cell r="GK422">
            <v>43727</v>
          </cell>
          <cell r="GL422">
            <v>80.709999999999994</v>
          </cell>
          <cell r="GM422">
            <v>0.17735999999999999</v>
          </cell>
        </row>
        <row r="423">
          <cell r="F423">
            <v>43728</v>
          </cell>
          <cell r="G423">
            <v>127.57</v>
          </cell>
          <cell r="H423">
            <v>1.4055299999999999</v>
          </cell>
          <cell r="Q423">
            <v>43728</v>
          </cell>
          <cell r="R423">
            <v>166.82</v>
          </cell>
          <cell r="S423">
            <v>0.26468000000000003</v>
          </cell>
          <cell r="AB423">
            <v>43728</v>
          </cell>
          <cell r="AC423">
            <v>107.85</v>
          </cell>
          <cell r="AD423">
            <v>0.54002000000000006</v>
          </cell>
          <cell r="AM423">
            <v>43728</v>
          </cell>
          <cell r="AN423">
            <v>527.26</v>
          </cell>
          <cell r="AO423">
            <v>0.43629000000000001</v>
          </cell>
          <cell r="AX423">
            <v>43728</v>
          </cell>
          <cell r="AY423">
            <v>54.44</v>
          </cell>
          <cell r="AZ423">
            <v>0.64800999999999997</v>
          </cell>
          <cell r="BI423">
            <v>43728</v>
          </cell>
          <cell r="BJ423">
            <v>60.5</v>
          </cell>
          <cell r="BK423">
            <v>0.31712000000000001</v>
          </cell>
          <cell r="BT423">
            <v>43726</v>
          </cell>
          <cell r="BU423">
            <v>1.9810000000000001</v>
          </cell>
          <cell r="BV423">
            <v>0.52278999999999998</v>
          </cell>
          <cell r="CE423">
            <v>43728</v>
          </cell>
          <cell r="CF423">
            <v>83.85</v>
          </cell>
          <cell r="CG423">
            <v>0.37934000000000001</v>
          </cell>
          <cell r="CP423">
            <v>43726</v>
          </cell>
          <cell r="CQ423">
            <v>6.3019999999999996</v>
          </cell>
          <cell r="CR423">
            <v>3.1909100000000001</v>
          </cell>
          <cell r="DA423">
            <v>43728</v>
          </cell>
          <cell r="DB423">
            <v>15.12</v>
          </cell>
          <cell r="DC423">
            <v>4.7200000000000002E-3</v>
          </cell>
          <cell r="DL423">
            <v>43728</v>
          </cell>
          <cell r="DM423">
            <v>89.88</v>
          </cell>
          <cell r="DN423">
            <v>2.1872799999999999</v>
          </cell>
          <cell r="DW423">
            <v>43728</v>
          </cell>
          <cell r="DX423">
            <v>177.04</v>
          </cell>
          <cell r="DY423">
            <v>1.0267500000000001</v>
          </cell>
          <cell r="EH423">
            <v>43728</v>
          </cell>
          <cell r="EI423">
            <v>168.31</v>
          </cell>
          <cell r="EJ423">
            <v>5.07951</v>
          </cell>
          <cell r="ES423">
            <v>43728</v>
          </cell>
          <cell r="ET423">
            <v>98.91</v>
          </cell>
          <cell r="EU423">
            <v>0.96370999999999996</v>
          </cell>
          <cell r="FD423">
            <v>43728</v>
          </cell>
          <cell r="FE423">
            <v>73.959999999999994</v>
          </cell>
          <cell r="FF423">
            <v>0.16089999999999999</v>
          </cell>
          <cell r="FO423">
            <v>43728</v>
          </cell>
          <cell r="FP423">
            <v>128.41999999999999</v>
          </cell>
          <cell r="FQ423">
            <v>0.46621000000000001</v>
          </cell>
          <cell r="FZ423">
            <v>43728</v>
          </cell>
          <cell r="GA423">
            <v>40.81</v>
          </cell>
          <cell r="GB423">
            <v>2.1055999999999999</v>
          </cell>
          <cell r="GK423">
            <v>43728</v>
          </cell>
          <cell r="GL423">
            <v>80.63</v>
          </cell>
          <cell r="GM423">
            <v>0.37809999999999999</v>
          </cell>
        </row>
        <row r="424">
          <cell r="F424">
            <v>43731</v>
          </cell>
          <cell r="G424">
            <v>128.56</v>
          </cell>
          <cell r="H424">
            <v>0.78630999999999995</v>
          </cell>
          <cell r="Q424">
            <v>43731</v>
          </cell>
          <cell r="R424">
            <v>168</v>
          </cell>
          <cell r="S424">
            <v>0.113</v>
          </cell>
          <cell r="AB424">
            <v>43731</v>
          </cell>
          <cell r="AC424">
            <v>109.31</v>
          </cell>
          <cell r="AD424">
            <v>0.26484999999999997</v>
          </cell>
          <cell r="AM424">
            <v>43731</v>
          </cell>
          <cell r="AN424">
            <v>529.44000000000005</v>
          </cell>
          <cell r="AO424">
            <v>0.29525000000000001</v>
          </cell>
          <cell r="AX424">
            <v>43731</v>
          </cell>
          <cell r="AY424">
            <v>53.68</v>
          </cell>
          <cell r="AZ424">
            <v>0.37963999999999998</v>
          </cell>
          <cell r="BI424">
            <v>43731</v>
          </cell>
          <cell r="BJ424">
            <v>60.88</v>
          </cell>
          <cell r="BK424">
            <v>0.10324999999999999</v>
          </cell>
          <cell r="BT424">
            <v>43727</v>
          </cell>
          <cell r="BU424">
            <v>2.016</v>
          </cell>
          <cell r="BV424">
            <v>0.54069</v>
          </cell>
          <cell r="CE424">
            <v>43731</v>
          </cell>
          <cell r="CF424">
            <v>84.15</v>
          </cell>
          <cell r="CG424">
            <v>6.479E-2</v>
          </cell>
          <cell r="CP424">
            <v>43727</v>
          </cell>
          <cell r="CQ424">
            <v>6.31</v>
          </cell>
          <cell r="CR424">
            <v>2.0968399999999998</v>
          </cell>
          <cell r="DA424">
            <v>43731</v>
          </cell>
          <cell r="DB424">
            <v>15.45</v>
          </cell>
          <cell r="DC424">
            <v>5.5599999999999998E-3</v>
          </cell>
          <cell r="DL424">
            <v>43731</v>
          </cell>
          <cell r="DM424">
            <v>89.45</v>
          </cell>
          <cell r="DN424">
            <v>1.2410099999999999</v>
          </cell>
          <cell r="DW424">
            <v>43731</v>
          </cell>
          <cell r="DX424">
            <v>181.06</v>
          </cell>
          <cell r="DY424">
            <v>1.05766</v>
          </cell>
          <cell r="EH424">
            <v>43731</v>
          </cell>
          <cell r="EI424">
            <v>167.14</v>
          </cell>
          <cell r="EJ424">
            <v>2.6503999999999999</v>
          </cell>
          <cell r="ES424">
            <v>43731</v>
          </cell>
          <cell r="ET424">
            <v>98.65</v>
          </cell>
          <cell r="EU424">
            <v>0.57684000000000002</v>
          </cell>
          <cell r="FD424">
            <v>43731</v>
          </cell>
          <cell r="FE424">
            <v>73.84</v>
          </cell>
          <cell r="FF424">
            <v>6.8750000000000006E-2</v>
          </cell>
          <cell r="FO424">
            <v>43731</v>
          </cell>
          <cell r="FP424">
            <v>128.93</v>
          </cell>
          <cell r="FQ424">
            <v>0.11674</v>
          </cell>
          <cell r="FZ424">
            <v>43731</v>
          </cell>
          <cell r="GA424">
            <v>41.06</v>
          </cell>
          <cell r="GB424">
            <v>0.73024</v>
          </cell>
          <cell r="GK424">
            <v>43731</v>
          </cell>
          <cell r="GL424">
            <v>80.84</v>
          </cell>
          <cell r="GM424">
            <v>0.21110999999999999</v>
          </cell>
        </row>
        <row r="425">
          <cell r="F425">
            <v>43732</v>
          </cell>
          <cell r="G425">
            <v>129.21</v>
          </cell>
          <cell r="H425">
            <v>0.67251000000000005</v>
          </cell>
          <cell r="Q425">
            <v>43732</v>
          </cell>
          <cell r="R425">
            <v>165.1</v>
          </cell>
          <cell r="S425">
            <v>0.18195</v>
          </cell>
          <cell r="AB425">
            <v>43732</v>
          </cell>
          <cell r="AC425">
            <v>107.51</v>
          </cell>
          <cell r="AD425">
            <v>0.23194000000000001</v>
          </cell>
          <cell r="AM425">
            <v>43732</v>
          </cell>
          <cell r="AN425">
            <v>526.38</v>
          </cell>
          <cell r="AO425">
            <v>0.36842000000000003</v>
          </cell>
          <cell r="AX425">
            <v>43732</v>
          </cell>
          <cell r="AY425">
            <v>53.06</v>
          </cell>
          <cell r="AZ425">
            <v>0.22483</v>
          </cell>
          <cell r="BI425">
            <v>43732</v>
          </cell>
          <cell r="BJ425">
            <v>60.18</v>
          </cell>
          <cell r="BK425">
            <v>0.10373</v>
          </cell>
          <cell r="BT425">
            <v>43728</v>
          </cell>
          <cell r="BU425">
            <v>2</v>
          </cell>
          <cell r="BV425">
            <v>1.54575</v>
          </cell>
          <cell r="CE425">
            <v>43732</v>
          </cell>
          <cell r="CF425">
            <v>83.67</v>
          </cell>
          <cell r="CG425">
            <v>0.10511</v>
          </cell>
          <cell r="CP425">
            <v>43728</v>
          </cell>
          <cell r="CQ425">
            <v>6.3680000000000003</v>
          </cell>
          <cell r="CR425">
            <v>24.489270000000001</v>
          </cell>
          <cell r="DA425">
            <v>43732</v>
          </cell>
          <cell r="DB425">
            <v>15.3</v>
          </cell>
          <cell r="DC425">
            <v>2.0230000000000001E-2</v>
          </cell>
          <cell r="DL425">
            <v>43732</v>
          </cell>
          <cell r="DM425">
            <v>89.88</v>
          </cell>
          <cell r="DN425">
            <v>1.7982199999999999</v>
          </cell>
          <cell r="DW425">
            <v>43732</v>
          </cell>
          <cell r="DX425">
            <v>177.7</v>
          </cell>
          <cell r="DY425">
            <v>0.90751999999999999</v>
          </cell>
          <cell r="EH425">
            <v>43732</v>
          </cell>
          <cell r="EI425">
            <v>165.76</v>
          </cell>
          <cell r="EJ425">
            <v>2.64974</v>
          </cell>
          <cell r="ES425">
            <v>43732</v>
          </cell>
          <cell r="ET425">
            <v>98.5</v>
          </cell>
          <cell r="EU425">
            <v>0.94794999999999996</v>
          </cell>
          <cell r="FD425">
            <v>43732</v>
          </cell>
          <cell r="FE425">
            <v>72.5</v>
          </cell>
          <cell r="FF425">
            <v>7.1559999999999999E-2</v>
          </cell>
          <cell r="FO425">
            <v>43732</v>
          </cell>
          <cell r="FP425">
            <v>129.25</v>
          </cell>
          <cell r="FQ425">
            <v>0.18315000000000001</v>
          </cell>
          <cell r="FZ425">
            <v>43732</v>
          </cell>
          <cell r="GA425">
            <v>40.51</v>
          </cell>
          <cell r="GB425">
            <v>0.90202000000000004</v>
          </cell>
          <cell r="GK425">
            <v>43732</v>
          </cell>
          <cell r="GL425">
            <v>80.37</v>
          </cell>
          <cell r="GM425">
            <v>0.45056000000000002</v>
          </cell>
        </row>
        <row r="426">
          <cell r="F426">
            <v>43733</v>
          </cell>
          <cell r="G426">
            <v>128.38</v>
          </cell>
          <cell r="H426">
            <v>0.41413</v>
          </cell>
          <cell r="Q426">
            <v>43733</v>
          </cell>
          <cell r="R426">
            <v>169.85</v>
          </cell>
          <cell r="S426">
            <v>0.10150000000000001</v>
          </cell>
          <cell r="AB426">
            <v>43733</v>
          </cell>
          <cell r="AC426">
            <v>110.52</v>
          </cell>
          <cell r="AD426">
            <v>0.53298999999999996</v>
          </cell>
          <cell r="AM426">
            <v>43733</v>
          </cell>
          <cell r="AN426">
            <v>528.05999999999995</v>
          </cell>
          <cell r="AO426">
            <v>0.24578</v>
          </cell>
          <cell r="AX426">
            <v>43733</v>
          </cell>
          <cell r="AY426">
            <v>53.73</v>
          </cell>
          <cell r="AZ426">
            <v>0.29859999999999998</v>
          </cell>
          <cell r="BI426">
            <v>43733</v>
          </cell>
          <cell r="BJ426">
            <v>60.41</v>
          </cell>
          <cell r="BK426">
            <v>0.14208999999999999</v>
          </cell>
          <cell r="BT426">
            <v>43731</v>
          </cell>
          <cell r="BU426">
            <v>1.95</v>
          </cell>
          <cell r="BV426">
            <v>0.59172999999999998</v>
          </cell>
          <cell r="CE426">
            <v>43733</v>
          </cell>
          <cell r="CF426">
            <v>84.12</v>
          </cell>
          <cell r="CG426">
            <v>0.13643</v>
          </cell>
          <cell r="CP426">
            <v>43731</v>
          </cell>
          <cell r="CQ426">
            <v>6.32</v>
          </cell>
          <cell r="CR426">
            <v>2.7892999999999999</v>
          </cell>
          <cell r="DA426">
            <v>43733</v>
          </cell>
          <cell r="DB426">
            <v>14.66</v>
          </cell>
          <cell r="DC426">
            <v>2.3220000000000001E-2</v>
          </cell>
          <cell r="DL426">
            <v>43733</v>
          </cell>
          <cell r="DM426">
            <v>90.51</v>
          </cell>
          <cell r="DN426">
            <v>0.77815999999999996</v>
          </cell>
          <cell r="DW426">
            <v>43733</v>
          </cell>
          <cell r="DX426">
            <v>181</v>
          </cell>
          <cell r="DY426">
            <v>0.72904999999999998</v>
          </cell>
          <cell r="EH426">
            <v>43733</v>
          </cell>
          <cell r="EI426">
            <v>166.93</v>
          </cell>
          <cell r="EJ426">
            <v>1.6635899999999999</v>
          </cell>
          <cell r="ES426">
            <v>43733</v>
          </cell>
          <cell r="ET426">
            <v>99.47</v>
          </cell>
          <cell r="EU426">
            <v>0.52881</v>
          </cell>
          <cell r="FD426">
            <v>43733</v>
          </cell>
          <cell r="FE426">
            <v>73.84</v>
          </cell>
          <cell r="FF426">
            <v>6.1310000000000003E-2</v>
          </cell>
          <cell r="FO426">
            <v>43733</v>
          </cell>
          <cell r="FP426">
            <v>130.53</v>
          </cell>
          <cell r="FQ426">
            <v>0.17782999999999999</v>
          </cell>
          <cell r="FZ426">
            <v>43733</v>
          </cell>
          <cell r="GA426">
            <v>40.68</v>
          </cell>
          <cell r="GB426">
            <v>0.94159999999999999</v>
          </cell>
          <cell r="GK426">
            <v>43733</v>
          </cell>
          <cell r="GL426">
            <v>81.05</v>
          </cell>
          <cell r="GM426">
            <v>0.27109</v>
          </cell>
        </row>
        <row r="427">
          <cell r="F427">
            <v>43734</v>
          </cell>
          <cell r="G427">
            <v>127.4</v>
          </cell>
          <cell r="H427">
            <v>0.29546</v>
          </cell>
          <cell r="Q427">
            <v>43734</v>
          </cell>
          <cell r="R427">
            <v>164.11</v>
          </cell>
          <cell r="S427">
            <v>8.9050000000000004E-2</v>
          </cell>
          <cell r="AB427">
            <v>43734</v>
          </cell>
          <cell r="AC427">
            <v>110.07</v>
          </cell>
          <cell r="AD427">
            <v>0.32540999999999998</v>
          </cell>
          <cell r="AM427">
            <v>43734</v>
          </cell>
          <cell r="AN427">
            <v>530.66</v>
          </cell>
          <cell r="AO427">
            <v>0.16696</v>
          </cell>
          <cell r="AX427">
            <v>43734</v>
          </cell>
          <cell r="AY427">
            <v>52.75</v>
          </cell>
          <cell r="AZ427">
            <v>0.19344</v>
          </cell>
          <cell r="BI427">
            <v>43734</v>
          </cell>
          <cell r="BJ427">
            <v>59.45</v>
          </cell>
          <cell r="BK427">
            <v>0.13799</v>
          </cell>
          <cell r="BT427">
            <v>43732</v>
          </cell>
          <cell r="BU427">
            <v>1.92</v>
          </cell>
          <cell r="BV427">
            <v>0.71182000000000001</v>
          </cell>
          <cell r="CE427">
            <v>43734</v>
          </cell>
          <cell r="CF427">
            <v>83.78</v>
          </cell>
          <cell r="CG427">
            <v>9.0380000000000002E-2</v>
          </cell>
          <cell r="CP427">
            <v>43732</v>
          </cell>
          <cell r="CQ427">
            <v>6.3920000000000003</v>
          </cell>
          <cell r="CR427">
            <v>4.7590700000000004</v>
          </cell>
          <cell r="DA427">
            <v>43734</v>
          </cell>
          <cell r="DB427">
            <v>14.8</v>
          </cell>
          <cell r="DC427">
            <v>1.9120000000000002E-2</v>
          </cell>
          <cell r="DL427">
            <v>43734</v>
          </cell>
          <cell r="DM427">
            <v>90.17</v>
          </cell>
          <cell r="DN427">
            <v>0.76710999999999996</v>
          </cell>
          <cell r="DW427">
            <v>43734</v>
          </cell>
          <cell r="DX427">
            <v>180.12</v>
          </cell>
          <cell r="DY427">
            <v>0.68637000000000004</v>
          </cell>
          <cell r="EH427">
            <v>43734</v>
          </cell>
          <cell r="EI427">
            <v>167.03</v>
          </cell>
          <cell r="EJ427">
            <v>1.9982599999999999</v>
          </cell>
          <cell r="ES427">
            <v>43734</v>
          </cell>
          <cell r="ET427">
            <v>99.52</v>
          </cell>
          <cell r="EU427">
            <v>0.50185999999999997</v>
          </cell>
          <cell r="FD427">
            <v>43734</v>
          </cell>
          <cell r="FE427">
            <v>72.930000000000007</v>
          </cell>
          <cell r="FF427">
            <v>4.3929999999999997E-2</v>
          </cell>
          <cell r="FO427">
            <v>43734</v>
          </cell>
          <cell r="FP427">
            <v>129.52000000000001</v>
          </cell>
          <cell r="FQ427">
            <v>0.14502999999999999</v>
          </cell>
          <cell r="FZ427">
            <v>43734</v>
          </cell>
          <cell r="GA427">
            <v>40.83</v>
          </cell>
          <cell r="GB427">
            <v>0.64188000000000001</v>
          </cell>
          <cell r="GK427">
            <v>43734</v>
          </cell>
          <cell r="GL427">
            <v>80.510000000000005</v>
          </cell>
          <cell r="GM427">
            <v>0.24018</v>
          </cell>
        </row>
        <row r="428">
          <cell r="F428">
            <v>43735</v>
          </cell>
          <cell r="G428">
            <v>124.74</v>
          </cell>
          <cell r="H428">
            <v>0.45794000000000001</v>
          </cell>
          <cell r="Q428">
            <v>43735</v>
          </cell>
          <cell r="R428">
            <v>164.87</v>
          </cell>
          <cell r="S428">
            <v>8.6550000000000002E-2</v>
          </cell>
          <cell r="AB428">
            <v>43735</v>
          </cell>
          <cell r="AC428">
            <v>107.73</v>
          </cell>
          <cell r="AD428">
            <v>0.55127000000000004</v>
          </cell>
          <cell r="AM428">
            <v>43735</v>
          </cell>
          <cell r="AN428">
            <v>518.19000000000005</v>
          </cell>
          <cell r="AO428">
            <v>0.32451999999999998</v>
          </cell>
          <cell r="AX428">
            <v>43735</v>
          </cell>
          <cell r="AY428">
            <v>52.06</v>
          </cell>
          <cell r="AZ428">
            <v>0.20014000000000001</v>
          </cell>
          <cell r="BI428">
            <v>43735</v>
          </cell>
          <cell r="BJ428">
            <v>59.15</v>
          </cell>
          <cell r="BK428">
            <v>0.1303</v>
          </cell>
          <cell r="BT428">
            <v>43733</v>
          </cell>
          <cell r="BU428">
            <v>1.8759999999999999</v>
          </cell>
          <cell r="BV428">
            <v>0.68920999999999999</v>
          </cell>
          <cell r="CE428">
            <v>43735</v>
          </cell>
          <cell r="CF428">
            <v>81.709999999999994</v>
          </cell>
          <cell r="CG428">
            <v>9.3240000000000003E-2</v>
          </cell>
          <cell r="CP428">
            <v>43733</v>
          </cell>
          <cell r="CQ428">
            <v>6.3559999999999999</v>
          </cell>
          <cell r="CR428">
            <v>2.1517599999999999</v>
          </cell>
          <cell r="DA428">
            <v>43735</v>
          </cell>
          <cell r="DB428">
            <v>14.66</v>
          </cell>
          <cell r="DC428">
            <v>3.8400000000000001E-3</v>
          </cell>
          <cell r="DL428">
            <v>43735</v>
          </cell>
          <cell r="DM428">
            <v>91.37</v>
          </cell>
          <cell r="DN428">
            <v>1.3804000000000001</v>
          </cell>
          <cell r="DW428">
            <v>43735</v>
          </cell>
          <cell r="DX428">
            <v>180.46</v>
          </cell>
          <cell r="DY428">
            <v>0.74055000000000004</v>
          </cell>
          <cell r="EH428">
            <v>43735</v>
          </cell>
          <cell r="EI428">
            <v>168.04</v>
          </cell>
          <cell r="EJ428">
            <v>2.51478</v>
          </cell>
          <cell r="ES428">
            <v>43735</v>
          </cell>
          <cell r="ET428">
            <v>100.13</v>
          </cell>
          <cell r="EU428">
            <v>0.57874000000000003</v>
          </cell>
          <cell r="FD428">
            <v>43735</v>
          </cell>
          <cell r="FE428">
            <v>73.180000000000007</v>
          </cell>
          <cell r="FF428">
            <v>7.0059999999999997E-2</v>
          </cell>
          <cell r="FO428">
            <v>43735</v>
          </cell>
          <cell r="FP428">
            <v>129.6</v>
          </cell>
          <cell r="FQ428">
            <v>0.20383000000000001</v>
          </cell>
          <cell r="FZ428">
            <v>43735</v>
          </cell>
          <cell r="GA428">
            <v>40.92</v>
          </cell>
          <cell r="GB428">
            <v>0.73011000000000004</v>
          </cell>
          <cell r="GK428">
            <v>43735</v>
          </cell>
          <cell r="GL428">
            <v>80.290000000000006</v>
          </cell>
          <cell r="GM428">
            <v>0.24740000000000001</v>
          </cell>
        </row>
        <row r="429">
          <cell r="F429">
            <v>43738</v>
          </cell>
          <cell r="G429">
            <v>124.88</v>
          </cell>
          <cell r="H429">
            <v>0.80039000000000005</v>
          </cell>
          <cell r="Q429">
            <v>43738</v>
          </cell>
          <cell r="R429">
            <v>165.91</v>
          </cell>
          <cell r="S429">
            <v>0.10851</v>
          </cell>
          <cell r="AB429">
            <v>43738</v>
          </cell>
          <cell r="AC429">
            <v>107.83</v>
          </cell>
          <cell r="AD429">
            <v>0.22372</v>
          </cell>
          <cell r="AM429">
            <v>43738</v>
          </cell>
          <cell r="AN429">
            <v>520.66999999999996</v>
          </cell>
          <cell r="AO429">
            <v>0.22119</v>
          </cell>
          <cell r="AX429">
            <v>43738</v>
          </cell>
          <cell r="AY429">
            <v>51.54</v>
          </cell>
          <cell r="AZ429">
            <v>0.26334000000000002</v>
          </cell>
          <cell r="BI429">
            <v>43738</v>
          </cell>
          <cell r="BJ429">
            <v>59.46</v>
          </cell>
          <cell r="BK429">
            <v>0.16231000000000001</v>
          </cell>
          <cell r="BT429">
            <v>43734</v>
          </cell>
          <cell r="BU429">
            <v>1.863</v>
          </cell>
          <cell r="BV429">
            <v>1.1762900000000001</v>
          </cell>
          <cell r="CE429">
            <v>43738</v>
          </cell>
          <cell r="CF429">
            <v>81.12</v>
          </cell>
          <cell r="CG429">
            <v>0.24836</v>
          </cell>
          <cell r="CP429">
            <v>43734</v>
          </cell>
          <cell r="CQ429">
            <v>6.3860000000000001</v>
          </cell>
          <cell r="CR429">
            <v>3.1459000000000001</v>
          </cell>
          <cell r="DA429">
            <v>43738</v>
          </cell>
          <cell r="DB429">
            <v>14.89</v>
          </cell>
          <cell r="DC429">
            <v>2.7799999999999999E-3</v>
          </cell>
          <cell r="DL429">
            <v>43738</v>
          </cell>
          <cell r="DM429">
            <v>91.82</v>
          </cell>
          <cell r="DN429">
            <v>1.2241</v>
          </cell>
          <cell r="DW429">
            <v>43738</v>
          </cell>
          <cell r="DX429">
            <v>180.61</v>
          </cell>
          <cell r="DY429">
            <v>0.57167000000000001</v>
          </cell>
          <cell r="EH429">
            <v>43738</v>
          </cell>
          <cell r="EI429">
            <v>169.2</v>
          </cell>
          <cell r="EJ429">
            <v>2.0894300000000001</v>
          </cell>
          <cell r="ES429">
            <v>43738</v>
          </cell>
          <cell r="ET429">
            <v>99.56</v>
          </cell>
          <cell r="EU429">
            <v>0.68671000000000004</v>
          </cell>
          <cell r="FD429">
            <v>43738</v>
          </cell>
          <cell r="FE429">
            <v>72.94</v>
          </cell>
          <cell r="FF429">
            <v>6.0929999999999998E-2</v>
          </cell>
          <cell r="FO429">
            <v>43738</v>
          </cell>
          <cell r="FP429">
            <v>129.37</v>
          </cell>
          <cell r="FQ429">
            <v>0.10746</v>
          </cell>
          <cell r="FZ429">
            <v>43738</v>
          </cell>
          <cell r="GA429">
            <v>40.94</v>
          </cell>
          <cell r="GB429">
            <v>0.83133000000000001</v>
          </cell>
          <cell r="GK429">
            <v>43738</v>
          </cell>
          <cell r="GL429">
            <v>80.63</v>
          </cell>
          <cell r="GM429">
            <v>0.16064999999999999</v>
          </cell>
        </row>
        <row r="430">
          <cell r="F430">
            <v>43739</v>
          </cell>
          <cell r="G430">
            <v>119.9</v>
          </cell>
          <cell r="H430">
            <v>0.79679999999999995</v>
          </cell>
          <cell r="Q430">
            <v>43739</v>
          </cell>
          <cell r="R430">
            <v>158.43</v>
          </cell>
          <cell r="S430">
            <v>9.0039999999999995E-2</v>
          </cell>
          <cell r="AB430">
            <v>43739</v>
          </cell>
          <cell r="AC430">
            <v>104.77</v>
          </cell>
          <cell r="AD430">
            <v>0.4269</v>
          </cell>
          <cell r="AM430">
            <v>43739</v>
          </cell>
          <cell r="AN430">
            <v>506.47</v>
          </cell>
          <cell r="AO430">
            <v>0.25650000000000001</v>
          </cell>
          <cell r="AX430">
            <v>43739</v>
          </cell>
          <cell r="AY430">
            <v>49.86</v>
          </cell>
          <cell r="AZ430">
            <v>0.19683</v>
          </cell>
          <cell r="BI430">
            <v>43739</v>
          </cell>
          <cell r="BJ430">
            <v>57.5</v>
          </cell>
          <cell r="BK430">
            <v>0.10398</v>
          </cell>
          <cell r="BT430">
            <v>43735</v>
          </cell>
          <cell r="BU430">
            <v>1.86</v>
          </cell>
          <cell r="BV430">
            <v>1.88062</v>
          </cell>
          <cell r="CE430">
            <v>43739</v>
          </cell>
          <cell r="CF430">
            <v>80.66</v>
          </cell>
          <cell r="CG430">
            <v>0.14152000000000001</v>
          </cell>
          <cell r="CP430">
            <v>43735</v>
          </cell>
          <cell r="CQ430">
            <v>6.3819999999999997</v>
          </cell>
          <cell r="CR430">
            <v>1.6960200000000001</v>
          </cell>
          <cell r="DA430">
            <v>43739</v>
          </cell>
          <cell r="DB430">
            <v>14.82</v>
          </cell>
          <cell r="DC430">
            <v>1.504E-2</v>
          </cell>
          <cell r="DL430">
            <v>43739</v>
          </cell>
          <cell r="DM430">
            <v>88.8</v>
          </cell>
          <cell r="DN430">
            <v>2.1642600000000001</v>
          </cell>
          <cell r="DW430">
            <v>43739</v>
          </cell>
          <cell r="DX430">
            <v>175.73</v>
          </cell>
          <cell r="DY430">
            <v>0.80164000000000002</v>
          </cell>
          <cell r="EH430">
            <v>43739</v>
          </cell>
          <cell r="EI430">
            <v>164.19</v>
          </cell>
          <cell r="EJ430">
            <v>2.8151700000000002</v>
          </cell>
          <cell r="ES430">
            <v>43739</v>
          </cell>
          <cell r="ET430">
            <v>96.27</v>
          </cell>
          <cell r="EU430">
            <v>0.69708999999999999</v>
          </cell>
          <cell r="FD430">
            <v>43739</v>
          </cell>
          <cell r="FE430">
            <v>70.459999999999994</v>
          </cell>
          <cell r="FF430">
            <v>8.2180000000000003E-2</v>
          </cell>
          <cell r="FO430">
            <v>43739</v>
          </cell>
          <cell r="FP430">
            <v>126.69</v>
          </cell>
          <cell r="FQ430">
            <v>0.21146000000000001</v>
          </cell>
          <cell r="FZ430">
            <v>43739</v>
          </cell>
          <cell r="GA430">
            <v>40.1</v>
          </cell>
          <cell r="GB430">
            <v>0.92972999999999995</v>
          </cell>
          <cell r="GK430">
            <v>43739</v>
          </cell>
          <cell r="GL430">
            <v>78.12</v>
          </cell>
          <cell r="GM430">
            <v>0.28386</v>
          </cell>
        </row>
        <row r="431">
          <cell r="F431">
            <v>43740</v>
          </cell>
          <cell r="G431">
            <v>121.7</v>
          </cell>
          <cell r="H431">
            <v>0.73594999999999999</v>
          </cell>
          <cell r="Q431">
            <v>43740</v>
          </cell>
          <cell r="R431">
            <v>157.66</v>
          </cell>
          <cell r="S431">
            <v>8.1089999999999995E-2</v>
          </cell>
          <cell r="AB431">
            <v>43740</v>
          </cell>
          <cell r="AC431">
            <v>103.99</v>
          </cell>
          <cell r="AD431">
            <v>0.26468000000000003</v>
          </cell>
          <cell r="AM431">
            <v>43740</v>
          </cell>
          <cell r="AN431">
            <v>499.76</v>
          </cell>
          <cell r="AO431">
            <v>0.34355000000000002</v>
          </cell>
          <cell r="AX431">
            <v>43740</v>
          </cell>
          <cell r="AY431">
            <v>48.93</v>
          </cell>
          <cell r="AZ431">
            <v>0.14235999999999999</v>
          </cell>
          <cell r="BI431">
            <v>43740</v>
          </cell>
          <cell r="BJ431">
            <v>56.2</v>
          </cell>
          <cell r="BK431">
            <v>0.12784000000000001</v>
          </cell>
          <cell r="BT431">
            <v>43738</v>
          </cell>
          <cell r="BU431">
            <v>1.8759999999999999</v>
          </cell>
          <cell r="BV431">
            <v>0.67323999999999995</v>
          </cell>
          <cell r="CE431">
            <v>43740</v>
          </cell>
          <cell r="CF431">
            <v>79.19</v>
          </cell>
          <cell r="CG431">
            <v>0.12425</v>
          </cell>
          <cell r="CP431">
            <v>43738</v>
          </cell>
          <cell r="CQ431">
            <v>6.35</v>
          </cell>
          <cell r="CR431">
            <v>3.5926100000000001</v>
          </cell>
          <cell r="DA431">
            <v>43740</v>
          </cell>
          <cell r="DB431">
            <v>14.76</v>
          </cell>
          <cell r="DC431">
            <v>3.9199999999999999E-3</v>
          </cell>
          <cell r="DL431">
            <v>43740</v>
          </cell>
          <cell r="DM431">
            <v>86.3</v>
          </cell>
          <cell r="DN431">
            <v>1.49214</v>
          </cell>
          <cell r="DW431">
            <v>43740</v>
          </cell>
          <cell r="DX431">
            <v>171.32</v>
          </cell>
          <cell r="DY431">
            <v>0.95979000000000003</v>
          </cell>
          <cell r="EH431">
            <v>43740</v>
          </cell>
          <cell r="EI431">
            <v>161.08000000000001</v>
          </cell>
          <cell r="EJ431">
            <v>4.5634199999999998</v>
          </cell>
          <cell r="ES431">
            <v>43740</v>
          </cell>
          <cell r="ET431">
            <v>94.09</v>
          </cell>
          <cell r="EU431">
            <v>0.99682999999999999</v>
          </cell>
          <cell r="FD431">
            <v>43740</v>
          </cell>
          <cell r="FE431">
            <v>69.2</v>
          </cell>
          <cell r="FF431">
            <v>4.4019999999999997E-2</v>
          </cell>
          <cell r="FO431">
            <v>43740</v>
          </cell>
          <cell r="FP431">
            <v>124.01</v>
          </cell>
          <cell r="FQ431">
            <v>0.17282</v>
          </cell>
          <cell r="FZ431">
            <v>43740</v>
          </cell>
          <cell r="GA431">
            <v>38.979999999999997</v>
          </cell>
          <cell r="GB431">
            <v>0.99058000000000002</v>
          </cell>
          <cell r="GK431">
            <v>43740</v>
          </cell>
          <cell r="GL431">
            <v>76.47</v>
          </cell>
          <cell r="GM431">
            <v>0.19266</v>
          </cell>
        </row>
        <row r="432">
          <cell r="F432">
            <v>43741</v>
          </cell>
          <cell r="G432">
            <v>122.5</v>
          </cell>
          <cell r="H432">
            <v>0.41471000000000002</v>
          </cell>
          <cell r="Q432">
            <v>43741</v>
          </cell>
          <cell r="R432">
            <v>155.91</v>
          </cell>
          <cell r="S432">
            <v>7.0970000000000005E-2</v>
          </cell>
          <cell r="AB432">
            <v>43741</v>
          </cell>
          <cell r="AC432">
            <v>105.8</v>
          </cell>
          <cell r="AD432">
            <v>0.24274000000000001</v>
          </cell>
          <cell r="AM432">
            <v>43741</v>
          </cell>
          <cell r="AN432">
            <v>507.23</v>
          </cell>
          <cell r="AO432">
            <v>0.19819000000000001</v>
          </cell>
          <cell r="AX432">
            <v>43741</v>
          </cell>
          <cell r="AY432">
            <v>48.93</v>
          </cell>
          <cell r="AZ432">
            <v>0.12372</v>
          </cell>
          <cell r="BI432">
            <v>43741</v>
          </cell>
          <cell r="BJ432">
            <v>56.55</v>
          </cell>
          <cell r="BK432">
            <v>0.12726000000000001</v>
          </cell>
          <cell r="BT432">
            <v>43739</v>
          </cell>
          <cell r="BU432">
            <v>1.829</v>
          </cell>
          <cell r="BV432">
            <v>1.1992100000000001</v>
          </cell>
          <cell r="CE432">
            <v>43741</v>
          </cell>
          <cell r="CF432">
            <v>79.819999999999993</v>
          </cell>
          <cell r="CG432">
            <v>5.9299999999999999E-2</v>
          </cell>
          <cell r="CP432">
            <v>43739</v>
          </cell>
          <cell r="CQ432">
            <v>6.31</v>
          </cell>
          <cell r="CR432">
            <v>1.56359</v>
          </cell>
          <cell r="DA432">
            <v>43741</v>
          </cell>
          <cell r="DB432">
            <v>14.75</v>
          </cell>
          <cell r="DC432">
            <v>9.6500000000000006E-3</v>
          </cell>
          <cell r="DL432">
            <v>43741</v>
          </cell>
          <cell r="DM432">
            <v>87.39</v>
          </cell>
          <cell r="DN432">
            <v>0.79700000000000004</v>
          </cell>
          <cell r="DW432">
            <v>43741</v>
          </cell>
          <cell r="DX432">
            <v>172.2</v>
          </cell>
          <cell r="DY432">
            <v>0.71909000000000001</v>
          </cell>
          <cell r="EH432">
            <v>43741</v>
          </cell>
          <cell r="EI432">
            <v>161.52000000000001</v>
          </cell>
          <cell r="EJ432">
            <v>3.1110899999999999</v>
          </cell>
          <cell r="ES432">
            <v>43741</v>
          </cell>
          <cell r="ET432">
            <v>94.57</v>
          </cell>
          <cell r="EU432">
            <v>0.67895000000000005</v>
          </cell>
          <cell r="FD432">
            <v>43741</v>
          </cell>
          <cell r="FE432">
            <v>69.760000000000005</v>
          </cell>
          <cell r="FF432">
            <v>4.505E-2</v>
          </cell>
          <cell r="FO432">
            <v>43741</v>
          </cell>
          <cell r="FP432">
            <v>125.1</v>
          </cell>
          <cell r="FQ432">
            <v>0.27684999999999998</v>
          </cell>
          <cell r="FZ432">
            <v>43741</v>
          </cell>
          <cell r="GA432">
            <v>39.01</v>
          </cell>
          <cell r="GB432">
            <v>1.0713299999999999</v>
          </cell>
          <cell r="GK432">
            <v>43741</v>
          </cell>
          <cell r="GL432">
            <v>76.86</v>
          </cell>
          <cell r="GM432">
            <v>0.21883</v>
          </cell>
        </row>
        <row r="433">
          <cell r="F433">
            <v>43742</v>
          </cell>
          <cell r="G433">
            <v>123.74</v>
          </cell>
          <cell r="H433">
            <v>0.35354999999999998</v>
          </cell>
          <cell r="Q433">
            <v>43742</v>
          </cell>
          <cell r="R433">
            <v>157.32</v>
          </cell>
          <cell r="S433">
            <v>6.9150000000000003E-2</v>
          </cell>
          <cell r="AB433">
            <v>43742</v>
          </cell>
          <cell r="AC433">
            <v>106.56</v>
          </cell>
          <cell r="AD433">
            <v>0.14074999999999999</v>
          </cell>
          <cell r="AM433">
            <v>43742</v>
          </cell>
          <cell r="AN433">
            <v>513.61</v>
          </cell>
          <cell r="AO433">
            <v>0.21323</v>
          </cell>
          <cell r="AX433">
            <v>43742</v>
          </cell>
          <cell r="AY433">
            <v>49.58</v>
          </cell>
          <cell r="AZ433">
            <v>0.11927</v>
          </cell>
          <cell r="BI433">
            <v>43742</v>
          </cell>
          <cell r="BJ433">
            <v>57.21</v>
          </cell>
          <cell r="BK433">
            <v>8.115E-2</v>
          </cell>
          <cell r="BT433">
            <v>43740</v>
          </cell>
          <cell r="BU433">
            <v>1.8149999999999999</v>
          </cell>
          <cell r="BV433">
            <v>0.45417000000000002</v>
          </cell>
          <cell r="CE433">
            <v>43742</v>
          </cell>
          <cell r="CF433">
            <v>80.739999999999995</v>
          </cell>
          <cell r="CG433">
            <v>5.1970000000000002E-2</v>
          </cell>
          <cell r="CP433">
            <v>43740</v>
          </cell>
          <cell r="CQ433">
            <v>6.13</v>
          </cell>
          <cell r="CR433">
            <v>1.9353800000000001</v>
          </cell>
          <cell r="DA433">
            <v>43742</v>
          </cell>
          <cell r="DB433">
            <v>14.82</v>
          </cell>
          <cell r="DC433">
            <v>8.5500000000000003E-3</v>
          </cell>
          <cell r="DL433">
            <v>43742</v>
          </cell>
          <cell r="DM433">
            <v>88.83</v>
          </cell>
          <cell r="DN433">
            <v>0.72470000000000001</v>
          </cell>
          <cell r="DW433">
            <v>43742</v>
          </cell>
          <cell r="DX433">
            <v>174.76</v>
          </cell>
          <cell r="DY433">
            <v>0.73085999999999995</v>
          </cell>
          <cell r="EH433">
            <v>43742</v>
          </cell>
          <cell r="EI433">
            <v>163.63</v>
          </cell>
          <cell r="EJ433">
            <v>2.7614900000000002</v>
          </cell>
          <cell r="ES433">
            <v>43742</v>
          </cell>
          <cell r="ET433">
            <v>95</v>
          </cell>
          <cell r="EU433">
            <v>0.88949999999999996</v>
          </cell>
          <cell r="FD433">
            <v>43742</v>
          </cell>
          <cell r="FE433">
            <v>70.989999999999995</v>
          </cell>
          <cell r="FF433">
            <v>4.2840000000000003E-2</v>
          </cell>
          <cell r="FO433">
            <v>43742</v>
          </cell>
          <cell r="FP433">
            <v>125.75</v>
          </cell>
          <cell r="FQ433">
            <v>0.18823000000000001</v>
          </cell>
          <cell r="FZ433">
            <v>43742</v>
          </cell>
          <cell r="GA433">
            <v>39.5</v>
          </cell>
          <cell r="GB433">
            <v>0.82638</v>
          </cell>
          <cell r="GK433">
            <v>43742</v>
          </cell>
          <cell r="GL433">
            <v>77.489999999999995</v>
          </cell>
          <cell r="GM433">
            <v>0.112</v>
          </cell>
        </row>
        <row r="434">
          <cell r="F434">
            <v>43745</v>
          </cell>
          <cell r="G434">
            <v>122.78</v>
          </cell>
          <cell r="H434">
            <v>0.42852000000000001</v>
          </cell>
          <cell r="Q434">
            <v>43745</v>
          </cell>
          <cell r="R434">
            <v>157.62</v>
          </cell>
          <cell r="S434">
            <v>0.10775</v>
          </cell>
          <cell r="AB434">
            <v>43745</v>
          </cell>
          <cell r="AC434">
            <v>106.04</v>
          </cell>
          <cell r="AD434">
            <v>0.15548999999999999</v>
          </cell>
          <cell r="AM434">
            <v>43745</v>
          </cell>
          <cell r="AN434">
            <v>514.41999999999996</v>
          </cell>
          <cell r="AO434">
            <v>0.20100999999999999</v>
          </cell>
          <cell r="AX434">
            <v>43745</v>
          </cell>
          <cell r="AY434">
            <v>49</v>
          </cell>
          <cell r="AZ434">
            <v>0.18811</v>
          </cell>
          <cell r="BI434">
            <v>43745</v>
          </cell>
          <cell r="BJ434">
            <v>57.65</v>
          </cell>
          <cell r="BK434">
            <v>0.11895</v>
          </cell>
          <cell r="BT434">
            <v>43741</v>
          </cell>
          <cell r="BU434">
            <v>1.8049999999999999</v>
          </cell>
          <cell r="BV434">
            <v>1.1755199999999999</v>
          </cell>
          <cell r="CE434">
            <v>43745</v>
          </cell>
          <cell r="CF434">
            <v>80.92</v>
          </cell>
          <cell r="CG434">
            <v>8.8660000000000003E-2</v>
          </cell>
          <cell r="CP434">
            <v>43741</v>
          </cell>
          <cell r="CQ434">
            <v>6.1079999999999997</v>
          </cell>
          <cell r="CR434">
            <v>2.12697</v>
          </cell>
          <cell r="DA434">
            <v>43745</v>
          </cell>
          <cell r="DB434">
            <v>14.83</v>
          </cell>
          <cell r="DC434">
            <v>4.8700000000000002E-3</v>
          </cell>
          <cell r="DL434">
            <v>43745</v>
          </cell>
          <cell r="DM434">
            <v>88</v>
          </cell>
          <cell r="DN434">
            <v>0.84370999999999996</v>
          </cell>
          <cell r="DW434">
            <v>43745</v>
          </cell>
          <cell r="DX434">
            <v>170.88</v>
          </cell>
          <cell r="DY434">
            <v>0.86087999999999998</v>
          </cell>
          <cell r="EH434">
            <v>43745</v>
          </cell>
          <cell r="EI434">
            <v>163.18</v>
          </cell>
          <cell r="EJ434">
            <v>2.2502300000000002</v>
          </cell>
          <cell r="ES434">
            <v>43745</v>
          </cell>
          <cell r="ET434">
            <v>94.64</v>
          </cell>
          <cell r="EU434">
            <v>0.59375999999999995</v>
          </cell>
          <cell r="FD434">
            <v>43745</v>
          </cell>
          <cell r="FE434">
            <v>71.03</v>
          </cell>
          <cell r="FF434">
            <v>9.0740000000000001E-2</v>
          </cell>
          <cell r="FO434">
            <v>43745</v>
          </cell>
          <cell r="FP434">
            <v>126.72</v>
          </cell>
          <cell r="FQ434">
            <v>0.26785999999999999</v>
          </cell>
          <cell r="FZ434">
            <v>43745</v>
          </cell>
          <cell r="GA434">
            <v>39.270000000000003</v>
          </cell>
          <cell r="GB434">
            <v>0.66485000000000005</v>
          </cell>
          <cell r="GK434">
            <v>43745</v>
          </cell>
          <cell r="GL434">
            <v>76.53</v>
          </cell>
          <cell r="GM434">
            <v>0.16239000000000001</v>
          </cell>
        </row>
        <row r="435">
          <cell r="BT435">
            <v>43742</v>
          </cell>
          <cell r="BU435">
            <v>1.8149999999999999</v>
          </cell>
          <cell r="BV435">
            <v>0.42403000000000002</v>
          </cell>
          <cell r="CP435">
            <v>43742</v>
          </cell>
          <cell r="CQ435">
            <v>6.2140000000000004</v>
          </cell>
          <cell r="CR435">
            <v>1.7788999999999999</v>
          </cell>
        </row>
        <row r="436">
          <cell r="BT436">
            <v>43745</v>
          </cell>
          <cell r="BU436">
            <v>1.8</v>
          </cell>
          <cell r="BV436">
            <v>0.40966999999999998</v>
          </cell>
          <cell r="CP436">
            <v>43745</v>
          </cell>
          <cell r="CQ436">
            <v>6.2779999999999996</v>
          </cell>
          <cell r="CR436">
            <v>2.6793200000000001</v>
          </cell>
        </row>
      </sheetData>
      <sheetData sheetId="4"/>
      <sheetData sheetId="5"/>
      <sheetData sheetId="6"/>
      <sheetData sheetId="7"/>
      <sheetData sheetId="8"/>
      <sheetData sheetId="9"/>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CIQ_ChartParameters"/>
      <sheetName val="--&gt; Outputs"/>
      <sheetName val="Tables"/>
      <sheetName val="Profiles"/>
      <sheetName val="MiniCharts"/>
      <sheetName val="--&gt; Group1 "/>
      <sheetName val="TEMPLATE"/>
      <sheetName val="_CIQHiddenCacheSheet"/>
      <sheetName val="--&gt; Group 2"/>
      <sheetName val="--&gt; Data"/>
      <sheetName val="Tax rates"/>
      <sheetName val="Countrie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sonality"/>
      <sheetName val="graph"/>
    </sheetNames>
    <sheetDataSet>
      <sheetData sheetId="0"/>
      <sheetData sheetId="1" refreshError="1">
        <row r="3">
          <cell r="B3">
            <v>8747</v>
          </cell>
        </row>
        <row r="4">
          <cell r="B4">
            <v>10767</v>
          </cell>
        </row>
        <row r="5">
          <cell r="B5">
            <v>10860</v>
          </cell>
        </row>
        <row r="6">
          <cell r="B6">
            <v>6608</v>
          </cell>
        </row>
        <row r="7">
          <cell r="B7">
            <v>8610</v>
          </cell>
        </row>
        <row r="8">
          <cell r="B8">
            <v>9867</v>
          </cell>
        </row>
        <row r="9">
          <cell r="B9">
            <v>16492</v>
          </cell>
        </row>
        <row r="10">
          <cell r="B10">
            <v>13446</v>
          </cell>
        </row>
        <row r="11">
          <cell r="B11">
            <v>16443</v>
          </cell>
        </row>
        <row r="12">
          <cell r="B12">
            <v>14281</v>
          </cell>
        </row>
        <row r="13">
          <cell r="B13">
            <v>12686</v>
          </cell>
        </row>
        <row r="14">
          <cell r="B14">
            <v>7212</v>
          </cell>
        </row>
        <row r="36">
          <cell r="B36" t="e">
            <v>#REF!</v>
          </cell>
        </row>
        <row r="37">
          <cell r="B37" t="e">
            <v>#REF!</v>
          </cell>
        </row>
        <row r="38">
          <cell r="B38" t="e">
            <v>#REF!</v>
          </cell>
        </row>
        <row r="39">
          <cell r="B39" t="e">
            <v>#REF!</v>
          </cell>
        </row>
        <row r="40">
          <cell r="B40" t="e">
            <v>#REF!</v>
          </cell>
        </row>
        <row r="41">
          <cell r="B41" t="e">
            <v>#REF!</v>
          </cell>
        </row>
        <row r="42">
          <cell r="B42" t="e">
            <v>#REF!</v>
          </cell>
        </row>
        <row r="43">
          <cell r="B43" t="e">
            <v>#REF!</v>
          </cell>
        </row>
        <row r="44">
          <cell r="B44" t="e">
            <v>#REF!</v>
          </cell>
        </row>
        <row r="45">
          <cell r="B45" t="e">
            <v>#REF!</v>
          </cell>
        </row>
        <row r="46">
          <cell r="B46" t="e">
            <v>#REF!</v>
          </cell>
        </row>
        <row r="47">
          <cell r="B47" t="e">
            <v>#REF!</v>
          </cell>
        </row>
      </sheetData>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Control"/>
      <sheetName val="TOC"/>
      <sheetName val="Report"/>
      <sheetName val="Xaxis"/>
      <sheetName val="A"/>
      <sheetName val="B"/>
      <sheetName val="N"/>
      <sheetName val="H"/>
      <sheetName val="U"/>
      <sheetName val="V"/>
      <sheetName val="C"/>
      <sheetName val="D"/>
      <sheetName val="E"/>
      <sheetName val="F"/>
      <sheetName val="G"/>
      <sheetName val="K"/>
      <sheetName val="L"/>
      <sheetName val="M"/>
      <sheetName val="O"/>
      <sheetName val="P"/>
      <sheetName val="Q"/>
      <sheetName val="R"/>
      <sheetName val="S"/>
      <sheetName val="T"/>
      <sheetName val="W"/>
      <sheetName val="X"/>
      <sheetName val="Assumptions"/>
    </sheetNames>
    <sheetDataSet>
      <sheetData sheetId="0" refreshError="1"/>
      <sheetData sheetId="1">
        <row r="3">
          <cell r="B3">
            <v>1</v>
          </cell>
        </row>
      </sheetData>
      <sheetData sheetId="2" refreshError="1"/>
      <sheetData sheetId="3" refreshError="1"/>
      <sheetData sheetId="4">
        <row r="4">
          <cell r="D4" t="str">
            <v>Dec-2003</v>
          </cell>
        </row>
      </sheetData>
      <sheetData sheetId="5">
        <row r="18">
          <cell r="D18" t="str">
            <v>Acme, Inc.</v>
          </cell>
        </row>
      </sheetData>
      <sheetData sheetId="6">
        <row r="22">
          <cell r="D22" t="str">
            <v>(Millions of $)</v>
          </cell>
        </row>
      </sheetData>
      <sheetData sheetId="7" refreshError="1"/>
      <sheetData sheetId="8" refreshError="1"/>
      <sheetData sheetId="9" refreshError="1"/>
      <sheetData sheetId="10" refreshError="1"/>
      <sheetData sheetId="11">
        <row r="4">
          <cell r="B4">
            <v>2</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ACTvsCurPlan"/>
    </sheetNames>
    <sheetDataSet>
      <sheetData sheetId="0"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
      <sheetName val="Sheet1"/>
      <sheetName val="현금및현금등가물"/>
      <sheetName val="원본"/>
      <sheetName val="XL4Poppy"/>
      <sheetName val="T6-6(2)"/>
      <sheetName val="연습장소"/>
      <sheetName val="SUMMARY"/>
      <sheetName val="A-A"/>
      <sheetName val="대외공문"/>
      <sheetName val="TH9709"/>
      <sheetName val="basic_info"/>
      <sheetName val="세부추진"/>
      <sheetName val="부산4"/>
      <sheetName val="MSN Oct 1-5"/>
      <sheetName val="수정분개"/>
      <sheetName val="SETHEADER"/>
      <sheetName val="SETLEAF"/>
      <sheetName val="해외생산"/>
      <sheetName val="합계잔액시산표"/>
      <sheetName val="의왕"/>
      <sheetName val="Macro1"/>
      <sheetName val="10한빛"/>
      <sheetName val="지급보증금74"/>
      <sheetName val="Sheet2"/>
      <sheetName val="June."/>
      <sheetName val="013199"/>
      <sheetName val="AP HK"/>
      <sheetName val="Data"/>
      <sheetName val="안정기재료비"/>
      <sheetName val="조직도_99"/>
      <sheetName val="F-B"/>
      <sheetName val="F-B-21"/>
      <sheetName val="F-B-3"/>
      <sheetName val="F-B-4"/>
      <sheetName val="118.세금과공과"/>
      <sheetName val="Asset9809CAK"/>
      <sheetName val="유통망계획"/>
      <sheetName val="Guidance"/>
      <sheetName val="Quarterly Splits"/>
      <sheetName val="Introduction"/>
      <sheetName val="2월"/>
      <sheetName val="Packing수불"/>
      <sheetName val="Scrap"/>
      <sheetName val="CELL"/>
      <sheetName val="생산계획"/>
      <sheetName val="월간total"/>
      <sheetName val="실적입력"/>
      <sheetName val="CELL 생산일보 "/>
      <sheetName val="PackCost"/>
      <sheetName val="판가&amp;매출"/>
      <sheetName val="비용구조(가동률)"/>
      <sheetName val="수율&amp;원재료비"/>
      <sheetName val="유화"/>
      <sheetName val="판가반영"/>
      <sheetName val="월별생산"/>
      <sheetName val="구분 정보"/>
      <sheetName val="2. Definitions"/>
      <sheetName val="송전기본"/>
      <sheetName val="MSVT"/>
      <sheetName val="INMD1198"/>
      <sheetName val="EEE 1916신정엽씨확인"/>
      <sheetName val="List"/>
      <sheetName val="Sheet1 (2)"/>
      <sheetName val="LTFX"/>
      <sheetName val="Acclist(SR,KR,COIC,ACE)"/>
      <sheetName val="9609Aß"/>
      <sheetName val="CD-실적"/>
      <sheetName val="기본정보"/>
      <sheetName val="상용_mp"/>
      <sheetName val="TOTAL-PL"/>
      <sheetName val="5.1 본사"/>
      <sheetName val="법인세등 (2)"/>
      <sheetName val="Cover"/>
      <sheetName val="비용flux test"/>
      <sheetName val="선급금"/>
      <sheetName val="ST"/>
      <sheetName val="손익요약(미사용)"/>
      <sheetName val="COND"/>
      <sheetName val="라인제조"/>
      <sheetName val="Du_lieu"/>
      <sheetName val="누TB"/>
      <sheetName val="DA "/>
      <sheetName val="원_VL"/>
      <sheetName val="YOEMAGUM"/>
      <sheetName val="108.수선비"/>
      <sheetName val="Parts"/>
      <sheetName val="Relation"/>
      <sheetName val="RelationReport"/>
      <sheetName val="차량운반구상각"/>
      <sheetName val="시산표"/>
      <sheetName val="Cash Flow"/>
      <sheetName val="1996"/>
      <sheetName val="BAL.(TTL)"/>
      <sheetName val="27M&amp;I - Input"/>
      <sheetName val="건설중인"/>
      <sheetName val="매출"/>
      <sheetName val="MSN_Oct_1-5"/>
      <sheetName val="AP_HK"/>
      <sheetName val="EEE_1916신정엽씨확인"/>
      <sheetName val="CELL_생산일보_"/>
      <sheetName val="Sheet1_(2)"/>
      <sheetName val="Quarterly_Splits"/>
      <sheetName val="공급설비"/>
      <sheetName val="인건비"/>
      <sheetName val="raw_data"/>
      <sheetName val="7회생채권자표"/>
      <sheetName val="설비 가동현황"/>
      <sheetName val="Value Driver IV (Capex inv.)"/>
      <sheetName val="CTV 02"/>
      <sheetName val="NAME"/>
      <sheetName val="정산표"/>
      <sheetName val="한계원가"/>
      <sheetName val="부동산현황표"/>
      <sheetName val="0.총괄"/>
      <sheetName val="EEE 1916"/>
      <sheetName val="TT 0dl"/>
      <sheetName val="Identify_Contract"/>
      <sheetName val="PAYS"/>
      <sheetName val="HISTORICAL"/>
      <sheetName val="FORECASTING"/>
      <sheetName val="計算(彙總)"/>
      <sheetName val="ROUTES"/>
      <sheetName val="June_"/>
      <sheetName val="Library Procedures"/>
      <sheetName val="P&amp;L(-T9)"/>
      <sheetName val="경제성분석"/>
      <sheetName val="미수수익"/>
      <sheetName val="AR_IS"/>
      <sheetName val="가공사"/>
      <sheetName val="01"/>
      <sheetName val="07items2000opl"/>
      <sheetName val="XLUTIL"/>
      <sheetName val="Köpfe"/>
      <sheetName val="ORDER"/>
      <sheetName val="Calcs for Sensitivy"/>
      <sheetName val="DCF Inputs"/>
      <sheetName val="INDEX"/>
      <sheetName val="3100"/>
      <sheetName val="1100"/>
      <sheetName val="2600"/>
      <sheetName val="2500"/>
      <sheetName val="수정시산표"/>
      <sheetName val="Sch7a (토요일)"/>
      <sheetName val="1.매출추정"/>
      <sheetName val="3.제조원가"/>
      <sheetName val="4.판관비"/>
      <sheetName val="IS"/>
      <sheetName val="6.운전자본변동"/>
      <sheetName val="5.유형,무형자산"/>
      <sheetName val="7.변수"/>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
      <sheetName val="SUMMARY"/>
      <sheetName val="T6-6(2)"/>
      <sheetName val="10급"/>
      <sheetName val="11급"/>
      <sheetName val="12급"/>
      <sheetName val="개인정보"/>
      <sheetName val="합계잔액시산표"/>
      <sheetName val="상담파트"/>
      <sheetName val="Asset9809CAK"/>
      <sheetName val="raw_data"/>
      <sheetName val="7회생채권자표"/>
      <sheetName val="TH9808"/>
      <sheetName val="YTD Sales(0411)"/>
      <sheetName val="HISTORICAL"/>
      <sheetName val="FORECASTING"/>
      <sheetName val="2월"/>
      <sheetName val="설비 가동현황"/>
      <sheetName val=" 견적서"/>
      <sheetName val="인건비"/>
      <sheetName val="A-A"/>
      <sheetName val="CD-실적"/>
      <sheetName val="GRACE"/>
      <sheetName val="5.1 본사"/>
      <sheetName val="Parameter"/>
      <sheetName val="June."/>
      <sheetName val="경제성분석"/>
      <sheetName val="ST"/>
      <sheetName val="부가가치"/>
      <sheetName val="손익요약(미사용)"/>
      <sheetName val="Sheet1"/>
      <sheetName val="披露表(上市)"/>
      <sheetName val="시산표"/>
      <sheetName val="현금및현금등가물"/>
      <sheetName val="지급보증금74"/>
      <sheetName val="월별생산"/>
      <sheetName val="지점장"/>
      <sheetName val="Parts"/>
      <sheetName val="Relation"/>
      <sheetName val="RelationReport"/>
      <sheetName val="선급금"/>
      <sheetName val="요인분석"/>
      <sheetName val="YTD_Sales(0411)"/>
      <sheetName val="Non-Statistical Sampling Master"/>
      <sheetName val="Two Step Revenue Testing Master"/>
      <sheetName val="Global Data"/>
      <sheetName val="가공사"/>
      <sheetName val="LeadSchedule"/>
      <sheetName val="Library Procedures"/>
      <sheetName val="지급월수"/>
      <sheetName val="Cash Flow"/>
      <sheetName val="구분 정보"/>
      <sheetName val="유화"/>
      <sheetName val="Köpfe"/>
      <sheetName val="27M&amp;I - Input"/>
      <sheetName val="f3"/>
      <sheetName val="누TB"/>
      <sheetName val="설비_가동현황"/>
      <sheetName val="_견적서"/>
      <sheetName val="Cost Reduc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통"/>
      <sheetName val="JA"/>
      <sheetName val="E"/>
      <sheetName val="E1"/>
      <sheetName val="E1.1"/>
      <sheetName val="E2"/>
      <sheetName val="K"/>
      <sheetName val="K1"/>
      <sheetName val="K2"/>
      <sheetName val="K3"/>
      <sheetName val="U1"/>
      <sheetName val="U1.1"/>
      <sheetName val="U1.2"/>
      <sheetName val="L"/>
      <sheetName val="L1"/>
      <sheetName val="R"/>
      <sheetName val="R1"/>
      <sheetName val="R2"/>
      <sheetName val="변호사조회서"/>
      <sheetName val="주당순이익"/>
      <sheetName val="부가가치계산"/>
      <sheetName val="주총이사회의사록"/>
      <sheetName val="T"/>
      <sheetName val="RE"/>
      <sheetName val="RE (최종)"/>
      <sheetName val="I"/>
      <sheetName val="O"/>
      <sheetName val="BSarp"/>
      <sheetName val="PLarp"/>
      <sheetName val="감사수정사항"/>
      <sheetName val="WBS"/>
      <sheetName val="WPL"/>
      <sheetName val="최종BSarp"/>
      <sheetName val="최종PLarp"/>
      <sheetName val="전체지분도"/>
      <sheetName val="목록"/>
      <sheetName val="추정9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lti Waterfall"/>
      <sheetName val="Sales by geographic"/>
      <sheetName val="Index&gt;&gt;&gt;"/>
      <sheetName val="Format rules"/>
      <sheetName val="1. Overview&gt;&gt;&gt;"/>
      <sheetName val="1.1 Market share"/>
      <sheetName val="1.2 PEST"/>
      <sheetName val="1.3 5 forces"/>
      <sheetName val="1.4 SWOT"/>
      <sheetName val="1.5 Mgt org"/>
      <sheetName val="1.6 Co org"/>
      <sheetName val="1.7 Employees"/>
      <sheetName val="1.8 Contracts"/>
      <sheetName val="1.9 key milestones"/>
      <sheetName val="1.10 Carve out"/>
      <sheetName val="1.11 Related parties"/>
      <sheetName val="1.12 KPIs"/>
      <sheetName val="2. Trading&gt;&gt;&gt;"/>
      <sheetName val="2.1 P&amp;L"/>
      <sheetName val="2.2a Seasonality"/>
      <sheetName val="2.2b MA sales"/>
      <sheetName val="2.3 Sales mix"/>
      <sheetName val="2.4 Customers"/>
      <sheetName val="2.5 CAGR"/>
      <sheetName val="2.6 USP"/>
      <sheetName val="2.6b COS"/>
      <sheetName val="2.7 SG&amp;A"/>
      <sheetName val="2.7b Labour"/>
      <sheetName val="2.8a Norm"/>
      <sheetName val="2.8b Norm"/>
      <sheetName val="2.8c Norm"/>
      <sheetName val="2.9 Current"/>
      <sheetName val="2.10 LTM"/>
      <sheetName val="2.11 Portf"/>
      <sheetName val="2.12 Run rate"/>
      <sheetName val="2.13a Bridge EBITDA 1"/>
      <sheetName val="2.13b Bridge EBITDA 2"/>
      <sheetName val="2.13c Bridge EBITDA 3"/>
      <sheetName val="2.13d Bridge EBITDA 4"/>
      <sheetName val="2.13e Bridge EBITDA 5"/>
      <sheetName val="2.13f Bridge EBITDA 6"/>
      <sheetName val="3. Balance sheet&gt;&gt;&gt;"/>
      <sheetName val="3.1 BS"/>
      <sheetName val="3.2 IA"/>
      <sheetName val="3.3 Fixed assets"/>
      <sheetName val="3.4 Stock"/>
      <sheetName val="3.5 Aging"/>
      <sheetName val="3.6 Equity"/>
      <sheetName val="3.7a Net debt"/>
      <sheetName val="3.7b Net debt details 1"/>
      <sheetName val="3.7c Net debt details 2"/>
      <sheetName val="3.7d Net debt details 3"/>
      <sheetName val="3.7e Net debt details 4"/>
      <sheetName val="3.8 Adjusted net debt"/>
      <sheetName val="3.9a Provisions"/>
      <sheetName val="3.9b Provisions detail 1"/>
      <sheetName val="3.9c Provisions detail 2"/>
      <sheetName val="3.9d Provisions detail 3"/>
      <sheetName val="3.10 Off BS "/>
      <sheetName val="4. Cash flow&gt;&gt;&gt;"/>
      <sheetName val="4.1 CF"/>
      <sheetName val="4.2a WC"/>
      <sheetName val="4.2b Norm WC"/>
      <sheetName val="4.2c Norm WC"/>
      <sheetName val="4.3a Mon WC"/>
      <sheetName val="4.3b Mon WC 2"/>
      <sheetName val="4.4 Capex"/>
      <sheetName val="4.5a Mly FCF"/>
      <sheetName val="4.5b Mly FCF"/>
      <sheetName val="4.5c Cash"/>
      <sheetName val="5. BP&gt;&gt;&gt;"/>
      <sheetName val="5.1 P&amp;L"/>
      <sheetName val="5.2 Sales mix"/>
      <sheetName val="5.3 COS"/>
      <sheetName val="5.4 SG&amp;A"/>
      <sheetName val="5.5 CF"/>
      <sheetName val="5.6 Capex"/>
      <sheetName val="5.7 Budget accuracy"/>
      <sheetName val="5.8 Sensitivity"/>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sheetData sheetId="14"/>
      <sheetData sheetId="15" refreshError="1">
        <row r="6">
          <cell r="C6" t="str">
            <v>M€</v>
          </cell>
          <cell r="D6" t="str">
            <v>FY03</v>
          </cell>
          <cell r="E6" t="str">
            <v>FY04</v>
          </cell>
          <cell r="F6" t="str">
            <v>FY05</v>
          </cell>
        </row>
        <row r="8">
          <cell r="C8" t="str">
            <v>Party 1</v>
          </cell>
          <cell r="D8">
            <v>1</v>
          </cell>
          <cell r="E8">
            <v>2</v>
          </cell>
          <cell r="F8">
            <v>3</v>
          </cell>
        </row>
        <row r="9">
          <cell r="C9" t="str">
            <v>Party 2</v>
          </cell>
          <cell r="D9">
            <v>4</v>
          </cell>
          <cell r="E9">
            <v>5</v>
          </cell>
          <cell r="F9">
            <v>6</v>
          </cell>
        </row>
        <row r="10">
          <cell r="C10" t="str">
            <v>Party 3</v>
          </cell>
          <cell r="D10">
            <v>7</v>
          </cell>
          <cell r="E10">
            <v>8</v>
          </cell>
          <cell r="F10">
            <v>9</v>
          </cell>
        </row>
        <row r="11">
          <cell r="C11" t="str">
            <v>Sales</v>
          </cell>
          <cell r="D11">
            <v>12</v>
          </cell>
          <cell r="E11">
            <v>15</v>
          </cell>
          <cell r="F11">
            <v>18</v>
          </cell>
        </row>
        <row r="13">
          <cell r="C13" t="str">
            <v>Party 1</v>
          </cell>
          <cell r="D13">
            <v>-1</v>
          </cell>
          <cell r="E13">
            <v>-2</v>
          </cell>
          <cell r="F13">
            <v>-3</v>
          </cell>
        </row>
        <row r="14">
          <cell r="C14" t="str">
            <v>Party 2</v>
          </cell>
          <cell r="D14">
            <v>-4</v>
          </cell>
          <cell r="E14">
            <v>-5</v>
          </cell>
          <cell r="F14">
            <v>-6</v>
          </cell>
        </row>
        <row r="15">
          <cell r="C15" t="str">
            <v>Party 3</v>
          </cell>
          <cell r="D15">
            <v>-7</v>
          </cell>
          <cell r="E15">
            <v>-8</v>
          </cell>
          <cell r="F15">
            <v>-9</v>
          </cell>
        </row>
        <row r="16">
          <cell r="C16" t="str">
            <v>Purchases</v>
          </cell>
          <cell r="D16">
            <v>-12</v>
          </cell>
          <cell r="E16">
            <v>-15</v>
          </cell>
          <cell r="F16">
            <v>-18</v>
          </cell>
        </row>
        <row r="18">
          <cell r="C18" t="str">
            <v>Party 1</v>
          </cell>
          <cell r="D18">
            <v>1</v>
          </cell>
          <cell r="E18">
            <v>2</v>
          </cell>
          <cell r="F18">
            <v>3</v>
          </cell>
        </row>
        <row r="19">
          <cell r="C19" t="str">
            <v>Party 2</v>
          </cell>
          <cell r="D19">
            <v>-4</v>
          </cell>
          <cell r="E19">
            <v>-5</v>
          </cell>
          <cell r="F19">
            <v>-6</v>
          </cell>
        </row>
        <row r="20">
          <cell r="C20" t="str">
            <v>Party 3</v>
          </cell>
          <cell r="D20">
            <v>7</v>
          </cell>
          <cell r="E20">
            <v>8</v>
          </cell>
          <cell r="F20">
            <v>9</v>
          </cell>
        </row>
        <row r="21">
          <cell r="C21" t="str">
            <v>Others</v>
          </cell>
          <cell r="D21">
            <v>4</v>
          </cell>
          <cell r="E21">
            <v>5</v>
          </cell>
          <cell r="F21">
            <v>6</v>
          </cell>
        </row>
        <row r="23">
          <cell r="C23" t="str">
            <v xml:space="preserve">Source: </v>
          </cell>
        </row>
      </sheetData>
      <sheetData sheetId="16"/>
      <sheetData sheetId="17" refreshError="1"/>
      <sheetData sheetId="18"/>
      <sheetData sheetId="19" refreshError="1"/>
      <sheetData sheetId="20" refreshError="1"/>
      <sheetData sheetId="21" refreshError="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sheetData sheetId="61"/>
      <sheetData sheetId="62" refreshError="1"/>
      <sheetData sheetId="63"/>
      <sheetData sheetId="64" refreshError="1"/>
      <sheetData sheetId="65" refreshError="1"/>
      <sheetData sheetId="66"/>
      <sheetData sheetId="67" refreshError="1"/>
      <sheetData sheetId="68" refreshError="1"/>
      <sheetData sheetId="69" refreshError="1"/>
      <sheetData sheetId="70" refreshError="1"/>
      <sheetData sheetId="71"/>
      <sheetData sheetId="72" refreshError="1"/>
      <sheetData sheetId="73"/>
      <sheetData sheetId="74"/>
      <sheetData sheetId="75"/>
      <sheetData sheetId="76"/>
      <sheetData sheetId="77" refreshError="1"/>
      <sheetData sheetId="78"/>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
      <sheetName val="One off costs Mthly"/>
      <sheetName val="One off costs YTD)"/>
      <sheetName val="Bank Financial Summary (2)"/>
      <sheetName val="Japan PHPS 2004"/>
      <sheetName val="Germany LMF 2004"/>
      <sheetName val="Validation sheet"/>
      <sheetName val="COVER"/>
      <sheetName val="CONTENTS PAGE"/>
      <sheetName val="Bank Financial Summary"/>
      <sheetName val="Reported Financial Summ excl LM"/>
      <sheetName val="Reported Financial Summary"/>
      <sheetName val="Key comments"/>
      <sheetName val="KPIs"/>
      <sheetName val="P&amp;L summary"/>
      <sheetName val="P&amp;L detail"/>
      <sheetName val="P&amp;L detail old format"/>
      <sheetName val="P&amp;L detail by month inc NBD old"/>
      <sheetName val="LTM P&amp;L Incl NBD old format"/>
      <sheetName val="P&amp;L since Oct-04 old format"/>
      <sheetName val="Singapore Q1 P&amp;L"/>
      <sheetName val="Sales by product group"/>
      <sheetName val="Sales by product group Asia"/>
      <sheetName val="Sales by product group Europe"/>
      <sheetName val="Sales by product group USA"/>
      <sheetName val="Sales by product by region"/>
      <sheetName val="Monthly Sales by product group"/>
      <sheetName val="P&amp;L by product"/>
      <sheetName val="Trading profit rec Bud to Act"/>
      <sheetName val="Trading profit rec Pr Yr to Act"/>
      <sheetName val="Sales and EBITDA by country"/>
      <sheetName val="Sales and EBITDA at Actual Rate"/>
      <sheetName val="Sales by country monthly"/>
      <sheetName val="EBITDA by country monthly "/>
      <sheetName val="Overheads Summary"/>
      <sheetName val="Overheads and Expenses"/>
      <sheetName val="Overheads by country MTD"/>
      <sheetName val="Overheads by country YTD"/>
      <sheetName val="One off costs"/>
      <sheetName val="Interest and Taxation "/>
      <sheetName val="Cash Flow Summary"/>
      <sheetName val="P&amp;L TABLE"/>
      <sheetName val="Operating CF by country"/>
      <sheetName val="Operating CF by country orig"/>
      <sheetName val="Treasury report"/>
      <sheetName val="Balance sheet"/>
      <sheetName val="CapEX Approved Summary sheet"/>
      <sheetName val="Cap Ex Analysis"/>
      <sheetName val="Debt Analysis summary"/>
      <sheetName val="Debt Analysis by country"/>
      <sheetName val="Working Capital Days"/>
      <sheetName val="Working Capital Trend"/>
      <sheetName val="Working Capital as % of sales"/>
      <sheetName val="Stock Analysis"/>
      <sheetName val="Debtors Analysis"/>
      <sheetName val="Creditors Analysis"/>
      <sheetName val="PHPS Tolling Adjust LC"/>
      <sheetName val="Exchange rates"/>
      <sheetName val="FEB 04 AISTOT"/>
      <sheetName val="PHPS, TOLLING BUDGET YTD"/>
      <sheetName val="P&amp;L budget YTD"/>
      <sheetName val="P&amp;L budget incl NBD YTD"/>
      <sheetName val="Headcount "/>
      <sheetName val="Customers"/>
      <sheetName val="Customers by Product type"/>
      <sheetName val="Exchange rates (2)"/>
      <sheetName val="PHPS,TOLLING BUDGET, MTH"/>
      <sheetName val="Sales by country reconciliation"/>
      <sheetName val="Sales by country early"/>
      <sheetName val="Sales and EBITDA by coun early"/>
      <sheetName val="Sales and EBITDA coun exc exc "/>
      <sheetName val="EBITDA by country reconciliatio"/>
      <sheetName val="EBITDA by country early"/>
      <sheetName val="P&amp;L budget incl NBD"/>
      <sheetName val="BS budget"/>
      <sheetName val="CF budget"/>
      <sheetName val="CF budget YTD"/>
      <sheetName val="2005 Opco Sales &amp; EBITDA BUD"/>
      <sheetName val="2005 Opco Sales &amp; EBITDA Euros"/>
      <sheetName val="2005 Opco Sales &amp; EBITDA EuYTD"/>
      <sheetName val="2005 Opco Sales &amp; EBITDA BU YTD"/>
      <sheetName val="2005 CAPEX LC"/>
      <sheetName val="2005 CAPEX Euro"/>
      <sheetName val="Exceptions 2004"/>
      <sheetName val="2004 P&amp;L"/>
      <sheetName val="P&amp;L budget"/>
      <sheetName val="2004 P&amp;L YTD"/>
      <sheetName val="2004 Opco Sales &amp; EBITDA "/>
      <sheetName val="2004 Opco Sales &amp; EBITDA YTD"/>
      <sheetName val="TOTAL PHPS, Tolling P&amp;L"/>
      <sheetName val="Japan PHPS budget"/>
      <sheetName val="Japan Intra group"/>
      <sheetName val="USA PHPS budget"/>
      <sheetName val="Singapore PHPS budg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row r="1">
          <cell r="AI1" t="str">
            <v>A11-Operating Income Statement</v>
          </cell>
        </row>
        <row r="3">
          <cell r="AI3" t="str">
            <v>AZISTOT</v>
          </cell>
        </row>
        <row r="4">
          <cell r="AI4" t="str">
            <v>adm</v>
          </cell>
        </row>
        <row r="5">
          <cell r="AI5">
            <v>38534.705297222223</v>
          </cell>
        </row>
        <row r="10">
          <cell r="AI10" t="str">
            <v>Check</v>
          </cell>
        </row>
        <row r="11">
          <cell r="H11" t="str">
            <v>CHAZ_ADTG</v>
          </cell>
          <cell r="I11" t="str">
            <v>CN02_ADTG</v>
          </cell>
          <cell r="J11" t="str">
            <v>CN06_ADTG</v>
          </cell>
          <cell r="K11" t="str">
            <v>CN10_ADTG</v>
          </cell>
          <cell r="L11" t="str">
            <v>DE39_ADTG</v>
          </cell>
          <cell r="M11" t="str">
            <v>FRZZ_ADTG</v>
          </cell>
          <cell r="N11" t="str">
            <v>HKZZ_ADTG</v>
          </cell>
          <cell r="O11" t="str">
            <v>JPZZ_ADTG</v>
          </cell>
          <cell r="P11" t="str">
            <v>KR03_ADTG</v>
          </cell>
          <cell r="Q11" t="str">
            <v>KR07_ADTG</v>
          </cell>
          <cell r="R11" t="str">
            <v>TW02_ADTG</v>
          </cell>
          <cell r="S11" t="str">
            <v>USZZ_ADTG</v>
          </cell>
          <cell r="U11" t="str">
            <v>ZZ10_ADTG</v>
          </cell>
          <cell r="W11" t="str">
            <v>LX00_ADTG</v>
          </cell>
          <cell r="X11" t="str">
            <v>LX01_ADTG</v>
          </cell>
          <cell r="Y11" t="str">
            <v>LX02_ADTG</v>
          </cell>
          <cell r="Z11" t="str">
            <v>ZZ03_ADTG</v>
          </cell>
          <cell r="AA11" t="str">
            <v>LX03_ADTG</v>
          </cell>
          <cell r="AB11" t="str">
            <v>KRAZ_ADTG</v>
          </cell>
          <cell r="AC11" t="str">
            <v>DEAZ_ADTG</v>
          </cell>
          <cell r="AD11" t="str">
            <v>GBAZ_ADTG</v>
          </cell>
          <cell r="AF11" t="str">
            <v>ZZ20_ADTG</v>
          </cell>
          <cell r="AH11" t="str">
            <v>_KONS</v>
          </cell>
          <cell r="AI11" t="str">
            <v>EXCEL</v>
          </cell>
        </row>
        <row r="13">
          <cell r="AI13">
            <v>0</v>
          </cell>
        </row>
        <row r="14">
          <cell r="AI14">
            <v>0</v>
          </cell>
        </row>
        <row r="15">
          <cell r="AI15">
            <v>0</v>
          </cell>
        </row>
        <row r="17">
          <cell r="AI17">
            <v>0</v>
          </cell>
        </row>
        <row r="18">
          <cell r="AI18">
            <v>0</v>
          </cell>
        </row>
        <row r="19">
          <cell r="AI19">
            <v>0</v>
          </cell>
        </row>
        <row r="20">
          <cell r="AI20">
            <v>0</v>
          </cell>
        </row>
        <row r="21">
          <cell r="AI21">
            <v>0</v>
          </cell>
        </row>
        <row r="22">
          <cell r="AI22">
            <v>0</v>
          </cell>
        </row>
        <row r="23">
          <cell r="AI23">
            <v>0</v>
          </cell>
        </row>
        <row r="24">
          <cell r="AI24">
            <v>0</v>
          </cell>
        </row>
        <row r="25">
          <cell r="AI25">
            <v>0</v>
          </cell>
        </row>
        <row r="26">
          <cell r="AI26">
            <v>0</v>
          </cell>
        </row>
        <row r="27">
          <cell r="AI27">
            <v>0</v>
          </cell>
        </row>
        <row r="28">
          <cell r="AI28">
            <v>0</v>
          </cell>
        </row>
        <row r="29">
          <cell r="AI29">
            <v>0</v>
          </cell>
        </row>
        <row r="30">
          <cell r="AI30">
            <v>0</v>
          </cell>
        </row>
        <row r="31">
          <cell r="AI31">
            <v>0</v>
          </cell>
        </row>
        <row r="32">
          <cell r="AI32">
            <v>0</v>
          </cell>
        </row>
        <row r="33">
          <cell r="AI33">
            <v>0</v>
          </cell>
        </row>
        <row r="34">
          <cell r="AI34">
            <v>0</v>
          </cell>
        </row>
        <row r="35">
          <cell r="AI35">
            <v>0</v>
          </cell>
        </row>
        <row r="36">
          <cell r="AI36">
            <v>0</v>
          </cell>
        </row>
        <row r="37">
          <cell r="AI37">
            <v>0</v>
          </cell>
        </row>
        <row r="38">
          <cell r="AI38">
            <v>0</v>
          </cell>
        </row>
        <row r="39">
          <cell r="AI39">
            <v>0</v>
          </cell>
        </row>
        <row r="40">
          <cell r="AI40">
            <v>0</v>
          </cell>
        </row>
        <row r="41">
          <cell r="AI41">
            <v>0</v>
          </cell>
        </row>
        <row r="42">
          <cell r="AI42">
            <v>0</v>
          </cell>
        </row>
        <row r="43">
          <cell r="AI43">
            <v>0</v>
          </cell>
        </row>
        <row r="44">
          <cell r="AI44">
            <v>0</v>
          </cell>
        </row>
        <row r="45">
          <cell r="AI45">
            <v>0</v>
          </cell>
        </row>
        <row r="46">
          <cell r="AI46">
            <v>0</v>
          </cell>
        </row>
        <row r="47">
          <cell r="AI47">
            <v>0</v>
          </cell>
        </row>
        <row r="48">
          <cell r="AI48">
            <v>0</v>
          </cell>
        </row>
        <row r="49">
          <cell r="AI49">
            <v>0</v>
          </cell>
        </row>
        <row r="50">
          <cell r="AI50">
            <v>0</v>
          </cell>
        </row>
        <row r="51">
          <cell r="AI51">
            <v>0</v>
          </cell>
        </row>
        <row r="52">
          <cell r="AI52">
            <v>0</v>
          </cell>
        </row>
        <row r="53">
          <cell r="AI53">
            <v>0</v>
          </cell>
        </row>
        <row r="54">
          <cell r="AI54">
            <v>0</v>
          </cell>
        </row>
        <row r="55">
          <cell r="AI55">
            <v>0</v>
          </cell>
        </row>
        <row r="56">
          <cell r="AI56">
            <v>0</v>
          </cell>
        </row>
        <row r="57">
          <cell r="AI57">
            <v>0</v>
          </cell>
        </row>
        <row r="58">
          <cell r="AI58">
            <v>0</v>
          </cell>
        </row>
        <row r="59">
          <cell r="AI59">
            <v>0</v>
          </cell>
        </row>
        <row r="60">
          <cell r="AI60">
            <v>0</v>
          </cell>
        </row>
        <row r="61">
          <cell r="AI61">
            <v>0</v>
          </cell>
        </row>
        <row r="62">
          <cell r="AI62">
            <v>0</v>
          </cell>
        </row>
        <row r="63">
          <cell r="AI63">
            <v>0</v>
          </cell>
        </row>
        <row r="64">
          <cell r="AI64">
            <v>0</v>
          </cell>
        </row>
        <row r="65">
          <cell r="AI65">
            <v>0</v>
          </cell>
        </row>
        <row r="66">
          <cell r="AI66">
            <v>0</v>
          </cell>
        </row>
        <row r="67">
          <cell r="AI67">
            <v>0</v>
          </cell>
        </row>
        <row r="68">
          <cell r="AI68">
            <v>0</v>
          </cell>
        </row>
        <row r="69">
          <cell r="AI69">
            <v>0</v>
          </cell>
        </row>
        <row r="70">
          <cell r="AI70">
            <v>0</v>
          </cell>
        </row>
        <row r="71">
          <cell r="AI71">
            <v>0</v>
          </cell>
        </row>
        <row r="72">
          <cell r="AH72">
            <v>0</v>
          </cell>
          <cell r="AI72">
            <v>0</v>
          </cell>
        </row>
        <row r="73">
          <cell r="AI73">
            <v>0</v>
          </cell>
        </row>
      </sheetData>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row r="11">
          <cell r="H11" t="str">
            <v>CH02_ADTG</v>
          </cell>
          <cell r="I11" t="str">
            <v>CN02_ADTG</v>
          </cell>
          <cell r="J11" t="str">
            <v>DE00_ADTG</v>
          </cell>
          <cell r="K11" t="str">
            <v>DE01_ADTG</v>
          </cell>
          <cell r="L11" t="str">
            <v>DE26_ADTG</v>
          </cell>
          <cell r="M11" t="str">
            <v>DE39_ADTG</v>
          </cell>
          <cell r="N11" t="str">
            <v>FR05_ADTG</v>
          </cell>
          <cell r="O11" t="str">
            <v>GB02_ADTG</v>
          </cell>
          <cell r="P11" t="str">
            <v>HK01_ADTG</v>
          </cell>
          <cell r="Q11" t="str">
            <v>IT02_ADTG</v>
          </cell>
          <cell r="R11" t="str">
            <v>JP01_ADTG</v>
          </cell>
          <cell r="S11" t="str">
            <v>KR01_ADTG</v>
          </cell>
          <cell r="T11" t="str">
            <v>KR03_ADTG</v>
          </cell>
          <cell r="U11" t="str">
            <v>KR07_ADTG</v>
          </cell>
          <cell r="V11" t="str">
            <v>MY01_ADTG</v>
          </cell>
          <cell r="W11" t="str">
            <v>SG01_ADTG</v>
          </cell>
          <cell r="X11" t="str">
            <v>TW02_ADTG</v>
          </cell>
          <cell r="Y11" t="str">
            <v>US01_ADTG</v>
          </cell>
          <cell r="Z11" t="str">
            <v>EXCEL</v>
          </cell>
          <cell r="AA11" t="str">
            <v>BUCHGES_ADTG</v>
          </cell>
          <cell r="AC11" t="str">
            <v>_ADTG</v>
          </cell>
          <cell r="AD11" t="str">
            <v>_IC</v>
          </cell>
          <cell r="AE11" t="str">
            <v>_KONS</v>
          </cell>
          <cell r="AF11" t="str">
            <v>EXCEL</v>
          </cell>
        </row>
        <row r="72">
          <cell r="AE72">
            <v>3911.87</v>
          </cell>
        </row>
      </sheetData>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F업로드용"/>
      <sheetName val="CF_안진"/>
      <sheetName val="Table"/>
      <sheetName val="이익잉여금"/>
      <sheetName val="재무상태표"/>
      <sheetName val="손익계산서"/>
      <sheetName val="TB"/>
      <sheetName val="FN0040"/>
      <sheetName val="감가상각비"/>
      <sheetName val="고정자산처분"/>
      <sheetName val="확정급여채무"/>
    </sheetNames>
    <sheetDataSet>
      <sheetData sheetId="0">
        <row r="2">
          <cell r="C2">
            <v>20205932270</v>
          </cell>
        </row>
      </sheetData>
      <sheetData sheetId="1"/>
      <sheetData sheetId="2">
        <row r="29">
          <cell r="U29">
            <v>389084996</v>
          </cell>
        </row>
      </sheetData>
      <sheetData sheetId="3">
        <row r="18">
          <cell r="C18">
            <v>589406235</v>
          </cell>
        </row>
      </sheetData>
      <sheetData sheetId="4"/>
      <sheetData sheetId="5"/>
      <sheetData sheetId="6"/>
      <sheetData sheetId="7"/>
      <sheetData sheetId="8"/>
      <sheetData sheetId="9"/>
      <sheetData sheetId="10"/>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Zurich"/>
      <sheetName val="December Balance Sheet Fcst"/>
      <sheetName val="Income Statement"/>
      <sheetName val="Sheet2"/>
      <sheetName val="TIND_CC1"/>
      <sheetName val="Transaction Assumptions"/>
      <sheetName val="Control"/>
      <sheetName val="Account data - Petaluma"/>
      <sheetName val="Taxes"/>
      <sheetName val="RevSum"/>
      <sheetName val="MAIN"/>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 (ojn copy)"/>
      <sheetName val="Ultrium Media"/>
      <sheetName val="Tornado OLD"/>
      <sheetName val="#REF"/>
      <sheetName val="Input Acts-Fcst"/>
      <sheetName val="EditInput"/>
      <sheetName val="Mkt Seg Exec Sum-Full Yr"/>
      <sheetName val="Prelim Financials"/>
      <sheetName val="Final"/>
      <sheetName val="MODEL"/>
      <sheetName val="Summary sheet"/>
      <sheetName val="P&amp;L 00"/>
      <sheetName val="SUMMARY"/>
      <sheetName val="Financial"/>
      <sheetName val="RETURNS"/>
      <sheetName val="ASSUMPTIONS"/>
      <sheetName val="Allocate"/>
      <sheetName val="DEBT"/>
      <sheetName val="BS"/>
      <sheetName val="Financials"/>
      <sheetName val="Matrix"/>
      <sheetName val="ONEPAGE"/>
      <sheetName val="1994 PE Dots"/>
      <sheetName val="2006 Customer Programs"/>
      <sheetName val="DATA"/>
      <sheetName val="MBG-GEN"/>
      <sheetName val="SENS"/>
      <sheetName val="OTHER-GEN"/>
      <sheetName val="ABC"/>
      <sheetName val="PRINT"/>
      <sheetName val="Income Statement"/>
      <sheetName val="_TargetPFInputs"/>
      <sheetName val="TargetOverview"/>
      <sheetName val="Sales - By Channel (Master)"/>
      <sheetName val="DEALSheet"/>
      <sheetName val="LBO"/>
      <sheetName val="GROC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경영비율 "/>
      <sheetName val="수정시산표"/>
      <sheetName val="POS (2)"/>
    </sheetNames>
    <sheetDataSet>
      <sheetData sheetId="0"/>
      <sheetData sheetId="1" refreshError="1"/>
      <sheetData sheetId="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용도02년"/>
      <sheetName val="Sheet1"/>
      <sheetName val="Sheet1 (2)"/>
      <sheetName val="01년판가"/>
      <sheetName val="01년판가(주요관리)"/>
      <sheetName val="01수출차별"/>
      <sheetName val="01년주요판가추이"/>
      <sheetName val="Sheet2"/>
      <sheetName val="01년판매실적"/>
      <sheetName val="시장"/>
      <sheetName val="02년판매계획"/>
      <sheetName val="용도01_02년비교"/>
      <sheetName val="ebit011h"/>
      <sheetName val="매출이익011h"/>
      <sheetName val="CHAB02년1월이후"/>
      <sheetName val="경영비율 "/>
      <sheetName val="수정시산표"/>
      <sheetName val="예산내역서"/>
      <sheetName val="1_06고객별 담당자"/>
      <sheetName val="3_2_1.투하연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정시산표"/>
      <sheetName val="매출이익011h"/>
      <sheetName val="경영비율 "/>
      <sheetName val="발생집계"/>
      <sheetName val="목표관리모델(누적)"/>
      <sheetName val="정산표"/>
      <sheetName val="분개장·원장"/>
      <sheetName val="현지법인 대손설정"/>
      <sheetName val="완성차 미수금"/>
      <sheetName val="Assumption"/>
      <sheetName val="보험금"/>
      <sheetName val="1월"/>
      <sheetName val="투자자산"/>
      <sheetName val="대손상각"/>
      <sheetName val="외상매출금"/>
      <sheetName val="받을어음"/>
      <sheetName val="재무제표"/>
      <sheetName val="총괄표"/>
      <sheetName val="제조원가"/>
      <sheetName val="재고자산명세"/>
      <sheetName val="관계주식"/>
      <sheetName val="이자율"/>
      <sheetName val="재공품(3)"/>
      <sheetName val="표준원가표(2)"/>
      <sheetName val="ls"/>
      <sheetName val="주관사업"/>
      <sheetName val="본사재고"/>
      <sheetName val="제품구분"/>
      <sheetName val="용역원가명세서"/>
      <sheetName val="현금흐름표"/>
      <sheetName val="수입"/>
      <sheetName val="추가예산"/>
      <sheetName val="해당월"/>
      <sheetName val="재공품"/>
      <sheetName val="기타"/>
      <sheetName val="공정가치"/>
      <sheetName val="산업은행 경영지표"/>
      <sheetName val="일위대가(계측기설치)"/>
      <sheetName val="#2 BSPL"/>
      <sheetName val="기안"/>
      <sheetName val="data"/>
      <sheetName val="작업일보"/>
      <sheetName val="주식적수"/>
      <sheetName val="F-1,2"/>
      <sheetName val="담당자"/>
      <sheetName val="감가상각(원본)"/>
      <sheetName val="96수표어음"/>
      <sheetName val="요약"/>
      <sheetName val="일반(본사)"/>
      <sheetName val="일반(의성)"/>
      <sheetName val="미수금(공동공사비)"/>
      <sheetName val="회사정보"/>
      <sheetName val="외화금융(97-03)"/>
      <sheetName val="평가제외"/>
      <sheetName val="수선비"/>
      <sheetName val="조흥은행"/>
      <sheetName val="확인서"/>
      <sheetName val="건설가"/>
      <sheetName val="치약_v011223"/>
      <sheetName val="퇴직충당금(3.31)(국문)"/>
      <sheetName val="대차"/>
      <sheetName val="대차대조"/>
      <sheetName val="품종별월계"/>
      <sheetName val="마감분석"/>
      <sheetName val="업체별재고금액"/>
      <sheetName val="판매금액기본계획"/>
      <sheetName val="판매금액실적"/>
      <sheetName val="판매금액실행계획"/>
      <sheetName val="판매수량기본계획"/>
      <sheetName val="판매수량실적"/>
      <sheetName val="판매수량실행계획"/>
      <sheetName val="품셈TABLE"/>
      <sheetName val="부산9503"/>
      <sheetName val="COVER-P"/>
      <sheetName val="민감도"/>
      <sheetName val="현금흐름"/>
      <sheetName val="97년"/>
      <sheetName val="현장"/>
      <sheetName val="9706"/>
      <sheetName val="Sheet1"/>
      <sheetName val="시작"/>
      <sheetName val="품질현황-보류"/>
      <sheetName val="주요비율-낙관"/>
      <sheetName val="Ⅰ-1"/>
      <sheetName val="대차,손익"/>
      <sheetName val="손익계산서(管理)"/>
      <sheetName val="대차대조표"/>
      <sheetName val="삼화95"/>
      <sheetName val="구동"/>
      <sheetName val="경비공통"/>
      <sheetName val="손익계산서"/>
      <sheetName val="이익잉여금처분계산서"/>
      <sheetName val="sap`04.7.14"/>
      <sheetName val="성적표96"/>
      <sheetName val="경찰공현금흐름표"/>
      <sheetName val="27"/>
      <sheetName val="분석적검토"/>
      <sheetName val="공제회계"/>
      <sheetName val="score sheet"/>
      <sheetName val="00법인세검토"/>
      <sheetName val="공제사업score sheet"/>
      <sheetName val="법인세비용 계산"/>
      <sheetName val="정관 및 회계규정"/>
      <sheetName val="주석"/>
      <sheetName val="AR"/>
      <sheetName val="총괄분석적검토"/>
      <sheetName val="Sheet2"/>
      <sheetName val="주요ISSUE 사항"/>
      <sheetName val="무형자산"/>
      <sheetName val="부서자료"/>
      <sheetName val="미지급법인세"/>
      <sheetName val="일시적차이의증감내역"/>
      <sheetName val="예상평균과세소득"/>
      <sheetName val="2006 과표및세액조정계산서"/>
      <sheetName val="소득금액조정합계표"/>
      <sheetName val="과목별소득금액조정"/>
      <sheetName val="자본금과적립금(을)"/>
      <sheetName val="퇴직충당금"/>
      <sheetName val="퇴직보험예치금"/>
      <sheetName val="Sheet3"/>
      <sheetName val="Sheet4"/>
      <sheetName val="Sheet5"/>
      <sheetName val="적심사표"/>
      <sheetName val="월할경비"/>
      <sheetName val="부서별공수"/>
      <sheetName val="투입공수"/>
      <sheetName val="생산"/>
      <sheetName val="자재재고"/>
      <sheetName val="재공재고"/>
      <sheetName val="보빈규격"/>
      <sheetName val="출입자명단"/>
      <sheetName val="보증금(전신전화가입권)"/>
      <sheetName val="보정후BS"/>
      <sheetName val="코드"/>
      <sheetName val="지점장"/>
      <sheetName val="사원명부"/>
      <sheetName val="10.31"/>
      <sheetName val="LIST"/>
      <sheetName val="계정과목"/>
      <sheetName val="환율시트"/>
      <sheetName val="회사전체"/>
      <sheetName val="공동"/>
      <sheetName val="단독"/>
      <sheetName val="Total"/>
      <sheetName val="건설중인"/>
      <sheetName val="WorksheetSettings"/>
      <sheetName val="Details"/>
      <sheetName val="업무분장 "/>
      <sheetName val="99퇴직"/>
      <sheetName val="갑지(추정)"/>
      <sheetName val="경영혁신본부"/>
      <sheetName val="IDONG"/>
      <sheetName val="감가상각"/>
      <sheetName val="총물량"/>
      <sheetName val="YTD Sales(0411)"/>
      <sheetName val="3.판관비명세서"/>
      <sheetName val="WPL"/>
      <sheetName val="기본자료"/>
      <sheetName val="법인구분"/>
      <sheetName val="기초코드"/>
      <sheetName val="Sheet11"/>
      <sheetName val="세부pl"/>
      <sheetName val="현금"/>
      <sheetName val="수익성분석"/>
      <sheetName val="제조원가명세서"/>
      <sheetName val="외상매출금현황-수정분 A2"/>
      <sheetName val="PAN"/>
      <sheetName val="보정전BS(세분류)"/>
      <sheetName val="입력자료"/>
      <sheetName val="매출.물동명세"/>
      <sheetName val="Code"/>
      <sheetName val="Menu_Link"/>
      <sheetName val="basic_info"/>
      <sheetName val="원가율"/>
      <sheetName val="TSCLFEB"/>
      <sheetName val="계수원본(99.2.28)"/>
      <sheetName val="차액보증"/>
      <sheetName val="공통비배부기준"/>
      <sheetName val="취합표"/>
      <sheetName val="물량산출"/>
      <sheetName val="자료"/>
      <sheetName val="주요기준"/>
      <sheetName val="내역"/>
      <sheetName val="설계"/>
      <sheetName val="비용"/>
      <sheetName val="관A준공"/>
      <sheetName val="대전"/>
      <sheetName val="Net PL(세분류)"/>
      <sheetName val="지역개발"/>
      <sheetName val="Voucher"/>
      <sheetName val="213"/>
      <sheetName val="5사남"/>
      <sheetName val="공통비(전체)"/>
      <sheetName val="산출기준(파견전산실)"/>
      <sheetName val="99매출현"/>
      <sheetName val="95년간접비"/>
      <sheetName val="서식시트"/>
      <sheetName val="제조부문배부"/>
      <sheetName val="99선급비용"/>
      <sheetName val="받을어음할인및 융통어음"/>
      <sheetName val="부도어음"/>
      <sheetName val="score_sheet"/>
      <sheetName val="공제사업score_sheet"/>
      <sheetName val="법인세비용_계산"/>
      <sheetName val="정관_및_회계규정"/>
      <sheetName val="주요ISSUE_사항"/>
      <sheetName val="완성차_미수금"/>
      <sheetName val="2006_과표및세액조정계산서"/>
      <sheetName val="외상매출금현황-수정분_A2"/>
      <sheetName val="계수원본(99_2_28)"/>
      <sheetName val="YTD_Sales(0411)"/>
      <sheetName val="10_31"/>
      <sheetName val="매출_물동명세"/>
      <sheetName val="원천세납부"/>
      <sheetName val="Cash Flow"/>
      <sheetName val="①매출"/>
      <sheetName val="은행"/>
      <sheetName val="XREF"/>
      <sheetName val="운반장소등록"/>
      <sheetName val="목표"/>
      <sheetName val="차수"/>
      <sheetName val="6_3"/>
      <sheetName val="9-1차이내역"/>
      <sheetName val="아파트 기성내역서"/>
      <sheetName val="B"/>
      <sheetName val="ke24(0404)"/>
      <sheetName val="KE24(0403)"/>
      <sheetName val="계정code"/>
      <sheetName val="담보평가"/>
      <sheetName val="정보"/>
      <sheetName val="11.17-11.23"/>
      <sheetName val="11.24-11.30"/>
      <sheetName val="기타현황"/>
      <sheetName val="MH_생산"/>
      <sheetName val="Menu"/>
      <sheetName val="CashFlow(중간집계)"/>
      <sheetName val="LoanList"/>
      <sheetName val="2.상각보정명세"/>
      <sheetName val="외상매입금_Detail"/>
      <sheetName val="일위대가"/>
      <sheetName val="요약BS"/>
      <sheetName val="2.대외공문"/>
      <sheetName val="1공장 재공품생산현황"/>
      <sheetName val="건축공사"/>
      <sheetName val="가정"/>
      <sheetName val="현장관리비"/>
      <sheetName val="리츠"/>
      <sheetName val="주주명부&lt;끝&gt;"/>
      <sheetName val="cfanal"/>
      <sheetName val="profit"/>
      <sheetName val="부산"/>
      <sheetName val="하수급견적대비"/>
      <sheetName val="장할생활 (2)"/>
      <sheetName val="증감분석 및 연결조정"/>
      <sheetName val="RC"/>
      <sheetName val="S&amp;R"/>
      <sheetName val="손익"/>
      <sheetName val="비교원가제출.고"/>
      <sheetName val="공사개요"/>
      <sheetName val="개인법인구분"/>
      <sheetName val="금액집계(리포트)"/>
      <sheetName val="입고단가기준"/>
      <sheetName val="의뢰건 (2)"/>
      <sheetName val="유통망계획"/>
      <sheetName val="실행내역서(DCU)"/>
      <sheetName val="경남"/>
      <sheetName val="경북"/>
      <sheetName val="중부"/>
      <sheetName val="5.소재"/>
      <sheetName val="손익(10월)"/>
      <sheetName val="월별손익"/>
      <sheetName val="토목"/>
      <sheetName val="적현로"/>
      <sheetName val="공사기성"/>
      <sheetName val="3-31"/>
      <sheetName val="매출채권 및 담보비율 변동"/>
      <sheetName val="미지급비용2"/>
      <sheetName val="미지급비용"/>
      <sheetName val="현금흐름Ⅰ"/>
      <sheetName val="공통"/>
      <sheetName val="쌍용자료"/>
      <sheetName val="대우자료"/>
      <sheetName val="만기"/>
      <sheetName val="달성율"/>
      <sheetName val="2공구산출내역"/>
      <sheetName val="설계내역서"/>
      <sheetName val="해창정"/>
      <sheetName val="1월실적 (2)"/>
      <sheetName val="크라운"/>
      <sheetName val="인원자료"/>
      <sheetName val="화섬 MDP"/>
      <sheetName val="시산표"/>
      <sheetName val="수h"/>
      <sheetName val="영업소실적"/>
      <sheetName val="금융"/>
      <sheetName val="리스"/>
      <sheetName val="보험"/>
      <sheetName val="其他应收款明细及帐龄分析(表5)"/>
      <sheetName val="급여지급"/>
      <sheetName val="조견표"/>
      <sheetName val="입력항목"/>
      <sheetName val="INFORM"/>
      <sheetName val="25.보증금(임차보증금외)"/>
      <sheetName val="국산화"/>
      <sheetName val="지성학원"/>
      <sheetName val="ILBAN"/>
      <sheetName val="IJABUNRI"/>
      <sheetName val="TB"/>
      <sheetName val="WELDING"/>
      <sheetName val="보조부문비배부"/>
      <sheetName val="계정"/>
      <sheetName val="관계사"/>
      <sheetName val="통화코드"/>
      <sheetName val="투자자산처분손익"/>
      <sheetName val="24.보증금(전신전화가입권)"/>
      <sheetName val="경비예산"/>
      <sheetName val="생산성(2차)"/>
      <sheetName val="요약(1차)"/>
      <sheetName val="경기남부"/>
      <sheetName val="이익잉여금"/>
      <sheetName val="정의"/>
      <sheetName val="E_B_L"/>
      <sheetName val="기초자료"/>
      <sheetName val="테이블"/>
      <sheetName val="J"/>
      <sheetName val="각주"/>
      <sheetName val="노임이"/>
      <sheetName val="Sheet6"/>
      <sheetName val="퇴직급여충당금12.31"/>
      <sheetName val="TCA"/>
      <sheetName val="미오"/>
      <sheetName val="자본금"/>
      <sheetName val="재고"/>
      <sheetName val="퇴충"/>
      <sheetName val="사업자등록증"/>
      <sheetName val="범한여행"/>
      <sheetName val="대차대조표12.01"/>
      <sheetName val="해외법인"/>
      <sheetName val="합계잔액시산표"/>
      <sheetName val="월별"/>
      <sheetName val="Summary"/>
      <sheetName val="업종코드"/>
      <sheetName val="본공사"/>
      <sheetName val="양식3"/>
      <sheetName val="기초"/>
      <sheetName val="추가(완)"/>
      <sheetName val="8월배정예산"/>
      <sheetName val="3"/>
      <sheetName val="수리결과"/>
      <sheetName val="명세서"/>
      <sheetName val="인별호봉표"/>
      <sheetName val="각종data"/>
      <sheetName val="항목"/>
      <sheetName val="4-1. 매출원가 손익계획 집계표"/>
      <sheetName val="유림골조"/>
      <sheetName val="연체대출"/>
      <sheetName val="00'미수"/>
      <sheetName val="적용환율"/>
      <sheetName val="3250-41"/>
      <sheetName val="Reference"/>
      <sheetName val="T6-6(7)"/>
      <sheetName val="수율"/>
      <sheetName val="1.MDF1공장"/>
      <sheetName val="Dólar Observado"/>
      <sheetName val="입고12"/>
      <sheetName val="출고12"/>
      <sheetName val="대비"/>
      <sheetName val="Rate"/>
      <sheetName val="작업불가"/>
      <sheetName val="CAUDIT"/>
      <sheetName val="입력.판매"/>
      <sheetName val="입력.인원"/>
      <sheetName val="듀레이션"/>
      <sheetName val="3-4현"/>
      <sheetName val="3-3현"/>
      <sheetName val="수불표"/>
      <sheetName val="4.2유효폭의 계산"/>
      <sheetName val="FRDS9805"/>
      <sheetName val="대구은행"/>
      <sheetName val="기준봉급표"/>
      <sheetName val="직급별인적"/>
      <sheetName val="A1"/>
      <sheetName val="외상매입금점별현황"/>
      <sheetName val="0"/>
      <sheetName val="기초작업"/>
      <sheetName val="상세"/>
      <sheetName val="근태현황"/>
      <sheetName val="1"/>
      <sheetName val="2"/>
      <sheetName val="4"/>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8"/>
      <sheetName val="29"/>
      <sheetName val="30"/>
      <sheetName val="31"/>
      <sheetName val="32"/>
      <sheetName val="비용 배부후"/>
      <sheetName val="Farmtrac(Long)"/>
      <sheetName val="Table"/>
      <sheetName val="공수"/>
      <sheetName val="Class-Char"/>
      <sheetName val="부재료입고집계"/>
      <sheetName val="0701"/>
      <sheetName val="RECIMAKE"/>
      <sheetName val="LEASE4"/>
      <sheetName val="지급보증금74"/>
      <sheetName val="분개종합(01)"/>
      <sheetName val="투자자본상계"/>
      <sheetName val="全社経費"/>
      <sheetName val="実績集計"/>
      <sheetName val="実績連絡"/>
      <sheetName val="Customer"/>
      <sheetName val="버스업체(57개사)"/>
      <sheetName val="우리종금예상재무제표"/>
      <sheetName val="대차정산"/>
      <sheetName val="별첨1(임금)"/>
      <sheetName val="주주명부-가나다"/>
      <sheetName val="위험보험료표"/>
      <sheetName val="본부별매출"/>
      <sheetName val="총괄"/>
      <sheetName val="작성요령"/>
      <sheetName val="XXXXXX"/>
      <sheetName val="목차본문"/>
      <sheetName val="확정BS"/>
      <sheetName val="확정IS"/>
      <sheetName val="결손금(안)"/>
      <sheetName val="부속명세서"/>
      <sheetName val="매출액(명) "/>
      <sheetName val="매출원가(명)"/>
      <sheetName val="경영표지"/>
      <sheetName val="영업사항"/>
      <sheetName val="대주주"/>
      <sheetName val="118.세금과공과"/>
      <sheetName val="절감항목"/>
      <sheetName val="회사제시"/>
      <sheetName val="선급비용"/>
      <sheetName val="YOEMAGUM"/>
      <sheetName val="BOJUNGGM"/>
      <sheetName val="건설가계정"/>
      <sheetName val="5월"/>
      <sheetName val="도급비정산"/>
      <sheetName val="별제권_정리담보권1"/>
      <sheetName val="POS (2)"/>
      <sheetName val="뒤차축소"/>
      <sheetName val="2월특별상여"/>
      <sheetName val="9월상여"/>
      <sheetName val="05.1Q"/>
      <sheetName val="상표권"/>
      <sheetName val="기간"/>
      <sheetName val="법인정보"/>
      <sheetName val="Config"/>
      <sheetName val="연장수당"/>
      <sheetName val="누계매출"/>
      <sheetName val="고객지원무상출하"/>
      <sheetName val="연구소예외출고"/>
      <sheetName val="권리분석"/>
      <sheetName val="Scoresheet"/>
      <sheetName val="지급이자와할인료(직매각)"/>
      <sheetName val="페이지전경"/>
      <sheetName val="1페이지보고"/>
      <sheetName val="아울렛 농산벤더"/>
      <sheetName val="을-ATYPE"/>
      <sheetName val="주차별리스트"/>
      <sheetName val="가격비"/>
      <sheetName val="단기차입금(200006)"/>
      <sheetName val="Reference (변경)"/>
      <sheetName val="급여명세서"/>
      <sheetName val="급여등록"/>
      <sheetName val="unit 4"/>
      <sheetName val="단가"/>
      <sheetName val="부정형평가"/>
      <sheetName val="재공품평가"/>
      <sheetName val="99판매"/>
      <sheetName val="데이터유효성목록"/>
      <sheetName val="불량"/>
      <sheetName val="보고서"/>
      <sheetName val="노임단가"/>
      <sheetName val="원자재상수"/>
      <sheetName val="원자재운송비"/>
      <sheetName val="BOM"/>
      <sheetName val="대환취급"/>
      <sheetName val="산출내역서집계표"/>
      <sheetName val="물가지수!"/>
      <sheetName val="공사별5"/>
      <sheetName val="생산기본계획"/>
      <sheetName val="생산실적"/>
      <sheetName val="생산실행계획"/>
      <sheetName val="98"/>
      <sheetName val="일위대가(가설)"/>
      <sheetName val="계정별실적"/>
      <sheetName val="10월판관"/>
      <sheetName val="마산방향"/>
      <sheetName val="진주방향"/>
      <sheetName val="내역서 (2)"/>
      <sheetName val="홍원식"/>
      <sheetName val="controll"/>
      <sheetName val="WACC"/>
      <sheetName val="물류창고제품별집계"/>
      <sheetName val="계획"/>
      <sheetName val="교각1"/>
      <sheetName val="편입토지조서"/>
      <sheetName val="Tiburon"/>
      <sheetName val="PL"/>
      <sheetName val="재무누계"/>
      <sheetName val="TDTKP"/>
      <sheetName val="DK-KH"/>
      <sheetName val="T6-6(2)"/>
      <sheetName val="comm"/>
      <sheetName val="Template"/>
      <sheetName val="기초해지2"/>
      <sheetName val="기초해지"/>
      <sheetName val="control sheet"/>
      <sheetName val="R&amp;D"/>
      <sheetName val="부서코드"/>
      <sheetName val="CT 재공품생산현황"/>
      <sheetName val="RES"/>
      <sheetName val="BACKDATA"/>
      <sheetName val="(실사조정)총괄"/>
      <sheetName val="부서CODE"/>
      <sheetName val="호봉CODE"/>
      <sheetName val="MON"/>
      <sheetName val="INCOME STATEMENT"/>
      <sheetName val="YTD"/>
      <sheetName val="인력(정규직)"/>
      <sheetName val="K-1"/>
      <sheetName val="부서현황"/>
      <sheetName val="합계"/>
      <sheetName val="gyun"/>
      <sheetName val="관계회사거래내역및 채권채무잔액 99"/>
      <sheetName val="매입수불자재"/>
      <sheetName val="수액원료"/>
      <sheetName val="COBS"/>
      <sheetName val="조회서통제표"/>
      <sheetName val="SALE"/>
      <sheetName val="입력"/>
      <sheetName val="건설중인자산"/>
      <sheetName val="Team 종합"/>
      <sheetName val="비품"/>
      <sheetName val="자산별귀속부서"/>
      <sheetName val="인건비예산(정규직)"/>
      <sheetName val="인건비예산(용역)"/>
      <sheetName val="공통사항"/>
      <sheetName val="部署コード"/>
      <sheetName val="당월손익계산서★"/>
      <sheetName val="회수율"/>
      <sheetName val="#REF"/>
      <sheetName val="Asset98-CAK"/>
      <sheetName val="Asset9809CAK"/>
      <sheetName val="BM_NEW2"/>
      <sheetName val="2.Critical Component Estimation"/>
      <sheetName val="score_sheet1"/>
      <sheetName val="공제사업score_sheet1"/>
      <sheetName val="법인세비용_계산1"/>
      <sheetName val="정관_및_회계규정1"/>
      <sheetName val="주요ISSUE_사항1"/>
      <sheetName val="2006_과표및세액조정계산서1"/>
      <sheetName val="완성차_미수금1"/>
      <sheetName val="YTD_Sales(0411)1"/>
      <sheetName val="계수원본(99_2_28)1"/>
      <sheetName val="10_311"/>
      <sheetName val="외상매출금현황-수정분_A21"/>
      <sheetName val="매출_물동명세1"/>
      <sheetName val="Cash_Flow"/>
      <sheetName val="Net_PL(세분류)"/>
      <sheetName val="3_판관비명세서"/>
      <sheetName val="업무분장_"/>
      <sheetName val="1공장_재공품생산현황"/>
      <sheetName val="아파트_기성내역서"/>
      <sheetName val="받을어음할인및_융통어음"/>
      <sheetName val="2_대외공문"/>
      <sheetName val="장할생활_(2)"/>
      <sheetName val="증감분석_및_연결조정"/>
      <sheetName val="11_17-11_23"/>
      <sheetName val="11_24-11_30"/>
      <sheetName val="2_상각보정명세"/>
      <sheetName val="매출채권_및_담보비율_변동"/>
      <sheetName val="1월실적_(2)"/>
      <sheetName val="화섬_MDP"/>
      <sheetName val="비교원가제출_고"/>
      <sheetName val="퇴직급여충당금12_31"/>
      <sheetName val="Reference(15년)"/>
      <sheetName val="경영계획 수립 참고자료 ▶▶▶"/>
      <sheetName val="수립지침"/>
      <sheetName val="계정설명"/>
      <sheetName val="전략단위설명"/>
      <sheetName val="사업부서 작성자료 ▶▶▶"/>
      <sheetName val="15년 손익 (GS신규Vision) 요약-연간비교장"/>
      <sheetName val="15년 손익 (GS신규Vision) 요약-(간접비 포함)"/>
      <sheetName val="15년 손익-GS신규Vision"/>
      <sheetName val="매출 계획"/>
      <sheetName val="매출계획 산출근거"/>
      <sheetName val="재료비(율) 계획"/>
      <sheetName val="재료비(율) 산출근거"/>
      <sheetName val="인원인건비&amp;간접비 계획"/>
      <sheetName val="투자계획"/>
      <sheetName val="투자계획(상세)"/>
      <sheetName val="감가상각비 계산"/>
      <sheetName val="마케팅비용계획"/>
      <sheetName val="비용계획"/>
      <sheetName val="간접비 계획"/>
      <sheetName val="Reference (기존)"/>
      <sheetName val="2014년 손익"/>
      <sheetName val="15년 손익 (GDR Rental사업) 요약-연간비교장"/>
      <sheetName val="15년 손익 (GDR Rent사업) 요약-(간접비 포함)"/>
      <sheetName val="15년 손익-GDR Rental사업"/>
      <sheetName val="매출&amp;재료비&amp;비용&amp;투자 산출근거"/>
      <sheetName val="배부표"/>
      <sheetName val="상품입력"/>
      <sheetName val="미수수익"/>
      <sheetName val="이자수익PT"/>
      <sheetName val="현금 및 예치금Lead"/>
      <sheetName val="보정"/>
      <sheetName val="현금및예치금 명세서"/>
      <sheetName val="2009BS_감사전"/>
      <sheetName val="scosht"/>
      <sheetName val="2009PL_감사전"/>
      <sheetName val="Sheet7"/>
      <sheetName val="점수"/>
      <sheetName val="building"/>
      <sheetName val="건축원가"/>
      <sheetName val="Dólar_Observado"/>
      <sheetName val="의뢰건_(2)"/>
      <sheetName val="5_소재"/>
      <sheetName val="대차대조표12_01"/>
      <sheetName val="4_2유효폭의_계산"/>
      <sheetName val="4-1__매출원가_손익계획_집계표"/>
      <sheetName val="25_보증금(임차보증금외)"/>
      <sheetName val="24_보증금(전신전화가입권)"/>
      <sheetName val="Reference_(변경)"/>
      <sheetName val="경영계획_수립_참고자료_▶▶▶"/>
      <sheetName val="사업부서_작성자료_▶▶▶"/>
      <sheetName val="15년_손익_(GS신규Vision)_요약-연간비교장"/>
      <sheetName val="15년_손익_(GS신규Vision)_요약-(간접비_포함)"/>
      <sheetName val="15년_손익-GS신규Vision"/>
      <sheetName val="매출_계획"/>
      <sheetName val="매출계획_산출근거"/>
      <sheetName val="재료비(율)_계획"/>
      <sheetName val="재료비(율)_산출근거"/>
      <sheetName val="인원인건비&amp;간접비_계획"/>
      <sheetName val="감가상각비_계산"/>
      <sheetName val="간접비_계획"/>
      <sheetName val="Reference_(기존)"/>
      <sheetName val="2014년_손익"/>
      <sheetName val="15년_손익_(GDR_Rental사업)_요약-연간비교장"/>
      <sheetName val="15년_손익_(GDR_Rent사업)_요약-(간접비_포함)"/>
      <sheetName val="15년_손익-GDR_Rental사업"/>
      <sheetName val="매출&amp;재료비&amp;비용&amp;투자_산출근거"/>
      <sheetName val="1_MDF1공장"/>
      <sheetName val="CT_재공품생산현황"/>
      <sheetName val="비용_배부후"/>
      <sheetName val="인원계획-미화"/>
      <sheetName val="108.수선비"/>
      <sheetName val="General Inputs"/>
      <sheetName val="CGC Inputs"/>
      <sheetName val="송전기본"/>
      <sheetName val="유가증권미수"/>
      <sheetName val="VB "/>
      <sheetName val="보증어음분류"/>
      <sheetName val="사모사채분류"/>
      <sheetName val="SA"/>
      <sheetName val="중장기 외화자금 보정명세(PBC)"/>
      <sheetName val="Macro1"/>
      <sheetName val="마스터"/>
      <sheetName val="국민연금"/>
      <sheetName val="검산금액"/>
      <sheetName val="선수보증금"/>
      <sheetName val="연체일수"/>
      <sheetName val="잔가합계"/>
      <sheetName val="중도해지진행업체"/>
      <sheetName val="00.08계정"/>
      <sheetName val="매출(총액)"/>
      <sheetName val="판관비"/>
      <sheetName val="에뛰드 내부관리가"/>
      <sheetName val="Packaging cost Back Data"/>
      <sheetName val="13.보증금(전신전화가입권)"/>
      <sheetName val="均等割DB"/>
      <sheetName val="보조재료비"/>
      <sheetName val="재료비"/>
      <sheetName val="2005원가집계표(합계)"/>
      <sheetName val="원가집계표(월별)"/>
      <sheetName val="RV미수수익보정"/>
      <sheetName val="불균등-거치외(미수)"/>
      <sheetName val="불균등-TOP(선수)"/>
      <sheetName val="Lead"/>
      <sheetName val="생산직"/>
      <sheetName val="부서별"/>
      <sheetName val="부서실적"/>
      <sheetName val="TUL30"/>
      <sheetName val="ST"/>
      <sheetName val="T48a"/>
      <sheetName val="상불"/>
      <sheetName val="score_sheet2"/>
      <sheetName val="공제사업score_sheet2"/>
      <sheetName val="법인세비용_계산2"/>
      <sheetName val="정관_및_회계규정2"/>
      <sheetName val="주요ISSUE_사항2"/>
      <sheetName val="2006_과표및세액조정계산서2"/>
      <sheetName val="10_312"/>
      <sheetName val="완성차_미수금2"/>
      <sheetName val="매출_물동명세2"/>
      <sheetName val="외상매출금현황-수정분_A22"/>
      <sheetName val="YTD_Sales(0411)2"/>
      <sheetName val="계수원본(99_2_28)2"/>
      <sheetName val="Cash_Flow1"/>
      <sheetName val="Net_PL(세분류)1"/>
      <sheetName val="받을어음할인및_융통어음1"/>
      <sheetName val="3_판관비명세서1"/>
      <sheetName val="아파트_기성내역서1"/>
      <sheetName val="업무분장_1"/>
      <sheetName val="2_대외공문1"/>
      <sheetName val="장할생활_(2)1"/>
      <sheetName val="증감분석_및_연결조정1"/>
      <sheetName val="1공장_재공품생산현황1"/>
      <sheetName val="11_17-11_231"/>
      <sheetName val="11_24-11_301"/>
      <sheetName val="2_상각보정명세1"/>
      <sheetName val="매출채권_및_담보비율_변동1"/>
      <sheetName val="Dólar_Observado1"/>
      <sheetName val="비교원가제출_고1"/>
      <sheetName val="의뢰건_(2)1"/>
      <sheetName val="5_소재1"/>
      <sheetName val="1월실적_(2)1"/>
      <sheetName val="대차대조표12_011"/>
      <sheetName val="4_2유효폭의_계산1"/>
      <sheetName val="4-1__매출원가_손익계획_집계표1"/>
      <sheetName val="퇴직급여충당금12_311"/>
      <sheetName val="25_보증금(임차보증금외)1"/>
      <sheetName val="24_보증금(전신전화가입권)1"/>
      <sheetName val="1_MDF1공장1"/>
      <sheetName val="화섬_MDP1"/>
      <sheetName val="Reference_(변경)1"/>
      <sheetName val="경영계획_수립_참고자료_▶▶▶1"/>
      <sheetName val="사업부서_작성자료_▶▶▶1"/>
      <sheetName val="15년_손익_(GS신규Vision)_요약-연간비교장1"/>
      <sheetName val="15년_손익_(GS신규Vision)_요약-(간접비_포함1"/>
      <sheetName val="15년_손익-GS신규Vision1"/>
      <sheetName val="매출_계획1"/>
      <sheetName val="매출계획_산출근거1"/>
      <sheetName val="재료비(율)_계획1"/>
      <sheetName val="재료비(율)_산출근거1"/>
      <sheetName val="인원인건비&amp;간접비_계획1"/>
      <sheetName val="감가상각비_계산1"/>
      <sheetName val="간접비_계획1"/>
      <sheetName val="Reference_(기존)1"/>
      <sheetName val="2014년_손익1"/>
      <sheetName val="15년_손익_(GDR_Rental사업)_요약-연간비교장1"/>
      <sheetName val="15년_손익_(GDR_Rent사업)_요약-(간접비_포함1"/>
      <sheetName val="15년_손익-GDR_Rental사업1"/>
      <sheetName val="매출&amp;재료비&amp;비용&amp;투자_산출근거1"/>
      <sheetName val="CT_재공품생산현황1"/>
      <sheetName val="비용_배부후1"/>
      <sheetName val="업체손실공수.xls"/>
      <sheetName val="경영분석"/>
      <sheetName val="서식지정"/>
      <sheetName val="기계장치"/>
      <sheetName val="의왕"/>
      <sheetName val="result0927"/>
      <sheetName val="대우자동차용역비"/>
      <sheetName val="ORIGIN"/>
      <sheetName val="호봉표"/>
      <sheetName val="처별전산"/>
      <sheetName val="품의양"/>
      <sheetName val="종기실공문"/>
      <sheetName val="T02"/>
      <sheetName val="f3"/>
      <sheetName val="일위_파일"/>
      <sheetName val="법인별요약"/>
      <sheetName val="admin"/>
      <sheetName val="원가계산 (2)"/>
      <sheetName val="도근좌표"/>
      <sheetName val="부분품"/>
      <sheetName val="생산부대통지서"/>
      <sheetName val="정리"/>
      <sheetName val="직급별인원계획"/>
      <sheetName val="사업별인원계획"/>
      <sheetName val="유첨3.적용기준"/>
      <sheetName val="평가예상(200308)"/>
      <sheetName val="95WBS"/>
      <sheetName val="본사감가상각대장(비품)"/>
      <sheetName val="표2"/>
      <sheetName val="매출및매출채권"/>
      <sheetName val="DB"/>
      <sheetName val="TAL"/>
      <sheetName val="명세"/>
      <sheetName val="작업통제용"/>
      <sheetName val="본사"/>
      <sheetName val="Main"/>
      <sheetName val="23기-3분기결산PL"/>
      <sheetName val="피보험자명세(럭키확정분)"/>
      <sheetName val="예적금"/>
      <sheetName val="외화"/>
      <sheetName val="bs"/>
      <sheetName val="8월"/>
      <sheetName val="파워콤"/>
      <sheetName val="기초데이타"/>
      <sheetName val="배서어음명세서"/>
      <sheetName val="충당금"/>
      <sheetName val="UTCA"/>
      <sheetName val="1주"/>
      <sheetName val="2주"/>
      <sheetName val="3주"/>
      <sheetName val="4주"/>
      <sheetName val="직급실적"/>
      <sheetName val="Data&amp;Result"/>
      <sheetName val="96"/>
      <sheetName val="제조공정"/>
      <sheetName val="MA"/>
      <sheetName val="96시"/>
      <sheetName val="Index"/>
      <sheetName val="WH"/>
      <sheetName val="MANAGER"/>
      <sheetName val="투자현황"/>
      <sheetName val="118_세금과공과"/>
      <sheetName val="108_수선비"/>
      <sheetName val="95D"/>
      <sheetName val="94D"/>
      <sheetName val="93상각비"/>
      <sheetName val="보통예금"/>
      <sheetName val="영업단위-8월"/>
      <sheetName val="월말마감"/>
      <sheetName val="SMCB9617145"/>
      <sheetName val="잉여금"/>
      <sheetName val="붙임2-1  지급조서명세서(2001년분)"/>
      <sheetName val="支払明細"/>
      <sheetName val="과8"/>
      <sheetName val="손익분석"/>
      <sheetName val="9703"/>
      <sheetName val="고정자산원본"/>
      <sheetName val="Office only Letup"/>
      <sheetName val="1부생산계획"/>
      <sheetName val="요약PL"/>
      <sheetName val="참고_주임대리승진안(2013下)"/>
      <sheetName val="97년추정손익계산서"/>
      <sheetName val="0.0ControlSheet"/>
      <sheetName val="1급갑"/>
      <sheetName val="조정명세서"/>
      <sheetName val="3.일반사상"/>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refreshError="1"/>
      <sheetData sheetId="109" refreshError="1"/>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sheetData sheetId="443"/>
      <sheetData sheetId="444"/>
      <sheetData sheetId="445"/>
      <sheetData sheetId="446"/>
      <sheetData sheetId="447"/>
      <sheetData sheetId="448"/>
      <sheetData sheetId="449"/>
      <sheetData sheetId="450"/>
      <sheetData sheetId="45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sheetData sheetId="533"/>
      <sheetData sheetId="534"/>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sheetData sheetId="710" refreshError="1"/>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sheetData sheetId="818"/>
      <sheetData sheetId="819"/>
      <sheetData sheetId="820"/>
      <sheetData sheetId="82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작성 Guide Line"/>
      <sheetName val="1. 요약 (롯데닷컴)"/>
      <sheetName val="2. 세부 (롯데닷컴)"/>
      <sheetName val="원가코드"/>
      <sheetName val="원가코드 (2)"/>
      <sheetName val="센터별 간접인건비 요율"/>
      <sheetName val="3. ASP 사업장 층별운영계획"/>
      <sheetName val="11년 8월 ASP 현황"/>
      <sheetName val="4. 본사 인원 계획"/>
      <sheetName val="참고1) 장애인고용현황"/>
      <sheetName val="참고2) 연차수당 지급센터 확인"/>
      <sheetName val="참고3) rent-free"/>
      <sheetName val="12년 ASP비용 (2)"/>
      <sheetName val="임차료 (2)"/>
      <sheetName val="상각비 (2)"/>
      <sheetName val="전산유지보수"/>
      <sheetName val="수정시산표"/>
    </sheetNames>
    <sheetDataSet>
      <sheetData sheetId="0" refreshError="1"/>
      <sheetData sheetId="1"/>
      <sheetData sheetId="2"/>
      <sheetData sheetId="3"/>
      <sheetData sheetId="4" refreshError="1"/>
      <sheetData sheetId="5" refreshError="1"/>
      <sheetData sheetId="6"/>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입력"/>
      <sheetName val="손익계산서"/>
      <sheetName val="경제성 분석"/>
      <sheetName val="경제성 분석 (2)"/>
      <sheetName val="감가상각"/>
      <sheetName val="투자재원"/>
      <sheetName val="운전자금"/>
      <sheetName val="노무비"/>
      <sheetName val="품종원가"/>
      <sheetName val="매출원가"/>
      <sheetName val="생산CAPA"/>
      <sheetName val="생산량"/>
      <sheetName val="별첨3"/>
      <sheetName val="별첨4"/>
      <sheetName val="Module2"/>
      <sheetName val="Module3"/>
      <sheetName val="Module1"/>
      <sheetName val="Module4"/>
      <sheetName val="건설가"/>
      <sheetName val="월별손익"/>
      <sheetName val="추가예산"/>
      <sheetName val="현금흐름표"/>
      <sheetName val="프로그램-적용1"/>
      <sheetName val="수정시산표"/>
    </sheetNames>
    <sheetDataSet>
      <sheetData sheetId="0"/>
      <sheetData sheetId="1"/>
      <sheetData sheetId="2"/>
      <sheetData sheetId="3"/>
      <sheetData sheetId="4">
        <row r="8">
          <cell r="B8">
            <v>5077</v>
          </cell>
        </row>
      </sheetData>
      <sheetData sheetId="5">
        <row r="1">
          <cell r="U1">
            <v>2000</v>
          </cell>
        </row>
      </sheetData>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ucture Summary"/>
      <sheetName val="Cover"/>
      <sheetName val="Switches"/>
      <sheetName val="Trans"/>
      <sheetName val="Summary"/>
      <sheetName val="RatioSens"/>
      <sheetName val="Merger"/>
      <sheetName val="Ass."/>
      <sheetName val="Contri"/>
      <sheetName val="IS"/>
      <sheetName val="CF"/>
      <sheetName val="BS"/>
      <sheetName val="98Init BS"/>
      <sheetName val="Init BS"/>
      <sheetName val="Debt"/>
      <sheetName val="D&amp;A"/>
      <sheetName val="E_Returns"/>
      <sheetName val="CF_Returns"/>
      <sheetName val="ppt output"/>
      <sheetName val="CHECK"/>
      <sheetName val="BACKUP"/>
      <sheetName val="CFSens"/>
      <sheetName val="consolidated"/>
      <sheetName val="평가&amp;선급.미지급"/>
      <sheetName val="점수계산1-2"/>
      <sheetName val="bar 입고"/>
      <sheetName val="원장"/>
      <sheetName val="정산표_10_기말"/>
      <sheetName val="조정분개_11_2Q"/>
      <sheetName val="정산표_11_1Q"/>
      <sheetName val="조정분개_10_기말"/>
      <sheetName val="sap"/>
      <sheetName val="재무상태변동표"/>
      <sheetName val="선급비용"/>
      <sheetName val="#REF"/>
      <sheetName val="단가"/>
      <sheetName val="cv"/>
      <sheetName val="Sheet1"/>
      <sheetName val="Macro2"/>
      <sheetName val="전부인쇄"/>
      <sheetName val="2월"/>
      <sheetName val="계열사현황종합"/>
      <sheetName val="경비공통"/>
      <sheetName val="Macro4"/>
      <sheetName val="수주단가"/>
      <sheetName val="7682LA SKD(12.4)"/>
      <sheetName val="실적_월별"/>
      <sheetName val="6월인원"/>
      <sheetName val="95TOTREV"/>
      <sheetName val="시산표"/>
      <sheetName val="#1 Basic"/>
      <sheetName val="5사남"/>
      <sheetName val="Structure_Summary"/>
      <sheetName val="Ass_"/>
      <sheetName val="98Init_BS"/>
      <sheetName val="Init_BS"/>
      <sheetName val="ppt_output"/>
      <sheetName val="고정자산-회사제시"/>
      <sheetName val="comps LFY+"/>
      <sheetName val="HDI implied"/>
      <sheetName val="Weekly (2)"/>
      <sheetName val="CAP"/>
      <sheetName val="변수"/>
      <sheetName val="TFT 저항"/>
      <sheetName val="FAB별"/>
      <sheetName val="Array-CF-Cell(Sum)"/>
      <sheetName val="Data"/>
      <sheetName val="형번별"/>
      <sheetName val="수출반재고"/>
      <sheetName val="재무제표"/>
      <sheetName val="조선소시수"/>
      <sheetName val="I"/>
      <sheetName val="00생산실적"/>
      <sheetName val="요인별시수추이"/>
      <sheetName val="X13"/>
      <sheetName val="Sapphire"/>
      <sheetName val="利润表"/>
      <sheetName val="资产负债表"/>
      <sheetName val="所有者权益（股东权益）变动表"/>
      <sheetName val="기본 상수"/>
      <sheetName val="14.1sxga+(L3)"/>
      <sheetName val="변수2"/>
      <sheetName val="저항"/>
      <sheetName val="dV&amp;Cl"/>
      <sheetName val="입력변수"/>
      <sheetName val="요구ion"/>
      <sheetName val="R"/>
      <sheetName val="충전율"/>
      <sheetName val="한계원가"/>
      <sheetName val="국내"/>
      <sheetName val="110inch量产生产汇总表 (2014.02)"/>
      <sheetName val="报表 1"/>
      <sheetName val="老产业资金预算-汇总"/>
      <sheetName val="외화금융(97-03)"/>
      <sheetName val="MDL FG-Code"/>
      <sheetName val="Code"/>
      <sheetName val="예금명세"/>
      <sheetName val="bar_입고"/>
      <sheetName val="평가&amp;선급_미지급"/>
      <sheetName val="#1_Basic"/>
      <sheetName val="7682LA_SKD(12_4)"/>
      <sheetName val="Structure_Summary1"/>
      <sheetName val="Ass_1"/>
      <sheetName val="98Init_BS1"/>
      <sheetName val="Init_BS1"/>
      <sheetName val="ppt_output1"/>
      <sheetName val="bar_입고1"/>
      <sheetName val="평가&amp;선급_미지급1"/>
      <sheetName val="#1_Basic1"/>
      <sheetName val="7682LA_SKD(12_4)1"/>
      <sheetName val="추정99"/>
      <sheetName val="Natures"/>
      <sheetName val="投影仪"/>
      <sheetName val="분배"/>
      <sheetName val="자재"/>
      <sheetName val="MRS세부"/>
      <sheetName val="차수"/>
      <sheetName val="재무정보"/>
      <sheetName val="유효성 검사"/>
      <sheetName val="참조"/>
      <sheetName val="List vị trí"/>
      <sheetName val="보일러"/>
      <sheetName val="U100"/>
      <sheetName val="comps_LFY+"/>
      <sheetName val="HDI_implied"/>
      <sheetName val="버스 탑승지역 배정"/>
      <sheetName val="기념품"/>
      <sheetName val="Sheet2"/>
      <sheetName val="BP사（20.10월 기준)"/>
      <sheetName val="카테고리"/>
      <sheetName val="외화계약"/>
      <sheetName val="Weekly_(2)"/>
      <sheetName val="TFT_저항"/>
      <sheetName val="기본_상수"/>
      <sheetName val="14_1sxga+(L3)"/>
      <sheetName val="110inch量产生产汇总表_(2014_02)"/>
      <sheetName val="报表_1"/>
      <sheetName val="MDL_FG-Code"/>
      <sheetName val="유효성_검사"/>
      <sheetName val="TSCLFEB"/>
      <sheetName val="PUR-12K"/>
      <sheetName val="장기차입금"/>
      <sheetName val="Var."/>
      <sheetName val="日报嫁动Code注册"/>
      <sheetName val="标准有效性"/>
      <sheetName val="공용정보"/>
      <sheetName val="통계자료"/>
      <sheetName val="시설이용권명세서"/>
      <sheetName val="Var_"/>
      <sheetName val="Bank&amp;Cell In"/>
      <sheetName val="客户名称"/>
      <sheetName val="风险因素"/>
      <sheetName val="不良数据源"/>
      <sheetName val="PR Loss数据源"/>
      <sheetName val="数据验证"/>
      <sheetName val="奖励明细团队"/>
      <sheetName val="参考"/>
      <sheetName val="Repair Mov"/>
      <sheetName val="CFO1"/>
      <sheetName val="Inputs"/>
      <sheetName val="AcqIS"/>
      <sheetName val="AcqBSCF"/>
      <sheetName val="Weekly_(2)1"/>
      <sheetName val="TFT_저항1"/>
      <sheetName val="기본_상수1"/>
      <sheetName val="14_1sxga+(L3)1"/>
      <sheetName val="110inch量产生产汇总表_(2014_02)1"/>
      <sheetName val="报表_11"/>
      <sheetName val="MDL_FG-Code1"/>
      <sheetName val="Var_1"/>
      <sheetName val="Bank&amp;Cell_In"/>
      <sheetName val="PR_Loss数据源"/>
      <sheetName val="Repair_Mov"/>
      <sheetName val="BU&amp;工厂"/>
      <sheetName val="TV"/>
      <sheetName val="尺寸别"/>
      <sheetName val="中大产线产品集中化规划"/>
      <sheetName val="产能情况"/>
      <sheetName val="Sheet3"/>
      <sheetName val="辅助数据页"/>
      <sheetName val="辅助（数据源）"/>
      <sheetName val="3.月度人员变化"/>
      <sheetName val="#연결차입금 (2)"/>
      <sheetName val="Sheet14"/>
      <sheetName val="Sens"/>
      <sheetName val="설계명세서(선로)"/>
      <sheetName val="+A - S&amp;U (Annually)"/>
      <sheetName val="Control Panel"/>
      <sheetName val="1.변경범위"/>
      <sheetName val="미수"/>
      <sheetName val="Structure_Summary2"/>
      <sheetName val="Ass_2"/>
      <sheetName val="98Init_BS2"/>
      <sheetName val="Init_BS2"/>
      <sheetName val="ppt_output2"/>
      <sheetName val="평가&amp;선급_미지급2"/>
      <sheetName val="7682LA_SKD(12_4)2"/>
      <sheetName val="bar_입고2"/>
      <sheetName val="#1_Basic2"/>
      <sheetName val="comps_LFY+1"/>
      <sheetName val="HDI_implied1"/>
      <sheetName val="Weekly_(2)2"/>
      <sheetName val="TFT_저항2"/>
      <sheetName val="기본_상수2"/>
      <sheetName val="14_1sxga+(L3)2"/>
      <sheetName val="110inch量产生产汇总表_(2014_02)2"/>
      <sheetName val="报表_12"/>
      <sheetName val="MDL_FG-Code2"/>
      <sheetName val="유효성_검사1"/>
      <sheetName val="버스_탑승지역_배정"/>
      <sheetName val="BP사（20_10월_기준)"/>
      <sheetName val="List_vị_trí"/>
      <sheetName val="Var_2"/>
      <sheetName val="Bank&amp;Cell_In1"/>
      <sheetName val="PR_Loss数据源1"/>
      <sheetName val="Repair_Mov1"/>
      <sheetName val="3_月度人员变化"/>
      <sheetName val="#연결차입금_(2)"/>
      <sheetName val="+A_-_S&amp;U_(Annually)"/>
      <sheetName val="Control_Panel"/>
      <sheetName val="1_변경범위"/>
      <sheetName val="외매-기타&amp;접속"/>
      <sheetName val="코드"/>
      <sheetName val="조정"/>
      <sheetName val="Confirmation"/>
      <sheetName val="c_data"/>
      <sheetName val="co_code"/>
      <sheetName val="Register"/>
      <sheetName val="statement 1998"/>
      <sheetName val="K31X"/>
      <sheetName val="XVIa(i) - average price (2)"/>
      <sheetName val="153541"/>
      <sheetName val="PLAC"/>
      <sheetName val="수정시산표"/>
      <sheetName val="전력_추가설비 검토"/>
      <sheetName val="Call_strike"/>
      <sheetName val="Parm"/>
      <sheetName val="DE"/>
      <sheetName val="COUNTRY AT ACTUAL"/>
      <sheetName val="리스트"/>
      <sheetName val="INCIDENT 유형"/>
      <sheetName val="유산스"/>
      <sheetName val="EC_5Y"/>
      <sheetName val="IPO"/>
      <sheetName val="현금경비중역"/>
      <sheetName val="CODE (2)"/>
      <sheetName val="불량유형"/>
      <sheetName val="표지★"/>
      <sheetName val="병"/>
      <sheetName val="TEMP1"/>
      <sheetName val="TB - 2018"/>
      <sheetName val="계정별실적"/>
      <sheetName val="회사정보"/>
      <sheetName val="공통"/>
      <sheetName val="업무분장 "/>
    </sheetNames>
    <sheetDataSet>
      <sheetData sheetId="0" refreshError="1"/>
      <sheetData sheetId="1" refreshError="1"/>
      <sheetData sheetId="2"/>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울산"/>
      <sheetName val="용연"/>
      <sheetName val="건설가"/>
      <sheetName val="세계1(DATA)"/>
      <sheetName val="언양"/>
      <sheetName val="TNC"/>
      <sheetName val="TNC(1안)"/>
      <sheetName val="광주"/>
      <sheetName val="진천"/>
      <sheetName val="220 (2)"/>
      <sheetName val="2. SC  BW  원화매출액(총괄)"/>
      <sheetName val="열매"/>
      <sheetName val="Base"/>
      <sheetName val="타사비교(13년)"/>
      <sheetName val="급여"/>
      <sheetName val="버튼"/>
      <sheetName val="HAMMADDE SINIFLANDIRMASI"/>
      <sheetName val="중연"/>
      <sheetName val="비용"/>
      <sheetName val="#REF"/>
      <sheetName val="1-12월"/>
      <sheetName val="연선,습식_청도"/>
      <sheetName val="hierarchy_V1"/>
      <sheetName val="생산량"/>
      <sheetName val="고합"/>
      <sheetName val="1월"/>
      <sheetName val="연령현황"/>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교수설계"/>
      <sheetName val="비용"/>
      <sheetName val="중연"/>
      <sheetName val="95년실적"/>
      <sheetName val="경영비율 "/>
      <sheetName val="Sheet1"/>
      <sheetName val="태광"/>
      <sheetName val="db (don't touch)"/>
      <sheetName val="JUYO"/>
      <sheetName val="생산량"/>
      <sheetName val="신임차장"/>
      <sheetName val="구미2월"/>
      <sheetName val="안양2월"/>
      <sheetName val="실행내역"/>
      <sheetName val="TNC"/>
      <sheetName val="제품"/>
      <sheetName val="진천"/>
      <sheetName val="기초데이타"/>
      <sheetName val="실행계획1-7"/>
      <sheetName val="FAB4생산"/>
      <sheetName val="TNC(1안)"/>
      <sheetName val="주요사종참조"/>
      <sheetName val="이사회1"/>
      <sheetName val="내역"/>
      <sheetName val="용연"/>
      <sheetName val="04고객별 담당자"/>
      <sheetName val="DATA"/>
      <sheetName val="고합"/>
      <sheetName val="220 (2)"/>
      <sheetName val="완성차 미수금"/>
      <sheetName val="CHAB'00기준"/>
      <sheetName val="8월판가_2"/>
      <sheetName val="버튼"/>
      <sheetName val="11월판가"/>
      <sheetName val="판매추이"/>
      <sheetName val="2sampleT"/>
      <sheetName val="쌍체T"/>
      <sheetName val="8호기TEST"/>
      <sheetName val="울산"/>
      <sheetName val="Hammadde"/>
      <sheetName val="인원"/>
      <sheetName val="열매"/>
      <sheetName val="1급갑"/>
      <sheetName val="Macro1"/>
      <sheetName val="제조비용"/>
      <sheetName val="1-12월"/>
      <sheetName val="직급실적"/>
      <sheetName val="2-2.매출분석"/>
      <sheetName val="Macro"/>
      <sheetName val="예산내역서"/>
      <sheetName val="수불자료"/>
      <sheetName val="노임"/>
      <sheetName val="일위대가표"/>
      <sheetName val="바닥판"/>
      <sheetName val="입력DATA"/>
      <sheetName val="중기"/>
      <sheetName val="조명율표"/>
      <sheetName val="조명일위"/>
      <sheetName val="총괄표"/>
      <sheetName val="데리네이타현황"/>
      <sheetName val="2000년1차"/>
      <sheetName val="2000전체분"/>
      <sheetName val="지질조사"/>
      <sheetName val="인상효1"/>
      <sheetName val="재무가정"/>
      <sheetName val="LF자재단가"/>
      <sheetName val="Customer Databas"/>
      <sheetName val="남양내역"/>
      <sheetName val="공문"/>
      <sheetName val="45,4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이자율"/>
      <sheetName val="소트"/>
      <sheetName val="쏘트자료"/>
      <sheetName val="환율이자율"/>
      <sheetName val="44소트"/>
      <sheetName val="34쏘트"/>
      <sheetName val="24쏘트"/>
      <sheetName val="44이자율"/>
      <sheetName val="34이자율"/>
      <sheetName val="44쏘트자료"/>
      <sheetName val="34쏘트자료"/>
      <sheetName val="24쏘트자료"/>
      <sheetName val="24이자율"/>
      <sheetName val="인건비(010330)"/>
      <sheetName val="정산표"/>
      <sheetName val="건설성적"/>
      <sheetName val="손익분석"/>
      <sheetName val="자금청구"/>
      <sheetName val="집계표"/>
      <sheetName val="신림자금"/>
      <sheetName val="준검 내역서"/>
      <sheetName val="97년 추정"/>
      <sheetName val="월간"/>
      <sheetName val="97년"/>
      <sheetName val="세금계산서유"/>
      <sheetName val="평가결과_사본"/>
      <sheetName val="관계주식"/>
      <sheetName val="공사개요"/>
      <sheetName val="98실적"/>
      <sheetName val="현장"/>
      <sheetName val="Menu_Link"/>
      <sheetName val="퇴충98"/>
      <sheetName val="이름"/>
      <sheetName val="Convert"/>
      <sheetName val="1-7(재가공내역)"/>
      <sheetName val="본사감가상각대장(비품)"/>
      <sheetName val="판매량"/>
      <sheetName val="업종코드"/>
      <sheetName val="임대손익"/>
      <sheetName val="현장별미수"/>
      <sheetName val="연구인원내역"/>
      <sheetName val="XREF"/>
      <sheetName val="조정전"/>
      <sheetName val="1월"/>
      <sheetName val="수정시산표"/>
      <sheetName val="WorldQuest"/>
      <sheetName val="admin"/>
      <sheetName val="자료"/>
      <sheetName val="코드"/>
      <sheetName val="매매손실준비금"/>
      <sheetName val="평가금액"/>
      <sheetName val="견"/>
      <sheetName val="투자예산"/>
      <sheetName val="산출근거"/>
      <sheetName val="비주거용"/>
      <sheetName val="표지"/>
      <sheetName val="98년간분기"/>
      <sheetName val="회사정보"/>
      <sheetName val="요약BS"/>
      <sheetName val="신구계정대사표"/>
      <sheetName val="특수직호봉표"/>
      <sheetName val="Intro2"/>
      <sheetName val="Id"/>
      <sheetName val="Project_CF"/>
      <sheetName val="판매용03"/>
      <sheetName val="서식시트"/>
      <sheetName val="집연95"/>
      <sheetName val="Asset98-CAK"/>
      <sheetName val="노임단가"/>
      <sheetName val="출자한도"/>
      <sheetName val="CODE"/>
      <sheetName val="외화계약"/>
      <sheetName val="AIR SHOWER(3인용)"/>
      <sheetName val="상품입고집계"/>
      <sheetName val="매입현황"/>
      <sheetName val="수입"/>
      <sheetName val="PMP등급_9월"/>
      <sheetName val="지급이자"/>
      <sheetName val="명세표"/>
      <sheetName val="표준지"/>
      <sheetName val="상정안건"/>
      <sheetName val="매출원가"/>
      <sheetName val="보험금"/>
      <sheetName val="Initial Input Variable"/>
      <sheetName val="1Month+Sheet2!"/>
      <sheetName val="경영비율 "/>
      <sheetName val="종합2"/>
      <sheetName val="상여 (2)"/>
      <sheetName val="118.세금과공과"/>
      <sheetName val="1.취수장"/>
      <sheetName val="8월차잔"/>
      <sheetName val="하수급견적대비"/>
      <sheetName val="인원_20001101"/>
      <sheetName val="99선급비용"/>
      <sheetName val="AIR_SHOWER(3인용)"/>
      <sheetName val="Initial_Input_Variable"/>
      <sheetName val="경영비율_"/>
      <sheetName val="상여_(2)"/>
      <sheetName val="118_세금과공과"/>
      <sheetName val="1_취수장"/>
      <sheetName val="적격심사표"/>
      <sheetName val="이익잉여금처분계산서"/>
      <sheetName val="재무상태변동표"/>
      <sheetName val="제조원가명세서"/>
      <sheetName val="현금흐름표"/>
      <sheetName val="시산표"/>
      <sheetName val="품의서취합"/>
      <sheetName val="총원"/>
      <sheetName val="대리이하_상신양식"/>
      <sheetName val="보정사항"/>
      <sheetName val="공정가치"/>
      <sheetName val="투자2"/>
      <sheetName val="FAB별"/>
      <sheetName val="Sheet3"/>
      <sheetName val="내역"/>
      <sheetName val="3월연장근무"/>
      <sheetName val="機器明細(MC)"/>
      <sheetName val="Control Sheet"/>
      <sheetName val="견적대비"/>
      <sheetName val="Sheet1"/>
      <sheetName val="주요품목별판매실적"/>
      <sheetName val="합천내역"/>
      <sheetName val="인사자료총집계"/>
      <sheetName val="대리이하_승진"/>
      <sheetName val="설계내역서"/>
      <sheetName val="이자수익보조부"/>
      <sheetName val="SIL98"/>
      <sheetName val="2012년 하반기 승진안 및 상신양식_디자인 파트.xls"/>
      <sheetName val="등록자료"/>
      <sheetName val="GRAPH"/>
      <sheetName val="입찰안"/>
      <sheetName val="집계"/>
      <sheetName val="퇴직기초"/>
      <sheetName val="산출내역(1)"/>
      <sheetName val="LIST"/>
      <sheetName val="외화가수금"/>
      <sheetName val="2001Org"/>
      <sheetName val="소계정"/>
      <sheetName val="본부96(1차)"/>
      <sheetName val="월소계정(최종)"/>
      <sheetName val="본부증가(최종)"/>
      <sheetName val="배부기준별비용"/>
      <sheetName val="unit배부표"/>
      <sheetName val="비교표"/>
      <sheetName val="초고압제조원가계획"/>
      <sheetName val="고압제조원가계획"/>
      <sheetName val="Mark"/>
      <sheetName val="1. Svc_Sales"/>
      <sheetName val="2. Portfolio"/>
      <sheetName val="3. SVC_Price(Avg)"/>
      <sheetName val="4.  Net Gain"/>
      <sheetName val="5.1Q_SVC(callback)"/>
      <sheetName val="5.2 Q_SVC(Response)"/>
      <sheetName val="5.3 Q_SVC(all)"/>
      <sheetName val="SVC_Portfolio(1)"/>
      <sheetName val="변동"/>
      <sheetName val="2008년판매현황 (조정)"/>
      <sheetName val="참고_장르별매출"/>
      <sheetName val="생산직"/>
      <sheetName val="9-1차이내역"/>
      <sheetName val="부재예실1월"/>
      <sheetName val="#REF"/>
      <sheetName val="04_도료_전체_하순"/>
      <sheetName val="실적"/>
      <sheetName val="단가"/>
      <sheetName val="울산자금"/>
      <sheetName val="금강투자2000"/>
      <sheetName val="당좌개설보증용"/>
      <sheetName val="GC산출"/>
      <sheetName val="당초"/>
      <sheetName val="Sheet4"/>
      <sheetName val="BASE"/>
      <sheetName val="단가비교"/>
      <sheetName val="조경내역"/>
      <sheetName val="건축비목군분류"/>
      <sheetName val="두께별"/>
      <sheetName val="승용"/>
      <sheetName val="상용"/>
      <sheetName val="실행내역"/>
      <sheetName val="총괄"/>
      <sheetName val="건재양식"/>
      <sheetName val="00실적"/>
      <sheetName val="판촉계획(고정)"/>
      <sheetName val="배수통관(좌)"/>
      <sheetName val="CAUDIT"/>
      <sheetName val="재료비집계표"/>
      <sheetName val="무형자산명세서"/>
      <sheetName val="내외국인총괄"/>
      <sheetName val="3월"/>
      <sheetName val="그래프 (2)"/>
      <sheetName val="2.대상자"/>
      <sheetName val="정보"/>
      <sheetName val="데이터베이스"/>
      <sheetName val="9903말 현재"/>
      <sheetName val="당월금액"/>
      <sheetName val="ATM기초철가"/>
      <sheetName val="외화평가"/>
      <sheetName val="제품단가"/>
      <sheetName val="그래프_(2)"/>
      <sheetName val="2_대상자"/>
      <sheetName val="9903말_현재"/>
      <sheetName val="Control_Sheet"/>
      <sheetName val="AIR_SHOWER(3인용)1"/>
      <sheetName val="그래프_(2)1"/>
      <sheetName val="2_대상자1"/>
      <sheetName val="9903말_현재1"/>
      <sheetName val="Control_Sheet1"/>
      <sheetName val="MAIN"/>
      <sheetName val="Macro1"/>
      <sheetName val="손익"/>
      <sheetName val="지역개발"/>
      <sheetName val="재고자산명세"/>
      <sheetName val="96"/>
      <sheetName val="보통예금"/>
      <sheetName val="당좌차월"/>
      <sheetName val="부서"/>
      <sheetName val="KA011205"/>
      <sheetName val="5사남"/>
      <sheetName val="STROKE별 단가"/>
      <sheetName val="주소 작성"/>
      <sheetName val="산출근거1"/>
      <sheetName val="효용적수"/>
      <sheetName val="노무비"/>
      <sheetName val="인원계획-미화"/>
      <sheetName val="OPREV(대한)"/>
      <sheetName val="98지급계획"/>
      <sheetName val="단말기누계"/>
      <sheetName val="수익성분석2"/>
      <sheetName val="입력_판매"/>
      <sheetName val="#3_일위대가목록"/>
      <sheetName val="#2_일위대가목록"/>
      <sheetName val="EJ"/>
      <sheetName val="Ⅱ1-0타"/>
      <sheetName val="Cover"/>
      <sheetName val="급여인상효과-연간부담분"/>
      <sheetName val="지점_가격정보보고양식(면목지점)"/>
      <sheetName val="09년지점목표"/>
      <sheetName val="SQL Statement"/>
      <sheetName val="이코스"/>
      <sheetName val="세부(종합)"/>
      <sheetName val="2. 2012년 실행계획 수립 및 대상선정용 SHEET."/>
      <sheetName val="FG"/>
      <sheetName val="가격표"/>
      <sheetName val="현장코드"/>
      <sheetName val="협조전"/>
      <sheetName val="관급"/>
      <sheetName val="AC List"/>
      <sheetName val="사원명부"/>
      <sheetName val="타계정에서 명세서(PL상)"/>
      <sheetName val="상품수불"/>
      <sheetName val="증감내역서"/>
      <sheetName val="민감도"/>
      <sheetName val="내역서"/>
      <sheetName val="sw1"/>
      <sheetName val="입찰보고"/>
      <sheetName val="총괄-1"/>
      <sheetName val="DATA"/>
      <sheetName val="콘센트신설"/>
      <sheetName val="FILE1"/>
      <sheetName val="하조서"/>
      <sheetName val="현장기성(공사)"/>
      <sheetName val="내역서변경성원"/>
      <sheetName val="별첨3.실패원팀"/>
      <sheetName val="매출액월별가중치"/>
      <sheetName val="외주정비"/>
      <sheetName val="매장판(BR)"/>
      <sheetName val="대차대조표"/>
      <sheetName val="3-31"/>
      <sheetName val="금융"/>
      <sheetName val="은행"/>
      <sheetName val="리스"/>
      <sheetName val="보험"/>
      <sheetName val="24.보증금(전신전화가입권)"/>
      <sheetName val="일별자금"/>
      <sheetName val="95TOTREV"/>
      <sheetName val="T6-6(2)"/>
      <sheetName val="인건비"/>
      <sheetName val="04년 투자전망"/>
      <sheetName val="유형분류"/>
      <sheetName val="예산실적전체당월"/>
      <sheetName val="배합비(2,3.4분기)"/>
      <sheetName val="부재예실"/>
      <sheetName val="BTS-시범물량"/>
      <sheetName val="제조원가"/>
      <sheetName val="외화금융(97-03)"/>
      <sheetName val="DB"/>
      <sheetName val="견적서"/>
      <sheetName val="98수문일위"/>
      <sheetName val="분개집계"/>
      <sheetName val="해외사업"/>
      <sheetName val="첨부1"/>
      <sheetName val="제조원가조정"/>
      <sheetName val="이자율별 차입금 적수"/>
      <sheetName val="가중평균 보통주식02"/>
      <sheetName val="가중평균 보통주식01"/>
      <sheetName val="투자자산명세서"/>
      <sheetName val="경비세목"/>
      <sheetName val="A4공장"/>
      <sheetName val="완성차 미수금"/>
      <sheetName val="ELECTRIC"/>
      <sheetName val="tsuga"/>
      <sheetName val="진천"/>
      <sheetName val="S&amp;R"/>
      <sheetName val="수지차(년)"/>
      <sheetName val="종합표"/>
      <sheetName val="도급"/>
      <sheetName val="15"/>
      <sheetName val="入力用(家賃)"/>
      <sheetName val="入力用(駐車)"/>
      <sheetName val="건물대사"/>
      <sheetName val="PHTC"/>
      <sheetName val="5907"/>
      <sheetName val="편성절차"/>
      <sheetName val="T48a"/>
      <sheetName val="용소리교"/>
      <sheetName val="당기추가완료"/>
      <sheetName val="주요재무비율"/>
      <sheetName val="SMXEXPS"/>
      <sheetName val="전환대상"/>
      <sheetName val="영외수지"/>
      <sheetName val="지급어음(일별)"/>
      <sheetName val="2. Financial Performance"/>
      <sheetName val="STROKE별_단가"/>
      <sheetName val="준검_내역서"/>
      <sheetName val="Executive Summary"/>
      <sheetName val="Labels"/>
      <sheetName val="Executive_Summary"/>
      <sheetName val="ls"/>
      <sheetName val="재공품(3)"/>
      <sheetName val="표준원가표(2)"/>
      <sheetName val="공통"/>
      <sheetName val="03中"/>
      <sheetName val="재무제표"/>
      <sheetName val="남양내역"/>
      <sheetName val="총무팀"/>
      <sheetName val="마포-임현"/>
      <sheetName val="TENSCH"/>
      <sheetName val="Sheet1 (2)"/>
      <sheetName val="0.0ControlSheet"/>
      <sheetName val="0.1keyAssumption"/>
      <sheetName val="AIR_SHOWER(3인용)2"/>
      <sheetName val="그래프_(2)2"/>
      <sheetName val="2_대상자2"/>
      <sheetName val="9903말_현재2"/>
      <sheetName val="Control_Sheet2"/>
      <sheetName val="1__Svc_Sales"/>
      <sheetName val="2__Portfolio"/>
      <sheetName val="3__SVC_Price(Avg)"/>
      <sheetName val="4___Net_Gain"/>
      <sheetName val="5_1Q_SVC(callback)"/>
      <sheetName val="5_2_Q_SVC(Response)"/>
      <sheetName val="5_3_Q_SVC(all)"/>
      <sheetName val="2008년판매현황_(조정)"/>
      <sheetName val="SQL_Statement"/>
      <sheetName val="주소_작성"/>
      <sheetName val="9710"/>
      <sheetName val="자료입력"/>
      <sheetName val="BS Prior"/>
      <sheetName val="◀-▶"/>
      <sheetName val="선급비용"/>
      <sheetName val="송전기본"/>
      <sheetName val="계산요약"/>
      <sheetName val="2__2012년_실행계획_수립_및_대상선정용_SHEET_"/>
      <sheetName val="배합비(2,3_4분기)"/>
      <sheetName val="완성차_미수금"/>
      <sheetName val="GRADE별 투입원단위"/>
      <sheetName val="매출및수주이익"/>
      <sheetName val="총괄표"/>
      <sheetName val="주요기준"/>
      <sheetName val="진도말"/>
      <sheetName val="교통대책내역"/>
      <sheetName val="연부97-1"/>
      <sheetName val="B&amp;F1"/>
      <sheetName val="BS"/>
      <sheetName val="평가예상(200308)"/>
      <sheetName val="96수출"/>
      <sheetName val="VXXXXXXX"/>
      <sheetName val="tggwan(mac)"/>
      <sheetName val="guard(mac)"/>
      <sheetName val="손익11"/>
      <sheetName val="LOOKUP"/>
      <sheetName val="区分一覧表"/>
      <sheetName val="12"/>
      <sheetName val="차량별점검"/>
      <sheetName val="버튼"/>
      <sheetName val="판매추이"/>
      <sheetName val="공사설계서"/>
      <sheetName val="직영2"/>
      <sheetName val="Q2 Actual"/>
      <sheetName val="Q3 actuals"/>
      <sheetName val="본사"/>
      <sheetName val="AIR_SHOWER(3인용)3"/>
      <sheetName val="그래프_(2)3"/>
      <sheetName val="2_대상자3"/>
      <sheetName val="9903말_현재3"/>
      <sheetName val="Control_Sheet3"/>
      <sheetName val="1_취수장1"/>
      <sheetName val="118_세금과공과1"/>
      <sheetName val="1__Svc_Sales1"/>
      <sheetName val="2__Portfolio1"/>
      <sheetName val="3__SVC_Price(Avg)1"/>
      <sheetName val="4___Net_Gain1"/>
      <sheetName val="5_1Q_SVC(callback)1"/>
      <sheetName val="5_2_Q_SVC(Response)1"/>
      <sheetName val="5_3_Q_SVC(all)1"/>
      <sheetName val="2008년판매현황_(조정)1"/>
      <sheetName val="Initial_Input_Variable1"/>
      <sheetName val="경영비율_1"/>
      <sheetName val="상여_(2)1"/>
      <sheetName val="준검_내역서1"/>
      <sheetName val="SQL_Statement1"/>
      <sheetName val="주소_작성1"/>
      <sheetName val="2012년_하반기_승진안_및_상신양식_디자인_파트_xls"/>
      <sheetName val="24_보증금(전신전화가입권)"/>
      <sheetName val="04년_투자전망"/>
      <sheetName val="가중평균_보통주식02"/>
      <sheetName val="가중평균_보통주식01"/>
      <sheetName val="타계정에서_명세서(PL상)"/>
      <sheetName val="BS_Prior"/>
      <sheetName val="별첨3_실패원팀"/>
      <sheetName val="AC_List"/>
      <sheetName val="한일자야(감액손실) (2)"/>
      <sheetName val="Data Sheet"/>
      <sheetName val="설치공사비"/>
      <sheetName val="상가매매0115"/>
      <sheetName val="상가임대0115"/>
      <sheetName val="본관내역서"/>
      <sheetName val="DATA_Garak"/>
      <sheetName val="DATA_Total"/>
      <sheetName val="DATA_Kwangju"/>
      <sheetName val="DATA_Daejeon"/>
      <sheetName val="DATA_Sadang"/>
      <sheetName val="DATA_Yangjae"/>
      <sheetName val="DATA_Yoido"/>
      <sheetName val="DATA_Ulsan"/>
      <sheetName val="DATA_Incheon"/>
      <sheetName val="DATA_Jeonju"/>
      <sheetName val="Config"/>
      <sheetName val="퇴직급여충당금"/>
      <sheetName val="구동"/>
      <sheetName val="연결CF정산표"/>
      <sheetName val="부동산현황표"/>
      <sheetName val="BS(5월-경리과)"/>
      <sheetName val="스평"/>
      <sheetName val="조건"/>
      <sheetName val="제조부문배부"/>
      <sheetName val="1-1-1-1"/>
      <sheetName val="pt_기투자금액"/>
      <sheetName val="pt_출자_분배"/>
      <sheetName val="총수량집계표"/>
      <sheetName val="골조시행"/>
      <sheetName val="설비"/>
      <sheetName val="Sheet2"/>
      <sheetName val="퇴직영수증"/>
      <sheetName val="FAB4생산"/>
      <sheetName val="경비공통"/>
      <sheetName val="생산량"/>
      <sheetName val="6.이토처리시간"/>
      <sheetName val="보차도경계석"/>
      <sheetName val="작업본"/>
      <sheetName val="보험료"/>
      <sheetName val="갑지"/>
      <sheetName val="土地ﾃﾞｰﾀ"/>
      <sheetName val="산업은행 경영지표"/>
      <sheetName val="담당자"/>
      <sheetName val="종바2차"/>
      <sheetName val="평균급여(구미)"/>
      <sheetName val="평균급여(부산)"/>
      <sheetName val="제경비율"/>
      <sheetName val="복갑"/>
      <sheetName val="음료실행"/>
      <sheetName val="토목주소"/>
      <sheetName val="당월영향8월"/>
      <sheetName val="양식3"/>
      <sheetName val="직노"/>
      <sheetName val="기본정보"/>
      <sheetName val="익월작업계힉"/>
      <sheetName val="Data(인원)"/>
      <sheetName val="투찰(하수)"/>
      <sheetName val="인건비 내역서"/>
      <sheetName val="主要规划指标"/>
      <sheetName val="测算明细表(0+1+1)"/>
      <sheetName val="评估结论"/>
      <sheetName val="Collateral"/>
      <sheetName val="信息"/>
      <sheetName val="B"/>
      <sheetName val="영업외손익등"/>
      <sheetName val="최종보고1"/>
      <sheetName val="SAP_Role"/>
      <sheetName val="cctr"/>
      <sheetName val="계정_H100"/>
      <sheetName val="계정_1000"/>
      <sheetName val="계정_7000"/>
      <sheetName val="계정_8000"/>
      <sheetName val="AP_H100"/>
      <sheetName val="AP_1000"/>
      <sheetName val="AP_7000"/>
      <sheetName val="AP_8000"/>
      <sheetName val="손익계산서"/>
      <sheetName val="연간상여집계"/>
      <sheetName val="STROKE별_단가1"/>
      <sheetName val="2__2012년_실행계획_수립_및_대상선정용_SHEET1"/>
      <sheetName val="배합비(2,3_4분기)1"/>
      <sheetName val="Executive_Summary1"/>
      <sheetName val="완성차_미수금1"/>
      <sheetName val="97년_추정"/>
      <sheetName val="이자율별_차입금_적수"/>
      <sheetName val="Sheet1_(2)"/>
      <sheetName val="0_0ControlSheet"/>
      <sheetName val="0_1keyAssumption"/>
      <sheetName val="2__Financial_Performance"/>
      <sheetName val="GRADE별_투입원단위"/>
      <sheetName val="95년12월말"/>
      <sheetName val="입출고9807"/>
      <sheetName val="스포회원매출"/>
      <sheetName val="품셈TABLE"/>
      <sheetName val="Index"/>
      <sheetName val="정리"/>
      <sheetName val="4.2.1 마루높이 검토"/>
      <sheetName val="고시단가"/>
      <sheetName val="Executive_Summary2"/>
      <sheetName val="Initial_Input_Variable2"/>
      <sheetName val="118_세금과공과2"/>
      <sheetName val="1_취수장2"/>
      <sheetName val="상여_(2)2"/>
      <sheetName val="경영비율_2"/>
      <sheetName val="2012년_하반기_승진안_및_상신양식_디자인_파트_xl1"/>
      <sheetName val="24_보증금(전신전화가입권)1"/>
      <sheetName val="04년_투자전망1"/>
      <sheetName val="별첨3_실패원팀1"/>
      <sheetName val="가중평균_보통주식021"/>
      <sheetName val="가중평균_보통주식011"/>
      <sheetName val="타계정에서_명세서(PL상)1"/>
      <sheetName val="Executive_Summary3"/>
      <sheetName val="AIR_SHOWER(3인용)4"/>
      <sheetName val="Initial_Input_Variable3"/>
      <sheetName val="118_세금과공과3"/>
      <sheetName val="1_취수장3"/>
      <sheetName val="상여_(2)3"/>
      <sheetName val="경영비율_3"/>
      <sheetName val="준검_내역서2"/>
      <sheetName val="1__Svc_Sales2"/>
      <sheetName val="2__Portfolio2"/>
      <sheetName val="3__SVC_Price(Avg)2"/>
      <sheetName val="4___Net_Gain2"/>
      <sheetName val="5_1Q_SVC(callback)2"/>
      <sheetName val="5_2_Q_SVC(Response)2"/>
      <sheetName val="5_3_Q_SVC(all)2"/>
      <sheetName val="2008년판매현황_(조정)2"/>
      <sheetName val="그래프_(2)4"/>
      <sheetName val="2_대상자4"/>
      <sheetName val="9903말_현재4"/>
      <sheetName val="Control_Sheet4"/>
      <sheetName val="SQL_Statement2"/>
      <sheetName val="STROKE별_단가2"/>
      <sheetName val="주소_작성2"/>
      <sheetName val="2012년_하반기_승진안_및_상신양식_디자인_파트_xl2"/>
      <sheetName val="24_보증금(전신전화가입권)2"/>
      <sheetName val="04년_투자전망2"/>
      <sheetName val="별첨3_실패원팀2"/>
      <sheetName val="2__2012년_실행계획_수립_및_대상선정용_SHEET2"/>
      <sheetName val="가중평균_보통주식022"/>
      <sheetName val="가중평균_보통주식012"/>
      <sheetName val="타계정에서_명세서(PL상)2"/>
      <sheetName val="배합비(2,3_4분기)2"/>
      <sheetName val="Controls"/>
      <sheetName val="감가상각비 배부검토"/>
      <sheetName val="108.수선비"/>
      <sheetName val="BS_Prior1"/>
      <sheetName val="Q2_Actual"/>
      <sheetName val="Q3_actuals"/>
      <sheetName val="Assumption"/>
      <sheetName val="00.09"/>
      <sheetName val="수불상"/>
      <sheetName val="건축내역"/>
      <sheetName val="Sales"/>
      <sheetName val="사회보험료세액공제"/>
      <sheetName val="고용증대세액공제"/>
      <sheetName val="2019년_세부자료_(입력할 시트)"/>
      <sheetName val="2019년보험요율_(입력할 시트)"/>
      <sheetName val="FOB발"/>
      <sheetName val="유가증권미수"/>
      <sheetName val="MatchCode"/>
      <sheetName val="MARCH 25"/>
      <sheetName val="Finmod"/>
      <sheetName val="2B1U-F-4"/>
      <sheetName val="계획VS실적"/>
      <sheetName val="01반기조정감"/>
      <sheetName val="01반기조정증"/>
      <sheetName val="Data&amp;Result"/>
      <sheetName val="***********************00"/>
      <sheetName val="업무분장 "/>
      <sheetName val="Variables"/>
      <sheetName val="source"/>
      <sheetName val="GRACE"/>
      <sheetName val="0217상가미분양자산"/>
      <sheetName val="총괄갑 "/>
      <sheetName val="1차 내역서"/>
      <sheetName val="도급FORM"/>
      <sheetName val="2공구산출내역"/>
      <sheetName val="을지"/>
      <sheetName val="백암비스타내역"/>
      <sheetName val="견적서-자동"/>
      <sheetName val="목록"/>
      <sheetName val="중기"/>
      <sheetName val="예산(한화)"/>
      <sheetName val="원가"/>
      <sheetName val="범용개발순소요비용"/>
      <sheetName val="준공내역(을)"/>
      <sheetName val="현금"/>
      <sheetName val="controll"/>
      <sheetName val="조명시설"/>
      <sheetName val="공사착공계"/>
      <sheetName val="직재"/>
      <sheetName val="방수공사 집계표"/>
      <sheetName val="평3"/>
      <sheetName val="토공산근"/>
      <sheetName val="평균터파기고(1-2,ASP)"/>
      <sheetName val="토공사"/>
      <sheetName val="値付くん"/>
      <sheetName val="Executive_Summary4"/>
      <sheetName val="AIR_SHOWER(3인용)5"/>
      <sheetName val="Initial_Input_Variable4"/>
      <sheetName val="118_세금과공과4"/>
      <sheetName val="1_취수장4"/>
      <sheetName val="상여_(2)4"/>
      <sheetName val="경영비율_4"/>
      <sheetName val="준검_내역서3"/>
      <sheetName val="1__Svc_Sales3"/>
      <sheetName val="2__Portfolio3"/>
      <sheetName val="3__SVC_Price(Avg)3"/>
      <sheetName val="4___Net_Gain3"/>
      <sheetName val="5_1Q_SVC(callback)3"/>
      <sheetName val="5_2_Q_SVC(Response)3"/>
      <sheetName val="5_3_Q_SVC(all)3"/>
      <sheetName val="2008년판매현황_(조정)3"/>
      <sheetName val="그래프_(2)5"/>
      <sheetName val="2_대상자5"/>
      <sheetName val="9903말_현재5"/>
      <sheetName val="Control_Sheet5"/>
      <sheetName val="SQL_Statement3"/>
      <sheetName val="STROKE별_단가3"/>
      <sheetName val="주소_작성3"/>
      <sheetName val="2012년_하반기_승진안_및_상신양식_디자인_파트_xl3"/>
      <sheetName val="24_보증금(전신전화가입권)3"/>
      <sheetName val="04년_투자전망3"/>
      <sheetName val="별첨3_실패원팀3"/>
      <sheetName val="2__2012년_실행계획_수립_및_대상선정용_SHEET3"/>
      <sheetName val="가중평균_보통주식023"/>
      <sheetName val="가중평균_보통주식013"/>
      <sheetName val="타계정에서_명세서(PL상)3"/>
      <sheetName val="배합비(2,3_4분기)3"/>
      <sheetName val="97년_추정1"/>
      <sheetName val="AC_List1"/>
      <sheetName val="이자율별_차입금_적수1"/>
      <sheetName val="2__Financial_Performance1"/>
      <sheetName val="Sheet1_(2)1"/>
      <sheetName val="0_0ControlSheet1"/>
      <sheetName val="0_1keyAssumption1"/>
      <sheetName val="ESH 평가 Sheet"/>
      <sheetName val="추가예산"/>
      <sheetName val="부서코드표"/>
      <sheetName val="短期借款余额表"/>
      <sheetName val="现金和银行"/>
      <sheetName val="P9"/>
      <sheetName val="Data_Sheet"/>
      <sheetName val="한일자야(감액손실)_(2)"/>
      <sheetName val="6_이토처리시간"/>
      <sheetName val="산업은행_경영지표"/>
      <sheetName val="总分类账"/>
      <sheetName val="CQFMA"/>
      <sheetName val="SHFMA"/>
      <sheetName val="BPCARD"/>
      <sheetName val="분양선수금"/>
      <sheetName val="재공품"/>
      <sheetName val="2__2012__________________SHEE_2"/>
      <sheetName val="영업점별목표산출"/>
      <sheetName val="축산기준"/>
      <sheetName val="부문99-2"/>
      <sheetName val="3본사"/>
      <sheetName val="안산기계장치"/>
      <sheetName val="참조자료"/>
      <sheetName val="배수공 시멘트 및 골재량 산출"/>
      <sheetName val="전선 및 전선관"/>
      <sheetName val="일위대가"/>
      <sheetName val="인건비_내역서"/>
      <sheetName val="참고(3)고정비"/>
      <sheetName val="전기"/>
      <sheetName val="지질조사"/>
      <sheetName val="시중노임단가"/>
      <sheetName val="03년"/>
      <sheetName val="시멘트"/>
      <sheetName val="h-013211-2"/>
      <sheetName val="초과사유"/>
      <sheetName val="(Hidden)세부계정"/>
      <sheetName val="상여_(2)5"/>
      <sheetName val="118_세금과공과5"/>
      <sheetName val="1_취수장5"/>
      <sheetName val="AIR_SHOWER(3인용)6"/>
      <sheetName val="1__Svc_Sales4"/>
      <sheetName val="2__Portfolio4"/>
      <sheetName val="3__SVC_Price(Avg)4"/>
      <sheetName val="4___Net_Gain4"/>
      <sheetName val="5_1Q_SVC(callback)4"/>
      <sheetName val="5_2_Q_SVC(Response)4"/>
      <sheetName val="5_3_Q_SVC(all)4"/>
      <sheetName val="2008년판매현황_(조정)4"/>
      <sheetName val="그래프_(2)6"/>
      <sheetName val="2_대상자6"/>
      <sheetName val="9903말_현재6"/>
      <sheetName val="Control_Sheet6"/>
      <sheetName val="Initial_Input_Variable5"/>
      <sheetName val="경영비율_5"/>
      <sheetName val="준검_내역서4"/>
      <sheetName val="SQL_Statement4"/>
      <sheetName val="주소_작성4"/>
      <sheetName val="STROKE별_단가4"/>
      <sheetName val="2012년_하반기_승진안_및_상신양식_디자인_파트_xl4"/>
      <sheetName val="24_보증금(전신전화가입권)4"/>
      <sheetName val="04년_투자전망4"/>
      <sheetName val="가중평균_보통주식024"/>
      <sheetName val="가중평균_보통주식014"/>
      <sheetName val="2__2012년_실행계획_수립_및_대상선정용_SHEET4"/>
      <sheetName val="타계정에서_명세서(PL상)4"/>
      <sheetName val="별첨3_실패원팀4"/>
      <sheetName val="배합비(2,3_4분기)4"/>
      <sheetName val="완성차_미수금3"/>
      <sheetName val="BS_Prior3"/>
      <sheetName val="Executive_Summary5"/>
      <sheetName val="97년_추정2"/>
      <sheetName val="2__Financial_Performance2"/>
      <sheetName val="이자율별_차입금_적수2"/>
      <sheetName val="AC_List2"/>
      <sheetName val="Sheet1_(2)2"/>
      <sheetName val="0_0ControlSheet2"/>
      <sheetName val="0_1keyAssumption2"/>
      <sheetName val="Q2_Actual2"/>
      <sheetName val="Q3_actuals2"/>
      <sheetName val="Data_Sheet1"/>
      <sheetName val="한일자야(감액손실)_(2)1"/>
      <sheetName val="GRADE별_투입원단위2"/>
      <sheetName val="6_이토처리시간1"/>
      <sheetName val="산업은행_경영지표1"/>
      <sheetName val="인건비_내역서1"/>
      <sheetName val="감가상각비_배부검토1"/>
      <sheetName val="108_수선비1"/>
      <sheetName val="2019년_세부자료_(입력할_시트)1"/>
      <sheetName val="2019년보험요율_(입력할_시트)1"/>
      <sheetName val="4_2_1_마루높이_검토1"/>
      <sheetName val="00_091"/>
      <sheetName val="MARCH_251"/>
      <sheetName val="총괄갑_1"/>
      <sheetName val="1차_내역서1"/>
      <sheetName val="업무분장_1"/>
      <sheetName val="완성차_미수금2"/>
      <sheetName val="BS_Prior2"/>
      <sheetName val="Q2_Actual1"/>
      <sheetName val="Q3_actuals1"/>
      <sheetName val="GRADE별_투입원단위1"/>
      <sheetName val="감가상각비_배부검토"/>
      <sheetName val="108_수선비"/>
      <sheetName val="2019년_세부자료_(입력할_시트)"/>
      <sheetName val="2019년보험요율_(입력할_시트)"/>
      <sheetName val="4_2_1_마루높이_검토"/>
      <sheetName val="00_09"/>
      <sheetName val="MARCH_25"/>
      <sheetName val="총괄갑_"/>
      <sheetName val="1차_내역서"/>
      <sheetName val="업무분장_"/>
      <sheetName val="10매출"/>
      <sheetName val="마감사양"/>
      <sheetName val="공사비"/>
      <sheetName val="갑지(추정)"/>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sheetData sheetId="323"/>
      <sheetData sheetId="324" refreshError="1"/>
      <sheetData sheetId="325" refreshError="1"/>
      <sheetData sheetId="326"/>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refreshError="1"/>
      <sheetData sheetId="356" refreshError="1"/>
      <sheetData sheetId="357" refreshError="1"/>
      <sheetData sheetId="358" refreshError="1"/>
      <sheetData sheetId="359" refreshError="1"/>
      <sheetData sheetId="360" refreshError="1"/>
      <sheetData sheetId="361" refreshError="1"/>
      <sheetData sheetId="362"/>
      <sheetData sheetId="363"/>
      <sheetData sheetId="364"/>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sheetData sheetId="489"/>
      <sheetData sheetId="490"/>
      <sheetData sheetId="491"/>
      <sheetData sheetId="492"/>
      <sheetData sheetId="493"/>
      <sheetData sheetId="494"/>
      <sheetData sheetId="495"/>
      <sheetData sheetId="496"/>
      <sheetData sheetId="497"/>
      <sheetData sheetId="498" refreshError="1"/>
      <sheetData sheetId="499" refreshError="1"/>
      <sheetData sheetId="500"/>
      <sheetData sheetId="501"/>
      <sheetData sheetId="502"/>
      <sheetData sheetId="503"/>
      <sheetData sheetId="504"/>
      <sheetData sheetId="505"/>
      <sheetData sheetId="506"/>
      <sheetData sheetId="507"/>
      <sheetData sheetId="508"/>
      <sheetData sheetId="509"/>
      <sheetData sheetId="510"/>
      <sheetData sheetId="51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refreshError="1"/>
      <sheetData sheetId="566" refreshError="1"/>
      <sheetData sheetId="567" refreshError="1"/>
      <sheetData sheetId="568"/>
      <sheetData sheetId="569"/>
      <sheetData sheetId="570"/>
      <sheetData sheetId="571" refreshError="1"/>
      <sheetData sheetId="572" refreshError="1"/>
      <sheetData sheetId="573" refreshError="1"/>
      <sheetData sheetId="574" refreshError="1"/>
      <sheetData sheetId="575" refreshError="1"/>
      <sheetData sheetId="576"/>
      <sheetData sheetId="577"/>
      <sheetData sheetId="578"/>
      <sheetData sheetId="579"/>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refreshError="1"/>
      <sheetData sheetId="660" refreshError="1"/>
      <sheetData sheetId="661" refreshError="1"/>
      <sheetData sheetId="662" refreshError="1"/>
      <sheetData sheetId="663" refreshError="1"/>
      <sheetData sheetId="664" refreshError="1"/>
      <sheetData sheetId="665"/>
      <sheetData sheetId="666"/>
      <sheetData sheetId="667"/>
      <sheetData sheetId="668"/>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refreshError="1"/>
      <sheetData sheetId="770" refreshError="1"/>
      <sheetData sheetId="771" refreshError="1"/>
      <sheetData sheetId="77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재고추이"/>
      <sheetName val="4월생산추이"/>
      <sheetName val="6월생산추이"/>
      <sheetName val="GRAPH"/>
      <sheetName val="G2"/>
      <sheetName val="Sheet3"/>
      <sheetName val="5월생산추이"/>
      <sheetName val="Sheet1 (2)"/>
      <sheetName val="#REF"/>
      <sheetName val="수정시산표"/>
      <sheetName val="Sheet1"/>
      <sheetName val="버튼"/>
      <sheetName val="생산량"/>
      <sheetName val="#REF!"/>
      <sheetName val="경영비율 "/>
      <sheetName val="건설가"/>
      <sheetName val="확인서"/>
      <sheetName val="타사비교(13년)"/>
      <sheetName val="7월말수주잔"/>
      <sheetName val="T&amp;C"/>
      <sheetName val="JUYO"/>
      <sheetName val="DATA"/>
      <sheetName val="97년추정손익계산서"/>
      <sheetName val="기본정보"/>
      <sheetName val="요약"/>
      <sheetName val="1급갑"/>
      <sheetName val="현장코드"/>
      <sheetName val="Macro1"/>
      <sheetName val="직급실적"/>
      <sheetName val="04고객별 담당자"/>
      <sheetName val="수불부"/>
      <sheetName val="전체2월"/>
      <sheetName val="1_03수익성대비표"/>
      <sheetName val="매장구분"/>
      <sheetName val="Macro"/>
      <sheetName val="1-12월"/>
      <sheetName val="중연"/>
      <sheetName val="Base"/>
      <sheetName val="판매추이"/>
      <sheetName val="대구"/>
      <sheetName val="용연"/>
      <sheetName val="울산"/>
      <sheetName val="구미"/>
      <sheetName val="광주"/>
      <sheetName val="언양"/>
      <sheetName val="전체1월"/>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타사비교(13년)"/>
      <sheetName val="Chart3"/>
      <sheetName val="년차별 승급액 현황"/>
      <sheetName val="년차별(기본급)"/>
      <sheetName val="년차별(통상임금)"/>
      <sheetName val="년차별(총액임금)"/>
      <sheetName val="HICO9912"/>
      <sheetName val="HICO9912(750%)"/>
      <sheetName val="위아9912"/>
      <sheetName val="한국중9912"/>
      <sheetName val="대우중9912"/>
      <sheetName val="현대정공9912"/>
      <sheetName val="쌍용중9912"/>
      <sheetName val="대림자9912"/>
      <sheetName val="창원특9912"/>
      <sheetName val="풍성전기9912"/>
      <sheetName val="통일중9912"/>
      <sheetName val="두산기계9912"/>
      <sheetName val="한국철강9912"/>
      <sheetName val="효성기계9912"/>
      <sheetName val="LG전자"/>
      <sheetName val="99년 타결동향"/>
      <sheetName val="T&amp;C"/>
      <sheetName val="1급갑"/>
      <sheetName val="J-2이하"/>
      <sheetName val="Ctrl"/>
      <sheetName val="고합"/>
      <sheetName val="4월"/>
      <sheetName val="매출"/>
      <sheetName val="수정시산표"/>
      <sheetName val="주메뉴"/>
      <sheetName val="Macro1"/>
      <sheetName val="손익총괄"/>
      <sheetName val="판매추이"/>
      <sheetName val="구미2월"/>
      <sheetName val="안양2월"/>
      <sheetName val="버튼"/>
      <sheetName val="11월판가"/>
      <sheetName val="4500"/>
      <sheetName val="직급실적"/>
      <sheetName val="대구"/>
      <sheetName val="薬品リスト"/>
      <sheetName val="비용"/>
      <sheetName val="TNC(1안)"/>
      <sheetName val="평균S_D"/>
      <sheetName val="Sheet3"/>
      <sheetName val="Macro"/>
      <sheetName val="DATA"/>
      <sheetName val="01_12月_Lot별_판매실적.xls"/>
      <sheetName val="노임단가"/>
      <sheetName val="단가조사"/>
      <sheetName val="8월판가_2"/>
      <sheetName val="환율-2"/>
      <sheetName val="진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F_KPMG재계산"/>
      <sheetName val="DCF"/>
      <sheetName val="Physical Security"/>
      <sheetName val="Cyber Security"/>
      <sheetName val="Converged Security"/>
      <sheetName val="Lifecare Services"/>
      <sheetName val="Group SG&amp;A, 내부거래"/>
      <sheetName val="Capex &amp; D&amp;A"/>
      <sheetName val="운전자본"/>
      <sheetName val="WACC_재계산"/>
      <sheetName val="총괄PL"/>
      <sheetName val="PBC&gt;&gt;"/>
      <sheetName val="EIU"/>
      <sheetName val="Physical Security&gt;&gt;"/>
      <sheetName val="CMS_Revenue"/>
      <sheetName val="FM_Revenue"/>
      <sheetName val="Physical Security OPEX"/>
      <sheetName val="Cybersecurity&gt;&gt;"/>
      <sheetName val="Cybersecurity Revenue"/>
      <sheetName val="Cybersecurity OPEX"/>
      <sheetName val="Converged Security&gt;&gt;"/>
      <sheetName val="Converged Security Revenue"/>
      <sheetName val="Converged Security OPEX"/>
      <sheetName val="Lifecare Services&gt;&gt;"/>
      <sheetName val="Homecare Revenue"/>
      <sheetName val="Lifecare OPEX"/>
      <sheetName val="Parking Revenue"/>
      <sheetName val="기타&gt;&gt;"/>
      <sheetName val="CAPEX"/>
      <sheetName val="Dep"/>
      <sheetName val="NWC"/>
      <sheetName val="Other Shared Expenses"/>
    </sheetNames>
    <sheetDataSet>
      <sheetData sheetId="0"/>
      <sheetData sheetId="1"/>
      <sheetData sheetId="2"/>
      <sheetData sheetId="3"/>
      <sheetData sheetId="4"/>
      <sheetData sheetId="5"/>
      <sheetData sheetId="6"/>
      <sheetData sheetId="7"/>
      <sheetData sheetId="8"/>
      <sheetData sheetId="9"/>
      <sheetData sheetId="10">
        <row r="12">
          <cell r="I12">
            <v>55729.930207306374</v>
          </cell>
        </row>
      </sheetData>
      <sheetData sheetId="11"/>
      <sheetData sheetId="12"/>
      <sheetData sheetId="13"/>
      <sheetData sheetId="14"/>
      <sheetData sheetId="15">
        <row r="4">
          <cell r="B4" t="str">
            <v>FM Sites</v>
          </cell>
        </row>
      </sheetData>
      <sheetData sheetId="16"/>
      <sheetData sheetId="17"/>
      <sheetData sheetId="18">
        <row r="111">
          <cell r="E111">
            <v>0</v>
          </cell>
        </row>
      </sheetData>
      <sheetData sheetId="19">
        <row r="66">
          <cell r="E66">
            <v>850.47242899999992</v>
          </cell>
        </row>
      </sheetData>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F_KPMG재계산"/>
      <sheetName val="DCF"/>
      <sheetName val="Physical Security"/>
      <sheetName val="Cyber Security"/>
      <sheetName val="Converged Security"/>
      <sheetName val="Lifecare Services"/>
      <sheetName val="Group SG&amp;A, 내부거래"/>
      <sheetName val="Capex &amp; D&amp;A"/>
      <sheetName val="운전자본"/>
      <sheetName val="WACC_재계산"/>
      <sheetName val="총괄PL"/>
      <sheetName val="PBC&gt;&gt;"/>
      <sheetName val="EIU"/>
      <sheetName val="Physical Security&gt;&gt;"/>
      <sheetName val="CMS_Revenue"/>
      <sheetName val="FM_Revenue"/>
      <sheetName val="Physical Security OPEX"/>
      <sheetName val="Cybersecurity&gt;&gt;"/>
      <sheetName val="Cybersecurity Revenue"/>
      <sheetName val="Cybersecurity OPEX"/>
      <sheetName val="Converged Security&gt;&gt;"/>
      <sheetName val="Converged Security Revenue"/>
      <sheetName val="Converged Security OPEX"/>
      <sheetName val="Lifecare Services&gt;&gt;"/>
      <sheetName val="Homecare Revenue"/>
      <sheetName val="Lifecare OPEX"/>
      <sheetName val="Parking Revenue"/>
      <sheetName val="기타&gt;&gt;"/>
      <sheetName val="CAPEX"/>
      <sheetName val="Dep"/>
      <sheetName val="NWC"/>
      <sheetName val="Other Shared Expenses"/>
    </sheetNames>
    <sheetDataSet>
      <sheetData sheetId="0"/>
      <sheetData sheetId="1"/>
      <sheetData sheetId="2"/>
      <sheetData sheetId="3"/>
      <sheetData sheetId="4"/>
      <sheetData sheetId="5"/>
      <sheetData sheetId="6"/>
      <sheetData sheetId="7"/>
      <sheetData sheetId="8"/>
      <sheetData sheetId="9"/>
      <sheetData sheetId="10">
        <row r="19">
          <cell r="I19">
            <v>42747.282951199217</v>
          </cell>
          <cell r="K19">
            <v>264752.76702535228</v>
          </cell>
          <cell r="L19">
            <v>350387.72603531287</v>
          </cell>
          <cell r="M19">
            <v>405316.110015832</v>
          </cell>
          <cell r="N19">
            <v>475285.02646172128</v>
          </cell>
          <cell r="O19">
            <v>567390.92838123208</v>
          </cell>
        </row>
        <row r="23">
          <cell r="I23">
            <v>7839.729284545454</v>
          </cell>
          <cell r="K23">
            <v>79174.830281958595</v>
          </cell>
          <cell r="L23">
            <v>127219.02413138049</v>
          </cell>
          <cell r="M23">
            <v>179388.7635748653</v>
          </cell>
          <cell r="N23">
            <v>232803.33517485581</v>
          </cell>
          <cell r="O23">
            <v>265808.84648030455</v>
          </cell>
        </row>
        <row r="54">
          <cell r="I54">
            <v>37323.812355408671</v>
          </cell>
          <cell r="K54">
            <v>237577.34367259761</v>
          </cell>
          <cell r="L54">
            <v>305218.09941956651</v>
          </cell>
          <cell r="M54">
            <v>348496.63176572934</v>
          </cell>
          <cell r="N54">
            <v>403596.71615464101</v>
          </cell>
          <cell r="O54">
            <v>476111.99488738267</v>
          </cell>
        </row>
        <row r="61">
          <cell r="H61">
            <v>2493.3633090000003</v>
          </cell>
          <cell r="I61">
            <v>490.76329036363637</v>
          </cell>
          <cell r="K61">
            <v>9644.4356416957671</v>
          </cell>
          <cell r="L61">
            <v>11828.128804742131</v>
          </cell>
          <cell r="M61">
            <v>14858.471719550398</v>
          </cell>
          <cell r="N61">
            <v>18949.310964339216</v>
          </cell>
          <cell r="O61">
            <v>10113.835146917632</v>
          </cell>
        </row>
        <row r="62">
          <cell r="I62">
            <v>2093.7518172139467</v>
          </cell>
          <cell r="K62">
            <v>9046.505413467883</v>
          </cell>
          <cell r="L62">
            <v>12538.355471129364</v>
          </cell>
          <cell r="M62">
            <v>16228.12319226579</v>
          </cell>
          <cell r="N62">
            <v>18919.341213226875</v>
          </cell>
          <cell r="O62">
            <v>21737.599516084829</v>
          </cell>
        </row>
        <row r="63">
          <cell r="I63">
            <v>1159.2442525078714</v>
          </cell>
          <cell r="K63">
            <v>10867.921976555628</v>
          </cell>
          <cell r="L63">
            <v>13398.698464425466</v>
          </cell>
          <cell r="M63">
            <v>15938.236526657203</v>
          </cell>
          <cell r="N63">
            <v>18846.753229210164</v>
          </cell>
          <cell r="O63">
            <v>21589.50237990389</v>
          </cell>
        </row>
        <row r="64">
          <cell r="I64">
            <v>491.51644046000001</v>
          </cell>
          <cell r="K64">
            <v>4094.1182462316001</v>
          </cell>
          <cell r="L64">
            <v>4710.2170081241929</v>
          </cell>
          <cell r="M64">
            <v>5732.8724094023564</v>
          </cell>
          <cell r="N64">
            <v>6933.140135312352</v>
          </cell>
          <cell r="O64">
            <v>8269.9362176522645</v>
          </cell>
        </row>
        <row r="65">
          <cell r="I65">
            <v>0</v>
          </cell>
          <cell r="K65">
            <v>0</v>
          </cell>
          <cell r="L65">
            <v>0</v>
          </cell>
          <cell r="M65">
            <v>0</v>
          </cell>
          <cell r="N65">
            <v>0</v>
          </cell>
          <cell r="O65">
            <v>0</v>
          </cell>
        </row>
        <row r="85">
          <cell r="I85">
            <v>2701.1749993104895</v>
          </cell>
          <cell r="K85">
            <v>15215.90039930169</v>
          </cell>
          <cell r="L85">
            <v>19556.751697781041</v>
          </cell>
          <cell r="M85">
            <v>22461.272180675041</v>
          </cell>
          <cell r="N85">
            <v>26198.012136553141</v>
          </cell>
          <cell r="O85">
            <v>30812.62463722792</v>
          </cell>
        </row>
        <row r="89">
          <cell r="I89">
            <v>1449.6355680000001</v>
          </cell>
          <cell r="K89">
            <v>15979.786279678869</v>
          </cell>
          <cell r="L89">
            <v>22246.968122383194</v>
          </cell>
          <cell r="M89">
            <v>29635.549706286201</v>
          </cell>
          <cell r="N89">
            <v>39318.310966274548</v>
          </cell>
          <cell r="O89">
            <v>42350.161878430008</v>
          </cell>
        </row>
        <row r="92">
          <cell r="E92">
            <v>0</v>
          </cell>
          <cell r="F92">
            <v>834.06241599999987</v>
          </cell>
          <cell r="G92">
            <v>1531.761115</v>
          </cell>
          <cell r="I92">
            <v>61.44344482782499</v>
          </cell>
          <cell r="J92">
            <v>357.32504008385615</v>
          </cell>
          <cell r="K92">
            <v>1364.1142158454495</v>
          </cell>
          <cell r="L92">
            <v>1380.4835864355948</v>
          </cell>
          <cell r="M92">
            <v>1402.5713238185645</v>
          </cell>
          <cell r="N92">
            <v>1420.8047510282054</v>
          </cell>
          <cell r="O92">
            <v>1442.1168222936283</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256D OUT TAT"/>
      <sheetName val="hitachi"/>
      <sheetName val="3ND 64M"/>
      <sheetName val="제품별"/>
      <sheetName val="국영"/>
      <sheetName val="asy_o"/>
      <sheetName val="95TOTREV"/>
      <sheetName val="FAB"/>
      <sheetName val="시실누(모) "/>
      <sheetName val="중장SR"/>
      <sheetName val="공용정보"/>
      <sheetName val="Low YLD Reject"/>
      <sheetName val="국산화"/>
      <sheetName val="FOB발"/>
      <sheetName val="ALL"/>
      <sheetName val="서류검사"/>
      <sheetName val="SSMITM"/>
      <sheetName val="#REF"/>
      <sheetName val="예적금"/>
      <sheetName val="256D_OUT_TAT"/>
      <sheetName val="재무상태변동표"/>
      <sheetName val="선급비용"/>
      <sheetName val="Trans"/>
      <sheetName val="현대성우캐스팅"/>
      <sheetName val="남양금속"/>
      <sheetName val="부산주공"/>
      <sheetName val="메티아"/>
      <sheetName val="개인별장비관리"/>
      <sheetName val="Sheet1"/>
      <sheetName val="SUB9601"/>
      <sheetName val="FAB4생산"/>
      <sheetName val="6)Matl analysis"/>
      <sheetName val="1)Assumptions"/>
      <sheetName val="선급금(에프)"/>
      <sheetName val="1.현금예금"/>
      <sheetName val="1.현금및현금성자산"/>
      <sheetName val="항목(1)"/>
      <sheetName val="수리결과"/>
      <sheetName val="정산표"/>
      <sheetName val="A"/>
      <sheetName val="B"/>
      <sheetName val="환율"/>
      <sheetName val="工作表"/>
      <sheetName val="통계자료"/>
      <sheetName val="수요일"/>
      <sheetName val="금요일"/>
      <sheetName val="BAY실적"/>
      <sheetName val="지수"/>
      <sheetName val="960318-1"/>
      <sheetName val="S영업외손익(연결)"/>
      <sheetName val="9609Aß"/>
      <sheetName val="TEMP1"/>
      <sheetName val="TEMP2"/>
      <sheetName val="BS"/>
      <sheetName val="99선급비용"/>
      <sheetName val="data_MM"/>
      <sheetName val="fab_o"/>
      <sheetName val="data (누계)"/>
      <sheetName val="data(실적)"/>
      <sheetName val="data (전년동기)"/>
      <sheetName val="설비운영"/>
      <sheetName val="품의"/>
      <sheetName val="취합"/>
      <sheetName val="시산표"/>
      <sheetName val="RUL2"/>
      <sheetName val="은행"/>
      <sheetName val="개발담당자 "/>
      <sheetName val="종합2"/>
      <sheetName val="May."/>
      <sheetName val="개발담당자_"/>
      <sheetName val="May_"/>
      <sheetName val="차입금 및 담보현황"/>
      <sheetName val="주주 및 채권자 현황v"/>
      <sheetName val="1.BS"/>
      <sheetName val="2.PL"/>
      <sheetName val="PL(Input)"/>
      <sheetName val="BS(Output)"/>
      <sheetName val="해외출자현황(원본틀)"/>
      <sheetName val="임차보증금"/>
      <sheetName val="누PL"/>
      <sheetName val="2공장"/>
      <sheetName val="3공장"/>
      <sheetName val="Total"/>
      <sheetName val="96수표어음"/>
      <sheetName val="shutt_bi"/>
      <sheetName val="FAB2_상세"/>
      <sheetName val="FAB3_상세"/>
      <sheetName val="PKG_상세"/>
      <sheetName val="Test_상세"/>
      <sheetName val="설비상세"/>
      <sheetName val="구미종합"/>
      <sheetName val="FAB2_Matrix"/>
      <sheetName val="FAB3_Matrix"/>
      <sheetName val="PKG_Matrix"/>
      <sheetName val="Test_Matrix"/>
      <sheetName val="Sheet2"/>
      <sheetName val="Sheet3"/>
      <sheetName val="총괄표"/>
      <sheetName val="증감내역"/>
      <sheetName val="산출근거_사무용품비"/>
      <sheetName val="산출근거_소모품비"/>
      <sheetName val="산출근거_여비교통비"/>
      <sheetName val="항공료기준표"/>
      <sheetName val="해외업무출장"/>
      <sheetName val="사외교육비"/>
      <sheetName val="연구용소모품"/>
      <sheetName val="산출근거(도서비)"/>
      <sheetName val="경상연구개발비"/>
      <sheetName val="1총괄표"/>
      <sheetName val="2증감내역"/>
      <sheetName val="3-1-1 여비교통비"/>
      <sheetName val="4-1해외출장계획"/>
      <sheetName val="3-1-2 사무용품비"/>
      <sheetName val="3-1-3 소모품비"/>
      <sheetName val="3-1-4 교육훈련비"/>
      <sheetName val="6사외교육비"/>
      <sheetName val="3-1-5 운반비"/>
      <sheetName val="3-1-6 통신비"/>
      <sheetName val="3-1-7 전산정보이용료"/>
      <sheetName val="3-1-8 도서비"/>
      <sheetName val="9-2복사인쇄비"/>
      <sheetName val="9-1전문서적"/>
      <sheetName val="3-1-9 수선비"/>
      <sheetName val="3-1-10 경상개발비(지급수수료)"/>
      <sheetName val="10경상연구개발비"/>
      <sheetName val="여비교통비"/>
      <sheetName val="소모품비"/>
      <sheetName val="교육훈련비"/>
      <sheetName val="운반보관비"/>
      <sheetName val="도서비"/>
      <sheetName val="경상개발비"/>
      <sheetName val="4-2해외출장(CONFERENCE)"/>
      <sheetName val="5사내교육비"/>
      <sheetName val="8연구용소모품"/>
      <sheetName val="10경상연구개발비(SMteam)"/>
      <sheetName val="6월인원"/>
      <sheetName val="ASP"/>
      <sheetName val="CHIP_O"/>
      <sheetName val="FAB_I"/>
      <sheetName val="FRT_O"/>
      <sheetName val="PKG_I"/>
      <sheetName val="FT_금액"/>
      <sheetName val="YIELD"/>
      <sheetName val="DDR"/>
      <sheetName val="장비목록"/>
      <sheetName val="원가관리"/>
      <sheetName val="내역서"/>
      <sheetName val="DATA-2001"/>
      <sheetName val="자재 집계표"/>
      <sheetName val="BOM"/>
      <sheetName val="summary"/>
      <sheetName val="HSA"/>
      <sheetName val="현우실적"/>
      <sheetName val="Aries_all_char"/>
      <sheetName val="StepperValues"/>
      <sheetName val="TG9504"/>
      <sheetName val="Ref2"/>
      <sheetName val="3-1-4 교_x0002__x0000_数8"/>
      <sheetName val=""/>
      <sheetName val="Credit Calc"/>
      <sheetName val="FAB2_Á_x0000_"/>
      <sheetName val="F4-F7"/>
      <sheetName val="CAPA분석 360K"/>
      <sheetName val="F5"/>
      <sheetName val="소특"/>
      <sheetName val="팀별"/>
      <sheetName val="J"/>
      <sheetName val="카드키식수내역"/>
      <sheetName val="8)중점관리장비현황"/>
      <sheetName val="현재"/>
      <sheetName val="3-1-4 교_x0002_"/>
      <sheetName val="鄴ႄ뛶棕饭䌋±ONFMRENCE)"/>
      <sheetName val=" 55 BA 장입기 091203.xlsx"/>
      <sheetName val="입력DATA"/>
      <sheetName val="Vendor"/>
      <sheetName val="조명투자및환수계획"/>
      <sheetName val="제조중간결과"/>
      <sheetName val="입찰내역 발주처 양식"/>
      <sheetName val="견적을지"/>
      <sheetName val="목표세부명세"/>
      <sheetName val="장기차입금"/>
      <sheetName val="Source"/>
      <sheetName val="Sheet4"/>
      <sheetName val="불합리 적출 및 관리"/>
      <sheetName val="Controls"/>
      <sheetName val="부품별 매입현황"/>
      <sheetName val="FAB2_Á_x005f_x0000_"/>
      <sheetName val="Cgs계산값1"/>
      <sheetName val="기본 상수"/>
      <sheetName val="FAB2_Á?"/>
      <sheetName val="data"/>
      <sheetName val="DRT102"/>
      <sheetName val="DRT502"/>
      <sheetName val="3-1-4 교_x0002_?数8"/>
      <sheetName val="저항"/>
      <sheetName val="POWER"/>
      <sheetName val="费用预算"/>
      <sheetName val="변수1"/>
      <sheetName val="FAB2_Á_x005f_x005f_x005f_x0000_"/>
      <sheetName val="설계상수"/>
      <sheetName val="DATA1"/>
      <sheetName val="DATA2"/>
      <sheetName val="DATA3"/>
      <sheetName val="CAP"/>
      <sheetName val="변수"/>
      <sheetName val="TFT 저항"/>
      <sheetName val="FAB2_Á_x005f_x005f_x005f_x005f_x005f_x005f_x005f_x0000_"/>
      <sheetName val="3-1-4 교_x005f_x0002__x005f_x0000_数8"/>
      <sheetName val="전압하강"/>
      <sheetName val="dV&amp;Cl"/>
      <sheetName val="F-T Voltage"/>
      <sheetName val="ELECTRIC"/>
      <sheetName val="CTEMCOST"/>
      <sheetName val="SCHEDULE"/>
      <sheetName val="sum"/>
      <sheetName val="XY tilt 2nd"/>
      <sheetName val="1. Angle confirm"/>
      <sheetName val="Var."/>
      <sheetName val="R"/>
      <sheetName val="정리"/>
      <sheetName val="보고서"/>
      <sheetName val="L2"/>
      <sheetName val="L1"/>
      <sheetName val="Map"/>
      <sheetName val="FAB2_Á_"/>
      <sheetName val="국내"/>
      <sheetName val="FAB2_Á_x005f_x005f_x005f_x005f_x005f_x005f_x005f_x005f_"/>
      <sheetName val="Array PI"/>
      <sheetName val="Cgs계산식1"/>
      <sheetName val="Pandora"/>
      <sheetName val="VIZIO DA가격"/>
      <sheetName val="기타 DA가격"/>
      <sheetName val="LGE DA가격"/>
      <sheetName val="잉여처분"/>
      <sheetName val="Prices"/>
      <sheetName val="DATA6"/>
      <sheetName val="지우지말것"/>
      <sheetName val="96재료"/>
      <sheetName val="category"/>
      <sheetName val="3-1-4 교_x005f_x0002_"/>
      <sheetName val="X13"/>
      <sheetName val="Sapphire"/>
      <sheetName val="TOEIC기준점수"/>
      <sheetName val="MatchCode"/>
      <sheetName val="근로(생)"/>
      <sheetName val="1월"/>
      <sheetName val="옥외등신설"/>
      <sheetName val="저케CV22신설"/>
      <sheetName val="저케CV38신설"/>
      <sheetName val="저케CV8신설"/>
      <sheetName val="접지3종"/>
      <sheetName val="WB"/>
      <sheetName val="이천_yj"/>
      <sheetName val="청주_d"/>
      <sheetName val="청주_yj"/>
      <sheetName val="P2KLA"/>
      <sheetName val="YLD"/>
      <sheetName val="GATEKLA"/>
      <sheetName val="ONO3"/>
      <sheetName val="외화금융(97-03)"/>
      <sheetName val="MOTOR"/>
      <sheetName val="MRS세부"/>
      <sheetName val="물가지수!"/>
      <sheetName val="SALE"/>
      <sheetName val="수불1Q"/>
      <sheetName val="수불2Q"/>
      <sheetName val="수불3Q"/>
      <sheetName val="수불4Q"/>
      <sheetName val="FLASH_생산"/>
      <sheetName val="FLASH_CHIP"/>
      <sheetName val="FLASH_sales"/>
      <sheetName val="IF5_F"/>
      <sheetName val="IF5_S"/>
      <sheetName val="IF6_S"/>
      <sheetName val="SRAM_생산"/>
      <sheetName val="SRAM_CHIP"/>
      <sheetName val="SRAM_sales"/>
      <sheetName val="첨부1"/>
      <sheetName val="Data&amp;Assumptions"/>
      <sheetName val="가동비율"/>
      <sheetName val="기상도"/>
      <sheetName val="개인별 프로젝트"/>
      <sheetName val="산출기준(파견전산실)"/>
      <sheetName val="단가산출서(기계)"/>
      <sheetName val="96 기타 전시회 경비"/>
      <sheetName val="96 상반기 전시회 경비"/>
      <sheetName val="96 하반기 전시회 경비"/>
      <sheetName val="개요"/>
      <sheetName val="단가"/>
      <sheetName val="SUB (N)"/>
      <sheetName val="그림"/>
      <sheetName val="기상도월"/>
      <sheetName val="11월 Red Zone 기상도"/>
      <sheetName val="Lot Status"/>
      <sheetName val="Xunit (단위환산)"/>
      <sheetName val="6F8"/>
      <sheetName val="생산직"/>
      <sheetName val="단일장비탐색1"/>
      <sheetName val="일위목록"/>
      <sheetName val="간접비계산"/>
      <sheetName val="Sheet1 (2)"/>
      <sheetName val="연수원"/>
      <sheetName val="Hynix &amp; SYS IC Co"/>
      <sheetName val="Code 2"/>
      <sheetName val="FACTOR"/>
      <sheetName val="MP01"/>
      <sheetName val="atd"/>
      <sheetName val="atm"/>
      <sheetName val="표지"/>
      <sheetName val="PKG_O"/>
      <sheetName val="BEST"/>
      <sheetName val="수정시산표"/>
      <sheetName val="ORIGINAL"/>
      <sheetName val="장비명"/>
      <sheetName val="영업본부US$실적 (2)"/>
      <sheetName val="BTS-시범물량"/>
      <sheetName val="ABUT수량-A1"/>
      <sheetName val="Sheet6"/>
      <sheetName val="3-1-4 교_x0002__数8"/>
      <sheetName val="작업공사목록"/>
      <sheetName val="3-1-4 교_x005f_x005f_x005f_x0002__x005f_x005f_x000"/>
      <sheetName val="3-1-4 교_x005f_x0002__数8"/>
      <sheetName val="3-1-4 ɐ_x0000__x0000__x0000_␀"/>
      <sheetName val="PwC"/>
      <sheetName val="Co_Scoresheet_FY104Q"/>
      <sheetName val="PopCache"/>
      <sheetName val="3-1-4 ɐ"/>
      <sheetName val="원가표"/>
      <sheetName val="제조혁신(이지연, 윤수향)"/>
      <sheetName val="팀장평가"/>
      <sheetName val="값목록(Do not touch)"/>
      <sheetName val="기별월별손익"/>
      <sheetName val="24.보증금(전신전화가입권)"/>
      <sheetName val="EQT-ESTN"/>
      <sheetName val="근로소득 세액표"/>
      <sheetName val="건강보험 표준요율표"/>
      <sheetName val="국민연금 표준요율표"/>
      <sheetName val="원가절감실적(계정별)"/>
      <sheetName val="토목검측서"/>
      <sheetName val="계약1차"/>
      <sheetName val="DATE변환2"/>
      <sheetName val="자판실행"/>
      <sheetName val="전등설비"/>
      <sheetName val="견적"/>
      <sheetName val="RESULT"/>
      <sheetName val="EXTENSION현황"/>
      <sheetName val="PKG"/>
      <sheetName val="_M10C DIFF 산포 개선 사례_BASE PRESSU"/>
      <sheetName val="산근"/>
      <sheetName val="노임"/>
      <sheetName val="조정명세서"/>
      <sheetName val="Laser Alignment Target Spec"/>
      <sheetName val="Laser Focus Spec"/>
      <sheetName val="FAB#7"/>
      <sheetName val="_M10C DIFF 산포 개선 사례_7자 GAS LINE"/>
      <sheetName val="Graph Data"/>
      <sheetName val="환률"/>
      <sheetName val="부대"/>
      <sheetName val="실행내역서 "/>
      <sheetName val="BP-이발-RJ TREND"/>
      <sheetName val="대치판정"/>
      <sheetName val="유해위험요인 분류체계"/>
      <sheetName val="GF2"/>
      <sheetName val="512sd"/>
      <sheetName val="TAT"/>
      <sheetName val="M5_S"/>
      <sheetName val="M6_S"/>
      <sheetName val="DAILY CHECK"/>
      <sheetName val="Total_Cost"/>
      <sheetName val="특정현금과예금"/>
      <sheetName val="L_repair"/>
      <sheetName val="EPM Raw"/>
      <sheetName val="PT1H Raw"/>
      <sheetName val="PT2C_Raw"/>
      <sheetName val="16M"/>
      <sheetName val="1M4M"/>
      <sheetName val="판매실적 종합"/>
      <sheetName val="견적서"/>
      <sheetName val="선급법인세"/>
      <sheetName val="영업보증금"/>
      <sheetName val="CHIP_INV"/>
      <sheetName val="code"/>
      <sheetName val="공통가설"/>
      <sheetName val="Down Time"/>
      <sheetName val="TPM지표"/>
      <sheetName val="H.P견적(참조)"/>
      <sheetName val="97센_협"/>
      <sheetName val="원본"/>
      <sheetName val="RAW_Data"/>
      <sheetName val="전기"/>
      <sheetName val="Tot_Sum"/>
      <sheetName val="M8_Sum"/>
      <sheetName val="M9_Sum"/>
      <sheetName val="경수97.02"/>
      <sheetName val="SALE&amp;COST"/>
      <sheetName val="연구9월"/>
      <sheetName val="1995년 섹터별 매출"/>
      <sheetName val="MFAB"/>
      <sheetName val="MFRT"/>
      <sheetName val="MPKG"/>
      <sheetName val="MPRD"/>
      <sheetName val="고장이력"/>
      <sheetName val="4-8.공통"/>
      <sheetName val="cuslist"/>
      <sheetName val="해트트릭"/>
      <sheetName val="Fabless comp ROE"/>
      <sheetName val="견적율"/>
      <sheetName val="Daily-status"/>
      <sheetName val="DI"/>
      <sheetName val="CODE표"/>
      <sheetName val="Making Order"/>
      <sheetName val="コントロールパネル"/>
      <sheetName val="데이터유효성"/>
      <sheetName val="일위대가표"/>
      <sheetName val="공정분류기준"/>
      <sheetName val="별첨4_전담운영PM(1)"/>
      <sheetName val="차량실적1"/>
      <sheetName val="PC%계산"/>
      <sheetName val="9-1차이내역"/>
      <sheetName val="VLOOKUP"/>
      <sheetName val="EQUIP LIST"/>
      <sheetName val="유효성"/>
      <sheetName val="TFT 측정(2)"/>
      <sheetName val="사유 구분"/>
      <sheetName val="3-1-1_여비교통비"/>
      <sheetName val="3-1-2_사무용품비"/>
      <sheetName val="3-1-3_소모품비"/>
      <sheetName val="3-1-4_교육훈련비"/>
      <sheetName val="3-1-5_운반비"/>
      <sheetName val="3-1-6_통신비"/>
      <sheetName val="3-1-7_전산정보이용료"/>
      <sheetName val="3-1-8_도서비"/>
      <sheetName val="3-1-9_수선비"/>
      <sheetName val="3-1-10_경상개발비(지급수수료)"/>
      <sheetName val="3ND_64M"/>
      <sheetName val="자재_집계표"/>
      <sheetName val="시실누(모)_"/>
      <sheetName val="Credit_Calc"/>
      <sheetName val="CAPA분석_360K"/>
      <sheetName val="3-1-4_교数8"/>
      <sheetName val="입찰내역_발주처_양식"/>
      <sheetName val="3-1-4_교"/>
      <sheetName val="_55_BA_장입기_091203_xlsx"/>
      <sheetName val="3-1-1_여비교통비1"/>
      <sheetName val="3-1-2_사무용품비1"/>
      <sheetName val="3-1-3_소모품비1"/>
      <sheetName val="3-1-4_교육훈련비1"/>
      <sheetName val="3-1-5_운반비1"/>
      <sheetName val="3-1-6_통신비1"/>
      <sheetName val="3-1-7_전산정보이용료1"/>
      <sheetName val="3-1-8_도서비1"/>
      <sheetName val="3-1-9_수선비1"/>
      <sheetName val="3-1-10_경상개발비(지급수수료)1"/>
      <sheetName val="3ND_64M1"/>
      <sheetName val="자재_집계표1"/>
      <sheetName val="시실누(모)_1"/>
      <sheetName val="Credit_Calc1"/>
      <sheetName val="CAPA분석_360K1"/>
      <sheetName val="입찰내역_발주처_양식1"/>
      <sheetName val="_55_BA_장입기_091203_xlsx1"/>
      <sheetName val="FAB2_Á_x005f_x005f_x005f_x005f_"/>
      <sheetName val="14.1&quot; Cst 변화"/>
      <sheetName val="계조에 따른 특성"/>
      <sheetName val="인력관리_Code"/>
      <sheetName val="PIPING"/>
      <sheetName val="Total-P&amp;L(Local)"/>
      <sheetName val="키워드"/>
      <sheetName val="THIN"/>
      <sheetName val="한국단가계약표"/>
      <sheetName val="무상 Part List(BW)"/>
      <sheetName val="노동부강사"/>
      <sheetName val="강사과정"/>
      <sheetName val="개인정보"/>
      <sheetName val="노동필터"/>
      <sheetName val="노동부DB"/>
      <sheetName val="자료입력"/>
      <sheetName val="노동부_조견단가"/>
      <sheetName val="훈련비계산"/>
      <sheetName val="불합리_적출_및_관리"/>
      <sheetName val="부품별_매입현황"/>
      <sheetName val="기본_상수"/>
      <sheetName val="3-1-4_교?数8"/>
      <sheetName val="TFT_저항"/>
      <sheetName val="3-1-4_교_x005f_x0002__x005f_x0000_数8"/>
      <sheetName val="F-T_Voltage"/>
      <sheetName val="XY_tilt_2nd"/>
      <sheetName val="1__Angle_confirm"/>
      <sheetName val="Var_"/>
      <sheetName val="Array_PI"/>
      <sheetName val="VIZIO_DA가격"/>
      <sheetName val="기타_DA가격"/>
      <sheetName val="LGE_DA가격"/>
      <sheetName val="3-1-4_교_x005f_x0002_"/>
      <sheetName val="영업본부US$실적_(2)"/>
      <sheetName val="2)인력관리_Code_Flash"/>
      <sheetName val="※ 참고사항"/>
      <sheetName val="건물"/>
      <sheetName val="일년TOTAL"/>
      <sheetName val=" T3B-SN SOD SKIP + SIGE No Dela"/>
      <sheetName val="앞면인쇄후180도_회전"/>
      <sheetName val="BWipList"/>
      <sheetName val="TWipList"/>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PBS"/>
      <sheetName val="내역"/>
      <sheetName val="MVMT_row2"/>
      <sheetName val="F"/>
      <sheetName val="Wip Status"/>
      <sheetName val="차수"/>
      <sheetName val="정부노임단가"/>
      <sheetName val="공사비내역서"/>
      <sheetName val="도급양식"/>
      <sheetName val="Raw Data"/>
      <sheetName val="7682LA SKD(12.4)"/>
      <sheetName val="Header"/>
      <sheetName val="sapactivexlhiddensheet"/>
      <sheetName val="공종별 집계"/>
      <sheetName val="1단계"/>
      <sheetName val="init"/>
      <sheetName val="공사비 내역 (가)"/>
      <sheetName val="BSD (2)"/>
      <sheetName val="TABLE"/>
      <sheetName val="N賃率-職"/>
      <sheetName val="직재"/>
      <sheetName val="토공(완충)"/>
      <sheetName val="PUMP"/>
      <sheetName val="Proposal"/>
      <sheetName val="차액보증"/>
      <sheetName val="차량구입"/>
      <sheetName val=" 견적서"/>
      <sheetName val="설산1.나"/>
      <sheetName val="본사S"/>
      <sheetName val="건축원가계산서"/>
      <sheetName val="예산M12A"/>
      <sheetName val="CONCRETE"/>
      <sheetName val="목록"/>
      <sheetName val="자료"/>
      <sheetName val="임시"/>
      <sheetName val="US 94 COST CENTER LIST"/>
      <sheetName val="Process Tools-Owned"/>
      <sheetName val="LUC-CAL"/>
      <sheetName val="SG&amp;A Allocation"/>
      <sheetName val="Policy"/>
      <sheetName val="AR County"/>
      <sheetName val="Revenue"/>
      <sheetName val="Consulting"/>
      <sheetName val="Equip_Purch"/>
      <sheetName val="Equip_Repair"/>
      <sheetName val="Exp_Software"/>
      <sheetName val="Mailing"/>
      <sheetName val="Mkt_Exp"/>
      <sheetName val="Motivation"/>
      <sheetName val="Office_Supplies"/>
      <sheetName val="Print_Copy"/>
      <sheetName val="Recruiting"/>
      <sheetName val="Temp_Help"/>
      <sheetName val="Training"/>
      <sheetName val="Travel"/>
      <sheetName val="Invoice"/>
      <sheetName val="PLAN_Units"/>
      <sheetName val="AccumOptions"/>
      <sheetName val="Rev Module Retrieve"/>
      <sheetName val="Accretion - Dilution"/>
      <sheetName val="166.415"/>
      <sheetName val="Customer SAB101 Issues Sort"/>
      <sheetName val="BU Commentary"/>
      <sheetName val="FebGL"/>
      <sheetName val="JanGL"/>
      <sheetName val="Low_YLD_Reject"/>
      <sheetName val="data_(누계)"/>
      <sheetName val="data_(전년동기)"/>
      <sheetName val="XREF"/>
      <sheetName val="전체실적"/>
      <sheetName val="사업소계"/>
      <sheetName val="재고 및 일일 TREND"/>
      <sheetName val="일일정산 TREND"/>
      <sheetName val="일일재고관리20045"/>
      <sheetName val="일일재고관리20046"/>
      <sheetName val="일일재고관리20047"/>
      <sheetName val="제조부대설비월정산"/>
      <sheetName val="가수현황"/>
      <sheetName val="1_汇总"/>
      <sheetName val="担当工程师"/>
      <sheetName val="반입시나리오(area별 조정)"/>
      <sheetName val="공문"/>
      <sheetName val="FY-07 Personal Property Tax"/>
      <sheetName val="FY-07 Real Property Tax"/>
      <sheetName val="Fcst Summary"/>
      <sheetName val="June01brio sort"/>
      <sheetName val="Period Pivot Summary"/>
      <sheetName val="Summary_by_Account"/>
      <sheetName val="Cube by Product Line"/>
      <sheetName val="FitOutConfCentre"/>
      <sheetName val="부속동"/>
      <sheetName val="할증 "/>
      <sheetName val="조명율표"/>
      <sheetName val="기준정보"/>
      <sheetName val="Mkt_Eᙪ"/>
      <sheetName val="Mkt_E빴"/>
      <sheetName val="Mkt_Eᙪ"/>
      <sheetName val="Mkt_Eᙪ"/>
      <sheetName val="Mkt_E魪"/>
      <sheetName val="Mkt_E魪"/>
      <sheetName val="VDID"/>
      <sheetName val="VGID_Hot Carrier"/>
      <sheetName val="BV"/>
      <sheetName val="6.Machine Lis"/>
      <sheetName val="dfrt"/>
      <sheetName val="근태Master"/>
      <sheetName val="Mkt_E"/>
      <sheetName val="VGID_Body Effect"/>
      <sheetName val="Test"/>
      <sheetName val="목록이름"/>
      <sheetName val="데이터 유효성검사"/>
      <sheetName val="Mkt_E홪"/>
      <sheetName val="Mkt_E렀푶"/>
      <sheetName val="기준"/>
      <sheetName val="통계"/>
      <sheetName val="2_汇总"/>
      <sheetName val="참조"/>
      <sheetName val="3-1-1_여비교통비2"/>
      <sheetName val="3-1-2_사무용품비2"/>
      <sheetName val="3-1-3_소모품비2"/>
      <sheetName val="3-1-4_교육훈련비2"/>
      <sheetName val="3-1-5_운반비2"/>
      <sheetName val="3-1-6_통신비2"/>
      <sheetName val="3-1-7_전산정보이용료2"/>
      <sheetName val="3-1-8_도서비2"/>
      <sheetName val="3-1-9_수선비2"/>
      <sheetName val="3-1-10_경상개발비(지급수수료)2"/>
      <sheetName val="3ND_64M2"/>
      <sheetName val="시실누(모)_2"/>
      <sheetName val="Credit_Calc2"/>
      <sheetName val="CAPA분석_360K2"/>
      <sheetName val="자재_집계표2"/>
      <sheetName val="_55_BA_장입기_091203_xlsx2"/>
      <sheetName val="입찰내역_발주처_양식2"/>
      <sheetName val="부품별_매입현황1"/>
      <sheetName val="기본_상수1"/>
      <sheetName val="불합리_적출_및_관리1"/>
      <sheetName val="TFT_저항1"/>
      <sheetName val="3-1-4_교_x005f_x0002__x005f_x0000_数81"/>
      <sheetName val="F-T_Voltage1"/>
      <sheetName val="XY_tilt_2nd1"/>
      <sheetName val="1__Angle_confirm1"/>
      <sheetName val="Var_1"/>
      <sheetName val="Array_PI1"/>
      <sheetName val="VIZIO_DA가격1"/>
      <sheetName val="기타_DA가격1"/>
      <sheetName val="LGE_DA가격1"/>
      <sheetName val="3-1-4_교_x005f_x0002_1"/>
      <sheetName val="영업본부US$실적_(2)1"/>
      <sheetName val="3-1-4_교_数8"/>
      <sheetName val="3-1-4_교_x005f_x005f_x005f_x0002__x005f_x005f_x000"/>
      <sheetName val="3-1-4_교_x005f_x0002__数8"/>
      <sheetName val="3-1-4_ɐ␀"/>
      <sheetName val="3-1-4_ɐ"/>
      <sheetName val="EQUIP_LIST"/>
      <sheetName val="TFT_측정(2)"/>
      <sheetName val="사유_구분"/>
      <sheetName val="14_1&quot;_Cst_변화"/>
      <sheetName val="계조에_따른_특성"/>
      <sheetName val="무상_Part_List(BW)"/>
      <sheetName val="DAILY_CHECK"/>
      <sheetName val="EPM_Raw"/>
      <sheetName val="PT1H_Raw"/>
      <sheetName val="판매실적_종합"/>
      <sheetName val="Graph_Data"/>
      <sheetName val="Down_Time"/>
      <sheetName val="H_P견적(참조)"/>
      <sheetName val="4-8_공통"/>
      <sheetName val="_T3B-SN_SOD_SKIP_+_SIGE_No_Dela"/>
      <sheetName val="경수97_02"/>
      <sheetName val="1995년_섹터별_매출"/>
      <sheetName val="Fabless_comp_ROE"/>
      <sheetName val="근로소득_세액표"/>
      <sheetName val="건강보험_표준요율표"/>
      <sheetName val="국민연금_표준요율표"/>
      <sheetName val="Wip_Status"/>
      <sheetName val="7682LA_SKD(12_4)"/>
      <sheetName val="공종별_집계"/>
      <sheetName val="공사비_내역_(가)"/>
      <sheetName val="BSD_(2)"/>
      <sheetName val="_견적서"/>
      <sheetName val="설산1_나"/>
      <sheetName val="제조혁신(이지연,_윤수향)"/>
      <sheetName val="값목록(Do_not_touch)"/>
      <sheetName val="24_보증금(전신전화가입권)"/>
      <sheetName val="Making_Order"/>
      <sheetName val="개인별_프로젝트"/>
      <sheetName val="96_기타_전시회_경비"/>
      <sheetName val="96_상반기_전시회_경비"/>
      <sheetName val="96_하반기_전시회_경비"/>
      <sheetName val="Lot_Status"/>
      <sheetName val="11월_Red_Zone_기상도"/>
      <sheetName val="SUB_(N)"/>
      <sheetName val="Xunit_(단위환산)"/>
      <sheetName val="Sheet1_(2)"/>
      <sheetName val="Hynix_&amp;_SYS_IC_Co"/>
      <sheetName val="Code_2"/>
      <sheetName val="※_참고사항"/>
      <sheetName val="US_94_COST_CENTER_LIST"/>
      <sheetName val="Process_Tools-Owned"/>
      <sheetName val="SG&amp;A_Allocation"/>
      <sheetName val="AR_County"/>
      <sheetName val="Rev_Module_Retrieve"/>
      <sheetName val="Accretion_-_Dilution"/>
      <sheetName val="166_415"/>
      <sheetName val="Customer_SAB101_Issues_Sort"/>
      <sheetName val="BU_Commentary"/>
      <sheetName val="FY-07_Personal_Property_Tax"/>
      <sheetName val="FY-07_Real_Property_Tax"/>
      <sheetName val="Fcst_Summary"/>
      <sheetName val="June01brio_sort"/>
      <sheetName val="Period_Pivot_Summary"/>
      <sheetName val="Cube_by_Product_Line"/>
      <sheetName val="_M10C_DIFF_산포_개선_사례_BASE_PRESSU"/>
      <sheetName val="Laser_Alignment_Target_Spec"/>
      <sheetName val="Laser_Focus_Spec"/>
      <sheetName val="_M10C_DIFF_산포_개선_사례_7자_GAS_LINE"/>
      <sheetName val="실행내역서_"/>
      <sheetName val="BP-이발-RJ_TREND"/>
      <sheetName val="유해위험요인_분류체계"/>
      <sheetName val="할증_"/>
      <sheetName val="6_Machine_Lis"/>
      <sheetName val="반입시나리오(area별_조정)"/>
      <sheetName val="VGID_Hot_Carrier"/>
      <sheetName val="VGID_Body_Effect"/>
      <sheetName val="O_I_US"/>
      <sheetName val="GL Recon"/>
      <sheetName val="Lists"/>
      <sheetName val="Operating LR (Q1 - Q4)"/>
      <sheetName val="OB DTL"/>
      <sheetName val="AR AGING"/>
      <sheetName val="충주"/>
      <sheetName val="총투입계"/>
      <sheetName val="인사자료총집계"/>
      <sheetName val="DRUM"/>
      <sheetName val="12CGOU"/>
      <sheetName val="3-1-4 교_x005f_x0002_?数8"/>
      <sheetName val="3-1-4 교_x005f_x005f_x005f_x005f_x005f_x005f_x0002"/>
      <sheetName val="3-1-4 교_x005f_x005f_x005f_x0002_"/>
      <sheetName val="3-1-4 교_x005f_x005f_x005f_x0002__数8"/>
      <sheetName val="게이트 지연시간 설정 2"/>
      <sheetName val="其他"/>
      <sheetName val="培训费"/>
      <sheetName val="保险费及物流保险"/>
      <sheetName val="研究开发费"/>
      <sheetName val="租赁费"/>
      <sheetName val="图书费"/>
      <sheetName val="免费样品"/>
      <sheetName val="售后服务费"/>
      <sheetName val="质检费"/>
      <sheetName val="宿舍食堂运营费"/>
      <sheetName val="温湿度测试曲线"/>
      <sheetName val="夜班温湿度数据"/>
      <sheetName val="Particle测试曲线"/>
      <sheetName val="3-1-4 교_x005f_x0002__x000"/>
      <sheetName val="3-1-4 교_x005f_x005f_x0002"/>
      <sheetName val="3-1-4 ɐ_x005f_x0000__x005f_x0000__x005f_x0000_␀"/>
      <sheetName val="FAB2_Á_x005f_x005f_"/>
      <sheetName val="유첨1_WW47"/>
      <sheetName val="CIPI-IN01"/>
      <sheetName val="파손이력"/>
      <sheetName val="VAC Robot 현황"/>
      <sheetName val="후공정 장비반 업무 List"/>
      <sheetName val="범례"/>
      <sheetName val="불량율오산_Law"/>
      <sheetName val="Main Data"/>
      <sheetName val="비고"/>
      <sheetName val="3-1-4 교_x0002__x000"/>
      <sheetName val="3-1-4 교_x0002"/>
      <sheetName val="dummyd2"/>
      <sheetName val="Report"/>
      <sheetName val="+ Weekly Progress(KO)"/>
      <sheetName val="연습"/>
      <sheetName val="입출재고현황 (2)"/>
      <sheetName val="당월(1)"/>
      <sheetName val="판매계획"/>
      <sheetName val="재무"/>
      <sheetName val="ROIC"/>
      <sheetName val="N+"/>
      <sheetName val="당초"/>
      <sheetName val="환율change"/>
      <sheetName val="BAND不合理统计"/>
      <sheetName val="첨부."/>
      <sheetName val="R1"/>
      <sheetName val="04월_IO기준"/>
      <sheetName val="AIH수질경향"/>
      <sheetName val="BCD수질경향"/>
      <sheetName val="EFG수질경향"/>
      <sheetName val="GKL수질경향"/>
      <sheetName val="APT"/>
      <sheetName val="Q4 VE Saving( vs Q3)"/>
      <sheetName val="Tool trouble"/>
      <sheetName val="4TH 64M"/>
      <sheetName val="CC별"/>
      <sheetName val="1. H2SO4_SUPPLY"/>
      <sheetName val="Pad 좌표&amp;Location"/>
      <sheetName val="設定"/>
      <sheetName val="실행철강하도"/>
      <sheetName val="사전공사"/>
      <sheetName val="cYLD"/>
      <sheetName val="cM8"/>
      <sheetName val="iE1"/>
      <sheetName val="iM5"/>
      <sheetName val="iM6"/>
      <sheetName val="iM7"/>
      <sheetName val="iYLD"/>
      <sheetName val="NET"/>
      <sheetName val="cF4p"/>
      <sheetName val="cF5p"/>
      <sheetName val="cM8p"/>
      <sheetName val="iE1p"/>
      <sheetName val="iM5p"/>
      <sheetName val="iM6p"/>
      <sheetName val="iM7p"/>
      <sheetName val="PLAN"/>
      <sheetName val="MA"/>
      <sheetName val="MT(ET&amp;AVI)"/>
      <sheetName val="数据有效性"/>
      <sheetName val="Mkt_E᠇⨺"/>
      <sheetName val="FA&amp;REV History Guideline(삭제금지)"/>
      <sheetName val="Hauptdaten"/>
      <sheetName val="자재 기준정보"/>
      <sheetName val="수선비기준정보"/>
      <sheetName val="Device 기준정보"/>
      <sheetName val="Tester Infra 기준정보"/>
      <sheetName val="실장기 Infra 기준정보"/>
      <sheetName val="업무 List"/>
      <sheetName val="목록_수정및 삭제 금지"/>
      <sheetName val="목록이름_접근금지"/>
      <sheetName val="6동"/>
      <sheetName val="下拉菜单数据源_不可删除"/>
      <sheetName val="PR_APW"/>
      <sheetName val="Mkt_E렆☲"/>
      <sheetName val="Mkt_E蠈‵"/>
      <sheetName val="Mkt_Eᘳ"/>
      <sheetName val="Mkt_E砅έ"/>
      <sheetName val="Mkt_Eꠈ┵"/>
      <sheetName val="Mkt_E"/>
      <sheetName val="실행"/>
      <sheetName val="3-1-4 교_x005f_x005f_x005f_x0002__x000"/>
      <sheetName val="DNW"/>
      <sheetName val="引用页"/>
      <sheetName val="Mkt_E項ㅸ"/>
      <sheetName val="첨부1.Utility 물질명, 배관 재질(수정 금지)"/>
      <sheetName val="2_完成实绩"/>
      <sheetName val="不要删除"/>
      <sheetName val="인력현황"/>
      <sheetName val="Infra 기준정보"/>
      <sheetName val="실장기 기준정보"/>
      <sheetName val="04-1.(참고)해외출장비기준"/>
      <sheetName val="참고)미기원 국제학회 Pool&amp;일정"/>
      <sheetName val="3-1-4 교_x005f_x005f_x005f_x005f_x0002"/>
      <sheetName val="3-1-4 교_x005f_x005f_x005f_x005f_x005f_x005f_x005f"/>
      <sheetName val="3-1-4 ɐ_x005f_x005f_x005f_x0000__x005f_x005f_x000"/>
      <sheetName val="3-1-4 교_x005f_x005f_x005f_x0002_?数8"/>
      <sheetName val="별첨3.Marco 기준정보(수정 금지)"/>
      <sheetName val="유형분류"/>
      <sheetName val="참고. 유효성 검사"/>
      <sheetName val="요약"/>
      <sheetName val="유효성_Cell전"/>
      <sheetName val="구분"/>
      <sheetName val="Category(삭제금지)"/>
      <sheetName val="긴급발주기준"/>
      <sheetName val="팀&amp;계정 Code"/>
      <sheetName val="참고"/>
      <sheetName val="TP_유효성"/>
      <sheetName val="CSOT T3 기구 견적서 양식_rev1.xlsx"/>
      <sheetName val="파트장 지시업무"/>
      <sheetName val="유효성 기준"/>
      <sheetName val="노임단가"/>
      <sheetName val="区域引用"/>
      <sheetName val="1指标.周间"/>
      <sheetName val="C"/>
      <sheetName val="평가&amp;선급.미지급"/>
      <sheetName val="LA(INVENTORY)"/>
      <sheetName val="감가상각비"/>
      <sheetName val="01is(누계)"/>
      <sheetName val="HISTORY REPORT-ARMOR ALL &amp; STP"/>
      <sheetName val="대차총괄"/>
      <sheetName val="DB"/>
      <sheetName val="Cover"/>
      <sheetName val="관세"/>
      <sheetName val="basic_info"/>
      <sheetName val="Indoor Disposer"/>
      <sheetName val="DATA-2003"/>
      <sheetName val="RR Allocation"/>
      <sheetName val="SLS UPLOAD"/>
      <sheetName val="재고현황(Unit)"/>
      <sheetName val="AFS(국문)"/>
      <sheetName val="미실현손익명세서"/>
      <sheetName val="SA"/>
      <sheetName val="대차합동"/>
      <sheetName val="월간단가"/>
      <sheetName val="주주명부&lt;끝&gt;"/>
      <sheetName val="일수"/>
      <sheetName val="building"/>
      <sheetName val="全社"/>
      <sheetName val="효율M14"/>
      <sheetName val="항목분류"/>
      <sheetName val="조달설치비계산서"/>
      <sheetName val="원가"/>
      <sheetName val="신우"/>
      <sheetName val="SG"/>
      <sheetName val="3-1-4_교_x005f_x005f_x005f_x0002_"/>
      <sheetName val="3-1-4 교_x005f_x005f_x005f"/>
      <sheetName val="3-1-4 ɐ_x005f_x0000__x000"/>
      <sheetName val="3-1-4_교_x005f_x0002__x000"/>
      <sheetName val="3-1-4_교_x005f_x005f_x0002"/>
      <sheetName val="3-1-4_교_x005f_x005f_x005f_x005f_x005f_x005f_x0002"/>
      <sheetName val="3-1-4_교_x005f_x005f_x005f_x0002__数8"/>
      <sheetName val="3-1-4 ɐ___␀"/>
      <sheetName val="3-1-4 ɐ???␀"/>
      <sheetName val="营业成本表"/>
      <sheetName val="CVP-边际贡献表"/>
      <sheetName val="应收应付票据"/>
      <sheetName val="预收账款账龄分析"/>
      <sheetName val="#REF!"/>
      <sheetName val="입력변수"/>
      <sheetName val="요구ion"/>
      <sheetName val="충전율"/>
      <sheetName val="Para."/>
      <sheetName val="변수2"/>
      <sheetName val="1-9.7&quot;"/>
      <sheetName val="AC List"/>
      <sheetName val="ADJTBL 3100"/>
      <sheetName val="FPY"/>
      <sheetName val="ΔVp &amp; Ω"/>
      <sheetName val="KOR"/>
      <sheetName val="한계원가"/>
      <sheetName val="1.1主表"/>
      <sheetName val="Weekly (2)"/>
      <sheetName val="Calculation"/>
      <sheetName val="NCD产品"/>
      <sheetName val="NCD数字"/>
      <sheetName val="3)"/>
      <sheetName val="_Hidden1"/>
      <sheetName val="미구주"/>
      <sheetName val="제품 Master"/>
      <sheetName val="97년추정손익계산서"/>
      <sheetName val="Links"/>
      <sheetName val="항목"/>
      <sheetName val="Mkt_E_xd808_ሶ"/>
      <sheetName val="1"/>
      <sheetName val="ValueList_Helper"/>
      <sheetName val="3-1-1_여비교통비3"/>
      <sheetName val="3-1-2_사무용품비3"/>
      <sheetName val="3-1-3_소모품비3"/>
      <sheetName val="3-1-4_교육훈련비3"/>
      <sheetName val="3-1-5_운반비3"/>
      <sheetName val="3-1-6_통신비3"/>
      <sheetName val="3-1-7_전산정보이용료3"/>
      <sheetName val="3-1-8_도서비3"/>
      <sheetName val="3-1-9_수선비3"/>
      <sheetName val="3-1-10_경상개발비(지급수수료)3"/>
      <sheetName val="3ND_64M3"/>
      <sheetName val="시실누(모)_3"/>
      <sheetName val="Credit_Calc3"/>
      <sheetName val="CAPA분석_360K3"/>
      <sheetName val="자재_집계표3"/>
      <sheetName val="_55_BA_장입기_091203_xlsx3"/>
      <sheetName val="입찰내역_발주처_양식3"/>
      <sheetName val="부품별_매입현황2"/>
      <sheetName val="기본_상수2"/>
      <sheetName val="불합리_적출_및_관리2"/>
      <sheetName val="TFT_저항2"/>
      <sheetName val="3-1-4_교_x005f_x0002__x005f_x0000_数82"/>
      <sheetName val="F-T_Voltage2"/>
      <sheetName val="XY_tilt_2nd2"/>
      <sheetName val="1__Angle_confirm2"/>
      <sheetName val="3-1-4_교_x005f_x0002_2"/>
      <sheetName val="Var_2"/>
      <sheetName val="Array_PI2"/>
      <sheetName val="VIZIO_DA가격2"/>
      <sheetName val="기타_DA가격2"/>
      <sheetName val="LGE_DA가격2"/>
      <sheetName val="영업본부US$실적_(2)2"/>
      <sheetName val="3-1-4_교_x005f_x005f_x005f_x0002__x005f_x005f_x001"/>
      <sheetName val="3-1-4_교_x005f_x0002__数81"/>
      <sheetName val="3-1-4_ɐ1"/>
      <sheetName val="EQUIP_LIST1"/>
      <sheetName val="TFT_측정(2)1"/>
      <sheetName val="사유_구분1"/>
      <sheetName val="14_1&quot;_Cst_변화1"/>
      <sheetName val="계조에_따른_특성1"/>
      <sheetName val="무상_Part_List(BW)1"/>
      <sheetName val="※_참고사항1"/>
      <sheetName val="Low_YLD_Reject1"/>
      <sheetName val="개인별_프로젝트1"/>
      <sheetName val="96_기타_전시회_경비1"/>
      <sheetName val="96_상반기_전시회_경비1"/>
      <sheetName val="96_하반기_전시회_경비1"/>
      <sheetName val="SUB_(N)1"/>
      <sheetName val="11월_Red_Zone_기상도1"/>
      <sheetName val="Lot_Status1"/>
      <sheetName val="Xunit_(단위환산)1"/>
      <sheetName val="Sheet1_(2)1"/>
      <sheetName val="Hynix_&amp;_SYS_IC_Co1"/>
      <sheetName val="Code_21"/>
      <sheetName val="제조혁신(이지연,_윤수향)1"/>
      <sheetName val="값목록(Do_not_touch)1"/>
      <sheetName val="24_보증금(전신전화가입권)1"/>
      <sheetName val="근로소득_세액표1"/>
      <sheetName val="건강보험_표준요율표1"/>
      <sheetName val="국민연금_표준요율표1"/>
      <sheetName val="_M10C_DIFF_산포_개선_사례_BASE_PRESS1"/>
      <sheetName val="Laser_Alignment_Target_Spec1"/>
      <sheetName val="Laser_Focus_Spec1"/>
      <sheetName val="_M10C_DIFF_산포_개선_사례_7자_GAS_LIN1"/>
      <sheetName val="Graph_Data1"/>
      <sheetName val="실행내역서_1"/>
      <sheetName val="BP-이발-RJ_TREND1"/>
      <sheetName val="유해위험요인_분류체계1"/>
      <sheetName val="DAILY_CHECK1"/>
      <sheetName val="EPM_Raw1"/>
      <sheetName val="PT1H_Raw1"/>
      <sheetName val="판매실적_종합1"/>
      <sheetName val="Down_Time1"/>
      <sheetName val="H_P견적(참조)1"/>
      <sheetName val="경수97_021"/>
      <sheetName val="1995년_섹터별_매출1"/>
      <sheetName val="4-8_공통1"/>
      <sheetName val="Fabless_comp_ROE1"/>
      <sheetName val="Making_Order1"/>
      <sheetName val="256D_OUT_TAT1"/>
      <sheetName val="_T3B-SN_SOD_SKIP_+_SIGE_No_Del1"/>
      <sheetName val="Wip_Status1"/>
      <sheetName val="7682LA_SKD(12_4)1"/>
      <sheetName val="공종별_집계1"/>
      <sheetName val="공사비_내역_(가)1"/>
      <sheetName val="BSD_(2)1"/>
      <sheetName val="_견적서1"/>
      <sheetName val="설산1_나1"/>
      <sheetName val="반입시나리오(area별_조정)1"/>
      <sheetName val="US_94_COST_CENTER_LIST1"/>
      <sheetName val="Process_Tools-Owned1"/>
      <sheetName val="SG&amp;A_Allocation1"/>
      <sheetName val="AR_County1"/>
      <sheetName val="Rev_Module_Retrieve1"/>
      <sheetName val="Accretion_-_Dilution1"/>
      <sheetName val="166_4151"/>
      <sheetName val="Customer_SAB101_Issues_Sort1"/>
      <sheetName val="BU_Commentary1"/>
      <sheetName val="FY-07_Personal_Property_Tax1"/>
      <sheetName val="FY-07_Real_Property_Tax1"/>
      <sheetName val="Fcst_Summary1"/>
      <sheetName val="June01brio_sort1"/>
      <sheetName val="Period_Pivot_Summary1"/>
      <sheetName val="Cube_by_Product_Line1"/>
      <sheetName val="할증_1"/>
      <sheetName val="6_Machine_Lis1"/>
      <sheetName val="VGID_Hot_Carrier1"/>
      <sheetName val="VGID_Body_Effect1"/>
      <sheetName val="데이터_유효성검사"/>
      <sheetName val="GL_Recon"/>
      <sheetName val="Operating_LR_(Q1_-_Q4)"/>
      <sheetName val="OB_DTL"/>
      <sheetName val="AR_AGING"/>
      <sheetName val="3-1-4_교_x005f_x0002_?数8"/>
      <sheetName val="게이트_지연시간_설정_2"/>
      <sheetName val="3-1-4_ɐ_x005f_x0000__x005f_x0000__x005f_x0000_␀"/>
      <sheetName val="VAC_Robot_현황"/>
      <sheetName val="후공정_장비반_업무_List"/>
      <sheetName val="Main_Data"/>
      <sheetName val="3-1-4_교_x000"/>
      <sheetName val="3-1-4_교_x0002"/>
      <sheetName val="+_Weekly_Progress(KO)"/>
      <sheetName val="입출재고현황_(2)"/>
      <sheetName val="첨부_"/>
      <sheetName val="Q4_VE_Saving(_vs_Q3)"/>
      <sheetName val="Tool_trouble"/>
      <sheetName val="4TH_64M"/>
      <sheetName val="1__H2SO4_SUPPLY"/>
      <sheetName val="Pad_좌표&amp;Location"/>
      <sheetName val="업무_List"/>
      <sheetName val="목록_수정및_삭제_금지"/>
      <sheetName val="FA&amp;REV_History_Guideline(삭제금지)"/>
      <sheetName val="자재_기준정보"/>
      <sheetName val="Device_기준정보"/>
      <sheetName val="Tester_Infra_기준정보"/>
      <sheetName val="실장기_Infra_기준정보"/>
      <sheetName val="3-1-4_교_x005f_x005f_x005f_x0002__x000"/>
      <sheetName val="첨부1_Utility_물질명,_배관_재질(수정_금지)"/>
      <sheetName val="Sheet"/>
      <sheetName val="통폐합유형 작성기준"/>
      <sheetName val="EQD-FGM1"/>
      <sheetName val="3-1-4 ɐ_x005f_x005f_x005f_x005f_x005f_x005f_x0000"/>
      <sheetName val="부품인정 현황"/>
      <sheetName val="3-1-4 ɐ_x005f_x005f_x005f_x005f_x005f_x005f_x005f"/>
      <sheetName val="여비"/>
      <sheetName val="Simulation"/>
      <sheetName val="설비기준정보"/>
      <sheetName val="참고.유효성 검사"/>
      <sheetName val="Back Data"/>
      <sheetName val="불량명"/>
      <sheetName val="근태 Trend"/>
      <sheetName val="List"/>
      <sheetName val="고장분류"/>
      <sheetName val="부외등급"/>
      <sheetName val="分类"/>
      <sheetName val="팀코드"/>
      <sheetName val="인원시간"/>
      <sheetName val="FORM-0"/>
      <sheetName val="定义"/>
      <sheetName val="별첨2.Toxic Gas 배관 시공 기준(수정 금지)"/>
      <sheetName val="Macro_STD_Info"/>
      <sheetName val="예산실적전체당월"/>
      <sheetName val="제품_Master"/>
      <sheetName val="양식3"/>
      <sheetName val="Laser Focu0_x0000_砀_x000c__x0000__x0000_"/>
      <sheetName val="(참조)"/>
      <sheetName val="표준대차대조표(갑)"/>
      <sheetName val="평균단가"/>
      <sheetName val="월별기성현황"/>
      <sheetName val="Laser Focu0"/>
      <sheetName val="인피년 출하list"/>
      <sheetName val="Market_Share"/>
      <sheetName val="부서코드"/>
      <sheetName val="★상세내역(이동계획)"/>
      <sheetName val="TOTAL-PL"/>
      <sheetName val="时刻别出库"/>
      <sheetName val="Option"/>
      <sheetName val="5M1E 목록"/>
      <sheetName val="사업부구분코드"/>
      <sheetName val="ARION"/>
      <sheetName val="96TOTREV"/>
      <sheetName val="준검 내역서"/>
      <sheetName val="Mkt_E?ሶ"/>
      <sheetName val="구성원"/>
      <sheetName val="이동계획"/>
      <sheetName val="참고)출장비 반영 기준표"/>
      <sheetName val="결재"/>
      <sheetName val="구매자재팀 집계"/>
      <sheetName val="구매자재팀 목표"/>
      <sheetName val="Payroll-final"/>
      <sheetName val="UFPrn20020304112952"/>
      <sheetName val="유통망계획"/>
      <sheetName val="Nand"/>
      <sheetName val="Nandp"/>
      <sheetName val="도기류"/>
      <sheetName val="DataBase 작성 샘플"/>
      <sheetName val="TFT 활동"/>
      <sheetName val="MLM(OL)"/>
      <sheetName val="전일EOH"/>
      <sheetName val="2SL"/>
      <sheetName val="Master"/>
      <sheetName val="Drop Memu"/>
      <sheetName val="CScore February"/>
      <sheetName val="Mapping"/>
      <sheetName val="Series C Options"/>
      <sheetName val="Updated FY2010 Wkg FCST"/>
      <sheetName val="Aug 2010 MSPP Purchase"/>
      <sheetName val="MSPP weighted- QTD"/>
      <sheetName val="Stock Price NASDAQ"/>
      <sheetName val="DSU weighted- QTD"/>
      <sheetName val="MSPP weighted- YTD"/>
      <sheetName val="DSU weighted- YTD"/>
      <sheetName val="SL Input"/>
      <sheetName val="HOME"/>
      <sheetName val="RET_LOC"/>
      <sheetName val="RET_USD"/>
      <sheetName val="Lookup"/>
      <sheetName val="J2"/>
      <sheetName val="J3.4"/>
      <sheetName val="J1"/>
      <sheetName val="RATE CHART"/>
      <sheetName val="HW"/>
      <sheetName val="U1.5"/>
      <sheetName val="U1.2"/>
      <sheetName val="U1.4"/>
      <sheetName val="U1.1"/>
      <sheetName val="U1.3"/>
      <sheetName val="Rent Analysis"/>
      <sheetName val="FCST"/>
      <sheetName val="ACTUAL"/>
      <sheetName val="Japan"/>
      <sheetName val="Coverpage"/>
      <sheetName val="Drop Down"/>
      <sheetName val="Game changer priorities"/>
      <sheetName val="Emp Exercise Table"/>
      <sheetName val="SG&amp;Named"/>
      <sheetName val="acctdesc"/>
      <sheetName val="ACTIVITY_TABLE"/>
      <sheetName val="Earn &amp; E&amp;P &amp; Taxes ENXX_06"/>
      <sheetName val="Prelim FPHCI"/>
      <sheetName val="T"/>
      <sheetName val="Details FY00"/>
      <sheetName val="Validation"/>
      <sheetName val="Parameters"/>
      <sheetName val="Expansion Expenses"/>
      <sheetName val="PCP Recruitment &amp; Productivity"/>
      <sheetName val="State Franchise Taxes{C&amp;S}"/>
      <sheetName val="UNADJUSTED FROM PS"/>
      <sheetName val="Book1"/>
      <sheetName val="고장명"/>
      <sheetName val="data_(누계)1"/>
      <sheetName val="data_(전년동기)1"/>
      <sheetName val="6)Matl_analysis"/>
      <sheetName val="DataBase_작성_샘플"/>
      <sheetName val="TFT_활동"/>
      <sheetName val="1_현금예금"/>
      <sheetName val="1_현금및현금성자산"/>
      <sheetName val="Drop_Memu"/>
      <sheetName val="유형"/>
      <sheetName val="월별예산"/>
      <sheetName val="info"/>
      <sheetName val="Rule"/>
      <sheetName val="세부 대응"/>
      <sheetName val="건들지마세요"/>
      <sheetName val="유효성_테이블"/>
      <sheetName val="데이터유효성검사_목록LIST"/>
      <sheetName val="세보설계 인력"/>
      <sheetName val="예금구좌"/>
      <sheetName val="CAUDIT"/>
      <sheetName val="외상매출금현황-수정분 A2"/>
      <sheetName val="1_BS"/>
      <sheetName val="2_PL"/>
      <sheetName val="단기차입금(200006)"/>
      <sheetName val="표시트"/>
      <sheetName val="3월"/>
      <sheetName val="98CKL"/>
      <sheetName val="12월수불자료"/>
      <sheetName val="KMT물량"/>
      <sheetName val="02"/>
      <sheetName val="03"/>
      <sheetName val="01"/>
      <sheetName val="현금흐름표"/>
      <sheetName val="분석내용"/>
      <sheetName val="(99)-상품제품수불 -본지점"/>
      <sheetName val="01월TTL"/>
      <sheetName val="DWS303"/>
      <sheetName val="DWS324"/>
      <sheetName val="TXRF"/>
      <sheetName val="경비"/>
      <sheetName val="일반"/>
      <sheetName val="시설이용권명세서"/>
      <sheetName val="CD-실적"/>
      <sheetName val="목창호"/>
      <sheetName val="노무비단가"/>
      <sheetName val="요율"/>
      <sheetName val="경  비 "/>
      <sheetName val="노무비"/>
      <sheetName val="재료비"/>
      <sheetName val="일일정리"/>
      <sheetName val="Test1"/>
      <sheetName val="배부기준"/>
      <sheetName val="BND"/>
      <sheetName val="T48a"/>
      <sheetName val="ASIC08-W-SPEC-MO"/>
      <sheetName val="장비별 메이커"/>
      <sheetName val="가설"/>
      <sheetName val="설계내역서"/>
      <sheetName val="MDOD DATA"/>
      <sheetName val="인건비"/>
      <sheetName val="Index_삭제금지"/>
      <sheetName val="데이터이름"/>
      <sheetName val="삭제금지"/>
      <sheetName val="시그네틱스"/>
      <sheetName val="사번순"/>
      <sheetName val="Selection List"/>
      <sheetName val="상품입고집계"/>
      <sheetName val="비품"/>
      <sheetName val="기준액"/>
      <sheetName val="보고"/>
      <sheetName val="Macro1"/>
      <sheetName val="고호석"/>
      <sheetName val="전체내역"/>
      <sheetName val="5사남"/>
      <sheetName val="LS"/>
      <sheetName val="명단"/>
      <sheetName val="HCCE01"/>
      <sheetName val="영업.일1"/>
      <sheetName val="1_當期시산표"/>
      <sheetName val="토목주소"/>
      <sheetName val="평가결과_부서별3"/>
      <sheetName val="98년"/>
      <sheetName val="1월22일기준인원"/>
      <sheetName val="호봉표"/>
      <sheetName val="사급연봉(2.5)"/>
      <sheetName val="오급연봉(2.5)"/>
      <sheetName val="구급연봉(2.5)"/>
      <sheetName val="선임연봉(2.5)"/>
      <sheetName val="수석연봉(2.5)"/>
      <sheetName val="전임연봉(2.5)"/>
      <sheetName val="책임연봉(2.5)"/>
      <sheetName val="인사파일"/>
      <sheetName val="Assumptions"/>
      <sheetName val="그래프"/>
      <sheetName val="예수금"/>
      <sheetName val="TABLE01"/>
      <sheetName val="BASEMODL"/>
      <sheetName val="AHU"/>
      <sheetName val="pcw"/>
      <sheetName val="HiPas일보 in"/>
      <sheetName val="세무서코드"/>
      <sheetName val="사업자등록증"/>
      <sheetName val="EBARA PM현황"/>
      <sheetName val="가격표"/>
      <sheetName val="목록표"/>
      <sheetName val="14.1부"/>
      <sheetName val="126.255"/>
      <sheetName val="^Control^"/>
      <sheetName val="고객데이터"/>
      <sheetName val="0-Basics"/>
      <sheetName val="세액계산"/>
      <sheetName val="45,46"/>
      <sheetName val="COA-17"/>
      <sheetName val="C-18"/>
      <sheetName val="1-1"/>
      <sheetName val="HiPas일보_in"/>
      <sheetName val="14_1부"/>
      <sheetName val="할증"/>
      <sheetName val="GAEYO"/>
      <sheetName val="연락처"/>
      <sheetName val="건설"/>
      <sheetName val="손익분석"/>
      <sheetName val="9609추"/>
      <sheetName val="CHART_DATA_PLAN_RESULT_TREND"/>
      <sheetName val="PARAM"/>
      <sheetName val="CHART_DATA_RADAR"/>
      <sheetName val="D_HOT_CHAGER"/>
      <sheetName val="D_CSFKPIID"/>
      <sheetName val="D_INSIDEID"/>
      <sheetName val="D_LEVEL"/>
      <sheetName val="D_UNIT"/>
      <sheetName val="D_WORK_DT"/>
      <sheetName val="SCK"/>
      <sheetName val="평가기준"/>
      <sheetName val="MATL"/>
      <sheetName val="AuWire"/>
      <sheetName val="Epoxy"/>
      <sheetName val="MoldComp"/>
      <sheetName val="Æo°¡±aAØ"/>
      <sheetName val="CPK Job Codes"/>
      <sheetName val="CPK Salary Structure"/>
      <sheetName val="Global Job Codes - Mgmt"/>
      <sheetName val="Mercer Data"/>
      <sheetName val="Budget Control - local Currency"/>
      <sheetName val="기초코드"/>
      <sheetName val="FY-FinModel1.0"/>
      <sheetName val="프랜트면허"/>
      <sheetName val="CAT_5"/>
      <sheetName val="变更复原基准"/>
      <sheetName val="CPK_Job_Codes"/>
      <sheetName val="CPK_Salary_Structure"/>
      <sheetName val="Global_Job_Codes_-_Mgmt"/>
      <sheetName val="Mercer_Data"/>
      <sheetName val="Budget_Control_-_local_Currency"/>
      <sheetName val="FY-FinModel1_0"/>
      <sheetName val="WACC"/>
      <sheetName val="단가산출"/>
      <sheetName val="손익분기점 데이터"/>
      <sheetName val="경제성분석"/>
      <sheetName val="금액집계"/>
      <sheetName val="설계조건"/>
      <sheetName val="피엘"/>
      <sheetName val="데이터유효성목록"/>
      <sheetName val="민감도"/>
      <sheetName val="공통부대비"/>
      <sheetName val="98비정기소모"/>
      <sheetName val="FANDBS"/>
      <sheetName val="GRDATA"/>
      <sheetName val="SHAFTDBSE"/>
      <sheetName val="전신전화가입권"/>
      <sheetName val="데이타"/>
      <sheetName val="식재인부"/>
      <sheetName val="손익차9월2"/>
      <sheetName val="G2설비도급"/>
      <sheetName val="97-98"/>
      <sheetName val="관람석제출"/>
      <sheetName val="기초자료입력"/>
      <sheetName val="00000"/>
      <sheetName val="TB"/>
      <sheetName val="PAJE,PRJE"/>
      <sheetName val="WTB"/>
      <sheetName val="손익"/>
      <sheetName val="건설중인자산"/>
      <sheetName val="개발 RTL.TEST적용"/>
      <sheetName val="양식_WBS(L2)"/>
      <sheetName val="光源条件"/>
      <sheetName val="電圧条件表"/>
      <sheetName val="駆動仕様"/>
      <sheetName val="GraphTemp"/>
      <sheetName val="비정기tel"/>
      <sheetName val="WP"/>
      <sheetName val="INPUT"/>
      <sheetName val="가도공"/>
      <sheetName val="영업_일1"/>
      <sheetName val="경__비_"/>
      <sheetName val="BID"/>
      <sheetName val="표지 (2)"/>
      <sheetName val="원가data"/>
      <sheetName val="Spec.Infomation Notice Cover"/>
      <sheetName val="내역1"/>
      <sheetName val="정의"/>
      <sheetName val="5311"/>
      <sheetName val="4월 건강정산-기"/>
      <sheetName val="DATE변환"/>
      <sheetName val="작업장"/>
      <sheetName val="소망"/>
      <sheetName val="Mirra"/>
      <sheetName val="현재STEP"/>
      <sheetName val="일위대가(1)"/>
      <sheetName val="유효성검사"/>
      <sheetName val="시운전연료"/>
      <sheetName val="일위대가"/>
      <sheetName val="RETICLE (HSG8255ROA)"/>
      <sheetName val="RETICLE (HIPER 1MEGA)"/>
      <sheetName val="RETICLE (27C64) 57006"/>
      <sheetName val="RETICLE (27C128) 57005"/>
      <sheetName val="RETICLE (27C512) 57004"/>
      <sheetName val="RETICLE (27C256) 57003"/>
      <sheetName val="RETICLE (27256) 54002"/>
      <sheetName val="lOT 별 cHECK 사항"/>
      <sheetName val="1,2공구원가계산서"/>
      <sheetName val="2공구산출내역"/>
      <sheetName val="1공구산출내역서"/>
      <sheetName val="원내역"/>
      <sheetName val="SULKEA"/>
      <sheetName val="NM2"/>
      <sheetName val="NW1"/>
      <sheetName val="NW2"/>
      <sheetName val="PW3"/>
      <sheetName val="PW4"/>
      <sheetName val="SC1"/>
      <sheetName val="NE"/>
      <sheetName val="P+"/>
      <sheetName val="PE"/>
      <sheetName val="PM"/>
      <sheetName val="TR"/>
      <sheetName val="설계"/>
      <sheetName val="안전관리신규교육참석자"/>
      <sheetName val="11월 매출 f'cst"/>
      <sheetName val="2010 확산 SDET"/>
      <sheetName val="산출내역서집계표"/>
      <sheetName val="SIMS_RAW"/>
      <sheetName val="시화점실행"/>
      <sheetName val="회사정보"/>
      <sheetName val="Low_YLD_Reject2"/>
      <sheetName val="개인별_프로젝트2"/>
      <sheetName val="96_기타_전시회_경비2"/>
      <sheetName val="96_상반기_전시회_경비2"/>
      <sheetName val="96_하반기_전시회_경비2"/>
      <sheetName val="Lot_Status2"/>
      <sheetName val="11월_Red_Zone_기상도2"/>
      <sheetName val="SUB_(N)2"/>
      <sheetName val="Xunit_(단위환산)2"/>
      <sheetName val="Sheet1_(2)2"/>
      <sheetName val="Hynix_&amp;_SYS_IC_Co2"/>
      <sheetName val="Code_22"/>
      <sheetName val="Tool_trouble1"/>
      <sheetName val="Q4_VE_Saving(_vs_Q3)1"/>
      <sheetName val="4TH_64M1"/>
      <sheetName val="1__H2SO4_SUPPLY1"/>
      <sheetName val="Pad_좌표&amp;Location1"/>
      <sheetName val="RETICLE_(HSG8255ROA)"/>
      <sheetName val="RETICLE_(HIPER_1MEGA)"/>
      <sheetName val="RETICLE_(27C64)_57006"/>
      <sheetName val="RETICLE_(27C128)_57005"/>
      <sheetName val="RETICLE_(27C512)_57004"/>
      <sheetName val="RETICLE_(27C256)_57003"/>
      <sheetName val="RETICLE_(27256)_54002"/>
      <sheetName val="lOT_별_cHECK_사항"/>
      <sheetName val="11월_매출_f'cst"/>
      <sheetName val="2010_확산_SDET"/>
      <sheetName val="금융비용"/>
      <sheetName val="样式2附件 分类体系"/>
      <sheetName val="보고-BS"/>
      <sheetName val="구분자 표준 초안"/>
      <sheetName val="유효성목록"/>
      <sheetName val="256D_OUT_TAT2"/>
      <sheetName val="data_(누계)2"/>
      <sheetName val="data_(전년동기)2"/>
      <sheetName val="3-1-4_교_x005f_x005f_x005f_x0002__x005f_x005f_x002"/>
      <sheetName val="3-1-4_교_x005f_x0002__数82"/>
      <sheetName val="3-1-4_ɐ2"/>
      <sheetName val="제조혁신(이지연,_윤수향)2"/>
      <sheetName val="값목록(Do_not_touch)2"/>
      <sheetName val="24_보증금(전신전화가입권)2"/>
      <sheetName val="근로소득_세액표2"/>
      <sheetName val="건강보험_표준요율표2"/>
      <sheetName val="국민연금_표준요율표2"/>
      <sheetName val="_M10C_DIFF_산포_개선_사례_BASE_PRESS2"/>
      <sheetName val="Laser_Alignment_Target_Spec2"/>
      <sheetName val="Laser_Focus_Spec2"/>
      <sheetName val="_M10C_DIFF_산포_개선_사례_7자_GAS_LIN2"/>
      <sheetName val="Graph_Data2"/>
      <sheetName val="실행내역서_2"/>
      <sheetName val="BP-이발-RJ_TREND2"/>
      <sheetName val="유해위험요인_분류체계2"/>
      <sheetName val="DAILY_CHECK2"/>
      <sheetName val="EPM_Raw2"/>
      <sheetName val="PT1H_Raw2"/>
      <sheetName val="판매실적_종합2"/>
      <sheetName val="Down_Time2"/>
      <sheetName val="H_P견적(참조)2"/>
      <sheetName val="경수97_022"/>
      <sheetName val="1995년_섹터별_매출2"/>
      <sheetName val="4-8_공통2"/>
      <sheetName val="Fabless_comp_ROE2"/>
      <sheetName val="Making_Order2"/>
      <sheetName val="6)Matl_analysis1"/>
      <sheetName val="DataBase_작성_샘플1"/>
      <sheetName val="1_현금예금1"/>
      <sheetName val="1_현금및현금성자산1"/>
      <sheetName val="TFT_활동1"/>
      <sheetName val="Drop_Memu1"/>
      <sheetName val="재고_및_일일_TREND"/>
      <sheetName val="일일정산_TREND"/>
      <sheetName val="세부_대응"/>
      <sheetName val="세보설계_인력"/>
      <sheetName val="장비별_메이커"/>
      <sheetName val="CScore_February"/>
      <sheetName val="Series_C_Options"/>
      <sheetName val="Updated_FY2010_Wkg_FCST"/>
      <sheetName val="Aug_2010_MSPP_Purchase"/>
      <sheetName val="MSPP_weighted-_QTD"/>
      <sheetName val="Stock_Price_NASDAQ"/>
      <sheetName val="DSU_weighted-_QTD"/>
      <sheetName val="MSPP_weighted-_YTD"/>
      <sheetName val="DSU_weighted-_YTD"/>
      <sheetName val="SL_Input"/>
      <sheetName val="J3_4"/>
      <sheetName val="RATE_CHART"/>
      <sheetName val="U1_5"/>
      <sheetName val="U1_2"/>
      <sheetName val="U1_4"/>
      <sheetName val="U1_1"/>
      <sheetName val="U1_3"/>
      <sheetName val="Rent_Analysis"/>
      <sheetName val="Drop_Down"/>
      <sheetName val="Game_changer_priorities"/>
      <sheetName val="Emp_Exercise_Table"/>
      <sheetName val="Earn_&amp;_E&amp;P_&amp;_Taxes_ENXX_06"/>
      <sheetName val="Prelim_FPHCI"/>
      <sheetName val="Details_FY00"/>
      <sheetName val="Expansion_Expenses"/>
      <sheetName val="PCP_Recruitment_&amp;_Productivity"/>
      <sheetName val="State_Franchise_Taxes{C&amp;S}"/>
      <sheetName val="UNADJUSTED_FROM_PS"/>
      <sheetName val="MDOD_DATA"/>
      <sheetName val="구분자_표준_초안"/>
      <sheetName val="3-1-4_교_x0002__x0000_数8"/>
      <sheetName val="3-1-4_교_x0002_"/>
      <sheetName val="3-1-4_교_x0002__数8"/>
      <sheetName val="3-1-4_교_x0002__x0000_数81"/>
      <sheetName val="3-1-4_교_x0002_1"/>
      <sheetName val="3-1-4_교_x0002__数81"/>
      <sheetName val="3-1-4_교_x0002__x000"/>
      <sheetName val="3-1-4_교_x0002__x001"/>
      <sheetName val="3-1-4_교_x005f_x0002__x001"/>
      <sheetName val="HP1AMLIST"/>
      <sheetName val="노원열병합  건축공사기성내역서"/>
      <sheetName val="신관(1)"/>
      <sheetName val="처음"/>
      <sheetName val="WORK"/>
      <sheetName val="Languages"/>
      <sheetName val="터널조도"/>
      <sheetName val="Macro2"/>
      <sheetName val="주형"/>
      <sheetName val="PARAMETER"/>
      <sheetName val="LEGEND"/>
      <sheetName val="DCVD공정요약"/>
      <sheetName val="512M"/>
      <sheetName val="64M"/>
      <sheetName val="COVER SHEET "/>
      <sheetName val="기둥(원형)"/>
      <sheetName val="MEXICO-C"/>
      <sheetName val="OD5000"/>
      <sheetName val="---FAB#1업무일지---"/>
      <sheetName val="TYPE-A"/>
      <sheetName val="도급"/>
      <sheetName val="Macro4"/>
      <sheetName val="5"/>
      <sheetName val="DATE"/>
      <sheetName val="특별교실"/>
      <sheetName val="전기일위대가"/>
      <sheetName val="__MAIN"/>
      <sheetName val="laroux"/>
      <sheetName val="TIE-INS"/>
      <sheetName val="118.세금과공과"/>
      <sheetName val="현관"/>
      <sheetName val="Graph (LGEN)"/>
      <sheetName val="out_prog"/>
      <sheetName val="선적schedule (2)"/>
      <sheetName val="공사개요"/>
      <sheetName val="노임(1차)"/>
      <sheetName val="MP02"/>
      <sheetName val="kimre scrubber"/>
      <sheetName val="총괄"/>
      <sheetName val="인건-측정"/>
      <sheetName val="PROCESS"/>
      <sheetName val="CHITIET VL-NC"/>
      <sheetName val="DON GIA"/>
      <sheetName val="일위대가(원본)"/>
      <sheetName val="상용_mp"/>
      <sheetName val="단가비교표"/>
      <sheetName val="유기공정"/>
      <sheetName val="결재판(삭제하지말아주세요)"/>
      <sheetName val="POST COL. 일위대가_호표"/>
      <sheetName val="고정자산원본"/>
      <sheetName val="뒤차축소"/>
      <sheetName val="F9804"/>
      <sheetName val="제품별.XLS"/>
      <sheetName val="%EC%A0%9C%ED%92%88%EB%B3%84.XLS"/>
      <sheetName val="노임이"/>
      <sheetName val="기초분물량표"/>
      <sheetName val="fmv"/>
      <sheetName val="TBUS"/>
      <sheetName val="wall"/>
      <sheetName val="Error별건수실적"/>
      <sheetName val="spread"/>
      <sheetName val="93상각비"/>
      <sheetName val="부대대비"/>
      <sheetName val="냉연집계"/>
      <sheetName val="경비예산"/>
      <sheetName val="생산성(2차)"/>
      <sheetName val="요약(1차)"/>
      <sheetName val="인원"/>
      <sheetName val="단가표"/>
      <sheetName val="일위대가목차"/>
      <sheetName val="PM DATA"/>
      <sheetName val="실적분석"/>
      <sheetName val="교육"/>
      <sheetName val="95WBS"/>
      <sheetName val="분당임차변경"/>
      <sheetName val="공모펀드추가"/>
      <sheetName val="분석결과"/>
      <sheetName val="TH VL, NC, DDHT Thanhphuoc"/>
      <sheetName val="IX 20 Yr"/>
      <sheetName val="PROP_95"/>
      <sheetName val="수입2"/>
      <sheetName val="임차비용"/>
      <sheetName val="임테블"/>
      <sheetName val="7 (2)"/>
      <sheetName val="PP%계산(초기공정능력)"/>
      <sheetName val="3-1-4 ɐ_x005f_x005f_x0000"/>
      <sheetName val="3-1-4 ɐ_x005f_x005f_x005f"/>
      <sheetName val="Sheet 효율"/>
      <sheetName val="기본"/>
      <sheetName val="Subcons"/>
      <sheetName val="경기남부"/>
      <sheetName val="config"/>
      <sheetName val="3.기준(외화1)"/>
      <sheetName val="Sheet1 (3)"/>
      <sheetName val="매출(본)"/>
      <sheetName val="대구은행"/>
      <sheetName val="BaseData"/>
      <sheetName val="ﾛﾎﾞｯﾄ搬送時間ﾃﾞｰﾀ"/>
      <sheetName val="voucher"/>
      <sheetName val="수입"/>
      <sheetName val="5.임직원 사진"/>
      <sheetName val="0.조회"/>
      <sheetName val="s"/>
      <sheetName val="Sheet5"/>
      <sheetName val="추가예산"/>
      <sheetName val="산출내역서"/>
      <sheetName val="집계표"/>
      <sheetName val="Low_YLD_Reject3"/>
      <sheetName val="개인별_프로젝트3"/>
      <sheetName val="11월_Red_Zone_기상도3"/>
      <sheetName val="96_기타_전시회_경비3"/>
      <sheetName val="96_상반기_전시회_경비3"/>
      <sheetName val="96_하반기_전시회_경비3"/>
      <sheetName val="SUB_(N)3"/>
      <sheetName val="Lot_Status3"/>
      <sheetName val="Xunit_(단위환산)3"/>
      <sheetName val="Sheet1_(2)3"/>
      <sheetName val="Hynix_&amp;_SYS_IC_Co3"/>
      <sheetName val="Code_23"/>
      <sheetName val="Pad_좌표&amp;Location2"/>
      <sheetName val="Q4_VE_Saving(_vs_Q3)2"/>
      <sheetName val="Tool_trouble2"/>
      <sheetName val="4TH_64M2"/>
      <sheetName val="1__H2SO4_SUPPLY2"/>
      <sheetName val="데이터_유효성검사1"/>
      <sheetName val="RETICLE_(HSG8255ROA)1"/>
      <sheetName val="RETICLE_(HIPER_1MEGA)1"/>
      <sheetName val="RETICLE_(27C64)_570061"/>
      <sheetName val="RETICLE_(27C128)_570051"/>
      <sheetName val="RETICLE_(27C512)_570041"/>
      <sheetName val="RETICLE_(27C256)_570031"/>
      <sheetName val="RETICLE_(27256)_540021"/>
      <sheetName val="lOT_별_cHECK_사항1"/>
      <sheetName val="11월_매출_f'cst1"/>
      <sheetName val="2010_확산_SDET1"/>
      <sheetName val="样式2附件_分类体系"/>
      <sheetName val="O_970122"/>
      <sheetName val="WAFER X-Y AM03-008581A"/>
      <sheetName val="Anti"/>
      <sheetName val="토목수량(공정)"/>
      <sheetName val="96갑지"/>
      <sheetName val="다목적갑"/>
      <sheetName val="미익SUB"/>
      <sheetName val="기초부품"/>
      <sheetName val="인건비 내역서"/>
      <sheetName val="PLarp"/>
      <sheetName val="US$ I (SEG.)"/>
      <sheetName val="CJ"/>
      <sheetName val="XL4Poppy"/>
      <sheetName val="comm"/>
      <sheetName val="현금"/>
      <sheetName val="법인구분"/>
      <sheetName val="생산현황"/>
      <sheetName val="노무비-TT"/>
      <sheetName val="팀별손익"/>
      <sheetName val="7.세무조정"/>
      <sheetName val="식물림"/>
      <sheetName val="제출용BS(한일+할부)"/>
      <sheetName val="Sheet1_(3)"/>
      <sheetName val="126_255"/>
      <sheetName val="MATRLDATA"/>
      <sheetName val="Balance Sheet"/>
      <sheetName val="Income Statement"/>
      <sheetName val="客戶清單customer list"/>
      <sheetName val="comparables"/>
      <sheetName val="Deduction"/>
      <sheetName val="other"/>
      <sheetName val="conclusion"/>
      <sheetName val="결정단가"/>
      <sheetName val="수보제한 (2)"/>
      <sheetName val="고합"/>
      <sheetName val="AFE's  By Afe"/>
      <sheetName val="Disclaimer"/>
      <sheetName val="청도"/>
      <sheetName val="Id"/>
      <sheetName val="Intro2"/>
      <sheetName val="개발_RTL_TEST적용"/>
      <sheetName val="PROCURE"/>
      <sheetName val="10고객별 담당자"/>
      <sheetName val="발행"/>
      <sheetName val="갑지"/>
      <sheetName val="Позиция"/>
      <sheetName val="개산공사비"/>
      <sheetName val="매출월"/>
      <sheetName val="생산매출 (3)"/>
      <sheetName val="대차대조표"/>
      <sheetName val="지급어음"/>
      <sheetName val="갑지(추정)"/>
      <sheetName val="9700"/>
      <sheetName val="집계표(수배전제조구매)"/>
      <sheetName val="품셈"/>
      <sheetName val="인상효1"/>
      <sheetName val="07DATA"/>
      <sheetName val="SILICATE"/>
      <sheetName val="수정용피벗"/>
      <sheetName val="Register"/>
      <sheetName val="支払手形"/>
      <sheetName val="雑収"/>
      <sheetName val="SLAB&quot;1&quot;"/>
      <sheetName val="Pricing"/>
      <sheetName val="CSDL"/>
      <sheetName val="업무분장 "/>
      <sheetName val="사급연봉(2_5)"/>
      <sheetName val="오급연봉(2_5)"/>
      <sheetName val="구급연봉(2_5)"/>
      <sheetName val="선임연봉(2_5)"/>
      <sheetName val="수석연봉(2_5)"/>
      <sheetName val="전임연봉(2_5)"/>
      <sheetName val="책임연봉(2_5)"/>
      <sheetName val="8월차잔"/>
      <sheetName val="Cutting Dies "/>
      <sheetName val="유형자산LS"/>
      <sheetName val="합계잔액시산표"/>
      <sheetName val="현자재그룹내역"/>
      <sheetName val="별첨2-1"/>
      <sheetName val="기준정보_(Main_Dual_LN)_CHDZ-Y663A"/>
      <sheetName val="GAP log template 가이드"/>
      <sheetName val="RCM Guideline"/>
      <sheetName val="CPK_Job_Codes1"/>
      <sheetName val="CPK_Salary_Structure1"/>
      <sheetName val="Global_Job_Codes_-_Mgmt1"/>
      <sheetName val="Mercer_Data1"/>
      <sheetName val="Budget_Control_-_local_Currenc1"/>
      <sheetName val="FY-FinModel1_01"/>
      <sheetName val="1106  APS RATE "/>
      <sheetName val="금액내역서"/>
      <sheetName val="ss"/>
      <sheetName val="MEM수율입고"/>
      <sheetName val="판매종합"/>
      <sheetName val="(99)-상품제품수불_-본지점"/>
      <sheetName val="자재단가"/>
      <sheetName val="경상비내역"/>
      <sheetName val="Sheet14"/>
      <sheetName val="Sheet13"/>
      <sheetName val="BOQ-1"/>
      <sheetName val="2.대외공문"/>
      <sheetName val="부하집계표"/>
      <sheetName val="Cost Reduction"/>
      <sheetName val="법인세비용_2004"/>
      <sheetName val="전산자료조회(060418)"/>
      <sheetName val="주당순이익"/>
      <sheetName val="감사회사"/>
      <sheetName val="재고자산미실현이익제거"/>
      <sheetName val="수불명세서"/>
      <sheetName val="외상매출금현황-수정분_A2"/>
      <sheetName val="개발담당자_1"/>
      <sheetName val="May_1"/>
      <sheetName val="평가&amp;선급_미지급"/>
      <sheetName val="HISTORY_REPORT-ARMOR_ALL_&amp;_STP"/>
      <sheetName val="RR_Allocation"/>
      <sheetName val="Indoor_Disposer"/>
      <sheetName val="SLS_UPLOAD"/>
      <sheetName val="차입금_및_담보현황"/>
      <sheetName val="주주_및_채권자_현황v"/>
      <sheetName val="3-1-4_교_x005f_x005f_x005f_x005f_x005f_x005f_x0001"/>
      <sheetName val="3-1-4_교_x005f_x005f_x005f_x0002_1"/>
      <sheetName val="3-1-4_교_x005f_x005f_x005f_x0002__数81"/>
      <sheetName val="3-1-4_교_x005f_x0002__x0001"/>
      <sheetName val="3-1-4_교_x005f_x005f_x00021"/>
      <sheetName val="Infra_기준정보"/>
      <sheetName val="실장기_기준정보"/>
      <sheetName val="04-1_(참고)해외출장비기준"/>
      <sheetName val="참고)미기원_국제학회_Pool&amp;일정"/>
      <sheetName val="3-1-4_교_x005f_x005f_x005f_x005f_x0002"/>
      <sheetName val="3-1-4_교_x005f_x005f_x005f_x005f_x005f_x005f_x005f"/>
      <sheetName val="3-1-4_ɐ_x005f_x005f_x005f_x0000__x005f_x005f_x000"/>
      <sheetName val="3-1-4_교_x005f_x005f_x005f_x0002_?数8"/>
      <sheetName val="별첨3_Marco_기준정보(수정_금지)"/>
      <sheetName val="참고__유효성_검사"/>
      <sheetName val="팀&amp;계정_Code"/>
      <sheetName val="CSOT_T3_기구_견적서_양식_rev1_xlsx"/>
      <sheetName val="파트장_지시업무"/>
      <sheetName val="유효성_기준"/>
      <sheetName val="1指标_周间"/>
      <sheetName val="3-1-4_교_x005f_x005f_x005f"/>
      <sheetName val="3-1-4_ɐ_x005f_x0000__x000"/>
      <sheetName val="3-1-4_ɐ___␀"/>
      <sheetName val="3-1-4_ɐ???␀"/>
      <sheetName val="Para_"/>
      <sheetName val="1-9_7&quot;"/>
      <sheetName val="AC_List"/>
      <sheetName val="ADJTBL_3100"/>
      <sheetName val="ΔVp_&amp;_Ω"/>
      <sheetName val="1_1主表"/>
      <sheetName val="Weekly_(2)"/>
      <sheetName val="갑지1"/>
      <sheetName val="제조원가계산서"/>
      <sheetName val="FG"/>
      <sheetName val="대비"/>
      <sheetName val="00내역서"/>
      <sheetName val="20관리비율"/>
      <sheetName val="F1YLD"/>
      <sheetName val="F5YLD"/>
      <sheetName val="F8YLD"/>
      <sheetName val="iM1"/>
      <sheetName val="iM1p"/>
      <sheetName val="ASEM내역"/>
      <sheetName val="6,000"/>
      <sheetName val="Macro(전선)"/>
      <sheetName val="배관"/>
      <sheetName val="소비자가"/>
      <sheetName val="건축집계표"/>
      <sheetName val="FRP내역서"/>
      <sheetName val="집계표(OPTION)"/>
      <sheetName val="eq_data"/>
      <sheetName val="Sheet2 (2)"/>
      <sheetName val="공틀공사"/>
      <sheetName val="Y-WORK"/>
      <sheetName val="hMC1"/>
      <sheetName val="hMC2"/>
      <sheetName val="hMP"/>
      <sheetName val="hcYLD"/>
      <sheetName val="iMC1p"/>
      <sheetName val="iMC2p"/>
      <sheetName val="hMPp"/>
      <sheetName val="cM9"/>
      <sheetName val="cM9p"/>
      <sheetName val="f_in"/>
      <sheetName val="물량표"/>
      <sheetName val="적용환율"/>
      <sheetName val="사급자재"/>
      <sheetName val="전체내역 (2)"/>
      <sheetName val="BOQ"/>
      <sheetName val="일반공사"/>
      <sheetName val="AS복구"/>
      <sheetName val="중기터파기"/>
      <sheetName val="변수값"/>
      <sheetName val="중기상차"/>
      <sheetName val="포장복구집계"/>
      <sheetName val="잡철물"/>
      <sheetName val="전사집계"/>
      <sheetName val="FND"/>
      <sheetName val="FNDp"/>
      <sheetName val="一発シート"/>
      <sheetName val="UR2-Calculation"/>
      <sheetName val="BP2000 Month"/>
      <sheetName val="조명시설"/>
      <sheetName val="내역서을지"/>
      <sheetName val="을지"/>
      <sheetName val="차입금"/>
      <sheetName val="환율021231"/>
      <sheetName val="미확인자산list(171제외)"/>
      <sheetName val="TIE-IN"/>
      <sheetName val="Data base"/>
      <sheetName val="TOTAL(ITEM)"/>
      <sheetName val="원형맨홀수량"/>
      <sheetName val="plan&amp;section of foundation"/>
      <sheetName val="pile bearing capa &amp; arrenge"/>
      <sheetName val="design load"/>
      <sheetName val="working load at the btm ft."/>
      <sheetName val="stability check"/>
      <sheetName val="design criteria"/>
      <sheetName val="inter"/>
      <sheetName val="PTR台손익"/>
      <sheetName val="골조시행"/>
      <sheetName val="3BL공동구 수량"/>
      <sheetName val="화산경계"/>
      <sheetName val="HISTORICAL"/>
      <sheetName val="FORECASTING"/>
      <sheetName val="WW14"/>
      <sheetName val="WW15"/>
      <sheetName val="견적의뢰"/>
      <sheetName val="집계"/>
      <sheetName val="소방사항"/>
      <sheetName val="중기일위대가"/>
      <sheetName val="CAPVC"/>
      <sheetName val="BM_NEW2"/>
      <sheetName val="실행견적"/>
      <sheetName val="Data_base"/>
      <sheetName val="노원열병합__건축공사기성내역서"/>
      <sheetName val="Raw_Data1"/>
      <sheetName val="Data_base1"/>
      <sheetName val="노원열병합__건축공사기성내역서1"/>
      <sheetName val="비핵심자산"/>
      <sheetName val="Gox_INT"/>
      <sheetName val="P1_INT"/>
      <sheetName val="TST_Gox"/>
      <sheetName val="ﾘｽﾄ"/>
      <sheetName val="물량산출근거"/>
      <sheetName val="estimate"/>
      <sheetName val="원형1호맨홀토공수량"/>
      <sheetName val="진행조건_및_CD_Data"/>
      <sheetName val="APW"/>
      <sheetName val="단가조사서"/>
      <sheetName val="V5"/>
      <sheetName val="電気設備表"/>
      <sheetName val="구미"/>
      <sheetName val="토목내역"/>
      <sheetName val="남양시작동자105노65기1.3화1.2"/>
      <sheetName val="안정계산"/>
      <sheetName val="단면검토"/>
      <sheetName val="Chiet tinh dz35"/>
      <sheetName val="채권(하반기)"/>
      <sheetName val="경비2내역"/>
      <sheetName val="Sheet28"/>
      <sheetName val="Sheet29"/>
      <sheetName val="P.M 별"/>
      <sheetName val="merger"/>
      <sheetName val="Yield Target"/>
      <sheetName val="T6-6(2)"/>
      <sheetName val="자재표"/>
      <sheetName val="총물량"/>
      <sheetName val="상품보조수불"/>
      <sheetName val="부문손익"/>
      <sheetName val="일위_파일"/>
      <sheetName val="Ekog10"/>
      <sheetName val="개소별수량산출"/>
      <sheetName val=" FURNACE현설"/>
      <sheetName val="식재수량표"/>
      <sheetName val="Baby일위대가"/>
      <sheetName val="예총"/>
      <sheetName val="b_balju-단가단가단가"/>
      <sheetName val=" 내역서"/>
      <sheetName val="항목등록"/>
      <sheetName val="산출근거#2-3"/>
      <sheetName val="공비대비"/>
      <sheetName val="형틀공사"/>
      <sheetName val="단가목록"/>
      <sheetName val="코드"/>
      <sheetName val="일정요약"/>
      <sheetName val="b_balju"/>
      <sheetName val="견적내역"/>
      <sheetName val="2-2-1-3"/>
      <sheetName val="중기"/>
      <sheetName val="조직"/>
      <sheetName val=" LC-1"/>
      <sheetName val="PI"/>
      <sheetName val="위생기구"/>
      <sheetName val="기계실냉난방"/>
      <sheetName val="CABLE SIZE-1"/>
      <sheetName val="9811"/>
      <sheetName val="단가표 (2)"/>
      <sheetName val="설비투자"/>
      <sheetName val="설비"/>
      <sheetName val="시설"/>
      <sheetName val="PT_ED"/>
      <sheetName val="DIAINCH"/>
      <sheetName val="C_d"/>
      <sheetName val="정보"/>
      <sheetName val="1인1테마"/>
      <sheetName val="9GNG운반"/>
      <sheetName val="시산표(매출조정전)"/>
      <sheetName val="10월상품입고"/>
      <sheetName val="BEND LOSS"/>
      <sheetName val="_FURNACE현설"/>
      <sheetName val="_내역서"/>
      <sheetName val="_FURNACE현설1"/>
      <sheetName val="_내역서1"/>
      <sheetName val="철거 내역서"/>
      <sheetName val="견적서 을지"/>
      <sheetName val="Amount of Itemized"/>
      <sheetName val="4차원가계산서"/>
      <sheetName val="유림총괄"/>
      <sheetName val="건축공사 집계표"/>
      <sheetName val="골조"/>
      <sheetName val="터파기및재료"/>
      <sheetName val="단위중량"/>
      <sheetName val="실행(표지,갑,을)"/>
      <sheetName val="TRIM data(sheet1)"/>
      <sheetName val="기번기준"/>
      <sheetName val="영업총괄"/>
      <sheetName val="영업권1114"/>
      <sheetName val="발생Trend (장비별)"/>
      <sheetName val="유림골조"/>
      <sheetName val="내역서(기계)"/>
      <sheetName val="수목데이타 "/>
      <sheetName val="9509"/>
      <sheetName val="출하생산일보"/>
      <sheetName val="관리,공감"/>
      <sheetName val="HVAC"/>
      <sheetName val="공통갑지"/>
      <sheetName val="일반부표"/>
      <sheetName val="법인세-2005년"/>
      <sheetName val="3.생산계획"/>
      <sheetName val="MAIN"/>
      <sheetName val="파일"/>
      <sheetName val="설비내역서"/>
      <sheetName val="O＆P"/>
      <sheetName val="백호우계수"/>
      <sheetName val="패널"/>
      <sheetName val="VXXXXXXX"/>
      <sheetName val="확약서"/>
      <sheetName val="기타코드"/>
      <sheetName val="Tracking Groups"/>
      <sheetName val="중연"/>
      <sheetName val="용연"/>
      <sheetName val="예산M11A"/>
      <sheetName val="3CHBDC"/>
      <sheetName val="FCU (2)"/>
      <sheetName val="7-1단위세대오배수FUD"/>
      <sheetName val="누락일위대가내역"/>
      <sheetName val="计算稿"/>
      <sheetName val="BM2D_5G3"/>
      <sheetName val="VIAD_5G3"/>
      <sheetName val="VIACHN_5G3"/>
      <sheetName val="기본데이타"/>
      <sheetName val="4 LINE"/>
      <sheetName val="7 th"/>
      <sheetName val="확산동"/>
      <sheetName val="차압계산"/>
      <sheetName val="공조기"/>
      <sheetName val="공조기휀"/>
      <sheetName val="AHU집계"/>
      <sheetName val="ACE"/>
      <sheetName val="5.동별횡주관경"/>
      <sheetName val="비케이엘씨디"/>
      <sheetName val="PSTS(2008)"/>
      <sheetName val="영업_일11"/>
      <sheetName val="경__비_1"/>
      <sheetName val="Spec_Infomation_Notice_Cover"/>
      <sheetName val="표지_(2)"/>
      <sheetName val="견적단가"/>
      <sheetName val="빙장비사양"/>
      <sheetName val="장비사양"/>
      <sheetName val="등록양식 (2)"/>
      <sheetName val="수량산출"/>
      <sheetName val="해외세목"/>
      <sheetName val="컨베어"/>
      <sheetName val="환경기계공정표 (3)"/>
      <sheetName val="실행(ALT1)"/>
      <sheetName val="FRP PIPING 일위대가"/>
      <sheetName val="자재대"/>
      <sheetName val="VMB Utility"/>
      <sheetName val="wssm"/>
      <sheetName val="수로BOX"/>
      <sheetName val="설계서(본관)"/>
      <sheetName val="해외법인"/>
      <sheetName val="제조원가"/>
      <sheetName val="10월작업불량"/>
      <sheetName val="Build Plan All"/>
      <sheetName val="※ Code2. 危险性分类｜위험성분류"/>
      <sheetName val="비교표"/>
      <sheetName val="옥외배관기본공량"/>
      <sheetName val="총괄갑 "/>
      <sheetName val="CPk"/>
      <sheetName val="赤"/>
      <sheetName val="Wafer별Data"/>
      <sheetName val="FAB1(생산부)"/>
      <sheetName val="TRE TABLE"/>
      <sheetName val="TOTAL인원"/>
      <sheetName val="C-3,Ass'y"/>
      <sheetName val="설비원가"/>
      <sheetName val="選択肢マスタ"/>
      <sheetName val="타워기초"/>
      <sheetName val="교각1"/>
      <sheetName val="일보"/>
      <sheetName val="HDPDEP"/>
      <sheetName val="PT1"/>
      <sheetName val="Lot처리"/>
      <sheetName val="Status"/>
      <sheetName val="STIET_O2"/>
      <sheetName val="Construction"/>
      <sheetName val="comps LFY+"/>
      <sheetName val="HDI implied"/>
      <sheetName val="가공"/>
      <sheetName val="입력List(입)"/>
      <sheetName val="Data Table"/>
      <sheetName val="ProcessFlow"/>
      <sheetName val="iMPp"/>
      <sheetName val="Fab2summary"/>
      <sheetName val="Trend 그래프用"/>
      <sheetName val="plan-it"/>
      <sheetName val="Sch PR-2"/>
      <sheetName val="Sch PR-3"/>
      <sheetName val="선급법인세 (2)"/>
      <sheetName val="실행(계획,실행)"/>
      <sheetName val="계정code"/>
      <sheetName val="기초단가"/>
      <sheetName val="Trend_그래프用"/>
      <sheetName val="Sch_PR-2"/>
      <sheetName val="Sch_PR-3"/>
      <sheetName val="선급법인세_(2)"/>
      <sheetName val="중기조종사 단위단가"/>
      <sheetName val="노무"/>
      <sheetName val="PST209"/>
      <sheetName val="일위대가 "/>
      <sheetName val="달력"/>
      <sheetName val="달력원본"/>
      <sheetName val="연간근무편성표"/>
      <sheetName val="계정"/>
      <sheetName val="TRIAS_TI"/>
      <sheetName val="FAB7_BPM"/>
      <sheetName val="상불"/>
      <sheetName val="서보,PLC단가표"/>
      <sheetName val="항목구분"/>
      <sheetName val="원가계산서"/>
      <sheetName val="Pumping"/>
      <sheetName val="산출0"/>
      <sheetName val="콘크리트타설집계표"/>
      <sheetName val="※ Code1. 部门｜부서(팀) "/>
      <sheetName val="256D_OUT_TAT3"/>
      <sheetName val="3ND_64M4"/>
      <sheetName val="시실누(모)_4"/>
      <sheetName val="data_(누계)3"/>
      <sheetName val="data_(전년동기)3"/>
      <sheetName val="1_현금예금2"/>
      <sheetName val="1_현금및현금성자산2"/>
      <sheetName val="1_BS1"/>
      <sheetName val="2_PL1"/>
      <sheetName val="3-1-1_여비교통비4"/>
      <sheetName val="3-1-2_사무용품비4"/>
      <sheetName val="3-1-3_소모품비4"/>
      <sheetName val="3-1-4_교육훈련비4"/>
      <sheetName val="3-1-5_운반비4"/>
      <sheetName val="3-1-6_통신비4"/>
      <sheetName val="3-1-7_전산정보이용료4"/>
      <sheetName val="3-1-8_도서비4"/>
      <sheetName val="3-1-9_수선비4"/>
      <sheetName val="3-1-10_경상개발비(지급수수료)4"/>
      <sheetName val="자재_집계표4"/>
      <sheetName val="3-1-4_교数82"/>
      <sheetName val="Credit_Calc4"/>
      <sheetName val="CAPA분석_360K4"/>
      <sheetName val="3-1-4_교2"/>
      <sheetName val="_55_BA_장입기_091203_xlsx4"/>
      <sheetName val="입찰내역_발주처_양식4"/>
      <sheetName val="불합리_적출_및_관리3"/>
      <sheetName val="부품별_매입현황3"/>
      <sheetName val="기본_상수3"/>
      <sheetName val="TFT_저항3"/>
      <sheetName val="3-1-4_교_x005f_x0002__x005f_x0000_数83"/>
      <sheetName val="F-T_Voltage3"/>
      <sheetName val="XY_tilt_2nd3"/>
      <sheetName val="1__Angle_confirm3"/>
      <sheetName val="Var_3"/>
      <sheetName val="Array_PI3"/>
      <sheetName val="VIZIO_DA가격3"/>
      <sheetName val="기타_DA가격3"/>
      <sheetName val="LGE_DA가격3"/>
      <sheetName val="3-1-4_교_x005f_x0002_3"/>
      <sheetName val="영업본부US$실적_(2)3"/>
      <sheetName val="3-1-4_교_数82"/>
      <sheetName val="3-1-4_교_x005f_x005f_x005f_x0002__x005f_x005f_x003"/>
      <sheetName val="3-1-4_교_x005f_x0002__数83"/>
      <sheetName val="3-1-4_ɐ3"/>
      <sheetName val="제조혁신(이지연,_윤수향)3"/>
      <sheetName val="값목록(Do_not_touch)3"/>
      <sheetName val="24_보증금(전신전화가입권)3"/>
      <sheetName val="근로소득_세액표3"/>
      <sheetName val="건강보험_표준요율표3"/>
      <sheetName val="국민연금_표준요율표3"/>
      <sheetName val="_M10C_DIFF_산포_개선_사례_BASE_PRESS3"/>
      <sheetName val="Laser_Alignment_Target_Spec3"/>
      <sheetName val="Laser_Focus_Spec3"/>
      <sheetName val="_M10C_DIFF_산포_개선_사례_7자_GAS_LIN3"/>
      <sheetName val="Graph_Data3"/>
      <sheetName val="실행내역서_3"/>
      <sheetName val="BP-이발-RJ_TREND3"/>
      <sheetName val="유해위험요인_분류체계3"/>
      <sheetName val="DAILY_CHECK3"/>
      <sheetName val="EPM_Raw3"/>
      <sheetName val="PT1H_Raw3"/>
      <sheetName val="판매실적_종합3"/>
      <sheetName val="Down_Time3"/>
      <sheetName val="H_P견적(참조)3"/>
      <sheetName val="경수97_023"/>
      <sheetName val="1995년_섹터별_매출3"/>
      <sheetName val="4-8_공통3"/>
      <sheetName val="Fabless_comp_ROE3"/>
      <sheetName val="Making_Order3"/>
      <sheetName val="6)Matl_analysis2"/>
      <sheetName val="EQUIP_LIST2"/>
      <sheetName val="TFT_측정(2)2"/>
      <sheetName val="사유_구분2"/>
      <sheetName val="14_1&quot;_Cst_변화2"/>
      <sheetName val="계조에_따른_특성2"/>
      <sheetName val="무상_Part_List(BW)2"/>
      <sheetName val="※_참고사항2"/>
      <sheetName val="_T3B-SN_SOD_SKIP_+_SIGE_No_Del2"/>
      <sheetName val="Wip_Status2"/>
      <sheetName val="7682LA_SKD(12_4)2"/>
      <sheetName val="공종별_집계2"/>
      <sheetName val="공사비_내역_(가)2"/>
      <sheetName val="BSD_(2)2"/>
      <sheetName val="_견적서2"/>
      <sheetName val="설산1_나2"/>
      <sheetName val="US_94_COST_CENTER_LIST2"/>
      <sheetName val="Process_Tools-Owned2"/>
      <sheetName val="SG&amp;A_Allocation2"/>
      <sheetName val="AR_County2"/>
      <sheetName val="Rev_Module_Retrieve2"/>
      <sheetName val="Accretion_-_Dilution2"/>
      <sheetName val="166_4152"/>
      <sheetName val="Customer_SAB101_Issues_Sort2"/>
      <sheetName val="BU_Commentary2"/>
      <sheetName val="FY-07_Personal_Property_Tax2"/>
      <sheetName val="FY-07_Real_Property_Tax2"/>
      <sheetName val="Fcst_Summary2"/>
      <sheetName val="June01brio_sort2"/>
      <sheetName val="Period_Pivot_Summary2"/>
      <sheetName val="Cube_by_Product_Line2"/>
      <sheetName val="반입시나리오(area별_조정)2"/>
      <sheetName val="DataBase_작성_샘플2"/>
      <sheetName val="TFT_활동2"/>
      <sheetName val="Drop_Memu2"/>
      <sheetName val="재고_및_일일_TREND1"/>
      <sheetName val="일일정산_TREND1"/>
      <sheetName val="세부_대응1"/>
      <sheetName val="CScore_February1"/>
      <sheetName val="Series_C_Options1"/>
      <sheetName val="Updated_FY2010_Wkg_FCST1"/>
      <sheetName val="Aug_2010_MSPP_Purchase1"/>
      <sheetName val="MSPP_weighted-_QTD1"/>
      <sheetName val="Stock_Price_NASDAQ1"/>
      <sheetName val="DSU_weighted-_QTD1"/>
      <sheetName val="MSPP_weighted-_YTD1"/>
      <sheetName val="DSU_weighted-_YTD1"/>
      <sheetName val="SL_Input1"/>
      <sheetName val="GL_Recon1"/>
      <sheetName val="Operating_LR_(Q1_-_Q4)1"/>
      <sheetName val="OB_DTL1"/>
      <sheetName val="AR_AGING1"/>
      <sheetName val="J3_41"/>
      <sheetName val="RATE_CHART1"/>
      <sheetName val="U1_51"/>
      <sheetName val="U1_21"/>
      <sheetName val="U1_41"/>
      <sheetName val="U1_11"/>
      <sheetName val="U1_31"/>
      <sheetName val="Rent_Analysis1"/>
      <sheetName val="Drop_Down1"/>
      <sheetName val="Game_changer_priorities1"/>
      <sheetName val="Emp_Exercise_Table1"/>
      <sheetName val="Earn_&amp;_E&amp;P_&amp;_Taxes_ENXX_061"/>
      <sheetName val="Prelim_FPHCI1"/>
      <sheetName val="Details_FY001"/>
      <sheetName val="Expansion_Expenses1"/>
      <sheetName val="PCP_Recruitment_&amp;_Productivity1"/>
      <sheetName val="State_Franchise_Taxes{C&amp;S}1"/>
      <sheetName val="UNADJUSTED_FROM_PS1"/>
      <sheetName val="세보설계_인력1"/>
      <sheetName val="장비별_메이커1"/>
      <sheetName val="MDOD_DATA1"/>
      <sheetName val="HiPas일보_in1"/>
      <sheetName val="Selection_List"/>
      <sheetName val="EBARA_PM현황"/>
      <sheetName val="14_1부1"/>
      <sheetName val="손익분기점_데이터"/>
      <sheetName val="4월_건강정산-기"/>
      <sheetName val="구분자_표준_초안1"/>
      <sheetName val="3-1-4_교_x0001"/>
      <sheetName val="3-1-4_교数81"/>
      <sheetName val="3-1-4_교1"/>
      <sheetName val="3-1-4_교_数81"/>
      <sheetName val="3-1-4_교_x001"/>
      <sheetName val="MOTO"/>
      <sheetName val="월별"/>
      <sheetName val="F45"/>
      <sheetName val="F45(1Q)"/>
      <sheetName val="재단재고"/>
      <sheetName val="C5200"/>
      <sheetName val="C5200_2(501)"/>
      <sheetName val="C5200_2(712)"/>
      <sheetName val="C5200MXP+"/>
      <sheetName val="C5200_2(702)"/>
      <sheetName val="C5200_2(701)"/>
      <sheetName val="C5200_2(303)"/>
      <sheetName val="C5200DPS"/>
      <sheetName val="C5200DPS_2(509)"/>
      <sheetName val="C5200IPS"/>
      <sheetName val="C5200IPS_2"/>
      <sheetName val="9408"/>
      <sheetName val="9408_2(403)"/>
      <sheetName val="9408_2(404)"/>
      <sheetName val="9408_2(406)"/>
      <sheetName val="9408_2(511)"/>
      <sheetName val="9608"/>
      <sheetName val="9608_2"/>
      <sheetName val="4528"/>
      <sheetName val="4528_2"/>
      <sheetName val="etc"/>
      <sheetName val="조립자재_Pivot"/>
      <sheetName val="pre-anal손익계산서"/>
      <sheetName val="pre-anal대차대조표"/>
      <sheetName val="Decision"/>
      <sheetName val="5530"/>
      <sheetName val="MARCsheet"/>
      <sheetName val="YOEMAGUM"/>
      <sheetName val="과거판매자료"/>
      <sheetName val="Setting"/>
      <sheetName val="설비2차"/>
      <sheetName val="①FABII"/>
      <sheetName val="_55_RA_장입기_091203_xlsx2"/>
      <sheetName val="3-1-4_교_x0002__x0000_数82"/>
      <sheetName val="3-1-4_교_x0002_2"/>
      <sheetName val="3-1-4_교_x0002__数82"/>
      <sheetName val="3-1-4_교_x005f_x0002__x002"/>
      <sheetName val="기타. Box"/>
      <sheetName val="Grouping"/>
      <sheetName val="'M 1"/>
      <sheetName val="'M 2"/>
      <sheetName val="Aicklen"/>
      <sheetName val="Howie"/>
      <sheetName val="Biggs"/>
      <sheetName val="Brains"/>
      <sheetName val="Projections 2"/>
      <sheetName val="BAV_alt"/>
      <sheetName val="Intl def"/>
      <sheetName val="Segment"/>
      <sheetName val="PV Graph Data"/>
      <sheetName val="Human Ressources"/>
      <sheetName val="O.M. by Segment"/>
      <sheetName val="ENXX map to SAP 102204"/>
      <sheetName val="GDX"/>
      <sheetName val="Financials"/>
      <sheetName val="HP Forecast - POL &amp; SW"/>
      <sheetName val="BackUp"/>
      <sheetName val="Exhibit 2.0"/>
      <sheetName val="Exhibit 3.0"/>
      <sheetName val="seg comp op margin_P"/>
      <sheetName val="Forecast Period"/>
      <sheetName val="MCS"/>
      <sheetName val="Variables"/>
      <sheetName val="LC"/>
      <sheetName val="LC last year"/>
      <sheetName val="USD"/>
      <sheetName val="USD last year"/>
      <sheetName val="KeyMultInputs"/>
      <sheetName val="HFR Flash"/>
      <sheetName val="inventory"/>
      <sheetName val="Q1"/>
      <sheetName val="Rounding IS"/>
      <sheetName val="Rounding IS2"/>
      <sheetName val="Rounding Tax"/>
      <sheetName val="Round Type"/>
      <sheetName val="BW Retrieve CY"/>
      <sheetName val="VBasic"/>
      <sheetName val="States"/>
      <sheetName val="Entity Codes"/>
      <sheetName val="Top"/>
      <sheetName val="FY01"/>
      <sheetName val="OCOGS"/>
      <sheetName val="AP SO P&amp;L"/>
      <sheetName val="pmH comet"/>
      <sheetName val="PTE Delta Explanation"/>
      <sheetName val="인원계획-미화"/>
      <sheetName val="재무가정"/>
      <sheetName val="FED R&amp;D PBC"/>
      <sheetName val="Co "/>
      <sheetName val="Group "/>
      <sheetName val="Deluxe Rev FY01"/>
      <sheetName val="Drivers"/>
      <sheetName val="CRITERIA1"/>
      <sheetName val="Outside Services"/>
      <sheetName val="OC lookup table"/>
      <sheetName val="BU VLookup"/>
      <sheetName val="Actual Update"/>
      <sheetName val="B4 JE"/>
      <sheetName val="Payroll"/>
      <sheetName val="Exception List Drop Down"/>
      <sheetName val="IS"/>
      <sheetName val="Comp. Transaction"/>
      <sheetName val="AW"/>
      <sheetName val="RSG"/>
      <sheetName val="IND"/>
      <sheetName val="FAS 109"/>
      <sheetName val="Tickmarks"/>
      <sheetName val="MixPay Tb"/>
      <sheetName val="Basic Subs Mo"/>
      <sheetName val="QBO195"/>
      <sheetName val="Data - Paid Mon sum"/>
      <sheetName val="BO Issue res"/>
      <sheetName val="Instructions"/>
      <sheetName val="Deposits"/>
      <sheetName val="Adjustments-Payouts-Guarantees"/>
      <sheetName val="All Deposits"/>
      <sheetName val="Commissions"/>
      <sheetName val="Detail"/>
      <sheetName val="Measurements"/>
      <sheetName val="Account Number"/>
      <sheetName val="Zuora_GL_Reconcilation"/>
      <sheetName val="CurrentFebPayouts"/>
      <sheetName val="QKN"/>
      <sheetName val="השקעה באחרות"/>
      <sheetName val="Office Expenses"/>
      <sheetName val="BO num cases"/>
      <sheetName val="Q4 forecast customers"/>
      <sheetName val="Lacerte migration 4-17-09"/>
      <sheetName val="ProSeries migration 4-17-09"/>
      <sheetName val="Lacerte - Prior Year"/>
      <sheetName val="ProSeries - Prior Year"/>
      <sheetName val="Subs Summ (2)"/>
      <sheetName val="Channel Structure"/>
      <sheetName val="Employee ISO &amp; NSO Table"/>
      <sheetName val="Clickstream by Week"/>
      <sheetName val="PBC_9-30 Trial Balance"/>
      <sheetName val="LABTOTAL"/>
      <sheetName val="과천MAIN"/>
      <sheetName val="Project Brief"/>
      <sheetName val="물량투입계획"/>
      <sheetName val="이자율별 차입금 적수"/>
      <sheetName val="PART"/>
      <sheetName val="AFF. FILE"/>
      <sheetName val="년령분석표(02년)"/>
      <sheetName val="지역별"/>
      <sheetName val="서식"/>
      <sheetName val="별첨12-1"/>
      <sheetName val="COLOR별 인쇄"/>
      <sheetName val="kisvalue data-주채무계열"/>
      <sheetName val="K701"/>
      <sheetName val="WPL"/>
      <sheetName val="Codes"/>
      <sheetName val="公式条件 勿删"/>
      <sheetName val="품종별월계"/>
      <sheetName val="Chart"/>
      <sheetName val="Pivot"/>
      <sheetName val="잉여금"/>
      <sheetName val="손익계산서"/>
      <sheetName val="부서CODE"/>
      <sheetName val="호봉CODE"/>
      <sheetName val="TMC_VP2001"/>
      <sheetName val="교육계획"/>
      <sheetName val="폐토수익화 "/>
      <sheetName val="작성기준"/>
      <sheetName val="Contents"/>
      <sheetName val="DROP_DOWN_OPTIONS"/>
      <sheetName val="외주가공"/>
      <sheetName val="1.설계기준"/>
      <sheetName val="을"/>
      <sheetName val=" 냉각수펌프"/>
      <sheetName val="6PILE  (돌출)"/>
      <sheetName val="iM10"/>
      <sheetName val="DATA(BAC)"/>
      <sheetName val="EHP 내역서"/>
      <sheetName val="M10F 3F TSPR05 베이파티션 설치공사_내역서.x"/>
      <sheetName val="3.공통공사대비"/>
      <sheetName val="정보매체A동"/>
      <sheetName val="Spool Status"/>
      <sheetName val="간접"/>
      <sheetName val="HIS"/>
      <sheetName val="118_세금과공과"/>
      <sheetName val="Income_Statement"/>
      <sheetName val="Sheet2_(2)"/>
      <sheetName val="工완성공사율"/>
      <sheetName val="F12"/>
      <sheetName val="General Assumptions"/>
      <sheetName val="Scorecard"/>
      <sheetName val="dfab"/>
      <sheetName val="dfas"/>
      <sheetName val="dfrtd"/>
      <sheetName val="dfrtm"/>
      <sheetName val="dmm"/>
      <sheetName val="dpex"/>
      <sheetName val="dpkg"/>
      <sheetName val="dprd"/>
      <sheetName val="dsal"/>
      <sheetName val="dspd"/>
      <sheetName val="dwfs"/>
      <sheetName val="MM투입 계획"/>
      <sheetName val="SA3200"/>
      <sheetName val="난방열교"/>
      <sheetName val="급탕열교"/>
      <sheetName val="단면치수"/>
      <sheetName val="목차"/>
      <sheetName val="LO"/>
      <sheetName val="RATS_Patch"/>
      <sheetName val="RATS_Gates_Milestones"/>
      <sheetName val="MASTER_Hynix"/>
      <sheetName val="★Friends 핵심 Member 교육"/>
      <sheetName val="업체의 LPL소속정보"/>
      <sheetName val="입찰안"/>
      <sheetName val="공사비집계"/>
      <sheetName val="실행내역"/>
      <sheetName val="직노"/>
      <sheetName val="Customer Databas"/>
      <sheetName val="기초공"/>
      <sheetName val="RAW"/>
      <sheetName val="PACKING LIST"/>
      <sheetName val="직무기준"/>
      <sheetName val="DHE-P"/>
      <sheetName val="붙여넣기(이상발생)"/>
      <sheetName val="plan&amp;section_of_foundation"/>
      <sheetName val="pile_bearing_capa_&amp;_arrenge"/>
      <sheetName val="design_load"/>
      <sheetName val="working_load_at_the_btm_ft_"/>
      <sheetName val="stability_check"/>
      <sheetName val="design_criteria"/>
      <sheetName val="3BL공동구_수량"/>
      <sheetName val="pipe"/>
      <sheetName val="ML"/>
      <sheetName val="1998"/>
      <sheetName val="값목록(Don't touch)"/>
      <sheetName val="생산량"/>
      <sheetName val="Implementation Status"/>
      <sheetName val="POWER ASSUMPTIONS"/>
      <sheetName val="2.1 受電設備棟"/>
      <sheetName val="2.2 受・防火水槽"/>
      <sheetName val="2.3 排水処理設備棟"/>
      <sheetName val="2.4 倉庫棟"/>
      <sheetName val="2.5 守衛棟"/>
      <sheetName val="5월매출분석"/>
      <sheetName val="설계산출기초"/>
      <sheetName val="도급예산내역서봉투"/>
      <sheetName val="공사원가계산서"/>
      <sheetName val="설계산출표지"/>
      <sheetName val="도급예산내역서총괄표"/>
      <sheetName val="을부담운반비"/>
      <sheetName val="운반비산출"/>
      <sheetName val="장비1반일보"/>
      <sheetName val="Fabout Time chart rev1"/>
      <sheetName val="영업_일12"/>
      <sheetName val="경__비_2"/>
      <sheetName val="개발_RTL_TEST적용1"/>
      <sheetName val="Spec_Infomation_Notice_Cover1"/>
      <sheetName val="표지_(2)1"/>
      <sheetName val="등록양식_(2)"/>
      <sheetName val="환경기계공정표_(3)"/>
      <sheetName val="VMB_Utility"/>
      <sheetName val="FRP_PIPING_일위대가"/>
      <sheetName val="10고객별_담당자"/>
      <sheetName val="POWER_ASSUMPTIONS"/>
      <sheetName val="2_1_受電設備棟"/>
      <sheetName val="2_2_受・防火水槽"/>
      <sheetName val="2_3_排水処理設備棟"/>
      <sheetName val="2_4_倉庫棟"/>
      <sheetName val="2_5_守衛棟"/>
      <sheetName val="총괄매출계획"/>
      <sheetName val="아파트 기성내역서"/>
      <sheetName val="건강"/>
      <sheetName val="2006"/>
      <sheetName val="연체대출"/>
      <sheetName val="등가관장표"/>
      <sheetName val="(4-2)열관류값-2"/>
      <sheetName val="일위대가(당초)"/>
      <sheetName val="2001손익실적"/>
      <sheetName val="출금실적"/>
      <sheetName val="48전력선로일위"/>
      <sheetName val="FC-101"/>
      <sheetName val="매립"/>
      <sheetName val="QandAJunior"/>
      <sheetName val="건축공사"/>
      <sheetName val="입찰"/>
      <sheetName val="현경"/>
      <sheetName val="설계명세,97품셈"/>
      <sheetName val="MNT 개발계획_최종"/>
      <sheetName val="8.수량산출 (2)"/>
      <sheetName val="Front"/>
      <sheetName val="아파트건축"/>
      <sheetName val="BOOK4"/>
      <sheetName val="대운반(철재)"/>
      <sheetName val="가계부"/>
      <sheetName val="제품목록"/>
      <sheetName val="매입매출관리"/>
      <sheetName val="단가결정"/>
      <sheetName val="LOG"/>
      <sheetName val="수목표준대가"/>
      <sheetName val="0110(상세작업분)"/>
      <sheetName val="_내역서2"/>
      <sheetName val="_FURNACE현설2"/>
      <sheetName val="BEND_LOSS"/>
      <sheetName val="철거_내역서"/>
      <sheetName val="견적서_을지"/>
      <sheetName val="PM_DATA"/>
      <sheetName val="Amount_of_Itemized"/>
      <sheetName val="소방"/>
      <sheetName val="광주운남을"/>
      <sheetName val="95년12월말"/>
      <sheetName val="매출매입_153Q"/>
      <sheetName val=" 기성청구서 양식.xlsx"/>
      <sheetName val="기본사항"/>
      <sheetName val="Index"/>
      <sheetName val="Sheet109"/>
      <sheetName val="제품"/>
      <sheetName val="Raw materials"/>
      <sheetName val="NDRAM_DATA"/>
      <sheetName val="审计调整"/>
      <sheetName val="월CAPA계산"/>
      <sheetName val="Need Data"/>
      <sheetName val="SYS CAT_RENEW_1"/>
      <sheetName val="SYS GROUP NO"/>
      <sheetName val="CLASS"/>
      <sheetName val="CHEMICALS"/>
      <sheetName val="20190530"/>
      <sheetName val="Mkt_E_x0005_ᙪ"/>
      <sheetName val="유첨1_WW4忕"/>
      <sheetName val="교육일정"/>
      <sheetName val="유림콘도"/>
      <sheetName val="유형 테이블"/>
      <sheetName val="참조)마스터정보"/>
      <sheetName val="장비기능분류"/>
      <sheetName val="Sheet17"/>
      <sheetName val="현황CODE"/>
      <sheetName val="손익현황"/>
      <sheetName val="COVER_SHEET_"/>
      <sheetName val="COVER_SHEET_1"/>
      <sheetName val="118_세금과공과1"/>
      <sheetName val="CODE LIST"/>
      <sheetName val="유첨2. 기준정보"/>
      <sheetName val="기준정보 (9)"/>
      <sheetName val="8.개발단가"/>
      <sheetName val="Pipeline DB 관리 Point"/>
      <sheetName val="산출근거"/>
      <sheetName val="예가표"/>
      <sheetName val="depreciation of machinery"/>
      <sheetName val="下拉项目"/>
      <sheetName val="原因分类目录"/>
      <sheetName val="下拉选项"/>
      <sheetName val="总表"/>
      <sheetName val="0-ハード（その他)"/>
      <sheetName val="작성Guideline"/>
      <sheetName val="업무모델"/>
      <sheetName val="(참조) 장비기능분류"/>
      <sheetName val="(참조) 변경유형"/>
      <sheetName val="EQT-EST_x0000_"/>
      <sheetName val="목록관리"/>
      <sheetName val="투자성격 분류"/>
      <sheetName val="Value List"/>
      <sheetName val="(참조) 선택 값 리스트"/>
      <sheetName val="기능분류 List"/>
      <sheetName val="Maker (To-Be)"/>
      <sheetName val="EQ Model List"/>
      <sheetName val="Sub Unit List"/>
      <sheetName val="Sub Unit 분류_191016"/>
      <sheetName val="장비기능분류_191112"/>
      <sheetName val="분류목록"/>
      <sheetName val=" BSAF_20190111"/>
      <sheetName val="차체부품 INS REPORT(갑)"/>
      <sheetName val="3-1-4 교_x005f"/>
      <sheetName val="3-1-4 ɐ_x0000__x000"/>
      <sheetName val="WIND"/>
      <sheetName val="작업목록"/>
      <sheetName val="작업 반복"/>
      <sheetName val="차트 이름표"/>
      <sheetName val="데이터 액세스"/>
      <sheetName val="M14B"/>
      <sheetName val="有效性定义"/>
      <sheetName val="VGID_Hot_Carrier2"/>
      <sheetName val="VGID_Body_Effect2"/>
      <sheetName val="할증_2"/>
      <sheetName val="6_Machine_Lis2"/>
      <sheetName val="3-1-4_교_x005f_x0002_?数81"/>
      <sheetName val="게이트_지연시간_설정_21"/>
      <sheetName val="3-1-4_ɐ_x005f_x0000__x005f_x0000__x005f_x0000_␀1"/>
      <sheetName val="VAC_Robot_현황1"/>
      <sheetName val="후공정_장비반_업무_List1"/>
      <sheetName val="Main_Data1"/>
      <sheetName val="3-1-4_교_x00021"/>
      <sheetName val="+_Weekly_Progress(KO)1"/>
      <sheetName val="입출재고현황_(2)1"/>
      <sheetName val="첨부_1"/>
      <sheetName val="FA&amp;REV_History_Guideline(삭제금지)1"/>
      <sheetName val="자재_기준정보1"/>
      <sheetName val="Device_기준정보1"/>
      <sheetName val="Tester_Infra_기준정보1"/>
      <sheetName val="실장기_Infra_기준정보1"/>
      <sheetName val="업무_List1"/>
      <sheetName val="목록_수정및_삭제_금지1"/>
      <sheetName val="3-1-4_교_x005f_x005f_x005f_x0002__x0001"/>
      <sheetName val="첨부1_Utility_물질명,_배관_재질(수정_금지)1"/>
      <sheetName val="제품_Master1"/>
      <sheetName val="Mkt_Eሶ"/>
      <sheetName val="3-1-4_ɐ_x005f_x005f_x005f_x005f_x005f_x005f_x0000"/>
      <sheetName val="부품인정_현황"/>
      <sheetName val="3-1-4_ɐ_x005f_x005f_x005f_x005f_x005f_x005f_x005f"/>
      <sheetName val="참고_유효성_검사"/>
      <sheetName val="Back_Data"/>
      <sheetName val="근태_Trend"/>
      <sheetName val="별첨2_Toxic_Gas_배관_시공_기준(수정_금지)"/>
      <sheetName val="통폐합유형_작성기준"/>
      <sheetName val="Laser_Focu0砀"/>
      <sheetName val="인피년_출하list"/>
      <sheetName val="5M1E_목록"/>
      <sheetName val="Need_Data"/>
      <sheetName val="Laser_Focu0"/>
      <sheetName val="준검_내역서"/>
      <sheetName val="SYS_CAT_RENEW_1"/>
      <sheetName val="SYS_GROUP_NO"/>
      <sheetName val="Mkt_Eᙪ"/>
      <sheetName val="유형_테이블"/>
      <sheetName val="用水量"/>
      <sheetName val="3-1-4_교_x0002_?数8"/>
      <sheetName val="3-1-4 ɐ_x0000"/>
      <sheetName val="3-1-4 ɐ_x005f"/>
      <sheetName val="1-4备注"/>
      <sheetName val="基准"/>
      <sheetName val="勿删基准"/>
      <sheetName val="参数基准"/>
      <sheetName val="2016년 계약단가"/>
      <sheetName val="C2F 人员"/>
      <sheetName val="区分"/>
      <sheetName val="돈암사업"/>
      <sheetName val="1-6参照表3"/>
      <sheetName val="TTL"/>
      <sheetName val="분류목록_20191219"/>
      <sheetName val="선택리스트"/>
      <sheetName val="업무연락"/>
      <sheetName val="0415"/>
      <sheetName val="PL-yearly"/>
      <sheetName val="Eqptype"/>
      <sheetName val="Cash Flow"/>
      <sheetName val="HidM SPEC v1"/>
      <sheetName val="BudgetCode"/>
      <sheetName val="DepartCode"/>
      <sheetName val="ProjectCode"/>
      <sheetName val="3-1-4䀀⊔"/>
      <sheetName val="Mkt_E_x0000_⢐"/>
      <sheetName val="2017년 단가"/>
      <sheetName val="참고사항"/>
      <sheetName val="Trend"/>
      <sheetName val="参考"/>
      <sheetName val="신청서"/>
      <sheetName val="유효성목록정의"/>
      <sheetName val="양식_콤보"/>
      <sheetName val="유효성목록&amp;절차정의"/>
      <sheetName val="3-1-1_여비교통비5"/>
      <sheetName val="3-1-2_사무용품비5"/>
      <sheetName val="3-1-3_소모품비5"/>
      <sheetName val="3-1-4_교육훈련비5"/>
      <sheetName val="3-1-5_운반비5"/>
      <sheetName val="3-1-6_통신비5"/>
      <sheetName val="3-1-7_전산정보이용료5"/>
      <sheetName val="3-1-8_도서비5"/>
      <sheetName val="3-1-9_수선비5"/>
      <sheetName val="3-1-10_경상개발비(지급수수료)5"/>
      <sheetName val="3ND_64M5"/>
      <sheetName val="시실누(모)_5"/>
      <sheetName val="CAPA분석_360K5"/>
      <sheetName val="3-1-4_교数83"/>
      <sheetName val="Credit_Calc5"/>
      <sheetName val="자재_집계표5"/>
      <sheetName val="3-1-4_교3"/>
      <sheetName val="_55_BA_장입기_091203_xlsx5"/>
      <sheetName val="입찰내역_발주처_양식5"/>
      <sheetName val="3-1-4_교?数81"/>
      <sheetName val="부품별_매입현황4"/>
      <sheetName val="기본_상수4"/>
      <sheetName val="불합리_적출_및_관리4"/>
      <sheetName val="TFT_저항4"/>
      <sheetName val="3-1-4_교_x005f_x0002__x005f_x0000_数84"/>
      <sheetName val="F-T_Voltage4"/>
      <sheetName val="XY_tilt_2nd4"/>
      <sheetName val="1__Angle_confirm4"/>
      <sheetName val="Var_4"/>
      <sheetName val="Array_PI4"/>
      <sheetName val="VIZIO_DA가격4"/>
      <sheetName val="기타_DA가격4"/>
      <sheetName val="LGE_DA가격4"/>
      <sheetName val="3-1-4_교_x005f_x0002_4"/>
      <sheetName val="영업본부US$실적_(2)4"/>
      <sheetName val="EQUIP_LIST3"/>
      <sheetName val="TFT_측정(2)3"/>
      <sheetName val="사유_구분3"/>
      <sheetName val="14_1&quot;_Cst_변화3"/>
      <sheetName val="계조에_따른_특성3"/>
      <sheetName val="무상_Part_List(BW)3"/>
      <sheetName val="※_참고사항3"/>
      <sheetName val="할증_3"/>
      <sheetName val="US_94_COST_CENTER_LIST3"/>
      <sheetName val="Process_Tools-Owned3"/>
      <sheetName val="SG&amp;A_Allocation3"/>
      <sheetName val="AR_County3"/>
      <sheetName val="Rev_Module_Retrieve3"/>
      <sheetName val="Accretion_-_Dilution3"/>
      <sheetName val="166_4153"/>
      <sheetName val="Customer_SAB101_Issues_Sort3"/>
      <sheetName val="BU_Commentary3"/>
      <sheetName val="FY-07_Personal_Property_Tax3"/>
      <sheetName val="FY-07_Real_Property_Tax3"/>
      <sheetName val="Fcst_Summary3"/>
      <sheetName val="June01brio_sort3"/>
      <sheetName val="Period_Pivot_Summary3"/>
      <sheetName val="Cube_by_Product_Line3"/>
      <sheetName val="_T3B-SN_SOD_SKIP_+_SIGE_No_Del3"/>
      <sheetName val="Wip_Status3"/>
      <sheetName val="7682LA_SKD(12_4)3"/>
      <sheetName val="공종별_집계3"/>
      <sheetName val="공사비_내역_(가)3"/>
      <sheetName val="BSD_(2)3"/>
      <sheetName val="_견적서3"/>
      <sheetName val="설산1_나3"/>
      <sheetName val="반입시나리오(area별_조정)3"/>
      <sheetName val="6_Machine_Lis3"/>
      <sheetName val="VGID_Hot_Carrier3"/>
      <sheetName val="VGID_Body_Effect3"/>
      <sheetName val="데이터_유효성검사2"/>
      <sheetName val="GL_Recon2"/>
      <sheetName val="Operating_LR_(Q1_-_Q4)2"/>
      <sheetName val="OB_DTL2"/>
      <sheetName val="AR_AGING2"/>
      <sheetName val="3-1-4_교_x005f_x0002_?数82"/>
      <sheetName val="3-1-4_교_x005f_x005f_x005f_x005f_x005f_x005f_x0003"/>
      <sheetName val="3-1-4_교_x005f_x005f_x005f_x0002_2"/>
      <sheetName val="3-1-4_교_x005f_x005f_x005f_x0002__数82"/>
      <sheetName val="게이트_지연시간_설정_22"/>
      <sheetName val="3-1-4_교_x005f_x0002__x0002"/>
      <sheetName val="3-1-4_교_x005f_x005f_x00022"/>
      <sheetName val="3-1-4_ɐ_x005f_x0000__x005f_x0000__x005f_x0000_␀2"/>
      <sheetName val="VAC_Robot_현황2"/>
      <sheetName val="후공정_장비반_업무_List2"/>
      <sheetName val="Main_Data2"/>
      <sheetName val="3-1-4_교_x00022"/>
      <sheetName val="+_Weekly_Progress(KO)2"/>
      <sheetName val="입출재고현황_(2)2"/>
      <sheetName val="첨부_2"/>
      <sheetName val="FA&amp;REV_History_Guideline(삭제금지)2"/>
      <sheetName val="자재_기준정보2"/>
      <sheetName val="Device_기준정보2"/>
      <sheetName val="Tester_Infra_기준정보2"/>
      <sheetName val="실장기_Infra_기준정보2"/>
      <sheetName val="업무_List2"/>
      <sheetName val="목록_수정및_삭제_금지2"/>
      <sheetName val="3-1-4_교_x005f_x005f_x005f_x0002__x0002"/>
      <sheetName val="첨부1_Utility_물질명,_배관_재질(수정_금지)2"/>
      <sheetName val="별첨3_Marco_기준정보(수정_금지)1"/>
      <sheetName val="유효성_기준1"/>
      <sheetName val="04-1_(참고)해외출장비기준1"/>
      <sheetName val="3-1-4_교_x005f_x005f_x005f_x005f_x00021"/>
      <sheetName val="3-1-4_교_x005f_x005f_x005f_x005f_x005f_x005f_x0051"/>
      <sheetName val="3-1-4_ɐ_x005f_x005f_x005f_x0000__x005f_x005f_x001"/>
      <sheetName val="3-1-4_교_x005f_x005f_x005f_x0002_?数81"/>
      <sheetName val="1指标_周间1"/>
      <sheetName val="참고)미기원_국제학회_Pool&amp;일정1"/>
      <sheetName val="평가&amp;선급_미지급1"/>
      <sheetName val="HISTORY_REPORT-ARMOR_ALL_&amp;_STP1"/>
      <sheetName val="Indoor_Disposer1"/>
      <sheetName val="RR_Allocation1"/>
      <sheetName val="SLS_UPLOAD1"/>
      <sheetName val="실장기_기준정보1"/>
      <sheetName val="Infra_기준정보1"/>
      <sheetName val="참고__유효성_검사1"/>
      <sheetName val="팀&amp;계정_Code1"/>
      <sheetName val="CSOT_T3_기구_견적서_양식_rev1_xlsx1"/>
      <sheetName val="3-1-4_교_x005f_x005f_x005f1"/>
      <sheetName val="3-1-4_ɐ_x005f_x0000__x0001"/>
      <sheetName val="3-1-4_ɐ___␀1"/>
      <sheetName val="3-1-4_ɐ???␀1"/>
      <sheetName val="Para_1"/>
      <sheetName val="1-9_7&quot;1"/>
      <sheetName val="AC_List1"/>
      <sheetName val="ADJTBL_31001"/>
      <sheetName val="ΔVp_&amp;_Ω1"/>
      <sheetName val="1_1主表1"/>
      <sheetName val="Weekly_(2)1"/>
      <sheetName val="파트장_지시업무1"/>
      <sheetName val="제품_Master2"/>
      <sheetName val="3-1-4_ɐ_x005f_x005f_x005f_x005f_x005f_x005f_x0001"/>
      <sheetName val="부품인정_현황1"/>
      <sheetName val="3-1-4_ɐ_x005f_x005f_x005f_x005f_x005f_x005f_x0051"/>
      <sheetName val="참고_유효성_검사1"/>
      <sheetName val="Back_Data1"/>
      <sheetName val="근태_Trend1"/>
      <sheetName val="별첨2_Toxic_Gas_배관_시공_기준(수정_금지)1"/>
      <sheetName val="통폐합유형_작성기준1"/>
      <sheetName val="인피년_출하list1"/>
      <sheetName val="5M1E_목록1"/>
      <sheetName val="Need_Data1"/>
      <sheetName val="준검_내역서1"/>
      <sheetName val="SYS_CAT_RENEW_11"/>
      <sheetName val="SYS_GROUP_NO1"/>
      <sheetName val="Laser_Focu01"/>
      <sheetName val="유형_테이블1"/>
      <sheetName val="(참조)_장비기능분류"/>
      <sheetName val="(참조)_변경유형"/>
      <sheetName val="투자성격_분류"/>
      <sheetName val="Value_List"/>
      <sheetName val="(참조)_선택_값_리스트"/>
      <sheetName val="기능분류_List"/>
      <sheetName val="Maker_(To-Be)"/>
      <sheetName val="EQ_Model_List"/>
      <sheetName val="Sub_Unit_List"/>
      <sheetName val="Sub_Unit_분류_191016"/>
      <sheetName val="_BSAF_20190111"/>
      <sheetName val="차체부품_INS_REPORT(갑)"/>
      <sheetName val="3-1-4_교_x005f"/>
      <sheetName val="3-1-4_ɐ_x000"/>
      <sheetName val="CODE_LIST"/>
      <sheetName val="작업_반복"/>
      <sheetName val="차트_이름표"/>
      <sheetName val="데이터_액세스"/>
      <sheetName val="3-1-4_ɐ_x005f_x005f_x0000"/>
      <sheetName val="3-1-4_ɐ_x005f_x005f_x005f"/>
      <sheetName val="3-1-4_ɐ_x0000"/>
      <sheetName val="3-1-4_ɐ_x005f"/>
      <sheetName val="C2F_人员"/>
      <sheetName val="2016년_계약단가"/>
      <sheetName val="Cash_Flow"/>
      <sheetName val="HidM_SPEC_v1"/>
      <sheetName val="2017년_단가"/>
      <sheetName val="참고)출장비_반영_기준표"/>
      <sheetName val="구매자재팀_집계"/>
      <sheetName val="구매자재팀_목표"/>
      <sheetName val="유첨2__기준정보"/>
      <sheetName val="기준정보_(9)"/>
      <sheetName val="Pipeline_DB_관리_Point"/>
      <sheetName val="3-1-4 _x0017__x0000_"/>
      <sheetName val="Sheet25"/>
      <sheetName val="New"/>
      <sheetName val="숨기기시트"/>
      <sheetName val="装备名 划分示例"/>
      <sheetName val="ASSIGN"/>
      <sheetName val="판매98"/>
      <sheetName val="ZFIR10520_06BS"/>
      <sheetName val="Mkt_E�"/>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sheetData sheetId="91"/>
      <sheetData sheetId="92"/>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sheetData sheetId="436" refreshError="1"/>
      <sheetData sheetId="437"/>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sheetData sheetId="585"/>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refreshError="1"/>
      <sheetData sheetId="740" refreshError="1"/>
      <sheetData sheetId="74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refreshError="1"/>
      <sheetData sheetId="916" refreshError="1"/>
      <sheetData sheetId="917" refreshError="1"/>
      <sheetData sheetId="918"/>
      <sheetData sheetId="919"/>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sheetData sheetId="958"/>
      <sheetData sheetId="959" refreshError="1"/>
      <sheetData sheetId="960" refreshError="1"/>
      <sheetData sheetId="961" refreshError="1"/>
      <sheetData sheetId="962" refreshError="1"/>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sheetData sheetId="1155"/>
      <sheetData sheetId="1156"/>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sheetData sheetId="1214"/>
      <sheetData sheetId="1215"/>
      <sheetData sheetId="1216"/>
      <sheetData sheetId="1217"/>
      <sheetData sheetId="1218"/>
      <sheetData sheetId="1219"/>
      <sheetData sheetId="1220"/>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sheetData sheetId="1234"/>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sheetData sheetId="1328"/>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sheetData sheetId="1362"/>
      <sheetData sheetId="1363"/>
      <sheetData sheetId="1364"/>
      <sheetData sheetId="1365"/>
      <sheetData sheetId="1366"/>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sheetData sheetId="1406"/>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refreshError="1"/>
      <sheetData sheetId="1484" refreshError="1"/>
      <sheetData sheetId="1485" refreshError="1"/>
      <sheetData sheetId="1486" refreshError="1"/>
      <sheetData sheetId="1487" refreshError="1"/>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sheetData sheetId="1728"/>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sheetData sheetId="1788"/>
      <sheetData sheetId="1789"/>
      <sheetData sheetId="1790"/>
      <sheetData sheetId="1791"/>
      <sheetData sheetId="1792"/>
      <sheetData sheetId="1793" refreshError="1"/>
      <sheetData sheetId="1794" refreshError="1"/>
      <sheetData sheetId="1795" refreshError="1"/>
      <sheetData sheetId="1796" refreshError="1"/>
      <sheetData sheetId="1797" refreshError="1"/>
      <sheetData sheetId="1798"/>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sheetData sheetId="1938"/>
      <sheetData sheetId="1939"/>
      <sheetData sheetId="1940"/>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sheetData sheetId="2077"/>
      <sheetData sheetId="2078"/>
      <sheetData sheetId="2079"/>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sheetData sheetId="2352"/>
      <sheetData sheetId="2353"/>
      <sheetData sheetId="2354"/>
      <sheetData sheetId="2355"/>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sheetData sheetId="2474"/>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sheetData sheetId="2500"/>
      <sheetData sheetId="250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sheetData sheetId="2541"/>
      <sheetData sheetId="2542"/>
      <sheetData sheetId="2543"/>
      <sheetData sheetId="2544"/>
      <sheetData sheetId="2545"/>
      <sheetData sheetId="2546"/>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sheetData sheetId="2614" refreshError="1"/>
      <sheetData sheetId="2615" refreshError="1"/>
      <sheetData sheetId="2616"/>
      <sheetData sheetId="2617"/>
      <sheetData sheetId="2618"/>
      <sheetData sheetId="2619"/>
      <sheetData sheetId="2620"/>
      <sheetData sheetId="2621"/>
      <sheetData sheetId="2622"/>
      <sheetData sheetId="2623" refreshError="1"/>
      <sheetData sheetId="2624" refreshError="1"/>
      <sheetData sheetId="2625" refreshError="1"/>
      <sheetData sheetId="2626" refreshError="1"/>
      <sheetData sheetId="2627" refreshError="1"/>
      <sheetData sheetId="2628" refreshError="1"/>
      <sheetData sheetId="2629" refreshError="1"/>
      <sheetData sheetId="2630"/>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refreshError="1"/>
      <sheetData sheetId="2739"/>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sheetData sheetId="2767" refreshError="1"/>
      <sheetData sheetId="2768" refreshError="1"/>
      <sheetData sheetId="2769"/>
      <sheetData sheetId="2770" refreshError="1"/>
      <sheetData sheetId="2771" refreshError="1"/>
      <sheetData sheetId="2772" refreshError="1"/>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서울기계장치"/>
      <sheetName val="안산기계장치"/>
      <sheetName val="구축물"/>
      <sheetName val="금액기준"/>
      <sheetName val="국산화"/>
      <sheetName val="01"/>
      <sheetName val="가도공"/>
      <sheetName val="리스(CIF)산출"/>
      <sheetName val="가격비"/>
      <sheetName val="변수"/>
      <sheetName val="97 사업추정(WEKI)"/>
      <sheetName val="이름표"/>
      <sheetName val="4.명세표"/>
      <sheetName val="ELECTRIC"/>
      <sheetName val="입찰안"/>
      <sheetName val="목표세부명세"/>
      <sheetName val="전체철근집계"/>
      <sheetName val="손익차9월2"/>
      <sheetName val="자재단가"/>
      <sheetName val="공문"/>
      <sheetName val="VXXXXX"/>
      <sheetName val="경매"/>
      <sheetName val="괄호(아)"/>
      <sheetName val="의견"/>
      <sheetName val="명세(아) (2)"/>
      <sheetName val="요항표"/>
      <sheetName val="자료"/>
      <sheetName val="숫자변환"/>
      <sheetName val="담보력"/>
      <sheetName val="권리내역"/>
      <sheetName val="임대상황"/>
      <sheetName val="원가산출"/>
      <sheetName val="구분산출"/>
      <sheetName val="구분산출자료"/>
      <sheetName val="영업,지장물,이사확인서(개인,법인,종중)"/>
      <sheetName val="콤보박스와 리스트박스의 연결"/>
      <sheetName val="96.12"/>
      <sheetName val="2.대외공문"/>
      <sheetName val="투자-국내2"/>
      <sheetName val="DATE"/>
      <sheetName val="상반기손익차2총괄"/>
      <sheetName val="LIST1"/>
      <sheetName val="편입용지조서"/>
      <sheetName val="지수표"/>
      <sheetName val="Assumptions"/>
      <sheetName val="24분기"/>
      <sheetName val="현금"/>
      <sheetName val="98지급계획"/>
      <sheetName val="5회토적"/>
      <sheetName val="COVER"/>
      <sheetName val="Sheet1"/>
      <sheetName val="회사정보"/>
      <sheetName val="#REF"/>
      <sheetName val="Cash Flow"/>
      <sheetName val="Source"/>
      <sheetName val="사업부배부A"/>
      <sheetName val="용산1(해보)"/>
      <sheetName val="개별요인비교번호"/>
      <sheetName val="일반자료"/>
      <sheetName val="비교표준지"/>
      <sheetName val="DB"/>
      <sheetName val="물건조서"/>
      <sheetName val="토지조서"/>
      <sheetName val="지장물총괄표"/>
      <sheetName val="전체용지조서"/>
      <sheetName val="조직표"/>
      <sheetName val="괄호감정표"/>
      <sheetName val="시점"/>
      <sheetName val="표준지"/>
      <sheetName val="일위대가"/>
      <sheetName val="INPUT"/>
      <sheetName val="시점수정"/>
      <sheetName val="배부표"/>
      <sheetName val="인원계획-미화"/>
      <sheetName val="1-11조직표"/>
      <sheetName val="ABUT수량-A1"/>
      <sheetName val="교각1"/>
      <sheetName val="Ⅳ.1.KEY수입"/>
      <sheetName val="Ⅳ-4.수익총괄"/>
      <sheetName val="내수"/>
      <sheetName val="Tenants"/>
      <sheetName val="97_사업추정(WEKI)"/>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B1CD1-7D37-4618-A7F1-B38B632D7D6A}">
  <dimension ref="B1:U189"/>
  <sheetViews>
    <sheetView topLeftCell="A30" zoomScaleNormal="100" workbookViewId="0">
      <selection activeCell="G30" sqref="G30"/>
    </sheetView>
    <sheetView tabSelected="1" workbookViewId="1"/>
  </sheetViews>
  <sheetFormatPr defaultRowHeight="12"/>
  <cols>
    <col min="1" max="1" width="1.625" style="558" customWidth="1"/>
    <col min="2" max="2" width="26" style="558" bestFit="1" customWidth="1"/>
    <col min="3" max="3" width="26.125" style="558" bestFit="1" customWidth="1"/>
    <col min="4" max="4" width="17.625" style="558" customWidth="1"/>
    <col min="5" max="8" width="9.875" style="558" bestFit="1" customWidth="1"/>
    <col min="9" max="9" width="9.875" style="558" customWidth="1"/>
    <col min="10" max="10" width="9.875" style="558" bestFit="1" customWidth="1"/>
    <col min="11" max="15" width="9.75" style="558" bestFit="1" customWidth="1"/>
    <col min="16" max="16" width="9" style="558"/>
    <col min="17" max="17" width="9" style="559"/>
    <col min="18" max="16384" width="9" style="558"/>
  </cols>
  <sheetData>
    <row r="1" spans="2:18" s="552" customFormat="1">
      <c r="B1" s="550" t="s">
        <v>0</v>
      </c>
      <c r="C1" s="551" t="s">
        <v>1</v>
      </c>
      <c r="E1" s="551">
        <f>YEAR(E2)</f>
        <v>2019</v>
      </c>
      <c r="F1" s="551">
        <f>YEAR(F2)</f>
        <v>2020</v>
      </c>
      <c r="G1" s="551">
        <f>YEAR(G2)</f>
        <v>2021</v>
      </c>
      <c r="H1" s="551">
        <f>YEAR(H2)</f>
        <v>2022</v>
      </c>
      <c r="I1" s="551">
        <f>YEAR(I2)</f>
        <v>2022</v>
      </c>
      <c r="J1" s="551">
        <v>2022</v>
      </c>
      <c r="K1" s="551">
        <f>J1+1</f>
        <v>2023</v>
      </c>
      <c r="L1" s="551">
        <f>K1+1</f>
        <v>2024</v>
      </c>
      <c r="M1" s="551">
        <f>L1+1</f>
        <v>2025</v>
      </c>
      <c r="N1" s="551">
        <f>M1+1</f>
        <v>2026</v>
      </c>
      <c r="O1" s="551">
        <f>N1+1</f>
        <v>2027</v>
      </c>
      <c r="Q1" s="553"/>
    </row>
    <row r="2" spans="2:18" s="554" customFormat="1">
      <c r="C2" s="555">
        <f>SUM(I40:O42)</f>
        <v>-1028.1082205111161</v>
      </c>
      <c r="E2" s="554">
        <f>EOMONTH(F2,-12)</f>
        <v>43830</v>
      </c>
      <c r="F2" s="554">
        <f>EOMONTH(G2,-12)</f>
        <v>44196</v>
      </c>
      <c r="G2" s="554">
        <f>EOMONTH(H2,-9)</f>
        <v>44561</v>
      </c>
      <c r="H2" s="554">
        <f>EOMONTH(J2,-3)</f>
        <v>44834</v>
      </c>
      <c r="I2" s="554">
        <f>J2</f>
        <v>44926</v>
      </c>
      <c r="J2" s="554">
        <v>44926</v>
      </c>
      <c r="K2" s="554">
        <f>EOMONTH(J2,12)</f>
        <v>45291</v>
      </c>
      <c r="L2" s="554">
        <f>EOMONTH(K2,12)</f>
        <v>45657</v>
      </c>
      <c r="M2" s="554">
        <f>EOMONTH(L2,12)</f>
        <v>46022</v>
      </c>
      <c r="N2" s="554">
        <f>EOMONTH(M2,12)</f>
        <v>46387</v>
      </c>
      <c r="O2" s="554">
        <f>EOMONTH(N2,12)</f>
        <v>46752</v>
      </c>
      <c r="Q2" s="556"/>
    </row>
    <row r="4" spans="2:18">
      <c r="B4" s="557" t="s">
        <v>2</v>
      </c>
    </row>
    <row r="5" spans="2:18">
      <c r="B5" s="557"/>
    </row>
    <row r="6" spans="2:18">
      <c r="B6" s="559" t="s">
        <v>3</v>
      </c>
    </row>
    <row r="7" spans="2:18">
      <c r="B7" s="559" t="s">
        <v>4</v>
      </c>
    </row>
    <row r="8" spans="2:18">
      <c r="B8" s="559" t="s">
        <v>5</v>
      </c>
    </row>
    <row r="9" spans="2:18">
      <c r="B9" s="559" t="s">
        <v>6</v>
      </c>
    </row>
    <row r="10" spans="2:18">
      <c r="B10" s="559" t="s">
        <v>7</v>
      </c>
    </row>
    <row r="11" spans="2:18">
      <c r="B11" s="559"/>
    </row>
    <row r="12" spans="2:18">
      <c r="B12" s="557" t="s">
        <v>8</v>
      </c>
    </row>
    <row r="14" spans="2:18">
      <c r="B14" s="560" t="s">
        <v>9</v>
      </c>
      <c r="C14" s="561"/>
      <c r="D14" s="561"/>
      <c r="E14" s="562">
        <v>12</v>
      </c>
      <c r="F14" s="562">
        <v>12</v>
      </c>
      <c r="G14" s="562">
        <v>12</v>
      </c>
      <c r="H14" s="563">
        <v>9</v>
      </c>
      <c r="I14" s="562">
        <v>3</v>
      </c>
      <c r="J14" s="562">
        <v>12</v>
      </c>
      <c r="K14" s="562">
        <v>12</v>
      </c>
      <c r="L14" s="562">
        <v>12</v>
      </c>
      <c r="M14" s="562">
        <v>12</v>
      </c>
      <c r="N14" s="562">
        <v>12</v>
      </c>
      <c r="O14" s="563">
        <v>12</v>
      </c>
      <c r="P14" s="564"/>
    </row>
    <row r="15" spans="2:18">
      <c r="B15" s="565"/>
      <c r="C15" s="566"/>
      <c r="D15" s="566"/>
      <c r="E15" s="567">
        <f>E$1</f>
        <v>2019</v>
      </c>
      <c r="F15" s="567">
        <f t="shared" ref="F15:O15" si="0">F$1</f>
        <v>2020</v>
      </c>
      <c r="G15" s="567">
        <f t="shared" si="0"/>
        <v>2021</v>
      </c>
      <c r="H15" s="568">
        <f t="shared" si="0"/>
        <v>2022</v>
      </c>
      <c r="I15" s="567">
        <f t="shared" si="0"/>
        <v>2022</v>
      </c>
      <c r="J15" s="567">
        <f t="shared" si="0"/>
        <v>2022</v>
      </c>
      <c r="K15" s="567">
        <f t="shared" si="0"/>
        <v>2023</v>
      </c>
      <c r="L15" s="567">
        <f t="shared" si="0"/>
        <v>2024</v>
      </c>
      <c r="M15" s="567">
        <f t="shared" si="0"/>
        <v>2025</v>
      </c>
      <c r="N15" s="567">
        <f t="shared" si="0"/>
        <v>2026</v>
      </c>
      <c r="O15" s="568">
        <f t="shared" si="0"/>
        <v>2027</v>
      </c>
      <c r="P15" s="564"/>
      <c r="Q15" s="569"/>
      <c r="R15" s="570"/>
    </row>
    <row r="16" spans="2:18">
      <c r="B16" s="571"/>
      <c r="C16" s="572"/>
      <c r="D16" s="572"/>
      <c r="E16" s="573">
        <f t="shared" ref="E16:O16" si="1">E$2</f>
        <v>43830</v>
      </c>
      <c r="F16" s="573">
        <f t="shared" si="1"/>
        <v>44196</v>
      </c>
      <c r="G16" s="573">
        <f t="shared" si="1"/>
        <v>44561</v>
      </c>
      <c r="H16" s="574">
        <f t="shared" si="1"/>
        <v>44834</v>
      </c>
      <c r="I16" s="573">
        <f t="shared" si="1"/>
        <v>44926</v>
      </c>
      <c r="J16" s="573">
        <f t="shared" si="1"/>
        <v>44926</v>
      </c>
      <c r="K16" s="573">
        <f t="shared" si="1"/>
        <v>45291</v>
      </c>
      <c r="L16" s="573">
        <f t="shared" si="1"/>
        <v>45657</v>
      </c>
      <c r="M16" s="573">
        <f t="shared" si="1"/>
        <v>46022</v>
      </c>
      <c r="N16" s="573">
        <f t="shared" si="1"/>
        <v>46387</v>
      </c>
      <c r="O16" s="574">
        <f t="shared" si="1"/>
        <v>46752</v>
      </c>
      <c r="P16" s="575"/>
    </row>
    <row r="17" spans="2:17" s="557" customFormat="1">
      <c r="B17" s="576" t="s">
        <v>10</v>
      </c>
      <c r="C17" s="577"/>
      <c r="D17" s="577"/>
      <c r="E17" s="578">
        <f>SUM(E18:E19)</f>
        <v>854728.16145899985</v>
      </c>
      <c r="F17" s="578">
        <f t="shared" ref="F17:O17" si="2">SUM(F18:F19)</f>
        <v>883765.16891200002</v>
      </c>
      <c r="G17" s="578">
        <f t="shared" si="2"/>
        <v>920800.67520700023</v>
      </c>
      <c r="H17" s="579">
        <f t="shared" si="2"/>
        <v>727654.08179299999</v>
      </c>
      <c r="I17" s="578">
        <f t="shared" si="2"/>
        <v>250258.5340743179</v>
      </c>
      <c r="J17" s="578">
        <f t="shared" si="2"/>
        <v>978942.4356429117</v>
      </c>
      <c r="K17" s="578">
        <f t="shared" si="2"/>
        <v>1023437.492830544</v>
      </c>
      <c r="L17" s="578">
        <f t="shared" si="2"/>
        <v>1066283.7861795495</v>
      </c>
      <c r="M17" s="578">
        <f t="shared" si="2"/>
        <v>1110266.2568036967</v>
      </c>
      <c r="N17" s="578">
        <f t="shared" si="2"/>
        <v>1157419.1821103788</v>
      </c>
      <c r="O17" s="579">
        <f t="shared" si="2"/>
        <v>1205840.4557092774</v>
      </c>
      <c r="P17" s="580"/>
      <c r="Q17" s="581"/>
    </row>
    <row r="18" spans="2:17" s="583" customFormat="1">
      <c r="B18" s="582" t="s">
        <v>11</v>
      </c>
      <c r="E18" s="584">
        <f>E49</f>
        <v>654210.80100899993</v>
      </c>
      <c r="F18" s="584">
        <f t="shared" ref="F18:O18" si="3">F49</f>
        <v>661315.56915300002</v>
      </c>
      <c r="G18" s="584">
        <f t="shared" si="3"/>
        <v>681446.47678500018</v>
      </c>
      <c r="H18" s="585">
        <f t="shared" si="3"/>
        <v>534137.00264100009</v>
      </c>
      <c r="I18" s="584">
        <f t="shared" si="3"/>
        <v>185752.84102365104</v>
      </c>
      <c r="J18" s="584">
        <f t="shared" si="3"/>
        <v>720919.66344024497</v>
      </c>
      <c r="K18" s="584">
        <f t="shared" si="3"/>
        <v>751181.67722302023</v>
      </c>
      <c r="L18" s="584">
        <f t="shared" si="3"/>
        <v>784085.56049893249</v>
      </c>
      <c r="M18" s="584">
        <f t="shared" si="3"/>
        <v>816614.33873735147</v>
      </c>
      <c r="N18" s="584">
        <f t="shared" si="3"/>
        <v>849160.39266272227</v>
      </c>
      <c r="O18" s="585">
        <f t="shared" si="3"/>
        <v>881621.10127040558</v>
      </c>
      <c r="Q18" s="559"/>
    </row>
    <row r="19" spans="2:17" s="583" customFormat="1">
      <c r="B19" s="582" t="s">
        <v>12</v>
      </c>
      <c r="E19" s="584">
        <f>E129</f>
        <v>200517.36044999998</v>
      </c>
      <c r="F19" s="584">
        <f t="shared" ref="F19:O19" si="4">F129</f>
        <v>222449.599759</v>
      </c>
      <c r="G19" s="584">
        <f t="shared" si="4"/>
        <v>239354.19842199999</v>
      </c>
      <c r="H19" s="585">
        <f t="shared" si="4"/>
        <v>193517.07915199985</v>
      </c>
      <c r="I19" s="584">
        <f t="shared" si="4"/>
        <v>64505.693050666858</v>
      </c>
      <c r="J19" s="584">
        <f t="shared" si="4"/>
        <v>258022.7722026667</v>
      </c>
      <c r="K19" s="584">
        <f t="shared" si="4"/>
        <v>272255.81560752384</v>
      </c>
      <c r="L19" s="584">
        <f t="shared" si="4"/>
        <v>282198.22568061698</v>
      </c>
      <c r="M19" s="584">
        <f t="shared" si="4"/>
        <v>293651.91806634527</v>
      </c>
      <c r="N19" s="584">
        <f t="shared" si="4"/>
        <v>308258.78944765648</v>
      </c>
      <c r="O19" s="585">
        <f t="shared" si="4"/>
        <v>324219.35443887184</v>
      </c>
      <c r="Q19" s="559"/>
    </row>
    <row r="20" spans="2:17" s="583" customFormat="1">
      <c r="B20" s="582"/>
      <c r="E20" s="584"/>
      <c r="F20" s="584"/>
      <c r="G20" s="584"/>
      <c r="H20" s="585"/>
      <c r="I20" s="584"/>
      <c r="J20" s="584"/>
      <c r="K20" s="584"/>
      <c r="L20" s="584"/>
      <c r="M20" s="584"/>
      <c r="N20" s="584"/>
      <c r="O20" s="585"/>
      <c r="Q20" s="559"/>
    </row>
    <row r="21" spans="2:17">
      <c r="B21" s="586" t="s">
        <v>13</v>
      </c>
      <c r="C21" s="587"/>
      <c r="D21" s="587"/>
      <c r="E21" s="588">
        <f>SUM(E22:E24)</f>
        <v>370171.45395399997</v>
      </c>
      <c r="F21" s="588">
        <f t="shared" ref="F21:O21" si="5">SUM(F22:F24)</f>
        <v>397599.35141300003</v>
      </c>
      <c r="G21" s="588">
        <f t="shared" si="5"/>
        <v>421336.46062194125</v>
      </c>
      <c r="H21" s="589">
        <f t="shared" si="5"/>
        <v>335238.14527185564</v>
      </c>
      <c r="I21" s="588">
        <f t="shared" si="5"/>
        <v>111746.04842395187</v>
      </c>
      <c r="J21" s="588">
        <f t="shared" si="5"/>
        <v>446984.19369580748</v>
      </c>
      <c r="K21" s="588">
        <f t="shared" si="5"/>
        <v>470303.72680130036</v>
      </c>
      <c r="L21" s="588">
        <f t="shared" si="5"/>
        <v>485681.46563136281</v>
      </c>
      <c r="M21" s="588">
        <f t="shared" si="5"/>
        <v>502359.70801790716</v>
      </c>
      <c r="N21" s="588">
        <f t="shared" si="5"/>
        <v>523388.4337161904</v>
      </c>
      <c r="O21" s="589">
        <f t="shared" si="5"/>
        <v>545654.08122918243</v>
      </c>
    </row>
    <row r="22" spans="2:17">
      <c r="B22" s="582" t="s">
        <v>11</v>
      </c>
      <c r="C22" s="557"/>
      <c r="D22" s="557"/>
      <c r="E22" s="584">
        <f>E77</f>
        <v>183446.230767</v>
      </c>
      <c r="F22" s="584">
        <f t="shared" ref="F22:O22" si="6">F77</f>
        <v>188323.74674599999</v>
      </c>
      <c r="G22" s="584">
        <f t="shared" si="6"/>
        <v>195520.81554894123</v>
      </c>
      <c r="H22" s="585">
        <f t="shared" si="6"/>
        <v>156595.88456746715</v>
      </c>
      <c r="I22" s="584">
        <f t="shared" si="6"/>
        <v>52198.628189155716</v>
      </c>
      <c r="J22" s="584">
        <f t="shared" si="6"/>
        <v>208794.51275662286</v>
      </c>
      <c r="K22" s="584">
        <f t="shared" si="6"/>
        <v>219174.32793228125</v>
      </c>
      <c r="L22" s="584">
        <f t="shared" si="6"/>
        <v>225381.16453792801</v>
      </c>
      <c r="M22" s="584">
        <f t="shared" si="6"/>
        <v>231494.4943725029</v>
      </c>
      <c r="N22" s="584">
        <f t="shared" si="6"/>
        <v>239049.8078641071</v>
      </c>
      <c r="O22" s="585">
        <f t="shared" si="6"/>
        <v>246593.39302956092</v>
      </c>
    </row>
    <row r="23" spans="2:17">
      <c r="B23" s="582" t="s">
        <v>12</v>
      </c>
      <c r="C23" s="557"/>
      <c r="D23" s="557"/>
      <c r="E23" s="584">
        <f t="shared" ref="E23:O23" si="7">E142</f>
        <v>186725.22318699997</v>
      </c>
      <c r="F23" s="584">
        <f t="shared" si="7"/>
        <v>209275.60466700001</v>
      </c>
      <c r="G23" s="584">
        <f t="shared" si="7"/>
        <v>225815.64507299999</v>
      </c>
      <c r="H23" s="585">
        <f t="shared" si="7"/>
        <v>178642.26070438846</v>
      </c>
      <c r="I23" s="584">
        <f t="shared" si="7"/>
        <v>59547.420234796155</v>
      </c>
      <c r="J23" s="584">
        <f t="shared" si="7"/>
        <v>238189.68093918462</v>
      </c>
      <c r="K23" s="584">
        <f t="shared" si="7"/>
        <v>251129.39886901912</v>
      </c>
      <c r="L23" s="584">
        <f t="shared" si="7"/>
        <v>260300.3010934348</v>
      </c>
      <c r="M23" s="584">
        <f t="shared" si="7"/>
        <v>270865.21364540426</v>
      </c>
      <c r="N23" s="584">
        <f t="shared" si="7"/>
        <v>284338.62585208326</v>
      </c>
      <c r="O23" s="585">
        <f t="shared" si="7"/>
        <v>299060.68819962145</v>
      </c>
    </row>
    <row r="24" spans="2:17">
      <c r="B24" s="582"/>
      <c r="C24" s="557"/>
      <c r="D24" s="557"/>
      <c r="E24" s="584"/>
      <c r="F24" s="584"/>
      <c r="G24" s="584"/>
      <c r="H24" s="585"/>
      <c r="I24" s="584"/>
      <c r="J24" s="584"/>
      <c r="K24" s="584"/>
      <c r="L24" s="584"/>
      <c r="M24" s="584"/>
      <c r="N24" s="584"/>
      <c r="O24" s="585"/>
    </row>
    <row r="25" spans="2:17">
      <c r="B25" s="582"/>
      <c r="C25" s="557"/>
      <c r="D25" s="557"/>
      <c r="E25" s="584"/>
      <c r="F25" s="584"/>
      <c r="G25" s="584"/>
      <c r="H25" s="585"/>
      <c r="I25" s="584"/>
      <c r="J25" s="584"/>
      <c r="K25" s="584"/>
      <c r="L25" s="584"/>
      <c r="M25" s="584"/>
      <c r="N25" s="584"/>
      <c r="O25" s="585"/>
    </row>
    <row r="26" spans="2:17">
      <c r="B26" s="586" t="s">
        <v>14</v>
      </c>
      <c r="C26" s="587"/>
      <c r="D26" s="587"/>
      <c r="E26" s="588">
        <f>SUM(E27:E28)</f>
        <v>111505.319208</v>
      </c>
      <c r="F26" s="588">
        <f t="shared" ref="F26:O26" si="8">SUM(F27:F28)</f>
        <v>108194.07101699999</v>
      </c>
      <c r="G26" s="588">
        <f t="shared" si="8"/>
        <v>113394.133873</v>
      </c>
      <c r="H26" s="589">
        <f t="shared" si="8"/>
        <v>87596.006433835733</v>
      </c>
      <c r="I26" s="588">
        <f t="shared" si="8"/>
        <v>29183.066430132454</v>
      </c>
      <c r="J26" s="588">
        <f t="shared" si="8"/>
        <v>116779.07286396819</v>
      </c>
      <c r="K26" s="588">
        <f t="shared" si="8"/>
        <v>121555.34141682055</v>
      </c>
      <c r="L26" s="588">
        <f t="shared" si="8"/>
        <v>124703.52158429375</v>
      </c>
      <c r="M26" s="588">
        <f t="shared" si="8"/>
        <v>128273.60754716089</v>
      </c>
      <c r="N26" s="588">
        <f t="shared" si="8"/>
        <v>132623.09816331131</v>
      </c>
      <c r="O26" s="589">
        <f t="shared" si="8"/>
        <v>136834.08511011058</v>
      </c>
    </row>
    <row r="27" spans="2:17">
      <c r="B27" s="582" t="s">
        <v>11</v>
      </c>
      <c r="C27" s="557"/>
      <c r="D27" s="557"/>
      <c r="E27" s="584">
        <f>E111</f>
        <v>103549.99522</v>
      </c>
      <c r="F27" s="584">
        <f t="shared" ref="F27:O27" si="9">F111</f>
        <v>100708.009693</v>
      </c>
      <c r="G27" s="584">
        <f t="shared" si="9"/>
        <v>105502.86233999999</v>
      </c>
      <c r="H27" s="585">
        <f t="shared" si="9"/>
        <v>81292.853296851987</v>
      </c>
      <c r="I27" s="584">
        <f t="shared" si="9"/>
        <v>27082.015384471204</v>
      </c>
      <c r="J27" s="584">
        <f t="shared" si="9"/>
        <v>108374.86868132319</v>
      </c>
      <c r="K27" s="584">
        <f t="shared" si="9"/>
        <v>112848.58588360033</v>
      </c>
      <c r="L27" s="584">
        <f t="shared" si="9"/>
        <v>115831.33769594235</v>
      </c>
      <c r="M27" s="584">
        <f t="shared" si="9"/>
        <v>119197.36342937741</v>
      </c>
      <c r="N27" s="584">
        <f t="shared" si="9"/>
        <v>123256.41423375875</v>
      </c>
      <c r="O27" s="585">
        <f t="shared" si="9"/>
        <v>127148.93392695324</v>
      </c>
    </row>
    <row r="28" spans="2:17">
      <c r="B28" s="582" t="s">
        <v>12</v>
      </c>
      <c r="C28" s="557"/>
      <c r="D28" s="557"/>
      <c r="E28" s="584">
        <f>E151</f>
        <v>7955.3239879999992</v>
      </c>
      <c r="F28" s="584">
        <f t="shared" ref="F28:O28" si="10">F151</f>
        <v>7486.0613239999993</v>
      </c>
      <c r="G28" s="584">
        <f t="shared" si="10"/>
        <v>7891.2715330000019</v>
      </c>
      <c r="H28" s="585">
        <f t="shared" si="10"/>
        <v>6303.1531369837503</v>
      </c>
      <c r="I28" s="584">
        <f t="shared" si="10"/>
        <v>2101.0510456612501</v>
      </c>
      <c r="J28" s="584">
        <f t="shared" si="10"/>
        <v>8404.2041826450004</v>
      </c>
      <c r="K28" s="584">
        <f t="shared" si="10"/>
        <v>8706.755533220221</v>
      </c>
      <c r="L28" s="584">
        <f t="shared" si="10"/>
        <v>8872.1838883514029</v>
      </c>
      <c r="M28" s="584">
        <f t="shared" si="10"/>
        <v>9076.2441177834844</v>
      </c>
      <c r="N28" s="584">
        <f t="shared" si="10"/>
        <v>9366.6839295525569</v>
      </c>
      <c r="O28" s="585">
        <f t="shared" si="10"/>
        <v>9685.1511831573443</v>
      </c>
    </row>
    <row r="29" spans="2:17">
      <c r="B29" s="582"/>
      <c r="C29" s="557"/>
      <c r="D29" s="557"/>
      <c r="E29" s="584"/>
      <c r="F29" s="584"/>
      <c r="G29" s="584"/>
      <c r="H29" s="585"/>
      <c r="I29" s="584"/>
      <c r="J29" s="584"/>
      <c r="K29" s="584"/>
      <c r="L29" s="584"/>
      <c r="M29" s="584"/>
      <c r="N29" s="584"/>
      <c r="O29" s="585"/>
    </row>
    <row r="30" spans="2:17">
      <c r="B30" s="590" t="s">
        <v>15</v>
      </c>
      <c r="C30" s="591"/>
      <c r="D30" s="591"/>
      <c r="E30" s="592">
        <f>E17-E21-E26</f>
        <v>373051.38829699985</v>
      </c>
      <c r="F30" s="592">
        <f t="shared" ref="F30:O30" si="11">F17-F21-F26</f>
        <v>377971.74648199999</v>
      </c>
      <c r="G30" s="592">
        <f t="shared" si="11"/>
        <v>386070.08071205899</v>
      </c>
      <c r="H30" s="593">
        <f t="shared" si="11"/>
        <v>304819.93008730863</v>
      </c>
      <c r="I30" s="592">
        <f t="shared" si="11"/>
        <v>109329.41922023357</v>
      </c>
      <c r="J30" s="592">
        <f t="shared" si="11"/>
        <v>415179.16908313602</v>
      </c>
      <c r="K30" s="592">
        <f t="shared" si="11"/>
        <v>431578.42461242306</v>
      </c>
      <c r="L30" s="592">
        <f t="shared" si="11"/>
        <v>455898.79896389303</v>
      </c>
      <c r="M30" s="592">
        <f t="shared" si="11"/>
        <v>479632.94123862876</v>
      </c>
      <c r="N30" s="592">
        <f t="shared" si="11"/>
        <v>501407.65023087704</v>
      </c>
      <c r="O30" s="593">
        <f t="shared" si="11"/>
        <v>523352.28936998441</v>
      </c>
    </row>
    <row r="31" spans="2:17">
      <c r="B31" s="582" t="s">
        <v>11</v>
      </c>
      <c r="C31" s="557"/>
      <c r="D31" s="557"/>
      <c r="E31" s="584">
        <f t="shared" ref="E31:O32" si="12">E18-E22-E27</f>
        <v>367214.57502199995</v>
      </c>
      <c r="F31" s="584">
        <f t="shared" si="12"/>
        <v>372283.812714</v>
      </c>
      <c r="G31" s="584">
        <f t="shared" si="12"/>
        <v>380422.79889605893</v>
      </c>
      <c r="H31" s="585">
        <f t="shared" si="12"/>
        <v>296248.26477668097</v>
      </c>
      <c r="I31" s="584">
        <f t="shared" si="12"/>
        <v>106472.19745002412</v>
      </c>
      <c r="J31" s="584">
        <f t="shared" si="12"/>
        <v>403750.28200229892</v>
      </c>
      <c r="K31" s="584">
        <f t="shared" si="12"/>
        <v>419158.7634071387</v>
      </c>
      <c r="L31" s="584">
        <f t="shared" si="12"/>
        <v>442873.05826506217</v>
      </c>
      <c r="M31" s="584">
        <f t="shared" si="12"/>
        <v>465922.48093547113</v>
      </c>
      <c r="N31" s="584">
        <f t="shared" si="12"/>
        <v>486854.17056485644</v>
      </c>
      <c r="O31" s="585">
        <f t="shared" si="12"/>
        <v>507878.77431389142</v>
      </c>
    </row>
    <row r="32" spans="2:17">
      <c r="B32" s="582" t="s">
        <v>12</v>
      </c>
      <c r="C32" s="557"/>
      <c r="D32" s="557"/>
      <c r="E32" s="584">
        <f t="shared" si="12"/>
        <v>5836.8132750000123</v>
      </c>
      <c r="F32" s="584">
        <f t="shared" si="12"/>
        <v>5687.9337679999981</v>
      </c>
      <c r="G32" s="584">
        <f t="shared" si="12"/>
        <v>5647.2818159999924</v>
      </c>
      <c r="H32" s="585">
        <f t="shared" si="12"/>
        <v>8571.6653106276317</v>
      </c>
      <c r="I32" s="584">
        <f t="shared" si="12"/>
        <v>2857.2217702094531</v>
      </c>
      <c r="J32" s="584">
        <f t="shared" si="12"/>
        <v>11428.887080837085</v>
      </c>
      <c r="K32" s="584">
        <f t="shared" si="12"/>
        <v>12419.661205284498</v>
      </c>
      <c r="L32" s="584">
        <f t="shared" si="12"/>
        <v>13025.740698830774</v>
      </c>
      <c r="M32" s="584">
        <f t="shared" si="12"/>
        <v>13710.460303157524</v>
      </c>
      <c r="N32" s="584">
        <f t="shared" si="12"/>
        <v>14553.479666020663</v>
      </c>
      <c r="O32" s="585">
        <f t="shared" si="12"/>
        <v>15473.515056093049</v>
      </c>
    </row>
    <row r="33" spans="2:18">
      <c r="B33" s="582"/>
      <c r="C33" s="557"/>
      <c r="D33" s="557"/>
      <c r="E33" s="584"/>
      <c r="F33" s="584"/>
      <c r="G33" s="584"/>
      <c r="H33" s="585"/>
      <c r="I33" s="584"/>
      <c r="J33" s="584"/>
      <c r="K33" s="584"/>
      <c r="L33" s="584"/>
      <c r="M33" s="584"/>
      <c r="N33" s="584"/>
      <c r="O33" s="585"/>
    </row>
    <row r="34" spans="2:18">
      <c r="B34" s="594" t="s">
        <v>16</v>
      </c>
      <c r="C34" s="595"/>
      <c r="D34" s="595"/>
      <c r="E34" s="596">
        <f>IFERROR(E30/E17,"")</f>
        <v>0.43645618000957209</v>
      </c>
      <c r="F34" s="596">
        <f t="shared" ref="F34:O34" si="13">IFERROR(F30/F17,"")</f>
        <v>0.42768346137392987</v>
      </c>
      <c r="G34" s="596">
        <f t="shared" si="13"/>
        <v>0.41927649610516265</v>
      </c>
      <c r="H34" s="597">
        <f t="shared" si="13"/>
        <v>0.41890774437244555</v>
      </c>
      <c r="I34" s="596">
        <f t="shared" si="13"/>
        <v>0.43686589799877362</v>
      </c>
      <c r="J34" s="596">
        <f t="shared" si="13"/>
        <v>0.4241098903945979</v>
      </c>
      <c r="K34" s="596">
        <f t="shared" si="13"/>
        <v>0.42169495219370645</v>
      </c>
      <c r="L34" s="596">
        <f t="shared" si="13"/>
        <v>0.42755859638207522</v>
      </c>
      <c r="M34" s="596">
        <f t="shared" si="13"/>
        <v>0.43199812504383028</v>
      </c>
      <c r="N34" s="596">
        <f t="shared" si="13"/>
        <v>0.43321180258705932</v>
      </c>
      <c r="O34" s="597">
        <f t="shared" si="13"/>
        <v>0.43401453889863706</v>
      </c>
    </row>
    <row r="35" spans="2:18">
      <c r="B35" s="598" t="s">
        <v>11</v>
      </c>
      <c r="C35" s="599"/>
      <c r="D35" s="599"/>
      <c r="E35" s="600">
        <f t="shared" ref="E35:O36" si="14">IFERROR(E31/E18,"")</f>
        <v>0.56130925147618926</v>
      </c>
      <c r="F35" s="600">
        <f t="shared" si="14"/>
        <v>0.56294427362539456</v>
      </c>
      <c r="G35" s="600">
        <f t="shared" si="14"/>
        <v>0.55825778231455181</v>
      </c>
      <c r="H35" s="601">
        <f t="shared" si="14"/>
        <v>0.55462973602634491</v>
      </c>
      <c r="I35" s="600">
        <f t="shared" si="14"/>
        <v>0.57319283443135882</v>
      </c>
      <c r="J35" s="600">
        <f t="shared" si="14"/>
        <v>0.56004892428040243</v>
      </c>
      <c r="K35" s="600">
        <f t="shared" si="14"/>
        <v>0.55799918464024723</v>
      </c>
      <c r="L35" s="600">
        <f t="shared" si="14"/>
        <v>0.56482746345086543</v>
      </c>
      <c r="M35" s="600">
        <f t="shared" si="14"/>
        <v>0.57055388184327027</v>
      </c>
      <c r="N35" s="600">
        <f t="shared" si="14"/>
        <v>0.57333593838287966</v>
      </c>
      <c r="O35" s="601">
        <f t="shared" si="14"/>
        <v>0.57607375048310905</v>
      </c>
    </row>
    <row r="36" spans="2:18">
      <c r="B36" s="598" t="s">
        <v>12</v>
      </c>
      <c r="C36" s="599"/>
      <c r="D36" s="599"/>
      <c r="E36" s="600">
        <f t="shared" si="14"/>
        <v>2.9108767749091987E-2</v>
      </c>
      <c r="F36" s="600">
        <f t="shared" si="14"/>
        <v>2.5569539231188803E-2</v>
      </c>
      <c r="G36" s="600">
        <f t="shared" si="14"/>
        <v>2.3593828114280232E-2</v>
      </c>
      <c r="H36" s="601">
        <f t="shared" si="14"/>
        <v>4.4294102351012311E-2</v>
      </c>
      <c r="I36" s="600">
        <f t="shared" si="14"/>
        <v>4.4294102351015906E-2</v>
      </c>
      <c r="J36" s="600">
        <f t="shared" si="14"/>
        <v>4.4294102351013206E-2</v>
      </c>
      <c r="K36" s="600">
        <f t="shared" si="14"/>
        <v>4.5617615835205239E-2</v>
      </c>
      <c r="L36" s="600">
        <f t="shared" si="14"/>
        <v>4.6158124018727514E-2</v>
      </c>
      <c r="M36" s="600">
        <f t="shared" si="14"/>
        <v>4.668949684864615E-2</v>
      </c>
      <c r="N36" s="600">
        <f t="shared" si="14"/>
        <v>4.7211888725372096E-2</v>
      </c>
      <c r="O36" s="601">
        <f t="shared" si="14"/>
        <v>4.7725451439730192E-2</v>
      </c>
    </row>
    <row r="37" spans="2:18" s="607" customFormat="1" ht="12.75" thickBot="1">
      <c r="B37" s="602"/>
      <c r="C37" s="603"/>
      <c r="D37" s="603"/>
      <c r="E37" s="604"/>
      <c r="F37" s="604"/>
      <c r="G37" s="604"/>
      <c r="H37" s="605"/>
      <c r="I37" s="604"/>
      <c r="J37" s="604"/>
      <c r="K37" s="604"/>
      <c r="L37" s="604"/>
      <c r="M37" s="604"/>
      <c r="N37" s="604"/>
      <c r="O37" s="605"/>
      <c r="P37" s="558"/>
      <c r="Q37" s="606"/>
    </row>
    <row r="38" spans="2:18" s="607" customFormat="1">
      <c r="B38" s="608"/>
      <c r="E38" s="609"/>
      <c r="F38" s="609"/>
      <c r="G38" s="609"/>
      <c r="H38" s="609"/>
      <c r="I38" s="609"/>
      <c r="J38" s="609"/>
      <c r="K38" s="609"/>
      <c r="L38" s="609"/>
      <c r="M38" s="609"/>
      <c r="N38" s="609"/>
      <c r="O38" s="609"/>
      <c r="P38" s="558"/>
      <c r="Q38" s="606"/>
    </row>
    <row r="39" spans="2:18">
      <c r="B39" s="610" t="s">
        <v>1</v>
      </c>
      <c r="C39" s="611"/>
      <c r="D39" s="611"/>
      <c r="E39" s="611"/>
      <c r="F39" s="611"/>
      <c r="G39" s="611"/>
      <c r="H39" s="611"/>
      <c r="I39" s="612"/>
      <c r="J39" s="612"/>
      <c r="K39" s="612"/>
      <c r="L39" s="612"/>
      <c r="M39" s="612"/>
      <c r="N39" s="612"/>
      <c r="O39" s="613"/>
    </row>
    <row r="40" spans="2:18">
      <c r="B40" s="582" t="s">
        <v>17</v>
      </c>
      <c r="I40" s="752">
        <f>I17-'평가보고서 Key-in'!G7</f>
        <v>-1029.4659256821033</v>
      </c>
      <c r="J40" s="575"/>
      <c r="K40" s="575">
        <f>K17-'평가보고서 Key-in'!H7</f>
        <v>0.49283054401166737</v>
      </c>
      <c r="L40" s="575">
        <f>L17-'평가보고서 Key-in'!I7</f>
        <v>-0.21382045047357678</v>
      </c>
      <c r="M40" s="575">
        <f>M17-'평가보고서 Key-in'!J7</f>
        <v>0.25680369674228132</v>
      </c>
      <c r="N40" s="575">
        <f>N17-'평가보고서 Key-in'!K7</f>
        <v>0.18211037875153124</v>
      </c>
      <c r="O40" s="614">
        <f>O17-'평가보고서 Key-in'!L7</f>
        <v>0.45570927741937339</v>
      </c>
    </row>
    <row r="41" spans="2:18">
      <c r="B41" s="582" t="s">
        <v>18</v>
      </c>
      <c r="I41" s="575">
        <f>I21+I26-'평가보고서 Key-in'!G34+'평가보고서 Key-in'!G37</f>
        <v>0.11485408432781696</v>
      </c>
      <c r="J41" s="575"/>
      <c r="K41" s="575">
        <f>K21+K26-'평가보고서 Key-in'!H34+'평가보고서 Key-in'!H37</f>
        <v>6.8218120955862105E-2</v>
      </c>
      <c r="L41" s="575">
        <f>L21+L26-'평가보고서 Key-in'!I34+'평가보고서 Key-in'!I37</f>
        <v>-1.2784343445673585E-2</v>
      </c>
      <c r="M41" s="575">
        <f>M21+M26-'평가보고서 Key-in'!J34+'평가보고서 Key-in'!J37</f>
        <v>0.31556506804190576</v>
      </c>
      <c r="N41" s="575">
        <f>N21+N26-'평가보고서 Key-in'!K34+'평가보고서 Key-in'!K37</f>
        <v>-0.46812049834989011</v>
      </c>
      <c r="O41" s="614">
        <f>O21+O26-'평가보고서 Key-in'!L34+'평가보고서 Key-in'!L37</f>
        <v>0.16633929300587624</v>
      </c>
      <c r="Q41" s="760" t="s">
        <v>19</v>
      </c>
    </row>
    <row r="42" spans="2:18" ht="12.75" thickBot="1">
      <c r="B42" s="615"/>
      <c r="C42" s="616"/>
      <c r="D42" s="616"/>
      <c r="E42" s="616"/>
      <c r="F42" s="616"/>
      <c r="G42" s="616"/>
      <c r="H42" s="616"/>
      <c r="I42" s="617"/>
      <c r="J42" s="616"/>
      <c r="K42" s="617"/>
      <c r="L42" s="617"/>
      <c r="M42" s="617"/>
      <c r="N42" s="617"/>
      <c r="O42" s="618"/>
    </row>
    <row r="44" spans="2:18">
      <c r="B44" s="557" t="s">
        <v>20</v>
      </c>
    </row>
    <row r="46" spans="2:18">
      <c r="B46" s="560" t="s">
        <v>9</v>
      </c>
      <c r="C46" s="561"/>
      <c r="D46" s="561"/>
      <c r="E46" s="562">
        <v>12</v>
      </c>
      <c r="F46" s="562">
        <v>12</v>
      </c>
      <c r="G46" s="562">
        <v>12</v>
      </c>
      <c r="H46" s="563">
        <v>9</v>
      </c>
      <c r="I46" s="562">
        <v>3</v>
      </c>
      <c r="J46" s="562">
        <v>12</v>
      </c>
      <c r="K46" s="562">
        <v>12</v>
      </c>
      <c r="L46" s="562">
        <v>12</v>
      </c>
      <c r="M46" s="562">
        <v>12</v>
      </c>
      <c r="N46" s="562">
        <v>12</v>
      </c>
      <c r="O46" s="563">
        <v>12</v>
      </c>
    </row>
    <row r="47" spans="2:18">
      <c r="B47" s="565"/>
      <c r="C47" s="566"/>
      <c r="D47" s="566"/>
      <c r="E47" s="567">
        <f>E$1</f>
        <v>2019</v>
      </c>
      <c r="F47" s="567">
        <f t="shared" ref="F47:O47" si="15">F$1</f>
        <v>2020</v>
      </c>
      <c r="G47" s="567">
        <f t="shared" si="15"/>
        <v>2021</v>
      </c>
      <c r="H47" s="568">
        <f t="shared" si="15"/>
        <v>2022</v>
      </c>
      <c r="I47" s="567">
        <f t="shared" si="15"/>
        <v>2022</v>
      </c>
      <c r="J47" s="567">
        <f t="shared" si="15"/>
        <v>2022</v>
      </c>
      <c r="K47" s="567">
        <f t="shared" si="15"/>
        <v>2023</v>
      </c>
      <c r="L47" s="567">
        <f t="shared" si="15"/>
        <v>2024</v>
      </c>
      <c r="M47" s="567">
        <f t="shared" si="15"/>
        <v>2025</v>
      </c>
      <c r="N47" s="567">
        <f t="shared" si="15"/>
        <v>2026</v>
      </c>
      <c r="O47" s="568">
        <f t="shared" si="15"/>
        <v>2027</v>
      </c>
    </row>
    <row r="48" spans="2:18">
      <c r="B48" s="571"/>
      <c r="C48" s="619" t="s">
        <v>21</v>
      </c>
      <c r="D48" s="619" t="s">
        <v>22</v>
      </c>
      <c r="E48" s="573">
        <f t="shared" ref="E48:O48" si="16">E$2</f>
        <v>43830</v>
      </c>
      <c r="F48" s="573">
        <f t="shared" si="16"/>
        <v>44196</v>
      </c>
      <c r="G48" s="573">
        <f t="shared" si="16"/>
        <v>44561</v>
      </c>
      <c r="H48" s="574">
        <f t="shared" si="16"/>
        <v>44834</v>
      </c>
      <c r="I48" s="573">
        <f t="shared" si="16"/>
        <v>44926</v>
      </c>
      <c r="J48" s="573">
        <f t="shared" si="16"/>
        <v>44926</v>
      </c>
      <c r="K48" s="573">
        <f t="shared" si="16"/>
        <v>45291</v>
      </c>
      <c r="L48" s="573">
        <f t="shared" si="16"/>
        <v>45657</v>
      </c>
      <c r="M48" s="573">
        <f t="shared" si="16"/>
        <v>46022</v>
      </c>
      <c r="N48" s="573">
        <f t="shared" si="16"/>
        <v>46387</v>
      </c>
      <c r="O48" s="574">
        <f t="shared" si="16"/>
        <v>46752</v>
      </c>
      <c r="Q48" s="569"/>
      <c r="R48" s="570"/>
    </row>
    <row r="49" spans="2:21" s="557" customFormat="1">
      <c r="B49" s="620" t="s">
        <v>23</v>
      </c>
      <c r="C49" s="621"/>
      <c r="D49" s="621"/>
      <c r="E49" s="622">
        <f t="shared" ref="E49:O49" si="17">SUM(E51,E72)</f>
        <v>654210.80100899993</v>
      </c>
      <c r="F49" s="622">
        <f t="shared" si="17"/>
        <v>661315.56915300002</v>
      </c>
      <c r="G49" s="622">
        <f t="shared" si="17"/>
        <v>681446.47678500018</v>
      </c>
      <c r="H49" s="623">
        <f t="shared" si="17"/>
        <v>534137.00264100009</v>
      </c>
      <c r="I49" s="622">
        <f t="shared" si="17"/>
        <v>185752.84102365104</v>
      </c>
      <c r="J49" s="622">
        <f t="shared" si="17"/>
        <v>720919.66344024497</v>
      </c>
      <c r="K49" s="622">
        <f t="shared" si="17"/>
        <v>751181.67722302023</v>
      </c>
      <c r="L49" s="622">
        <f t="shared" si="17"/>
        <v>784085.56049893249</v>
      </c>
      <c r="M49" s="622">
        <f t="shared" si="17"/>
        <v>816614.33873735147</v>
      </c>
      <c r="N49" s="622">
        <f t="shared" si="17"/>
        <v>849160.39266272227</v>
      </c>
      <c r="O49" s="623">
        <f t="shared" si="17"/>
        <v>881621.10127040558</v>
      </c>
      <c r="P49" s="558"/>
      <c r="Q49" s="624"/>
      <c r="R49" s="625"/>
    </row>
    <row r="50" spans="2:21">
      <c r="B50" s="598" t="s">
        <v>24</v>
      </c>
      <c r="C50" s="626"/>
      <c r="D50" s="626"/>
      <c r="E50" s="627"/>
      <c r="F50" s="627"/>
      <c r="G50" s="627"/>
      <c r="H50" s="628"/>
      <c r="I50" s="627"/>
      <c r="J50" s="629">
        <f>J49/G49-1</f>
        <v>5.7925586234557347E-2</v>
      </c>
      <c r="K50" s="629">
        <f>K49/SUM(H49:I49)-1</f>
        <v>4.3467530253067155E-2</v>
      </c>
      <c r="L50" s="629">
        <f>L49/K49-1</f>
        <v>4.3802829959260769E-2</v>
      </c>
      <c r="M50" s="629">
        <f>M49/L49-1</f>
        <v>4.1486261037277705E-2</v>
      </c>
      <c r="N50" s="629">
        <f>N49/M49-1</f>
        <v>3.9854864630094022E-2</v>
      </c>
      <c r="O50" s="601">
        <f>O49/N49-1</f>
        <v>3.8226828392096568E-2</v>
      </c>
      <c r="P50" s="564"/>
      <c r="Q50" s="559" t="s">
        <v>25</v>
      </c>
    </row>
    <row r="51" spans="2:21" s="608" customFormat="1">
      <c r="B51" s="586" t="s">
        <v>26</v>
      </c>
      <c r="C51" s="630"/>
      <c r="D51" s="630"/>
      <c r="E51" s="631">
        <f>'#18'!F8</f>
        <v>620021.30610099994</v>
      </c>
      <c r="F51" s="631">
        <f>'#18'!G8</f>
        <v>636731.74973000004</v>
      </c>
      <c r="G51" s="631">
        <f>'#18'!H8</f>
        <v>659503.50156600017</v>
      </c>
      <c r="H51" s="632">
        <f>'#18'!I8</f>
        <v>518548.12335400004</v>
      </c>
      <c r="I51" s="631">
        <f>'#18'!J8</f>
        <v>180213.33425710816</v>
      </c>
      <c r="J51" s="631">
        <f>'#18'!K8</f>
        <v>698761.4576111082</v>
      </c>
      <c r="K51" s="631">
        <f>'#18'!L8</f>
        <v>728597.65801070596</v>
      </c>
      <c r="L51" s="631">
        <f>'#18'!M8</f>
        <v>761066.43222924869</v>
      </c>
      <c r="M51" s="631">
        <f>'#18'!N8</f>
        <v>793150.6269731411</v>
      </c>
      <c r="N51" s="631">
        <f>'#18'!O8</f>
        <v>825242.62296682806</v>
      </c>
      <c r="O51" s="632">
        <f>'#18'!P8</f>
        <v>857354.74379231315</v>
      </c>
      <c r="P51" s="558"/>
      <c r="Q51" s="633"/>
      <c r="R51" s="634"/>
    </row>
    <row r="52" spans="2:21" s="557" customFormat="1">
      <c r="B52" s="610" t="s">
        <v>27</v>
      </c>
      <c r="C52" s="635"/>
      <c r="D52" s="635"/>
      <c r="E52" s="636"/>
      <c r="F52" s="636"/>
      <c r="G52" s="636"/>
      <c r="H52" s="637"/>
      <c r="I52" s="636"/>
      <c r="J52" s="636"/>
      <c r="K52" s="636"/>
      <c r="L52" s="636"/>
      <c r="M52" s="636"/>
      <c r="N52" s="636"/>
      <c r="O52" s="637"/>
      <c r="P52" s="638"/>
      <c r="Q52" s="581"/>
    </row>
    <row r="53" spans="2:21" s="557" customFormat="1">
      <c r="B53" s="639" t="s">
        <v>28</v>
      </c>
      <c r="C53" s="640"/>
      <c r="D53" s="640"/>
      <c r="E53" s="580"/>
      <c r="F53" s="580"/>
      <c r="G53" s="580"/>
      <c r="H53" s="641"/>
      <c r="I53" s="580"/>
      <c r="J53" s="580"/>
      <c r="K53" s="580"/>
      <c r="L53" s="580"/>
      <c r="M53" s="580"/>
      <c r="N53" s="580"/>
      <c r="O53" s="641"/>
      <c r="P53" s="638"/>
      <c r="Q53" s="581"/>
    </row>
    <row r="54" spans="2:21">
      <c r="B54" s="642" t="s">
        <v>29</v>
      </c>
      <c r="C54" s="643"/>
      <c r="D54" s="643"/>
      <c r="E54" s="752">
        <f>'#18'!F19</f>
        <v>547308</v>
      </c>
      <c r="F54" s="752">
        <f>'#18'!G19</f>
        <v>548232</v>
      </c>
      <c r="G54" s="752">
        <f>'#18'!H19</f>
        <v>555722</v>
      </c>
      <c r="H54" s="753">
        <f>'#18'!I19</f>
        <v>581836</v>
      </c>
      <c r="I54" s="752">
        <f>'#18'!J19</f>
        <v>598583</v>
      </c>
      <c r="J54" s="752">
        <f>'#18'!K19</f>
        <v>581836</v>
      </c>
      <c r="K54" s="752">
        <f>'#18'!L19</f>
        <v>604165.0392451596</v>
      </c>
      <c r="L54" s="752">
        <f>'#18'!M19</f>
        <v>625966.71245448466</v>
      </c>
      <c r="M54" s="752">
        <f>'#18'!N19</f>
        <v>647348.98707578378</v>
      </c>
      <c r="N54" s="752">
        <f>'#18'!O19</f>
        <v>668408.0012222298</v>
      </c>
      <c r="O54" s="753">
        <f>'#18'!P19</f>
        <v>689228.57414021564</v>
      </c>
      <c r="P54" s="564"/>
      <c r="Q54" s="559" t="s">
        <v>30</v>
      </c>
    </row>
    <row r="55" spans="2:21">
      <c r="B55" s="642" t="s">
        <v>31</v>
      </c>
      <c r="C55" s="643"/>
      <c r="D55" s="643"/>
      <c r="E55" s="752">
        <f>'#18'!F20</f>
        <v>95750</v>
      </c>
      <c r="F55" s="752">
        <f>'#18'!G20</f>
        <v>89229</v>
      </c>
      <c r="G55" s="752">
        <f>'#18'!H20</f>
        <v>98162</v>
      </c>
      <c r="H55" s="753">
        <f>'#18'!I20</f>
        <v>77215</v>
      </c>
      <c r="I55" s="752">
        <f>'#18'!J20</f>
        <v>25738</v>
      </c>
      <c r="J55" s="752">
        <f>'#18'!K20</f>
        <v>102953</v>
      </c>
      <c r="K55" s="752">
        <f>'#18'!L20</f>
        <v>105335</v>
      </c>
      <c r="L55" s="752">
        <f>'#18'!M20</f>
        <v>107769</v>
      </c>
      <c r="M55" s="752">
        <f>'#18'!N20</f>
        <v>110256</v>
      </c>
      <c r="N55" s="752">
        <f>'#18'!O20</f>
        <v>112796</v>
      </c>
      <c r="O55" s="753">
        <f>'#18'!P20</f>
        <v>114746</v>
      </c>
      <c r="P55" s="564"/>
      <c r="Q55" s="559" t="s">
        <v>30</v>
      </c>
    </row>
    <row r="56" spans="2:21">
      <c r="B56" s="642" t="s">
        <v>32</v>
      </c>
      <c r="C56" s="643"/>
      <c r="D56" s="643"/>
      <c r="E56" s="752">
        <f>'#18'!F21</f>
        <v>-92331</v>
      </c>
      <c r="F56" s="752">
        <f>'#18'!G21</f>
        <v>-81739</v>
      </c>
      <c r="G56" s="752">
        <f>'#18'!H21</f>
        <v>-72048</v>
      </c>
      <c r="H56" s="753">
        <f>'#18'!I21</f>
        <v>-60468</v>
      </c>
      <c r="I56" s="752">
        <f>'#18'!J21</f>
        <v>-20155.960754840416</v>
      </c>
      <c r="J56" s="752">
        <f>'#18'!K21</f>
        <v>-80623.960754840416</v>
      </c>
      <c r="K56" s="752">
        <f>'#18'!L21</f>
        <v>-83533.32679067491</v>
      </c>
      <c r="L56" s="752">
        <f>'#18'!M21</f>
        <v>-86386.725378700939</v>
      </c>
      <c r="M56" s="752">
        <f>'#18'!N21</f>
        <v>-89196.985853553968</v>
      </c>
      <c r="N56" s="752">
        <f>'#18'!O21</f>
        <v>-91975.42708201411</v>
      </c>
      <c r="O56" s="753">
        <f>'#18'!P21</f>
        <v>-94656.331385828744</v>
      </c>
      <c r="P56" s="564"/>
      <c r="Q56" s="559" t="s">
        <v>30</v>
      </c>
    </row>
    <row r="57" spans="2:21">
      <c r="B57" s="642" t="s">
        <v>33</v>
      </c>
      <c r="C57" s="643"/>
      <c r="D57" s="643"/>
      <c r="E57" s="752">
        <f>'#18'!F22</f>
        <v>-2495</v>
      </c>
      <c r="F57" s="752">
        <f>'#18'!G22</f>
        <v>0</v>
      </c>
      <c r="G57" s="752">
        <f>'#18'!H22</f>
        <v>0</v>
      </c>
      <c r="H57" s="753">
        <f>'#18'!I22</f>
        <v>0</v>
      </c>
      <c r="I57" s="752">
        <f>'#18'!J22</f>
        <v>0</v>
      </c>
      <c r="J57" s="752">
        <f>'#18'!K22</f>
        <v>0</v>
      </c>
      <c r="K57" s="752">
        <f>'#18'!L22</f>
        <v>0</v>
      </c>
      <c r="L57" s="752">
        <f>'#18'!M22</f>
        <v>0</v>
      </c>
      <c r="M57" s="752">
        <f>'#18'!N22</f>
        <v>0</v>
      </c>
      <c r="N57" s="752">
        <f>'#18'!O22</f>
        <v>0</v>
      </c>
      <c r="O57" s="753">
        <f>'#18'!P22</f>
        <v>0</v>
      </c>
      <c r="P57" s="564"/>
      <c r="Q57" s="559" t="s">
        <v>30</v>
      </c>
    </row>
    <row r="58" spans="2:21" s="557" customFormat="1">
      <c r="B58" s="644" t="s">
        <v>34</v>
      </c>
      <c r="C58" s="640"/>
      <c r="D58" s="640"/>
      <c r="E58" s="754">
        <f>'#18'!F23</f>
        <v>548232</v>
      </c>
      <c r="F58" s="754">
        <f>'#18'!G23</f>
        <v>555722</v>
      </c>
      <c r="G58" s="754">
        <f>'#18'!H23</f>
        <v>581836</v>
      </c>
      <c r="H58" s="755">
        <f>'#18'!I23</f>
        <v>598583</v>
      </c>
      <c r="I58" s="754">
        <f>'#18'!J23</f>
        <v>604165.0392451596</v>
      </c>
      <c r="J58" s="754">
        <f>'#18'!K23</f>
        <v>604165.0392451596</v>
      </c>
      <c r="K58" s="754">
        <f>'#18'!L23</f>
        <v>625966.71245448466</v>
      </c>
      <c r="L58" s="754">
        <f>'#18'!M23</f>
        <v>647348.98707578378</v>
      </c>
      <c r="M58" s="754">
        <f>'#18'!N23</f>
        <v>668408.0012222298</v>
      </c>
      <c r="N58" s="754">
        <f>'#18'!O23</f>
        <v>689228.57414021564</v>
      </c>
      <c r="O58" s="755">
        <f>'#18'!P23</f>
        <v>709318.24275438685</v>
      </c>
      <c r="P58" s="638"/>
      <c r="Q58" s="559" t="s">
        <v>30</v>
      </c>
    </row>
    <row r="59" spans="2:21" s="557" customFormat="1">
      <c r="B59" s="645" t="s">
        <v>35</v>
      </c>
      <c r="C59" s="646"/>
      <c r="D59" s="646"/>
      <c r="E59" s="647"/>
      <c r="F59" s="647"/>
      <c r="G59" s="647"/>
      <c r="H59" s="648"/>
      <c r="I59" s="647"/>
      <c r="J59" s="647"/>
      <c r="K59" s="647"/>
      <c r="L59" s="647"/>
      <c r="M59" s="647"/>
      <c r="N59" s="647"/>
      <c r="O59" s="648"/>
      <c r="P59" s="638"/>
      <c r="Q59" s="581"/>
    </row>
    <row r="60" spans="2:21">
      <c r="B60" s="642" t="s">
        <v>36</v>
      </c>
      <c r="C60" s="643"/>
      <c r="D60" s="643"/>
      <c r="E60" s="649">
        <f>'#18'!F26</f>
        <v>8.264958147258486E-2</v>
      </c>
      <c r="F60" s="649">
        <f>'#18'!G26</f>
        <v>8.3179986730771385E-2</v>
      </c>
      <c r="G60" s="649">
        <f>'#18'!H26</f>
        <v>8.095460804588335E-2</v>
      </c>
      <c r="H60" s="650">
        <f>'#18'!I26</f>
        <v>7.9185573407979548E-2</v>
      </c>
      <c r="I60" s="649">
        <f>'#18'!J26</f>
        <v>7.9185573407979548E-2</v>
      </c>
      <c r="J60" s="649">
        <f>'#18'!K26</f>
        <v>7.9185573407979548E-2</v>
      </c>
      <c r="K60" s="649">
        <f>'#18'!L26</f>
        <v>8.0017021928763324E-2</v>
      </c>
      <c r="L60" s="649">
        <f>'#18'!M26</f>
        <v>8.0257072994549608E-2</v>
      </c>
      <c r="M60" s="649">
        <f>'#18'!N26</f>
        <v>8.0658358359522342E-2</v>
      </c>
      <c r="N60" s="649">
        <f>'#18'!O26</f>
        <v>8.1142308509679476E-2</v>
      </c>
      <c r="O60" s="650">
        <f>'#18'!P26</f>
        <v>8.166973351499239E-2</v>
      </c>
      <c r="P60" s="564"/>
    </row>
    <row r="61" spans="2:21">
      <c r="B61" s="642" t="s">
        <v>37</v>
      </c>
      <c r="C61" s="643"/>
      <c r="D61" s="643"/>
      <c r="E61" s="649">
        <f>'#18'!F27</f>
        <v>8.2323781525164896E-2</v>
      </c>
      <c r="F61" s="649">
        <f>'#18'!G27</f>
        <v>8.2199409315014862E-2</v>
      </c>
      <c r="G61" s="649">
        <f>'#18'!H27</f>
        <v>8.2795513005218729E-2</v>
      </c>
      <c r="H61" s="650">
        <f>'#18'!I27</f>
        <v>7.5965326938633115E-2</v>
      </c>
      <c r="I61" s="649">
        <f>'#18'!J27</f>
        <v>7.5965326938633115E-2</v>
      </c>
      <c r="J61" s="649">
        <f>'#18'!K27</f>
        <v>7.5965326938633115E-2</v>
      </c>
      <c r="K61" s="649">
        <f>'#18'!L27</f>
        <v>7.5850560884024212E-2</v>
      </c>
      <c r="L61" s="649">
        <f>'#18'!M27</f>
        <v>7.573596821440319E-2</v>
      </c>
      <c r="M61" s="649">
        <f>'#18'!N27</f>
        <v>7.5621548667825403E-2</v>
      </c>
      <c r="N61" s="649">
        <f>'#18'!O27</f>
        <v>7.5507301982741928E-2</v>
      </c>
      <c r="O61" s="650">
        <f>'#18'!P27</f>
        <v>7.5393227897999002E-2</v>
      </c>
      <c r="P61" s="564"/>
    </row>
    <row r="62" spans="2:21" s="557" customFormat="1">
      <c r="B62" s="610" t="s">
        <v>38</v>
      </c>
      <c r="C62" s="635"/>
      <c r="D62" s="635"/>
      <c r="E62" s="636"/>
      <c r="F62" s="636"/>
      <c r="G62" s="636"/>
      <c r="H62" s="637"/>
      <c r="I62" s="636"/>
      <c r="J62" s="636"/>
      <c r="K62" s="636"/>
      <c r="L62" s="636"/>
      <c r="M62" s="636"/>
      <c r="N62" s="636"/>
      <c r="O62" s="637"/>
      <c r="P62" s="638"/>
      <c r="Q62" s="581"/>
      <c r="R62" s="581"/>
      <c r="S62" s="581"/>
      <c r="T62" s="581"/>
      <c r="U62" s="581"/>
    </row>
    <row r="63" spans="2:21" s="557" customFormat="1">
      <c r="B63" s="639" t="s">
        <v>28</v>
      </c>
      <c r="C63" s="640"/>
      <c r="D63" s="640"/>
      <c r="E63" s="575"/>
      <c r="F63" s="575"/>
      <c r="G63" s="575"/>
      <c r="H63" s="614"/>
      <c r="I63" s="575"/>
      <c r="J63" s="575"/>
      <c r="K63" s="575"/>
      <c r="L63" s="575"/>
      <c r="M63" s="575"/>
      <c r="N63" s="575"/>
      <c r="O63" s="614"/>
      <c r="P63" s="638"/>
      <c r="Q63" s="581"/>
    </row>
    <row r="64" spans="2:21">
      <c r="B64" s="642" t="s">
        <v>29</v>
      </c>
      <c r="C64" s="643"/>
      <c r="D64" s="643"/>
      <c r="E64" s="752">
        <f>'#18'!F30</f>
        <v>2529</v>
      </c>
      <c r="F64" s="752">
        <f>'#18'!G30</f>
        <v>23331</v>
      </c>
      <c r="G64" s="752">
        <f>'#18'!H30</f>
        <v>45605</v>
      </c>
      <c r="H64" s="753">
        <f>'#18'!I30</f>
        <v>58710</v>
      </c>
      <c r="I64" s="752">
        <f>'#18'!J30</f>
        <v>65571</v>
      </c>
      <c r="J64" s="752">
        <f>'#18'!K30</f>
        <v>58710</v>
      </c>
      <c r="K64" s="752">
        <f>'#18'!L30</f>
        <v>67858</v>
      </c>
      <c r="L64" s="752">
        <f>'#18'!M30</f>
        <v>75645.79304980555</v>
      </c>
      <c r="M64" s="752">
        <f>'#18'!N30</f>
        <v>82275.626957391854</v>
      </c>
      <c r="N64" s="752">
        <f>'#18'!O30</f>
        <v>87919.677506896202</v>
      </c>
      <c r="O64" s="753">
        <f>'#18'!P30</f>
        <v>92724.519837698681</v>
      </c>
      <c r="P64" s="564"/>
      <c r="Q64" s="559" t="s">
        <v>30</v>
      </c>
    </row>
    <row r="65" spans="2:17">
      <c r="B65" s="642" t="s">
        <v>31</v>
      </c>
      <c r="C65" s="643"/>
      <c r="D65" s="643"/>
      <c r="E65" s="752">
        <f>'#18'!F31</f>
        <v>24116</v>
      </c>
      <c r="F65" s="752">
        <f>'#18'!G31</f>
        <v>30021</v>
      </c>
      <c r="G65" s="752">
        <f>'#18'!H31</f>
        <v>24587</v>
      </c>
      <c r="H65" s="753">
        <f>'#18'!I31</f>
        <v>15750</v>
      </c>
      <c r="I65" s="752">
        <f>'#18'!J31</f>
        <v>5250</v>
      </c>
      <c r="J65" s="752">
        <f>'#18'!K31</f>
        <v>21000</v>
      </c>
      <c r="K65" s="752">
        <f>'#18'!L31</f>
        <v>21000</v>
      </c>
      <c r="L65" s="752">
        <f>'#18'!M31</f>
        <v>21000</v>
      </c>
      <c r="M65" s="752">
        <f>'#18'!N31</f>
        <v>21000</v>
      </c>
      <c r="N65" s="752">
        <f>'#18'!O31</f>
        <v>21000</v>
      </c>
      <c r="O65" s="753">
        <f>'#18'!P31</f>
        <v>21000</v>
      </c>
      <c r="P65" s="564"/>
      <c r="Q65" s="559" t="s">
        <v>30</v>
      </c>
    </row>
    <row r="66" spans="2:17">
      <c r="B66" s="642" t="s">
        <v>32</v>
      </c>
      <c r="C66" s="643"/>
      <c r="D66" s="643"/>
      <c r="E66" s="752">
        <f>'#18'!F32</f>
        <v>-3314</v>
      </c>
      <c r="F66" s="752">
        <f>'#18'!G32</f>
        <v>-7747</v>
      </c>
      <c r="G66" s="752">
        <f>'#18'!H32</f>
        <v>-11482</v>
      </c>
      <c r="H66" s="753">
        <f>'#18'!I32</f>
        <v>-8889</v>
      </c>
      <c r="I66" s="752">
        <f>'#18'!J32</f>
        <v>2963.0000000000018</v>
      </c>
      <c r="J66" s="752">
        <f>'#18'!K32</f>
        <v>-11852.000000000002</v>
      </c>
      <c r="K66" s="752">
        <f>'#18'!L32</f>
        <v>-13212.206950194455</v>
      </c>
      <c r="L66" s="752">
        <f>'#18'!M32</f>
        <v>-14370.166092413692</v>
      </c>
      <c r="M66" s="752">
        <f>'#18'!N32</f>
        <v>-15355.949450495651</v>
      </c>
      <c r="N66" s="752">
        <f>'#18'!O32</f>
        <v>-16195.157669197515</v>
      </c>
      <c r="O66" s="753">
        <f>'#18'!P32</f>
        <v>-16909.584859069186</v>
      </c>
      <c r="P66" s="564"/>
      <c r="Q66" s="559" t="s">
        <v>30</v>
      </c>
    </row>
    <row r="67" spans="2:17">
      <c r="B67" s="642" t="s">
        <v>33</v>
      </c>
      <c r="C67" s="643"/>
      <c r="D67" s="643"/>
      <c r="E67" s="752">
        <f>'#18'!F33</f>
        <v>0</v>
      </c>
      <c r="F67" s="752">
        <f>'#18'!G33</f>
        <v>0</v>
      </c>
      <c r="G67" s="752">
        <f>'#18'!H33</f>
        <v>0</v>
      </c>
      <c r="H67" s="753">
        <f>'#18'!I33</f>
        <v>0</v>
      </c>
      <c r="I67" s="752">
        <f>'#18'!J33</f>
        <v>0</v>
      </c>
      <c r="J67" s="752">
        <f>'#18'!K33</f>
        <v>0</v>
      </c>
      <c r="K67" s="752">
        <f>'#18'!L33</f>
        <v>0</v>
      </c>
      <c r="L67" s="752">
        <f>'#18'!M33</f>
        <v>0</v>
      </c>
      <c r="M67" s="752">
        <f>'#18'!N33</f>
        <v>0</v>
      </c>
      <c r="N67" s="752">
        <f>'#18'!O33</f>
        <v>0</v>
      </c>
      <c r="O67" s="753">
        <f>'#18'!P33</f>
        <v>0</v>
      </c>
      <c r="P67" s="564"/>
      <c r="Q67" s="559" t="s">
        <v>30</v>
      </c>
    </row>
    <row r="68" spans="2:17" s="557" customFormat="1">
      <c r="B68" s="644" t="s">
        <v>34</v>
      </c>
      <c r="C68" s="640"/>
      <c r="D68" s="640"/>
      <c r="E68" s="754">
        <f>'#18'!F34</f>
        <v>23331</v>
      </c>
      <c r="F68" s="754">
        <f>'#18'!G34</f>
        <v>45605</v>
      </c>
      <c r="G68" s="754">
        <f>'#18'!H34</f>
        <v>58710</v>
      </c>
      <c r="H68" s="755">
        <f>'#18'!I34</f>
        <v>65571</v>
      </c>
      <c r="I68" s="754">
        <f>'#18'!J34</f>
        <v>73784</v>
      </c>
      <c r="J68" s="754">
        <f>'#18'!K34</f>
        <v>67858</v>
      </c>
      <c r="K68" s="754">
        <f>'#18'!L34</f>
        <v>75645.79304980555</v>
      </c>
      <c r="L68" s="754">
        <f>'#18'!M34</f>
        <v>82275.626957391854</v>
      </c>
      <c r="M68" s="754">
        <f>'#18'!N34</f>
        <v>87919.677506896202</v>
      </c>
      <c r="N68" s="754">
        <f>'#18'!O34</f>
        <v>92724.519837698681</v>
      </c>
      <c r="O68" s="755">
        <f>'#18'!P34</f>
        <v>96814.934978629492</v>
      </c>
      <c r="P68" s="638"/>
      <c r="Q68" s="559" t="s">
        <v>30</v>
      </c>
    </row>
    <row r="69" spans="2:17" s="557" customFormat="1">
      <c r="B69" s="645" t="s">
        <v>35</v>
      </c>
      <c r="C69" s="646"/>
      <c r="D69" s="646"/>
      <c r="E69" s="647"/>
      <c r="F69" s="647"/>
      <c r="G69" s="647"/>
      <c r="H69" s="648"/>
      <c r="I69" s="647"/>
      <c r="J69" s="647"/>
      <c r="K69" s="647"/>
      <c r="L69" s="647"/>
      <c r="M69" s="647"/>
      <c r="N69" s="647"/>
      <c r="O69" s="648"/>
      <c r="P69" s="638"/>
      <c r="Q69" s="581"/>
    </row>
    <row r="70" spans="2:17">
      <c r="B70" s="642" t="s">
        <v>36</v>
      </c>
      <c r="C70" s="643"/>
      <c r="D70" s="643"/>
      <c r="E70" s="649">
        <f>'#18'!F37</f>
        <v>5.7562883231049924E-2</v>
      </c>
      <c r="F70" s="649">
        <f>'#18'!G37</f>
        <v>6.1228599080643556E-2</v>
      </c>
      <c r="G70" s="649">
        <f>'#18'!H37</f>
        <v>6.4401274575995426E-2</v>
      </c>
      <c r="H70" s="650">
        <f>'#18'!I37</f>
        <v>6.9829767591961828E-2</v>
      </c>
      <c r="I70" s="649">
        <f>'#18'!J37</f>
        <v>6.9829767591961828E-2</v>
      </c>
      <c r="J70" s="649">
        <f>'#18'!K37</f>
        <v>6.9829767591961828E-2</v>
      </c>
      <c r="K70" s="649">
        <f>'#18'!L37</f>
        <v>7.1296192711393022E-2</v>
      </c>
      <c r="L70" s="649">
        <f>'#18'!M37</f>
        <v>7.1723969867661386E-2</v>
      </c>
      <c r="M70" s="649">
        <f>'#18'!N37</f>
        <v>7.2441209566337997E-2</v>
      </c>
      <c r="N70" s="649">
        <f>'#18'!O37</f>
        <v>7.3310504081134056E-2</v>
      </c>
      <c r="O70" s="650">
        <f>'#18'!P37</f>
        <v>7.4263540634188788E-2</v>
      </c>
      <c r="P70" s="564"/>
    </row>
    <row r="71" spans="2:17">
      <c r="B71" s="642" t="s">
        <v>37</v>
      </c>
      <c r="C71" s="643"/>
      <c r="D71" s="643"/>
      <c r="E71" s="649">
        <f>'#18'!F38</f>
        <v>5.2761632770066395E-2</v>
      </c>
      <c r="F71" s="649">
        <f>'#18'!G38</f>
        <v>5.4785765586678727E-2</v>
      </c>
      <c r="G71" s="649">
        <f>'#18'!H38</f>
        <v>5.462353727573592E-2</v>
      </c>
      <c r="H71" s="650">
        <f>'#18'!I38</f>
        <v>5.9336273693743294E-2</v>
      </c>
      <c r="I71" s="649">
        <f>'#18'!J38</f>
        <v>5.9336273693743294E-2</v>
      </c>
      <c r="J71" s="649">
        <f>'#18'!K38</f>
        <v>5.9336273693743294E-2</v>
      </c>
      <c r="K71" s="649">
        <f>'#18'!L38</f>
        <v>6.0582335441311898E-2</v>
      </c>
      <c r="L71" s="649">
        <f>'#18'!M38</f>
        <v>6.0945829453959773E-2</v>
      </c>
      <c r="M71" s="649">
        <f>'#18'!N38</f>
        <v>6.1555287748499374E-2</v>
      </c>
      <c r="N71" s="649">
        <f>'#18'!O38</f>
        <v>6.2293951201481366E-2</v>
      </c>
      <c r="O71" s="650">
        <f>'#18'!P38</f>
        <v>6.3103772567100619E-2</v>
      </c>
      <c r="P71" s="564"/>
    </row>
    <row r="72" spans="2:17" s="557" customFormat="1">
      <c r="B72" s="576" t="s">
        <v>39</v>
      </c>
      <c r="C72" s="577"/>
      <c r="D72" s="577"/>
      <c r="E72" s="578">
        <f>E73*E74</f>
        <v>34189.494907999993</v>
      </c>
      <c r="F72" s="578">
        <f t="shared" ref="F72:O72" si="18">F73*F74</f>
        <v>24583.819422999994</v>
      </c>
      <c r="G72" s="578">
        <f t="shared" si="18"/>
        <v>21942.975219</v>
      </c>
      <c r="H72" s="578">
        <f t="shared" si="18"/>
        <v>15588.879287000002</v>
      </c>
      <c r="I72" s="578">
        <f t="shared" si="18"/>
        <v>5539.5067665428796</v>
      </c>
      <c r="J72" s="578">
        <f t="shared" si="18"/>
        <v>22158.20582913675</v>
      </c>
      <c r="K72" s="578">
        <f t="shared" si="18"/>
        <v>22584.019212314273</v>
      </c>
      <c r="L72" s="578">
        <f t="shared" si="18"/>
        <v>23019.128269683752</v>
      </c>
      <c r="M72" s="578">
        <f t="shared" si="18"/>
        <v>23463.711764210413</v>
      </c>
      <c r="N72" s="578">
        <f t="shared" si="18"/>
        <v>23917.769695894254</v>
      </c>
      <c r="O72" s="579">
        <f t="shared" si="18"/>
        <v>24266.357478092479</v>
      </c>
      <c r="P72" s="564"/>
      <c r="Q72" s="581"/>
    </row>
    <row r="73" spans="2:17">
      <c r="B73" s="651" t="s">
        <v>40</v>
      </c>
      <c r="C73" s="643"/>
      <c r="D73" s="643"/>
      <c r="E73" s="575">
        <f>E55+E65</f>
        <v>119866</v>
      </c>
      <c r="F73" s="575">
        <f t="shared" ref="F73:O73" si="19">F55+F65</f>
        <v>119250</v>
      </c>
      <c r="G73" s="575">
        <f t="shared" si="19"/>
        <v>122749</v>
      </c>
      <c r="H73" s="575">
        <f t="shared" si="19"/>
        <v>92965</v>
      </c>
      <c r="I73" s="575">
        <f t="shared" si="19"/>
        <v>30988</v>
      </c>
      <c r="J73" s="575">
        <f t="shared" si="19"/>
        <v>123953</v>
      </c>
      <c r="K73" s="575">
        <f t="shared" si="19"/>
        <v>126335</v>
      </c>
      <c r="L73" s="575">
        <f t="shared" si="19"/>
        <v>128769</v>
      </c>
      <c r="M73" s="575">
        <f t="shared" si="19"/>
        <v>131256</v>
      </c>
      <c r="N73" s="575">
        <f t="shared" si="19"/>
        <v>133796</v>
      </c>
      <c r="O73" s="575">
        <f t="shared" si="19"/>
        <v>135746</v>
      </c>
      <c r="P73" s="564"/>
    </row>
    <row r="74" spans="2:17">
      <c r="B74" s="651" t="s">
        <v>41</v>
      </c>
      <c r="C74" s="643"/>
      <c r="D74" s="643"/>
      <c r="E74" s="652">
        <f>'#18'!F81</f>
        <v>0.28523096547811716</v>
      </c>
      <c r="F74" s="652">
        <f>'#18'!G81</f>
        <v>0.20615362199580708</v>
      </c>
      <c r="G74" s="652">
        <f>'#18'!H81</f>
        <v>0.17876296522985929</v>
      </c>
      <c r="H74" s="653">
        <f>'#18'!I81</f>
        <v>0.16768546535793041</v>
      </c>
      <c r="I74" s="737">
        <f>J74</f>
        <v>0.17876296522985929</v>
      </c>
      <c r="J74" s="652">
        <f>'#18'!K81</f>
        <v>0.17876296522985929</v>
      </c>
      <c r="K74" s="652">
        <f>'#18'!L81</f>
        <v>0.17876296522985929</v>
      </c>
      <c r="L74" s="652">
        <f>'#18'!M81</f>
        <v>0.17876296522985929</v>
      </c>
      <c r="M74" s="652">
        <f>'#18'!N81</f>
        <v>0.17876296522985929</v>
      </c>
      <c r="N74" s="652">
        <f>'#18'!O81</f>
        <v>0.17876296522985929</v>
      </c>
      <c r="O74" s="653">
        <f>'#18'!P81</f>
        <v>0.17876296522985929</v>
      </c>
      <c r="P74" s="564"/>
      <c r="Q74" s="559" t="s">
        <v>42</v>
      </c>
    </row>
    <row r="75" spans="2:17" s="557" customFormat="1">
      <c r="B75" s="590" t="s">
        <v>43</v>
      </c>
      <c r="C75" s="654"/>
      <c r="D75" s="591"/>
      <c r="E75" s="592">
        <f t="shared" ref="E75:O75" si="20">SUM(E77,E111)</f>
        <v>286996.22598699998</v>
      </c>
      <c r="F75" s="592">
        <f t="shared" si="20"/>
        <v>289031.75643900002</v>
      </c>
      <c r="G75" s="592">
        <f t="shared" si="20"/>
        <v>301023.67788894125</v>
      </c>
      <c r="H75" s="593">
        <f t="shared" si="20"/>
        <v>237888.73786431912</v>
      </c>
      <c r="I75" s="592">
        <f t="shared" si="20"/>
        <v>79280.64357362692</v>
      </c>
      <c r="J75" s="592">
        <f t="shared" si="20"/>
        <v>317169.38143794605</v>
      </c>
      <c r="K75" s="592">
        <f t="shared" si="20"/>
        <v>332022.91381588159</v>
      </c>
      <c r="L75" s="592">
        <f t="shared" si="20"/>
        <v>341212.50223387033</v>
      </c>
      <c r="M75" s="592">
        <f t="shared" si="20"/>
        <v>350691.85780188034</v>
      </c>
      <c r="N75" s="592">
        <f t="shared" si="20"/>
        <v>362306.22209786589</v>
      </c>
      <c r="O75" s="593">
        <f t="shared" si="20"/>
        <v>373742.32695651415</v>
      </c>
      <c r="P75" s="564"/>
      <c r="Q75" s="559"/>
    </row>
    <row r="76" spans="2:17" s="557" customFormat="1">
      <c r="B76" s="655" t="s">
        <v>44</v>
      </c>
      <c r="C76" s="656"/>
      <c r="D76" s="657"/>
      <c r="E76" s="658">
        <f>IFERROR(E75/E49,"")</f>
        <v>0.43869074852381074</v>
      </c>
      <c r="F76" s="658">
        <f t="shared" ref="F76:O76" si="21">IFERROR(F75/F49,"")</f>
        <v>0.43705572637460544</v>
      </c>
      <c r="G76" s="658">
        <f t="shared" si="21"/>
        <v>0.44174221768544819</v>
      </c>
      <c r="H76" s="659">
        <f t="shared" si="21"/>
        <v>0.44537026397365509</v>
      </c>
      <c r="I76" s="658">
        <f t="shared" si="21"/>
        <v>0.42680716556864123</v>
      </c>
      <c r="J76" s="658">
        <f t="shared" si="21"/>
        <v>0.43995107571959763</v>
      </c>
      <c r="K76" s="658">
        <f t="shared" si="21"/>
        <v>0.44200081535975277</v>
      </c>
      <c r="L76" s="658">
        <f t="shared" si="21"/>
        <v>0.43517253654913451</v>
      </c>
      <c r="M76" s="658">
        <f t="shared" si="21"/>
        <v>0.42944611815672973</v>
      </c>
      <c r="N76" s="658">
        <f t="shared" si="21"/>
        <v>0.42666406161712039</v>
      </c>
      <c r="O76" s="659">
        <f t="shared" si="21"/>
        <v>0.42392624951689095</v>
      </c>
      <c r="P76" s="564"/>
      <c r="Q76" s="559"/>
    </row>
    <row r="77" spans="2:17" s="557" customFormat="1">
      <c r="B77" s="660" t="s">
        <v>45</v>
      </c>
      <c r="C77" s="661"/>
      <c r="D77" s="662"/>
      <c r="E77" s="663">
        <f>SUM(E78,E104)</f>
        <v>183446.230767</v>
      </c>
      <c r="F77" s="663">
        <f t="shared" ref="F77:O77" si="22">SUM(F78,F104)</f>
        <v>188323.74674599999</v>
      </c>
      <c r="G77" s="663">
        <f t="shared" si="22"/>
        <v>195520.81554894123</v>
      </c>
      <c r="H77" s="664">
        <f t="shared" si="22"/>
        <v>156595.88456746715</v>
      </c>
      <c r="I77" s="663">
        <f>SUM(I78,I104)</f>
        <v>52198.628189155716</v>
      </c>
      <c r="J77" s="663">
        <f t="shared" si="22"/>
        <v>208794.51275662286</v>
      </c>
      <c r="K77" s="663">
        <f t="shared" si="22"/>
        <v>219174.32793228125</v>
      </c>
      <c r="L77" s="663">
        <f t="shared" si="22"/>
        <v>225381.16453792801</v>
      </c>
      <c r="M77" s="663">
        <f t="shared" si="22"/>
        <v>231494.4943725029</v>
      </c>
      <c r="N77" s="663">
        <f t="shared" si="22"/>
        <v>239049.8078641071</v>
      </c>
      <c r="O77" s="664">
        <f t="shared" si="22"/>
        <v>246593.39302956092</v>
      </c>
      <c r="P77" s="564"/>
      <c r="Q77" s="559"/>
    </row>
    <row r="78" spans="2:17" s="557" customFormat="1">
      <c r="B78" s="576" t="s">
        <v>46</v>
      </c>
      <c r="C78" s="630"/>
      <c r="D78" s="577"/>
      <c r="E78" s="578">
        <f>SUM(E79,E84,E89,E94,E99)</f>
        <v>137736.373678</v>
      </c>
      <c r="F78" s="578">
        <f t="shared" ref="F78:O78" si="23">SUM(F79,F84,F89,F94,F99)</f>
        <v>142179.64018399999</v>
      </c>
      <c r="G78" s="578">
        <f t="shared" si="23"/>
        <v>147332.30980094124</v>
      </c>
      <c r="H78" s="579">
        <f t="shared" si="23"/>
        <v>116770.64193291175</v>
      </c>
      <c r="I78" s="578">
        <f t="shared" si="23"/>
        <v>38923.547310970578</v>
      </c>
      <c r="J78" s="578">
        <f t="shared" si="23"/>
        <v>155694.18924388231</v>
      </c>
      <c r="K78" s="578">
        <f t="shared" si="23"/>
        <v>164166.17120622404</v>
      </c>
      <c r="L78" s="578">
        <f t="shared" si="23"/>
        <v>168630.65063927873</v>
      </c>
      <c r="M78" s="578">
        <f t="shared" si="23"/>
        <v>173035.90196370997</v>
      </c>
      <c r="N78" s="578">
        <f t="shared" si="23"/>
        <v>178894.60610303219</v>
      </c>
      <c r="O78" s="579">
        <f t="shared" si="23"/>
        <v>184810.64111708308</v>
      </c>
      <c r="P78" s="564"/>
      <c r="Q78" s="559"/>
    </row>
    <row r="79" spans="2:17" s="557" customFormat="1">
      <c r="B79" s="639" t="s">
        <v>47</v>
      </c>
      <c r="C79" s="640"/>
      <c r="D79" s="640"/>
      <c r="E79" s="580">
        <f>E80*E83</f>
        <v>98296.654473999995</v>
      </c>
      <c r="F79" s="580">
        <f t="shared" ref="F79:O79" si="24">F80*F83</f>
        <v>102748.25024599998</v>
      </c>
      <c r="G79" s="580">
        <f t="shared" si="24"/>
        <v>104751.99668111831</v>
      </c>
      <c r="H79" s="641">
        <f>'#26'!J10</f>
        <v>81526.145334225395</v>
      </c>
      <c r="I79" s="580">
        <f>'#26'!K10</f>
        <v>27175.381778075131</v>
      </c>
      <c r="J79" s="580">
        <f t="shared" si="24"/>
        <v>108701.52711230052</v>
      </c>
      <c r="K79" s="580">
        <f t="shared" si="24"/>
        <v>114954.24326600808</v>
      </c>
      <c r="L79" s="580">
        <f t="shared" si="24"/>
        <v>118300.46944697389</v>
      </c>
      <c r="M79" s="580">
        <f t="shared" si="24"/>
        <v>121554.81153116672</v>
      </c>
      <c r="N79" s="580">
        <f t="shared" si="24"/>
        <v>125828.89163041978</v>
      </c>
      <c r="O79" s="641">
        <f t="shared" si="24"/>
        <v>130125.7933731641</v>
      </c>
      <c r="P79" s="638"/>
      <c r="Q79" s="581"/>
    </row>
    <row r="80" spans="2:17">
      <c r="B80" s="651" t="s">
        <v>48</v>
      </c>
      <c r="C80" s="643"/>
      <c r="D80" s="643"/>
      <c r="E80" s="575">
        <f>'#26'!G11</f>
        <v>1830.5833333333333</v>
      </c>
      <c r="F80" s="575">
        <f>'#26'!H11</f>
        <v>1842.9166666666667</v>
      </c>
      <c r="G80" s="575">
        <f>'#26'!I11</f>
        <v>1815.6666666666667</v>
      </c>
      <c r="H80" s="614">
        <f>'#26'!J11</f>
        <v>1803</v>
      </c>
      <c r="I80" s="575">
        <f>'#26'!K11</f>
        <v>1803</v>
      </c>
      <c r="J80" s="575">
        <f>'#26'!L11</f>
        <v>1803</v>
      </c>
      <c r="K80" s="575">
        <f>'#26'!M11</f>
        <v>1840.4555491304914</v>
      </c>
      <c r="L80" s="575">
        <f>'#26'!N11</f>
        <v>1858.714170528657</v>
      </c>
      <c r="M80" s="575">
        <f>'#26'!O11</f>
        <v>1866.9069071342581</v>
      </c>
      <c r="N80" s="575">
        <f>'#26'!P11</f>
        <v>1872.6265738596023</v>
      </c>
      <c r="O80" s="614">
        <f>'#26'!Q11</f>
        <v>1872.8960019234662</v>
      </c>
      <c r="P80" s="564"/>
    </row>
    <row r="81" spans="2:17">
      <c r="B81" s="665" t="s">
        <v>49</v>
      </c>
      <c r="C81" s="666"/>
      <c r="D81" s="666"/>
      <c r="E81" s="739"/>
      <c r="F81" s="739">
        <f>F80/E80-1</f>
        <v>6.737378795466098E-3</v>
      </c>
      <c r="G81" s="739">
        <f t="shared" ref="G81" si="25">G80/F80-1</f>
        <v>-1.4786344110332306E-2</v>
      </c>
      <c r="H81" s="740"/>
      <c r="I81" s="739"/>
      <c r="J81" s="739">
        <f>J80/G80-1</f>
        <v>-6.9763172388470629E-3</v>
      </c>
      <c r="K81" s="739">
        <f t="shared" ref="K81" si="26">K80/J80-1</f>
        <v>2.0774015047416272E-2</v>
      </c>
      <c r="L81" s="739">
        <f t="shared" ref="L81" si="27">L80/K80-1</f>
        <v>9.9207076241487613E-3</v>
      </c>
      <c r="M81" s="739">
        <f t="shared" ref="M81" si="28">M80/L80-1</f>
        <v>4.4077442005356904E-3</v>
      </c>
      <c r="N81" s="739">
        <f t="shared" ref="N81" si="29">N80/M80-1</f>
        <v>3.0637128736772379E-3</v>
      </c>
      <c r="O81" s="740">
        <f t="shared" ref="O81" si="30">O80/N80-1</f>
        <v>1.4387709094010326E-4</v>
      </c>
      <c r="P81" s="564"/>
    </row>
    <row r="82" spans="2:17">
      <c r="B82" s="665" t="s">
        <v>50</v>
      </c>
      <c r="C82" s="666"/>
      <c r="D82" s="666"/>
      <c r="E82" s="667">
        <f>IFERROR(SUM(E$58,E$68)/E80,"")</f>
        <v>312.22998133563982</v>
      </c>
      <c r="F82" s="667">
        <f t="shared" ref="F82:O82" si="31">IFERROR(SUM(F$58,F$68)/F80,"")</f>
        <v>326.29093375536962</v>
      </c>
      <c r="G82" s="667">
        <f t="shared" si="31"/>
        <v>352.78832384798972</v>
      </c>
      <c r="H82" s="668">
        <f t="shared" si="31"/>
        <v>368.36051026067668</v>
      </c>
      <c r="I82" s="667">
        <f t="shared" si="31"/>
        <v>376.01166902116449</v>
      </c>
      <c r="J82" s="667">
        <f t="shared" si="31"/>
        <v>372.724924706134</v>
      </c>
      <c r="K82" s="667">
        <f t="shared" si="31"/>
        <v>381.21676224984708</v>
      </c>
      <c r="L82" s="667">
        <f t="shared" si="31"/>
        <v>392.54266503259896</v>
      </c>
      <c r="M82" s="667">
        <f t="shared" si="31"/>
        <v>405.12340269290939</v>
      </c>
      <c r="N82" s="667">
        <f t="shared" si="31"/>
        <v>417.57022189760949</v>
      </c>
      <c r="O82" s="668">
        <f t="shared" si="31"/>
        <v>430.42068374598307</v>
      </c>
      <c r="P82" s="564"/>
      <c r="Q82" s="559" t="s">
        <v>51</v>
      </c>
    </row>
    <row r="83" spans="2:17">
      <c r="B83" s="651" t="s">
        <v>52</v>
      </c>
      <c r="C83" s="643"/>
      <c r="D83" s="643"/>
      <c r="E83" s="575">
        <f>'#26'!G13</f>
        <v>53.696902339327174</v>
      </c>
      <c r="F83" s="575">
        <f>'#26'!H13</f>
        <v>55.753063665023724</v>
      </c>
      <c r="G83" s="575">
        <f>'#26'!I13</f>
        <v>57.693407388168701</v>
      </c>
      <c r="H83" s="614">
        <f>'#26'!J13</f>
        <v>60.289255192623692</v>
      </c>
      <c r="I83" s="575">
        <f>'#26'!K13</f>
        <v>60.289255192623692</v>
      </c>
      <c r="J83" s="575">
        <f>'#26'!L13</f>
        <v>60.289255192623692</v>
      </c>
      <c r="K83" s="575">
        <f>'#26'!M13</f>
        <v>62.459668379558146</v>
      </c>
      <c r="L83" s="575">
        <f>'#26'!N13</f>
        <v>63.646402078769746</v>
      </c>
      <c r="M83" s="575">
        <f>'#26'!O13</f>
        <v>65.110269326581445</v>
      </c>
      <c r="N83" s="575">
        <f>'#26'!P13</f>
        <v>67.19379794503206</v>
      </c>
      <c r="O83" s="614">
        <f>'#26'!Q13</f>
        <v>69.478387075163155</v>
      </c>
      <c r="P83" s="564"/>
    </row>
    <row r="84" spans="2:17" s="557" customFormat="1">
      <c r="B84" s="639" t="s">
        <v>53</v>
      </c>
      <c r="C84" s="640"/>
      <c r="D84" s="640"/>
      <c r="E84" s="580">
        <f>E85*E88</f>
        <v>7906.8828300000005</v>
      </c>
      <c r="F84" s="580">
        <f t="shared" ref="F84" si="32">F85*F88</f>
        <v>8160.4060590000008</v>
      </c>
      <c r="G84" s="580">
        <f t="shared" ref="G84" si="33">G85*G88</f>
        <v>8478.4947159999992</v>
      </c>
      <c r="H84" s="641">
        <f>'#26'!J15</f>
        <v>6644.6444871518488</v>
      </c>
      <c r="I84" s="641">
        <f>'#26'!K15</f>
        <v>2214.8814957172831</v>
      </c>
      <c r="J84" s="580">
        <f t="shared" ref="J84" si="34">J85*J88</f>
        <v>8859.5259828691323</v>
      </c>
      <c r="K84" s="580">
        <f t="shared" ref="K84" si="35">K85*K88</f>
        <v>9056.8378173500241</v>
      </c>
      <c r="L84" s="580">
        <f t="shared" ref="L84" si="36">L85*L88</f>
        <v>9089.6824129093784</v>
      </c>
      <c r="M84" s="580">
        <f t="shared" ref="M84" si="37">M85*M88</f>
        <v>9144.0419837910231</v>
      </c>
      <c r="N84" s="580">
        <f t="shared" ref="N84" si="38">N85*N88</f>
        <v>9267.236445634373</v>
      </c>
      <c r="O84" s="641">
        <f t="shared" ref="O84" si="39">O85*O88</f>
        <v>9392.0271382401097</v>
      </c>
      <c r="P84" s="638"/>
      <c r="Q84" s="581"/>
    </row>
    <row r="85" spans="2:17">
      <c r="B85" s="651" t="s">
        <v>54</v>
      </c>
      <c r="C85" s="643"/>
      <c r="D85" s="643"/>
      <c r="E85" s="575">
        <f>'#26'!G16</f>
        <v>122.33333333333333</v>
      </c>
      <c r="F85" s="575">
        <f>'#26'!H16</f>
        <v>121.41666666666667</v>
      </c>
      <c r="G85" s="575">
        <f>'#26'!I16</f>
        <v>120</v>
      </c>
      <c r="H85" s="614">
        <f>'#26'!J16</f>
        <v>120</v>
      </c>
      <c r="I85" s="575">
        <f>'#26'!K16</f>
        <v>120</v>
      </c>
      <c r="J85" s="575">
        <f>'#26'!L16</f>
        <v>120</v>
      </c>
      <c r="K85" s="575">
        <f>'#26'!M16</f>
        <v>118.40978574550026</v>
      </c>
      <c r="L85" s="575">
        <f>'#26'!N16</f>
        <v>116.62335474319306</v>
      </c>
      <c r="M85" s="575">
        <f>'#26'!O16</f>
        <v>114.68309321633643</v>
      </c>
      <c r="N85" s="575">
        <f>'#26'!P16</f>
        <v>112.62420368134106</v>
      </c>
      <c r="O85" s="614">
        <f>'#26'!Q16</f>
        <v>110.38759956965342</v>
      </c>
      <c r="P85" s="564"/>
      <c r="Q85" s="744" t="s">
        <v>55</v>
      </c>
    </row>
    <row r="86" spans="2:17">
      <c r="B86" s="665" t="s">
        <v>56</v>
      </c>
      <c r="C86" s="666"/>
      <c r="D86" s="666"/>
      <c r="E86" s="739"/>
      <c r="F86" s="739">
        <f>F85/E85-1</f>
        <v>-7.4931880108991544E-3</v>
      </c>
      <c r="G86" s="739">
        <f t="shared" ref="G86" si="40">G85/F85-1</f>
        <v>-1.1667810569663706E-2</v>
      </c>
      <c r="H86" s="740"/>
      <c r="I86" s="739"/>
      <c r="J86" s="739">
        <f>J85/G85-1</f>
        <v>0</v>
      </c>
      <c r="K86" s="739">
        <f t="shared" ref="K86" si="41">K85/J85-1</f>
        <v>-1.32517854541645E-2</v>
      </c>
      <c r="L86" s="739">
        <f t="shared" ref="L86" si="42">L85/K85-1</f>
        <v>-1.5086852755116009E-2</v>
      </c>
      <c r="M86" s="739">
        <f t="shared" ref="M86" si="43">M85/L85-1</f>
        <v>-1.6636989487475495E-2</v>
      </c>
      <c r="N86" s="739">
        <f t="shared" ref="N86" si="44">N85/M85-1</f>
        <v>-1.7952860157961714E-2</v>
      </c>
      <c r="O86" s="740">
        <f t="shared" ref="O86" si="45">O85/N85-1</f>
        <v>-1.9859000450878961E-2</v>
      </c>
      <c r="P86" s="564"/>
    </row>
    <row r="87" spans="2:17">
      <c r="B87" s="665" t="s">
        <v>50</v>
      </c>
      <c r="C87" s="666"/>
      <c r="D87" s="666"/>
      <c r="E87" s="667">
        <f>IFERROR(SUM(E$58,E$68)/E85,"")</f>
        <v>4672.1771117166218</v>
      </c>
      <c r="F87" s="667">
        <f t="shared" ref="F87:O87" si="46">IFERROR(SUM(F$58,F$68)/F85,"")</f>
        <v>4952.5902539464651</v>
      </c>
      <c r="G87" s="667">
        <f t="shared" si="46"/>
        <v>5337.8833333333332</v>
      </c>
      <c r="H87" s="668">
        <f t="shared" si="46"/>
        <v>5534.6166666666668</v>
      </c>
      <c r="I87" s="667">
        <f t="shared" si="46"/>
        <v>5649.5753270429968</v>
      </c>
      <c r="J87" s="667">
        <f t="shared" si="46"/>
        <v>5600.1919937096636</v>
      </c>
      <c r="K87" s="667">
        <f t="shared" si="46"/>
        <v>5925.2915718661579</v>
      </c>
      <c r="L87" s="667">
        <f t="shared" si="46"/>
        <v>6256.2478642448887</v>
      </c>
      <c r="M87" s="667">
        <f t="shared" si="46"/>
        <v>6594.9361629303203</v>
      </c>
      <c r="N87" s="667">
        <f t="shared" si="46"/>
        <v>6943.0288376588442</v>
      </c>
      <c r="O87" s="668">
        <f t="shared" si="46"/>
        <v>7302.75122274359</v>
      </c>
      <c r="P87" s="564"/>
      <c r="Q87" s="559" t="s">
        <v>51</v>
      </c>
    </row>
    <row r="88" spans="2:17">
      <c r="B88" s="651" t="s">
        <v>52</v>
      </c>
      <c r="C88" s="643"/>
      <c r="D88" s="643"/>
      <c r="E88" s="575">
        <f>'#26'!G18</f>
        <v>64.633919591280659</v>
      </c>
      <c r="F88" s="575">
        <f>'#26'!H18</f>
        <v>67.209933224433769</v>
      </c>
      <c r="G88" s="575">
        <f>'#26'!I18</f>
        <v>70.65412263333333</v>
      </c>
      <c r="H88" s="614">
        <f>'#26'!J18</f>
        <v>73.82938319057611</v>
      </c>
      <c r="I88" s="575">
        <f>'#26'!K18</f>
        <v>73.82938319057611</v>
      </c>
      <c r="J88" s="575">
        <f>'#26'!L18</f>
        <v>73.82938319057611</v>
      </c>
      <c r="K88" s="575">
        <f>'#26'!M18</f>
        <v>76.487240985436856</v>
      </c>
      <c r="L88" s="575">
        <f>'#26'!N18</f>
        <v>77.940498564160151</v>
      </c>
      <c r="M88" s="575">
        <f>'#26'!O18</f>
        <v>79.733130031135829</v>
      </c>
      <c r="N88" s="575">
        <f>'#26'!P18</f>
        <v>82.284590192132171</v>
      </c>
      <c r="O88" s="614">
        <f>'#26'!Q18</f>
        <v>85.082266258664674</v>
      </c>
      <c r="P88" s="564"/>
    </row>
    <row r="89" spans="2:17" s="557" customFormat="1">
      <c r="B89" s="639" t="s">
        <v>57</v>
      </c>
      <c r="C89" s="640"/>
      <c r="D89" s="640"/>
      <c r="E89" s="580">
        <f>E90*E93</f>
        <v>25621.445157999999</v>
      </c>
      <c r="F89" s="580">
        <f t="shared" ref="F89" si="47">F90*F93</f>
        <v>25971.345703999996</v>
      </c>
      <c r="G89" s="580">
        <f t="shared" ref="G89" si="48">G90*G93</f>
        <v>27496.396713822935</v>
      </c>
      <c r="H89" s="641">
        <f>'#26'!J20</f>
        <v>22622.132169430006</v>
      </c>
      <c r="I89" s="641">
        <f>'#26'!K20</f>
        <v>7540.7107231433356</v>
      </c>
      <c r="J89" s="580">
        <f t="shared" ref="J89" si="49">J90*J93</f>
        <v>30162.842892573342</v>
      </c>
      <c r="K89" s="580">
        <f t="shared" ref="K89" si="50">K90*K93</f>
        <v>31897.866309505582</v>
      </c>
      <c r="L89" s="580">
        <f t="shared" ref="L89" si="51">L90*L93</f>
        <v>32826.387713581295</v>
      </c>
      <c r="M89" s="580">
        <f t="shared" ref="M89" si="52">M90*M93</f>
        <v>33729.412828424327</v>
      </c>
      <c r="N89" s="580">
        <f t="shared" ref="N89" si="53">N90*N93</f>
        <v>34915.398066799651</v>
      </c>
      <c r="O89" s="641">
        <f t="shared" ref="O89" si="54">O90*O93</f>
        <v>36107.715926854398</v>
      </c>
      <c r="P89" s="638"/>
      <c r="Q89" s="581"/>
    </row>
    <row r="90" spans="2:17">
      <c r="B90" s="651" t="s">
        <v>58</v>
      </c>
      <c r="C90" s="643"/>
      <c r="D90" s="643"/>
      <c r="E90" s="575">
        <f>'#26'!G21</f>
        <v>427.25</v>
      </c>
      <c r="F90" s="575">
        <f>'#26'!H21</f>
        <v>408.16666666666669</v>
      </c>
      <c r="G90" s="575">
        <f>'#26'!I21</f>
        <v>420.16666666666669</v>
      </c>
      <c r="H90" s="614">
        <f>'#26'!J21</f>
        <v>438.55555556000002</v>
      </c>
      <c r="I90" s="575">
        <f>'#26'!K21</f>
        <v>438.55555556000002</v>
      </c>
      <c r="J90" s="575">
        <f>'#26'!L21</f>
        <v>438.55555556000002</v>
      </c>
      <c r="K90" s="575">
        <f>'#26'!M21</f>
        <v>447.66611527033137</v>
      </c>
      <c r="L90" s="575">
        <f>'#26'!N21</f>
        <v>452.10727991316674</v>
      </c>
      <c r="M90" s="575">
        <f>'#26'!O21</f>
        <v>454.10005315422393</v>
      </c>
      <c r="N90" s="575">
        <f>'#26'!P21</f>
        <v>455.49128533301007</v>
      </c>
      <c r="O90" s="614">
        <f>'#26'!Q21</f>
        <v>455.5568200940923</v>
      </c>
      <c r="P90" s="564"/>
    </row>
    <row r="91" spans="2:17">
      <c r="B91" s="665" t="s">
        <v>59</v>
      </c>
      <c r="C91" s="666"/>
      <c r="D91" s="666"/>
      <c r="E91" s="739"/>
      <c r="F91" s="739">
        <f>F90/E90-1</f>
        <v>-4.466549639165196E-2</v>
      </c>
      <c r="G91" s="739">
        <f t="shared" ref="G91" si="55">G90/F90-1</f>
        <v>2.9399755002041728E-2</v>
      </c>
      <c r="H91" s="740"/>
      <c r="I91" s="739"/>
      <c r="J91" s="739">
        <f>J90/G90-1</f>
        <v>4.3765701451804917E-2</v>
      </c>
      <c r="K91" s="739">
        <f t="shared" ref="K91" si="56">K90/J90-1</f>
        <v>2.077401504741605E-2</v>
      </c>
      <c r="L91" s="739">
        <f t="shared" ref="L91" si="57">L90/K90-1</f>
        <v>9.9207076241485392E-3</v>
      </c>
      <c r="M91" s="739">
        <f t="shared" ref="M91" si="58">M90/L90-1</f>
        <v>4.4077442005356904E-3</v>
      </c>
      <c r="N91" s="739">
        <f t="shared" ref="N91" si="59">N90/M90-1</f>
        <v>3.0637128736772379E-3</v>
      </c>
      <c r="O91" s="740">
        <f t="shared" ref="O91" si="60">O90/N90-1</f>
        <v>1.4387709094010326E-4</v>
      </c>
      <c r="P91" s="564"/>
    </row>
    <row r="92" spans="2:17">
      <c r="B92" s="665" t="s">
        <v>50</v>
      </c>
      <c r="C92" s="666"/>
      <c r="D92" s="666"/>
      <c r="E92" s="667">
        <f>IFERROR(SUM(E$58,E$68)/E90,"")</f>
        <v>1337.7717963721475</v>
      </c>
      <c r="F92" s="667">
        <f t="shared" ref="F92:O92" si="61">IFERROR(SUM(F$58,F$68)/F90,"")</f>
        <v>1473.2388730093915</v>
      </c>
      <c r="G92" s="667">
        <f t="shared" si="61"/>
        <v>1524.5045616818722</v>
      </c>
      <c r="H92" s="668">
        <f t="shared" si="61"/>
        <v>1514.4124651480677</v>
      </c>
      <c r="I92" s="667">
        <f t="shared" si="61"/>
        <v>1545.8680904850776</v>
      </c>
      <c r="J92" s="667">
        <f t="shared" si="61"/>
        <v>1532.3555493147053</v>
      </c>
      <c r="K92" s="667">
        <f t="shared" si="61"/>
        <v>1567.2673932013117</v>
      </c>
      <c r="L92" s="667">
        <f t="shared" si="61"/>
        <v>1613.8307133061644</v>
      </c>
      <c r="M92" s="667">
        <f t="shared" si="61"/>
        <v>1665.5529403170051</v>
      </c>
      <c r="N92" s="667">
        <f t="shared" si="61"/>
        <v>1716.7245985973755</v>
      </c>
      <c r="O92" s="668">
        <f t="shared" si="61"/>
        <v>1769.5557220864671</v>
      </c>
      <c r="P92" s="564"/>
      <c r="Q92" s="559" t="s">
        <v>51</v>
      </c>
    </row>
    <row r="93" spans="2:17">
      <c r="B93" s="651" t="s">
        <v>52</v>
      </c>
      <c r="C93" s="643"/>
      <c r="D93" s="643"/>
      <c r="E93" s="575">
        <f>'#26'!G23</f>
        <v>59.968274214160324</v>
      </c>
      <c r="F93" s="575">
        <f>'#26'!H23</f>
        <v>63.629266730910565</v>
      </c>
      <c r="G93" s="575">
        <f>'#26'!I23</f>
        <v>65.441642317706311</v>
      </c>
      <c r="H93" s="614">
        <f>'#26'!J23</f>
        <v>68.777701046467939</v>
      </c>
      <c r="I93" s="575">
        <f>'#26'!K23</f>
        <v>68.777701046467939</v>
      </c>
      <c r="J93" s="575">
        <f>'#26'!L23</f>
        <v>68.777701046467939</v>
      </c>
      <c r="K93" s="575">
        <f>'#26'!M23</f>
        <v>71.253698284140782</v>
      </c>
      <c r="L93" s="575">
        <f>'#26'!N23</f>
        <v>72.607518551539457</v>
      </c>
      <c r="M93" s="575">
        <f>'#26'!O23</f>
        <v>74.27749147822486</v>
      </c>
      <c r="N93" s="575">
        <f>'#26'!P23</f>
        <v>76.654371205528051</v>
      </c>
      <c r="O93" s="614">
        <f>'#26'!Q23</f>
        <v>79.260619826516006</v>
      </c>
      <c r="P93" s="564"/>
    </row>
    <row r="94" spans="2:17" s="557" customFormat="1">
      <c r="B94" s="639" t="s">
        <v>60</v>
      </c>
      <c r="C94" s="640"/>
      <c r="D94" s="640"/>
      <c r="E94" s="580">
        <f>E95*E98</f>
        <v>1471.5951430000002</v>
      </c>
      <c r="F94" s="580">
        <f t="shared" ref="F94" si="62">F95*F98</f>
        <v>1246.016707</v>
      </c>
      <c r="G94" s="580">
        <f t="shared" ref="G94" si="63">G95*G98</f>
        <v>1581.6416759999997</v>
      </c>
      <c r="H94" s="641">
        <f>'#26'!J25</f>
        <v>1260.3409719265308</v>
      </c>
      <c r="I94" s="641">
        <f>'#26'!K25</f>
        <v>420.11365730884359</v>
      </c>
      <c r="J94" s="580">
        <f t="shared" ref="J94" si="64">J95*J98</f>
        <v>1680.4546292353743</v>
      </c>
      <c r="K94" s="580">
        <f t="shared" ref="K94" si="65">K95*K98</f>
        <v>1740.950995887848</v>
      </c>
      <c r="L94" s="580">
        <f t="shared" ref="L94" si="66">L95*L98</f>
        <v>1774.0290648097168</v>
      </c>
      <c r="M94" s="580">
        <f t="shared" ref="M94" si="67">M95*M98</f>
        <v>1814.8317333003397</v>
      </c>
      <c r="N94" s="580">
        <f t="shared" ref="N94" si="68">N95*N98</f>
        <v>1872.906348765951</v>
      </c>
      <c r="O94" s="641">
        <f t="shared" ref="O94" si="69">O95*O98</f>
        <v>1936.5851646239933</v>
      </c>
      <c r="P94" s="638"/>
      <c r="Q94" s="581"/>
    </row>
    <row r="95" spans="2:17">
      <c r="B95" s="651" t="s">
        <v>61</v>
      </c>
      <c r="C95" s="643"/>
      <c r="D95" s="643"/>
      <c r="E95" s="575">
        <f>'#26'!G26</f>
        <v>18.083333333333332</v>
      </c>
      <c r="F95" s="575">
        <f>'#26'!H26</f>
        <v>18.25</v>
      </c>
      <c r="G95" s="575">
        <f>'#26'!I26</f>
        <v>19.416666666666668</v>
      </c>
      <c r="H95" s="614">
        <f>'#26'!J26</f>
        <v>20.888888888899999</v>
      </c>
      <c r="I95" s="575">
        <f>'#26'!K26</f>
        <v>20.888888888899999</v>
      </c>
      <c r="J95" s="575">
        <f>'#26'!L26</f>
        <v>20.888888888899999</v>
      </c>
      <c r="K95" s="575">
        <f>'#26'!M26</f>
        <v>20.888888888899999</v>
      </c>
      <c r="L95" s="575">
        <f>'#26'!N26</f>
        <v>20.888888888899999</v>
      </c>
      <c r="M95" s="575">
        <f>'#26'!O26</f>
        <v>20.888888888899995</v>
      </c>
      <c r="N95" s="575">
        <f>'#26'!P26</f>
        <v>20.888888888899999</v>
      </c>
      <c r="O95" s="614">
        <f>'#26'!Q26</f>
        <v>20.888888888899999</v>
      </c>
      <c r="P95" s="564"/>
    </row>
    <row r="96" spans="2:17">
      <c r="B96" s="665" t="s">
        <v>62</v>
      </c>
      <c r="C96" s="666"/>
      <c r="D96" s="666"/>
      <c r="E96" s="739"/>
      <c r="F96" s="739">
        <f>F95/E95-1</f>
        <v>9.2165898617511122E-3</v>
      </c>
      <c r="G96" s="739">
        <f t="shared" ref="G96" si="70">G95/F95-1</f>
        <v>6.3926940639269514E-2</v>
      </c>
      <c r="H96" s="740"/>
      <c r="I96" s="739"/>
      <c r="J96" s="739">
        <f>J95/G95-1</f>
        <v>7.5822603720171466E-2</v>
      </c>
      <c r="K96" s="739">
        <f t="shared" ref="K96" si="71">K95/J95-1</f>
        <v>0</v>
      </c>
      <c r="L96" s="739">
        <f t="shared" ref="L96" si="72">L95/K95-1</f>
        <v>0</v>
      </c>
      <c r="M96" s="739">
        <f t="shared" ref="M96" si="73">M95/L95-1</f>
        <v>0</v>
      </c>
      <c r="N96" s="739">
        <f t="shared" ref="N96" si="74">N95/M95-1</f>
        <v>0</v>
      </c>
      <c r="O96" s="740">
        <f t="shared" ref="O96" si="75">O95/N95-1</f>
        <v>0</v>
      </c>
      <c r="P96" s="564"/>
    </row>
    <row r="97" spans="2:17">
      <c r="B97" s="665" t="s">
        <v>50</v>
      </c>
      <c r="C97" s="666"/>
      <c r="D97" s="666"/>
      <c r="E97" s="667">
        <f>IFERROR(SUM(E$58,E$68)/E95,"")</f>
        <v>31607.170506912444</v>
      </c>
      <c r="F97" s="667">
        <f t="shared" ref="F97:O97" si="76">IFERROR(SUM(F$58,F$68)/F95,"")</f>
        <v>32949.424657534248</v>
      </c>
      <c r="G97" s="667">
        <f t="shared" si="76"/>
        <v>32989.493562231757</v>
      </c>
      <c r="H97" s="668">
        <f t="shared" si="76"/>
        <v>31794.606382961814</v>
      </c>
      <c r="I97" s="667">
        <f t="shared" si="76"/>
        <v>32455.007197889314</v>
      </c>
      <c r="J97" s="667">
        <f t="shared" si="76"/>
        <v>32171.315708527763</v>
      </c>
      <c r="K97" s="667">
        <f t="shared" si="76"/>
        <v>33587.8327102939</v>
      </c>
      <c r="L97" s="667">
        <f t="shared" si="76"/>
        <v>34928.837905824934</v>
      </c>
      <c r="M97" s="667">
        <f t="shared" si="76"/>
        <v>36207.176109353801</v>
      </c>
      <c r="N97" s="667">
        <f t="shared" si="76"/>
        <v>37433.924711688756</v>
      </c>
      <c r="O97" s="668">
        <f t="shared" si="76"/>
        <v>38591.481912730254</v>
      </c>
      <c r="P97" s="564"/>
      <c r="Q97" s="559" t="s">
        <v>51</v>
      </c>
    </row>
    <row r="98" spans="2:17" s="671" customFormat="1">
      <c r="B98" s="669" t="s">
        <v>52</v>
      </c>
      <c r="C98" s="670"/>
      <c r="D98" s="670"/>
      <c r="E98" s="671">
        <f>'#26'!G28</f>
        <v>81.37853325345624</v>
      </c>
      <c r="F98" s="671">
        <f>'#26'!H28</f>
        <v>68.274888054794516</v>
      </c>
      <c r="G98" s="671">
        <f>'#26'!I28</f>
        <v>81.457940394849771</v>
      </c>
      <c r="H98" s="672">
        <f>'#26'!J28</f>
        <v>80.447296080374073</v>
      </c>
      <c r="I98" s="671">
        <f>'#26'!K28</f>
        <v>80.447296080374073</v>
      </c>
      <c r="J98" s="671">
        <f>'#26'!L28</f>
        <v>80.447296080374073</v>
      </c>
      <c r="K98" s="671">
        <f>'#26'!M28</f>
        <v>83.343398739267542</v>
      </c>
      <c r="L98" s="671">
        <f>'#26'!N28</f>
        <v>84.926923315313616</v>
      </c>
      <c r="M98" s="671">
        <f>'#26'!O28</f>
        <v>86.880242551565814</v>
      </c>
      <c r="N98" s="671">
        <f>'#26'!P28</f>
        <v>89.66041031321592</v>
      </c>
      <c r="O98" s="672">
        <f>'#26'!Q28</f>
        <v>92.708864263865266</v>
      </c>
      <c r="P98" s="670"/>
      <c r="Q98" s="673"/>
    </row>
    <row r="99" spans="2:17" s="557" customFormat="1">
      <c r="B99" s="639" t="s">
        <v>63</v>
      </c>
      <c r="C99" s="640"/>
      <c r="D99" s="640"/>
      <c r="E99" s="580">
        <f>E100*E103</f>
        <v>4439.7960730000004</v>
      </c>
      <c r="F99" s="580">
        <f t="shared" ref="F99" si="77">F100*F103</f>
        <v>4053.6214680000003</v>
      </c>
      <c r="G99" s="580">
        <f t="shared" ref="G99" si="78">G100*G103</f>
        <v>5023.7800140000008</v>
      </c>
      <c r="H99" s="641">
        <f>'#26'!J30</f>
        <v>4717.3789701779569</v>
      </c>
      <c r="I99" s="641">
        <f>'#26'!K30</f>
        <v>1572.4596567259857</v>
      </c>
      <c r="J99" s="580">
        <f t="shared" ref="J99" si="79">J100*J103</f>
        <v>6289.8386269039429</v>
      </c>
      <c r="K99" s="580">
        <f t="shared" ref="K99" si="80">K100*K103</f>
        <v>6516.2728174724853</v>
      </c>
      <c r="L99" s="580">
        <f t="shared" ref="L99" si="81">L100*L103</f>
        <v>6640.0820010044617</v>
      </c>
      <c r="M99" s="580">
        <f t="shared" ref="M99" si="82">M100*M103</f>
        <v>6792.8038870275632</v>
      </c>
      <c r="N99" s="580">
        <f t="shared" ref="N99" si="83">N100*N103</f>
        <v>7010.173611412446</v>
      </c>
      <c r="O99" s="641">
        <f t="shared" ref="O99" si="84">O100*O103</f>
        <v>7248.5195142004695</v>
      </c>
      <c r="P99" s="638"/>
      <c r="Q99" s="581"/>
    </row>
    <row r="100" spans="2:17">
      <c r="B100" s="651" t="s">
        <v>64</v>
      </c>
      <c r="C100" s="643"/>
      <c r="D100" s="643"/>
      <c r="E100" s="575">
        <f>'#26'!G31</f>
        <v>57.833333333333336</v>
      </c>
      <c r="F100" s="575">
        <f>'#26'!H31</f>
        <v>48.916666666666664</v>
      </c>
      <c r="G100" s="575">
        <f>'#26'!I31</f>
        <v>53.25</v>
      </c>
      <c r="H100" s="614">
        <f>'#26'!J31</f>
        <v>59</v>
      </c>
      <c r="I100" s="575">
        <f>'#26'!K31</f>
        <v>59</v>
      </c>
      <c r="J100" s="575">
        <f>'#26'!L31</f>
        <v>59</v>
      </c>
      <c r="K100" s="575">
        <f>'#26'!M31</f>
        <v>59</v>
      </c>
      <c r="L100" s="575">
        <f>'#26'!N31</f>
        <v>59</v>
      </c>
      <c r="M100" s="575">
        <f>'#26'!O31</f>
        <v>59</v>
      </c>
      <c r="N100" s="575">
        <f>'#26'!P31</f>
        <v>59</v>
      </c>
      <c r="O100" s="614">
        <f>'#26'!Q31</f>
        <v>59</v>
      </c>
      <c r="P100" s="564"/>
    </row>
    <row r="101" spans="2:17">
      <c r="B101" s="665" t="s">
        <v>65</v>
      </c>
      <c r="C101" s="666"/>
      <c r="D101" s="666"/>
      <c r="E101" s="739"/>
      <c r="F101" s="739">
        <f>F100/E100-1</f>
        <v>-0.15417867435158505</v>
      </c>
      <c r="G101" s="739">
        <f t="shared" ref="G101" si="85">G100/F100-1</f>
        <v>8.8586030664395299E-2</v>
      </c>
      <c r="H101" s="740"/>
      <c r="I101" s="739"/>
      <c r="J101" s="739">
        <f>J100/G100-1</f>
        <v>0.107981220657277</v>
      </c>
      <c r="K101" s="739">
        <f t="shared" ref="K101" si="86">K100/J100-1</f>
        <v>0</v>
      </c>
      <c r="L101" s="739">
        <f t="shared" ref="L101" si="87">L100/K100-1</f>
        <v>0</v>
      </c>
      <c r="M101" s="739">
        <f t="shared" ref="M101" si="88">M100/L100-1</f>
        <v>0</v>
      </c>
      <c r="N101" s="739">
        <f t="shared" ref="N101" si="89">N100/M100-1</f>
        <v>0</v>
      </c>
      <c r="O101" s="740">
        <f t="shared" ref="O101" si="90">O100/N100-1</f>
        <v>0</v>
      </c>
      <c r="P101" s="564"/>
    </row>
    <row r="102" spans="2:17">
      <c r="B102" s="665" t="s">
        <v>66</v>
      </c>
      <c r="C102" s="666"/>
      <c r="D102" s="666"/>
      <c r="E102" s="667">
        <f>IFERROR(SUM(E$58,E$68)/E100,"")</f>
        <v>9882.9337175792498</v>
      </c>
      <c r="F102" s="667">
        <f t="shared" ref="F102:O102" si="91">IFERROR(SUM(F$58,F$68)/F100,"")</f>
        <v>12292.885860306644</v>
      </c>
      <c r="G102" s="667">
        <f t="shared" si="91"/>
        <v>12029.032863849765</v>
      </c>
      <c r="H102" s="668">
        <f t="shared" si="91"/>
        <v>11256.847457627118</v>
      </c>
      <c r="I102" s="667">
        <f t="shared" si="91"/>
        <v>11490.661682121348</v>
      </c>
      <c r="J102" s="667">
        <f t="shared" si="91"/>
        <v>11390.221004155248</v>
      </c>
      <c r="K102" s="667">
        <f t="shared" si="91"/>
        <v>11891.737381428647</v>
      </c>
      <c r="L102" s="667">
        <f t="shared" si="91"/>
        <v>12366.518881918231</v>
      </c>
      <c r="M102" s="667">
        <f t="shared" si="91"/>
        <v>12819.113198798746</v>
      </c>
      <c r="N102" s="667">
        <f t="shared" si="91"/>
        <v>13253.442270812107</v>
      </c>
      <c r="O102" s="668">
        <f t="shared" si="91"/>
        <v>13663.274198864683</v>
      </c>
      <c r="P102" s="564"/>
      <c r="Q102" s="559" t="s">
        <v>51</v>
      </c>
    </row>
    <row r="103" spans="2:17" s="671" customFormat="1">
      <c r="B103" s="669" t="s">
        <v>52</v>
      </c>
      <c r="C103" s="670"/>
      <c r="D103" s="670"/>
      <c r="E103" s="671">
        <f>'#26'!G33</f>
        <v>76.768808178674362</v>
      </c>
      <c r="F103" s="671">
        <f>'#26'!H33</f>
        <v>82.867900538330503</v>
      </c>
      <c r="G103" s="671">
        <f>'#26'!I33</f>
        <v>94.343286647887339</v>
      </c>
      <c r="H103" s="672">
        <f>'#26'!J33</f>
        <v>106.60743435430412</v>
      </c>
      <c r="I103" s="671">
        <f>'#26'!K33</f>
        <v>106.60743435430412</v>
      </c>
      <c r="J103" s="671">
        <f>'#26'!L33</f>
        <v>106.60743435430412</v>
      </c>
      <c r="K103" s="671">
        <f>'#26'!M33</f>
        <v>110.44530199105907</v>
      </c>
      <c r="L103" s="671">
        <f>'#26'!N33</f>
        <v>112.54376272888918</v>
      </c>
      <c r="M103" s="671">
        <f>'#26'!O33</f>
        <v>115.13226927165361</v>
      </c>
      <c r="N103" s="671">
        <f>'#26'!P33</f>
        <v>118.81650188834654</v>
      </c>
      <c r="O103" s="672">
        <f>'#26'!Q33</f>
        <v>122.85626295255032</v>
      </c>
      <c r="P103" s="670"/>
      <c r="Q103" s="673"/>
    </row>
    <row r="104" spans="2:17" s="557" customFormat="1">
      <c r="B104" s="576" t="s">
        <v>67</v>
      </c>
      <c r="C104" s="630"/>
      <c r="D104" s="577"/>
      <c r="E104" s="578">
        <f t="shared" ref="E104:H104" si="92">E105+E107+E109</f>
        <v>45709.857088999997</v>
      </c>
      <c r="F104" s="578">
        <f t="shared" si="92"/>
        <v>46144.106562000001</v>
      </c>
      <c r="G104" s="578">
        <f t="shared" si="92"/>
        <v>48188.505748000003</v>
      </c>
      <c r="H104" s="579">
        <f t="shared" si="92"/>
        <v>39825.242634555405</v>
      </c>
      <c r="I104" s="578">
        <f>I105+I107+I109</f>
        <v>13275.080878185134</v>
      </c>
      <c r="J104" s="578">
        <f t="shared" ref="J104:O104" si="93">J105+J107+J109</f>
        <v>53100.323512740535</v>
      </c>
      <c r="K104" s="578">
        <f t="shared" si="93"/>
        <v>55008.15672605719</v>
      </c>
      <c r="L104" s="578">
        <f t="shared" si="93"/>
        <v>56750.513898649289</v>
      </c>
      <c r="M104" s="578">
        <f t="shared" si="93"/>
        <v>58458.592408792916</v>
      </c>
      <c r="N104" s="578">
        <f t="shared" si="93"/>
        <v>60155.201761074917</v>
      </c>
      <c r="O104" s="579">
        <f t="shared" si="93"/>
        <v>61782.751912477819</v>
      </c>
      <c r="P104" s="564"/>
      <c r="Q104" s="559"/>
    </row>
    <row r="105" spans="2:17">
      <c r="B105" s="651" t="s">
        <v>68</v>
      </c>
      <c r="C105" s="643" t="s">
        <v>69</v>
      </c>
      <c r="D105" s="643"/>
      <c r="E105" s="575">
        <f>'#26'!G103</f>
        <v>6669.136708</v>
      </c>
      <c r="F105" s="575">
        <f>'#26'!H103</f>
        <v>6055.5184170000011</v>
      </c>
      <c r="G105" s="575">
        <f>'#26'!I103</f>
        <v>6772.0051059999996</v>
      </c>
      <c r="H105" s="614">
        <f>'#26'!J103</f>
        <v>5447.7139220146919</v>
      </c>
      <c r="I105" s="575">
        <f>'#26'!K103</f>
        <v>1815.9046406715638</v>
      </c>
      <c r="J105" s="575">
        <f>'#26'!L103</f>
        <v>7263.6185626862552</v>
      </c>
      <c r="K105" s="575">
        <f>'#26'!M103</f>
        <v>7517.4056174203524</v>
      </c>
      <c r="L105" s="575">
        <f>'#26'!N103</f>
        <v>7637.5355022467702</v>
      </c>
      <c r="M105" s="575">
        <f>'#26'!O103</f>
        <v>7747.911803113815</v>
      </c>
      <c r="N105" s="575">
        <f>'#26'!P103</f>
        <v>7864.9089704121207</v>
      </c>
      <c r="O105" s="614">
        <f>'#26'!Q103</f>
        <v>7968.2990777935502</v>
      </c>
      <c r="P105" s="564"/>
    </row>
    <row r="106" spans="2:17">
      <c r="B106" s="598" t="s">
        <v>24</v>
      </c>
      <c r="C106" s="643"/>
      <c r="D106" s="643"/>
      <c r="E106" s="575"/>
      <c r="F106" s="575"/>
      <c r="G106" s="575"/>
      <c r="H106" s="614"/>
      <c r="I106" s="575"/>
      <c r="J106" s="575"/>
      <c r="K106" s="739">
        <f>K105/SUM(H105:I105)-1</f>
        <v>3.4939479894748438E-2</v>
      </c>
      <c r="L106" s="739">
        <f>L105/K105-1</f>
        <v>1.5980231869893613E-2</v>
      </c>
      <c r="M106" s="739">
        <f>M105/L105-1</f>
        <v>1.4451821642540885E-2</v>
      </c>
      <c r="N106" s="739">
        <f>N105/M105-1</f>
        <v>1.5100477428161341E-2</v>
      </c>
      <c r="O106" s="740">
        <f>O105/N105-1</f>
        <v>1.3145747493122251E-2</v>
      </c>
      <c r="P106" s="564"/>
    </row>
    <row r="107" spans="2:17">
      <c r="B107" s="651" t="s">
        <v>70</v>
      </c>
      <c r="C107" s="643" t="s">
        <v>71</v>
      </c>
      <c r="D107" s="643"/>
      <c r="E107" s="575">
        <f>'#26'!G108</f>
        <v>12396.082686999998</v>
      </c>
      <c r="F107" s="575">
        <f>'#26'!H108</f>
        <v>10164.076360000003</v>
      </c>
      <c r="G107" s="575">
        <f>'#26'!I108</f>
        <v>8319.5578419999983</v>
      </c>
      <c r="H107" s="614">
        <f>'#26'!J108</f>
        <v>8288.8635504407066</v>
      </c>
      <c r="I107" s="575">
        <f>'#26'!K108</f>
        <v>2762.9545168135687</v>
      </c>
      <c r="J107" s="575">
        <f>'#26'!L108</f>
        <v>11051.818067254275</v>
      </c>
      <c r="K107" s="575">
        <f>'#26'!M108</f>
        <v>11450.62983261599</v>
      </c>
      <c r="L107" s="575">
        <f>'#26'!N108</f>
        <v>11841.769659696873</v>
      </c>
      <c r="M107" s="575">
        <f>'#26'!O108</f>
        <v>12226.996175473158</v>
      </c>
      <c r="N107" s="575">
        <f>'#26'!P108</f>
        <v>12607.860954132102</v>
      </c>
      <c r="O107" s="614">
        <f>'#26'!Q108</f>
        <v>12975.355509647345</v>
      </c>
      <c r="P107" s="564"/>
    </row>
    <row r="108" spans="2:17">
      <c r="B108" s="598" t="s">
        <v>24</v>
      </c>
      <c r="C108" s="643"/>
      <c r="D108" s="643"/>
      <c r="E108" s="575"/>
      <c r="F108" s="575"/>
      <c r="G108" s="575"/>
      <c r="H108" s="614"/>
      <c r="I108" s="575"/>
      <c r="J108" s="575"/>
      <c r="K108" s="739">
        <f>K107/SUM(H107:I107)-1</f>
        <v>3.6085625273127198E-2</v>
      </c>
      <c r="L108" s="739">
        <f>L107/K107-1</f>
        <v>3.4158804607128168E-2</v>
      </c>
      <c r="M108" s="739">
        <f>M107/L107-1</f>
        <v>3.253116103815068E-2</v>
      </c>
      <c r="N108" s="739">
        <f>N107/M107-1</f>
        <v>3.1149496834140145E-2</v>
      </c>
      <c r="O108" s="740">
        <f>O107/N107-1</f>
        <v>2.9148049526577235E-2</v>
      </c>
      <c r="P108" s="564"/>
    </row>
    <row r="109" spans="2:17">
      <c r="B109" s="651" t="s">
        <v>72</v>
      </c>
      <c r="C109" s="643" t="s">
        <v>73</v>
      </c>
      <c r="D109" s="643"/>
      <c r="E109" s="575">
        <f>'#26'!G110</f>
        <v>26644.637694000001</v>
      </c>
      <c r="F109" s="575">
        <f>'#26'!H110</f>
        <v>29924.511784999999</v>
      </c>
      <c r="G109" s="575">
        <f>'#26'!I110</f>
        <v>33096.942800000004</v>
      </c>
      <c r="H109" s="614">
        <f>'#26'!J110</f>
        <v>26088.665162100006</v>
      </c>
      <c r="I109" s="575">
        <f>'#26'!K110</f>
        <v>8696.2217207000012</v>
      </c>
      <c r="J109" s="575">
        <f>'#26'!L110</f>
        <v>34784.886882800005</v>
      </c>
      <c r="K109" s="575">
        <f>'#26'!M110</f>
        <v>36040.121276020844</v>
      </c>
      <c r="L109" s="575">
        <f>'#26'!N110</f>
        <v>37271.208736705645</v>
      </c>
      <c r="M109" s="575">
        <f>'#26'!O110</f>
        <v>38483.684430205947</v>
      </c>
      <c r="N109" s="575">
        <f>'#26'!P110</f>
        <v>39682.431836530697</v>
      </c>
      <c r="O109" s="614">
        <f>'#26'!Q110</f>
        <v>40839.097325036921</v>
      </c>
      <c r="P109" s="564"/>
    </row>
    <row r="110" spans="2:17">
      <c r="B110" s="598" t="s">
        <v>24</v>
      </c>
      <c r="C110" s="674"/>
      <c r="D110" s="626"/>
      <c r="E110" s="627"/>
      <c r="F110" s="627"/>
      <c r="G110" s="627"/>
      <c r="H110" s="628"/>
      <c r="I110" s="627"/>
      <c r="J110" s="627"/>
      <c r="K110" s="739">
        <f>K109/SUM(H109:I109)-1</f>
        <v>3.6085625273127198E-2</v>
      </c>
      <c r="L110" s="739">
        <f>L109/K109-1</f>
        <v>3.4158804607128168E-2</v>
      </c>
      <c r="M110" s="739">
        <f>M109/L109-1</f>
        <v>3.253116103815068E-2</v>
      </c>
      <c r="N110" s="739">
        <f>N109/M109-1</f>
        <v>3.1149496834140145E-2</v>
      </c>
      <c r="O110" s="740">
        <f>O109/N109-1</f>
        <v>2.9148049526577235E-2</v>
      </c>
      <c r="P110" s="564"/>
      <c r="Q110" s="559" t="s">
        <v>25</v>
      </c>
    </row>
    <row r="111" spans="2:17" s="557" customFormat="1">
      <c r="B111" s="660" t="s">
        <v>74</v>
      </c>
      <c r="C111" s="661"/>
      <c r="D111" s="662"/>
      <c r="E111" s="663">
        <f t="shared" ref="E111:O111" si="94">SUM(E112,E115,E120)</f>
        <v>103549.99522</v>
      </c>
      <c r="F111" s="663">
        <f t="shared" si="94"/>
        <v>100708.009693</v>
      </c>
      <c r="G111" s="663">
        <f t="shared" si="94"/>
        <v>105502.86233999999</v>
      </c>
      <c r="H111" s="664">
        <f t="shared" si="94"/>
        <v>81292.853296851987</v>
      </c>
      <c r="I111" s="663">
        <f t="shared" si="94"/>
        <v>27082.015384471204</v>
      </c>
      <c r="J111" s="663">
        <f t="shared" si="94"/>
        <v>108374.86868132319</v>
      </c>
      <c r="K111" s="663">
        <f t="shared" si="94"/>
        <v>112848.58588360033</v>
      </c>
      <c r="L111" s="663">
        <f t="shared" si="94"/>
        <v>115831.33769594235</v>
      </c>
      <c r="M111" s="663">
        <f t="shared" si="94"/>
        <v>119197.36342937741</v>
      </c>
      <c r="N111" s="663">
        <f t="shared" si="94"/>
        <v>123256.41423375875</v>
      </c>
      <c r="O111" s="664">
        <f t="shared" si="94"/>
        <v>127148.93392695324</v>
      </c>
      <c r="P111" s="564"/>
      <c r="Q111" s="559"/>
    </row>
    <row r="112" spans="2:17" s="557" customFormat="1">
      <c r="B112" s="576" t="s">
        <v>46</v>
      </c>
      <c r="C112" s="630"/>
      <c r="D112" s="577"/>
      <c r="E112" s="578">
        <f>E113*E114*E$46/12</f>
        <v>65011.844430999998</v>
      </c>
      <c r="F112" s="578">
        <f>F113*F114*F$46/12</f>
        <v>64451.822386999993</v>
      </c>
      <c r="G112" s="578">
        <f>G113*G114*G$46/12</f>
        <v>66978.637950999997</v>
      </c>
      <c r="H112" s="579">
        <f>H113*H114*H$46/12</f>
        <v>50722.463573131652</v>
      </c>
      <c r="I112" s="578">
        <f>I113*I114*I$46/12</f>
        <v>16907.487857710552</v>
      </c>
      <c r="J112" s="578">
        <f>SUM(H112:I112)</f>
        <v>67629.951430842208</v>
      </c>
      <c r="K112" s="578">
        <f>K113*K114*K$46/12</f>
        <v>70467.647396947592</v>
      </c>
      <c r="L112" s="578">
        <f>L113*L114*L$46/12</f>
        <v>72217.207748661967</v>
      </c>
      <c r="M112" s="578">
        <f>M113*M114*M$46/12</f>
        <v>74298.324104230531</v>
      </c>
      <c r="N112" s="578">
        <f>N113*N114*N$46/12</f>
        <v>77109.434911390432</v>
      </c>
      <c r="O112" s="579">
        <f>O113*O114*O$46/12</f>
        <v>79731.155698377697</v>
      </c>
      <c r="P112" s="564"/>
      <c r="Q112" s="559"/>
    </row>
    <row r="113" spans="2:18">
      <c r="B113" s="651" t="s">
        <v>75</v>
      </c>
      <c r="C113" s="643"/>
      <c r="D113" s="643"/>
      <c r="E113" s="575">
        <f>'#26'!G38</f>
        <v>903.66666666666663</v>
      </c>
      <c r="F113" s="575">
        <f>'#26'!H38</f>
        <v>869.25</v>
      </c>
      <c r="G113" s="575">
        <f>'#26'!I38</f>
        <v>869.25</v>
      </c>
      <c r="H113" s="614">
        <f>'#26'!J38</f>
        <v>869.25</v>
      </c>
      <c r="I113" s="575">
        <f>'#26'!K38</f>
        <v>869.25</v>
      </c>
      <c r="J113" s="575">
        <f>'#26'!L38</f>
        <v>869.25</v>
      </c>
      <c r="K113" s="575">
        <f>'#26'!M38</f>
        <v>874.25</v>
      </c>
      <c r="L113" s="575">
        <f>'#26'!N38</f>
        <v>879.25</v>
      </c>
      <c r="M113" s="575">
        <f>'#26'!O38</f>
        <v>884.25</v>
      </c>
      <c r="N113" s="575">
        <f>'#26'!P38</f>
        <v>889.25</v>
      </c>
      <c r="O113" s="614">
        <f>'#26'!Q38</f>
        <v>889.25</v>
      </c>
      <c r="P113" s="564"/>
    </row>
    <row r="114" spans="2:18">
      <c r="B114" s="651" t="s">
        <v>76</v>
      </c>
      <c r="C114" s="643"/>
      <c r="D114" s="643"/>
      <c r="E114" s="671">
        <f>'#26'!G39</f>
        <v>71.94228450497971</v>
      </c>
      <c r="F114" s="671">
        <f>'#26'!H39</f>
        <v>74.146473841817652</v>
      </c>
      <c r="G114" s="671">
        <f>'#26'!I39</f>
        <v>77.053365488639628</v>
      </c>
      <c r="H114" s="672">
        <f>'#26'!J39</f>
        <v>77.802647605225431</v>
      </c>
      <c r="I114" s="671">
        <f>'#26'!K39</f>
        <v>77.802647605225431</v>
      </c>
      <c r="J114" s="671">
        <f>'#26'!L39</f>
        <v>77.802647605225431</v>
      </c>
      <c r="K114" s="671">
        <f>'#26'!M39</f>
        <v>80.603542919013549</v>
      </c>
      <c r="L114" s="671">
        <f>'#26'!N39</f>
        <v>82.135010234474805</v>
      </c>
      <c r="M114" s="671">
        <f>'#26'!O39</f>
        <v>84.024115469867724</v>
      </c>
      <c r="N114" s="671">
        <f>'#26'!P39</f>
        <v>86.712887164903492</v>
      </c>
      <c r="O114" s="672">
        <f>'#26'!Q39</f>
        <v>89.661125328510209</v>
      </c>
      <c r="P114" s="564"/>
    </row>
    <row r="115" spans="2:18" s="557" customFormat="1">
      <c r="B115" s="576" t="s">
        <v>77</v>
      </c>
      <c r="C115" s="630"/>
      <c r="D115" s="577"/>
      <c r="E115" s="578">
        <f>'#26'!G63</f>
        <v>17923.529001999999</v>
      </c>
      <c r="F115" s="578">
        <f>'#26'!H63</f>
        <v>16764.381788999999</v>
      </c>
      <c r="G115" s="578">
        <f>'#26'!I63</f>
        <v>18373.537100000001</v>
      </c>
      <c r="H115" s="579">
        <f>'#26'!J63</f>
        <v>14111.33673370523</v>
      </c>
      <c r="I115" s="578">
        <f>J115-H115</f>
        <v>4688.1765300889529</v>
      </c>
      <c r="J115" s="578">
        <f t="shared" ref="J115:N115" si="95">J116*J117</f>
        <v>18799.513263794182</v>
      </c>
      <c r="K115" s="578">
        <f t="shared" si="95"/>
        <v>19643.620875234956</v>
      </c>
      <c r="L115" s="578">
        <f t="shared" si="95"/>
        <v>20100.132746283965</v>
      </c>
      <c r="M115" s="578">
        <f t="shared" si="95"/>
        <v>20620.104494554223</v>
      </c>
      <c r="N115" s="578">
        <f t="shared" si="95"/>
        <v>21111.767888133836</v>
      </c>
      <c r="O115" s="579">
        <f>O116*O117</f>
        <v>21652.839211547645</v>
      </c>
      <c r="P115" s="564"/>
      <c r="Q115" s="559"/>
    </row>
    <row r="116" spans="2:18">
      <c r="B116" s="598" t="s">
        <v>78</v>
      </c>
      <c r="C116" s="675"/>
      <c r="D116" s="675"/>
      <c r="E116" s="629">
        <v>0.05</v>
      </c>
      <c r="F116" s="629">
        <v>0.05</v>
      </c>
      <c r="G116" s="629">
        <v>0.05</v>
      </c>
      <c r="H116" s="601">
        <v>0.05</v>
      </c>
      <c r="I116" s="629">
        <v>0.05</v>
      </c>
      <c r="J116" s="629">
        <v>0.05</v>
      </c>
      <c r="K116" s="629">
        <v>0.05</v>
      </c>
      <c r="L116" s="629">
        <v>0.05</v>
      </c>
      <c r="M116" s="629">
        <v>0.05</v>
      </c>
      <c r="N116" s="629">
        <v>0.05</v>
      </c>
      <c r="O116" s="601">
        <v>0.05</v>
      </c>
      <c r="P116" s="564"/>
    </row>
    <row r="117" spans="2:18">
      <c r="B117" s="610" t="s">
        <v>79</v>
      </c>
      <c r="C117" s="635"/>
      <c r="D117" s="635"/>
      <c r="E117" s="636">
        <f>SUM(E118:E119)</f>
        <v>0</v>
      </c>
      <c r="F117" s="636">
        <f t="shared" ref="F117:O117" si="96">SUM(F118:F119)</f>
        <v>0</v>
      </c>
      <c r="G117" s="636">
        <f t="shared" si="96"/>
        <v>0</v>
      </c>
      <c r="H117" s="637">
        <f t="shared" si="96"/>
        <v>0</v>
      </c>
      <c r="I117" s="636">
        <f t="shared" si="96"/>
        <v>0</v>
      </c>
      <c r="J117" s="636">
        <f t="shared" si="96"/>
        <v>375990.26527588366</v>
      </c>
      <c r="K117" s="636">
        <f t="shared" si="96"/>
        <v>392872.41750469909</v>
      </c>
      <c r="L117" s="636">
        <f t="shared" si="96"/>
        <v>402002.65492567926</v>
      </c>
      <c r="M117" s="636">
        <f t="shared" si="96"/>
        <v>412402.08989108447</v>
      </c>
      <c r="N117" s="636">
        <f t="shared" si="96"/>
        <v>422235.35776267672</v>
      </c>
      <c r="O117" s="637">
        <f t="shared" si="96"/>
        <v>433056.78423095291</v>
      </c>
      <c r="P117" s="564"/>
    </row>
    <row r="118" spans="2:18" s="583" customFormat="1">
      <c r="B118" s="582" t="s">
        <v>80</v>
      </c>
      <c r="C118" s="676"/>
      <c r="D118" s="676"/>
      <c r="E118" s="584"/>
      <c r="F118" s="584"/>
      <c r="G118" s="584"/>
      <c r="H118" s="585"/>
      <c r="I118" s="584"/>
      <c r="J118" s="756">
        <f>'#26'!L79</f>
        <v>324248.33806320152</v>
      </c>
      <c r="K118" s="756">
        <f>'#26'!M79</f>
        <v>334318.48405168077</v>
      </c>
      <c r="L118" s="756">
        <f>'#26'!N79</f>
        <v>343202.32295386877</v>
      </c>
      <c r="M118" s="756">
        <f>'#26'!O79</f>
        <v>355087.11460546363</v>
      </c>
      <c r="N118" s="756">
        <f>'#26'!P79</f>
        <v>364821.51469047758</v>
      </c>
      <c r="O118" s="757">
        <f>'#26'!Q79</f>
        <v>374946.35574777774</v>
      </c>
      <c r="P118" s="677"/>
      <c r="Q118" s="760" t="s">
        <v>81</v>
      </c>
    </row>
    <row r="119" spans="2:18" s="583" customFormat="1">
      <c r="B119" s="678" t="s">
        <v>82</v>
      </c>
      <c r="C119" s="679"/>
      <c r="D119" s="679"/>
      <c r="E119" s="680"/>
      <c r="F119" s="680"/>
      <c r="G119" s="680"/>
      <c r="H119" s="681"/>
      <c r="I119" s="680"/>
      <c r="J119" s="758">
        <f>'#26'!L93</f>
        <v>51741.927212682152</v>
      </c>
      <c r="K119" s="758">
        <f>'#26'!M93</f>
        <v>58553.933453018282</v>
      </c>
      <c r="L119" s="758">
        <f>'#26'!N93</f>
        <v>58800.331971810476</v>
      </c>
      <c r="M119" s="758">
        <f>'#26'!O93</f>
        <v>57314.975285620836</v>
      </c>
      <c r="N119" s="758">
        <f>'#26'!P93</f>
        <v>57413.843072199161</v>
      </c>
      <c r="O119" s="759">
        <f>'#26'!Q93</f>
        <v>58110.428483175157</v>
      </c>
      <c r="P119" s="677"/>
      <c r="Q119" s="559"/>
    </row>
    <row r="120" spans="2:18" s="557" customFormat="1">
      <c r="B120" s="682" t="s">
        <v>83</v>
      </c>
      <c r="C120" s="683"/>
      <c r="D120" s="684"/>
      <c r="E120" s="685">
        <f t="shared" ref="E120:O120" si="97">E121</f>
        <v>20614.621787</v>
      </c>
      <c r="F120" s="685">
        <f t="shared" si="97"/>
        <v>19491.805517000001</v>
      </c>
      <c r="G120" s="685">
        <f t="shared" si="97"/>
        <v>20150.687289000001</v>
      </c>
      <c r="H120" s="686">
        <f t="shared" si="97"/>
        <v>16459.052990015101</v>
      </c>
      <c r="I120" s="685">
        <f t="shared" si="97"/>
        <v>5486.3509966717002</v>
      </c>
      <c r="J120" s="685">
        <f t="shared" si="97"/>
        <v>21945.403986686801</v>
      </c>
      <c r="K120" s="685">
        <f t="shared" si="97"/>
        <v>22737.317611417773</v>
      </c>
      <c r="L120" s="685">
        <f t="shared" si="97"/>
        <v>23513.997200996408</v>
      </c>
      <c r="M120" s="685">
        <f t="shared" si="97"/>
        <v>24278.934830592647</v>
      </c>
      <c r="N120" s="685">
        <f t="shared" si="97"/>
        <v>25035.211434234487</v>
      </c>
      <c r="O120" s="686">
        <f t="shared" si="97"/>
        <v>25764.939017027886</v>
      </c>
      <c r="P120" s="564"/>
      <c r="Q120" s="559"/>
    </row>
    <row r="121" spans="2:18">
      <c r="B121" s="651" t="s">
        <v>83</v>
      </c>
      <c r="C121" s="643"/>
      <c r="D121" s="643"/>
      <c r="E121" s="575">
        <f>'#26'!G118</f>
        <v>20614.621787</v>
      </c>
      <c r="F121" s="575">
        <f>'#26'!H118</f>
        <v>19491.805517000001</v>
      </c>
      <c r="G121" s="575">
        <f>'#26'!I118</f>
        <v>20150.687289000001</v>
      </c>
      <c r="H121" s="614">
        <f>'#26'!J118</f>
        <v>16459.052990015101</v>
      </c>
      <c r="I121" s="575">
        <f>'#26'!K118</f>
        <v>5486.3509966717002</v>
      </c>
      <c r="J121" s="575">
        <f>'#26'!L118</f>
        <v>21945.403986686801</v>
      </c>
      <c r="K121" s="575">
        <f>'#26'!M118</f>
        <v>22737.317611417773</v>
      </c>
      <c r="L121" s="575">
        <f>'#26'!N118</f>
        <v>23513.997200996408</v>
      </c>
      <c r="M121" s="575">
        <f>'#26'!O118</f>
        <v>24278.934830592647</v>
      </c>
      <c r="N121" s="575">
        <f>'#26'!P118</f>
        <v>25035.211434234487</v>
      </c>
      <c r="O121" s="614">
        <f>'#26'!Q118</f>
        <v>25764.939017027886</v>
      </c>
      <c r="P121" s="564"/>
    </row>
    <row r="122" spans="2:18" ht="12.75" thickBot="1">
      <c r="B122" s="687" t="s">
        <v>24</v>
      </c>
      <c r="C122" s="688" t="s">
        <v>84</v>
      </c>
      <c r="D122" s="689"/>
      <c r="E122" s="690"/>
      <c r="F122" s="690"/>
      <c r="G122" s="690"/>
      <c r="H122" s="691"/>
      <c r="I122" s="690"/>
      <c r="J122" s="690"/>
      <c r="K122" s="692">
        <f>K121/SUM(H121:I121)-1</f>
        <v>3.6085625273127198E-2</v>
      </c>
      <c r="L122" s="693">
        <f>L121/K121-1</f>
        <v>3.4158804607128168E-2</v>
      </c>
      <c r="M122" s="693">
        <f>M121/L121-1</f>
        <v>3.253116103815068E-2</v>
      </c>
      <c r="N122" s="693">
        <f>N121/M121-1</f>
        <v>3.1149496834140145E-2</v>
      </c>
      <c r="O122" s="694">
        <f>O121/N121-1</f>
        <v>2.9148049526577235E-2</v>
      </c>
      <c r="P122" s="564"/>
      <c r="Q122" s="559" t="s">
        <v>25</v>
      </c>
    </row>
    <row r="123" spans="2:18">
      <c r="P123" s="575"/>
    </row>
    <row r="124" spans="2:18">
      <c r="B124" s="557" t="s">
        <v>85</v>
      </c>
      <c r="P124" s="575"/>
    </row>
    <row r="125" spans="2:18">
      <c r="P125" s="575"/>
    </row>
    <row r="126" spans="2:18">
      <c r="B126" s="560" t="s">
        <v>9</v>
      </c>
      <c r="C126" s="561"/>
      <c r="D126" s="561"/>
      <c r="E126" s="562">
        <v>12</v>
      </c>
      <c r="F126" s="562">
        <v>12</v>
      </c>
      <c r="G126" s="562">
        <v>12</v>
      </c>
      <c r="H126" s="563">
        <v>9</v>
      </c>
      <c r="I126" s="562">
        <v>3</v>
      </c>
      <c r="J126" s="562">
        <v>12</v>
      </c>
      <c r="K126" s="562">
        <v>12</v>
      </c>
      <c r="L126" s="562">
        <v>12</v>
      </c>
      <c r="M126" s="562">
        <v>12</v>
      </c>
      <c r="N126" s="562">
        <v>12</v>
      </c>
      <c r="O126" s="563">
        <v>12</v>
      </c>
      <c r="P126" s="564"/>
    </row>
    <row r="127" spans="2:18">
      <c r="B127" s="565"/>
      <c r="C127" s="566"/>
      <c r="D127" s="566"/>
      <c r="E127" s="567">
        <f>E$1</f>
        <v>2019</v>
      </c>
      <c r="F127" s="567">
        <f t="shared" ref="F127:O127" si="98">F$1</f>
        <v>2020</v>
      </c>
      <c r="G127" s="567">
        <f t="shared" si="98"/>
        <v>2021</v>
      </c>
      <c r="H127" s="568">
        <f t="shared" si="98"/>
        <v>2022</v>
      </c>
      <c r="I127" s="567">
        <f t="shared" si="98"/>
        <v>2022</v>
      </c>
      <c r="J127" s="567">
        <f t="shared" si="98"/>
        <v>2022</v>
      </c>
      <c r="K127" s="567">
        <f t="shared" si="98"/>
        <v>2023</v>
      </c>
      <c r="L127" s="567">
        <f t="shared" si="98"/>
        <v>2024</v>
      </c>
      <c r="M127" s="567">
        <f t="shared" si="98"/>
        <v>2025</v>
      </c>
      <c r="N127" s="567">
        <f t="shared" si="98"/>
        <v>2026</v>
      </c>
      <c r="O127" s="568">
        <f t="shared" si="98"/>
        <v>2027</v>
      </c>
      <c r="P127" s="564"/>
    </row>
    <row r="128" spans="2:18">
      <c r="B128" s="571"/>
      <c r="C128" s="619" t="s">
        <v>86</v>
      </c>
      <c r="D128" s="572"/>
      <c r="E128" s="573">
        <f t="shared" ref="E128:O128" si="99">E$2</f>
        <v>43830</v>
      </c>
      <c r="F128" s="573">
        <f t="shared" si="99"/>
        <v>44196</v>
      </c>
      <c r="G128" s="573">
        <f t="shared" si="99"/>
        <v>44561</v>
      </c>
      <c r="H128" s="574">
        <f t="shared" si="99"/>
        <v>44834</v>
      </c>
      <c r="I128" s="573">
        <f t="shared" si="99"/>
        <v>44926</v>
      </c>
      <c r="J128" s="573">
        <f t="shared" si="99"/>
        <v>44926</v>
      </c>
      <c r="K128" s="573">
        <f t="shared" si="99"/>
        <v>45291</v>
      </c>
      <c r="L128" s="573">
        <f t="shared" si="99"/>
        <v>45657</v>
      </c>
      <c r="M128" s="573">
        <f t="shared" si="99"/>
        <v>46022</v>
      </c>
      <c r="N128" s="573">
        <f t="shared" si="99"/>
        <v>46387</v>
      </c>
      <c r="O128" s="574">
        <f t="shared" si="99"/>
        <v>46752</v>
      </c>
      <c r="P128" s="564"/>
      <c r="Q128" s="569"/>
      <c r="R128" s="570"/>
    </row>
    <row r="129" spans="2:18" s="608" customFormat="1">
      <c r="B129" s="695" t="s">
        <v>87</v>
      </c>
      <c r="C129" s="654"/>
      <c r="D129" s="654"/>
      <c r="E129" s="696">
        <f>E131*E133</f>
        <v>200517.36044999998</v>
      </c>
      <c r="F129" s="696">
        <f>F131*F133</f>
        <v>222449.599759</v>
      </c>
      <c r="G129" s="696">
        <f>G131*G133</f>
        <v>239354.19842199999</v>
      </c>
      <c r="H129" s="696">
        <f>H131*H133*3/4</f>
        <v>193517.07915199985</v>
      </c>
      <c r="I129" s="696">
        <f>J129-H129</f>
        <v>64505.693050666858</v>
      </c>
      <c r="J129" s="696">
        <f t="shared" ref="J129:O129" si="100">J131*J133</f>
        <v>258022.7722026667</v>
      </c>
      <c r="K129" s="696">
        <f t="shared" si="100"/>
        <v>272255.81560752384</v>
      </c>
      <c r="L129" s="696">
        <f t="shared" si="100"/>
        <v>282198.22568061698</v>
      </c>
      <c r="M129" s="696">
        <f t="shared" si="100"/>
        <v>293651.91806634527</v>
      </c>
      <c r="N129" s="696">
        <f t="shared" si="100"/>
        <v>308258.78944765648</v>
      </c>
      <c r="O129" s="697">
        <f t="shared" si="100"/>
        <v>324219.35443887184</v>
      </c>
      <c r="P129" s="558"/>
      <c r="Q129" s="633"/>
      <c r="R129" s="634"/>
    </row>
    <row r="130" spans="2:18">
      <c r="B130" s="598" t="s">
        <v>24</v>
      </c>
      <c r="C130" s="626"/>
      <c r="D130" s="626"/>
      <c r="E130" s="627"/>
      <c r="F130" s="627"/>
      <c r="G130" s="627"/>
      <c r="H130" s="628"/>
      <c r="I130" s="627"/>
      <c r="J130" s="629">
        <f>J129/G129-1</f>
        <v>7.7995597753220069E-2</v>
      </c>
      <c r="K130" s="629">
        <f>K129/J129-1</f>
        <v>5.516196606738899E-2</v>
      </c>
      <c r="L130" s="629">
        <f>L129/K129-1</f>
        <v>3.6518632488739211E-2</v>
      </c>
      <c r="M130" s="629">
        <f>M129/L129-1</f>
        <v>4.0587400427851028E-2</v>
      </c>
      <c r="N130" s="629">
        <f>N129/M129-1</f>
        <v>4.9742128290853005E-2</v>
      </c>
      <c r="O130" s="601">
        <f>O129/N129-1</f>
        <v>5.1776512260408802E-2</v>
      </c>
      <c r="P130" s="564"/>
      <c r="Q130" s="559" t="s">
        <v>25</v>
      </c>
    </row>
    <row r="131" spans="2:18" s="557" customFormat="1">
      <c r="B131" s="698" t="s">
        <v>88</v>
      </c>
      <c r="C131" s="734" t="s">
        <v>89</v>
      </c>
      <c r="D131" s="699"/>
      <c r="E131" s="700">
        <f>'#19'!E9</f>
        <v>1236</v>
      </c>
      <c r="F131" s="700">
        <f>'#19'!F9</f>
        <v>1358</v>
      </c>
      <c r="G131" s="700">
        <f>'#19'!G9</f>
        <v>1370</v>
      </c>
      <c r="H131" s="701">
        <f>'#19'!H9</f>
        <v>1405</v>
      </c>
      <c r="I131" s="700">
        <f>'#19'!I9</f>
        <v>1405</v>
      </c>
      <c r="J131" s="700">
        <f>'#19'!J9</f>
        <v>1405</v>
      </c>
      <c r="K131" s="700">
        <f>'#19'!K9</f>
        <v>1429.1547386130314</v>
      </c>
      <c r="L131" s="700">
        <f>'#19'!L9</f>
        <v>1453.7247451246135</v>
      </c>
      <c r="M131" s="700">
        <f>'#19'!M9</f>
        <v>1478.7171588141371</v>
      </c>
      <c r="N131" s="700">
        <f>'#19'!N9</f>
        <v>1504.1392416993754</v>
      </c>
      <c r="O131" s="701">
        <f>'#19'!O9</f>
        <v>1529.9983806466007</v>
      </c>
      <c r="P131" s="638"/>
      <c r="Q131" s="581"/>
    </row>
    <row r="132" spans="2:18">
      <c r="B132" s="598" t="s">
        <v>24</v>
      </c>
      <c r="C132" s="626"/>
      <c r="D132" s="626"/>
      <c r="E132" s="627"/>
      <c r="F132" s="629">
        <f>F131/E131-1</f>
        <v>9.8705501618123082E-2</v>
      </c>
      <c r="G132" s="629">
        <f>G131/F131-1</f>
        <v>8.8365243004417948E-3</v>
      </c>
      <c r="H132" s="628"/>
      <c r="I132" s="627"/>
      <c r="J132" s="629">
        <f>J131/G131-1</f>
        <v>2.5547445255474477E-2</v>
      </c>
      <c r="K132" s="629">
        <f>K131/SUM(J131)-1</f>
        <v>1.7191984777958247E-2</v>
      </c>
      <c r="L132" s="629">
        <f>L131/SUM(K131)-1</f>
        <v>1.7191984777958247E-2</v>
      </c>
      <c r="M132" s="629">
        <f>M131/SUM(L131)-1</f>
        <v>1.7191984777958247E-2</v>
      </c>
      <c r="N132" s="629">
        <f>N131/SUM(M131)-1</f>
        <v>1.7191984777958247E-2</v>
      </c>
      <c r="O132" s="601">
        <f>O131/SUM(N131)-1</f>
        <v>1.7191984777958247E-2</v>
      </c>
      <c r="P132" s="564"/>
      <c r="Q132" s="559" t="s">
        <v>25</v>
      </c>
    </row>
    <row r="133" spans="2:18" s="557" customFormat="1">
      <c r="B133" s="702" t="s">
        <v>90</v>
      </c>
      <c r="C133" s="679" t="s">
        <v>91</v>
      </c>
      <c r="D133" s="703"/>
      <c r="E133" s="704">
        <f>E137*E135*(1+E138)</f>
        <v>162.23087415048542</v>
      </c>
      <c r="F133" s="704">
        <f t="shared" ref="F133:O133" si="101">F137*F135*(1+F138)</f>
        <v>163.80677449116348</v>
      </c>
      <c r="G133" s="704">
        <f t="shared" si="101"/>
        <v>174.71109373868612</v>
      </c>
      <c r="H133" s="705">
        <f t="shared" si="101"/>
        <v>183.64610121186226</v>
      </c>
      <c r="I133" s="704">
        <f t="shared" si="101"/>
        <v>183.64610121186243</v>
      </c>
      <c r="J133" s="704">
        <f t="shared" si="101"/>
        <v>183.64610121186243</v>
      </c>
      <c r="K133" s="704">
        <f t="shared" si="101"/>
        <v>190.50128600612075</v>
      </c>
      <c r="L133" s="704">
        <f t="shared" si="101"/>
        <v>194.12081044023702</v>
      </c>
      <c r="M133" s="704">
        <f t="shared" si="101"/>
        <v>198.58558908036244</v>
      </c>
      <c r="N133" s="704">
        <f t="shared" si="101"/>
        <v>204.94032793093407</v>
      </c>
      <c r="O133" s="705">
        <f t="shared" si="101"/>
        <v>211.90829908058581</v>
      </c>
      <c r="P133" s="638"/>
      <c r="Q133" s="581"/>
    </row>
    <row r="134" spans="2:18">
      <c r="B134" s="651" t="s">
        <v>92</v>
      </c>
      <c r="C134" s="643"/>
      <c r="D134" s="643"/>
      <c r="E134" s="575">
        <f>E135*E137</f>
        <v>87.969114563106785</v>
      </c>
      <c r="F134" s="575">
        <f t="shared" ref="F134" si="102">F135*F137</f>
        <v>95.058888247422701</v>
      </c>
      <c r="G134" s="575">
        <f>G135*G137</f>
        <v>103.42678865693432</v>
      </c>
      <c r="H134" s="614">
        <f t="shared" ref="H134:I134" si="103">H135*H137</f>
        <v>104.98766759254666</v>
      </c>
      <c r="I134" s="575">
        <f t="shared" si="103"/>
        <v>104.98766759254676</v>
      </c>
      <c r="J134" s="575">
        <f t="shared" ref="J134" si="104">J135*J137</f>
        <v>104.98766759254676</v>
      </c>
      <c r="K134" s="575">
        <f t="shared" ref="K134" si="105">K135*K137</f>
        <v>108.76722362587844</v>
      </c>
      <c r="L134" s="575">
        <f t="shared" ref="L134" si="106">L135*L137</f>
        <v>110.83380087477012</v>
      </c>
      <c r="M134" s="575">
        <f t="shared" ref="M134" si="107">M135*M137</f>
        <v>113.38297829488982</v>
      </c>
      <c r="N134" s="575">
        <f t="shared" ref="N134" si="108">N135*N137</f>
        <v>117.01123360032631</v>
      </c>
      <c r="O134" s="614">
        <f t="shared" ref="O134" si="109">O135*O137</f>
        <v>120.9896155427374</v>
      </c>
      <c r="P134" s="564"/>
    </row>
    <row r="135" spans="2:18">
      <c r="B135" s="651" t="s">
        <v>93</v>
      </c>
      <c r="C135" s="706" t="s">
        <v>94</v>
      </c>
      <c r="D135" s="643"/>
      <c r="E135" s="671">
        <f>'#19'!E14</f>
        <v>4.2006472491909381</v>
      </c>
      <c r="F135" s="671">
        <f>'#19'!F14</f>
        <v>4.4123711340206189</v>
      </c>
      <c r="G135" s="671">
        <f>'#19'!G14</f>
        <v>4.6321167883211682</v>
      </c>
      <c r="H135" s="672">
        <f>'#19'!H14</f>
        <v>4.4150450571775703</v>
      </c>
      <c r="I135" s="671">
        <f>'#19'!I14</f>
        <v>4.4150450571775748</v>
      </c>
      <c r="J135" s="671">
        <f>'#19'!J14</f>
        <v>4.4150450571775748</v>
      </c>
      <c r="K135" s="671">
        <f>'#19'!K14</f>
        <v>4.4150450571775748</v>
      </c>
      <c r="L135" s="671">
        <f>'#19'!L14</f>
        <v>4.4150450571775748</v>
      </c>
      <c r="M135" s="671">
        <f>'#19'!M14</f>
        <v>4.4150450571775748</v>
      </c>
      <c r="N135" s="671">
        <f>'#19'!N14</f>
        <v>4.4150450571775748</v>
      </c>
      <c r="O135" s="672">
        <f>'#19'!O14</f>
        <v>4.4150450571775748</v>
      </c>
      <c r="P135" s="564"/>
    </row>
    <row r="136" spans="2:18">
      <c r="B136" s="651" t="s">
        <v>95</v>
      </c>
      <c r="C136" s="643"/>
      <c r="D136" s="643"/>
      <c r="E136" s="575">
        <f>E131*E135</f>
        <v>5191.9999999999991</v>
      </c>
      <c r="F136" s="575">
        <f t="shared" ref="F136:O136" si="110">F131*F135</f>
        <v>5992</v>
      </c>
      <c r="G136" s="575">
        <f t="shared" si="110"/>
        <v>6346.0000000000009</v>
      </c>
      <c r="H136" s="614">
        <f t="shared" si="110"/>
        <v>6203.1383053344862</v>
      </c>
      <c r="I136" s="575">
        <f t="shared" si="110"/>
        <v>6203.1383053344925</v>
      </c>
      <c r="J136" s="575">
        <f t="shared" si="110"/>
        <v>6203.1383053344925</v>
      </c>
      <c r="K136" s="575">
        <f t="shared" si="110"/>
        <v>6309.7825646553738</v>
      </c>
      <c r="L136" s="575">
        <f t="shared" si="110"/>
        <v>6418.2602504591541</v>
      </c>
      <c r="M136" s="575">
        <f t="shared" si="110"/>
        <v>6528.6028829860225</v>
      </c>
      <c r="N136" s="575">
        <f t="shared" si="110"/>
        <v>6640.8425243716529</v>
      </c>
      <c r="O136" s="614">
        <f t="shared" si="110"/>
        <v>6755.0117879634681</v>
      </c>
      <c r="P136" s="564"/>
    </row>
    <row r="137" spans="2:18">
      <c r="B137" s="651" t="s">
        <v>96</v>
      </c>
      <c r="C137" s="643" t="s">
        <v>97</v>
      </c>
      <c r="D137" s="643"/>
      <c r="E137" s="671">
        <f>'#19'!E16</f>
        <v>20.941800000000001</v>
      </c>
      <c r="F137" s="671">
        <f>'#19'!F16</f>
        <v>21.543720000000004</v>
      </c>
      <c r="G137" s="671">
        <f>'#19'!G16</f>
        <v>22.328191058934763</v>
      </c>
      <c r="H137" s="672">
        <f>'#19'!H16</f>
        <v>23.779523477765522</v>
      </c>
      <c r="I137" s="671">
        <f>'#19'!I16</f>
        <v>23.779523477765522</v>
      </c>
      <c r="J137" s="671">
        <f>'#19'!J16</f>
        <v>23.779523477765522</v>
      </c>
      <c r="K137" s="671">
        <f>'#19'!K16</f>
        <v>24.635586322965082</v>
      </c>
      <c r="L137" s="671">
        <f>'#19'!L16</f>
        <v>25.103662463101415</v>
      </c>
      <c r="M137" s="671">
        <f>'#19'!M16</f>
        <v>25.681046699752745</v>
      </c>
      <c r="N137" s="671">
        <f>'#19'!N16</f>
        <v>26.502840194144834</v>
      </c>
      <c r="O137" s="672">
        <f>'#19'!O16</f>
        <v>27.403936760745758</v>
      </c>
      <c r="P137" s="564"/>
    </row>
    <row r="138" spans="2:18">
      <c r="B138" s="651" t="s">
        <v>98</v>
      </c>
      <c r="C138" s="643" t="s">
        <v>99</v>
      </c>
      <c r="D138" s="643"/>
      <c r="E138" s="707">
        <f>'#19'!E17</f>
        <v>0.84417991423688998</v>
      </c>
      <c r="F138" s="707">
        <f>'#19'!F17</f>
        <v>0.72321365746253319</v>
      </c>
      <c r="G138" s="707">
        <f>'#19'!G17</f>
        <v>0.68922477442668328</v>
      </c>
      <c r="H138" s="735">
        <f>'#19'!H17</f>
        <v>0.74921593576672385</v>
      </c>
      <c r="I138" s="736">
        <f>'#19'!I17</f>
        <v>0.74921593576672385</v>
      </c>
      <c r="J138" s="736">
        <f>'#19'!J17</f>
        <v>0.74921593576672385</v>
      </c>
      <c r="K138" s="736">
        <f>'#19'!K17</f>
        <v>0.75145857047320752</v>
      </c>
      <c r="L138" s="736">
        <f>'#19'!L17</f>
        <v>0.75145857047320752</v>
      </c>
      <c r="M138" s="736">
        <f>'#19'!M17</f>
        <v>0.75145857047320752</v>
      </c>
      <c r="N138" s="736">
        <f>'#19'!N17</f>
        <v>0.75145857047320752</v>
      </c>
      <c r="O138" s="735">
        <f>'#19'!O17</f>
        <v>0.75145857047320752</v>
      </c>
      <c r="P138" s="564"/>
    </row>
    <row r="139" spans="2:18">
      <c r="B139" s="651" t="s">
        <v>100</v>
      </c>
      <c r="C139" s="643"/>
      <c r="D139" s="643"/>
      <c r="E139" s="575">
        <f>'#19'!E18</f>
        <v>162.23087415048542</v>
      </c>
      <c r="F139" s="575">
        <f>'#19'!F18</f>
        <v>163.80677449116348</v>
      </c>
      <c r="G139" s="575">
        <f>'#19'!G18</f>
        <v>174.71109373868612</v>
      </c>
      <c r="H139" s="614">
        <f>'#19'!H18</f>
        <v>183.64610121186243</v>
      </c>
      <c r="I139" s="575">
        <f>'#19'!I18</f>
        <v>183.64610121186243</v>
      </c>
      <c r="J139" s="575">
        <f>'#19'!J18</f>
        <v>183.64610121186243</v>
      </c>
      <c r="K139" s="575">
        <f>'#19'!K18</f>
        <v>190.50128600612075</v>
      </c>
      <c r="L139" s="575">
        <f>'#19'!L18</f>
        <v>194.12081044023702</v>
      </c>
      <c r="M139" s="575">
        <f>'#19'!M18</f>
        <v>198.58558908036244</v>
      </c>
      <c r="N139" s="575">
        <f>'#19'!N18</f>
        <v>204.94032793093407</v>
      </c>
      <c r="O139" s="614">
        <f>'#19'!O18</f>
        <v>211.90829908058581</v>
      </c>
      <c r="P139" s="564"/>
    </row>
    <row r="140" spans="2:18" s="557" customFormat="1">
      <c r="B140" s="590" t="s">
        <v>101</v>
      </c>
      <c r="C140" s="654"/>
      <c r="D140" s="591"/>
      <c r="E140" s="592">
        <f>SUM(E142,E151)</f>
        <v>194680.54717499996</v>
      </c>
      <c r="F140" s="592">
        <f t="shared" ref="F140:O140" si="111">SUM(F142,F151)</f>
        <v>216761.66599100002</v>
      </c>
      <c r="G140" s="592">
        <f t="shared" si="111"/>
        <v>233706.91660599998</v>
      </c>
      <c r="H140" s="593">
        <f t="shared" si="111"/>
        <v>184945.41384137221</v>
      </c>
      <c r="I140" s="592">
        <f t="shared" si="111"/>
        <v>61648.471280457408</v>
      </c>
      <c r="J140" s="592">
        <f t="shared" si="111"/>
        <v>246593.88512182963</v>
      </c>
      <c r="K140" s="592">
        <f t="shared" si="111"/>
        <v>259836.15440223934</v>
      </c>
      <c r="L140" s="592">
        <f t="shared" si="111"/>
        <v>269172.48498178623</v>
      </c>
      <c r="M140" s="592">
        <f t="shared" si="111"/>
        <v>279941.45776318776</v>
      </c>
      <c r="N140" s="592">
        <f t="shared" si="111"/>
        <v>293705.30978163582</v>
      </c>
      <c r="O140" s="593">
        <f t="shared" si="111"/>
        <v>308745.83938277879</v>
      </c>
      <c r="P140" s="564"/>
      <c r="Q140" s="559"/>
    </row>
    <row r="141" spans="2:18" s="557" customFormat="1">
      <c r="B141" s="655" t="s">
        <v>44</v>
      </c>
      <c r="C141" s="656"/>
      <c r="D141" s="657"/>
      <c r="E141" s="658">
        <f>IFERROR(E140/E129,"")</f>
        <v>0.97089123225090801</v>
      </c>
      <c r="F141" s="658">
        <f t="shared" ref="F141:O141" si="112">IFERROR(F140/F129,"")</f>
        <v>0.97443046076881124</v>
      </c>
      <c r="G141" s="658">
        <f t="shared" si="112"/>
        <v>0.97640617188571976</v>
      </c>
      <c r="H141" s="659">
        <f t="shared" si="112"/>
        <v>0.95570589764898772</v>
      </c>
      <c r="I141" s="658">
        <f t="shared" si="112"/>
        <v>0.95570589764898417</v>
      </c>
      <c r="J141" s="658">
        <f t="shared" si="112"/>
        <v>0.95570589764898684</v>
      </c>
      <c r="K141" s="658">
        <f t="shared" si="112"/>
        <v>0.95438238416479471</v>
      </c>
      <c r="L141" s="658">
        <f t="shared" si="112"/>
        <v>0.95384187598127257</v>
      </c>
      <c r="M141" s="658">
        <f t="shared" si="112"/>
        <v>0.95331050315135391</v>
      </c>
      <c r="N141" s="658">
        <f t="shared" si="112"/>
        <v>0.95278811127462792</v>
      </c>
      <c r="O141" s="659">
        <f t="shared" si="112"/>
        <v>0.95227454856026983</v>
      </c>
      <c r="P141" s="564"/>
      <c r="Q141" s="559"/>
    </row>
    <row r="142" spans="2:18" s="557" customFormat="1">
      <c r="B142" s="660" t="s">
        <v>102</v>
      </c>
      <c r="C142" s="661"/>
      <c r="D142" s="662"/>
      <c r="E142" s="663">
        <f t="shared" ref="E142:O142" si="113">SUM(E143,E147)</f>
        <v>186725.22318699997</v>
      </c>
      <c r="F142" s="663">
        <f t="shared" si="113"/>
        <v>209275.60466700001</v>
      </c>
      <c r="G142" s="663">
        <f t="shared" si="113"/>
        <v>225815.64507299999</v>
      </c>
      <c r="H142" s="664">
        <f t="shared" si="113"/>
        <v>178642.26070438846</v>
      </c>
      <c r="I142" s="663">
        <f t="shared" si="113"/>
        <v>59547.420234796155</v>
      </c>
      <c r="J142" s="663">
        <f t="shared" si="113"/>
        <v>238189.68093918462</v>
      </c>
      <c r="K142" s="663">
        <f t="shared" si="113"/>
        <v>251129.39886901912</v>
      </c>
      <c r="L142" s="663">
        <f t="shared" si="113"/>
        <v>260300.3010934348</v>
      </c>
      <c r="M142" s="663">
        <f t="shared" si="113"/>
        <v>270865.21364540426</v>
      </c>
      <c r="N142" s="663">
        <f t="shared" si="113"/>
        <v>284338.62585208326</v>
      </c>
      <c r="O142" s="664">
        <f t="shared" si="113"/>
        <v>299060.68819962145</v>
      </c>
      <c r="P142" s="564"/>
      <c r="Q142" s="559"/>
    </row>
    <row r="143" spans="2:18" s="557" customFormat="1">
      <c r="B143" s="576" t="s">
        <v>46</v>
      </c>
      <c r="C143" s="630"/>
      <c r="D143" s="577"/>
      <c r="E143" s="578">
        <f>E144*E145*E$126/12</f>
        <v>108729.8256</v>
      </c>
      <c r="F143" s="578">
        <f>F144*F145*F$126/12</f>
        <v>129089.97024000001</v>
      </c>
      <c r="G143" s="578">
        <f>G144*G145*G$126/12</f>
        <v>141694.70045999999</v>
      </c>
      <c r="H143" s="579">
        <f>H144*H145*H$126/12</f>
        <v>110630.75472564613</v>
      </c>
      <c r="I143" s="578">
        <f>I144*I145*I$126/12</f>
        <v>36876.918241882042</v>
      </c>
      <c r="J143" s="578">
        <f>SUM(H143:I143)</f>
        <v>147507.67296752817</v>
      </c>
      <c r="K143" s="578">
        <f>K144*K145*K$126/12</f>
        <v>155445.19305070746</v>
      </c>
      <c r="L143" s="578">
        <f>L144*L145*L$126/12</f>
        <v>161121.83892786733</v>
      </c>
      <c r="M143" s="578">
        <f>M144*M145*M$126/12</f>
        <v>167661.35552210442</v>
      </c>
      <c r="N143" s="578">
        <f>N144*N145*N$126/12</f>
        <v>176001.18817790327</v>
      </c>
      <c r="O143" s="579">
        <f>O144*O145*O$126/12</f>
        <v>185113.91585544299</v>
      </c>
      <c r="P143" s="564"/>
      <c r="Q143" s="559"/>
    </row>
    <row r="144" spans="2:18">
      <c r="B144" s="651" t="s">
        <v>103</v>
      </c>
      <c r="C144" s="643"/>
      <c r="D144" s="643"/>
      <c r="E144" s="575">
        <f>'#26'!G44</f>
        <v>5192</v>
      </c>
      <c r="F144" s="575">
        <f>'#26'!H44</f>
        <v>5992</v>
      </c>
      <c r="G144" s="575">
        <f>'#26'!I44</f>
        <v>6346</v>
      </c>
      <c r="H144" s="614">
        <f>'#26'!J44</f>
        <v>6203.1383053344925</v>
      </c>
      <c r="I144" s="575">
        <f>'#26'!K44</f>
        <v>6203.1383053344925</v>
      </c>
      <c r="J144" s="575">
        <f>'#26'!L44</f>
        <v>6203.1383053344925</v>
      </c>
      <c r="K144" s="575">
        <f>'#26'!M44</f>
        <v>6309.7825646553738</v>
      </c>
      <c r="L144" s="575">
        <f>'#26'!N44</f>
        <v>6418.2602504591541</v>
      </c>
      <c r="M144" s="575">
        <f>'#26'!O44</f>
        <v>6528.6028829860225</v>
      </c>
      <c r="N144" s="575">
        <f>'#26'!P44</f>
        <v>6640.8425243716529</v>
      </c>
      <c r="O144" s="614">
        <f>'#26'!Q44</f>
        <v>6755.0117879634681</v>
      </c>
      <c r="P144" s="564"/>
    </row>
    <row r="145" spans="2:18">
      <c r="B145" s="651" t="s">
        <v>52</v>
      </c>
      <c r="C145" s="643"/>
      <c r="D145" s="643"/>
      <c r="E145" s="671">
        <f>'#26'!G46</f>
        <v>20.941800000000001</v>
      </c>
      <c r="F145" s="671">
        <f>'#26'!H46</f>
        <v>21.54372</v>
      </c>
      <c r="G145" s="671">
        <f>'#26'!I46</f>
        <v>22.32819105893476</v>
      </c>
      <c r="H145" s="672">
        <f>'#26'!J46</f>
        <v>23.779523477765519</v>
      </c>
      <c r="I145" s="671">
        <f>'#26'!K46</f>
        <v>23.779523477765519</v>
      </c>
      <c r="J145" s="671">
        <f>'#26'!L46</f>
        <v>23.779523477765519</v>
      </c>
      <c r="K145" s="671">
        <f>'#26'!M46</f>
        <v>24.635586322965079</v>
      </c>
      <c r="L145" s="671">
        <f>'#26'!N46</f>
        <v>25.103662463101411</v>
      </c>
      <c r="M145" s="671">
        <f>'#26'!O46</f>
        <v>25.681046699752741</v>
      </c>
      <c r="N145" s="671">
        <f>'#26'!P46</f>
        <v>26.502840194144831</v>
      </c>
      <c r="O145" s="672">
        <f>'#26'!Q46</f>
        <v>27.403936760745754</v>
      </c>
      <c r="P145" s="564"/>
    </row>
    <row r="146" spans="2:18">
      <c r="B146" s="598" t="s">
        <v>24</v>
      </c>
      <c r="C146" s="674" t="s">
        <v>104</v>
      </c>
      <c r="D146" s="626"/>
      <c r="E146" s="627"/>
      <c r="F146" s="627"/>
      <c r="G146" s="627"/>
      <c r="H146" s="628"/>
      <c r="I146" s="627"/>
      <c r="J146" s="627"/>
      <c r="K146" s="629">
        <f>K145/I145-1</f>
        <v>3.6000000000000032E-2</v>
      </c>
      <c r="L146" s="629">
        <f>L145/K145-1</f>
        <v>1.8999999999999906E-2</v>
      </c>
      <c r="M146" s="629">
        <f>M145/L145-1</f>
        <v>2.2999999999999909E-2</v>
      </c>
      <c r="N146" s="629">
        <f>N145/M145-1</f>
        <v>3.2000000000000028E-2</v>
      </c>
      <c r="O146" s="601">
        <f>O145/N145-1</f>
        <v>3.400000000000003E-2</v>
      </c>
      <c r="P146" s="564"/>
      <c r="Q146" s="559" t="s">
        <v>25</v>
      </c>
    </row>
    <row r="147" spans="2:18" s="557" customFormat="1">
      <c r="B147" s="576" t="s">
        <v>67</v>
      </c>
      <c r="C147" s="630"/>
      <c r="D147" s="577"/>
      <c r="E147" s="578">
        <f>E148</f>
        <v>77995.397586999985</v>
      </c>
      <c r="F147" s="578">
        <f t="shared" ref="F147:O147" si="114">F148</f>
        <v>80185.634426999997</v>
      </c>
      <c r="G147" s="578">
        <f t="shared" si="114"/>
        <v>84120.944613</v>
      </c>
      <c r="H147" s="579">
        <f t="shared" si="114"/>
        <v>68011.505978742338</v>
      </c>
      <c r="I147" s="578">
        <f t="shared" si="114"/>
        <v>22670.501992914113</v>
      </c>
      <c r="J147" s="578">
        <f>SUM(H147:I147)</f>
        <v>90682.007971656451</v>
      </c>
      <c r="K147" s="578">
        <f t="shared" si="114"/>
        <v>95684.205818311661</v>
      </c>
      <c r="L147" s="578">
        <f t="shared" si="114"/>
        <v>99178.462165567471</v>
      </c>
      <c r="M147" s="578">
        <f t="shared" si="114"/>
        <v>103203.85812329984</v>
      </c>
      <c r="N147" s="578">
        <f t="shared" si="114"/>
        <v>108337.43767418001</v>
      </c>
      <c r="O147" s="579">
        <f t="shared" si="114"/>
        <v>113946.77234417846</v>
      </c>
      <c r="P147" s="564"/>
      <c r="Q147" s="559"/>
    </row>
    <row r="148" spans="2:18">
      <c r="B148" s="651" t="s">
        <v>67</v>
      </c>
      <c r="C148" s="762" t="s">
        <v>105</v>
      </c>
      <c r="D148" s="643"/>
      <c r="E148" s="575">
        <f>'#26'!G114</f>
        <v>77995.397586999985</v>
      </c>
      <c r="F148" s="575">
        <f>'#26'!H114</f>
        <v>80185.634426999997</v>
      </c>
      <c r="G148" s="575">
        <f>'#26'!I114</f>
        <v>84120.944613</v>
      </c>
      <c r="H148" s="614">
        <f>'#26'!J114</f>
        <v>68011.505978742338</v>
      </c>
      <c r="I148" s="575">
        <f>'#26'!K114</f>
        <v>22670.501992914113</v>
      </c>
      <c r="J148" s="575">
        <f>'#26'!L114</f>
        <v>90682.007971656451</v>
      </c>
      <c r="K148" s="575">
        <f>'#26'!M114</f>
        <v>95684.205818311661</v>
      </c>
      <c r="L148" s="575">
        <f>'#26'!N114</f>
        <v>99178.462165567471</v>
      </c>
      <c r="M148" s="575">
        <f>'#26'!O114</f>
        <v>103203.85812329984</v>
      </c>
      <c r="N148" s="575">
        <f>'#26'!P114</f>
        <v>108337.43767418001</v>
      </c>
      <c r="O148" s="614">
        <f>'#26'!Q114</f>
        <v>113946.77234417846</v>
      </c>
      <c r="P148" s="564"/>
    </row>
    <row r="149" spans="2:18">
      <c r="B149" s="598" t="s">
        <v>24</v>
      </c>
      <c r="C149" s="674"/>
      <c r="D149" s="626"/>
      <c r="E149" s="627"/>
      <c r="F149" s="627"/>
      <c r="G149" s="627"/>
      <c r="H149" s="628"/>
      <c r="I149" s="627"/>
      <c r="J149" s="627"/>
      <c r="K149" s="629">
        <f>K148/SUM(H148:I148)-1</f>
        <v>5.516196606738899E-2</v>
      </c>
      <c r="L149" s="629">
        <f>L148/K148-1</f>
        <v>3.6518632488739211E-2</v>
      </c>
      <c r="M149" s="629">
        <f>M148/L148-1</f>
        <v>4.0587400427851028E-2</v>
      </c>
      <c r="N149" s="629">
        <f>N148/M148-1</f>
        <v>4.9742128290853005E-2</v>
      </c>
      <c r="O149" s="601">
        <f>O148/N148-1</f>
        <v>5.1776512260408802E-2</v>
      </c>
      <c r="P149" s="564"/>
      <c r="Q149" s="744" t="s">
        <v>25</v>
      </c>
      <c r="R149" s="763"/>
    </row>
    <row r="150" spans="2:18">
      <c r="B150" s="651"/>
      <c r="C150" s="674"/>
      <c r="D150" s="643"/>
      <c r="E150" s="575"/>
      <c r="F150" s="575"/>
      <c r="G150" s="575"/>
      <c r="H150" s="614"/>
      <c r="I150" s="575"/>
      <c r="J150" s="575"/>
      <c r="K150" s="575"/>
      <c r="L150" s="575"/>
      <c r="M150" s="575"/>
      <c r="N150" s="575"/>
      <c r="O150" s="614"/>
      <c r="P150" s="564"/>
    </row>
    <row r="151" spans="2:18" s="557" customFormat="1">
      <c r="B151" s="660" t="s">
        <v>106</v>
      </c>
      <c r="C151" s="661"/>
      <c r="D151" s="662"/>
      <c r="E151" s="663">
        <f>E152*E153*E$126/12</f>
        <v>7955.3239879999992</v>
      </c>
      <c r="F151" s="663">
        <f>F152*F153*F$126/12</f>
        <v>7486.0613239999993</v>
      </c>
      <c r="G151" s="663">
        <f>G152*G153*G$126/12</f>
        <v>7891.2715330000019</v>
      </c>
      <c r="H151" s="664">
        <f>H152*H153*H$126/12</f>
        <v>6303.1531369837503</v>
      </c>
      <c r="I151" s="663">
        <f>I152*I153*I$126/12</f>
        <v>2101.0510456612501</v>
      </c>
      <c r="J151" s="663">
        <f>SUM(H151:I151)</f>
        <v>8404.2041826450004</v>
      </c>
      <c r="K151" s="663">
        <f>K152*K153*K$126/12</f>
        <v>8706.755533220221</v>
      </c>
      <c r="L151" s="663">
        <f>L152*L153*L$126/12</f>
        <v>8872.1838883514029</v>
      </c>
      <c r="M151" s="663">
        <f>M152*M153*M$126/12</f>
        <v>9076.2441177834844</v>
      </c>
      <c r="N151" s="663">
        <f>N152*N153*N$126/12</f>
        <v>9366.6839295525569</v>
      </c>
      <c r="O151" s="664">
        <f>O152*O153*O$126/12</f>
        <v>9685.1511831573443</v>
      </c>
      <c r="P151" s="564"/>
      <c r="Q151" s="559"/>
    </row>
    <row r="152" spans="2:18">
      <c r="B152" s="651" t="s">
        <v>75</v>
      </c>
      <c r="C152" s="643"/>
      <c r="D152" s="643"/>
      <c r="E152" s="575">
        <f>'#26'!G51</f>
        <v>85</v>
      </c>
      <c r="F152" s="575">
        <f>'#26'!H51</f>
        <v>98</v>
      </c>
      <c r="G152" s="575">
        <f>'#26'!I51</f>
        <v>98</v>
      </c>
      <c r="H152" s="614">
        <f>'#26'!J51</f>
        <v>98</v>
      </c>
      <c r="I152" s="575">
        <f>'#26'!K51</f>
        <v>98</v>
      </c>
      <c r="J152" s="575">
        <f>'#26'!L51</f>
        <v>98</v>
      </c>
      <c r="K152" s="575">
        <f>'#26'!M51</f>
        <v>98</v>
      </c>
      <c r="L152" s="575">
        <f>'#26'!N51</f>
        <v>98</v>
      </c>
      <c r="M152" s="575">
        <f>'#26'!O51</f>
        <v>98</v>
      </c>
      <c r="N152" s="575">
        <f>'#26'!P51</f>
        <v>98</v>
      </c>
      <c r="O152" s="614">
        <f>'#26'!Q51</f>
        <v>98</v>
      </c>
      <c r="P152" s="564"/>
    </row>
    <row r="153" spans="2:18">
      <c r="B153" s="651" t="s">
        <v>76</v>
      </c>
      <c r="C153" s="643"/>
      <c r="D153" s="643"/>
      <c r="E153" s="575">
        <f>'#26'!G52</f>
        <v>93.592046917647053</v>
      </c>
      <c r="F153" s="671">
        <f>'#26'!H52</f>
        <v>76.388380857142849</v>
      </c>
      <c r="G153" s="671">
        <f>'#26'!I52</f>
        <v>80.523178908163274</v>
      </c>
      <c r="H153" s="672">
        <f>'#26'!J52</f>
        <v>85.757185537193877</v>
      </c>
      <c r="I153" s="671">
        <f>'#26'!K52</f>
        <v>85.757185537193877</v>
      </c>
      <c r="J153" s="671">
        <f>'#26'!L52</f>
        <v>85.757185537193877</v>
      </c>
      <c r="K153" s="671">
        <f>'#26'!M52</f>
        <v>88.844444216532864</v>
      </c>
      <c r="L153" s="671">
        <f>'#26'!N52</f>
        <v>90.532488656646976</v>
      </c>
      <c r="M153" s="671">
        <f>'#26'!O52</f>
        <v>92.614735895749845</v>
      </c>
      <c r="N153" s="671">
        <f>'#26'!P52</f>
        <v>95.578407444413841</v>
      </c>
      <c r="O153" s="672">
        <f>'#26'!Q52</f>
        <v>98.828073297523915</v>
      </c>
      <c r="P153" s="564"/>
    </row>
    <row r="154" spans="2:18">
      <c r="B154" s="651"/>
      <c r="C154" s="643"/>
      <c r="D154" s="643"/>
      <c r="E154" s="575"/>
      <c r="F154" s="575"/>
      <c r="G154" s="575"/>
      <c r="H154" s="614"/>
      <c r="I154" s="575"/>
      <c r="J154" s="575"/>
      <c r="K154" s="575"/>
      <c r="L154" s="575"/>
      <c r="M154" s="575"/>
      <c r="N154" s="575"/>
      <c r="O154" s="614"/>
      <c r="P154" s="564"/>
    </row>
    <row r="155" spans="2:18">
      <c r="B155" s="651"/>
      <c r="C155" s="643"/>
      <c r="D155" s="643"/>
      <c r="E155" s="575"/>
      <c r="F155" s="575"/>
      <c r="G155" s="575"/>
      <c r="H155" s="614"/>
      <c r="I155" s="575"/>
      <c r="J155" s="575"/>
      <c r="K155" s="575"/>
      <c r="L155" s="575"/>
      <c r="M155" s="575"/>
      <c r="N155" s="575"/>
      <c r="O155" s="614"/>
      <c r="P155" s="564"/>
    </row>
    <row r="156" spans="2:18" ht="12.75" thickBot="1">
      <c r="B156" s="615"/>
      <c r="C156" s="708"/>
      <c r="D156" s="708"/>
      <c r="E156" s="617"/>
      <c r="F156" s="617"/>
      <c r="G156" s="617"/>
      <c r="H156" s="618"/>
      <c r="I156" s="617"/>
      <c r="J156" s="617"/>
      <c r="K156" s="617"/>
      <c r="L156" s="617"/>
      <c r="M156" s="617"/>
      <c r="N156" s="617"/>
      <c r="O156" s="618"/>
      <c r="P156" s="564"/>
    </row>
    <row r="158" spans="2:18">
      <c r="B158" s="557" t="s">
        <v>107</v>
      </c>
    </row>
    <row r="160" spans="2:18">
      <c r="B160" s="560" t="s">
        <v>9</v>
      </c>
      <c r="C160" s="561"/>
      <c r="D160" s="561"/>
      <c r="E160" s="562">
        <v>12</v>
      </c>
      <c r="F160" s="562">
        <v>12</v>
      </c>
      <c r="G160" s="562">
        <v>12</v>
      </c>
      <c r="H160" s="563">
        <v>10</v>
      </c>
      <c r="I160" s="562">
        <v>2</v>
      </c>
      <c r="J160" s="562">
        <v>12</v>
      </c>
      <c r="K160" s="562">
        <v>12</v>
      </c>
      <c r="L160" s="562">
        <v>12</v>
      </c>
      <c r="M160" s="562">
        <v>12</v>
      </c>
      <c r="N160" s="562">
        <v>12</v>
      </c>
      <c r="O160" s="563">
        <v>12</v>
      </c>
    </row>
    <row r="161" spans="2:17">
      <c r="B161" s="565"/>
      <c r="C161" s="566"/>
      <c r="D161" s="566"/>
      <c r="E161" s="567">
        <f>E$1</f>
        <v>2019</v>
      </c>
      <c r="F161" s="567">
        <f t="shared" ref="F161:O161" si="115">F$1</f>
        <v>2020</v>
      </c>
      <c r="G161" s="567">
        <f t="shared" si="115"/>
        <v>2021</v>
      </c>
      <c r="H161" s="568">
        <f t="shared" si="115"/>
        <v>2022</v>
      </c>
      <c r="I161" s="567">
        <f t="shared" si="115"/>
        <v>2022</v>
      </c>
      <c r="J161" s="567">
        <f t="shared" si="115"/>
        <v>2022</v>
      </c>
      <c r="K161" s="567">
        <f t="shared" si="115"/>
        <v>2023</v>
      </c>
      <c r="L161" s="567">
        <f t="shared" si="115"/>
        <v>2024</v>
      </c>
      <c r="M161" s="567">
        <f t="shared" si="115"/>
        <v>2025</v>
      </c>
      <c r="N161" s="567">
        <f t="shared" si="115"/>
        <v>2026</v>
      </c>
      <c r="O161" s="568">
        <f t="shared" si="115"/>
        <v>2027</v>
      </c>
    </row>
    <row r="162" spans="2:17">
      <c r="B162" s="571"/>
      <c r="C162" s="619" t="s">
        <v>86</v>
      </c>
      <c r="D162" s="572"/>
      <c r="E162" s="573">
        <f t="shared" ref="E162:O162" si="116">E$2</f>
        <v>43830</v>
      </c>
      <c r="F162" s="573">
        <f t="shared" si="116"/>
        <v>44196</v>
      </c>
      <c r="G162" s="573">
        <f t="shared" si="116"/>
        <v>44561</v>
      </c>
      <c r="H162" s="574">
        <f t="shared" si="116"/>
        <v>44834</v>
      </c>
      <c r="I162" s="573">
        <f t="shared" si="116"/>
        <v>44926</v>
      </c>
      <c r="J162" s="573">
        <f t="shared" si="116"/>
        <v>44926</v>
      </c>
      <c r="K162" s="573">
        <f t="shared" si="116"/>
        <v>45291</v>
      </c>
      <c r="L162" s="573">
        <f t="shared" si="116"/>
        <v>45657</v>
      </c>
      <c r="M162" s="573">
        <f t="shared" si="116"/>
        <v>46022</v>
      </c>
      <c r="N162" s="573">
        <f t="shared" si="116"/>
        <v>46387</v>
      </c>
      <c r="O162" s="574">
        <f t="shared" si="116"/>
        <v>46752</v>
      </c>
    </row>
    <row r="163" spans="2:17">
      <c r="B163" s="695" t="s">
        <v>108</v>
      </c>
      <c r="C163" s="654"/>
      <c r="D163" s="654"/>
      <c r="E163" s="696">
        <f t="shared" ref="E163:O163" si="117">SUM(E164,E184)</f>
        <v>0</v>
      </c>
      <c r="F163" s="696">
        <f t="shared" si="117"/>
        <v>0</v>
      </c>
      <c r="G163" s="696">
        <f t="shared" si="117"/>
        <v>0</v>
      </c>
      <c r="H163" s="697">
        <f t="shared" si="117"/>
        <v>0</v>
      </c>
      <c r="I163" s="696">
        <f t="shared" si="117"/>
        <v>0</v>
      </c>
      <c r="J163" s="696">
        <f t="shared" si="117"/>
        <v>0</v>
      </c>
      <c r="K163" s="696">
        <f t="shared" si="117"/>
        <v>0</v>
      </c>
      <c r="L163" s="696">
        <f t="shared" si="117"/>
        <v>0</v>
      </c>
      <c r="M163" s="696">
        <f t="shared" si="117"/>
        <v>0</v>
      </c>
      <c r="N163" s="696">
        <f t="shared" si="117"/>
        <v>0</v>
      </c>
      <c r="O163" s="697">
        <f t="shared" si="117"/>
        <v>0</v>
      </c>
    </row>
    <row r="164" spans="2:17">
      <c r="B164" s="660" t="s">
        <v>109</v>
      </c>
      <c r="C164" s="661"/>
      <c r="D164" s="662"/>
      <c r="E164" s="663">
        <f>SUM(E165:E172)</f>
        <v>0</v>
      </c>
      <c r="F164" s="663">
        <f t="shared" ref="F164:O164" si="118">SUM(F165:F172)</f>
        <v>0</v>
      </c>
      <c r="G164" s="663">
        <f t="shared" si="118"/>
        <v>0</v>
      </c>
      <c r="H164" s="664">
        <f t="shared" si="118"/>
        <v>0</v>
      </c>
      <c r="I164" s="663">
        <f t="shared" si="118"/>
        <v>0</v>
      </c>
      <c r="J164" s="663">
        <f t="shared" si="118"/>
        <v>0</v>
      </c>
      <c r="K164" s="663">
        <f t="shared" si="118"/>
        <v>0</v>
      </c>
      <c r="L164" s="663">
        <f t="shared" si="118"/>
        <v>0</v>
      </c>
      <c r="M164" s="663">
        <f t="shared" si="118"/>
        <v>0</v>
      </c>
      <c r="N164" s="663">
        <f t="shared" si="118"/>
        <v>0</v>
      </c>
      <c r="O164" s="664">
        <f t="shared" si="118"/>
        <v>0</v>
      </c>
    </row>
    <row r="165" spans="2:17">
      <c r="B165" s="651" t="s">
        <v>68</v>
      </c>
      <c r="C165" s="643"/>
      <c r="D165" s="643"/>
      <c r="E165" s="575"/>
      <c r="F165" s="575"/>
      <c r="G165" s="575"/>
      <c r="H165" s="614"/>
      <c r="I165" s="575"/>
      <c r="J165" s="575"/>
      <c r="K165" s="575"/>
      <c r="L165" s="575"/>
      <c r="M165" s="575"/>
      <c r="N165" s="575"/>
      <c r="O165" s="614"/>
    </row>
    <row r="166" spans="2:17">
      <c r="B166" s="651" t="s">
        <v>110</v>
      </c>
      <c r="C166" s="643"/>
      <c r="D166" s="643"/>
      <c r="E166" s="575"/>
      <c r="F166" s="575"/>
      <c r="G166" s="575"/>
      <c r="H166" s="614"/>
      <c r="I166" s="575"/>
      <c r="J166" s="575"/>
      <c r="K166" s="575"/>
      <c r="L166" s="575"/>
      <c r="M166" s="575"/>
      <c r="N166" s="575"/>
      <c r="O166" s="614"/>
    </row>
    <row r="167" spans="2:17">
      <c r="B167" s="651" t="s">
        <v>70</v>
      </c>
      <c r="C167" s="643"/>
      <c r="D167" s="643"/>
      <c r="E167" s="575"/>
      <c r="F167" s="575"/>
      <c r="G167" s="575"/>
      <c r="H167" s="614"/>
      <c r="I167" s="575"/>
      <c r="J167" s="575"/>
      <c r="K167" s="575"/>
      <c r="L167" s="575"/>
      <c r="M167" s="575"/>
      <c r="N167" s="575"/>
      <c r="O167" s="614"/>
    </row>
    <row r="168" spans="2:17">
      <c r="B168" s="651" t="s">
        <v>111</v>
      </c>
      <c r="C168" s="643"/>
      <c r="D168" s="643"/>
      <c r="E168" s="575"/>
      <c r="F168" s="575"/>
      <c r="G168" s="575"/>
      <c r="H168" s="614"/>
      <c r="I168" s="575"/>
      <c r="J168" s="575"/>
      <c r="K168" s="575"/>
      <c r="L168" s="575"/>
      <c r="M168" s="575"/>
      <c r="N168" s="575"/>
      <c r="O168" s="614"/>
    </row>
    <row r="169" spans="2:17">
      <c r="B169" s="651" t="s">
        <v>112</v>
      </c>
      <c r="C169" s="643"/>
      <c r="D169" s="643"/>
      <c r="E169" s="575"/>
      <c r="F169" s="575"/>
      <c r="G169" s="575"/>
      <c r="H169" s="614"/>
      <c r="I169" s="575"/>
      <c r="J169" s="575"/>
      <c r="K169" s="575"/>
      <c r="L169" s="575"/>
      <c r="M169" s="575"/>
      <c r="N169" s="575"/>
      <c r="O169" s="614"/>
    </row>
    <row r="170" spans="2:17">
      <c r="B170" s="651" t="s">
        <v>113</v>
      </c>
      <c r="C170" s="643"/>
      <c r="D170" s="643"/>
      <c r="E170" s="575"/>
      <c r="F170" s="575"/>
      <c r="G170" s="575"/>
      <c r="H170" s="614"/>
      <c r="I170" s="575"/>
      <c r="J170" s="575"/>
      <c r="K170" s="575"/>
      <c r="L170" s="575"/>
      <c r="M170" s="575"/>
      <c r="N170" s="575"/>
      <c r="O170" s="614"/>
    </row>
    <row r="171" spans="2:17">
      <c r="B171" s="651" t="s">
        <v>114</v>
      </c>
      <c r="C171" s="643"/>
      <c r="D171" s="643"/>
      <c r="E171" s="575"/>
      <c r="F171" s="575"/>
      <c r="G171" s="575"/>
      <c r="H171" s="614"/>
      <c r="I171" s="575"/>
      <c r="J171" s="575"/>
      <c r="K171" s="575"/>
      <c r="L171" s="575"/>
      <c r="M171" s="575"/>
      <c r="N171" s="575"/>
      <c r="O171" s="614"/>
    </row>
    <row r="172" spans="2:17">
      <c r="B172" s="651" t="s">
        <v>115</v>
      </c>
      <c r="C172" s="643"/>
      <c r="D172" s="643"/>
      <c r="E172" s="575"/>
      <c r="F172" s="575"/>
      <c r="G172" s="575"/>
      <c r="H172" s="614"/>
      <c r="I172" s="575"/>
      <c r="J172" s="575"/>
      <c r="K172" s="575"/>
      <c r="L172" s="575"/>
      <c r="M172" s="575"/>
      <c r="N172" s="575"/>
      <c r="O172" s="614"/>
    </row>
    <row r="173" spans="2:17">
      <c r="B173" s="651"/>
      <c r="C173" s="643"/>
      <c r="D173" s="643"/>
      <c r="E173" s="575"/>
      <c r="F173" s="575"/>
      <c r="G173" s="575"/>
      <c r="H173" s="614"/>
      <c r="I173" s="575"/>
      <c r="J173" s="575"/>
      <c r="K173" s="575"/>
      <c r="L173" s="575"/>
      <c r="M173" s="575"/>
      <c r="N173" s="575"/>
      <c r="O173" s="614"/>
    </row>
    <row r="174" spans="2:17">
      <c r="B174" s="709" t="s">
        <v>116</v>
      </c>
      <c r="C174" s="710"/>
      <c r="D174" s="711"/>
      <c r="E174" s="712"/>
      <c r="F174" s="713" t="e">
        <f>F164/E164-1</f>
        <v>#DIV/0!</v>
      </c>
      <c r="G174" s="713" t="e">
        <f t="shared" ref="G174:O174" si="119">G164/F164-1</f>
        <v>#DIV/0!</v>
      </c>
      <c r="H174" s="714"/>
      <c r="I174" s="715"/>
      <c r="J174" s="713" t="e">
        <f>J164/SUM(G164)-1</f>
        <v>#DIV/0!</v>
      </c>
      <c r="K174" s="713" t="e">
        <f t="shared" si="119"/>
        <v>#DIV/0!</v>
      </c>
      <c r="L174" s="713" t="e">
        <f t="shared" si="119"/>
        <v>#DIV/0!</v>
      </c>
      <c r="M174" s="713" t="e">
        <f t="shared" si="119"/>
        <v>#DIV/0!</v>
      </c>
      <c r="N174" s="713" t="e">
        <f t="shared" si="119"/>
        <v>#DIV/0!</v>
      </c>
      <c r="O174" s="716" t="e">
        <f t="shared" si="119"/>
        <v>#DIV/0!</v>
      </c>
    </row>
    <row r="175" spans="2:17">
      <c r="B175" s="598" t="s">
        <v>68</v>
      </c>
      <c r="C175" s="674" t="s">
        <v>117</v>
      </c>
      <c r="D175" s="675"/>
      <c r="E175" s="717"/>
      <c r="F175" s="629" t="e">
        <f t="shared" ref="F175:O175" si="120">F165/E165-1</f>
        <v>#DIV/0!</v>
      </c>
      <c r="G175" s="629" t="e">
        <f t="shared" si="120"/>
        <v>#DIV/0!</v>
      </c>
      <c r="H175" s="718"/>
      <c r="I175" s="719"/>
      <c r="J175" s="629" t="e">
        <f>J165/SUM(G165)-1</f>
        <v>#DIV/0!</v>
      </c>
      <c r="K175" s="629" t="e">
        <f t="shared" si="120"/>
        <v>#DIV/0!</v>
      </c>
      <c r="L175" s="629" t="e">
        <f t="shared" si="120"/>
        <v>#DIV/0!</v>
      </c>
      <c r="M175" s="629" t="e">
        <f t="shared" si="120"/>
        <v>#DIV/0!</v>
      </c>
      <c r="N175" s="629" t="e">
        <f t="shared" si="120"/>
        <v>#DIV/0!</v>
      </c>
      <c r="O175" s="601" t="e">
        <f t="shared" si="120"/>
        <v>#DIV/0!</v>
      </c>
      <c r="Q175" s="559" t="s">
        <v>25</v>
      </c>
    </row>
    <row r="176" spans="2:17">
      <c r="B176" s="598" t="s">
        <v>70</v>
      </c>
      <c r="C176" s="674" t="s">
        <v>118</v>
      </c>
      <c r="D176" s="675"/>
      <c r="E176" s="717"/>
      <c r="F176" s="629" t="e">
        <f>F167/E167-1</f>
        <v>#DIV/0!</v>
      </c>
      <c r="G176" s="629" t="e">
        <f>G167/F167-1</f>
        <v>#DIV/0!</v>
      </c>
      <c r="H176" s="718"/>
      <c r="I176" s="719"/>
      <c r="J176" s="629" t="e">
        <f>J167/SUM(G167)-1</f>
        <v>#DIV/0!</v>
      </c>
      <c r="K176" s="629" t="e">
        <f>K167/J167-1</f>
        <v>#DIV/0!</v>
      </c>
      <c r="L176" s="629" t="e">
        <f>L167/K167-1</f>
        <v>#DIV/0!</v>
      </c>
      <c r="M176" s="629" t="e">
        <f>M167/L167-1</f>
        <v>#DIV/0!</v>
      </c>
      <c r="N176" s="629" t="e">
        <f>N167/M167-1</f>
        <v>#DIV/0!</v>
      </c>
      <c r="O176" s="601" t="e">
        <f>O167/N167-1</f>
        <v>#DIV/0!</v>
      </c>
      <c r="Q176" s="559" t="s">
        <v>25</v>
      </c>
    </row>
    <row r="177" spans="2:17">
      <c r="B177" s="598" t="s">
        <v>110</v>
      </c>
      <c r="C177" s="674" t="s">
        <v>119</v>
      </c>
      <c r="D177" s="675"/>
      <c r="E177" s="717"/>
      <c r="F177" s="629" t="e">
        <f>F166/E166-1</f>
        <v>#DIV/0!</v>
      </c>
      <c r="G177" s="629" t="e">
        <f>G166/F166-1</f>
        <v>#DIV/0!</v>
      </c>
      <c r="H177" s="718"/>
      <c r="I177" s="719"/>
      <c r="J177" s="629" t="e">
        <f>J166/SUM(G166)-1</f>
        <v>#DIV/0!</v>
      </c>
      <c r="K177" s="629" t="e">
        <f>K166/J166-1</f>
        <v>#DIV/0!</v>
      </c>
      <c r="L177" s="629" t="e">
        <f>L166/K166-1</f>
        <v>#DIV/0!</v>
      </c>
      <c r="M177" s="629" t="e">
        <f>M166/L166-1</f>
        <v>#DIV/0!</v>
      </c>
      <c r="N177" s="629" t="e">
        <f>N166/M166-1</f>
        <v>#DIV/0!</v>
      </c>
      <c r="O177" s="601" t="e">
        <f>O166/N166-1</f>
        <v>#DIV/0!</v>
      </c>
      <c r="Q177" s="559" t="s">
        <v>25</v>
      </c>
    </row>
    <row r="178" spans="2:17">
      <c r="B178" s="598" t="s">
        <v>111</v>
      </c>
      <c r="C178" s="674" t="s">
        <v>119</v>
      </c>
      <c r="D178" s="675"/>
      <c r="E178" s="717"/>
      <c r="F178" s="629" t="e">
        <f t="shared" ref="F178:G182" si="121">F168/E168-1</f>
        <v>#DIV/0!</v>
      </c>
      <c r="G178" s="629" t="e">
        <f t="shared" si="121"/>
        <v>#DIV/0!</v>
      </c>
      <c r="H178" s="718"/>
      <c r="I178" s="719"/>
      <c r="J178" s="629" t="e">
        <f>J168/SUM(G168)-1</f>
        <v>#DIV/0!</v>
      </c>
      <c r="K178" s="629" t="e">
        <f t="shared" ref="K178:O182" si="122">K168/J168-1</f>
        <v>#DIV/0!</v>
      </c>
      <c r="L178" s="629" t="e">
        <f t="shared" si="122"/>
        <v>#DIV/0!</v>
      </c>
      <c r="M178" s="629" t="e">
        <f t="shared" si="122"/>
        <v>#DIV/0!</v>
      </c>
      <c r="N178" s="629" t="e">
        <f t="shared" si="122"/>
        <v>#DIV/0!</v>
      </c>
      <c r="O178" s="601" t="e">
        <f t="shared" si="122"/>
        <v>#DIV/0!</v>
      </c>
      <c r="Q178" s="559" t="s">
        <v>25</v>
      </c>
    </row>
    <row r="179" spans="2:17">
      <c r="B179" s="598" t="s">
        <v>112</v>
      </c>
      <c r="C179" s="674" t="s">
        <v>119</v>
      </c>
      <c r="D179" s="675"/>
      <c r="E179" s="717"/>
      <c r="F179" s="629" t="e">
        <f t="shared" si="121"/>
        <v>#DIV/0!</v>
      </c>
      <c r="G179" s="629" t="e">
        <f t="shared" si="121"/>
        <v>#DIV/0!</v>
      </c>
      <c r="H179" s="718"/>
      <c r="I179" s="719"/>
      <c r="J179" s="629" t="e">
        <f>J169/SUM(G169)-1</f>
        <v>#DIV/0!</v>
      </c>
      <c r="K179" s="629" t="e">
        <f t="shared" si="122"/>
        <v>#DIV/0!</v>
      </c>
      <c r="L179" s="629" t="e">
        <f t="shared" si="122"/>
        <v>#DIV/0!</v>
      </c>
      <c r="M179" s="629" t="e">
        <f t="shared" si="122"/>
        <v>#DIV/0!</v>
      </c>
      <c r="N179" s="629" t="e">
        <f t="shared" si="122"/>
        <v>#DIV/0!</v>
      </c>
      <c r="O179" s="601" t="e">
        <f t="shared" si="122"/>
        <v>#DIV/0!</v>
      </c>
      <c r="Q179" s="559" t="s">
        <v>25</v>
      </c>
    </row>
    <row r="180" spans="2:17">
      <c r="B180" s="598" t="s">
        <v>113</v>
      </c>
      <c r="C180" s="674" t="s">
        <v>119</v>
      </c>
      <c r="D180" s="675"/>
      <c r="E180" s="717"/>
      <c r="F180" s="629" t="e">
        <f t="shared" si="121"/>
        <v>#DIV/0!</v>
      </c>
      <c r="G180" s="629" t="e">
        <f t="shared" si="121"/>
        <v>#DIV/0!</v>
      </c>
      <c r="H180" s="718"/>
      <c r="I180" s="719"/>
      <c r="J180" s="629" t="e">
        <f>J170/SUM(G170)-1</f>
        <v>#DIV/0!</v>
      </c>
      <c r="K180" s="629" t="e">
        <f t="shared" si="122"/>
        <v>#DIV/0!</v>
      </c>
      <c r="L180" s="629" t="e">
        <f t="shared" si="122"/>
        <v>#DIV/0!</v>
      </c>
      <c r="M180" s="629" t="e">
        <f t="shared" si="122"/>
        <v>#DIV/0!</v>
      </c>
      <c r="N180" s="629" t="e">
        <f t="shared" si="122"/>
        <v>#DIV/0!</v>
      </c>
      <c r="O180" s="601" t="e">
        <f t="shared" si="122"/>
        <v>#DIV/0!</v>
      </c>
      <c r="Q180" s="559" t="s">
        <v>25</v>
      </c>
    </row>
    <row r="181" spans="2:17">
      <c r="B181" s="598" t="s">
        <v>114</v>
      </c>
      <c r="C181" s="674" t="s">
        <v>119</v>
      </c>
      <c r="D181" s="675"/>
      <c r="E181" s="717"/>
      <c r="F181" s="629" t="e">
        <f t="shared" si="121"/>
        <v>#DIV/0!</v>
      </c>
      <c r="G181" s="629" t="e">
        <f t="shared" si="121"/>
        <v>#DIV/0!</v>
      </c>
      <c r="H181" s="718"/>
      <c r="I181" s="719"/>
      <c r="J181" s="629" t="e">
        <f>J171/SUM(G171)-1</f>
        <v>#DIV/0!</v>
      </c>
      <c r="K181" s="629" t="e">
        <f t="shared" si="122"/>
        <v>#DIV/0!</v>
      </c>
      <c r="L181" s="629" t="e">
        <f t="shared" si="122"/>
        <v>#DIV/0!</v>
      </c>
      <c r="M181" s="629" t="e">
        <f t="shared" si="122"/>
        <v>#DIV/0!</v>
      </c>
      <c r="N181" s="629" t="e">
        <f t="shared" si="122"/>
        <v>#DIV/0!</v>
      </c>
      <c r="O181" s="601" t="e">
        <f t="shared" si="122"/>
        <v>#DIV/0!</v>
      </c>
      <c r="Q181" s="559" t="s">
        <v>25</v>
      </c>
    </row>
    <row r="182" spans="2:17">
      <c r="B182" s="598" t="s">
        <v>115</v>
      </c>
      <c r="C182" s="674" t="s">
        <v>119</v>
      </c>
      <c r="D182" s="675"/>
      <c r="E182" s="717"/>
      <c r="F182" s="629" t="e">
        <f t="shared" si="121"/>
        <v>#DIV/0!</v>
      </c>
      <c r="G182" s="629" t="e">
        <f t="shared" si="121"/>
        <v>#DIV/0!</v>
      </c>
      <c r="H182" s="718"/>
      <c r="I182" s="719"/>
      <c r="J182" s="629" t="e">
        <f>J172/SUM(G172)-1</f>
        <v>#DIV/0!</v>
      </c>
      <c r="K182" s="629" t="e">
        <f t="shared" si="122"/>
        <v>#DIV/0!</v>
      </c>
      <c r="L182" s="629" t="e">
        <f t="shared" si="122"/>
        <v>#DIV/0!</v>
      </c>
      <c r="M182" s="629" t="e">
        <f t="shared" si="122"/>
        <v>#DIV/0!</v>
      </c>
      <c r="N182" s="629" t="e">
        <f t="shared" si="122"/>
        <v>#DIV/0!</v>
      </c>
      <c r="O182" s="601" t="e">
        <f t="shared" si="122"/>
        <v>#DIV/0!</v>
      </c>
      <c r="Q182" s="559" t="s">
        <v>25</v>
      </c>
    </row>
    <row r="183" spans="2:17">
      <c r="B183" s="651"/>
      <c r="C183" s="643"/>
      <c r="D183" s="643"/>
      <c r="E183" s="575"/>
      <c r="F183" s="575"/>
      <c r="G183" s="575"/>
      <c r="H183" s="614"/>
      <c r="I183" s="575"/>
      <c r="J183" s="575"/>
      <c r="K183" s="575"/>
      <c r="L183" s="575"/>
      <c r="M183" s="575"/>
      <c r="N183" s="575"/>
      <c r="O183" s="614"/>
    </row>
    <row r="184" spans="2:17">
      <c r="B184" s="660" t="s">
        <v>120</v>
      </c>
      <c r="C184" s="661"/>
      <c r="D184" s="662"/>
      <c r="E184" s="663">
        <f>SUM(E185:E186)</f>
        <v>0</v>
      </c>
      <c r="F184" s="663">
        <f t="shared" ref="F184:O184" si="123">SUM(F185:F186)</f>
        <v>0</v>
      </c>
      <c r="G184" s="663">
        <f t="shared" si="123"/>
        <v>0</v>
      </c>
      <c r="H184" s="664">
        <f t="shared" si="123"/>
        <v>0</v>
      </c>
      <c r="I184" s="663">
        <f t="shared" si="123"/>
        <v>0</v>
      </c>
      <c r="J184" s="663">
        <f t="shared" si="123"/>
        <v>0</v>
      </c>
      <c r="K184" s="663">
        <f t="shared" si="123"/>
        <v>0</v>
      </c>
      <c r="L184" s="663">
        <f t="shared" si="123"/>
        <v>0</v>
      </c>
      <c r="M184" s="663">
        <f t="shared" si="123"/>
        <v>0</v>
      </c>
      <c r="N184" s="663">
        <f t="shared" si="123"/>
        <v>0</v>
      </c>
      <c r="O184" s="664">
        <f t="shared" si="123"/>
        <v>0</v>
      </c>
    </row>
    <row r="185" spans="2:17">
      <c r="B185" s="651"/>
      <c r="C185" s="643"/>
      <c r="D185" s="643"/>
      <c r="E185" s="575"/>
      <c r="F185" s="575"/>
      <c r="G185" s="575"/>
      <c r="H185" s="614"/>
      <c r="I185" s="575"/>
      <c r="J185" s="575"/>
      <c r="K185" s="575"/>
      <c r="L185" s="575"/>
      <c r="M185" s="575"/>
      <c r="N185" s="575"/>
      <c r="O185" s="614"/>
    </row>
    <row r="186" spans="2:17">
      <c r="B186" s="651"/>
      <c r="C186" s="643"/>
      <c r="D186" s="643"/>
      <c r="E186" s="671"/>
      <c r="F186" s="671"/>
      <c r="G186" s="671"/>
      <c r="H186" s="672"/>
      <c r="I186" s="671"/>
      <c r="J186" s="671"/>
      <c r="K186" s="671"/>
      <c r="L186" s="671"/>
      <c r="M186" s="671"/>
      <c r="N186" s="671"/>
      <c r="O186" s="672"/>
    </row>
    <row r="187" spans="2:17">
      <c r="B187" s="651"/>
      <c r="C187" s="643"/>
      <c r="D187" s="643"/>
      <c r="E187" s="575"/>
      <c r="F187" s="575"/>
      <c r="G187" s="575"/>
      <c r="H187" s="614"/>
      <c r="I187" s="575"/>
      <c r="J187" s="575"/>
      <c r="K187" s="575"/>
      <c r="L187" s="575"/>
      <c r="M187" s="575"/>
      <c r="N187" s="575"/>
      <c r="O187" s="614"/>
    </row>
    <row r="188" spans="2:17">
      <c r="B188" s="651"/>
      <c r="C188" s="643"/>
      <c r="D188" s="643"/>
      <c r="E188" s="575"/>
      <c r="F188" s="575"/>
      <c r="G188" s="575"/>
      <c r="H188" s="614"/>
      <c r="I188" s="575"/>
      <c r="J188" s="575"/>
      <c r="K188" s="575"/>
      <c r="L188" s="575"/>
      <c r="M188" s="575"/>
      <c r="N188" s="575"/>
      <c r="O188" s="614"/>
    </row>
    <row r="189" spans="2:17" ht="12.75" thickBot="1">
      <c r="B189" s="615"/>
      <c r="C189" s="708"/>
      <c r="D189" s="708"/>
      <c r="E189" s="617"/>
      <c r="F189" s="617"/>
      <c r="G189" s="617"/>
      <c r="H189" s="618"/>
      <c r="I189" s="617"/>
      <c r="J189" s="617"/>
      <c r="K189" s="617"/>
      <c r="L189" s="617"/>
      <c r="M189" s="617"/>
      <c r="N189" s="617"/>
      <c r="O189" s="618"/>
    </row>
  </sheetData>
  <phoneticPr fontId="3" type="noConversion"/>
  <conditionalFormatting sqref="Q76">
    <cfRule type="containsText" dxfId="103" priority="4" operator="containsText" text="check">
      <formula>NOT(ISERROR(SEARCH("check",Q76)))</formula>
    </cfRule>
  </conditionalFormatting>
  <conditionalFormatting sqref="Q141">
    <cfRule type="containsText" dxfId="102" priority="3" operator="containsText" text="check">
      <formula>NOT(ISERROR(SEARCH("check",Q141)))</formula>
    </cfRule>
  </conditionalFormatting>
  <conditionalFormatting sqref="Q62:U62 Q1:Q1048576">
    <cfRule type="containsText" dxfId="101" priority="1" operator="containsText" text="check">
      <formula>NOT(ISERROR(SEARCH("check",Q1)))</formula>
    </cfRule>
    <cfRule type="containsText" dxfId="100" priority="2" operator="containsText" text="true">
      <formula>NOT(ISERROR(SEARCH("true",Q1)))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CED7A-F36E-4E9B-9483-879243BC2E66}">
  <sheetPr>
    <tabColor rgb="FFFFC000"/>
  </sheetPr>
  <dimension ref="B2:N85"/>
  <sheetViews>
    <sheetView showGridLines="0" zoomScale="85" zoomScaleNormal="85" workbookViewId="0">
      <pane xSplit="4" ySplit="11" topLeftCell="E30" activePane="bottomRight" state="frozen"/>
      <selection pane="topRight" activeCell="E1" sqref="E1"/>
      <selection pane="bottomLeft" activeCell="A12" sqref="A12"/>
      <selection pane="bottomRight" activeCell="E13" sqref="E13"/>
    </sheetView>
    <sheetView workbookViewId="1"/>
  </sheetViews>
  <sheetFormatPr defaultColWidth="8" defaultRowHeight="12"/>
  <cols>
    <col min="1" max="1" width="2.125" style="3" customWidth="1"/>
    <col min="2" max="2" width="5" style="3" customWidth="1"/>
    <col min="3" max="3" width="12.375" style="3" customWidth="1"/>
    <col min="4" max="4" width="8.375" style="3" customWidth="1"/>
    <col min="5" max="5" width="97.625" style="3" customWidth="1"/>
    <col min="6" max="6" width="45.75" style="3" customWidth="1"/>
    <col min="7" max="7" width="47.75" style="3" customWidth="1"/>
    <col min="8" max="12" width="8" style="3"/>
    <col min="13" max="13" width="8.375" style="3" bestFit="1" customWidth="1"/>
    <col min="14" max="14" width="9.625" style="3" bestFit="1" customWidth="1"/>
    <col min="15" max="16384" width="8" style="3"/>
  </cols>
  <sheetData>
    <row r="2" spans="2:6" ht="16.5">
      <c r="B2" s="424" t="s">
        <v>465</v>
      </c>
      <c r="C2" s="424"/>
      <c r="D2" s="424"/>
      <c r="E2" s="424"/>
      <c r="F2" s="424"/>
    </row>
    <row r="3" spans="2:6">
      <c r="B3" s="425">
        <f ca="1">TODAY()</f>
        <v>44987</v>
      </c>
      <c r="C3" s="425"/>
      <c r="D3" s="425"/>
      <c r="E3" s="425"/>
      <c r="F3" s="425"/>
    </row>
    <row r="4" spans="2:6">
      <c r="B4" s="426"/>
      <c r="C4" s="426"/>
      <c r="D4" s="426"/>
      <c r="E4" s="427"/>
      <c r="F4" s="427"/>
    </row>
    <row r="5" spans="2:6">
      <c r="B5" s="428" t="s">
        <v>466</v>
      </c>
      <c r="C5" s="426"/>
      <c r="D5" s="426"/>
      <c r="E5" s="427"/>
      <c r="F5" s="427"/>
    </row>
    <row r="6" spans="2:6">
      <c r="B6" s="428" t="s">
        <v>467</v>
      </c>
      <c r="C6" s="426"/>
      <c r="D6" s="426"/>
      <c r="E6" s="427"/>
      <c r="F6" s="427"/>
    </row>
    <row r="7" spans="2:6">
      <c r="B7" s="429"/>
      <c r="C7" s="426"/>
      <c r="D7" s="426"/>
      <c r="E7" s="427"/>
      <c r="F7" s="427"/>
    </row>
    <row r="8" spans="2:6">
      <c r="B8" s="428"/>
      <c r="C8" s="430"/>
      <c r="D8" s="430"/>
      <c r="E8" s="429"/>
      <c r="F8" s="429"/>
    </row>
    <row r="9" spans="2:6" ht="16.5" customHeight="1">
      <c r="B9" s="431" t="s">
        <v>468</v>
      </c>
      <c r="C9" s="432" t="s">
        <v>469</v>
      </c>
      <c r="D9" s="433" t="s">
        <v>470</v>
      </c>
      <c r="E9" s="1054" t="s">
        <v>471</v>
      </c>
      <c r="F9" s="1054"/>
    </row>
    <row r="10" spans="2:6" ht="16.5" customHeight="1">
      <c r="B10" s="431"/>
      <c r="C10" s="434"/>
      <c r="D10" s="435"/>
      <c r="E10" s="1054"/>
      <c r="F10" s="1054"/>
    </row>
    <row r="11" spans="2:6">
      <c r="B11" s="431"/>
      <c r="C11" s="436"/>
      <c r="D11" s="437"/>
      <c r="E11" s="438" t="s">
        <v>472</v>
      </c>
      <c r="F11" s="438" t="s">
        <v>473</v>
      </c>
    </row>
    <row r="12" spans="2:6" ht="120">
      <c r="B12" s="1">
        <v>1</v>
      </c>
      <c r="C12" s="1" t="s">
        <v>474</v>
      </c>
      <c r="D12" s="1" t="s">
        <v>475</v>
      </c>
      <c r="E12" s="439" t="s">
        <v>476</v>
      </c>
      <c r="F12" s="440" t="s">
        <v>477</v>
      </c>
    </row>
    <row r="13" spans="2:6" s="444" customFormat="1" ht="168">
      <c r="B13" s="441">
        <f>B12+1</f>
        <v>2</v>
      </c>
      <c r="C13" s="1" t="s">
        <v>474</v>
      </c>
      <c r="D13" s="1" t="s">
        <v>475</v>
      </c>
      <c r="E13" s="442" t="s">
        <v>478</v>
      </c>
      <c r="F13" s="443" t="s">
        <v>479</v>
      </c>
    </row>
    <row r="14" spans="2:6" s="444" customFormat="1">
      <c r="B14" s="441">
        <f t="shared" ref="B14:B45" si="0">B13+1</f>
        <v>3</v>
      </c>
      <c r="C14" s="1" t="s">
        <v>474</v>
      </c>
      <c r="D14" s="1" t="s">
        <v>475</v>
      </c>
      <c r="E14" s="442" t="s">
        <v>480</v>
      </c>
      <c r="F14" s="443" t="s">
        <v>481</v>
      </c>
    </row>
    <row r="15" spans="2:6" s="444" customFormat="1">
      <c r="B15" s="441">
        <f t="shared" si="0"/>
        <v>4</v>
      </c>
      <c r="C15" s="1" t="s">
        <v>474</v>
      </c>
      <c r="D15" s="1" t="s">
        <v>475</v>
      </c>
      <c r="E15" s="442" t="s">
        <v>482</v>
      </c>
      <c r="F15" s="445" t="s">
        <v>483</v>
      </c>
    </row>
    <row r="16" spans="2:6" ht="48">
      <c r="B16" s="1">
        <f t="shared" si="0"/>
        <v>5</v>
      </c>
      <c r="C16" s="1" t="s">
        <v>474</v>
      </c>
      <c r="D16" s="1" t="s">
        <v>475</v>
      </c>
      <c r="E16" s="439" t="s">
        <v>484</v>
      </c>
      <c r="F16" s="440" t="s">
        <v>485</v>
      </c>
    </row>
    <row r="17" spans="2:14" s="444" customFormat="1" ht="36">
      <c r="B17" s="441">
        <f t="shared" si="0"/>
        <v>6</v>
      </c>
      <c r="C17" s="1" t="s">
        <v>474</v>
      </c>
      <c r="D17" s="1" t="s">
        <v>475</v>
      </c>
      <c r="E17" s="442" t="s">
        <v>486</v>
      </c>
      <c r="F17" s="445" t="s">
        <v>487</v>
      </c>
    </row>
    <row r="18" spans="2:14">
      <c r="B18" s="1">
        <f t="shared" si="0"/>
        <v>7</v>
      </c>
      <c r="C18" s="1" t="s">
        <v>474</v>
      </c>
      <c r="D18" s="1" t="s">
        <v>475</v>
      </c>
      <c r="E18" s="446" t="s">
        <v>488</v>
      </c>
      <c r="F18" s="440" t="s">
        <v>489</v>
      </c>
    </row>
    <row r="19" spans="2:14" ht="24">
      <c r="B19" s="1">
        <f t="shared" si="0"/>
        <v>8</v>
      </c>
      <c r="C19" s="1" t="s">
        <v>474</v>
      </c>
      <c r="D19" s="1" t="s">
        <v>475</v>
      </c>
      <c r="E19" s="439" t="s">
        <v>490</v>
      </c>
      <c r="F19" s="447" t="s">
        <v>491</v>
      </c>
    </row>
    <row r="20" spans="2:14" ht="132">
      <c r="B20" s="1">
        <f t="shared" si="0"/>
        <v>9</v>
      </c>
      <c r="C20" s="1" t="s">
        <v>492</v>
      </c>
      <c r="D20" s="1" t="s">
        <v>475</v>
      </c>
      <c r="E20" s="2" t="s">
        <v>493</v>
      </c>
      <c r="F20" s="2" t="s">
        <v>494</v>
      </c>
    </row>
    <row r="21" spans="2:14" ht="73.5" customHeight="1">
      <c r="B21" s="1">
        <f t="shared" si="0"/>
        <v>10</v>
      </c>
      <c r="C21" s="1" t="s">
        <v>495</v>
      </c>
      <c r="D21" s="1" t="s">
        <v>496</v>
      </c>
      <c r="E21" s="2" t="s">
        <v>497</v>
      </c>
      <c r="F21" s="439" t="s">
        <v>498</v>
      </c>
    </row>
    <row r="22" spans="2:14" ht="72.599999999999994" customHeight="1">
      <c r="B22" s="1">
        <f t="shared" si="0"/>
        <v>11</v>
      </c>
      <c r="C22" s="1" t="s">
        <v>499</v>
      </c>
      <c r="D22" s="1">
        <v>29</v>
      </c>
      <c r="E22" s="439" t="s">
        <v>500</v>
      </c>
      <c r="F22" s="439" t="s">
        <v>501</v>
      </c>
    </row>
    <row r="23" spans="2:14" ht="94.9" customHeight="1">
      <c r="B23" s="1">
        <f t="shared" si="0"/>
        <v>12</v>
      </c>
      <c r="C23" s="1" t="s">
        <v>499</v>
      </c>
      <c r="D23" s="1">
        <v>30</v>
      </c>
      <c r="E23" s="453" t="s">
        <v>502</v>
      </c>
      <c r="F23" s="453" t="s">
        <v>503</v>
      </c>
    </row>
    <row r="24" spans="2:14" ht="108">
      <c r="B24" s="1">
        <f t="shared" si="0"/>
        <v>13</v>
      </c>
      <c r="C24" s="1" t="s">
        <v>499</v>
      </c>
      <c r="D24" s="1" t="s">
        <v>504</v>
      </c>
      <c r="E24" s="439" t="s">
        <v>505</v>
      </c>
      <c r="F24" s="439" t="s">
        <v>506</v>
      </c>
    </row>
    <row r="25" spans="2:14" ht="72">
      <c r="B25" s="1">
        <f t="shared" si="0"/>
        <v>14</v>
      </c>
      <c r="C25" s="1" t="s">
        <v>507</v>
      </c>
      <c r="D25" s="1" t="s">
        <v>475</v>
      </c>
      <c r="E25" s="439" t="s">
        <v>508</v>
      </c>
      <c r="F25" s="439" t="s">
        <v>509</v>
      </c>
    </row>
    <row r="26" spans="2:14" ht="40.9" customHeight="1">
      <c r="B26" s="1">
        <f t="shared" si="0"/>
        <v>15</v>
      </c>
      <c r="C26" s="1" t="s">
        <v>510</v>
      </c>
      <c r="D26" s="1" t="s">
        <v>511</v>
      </c>
      <c r="E26" s="2" t="s">
        <v>512</v>
      </c>
      <c r="F26" s="2" t="s">
        <v>513</v>
      </c>
    </row>
    <row r="27" spans="2:14" ht="30.6" customHeight="1">
      <c r="B27" s="1">
        <f t="shared" si="0"/>
        <v>16</v>
      </c>
      <c r="C27" s="1" t="s">
        <v>514</v>
      </c>
      <c r="D27" s="1">
        <v>32</v>
      </c>
      <c r="E27" s="439" t="s">
        <v>515</v>
      </c>
      <c r="F27" s="446" t="s">
        <v>516</v>
      </c>
    </row>
    <row r="28" spans="2:14" ht="90" customHeight="1">
      <c r="B28" s="1">
        <f t="shared" si="0"/>
        <v>17</v>
      </c>
      <c r="C28" s="1" t="s">
        <v>517</v>
      </c>
      <c r="D28" s="1">
        <v>10</v>
      </c>
      <c r="E28" s="2" t="s">
        <v>518</v>
      </c>
      <c r="F28" s="2" t="s">
        <v>519</v>
      </c>
    </row>
    <row r="29" spans="2:14" ht="234" customHeight="1">
      <c r="B29" s="1">
        <f t="shared" si="0"/>
        <v>18</v>
      </c>
      <c r="C29" s="1" t="s">
        <v>520</v>
      </c>
      <c r="D29" s="1" t="s">
        <v>521</v>
      </c>
      <c r="E29" s="2" t="s">
        <v>522</v>
      </c>
      <c r="F29" s="2" t="s">
        <v>523</v>
      </c>
      <c r="G29" s="448"/>
      <c r="M29" s="449"/>
      <c r="N29" s="450"/>
    </row>
    <row r="30" spans="2:14" ht="72">
      <c r="B30" s="1">
        <f t="shared" si="0"/>
        <v>19</v>
      </c>
      <c r="C30" s="1" t="s">
        <v>520</v>
      </c>
      <c r="D30" s="1" t="s">
        <v>521</v>
      </c>
      <c r="E30" s="2" t="s">
        <v>524</v>
      </c>
      <c r="F30" s="2" t="s">
        <v>525</v>
      </c>
      <c r="G30" s="451"/>
      <c r="N30" s="450"/>
    </row>
    <row r="31" spans="2:14" ht="144">
      <c r="B31" s="1">
        <f t="shared" si="0"/>
        <v>20</v>
      </c>
      <c r="C31" s="1" t="s">
        <v>520</v>
      </c>
      <c r="D31" s="1" t="s">
        <v>526</v>
      </c>
      <c r="E31" s="2" t="s">
        <v>527</v>
      </c>
      <c r="F31" s="2" t="s">
        <v>528</v>
      </c>
      <c r="G31" s="451"/>
    </row>
    <row r="32" spans="2:14" ht="50.45" customHeight="1">
      <c r="B32" s="1">
        <f t="shared" si="0"/>
        <v>21</v>
      </c>
      <c r="C32" s="1" t="s">
        <v>520</v>
      </c>
      <c r="D32" s="1" t="s">
        <v>529</v>
      </c>
      <c r="E32" s="2" t="s">
        <v>530</v>
      </c>
      <c r="F32" s="2" t="s">
        <v>531</v>
      </c>
    </row>
    <row r="33" spans="2:10" ht="258" customHeight="1">
      <c r="B33" s="548">
        <f t="shared" si="0"/>
        <v>22</v>
      </c>
      <c r="C33" s="548" t="s">
        <v>520</v>
      </c>
      <c r="D33" s="548" t="s">
        <v>529</v>
      </c>
      <c r="E33" s="2" t="s">
        <v>532</v>
      </c>
      <c r="F33" s="2" t="s">
        <v>533</v>
      </c>
    </row>
    <row r="34" spans="2:10" ht="301.89999999999998" customHeight="1">
      <c r="B34" s="1">
        <f t="shared" si="0"/>
        <v>23</v>
      </c>
      <c r="C34" s="1" t="s">
        <v>520</v>
      </c>
      <c r="D34" s="1" t="s">
        <v>534</v>
      </c>
      <c r="E34" s="2" t="s">
        <v>535</v>
      </c>
      <c r="F34" s="2" t="s">
        <v>536</v>
      </c>
    </row>
    <row r="35" spans="2:10" ht="237" customHeight="1">
      <c r="B35" s="1">
        <f t="shared" si="0"/>
        <v>24</v>
      </c>
      <c r="C35" s="1" t="s">
        <v>520</v>
      </c>
      <c r="D35" s="1" t="s">
        <v>537</v>
      </c>
      <c r="E35" s="2" t="s">
        <v>538</v>
      </c>
      <c r="F35" s="2" t="s">
        <v>539</v>
      </c>
    </row>
    <row r="36" spans="2:10" ht="237" customHeight="1">
      <c r="B36" s="1">
        <f t="shared" si="0"/>
        <v>25</v>
      </c>
      <c r="C36" s="1" t="s">
        <v>540</v>
      </c>
      <c r="D36" s="1" t="s">
        <v>541</v>
      </c>
      <c r="E36" s="2" t="s">
        <v>542</v>
      </c>
      <c r="F36" s="2" t="s">
        <v>543</v>
      </c>
    </row>
    <row r="37" spans="2:10" ht="214.9" customHeight="1">
      <c r="B37" s="1">
        <f t="shared" si="0"/>
        <v>26</v>
      </c>
      <c r="C37" s="1" t="s">
        <v>544</v>
      </c>
      <c r="D37" s="1" t="s">
        <v>545</v>
      </c>
      <c r="E37" s="2" t="s">
        <v>546</v>
      </c>
      <c r="F37" s="2" t="s">
        <v>547</v>
      </c>
    </row>
    <row r="38" spans="2:10" ht="103.15" customHeight="1">
      <c r="B38" s="548">
        <f t="shared" si="0"/>
        <v>27</v>
      </c>
      <c r="C38" s="548" t="s">
        <v>548</v>
      </c>
      <c r="D38" s="548" t="s">
        <v>549</v>
      </c>
      <c r="E38" s="2" t="s">
        <v>550</v>
      </c>
      <c r="F38" s="2" t="s">
        <v>551</v>
      </c>
    </row>
    <row r="39" spans="2:10" ht="126" customHeight="1">
      <c r="B39" s="548">
        <f t="shared" si="0"/>
        <v>28</v>
      </c>
      <c r="C39" s="548" t="s">
        <v>552</v>
      </c>
      <c r="D39" s="548" t="s">
        <v>553</v>
      </c>
      <c r="E39" s="2" t="s">
        <v>554</v>
      </c>
      <c r="F39" s="2" t="s">
        <v>555</v>
      </c>
      <c r="J39" s="549"/>
    </row>
    <row r="40" spans="2:10" ht="161.44999999999999" customHeight="1">
      <c r="B40" s="1">
        <f t="shared" si="0"/>
        <v>29</v>
      </c>
      <c r="C40" s="1" t="s">
        <v>556</v>
      </c>
      <c r="D40" s="1" t="s">
        <v>557</v>
      </c>
      <c r="E40" s="2" t="s">
        <v>558</v>
      </c>
      <c r="F40" s="2" t="s">
        <v>559</v>
      </c>
      <c r="G40" s="452"/>
    </row>
    <row r="41" spans="2:10" ht="64.150000000000006" customHeight="1">
      <c r="B41" s="1">
        <f t="shared" si="0"/>
        <v>30</v>
      </c>
      <c r="C41" s="1" t="s">
        <v>560</v>
      </c>
      <c r="D41" s="1" t="s">
        <v>561</v>
      </c>
      <c r="E41" s="2" t="s">
        <v>562</v>
      </c>
      <c r="F41" s="2" t="s">
        <v>563</v>
      </c>
    </row>
    <row r="42" spans="2:10" ht="83.45" customHeight="1">
      <c r="B42" s="1">
        <f t="shared" si="0"/>
        <v>31</v>
      </c>
      <c r="C42" s="1" t="s">
        <v>564</v>
      </c>
      <c r="D42" s="1">
        <v>47</v>
      </c>
      <c r="E42" s="2" t="s">
        <v>565</v>
      </c>
      <c r="F42" s="2" t="s">
        <v>566</v>
      </c>
    </row>
    <row r="43" spans="2:10" ht="106.15" customHeight="1">
      <c r="B43" s="1">
        <f t="shared" si="0"/>
        <v>32</v>
      </c>
      <c r="C43" s="1" t="s">
        <v>567</v>
      </c>
      <c r="D43" s="1">
        <v>49</v>
      </c>
      <c r="E43" s="453" t="s">
        <v>568</v>
      </c>
      <c r="F43" s="446" t="s">
        <v>569</v>
      </c>
    </row>
    <row r="44" spans="2:10" ht="103.9" customHeight="1">
      <c r="B44" s="1">
        <f t="shared" si="0"/>
        <v>33</v>
      </c>
      <c r="C44" s="1" t="s">
        <v>567</v>
      </c>
      <c r="D44" s="1">
        <v>49</v>
      </c>
      <c r="E44" s="453" t="s">
        <v>570</v>
      </c>
      <c r="F44" s="446" t="s">
        <v>571</v>
      </c>
    </row>
    <row r="45" spans="2:10" ht="108.6" customHeight="1">
      <c r="B45" s="1">
        <f t="shared" si="0"/>
        <v>34</v>
      </c>
      <c r="C45" s="1" t="s">
        <v>572</v>
      </c>
      <c r="D45" s="1">
        <v>50</v>
      </c>
      <c r="E45" s="453" t="s">
        <v>573</v>
      </c>
      <c r="F45" s="446" t="s">
        <v>574</v>
      </c>
    </row>
    <row r="46" spans="2:10">
      <c r="E46" s="454"/>
    </row>
    <row r="47" spans="2:10">
      <c r="E47" s="454"/>
    </row>
    <row r="48" spans="2:10">
      <c r="E48" s="454"/>
    </row>
    <row r="49" spans="5:5">
      <c r="E49" s="454"/>
    </row>
    <row r="50" spans="5:5">
      <c r="E50" s="454"/>
    </row>
    <row r="51" spans="5:5">
      <c r="E51" s="454"/>
    </row>
    <row r="52" spans="5:5">
      <c r="E52" s="454"/>
    </row>
    <row r="53" spans="5:5">
      <c r="E53" s="454"/>
    </row>
    <row r="54" spans="5:5">
      <c r="E54" s="454"/>
    </row>
    <row r="55" spans="5:5">
      <c r="E55" s="454"/>
    </row>
    <row r="56" spans="5:5">
      <c r="E56" s="454"/>
    </row>
    <row r="58" spans="5:5">
      <c r="E58" s="454"/>
    </row>
    <row r="59" spans="5:5">
      <c r="E59" s="454"/>
    </row>
    <row r="60" spans="5:5">
      <c r="E60" s="454"/>
    </row>
    <row r="61" spans="5:5">
      <c r="E61" s="454"/>
    </row>
    <row r="62" spans="5:5">
      <c r="E62" s="454"/>
    </row>
    <row r="63" spans="5:5">
      <c r="E63" s="454"/>
    </row>
    <row r="64" spans="5:5">
      <c r="E64" s="454"/>
    </row>
    <row r="65" spans="5:5">
      <c r="E65" s="454"/>
    </row>
    <row r="66" spans="5:5">
      <c r="E66" s="454"/>
    </row>
    <row r="67" spans="5:5">
      <c r="E67" s="454"/>
    </row>
    <row r="68" spans="5:5">
      <c r="E68" s="454"/>
    </row>
    <row r="70" spans="5:5">
      <c r="E70" s="454"/>
    </row>
    <row r="71" spans="5:5">
      <c r="E71" s="454"/>
    </row>
    <row r="72" spans="5:5">
      <c r="E72" s="454"/>
    </row>
    <row r="73" spans="5:5">
      <c r="E73" s="454"/>
    </row>
    <row r="74" spans="5:5">
      <c r="E74" s="454"/>
    </row>
    <row r="75" spans="5:5">
      <c r="E75" s="454"/>
    </row>
    <row r="77" spans="5:5">
      <c r="E77" s="454"/>
    </row>
    <row r="78" spans="5:5">
      <c r="E78" s="454"/>
    </row>
    <row r="79" spans="5:5">
      <c r="E79" s="454"/>
    </row>
    <row r="80" spans="5:5">
      <c r="E80" s="454"/>
    </row>
    <row r="81" spans="5:5">
      <c r="E81" s="454"/>
    </row>
    <row r="83" spans="5:5">
      <c r="E83" s="454"/>
    </row>
    <row r="85" spans="5:5">
      <c r="E85" s="454"/>
    </row>
  </sheetData>
  <autoFilter ref="B11:G45" xr:uid="{E16CED7A-F36E-4E9B-9483-879243BC2E66}"/>
  <mergeCells count="1">
    <mergeCell ref="E9:F10"/>
  </mergeCells>
  <phoneticPr fontId="3"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71CA8-2209-414D-9D0D-D8117BD3786D}">
  <dimension ref="C1:AD64"/>
  <sheetViews>
    <sheetView workbookViewId="0">
      <selection activeCell="B1" sqref="B1"/>
    </sheetView>
    <sheetView workbookViewId="1"/>
  </sheetViews>
  <sheetFormatPr defaultColWidth="8.75" defaultRowHeight="13.5"/>
  <cols>
    <col min="1" max="2" width="8.75" style="493"/>
    <col min="3" max="3" width="19.625" style="493" customWidth="1"/>
    <col min="4" max="4" width="21.375" style="493" customWidth="1"/>
    <col min="5" max="6" width="8.75" style="493"/>
    <col min="7" max="7" width="10.625" style="493" bestFit="1" customWidth="1"/>
    <col min="8" max="16384" width="8.75" style="493"/>
  </cols>
  <sheetData>
    <row r="1" spans="3:17">
      <c r="C1" s="495"/>
      <c r="D1" s="495"/>
      <c r="E1" s="496"/>
      <c r="F1" s="494"/>
      <c r="G1" s="496">
        <v>2019</v>
      </c>
      <c r="H1" s="496">
        <v>2020</v>
      </c>
      <c r="I1" s="496">
        <v>2021</v>
      </c>
      <c r="J1" s="496">
        <v>2022</v>
      </c>
      <c r="K1" s="496">
        <v>2022</v>
      </c>
      <c r="L1" s="496">
        <v>2022</v>
      </c>
      <c r="M1" s="496">
        <v>2023</v>
      </c>
      <c r="N1" s="496">
        <v>2024</v>
      </c>
      <c r="O1" s="496">
        <v>2025</v>
      </c>
      <c r="P1" s="496">
        <v>2026</v>
      </c>
      <c r="Q1" s="496">
        <v>2027</v>
      </c>
    </row>
    <row r="2" spans="3:17">
      <c r="C2" s="497" t="s">
        <v>345</v>
      </c>
      <c r="D2" s="494"/>
      <c r="E2" s="746"/>
      <c r="F2" s="494"/>
      <c r="G2" s="746" t="s">
        <v>346</v>
      </c>
      <c r="H2" s="746" t="s">
        <v>346</v>
      </c>
      <c r="I2" s="746" t="s">
        <v>346</v>
      </c>
      <c r="J2" s="746" t="s">
        <v>575</v>
      </c>
      <c r="K2" s="746" t="s">
        <v>576</v>
      </c>
      <c r="L2" s="746" t="s">
        <v>346</v>
      </c>
      <c r="M2" s="746" t="s">
        <v>346</v>
      </c>
      <c r="N2" s="746" t="s">
        <v>346</v>
      </c>
      <c r="O2" s="746" t="s">
        <v>346</v>
      </c>
      <c r="P2" s="746" t="s">
        <v>346</v>
      </c>
      <c r="Q2" s="746" t="s">
        <v>346</v>
      </c>
    </row>
    <row r="3" spans="3:17">
      <c r="D3" s="576" t="s">
        <v>46</v>
      </c>
      <c r="E3" s="630"/>
      <c r="F3" s="577"/>
      <c r="G3" s="578">
        <v>137736.373678</v>
      </c>
      <c r="H3" s="578">
        <v>142179.64018399999</v>
      </c>
      <c r="I3" s="578">
        <v>147332.30980094124</v>
      </c>
      <c r="J3" s="579">
        <v>155694.18924388231</v>
      </c>
      <c r="K3" s="578">
        <v>155694.18924388231</v>
      </c>
      <c r="L3" s="578">
        <v>155694.18924388231</v>
      </c>
      <c r="M3" s="578">
        <v>164166.17120622404</v>
      </c>
      <c r="N3" s="578">
        <v>168630.65063927873</v>
      </c>
      <c r="O3" s="578">
        <v>173035.90196370997</v>
      </c>
      <c r="P3" s="578">
        <v>178894.60610303219</v>
      </c>
      <c r="Q3" s="579">
        <v>184810.64111708308</v>
      </c>
    </row>
    <row r="4" spans="3:17">
      <c r="D4" s="639" t="s">
        <v>47</v>
      </c>
      <c r="E4" s="640"/>
      <c r="F4" s="640"/>
      <c r="G4" s="580">
        <v>98296.654473999995</v>
      </c>
      <c r="H4" s="580">
        <v>102748.25024599998</v>
      </c>
      <c r="I4" s="580">
        <v>104751.99668111831</v>
      </c>
      <c r="J4" s="641">
        <v>108701.52711230052</v>
      </c>
      <c r="K4" s="580">
        <v>108701.52711230052</v>
      </c>
      <c r="L4" s="580">
        <v>108701.52711230052</v>
      </c>
      <c r="M4" s="580">
        <v>114954.24326600808</v>
      </c>
      <c r="N4" s="580">
        <v>118300.46944697389</v>
      </c>
      <c r="O4" s="580">
        <v>121554.81153116672</v>
      </c>
      <c r="P4" s="580">
        <v>125828.89163041978</v>
      </c>
      <c r="Q4" s="641">
        <v>130125.7933731641</v>
      </c>
    </row>
    <row r="5" spans="3:17">
      <c r="D5" s="651" t="s">
        <v>48</v>
      </c>
      <c r="E5" s="643"/>
      <c r="F5" s="643"/>
      <c r="G5" s="575">
        <v>1830.5833333333333</v>
      </c>
      <c r="H5" s="575">
        <v>1842.9166666666667</v>
      </c>
      <c r="I5" s="575">
        <v>1815.6666666666667</v>
      </c>
      <c r="J5" s="614">
        <v>1803</v>
      </c>
      <c r="K5" s="575">
        <v>1803</v>
      </c>
      <c r="L5" s="575">
        <v>1803</v>
      </c>
      <c r="M5" s="575">
        <v>1840.4555491304914</v>
      </c>
      <c r="N5" s="575">
        <v>1858.714170528657</v>
      </c>
      <c r="O5" s="575">
        <v>1866.9069071342581</v>
      </c>
      <c r="P5" s="575">
        <v>1872.6265738596023</v>
      </c>
      <c r="Q5" s="614">
        <v>1872.8960019234662</v>
      </c>
    </row>
    <row r="6" spans="3:17">
      <c r="D6" s="665" t="s">
        <v>49</v>
      </c>
      <c r="E6" s="666"/>
      <c r="F6" s="666"/>
      <c r="G6" s="739"/>
      <c r="H6" s="739">
        <v>6.737378795466098E-3</v>
      </c>
      <c r="I6" s="739">
        <v>-1.4786344110332306E-2</v>
      </c>
      <c r="J6" s="740"/>
      <c r="K6" s="739"/>
      <c r="L6" s="739">
        <v>-6.9763172388470629E-3</v>
      </c>
      <c r="M6" s="739">
        <v>2.0774015047416272E-2</v>
      </c>
      <c r="N6" s="739">
        <v>9.9207076241487613E-3</v>
      </c>
      <c r="O6" s="739">
        <v>4.4077442005356904E-3</v>
      </c>
      <c r="P6" s="739">
        <v>3.0637128736772379E-3</v>
      </c>
      <c r="Q6" s="740">
        <v>1.4387709094010326E-4</v>
      </c>
    </row>
    <row r="7" spans="3:17">
      <c r="D7" s="665" t="s">
        <v>577</v>
      </c>
      <c r="E7" s="666"/>
      <c r="F7" s="666"/>
      <c r="G7" s="667">
        <f>G43</f>
        <v>299.48486365912504</v>
      </c>
      <c r="H7" s="667">
        <f t="shared" ref="H7:Q7" si="0">H43</f>
        <v>301.54483382319694</v>
      </c>
      <c r="I7" s="667">
        <f t="shared" si="0"/>
        <v>320.45309344593352</v>
      </c>
      <c r="J7" s="668">
        <f t="shared" si="0"/>
        <v>0</v>
      </c>
      <c r="K7" s="667">
        <f t="shared" si="0"/>
        <v>335.08876275383227</v>
      </c>
      <c r="L7" s="667">
        <f t="shared" si="0"/>
        <v>335.08876275383227</v>
      </c>
      <c r="M7" s="667">
        <f t="shared" si="0"/>
        <v>340.1150941951397</v>
      </c>
      <c r="N7" s="667">
        <f t="shared" si="0"/>
        <v>348.27785645582304</v>
      </c>
      <c r="O7" s="667">
        <f t="shared" si="0"/>
        <v>358.02963643658609</v>
      </c>
      <c r="P7" s="667">
        <f t="shared" si="0"/>
        <v>368.05446625681049</v>
      </c>
      <c r="Q7" s="668">
        <f t="shared" si="0"/>
        <v>378.72804577825798</v>
      </c>
    </row>
    <row r="8" spans="3:17">
      <c r="D8" s="665" t="s">
        <v>50</v>
      </c>
      <c r="E8" s="666"/>
      <c r="F8" s="666"/>
      <c r="G8" s="667">
        <v>312.22998133563982</v>
      </c>
      <c r="H8" s="667">
        <v>326.29093375536962</v>
      </c>
      <c r="I8" s="667">
        <v>352.78832384798972</v>
      </c>
      <c r="J8" s="668">
        <v>368.36051026067668</v>
      </c>
      <c r="K8" s="667">
        <v>376.01166902116449</v>
      </c>
      <c r="L8" s="667">
        <v>372.724924706134</v>
      </c>
      <c r="M8" s="667">
        <v>381.21676224984708</v>
      </c>
      <c r="N8" s="667">
        <v>392.54266503259896</v>
      </c>
      <c r="O8" s="667">
        <v>405.12340269290939</v>
      </c>
      <c r="P8" s="667">
        <v>417.57022189760949</v>
      </c>
      <c r="Q8" s="668">
        <v>430.42068374598307</v>
      </c>
    </row>
    <row r="9" spans="3:17">
      <c r="D9" s="651" t="s">
        <v>52</v>
      </c>
      <c r="E9" s="643"/>
      <c r="F9" s="643"/>
      <c r="G9" s="575">
        <v>53.696902339327174</v>
      </c>
      <c r="H9" s="575">
        <v>55.753063665023724</v>
      </c>
      <c r="I9" s="575">
        <v>57.693407388168701</v>
      </c>
      <c r="J9" s="614">
        <v>60.289255192623692</v>
      </c>
      <c r="K9" s="575">
        <v>60.289255192623692</v>
      </c>
      <c r="L9" s="575">
        <v>60.289255192623692</v>
      </c>
      <c r="M9" s="575">
        <v>62.459668379558146</v>
      </c>
      <c r="N9" s="575">
        <v>63.646402078769746</v>
      </c>
      <c r="O9" s="575">
        <v>65.110269326581445</v>
      </c>
      <c r="P9" s="575">
        <v>67.19379794503206</v>
      </c>
      <c r="Q9" s="614">
        <v>69.478387075163155</v>
      </c>
    </row>
    <row r="10" spans="3:17">
      <c r="D10" s="639" t="s">
        <v>53</v>
      </c>
      <c r="E10" s="640"/>
      <c r="F10" s="640"/>
      <c r="G10" s="580">
        <v>7906.8828300000005</v>
      </c>
      <c r="H10" s="580">
        <v>8160.4060590000008</v>
      </c>
      <c r="I10" s="580">
        <v>8478.4947159999992</v>
      </c>
      <c r="J10" s="641">
        <v>8859.5259828691323</v>
      </c>
      <c r="K10" s="580">
        <v>8859.5259828691323</v>
      </c>
      <c r="L10" s="580">
        <v>8859.5259828691323</v>
      </c>
      <c r="M10" s="580">
        <v>9056.8378173500241</v>
      </c>
      <c r="N10" s="580">
        <v>9089.6824129093784</v>
      </c>
      <c r="O10" s="580">
        <v>9144.0419837910231</v>
      </c>
      <c r="P10" s="580">
        <v>9267.236445634373</v>
      </c>
      <c r="Q10" s="641">
        <v>9392.0271382401097</v>
      </c>
    </row>
    <row r="11" spans="3:17">
      <c r="D11" s="651" t="s">
        <v>54</v>
      </c>
      <c r="E11" s="643"/>
      <c r="F11" s="643"/>
      <c r="G11" s="575">
        <v>122.33333333333333</v>
      </c>
      <c r="H11" s="575">
        <v>121.41666666666667</v>
      </c>
      <c r="I11" s="575">
        <v>120</v>
      </c>
      <c r="J11" s="614">
        <v>120</v>
      </c>
      <c r="K11" s="575">
        <v>120</v>
      </c>
      <c r="L11" s="575">
        <v>120</v>
      </c>
      <c r="M11" s="575">
        <v>118.40978574550026</v>
      </c>
      <c r="N11" s="575">
        <v>116.62335474319306</v>
      </c>
      <c r="O11" s="575">
        <v>114.68309321633643</v>
      </c>
      <c r="P11" s="575">
        <v>112.62420368134106</v>
      </c>
      <c r="Q11" s="614">
        <v>110.38759956965342</v>
      </c>
    </row>
    <row r="12" spans="3:17">
      <c r="D12" s="665" t="s">
        <v>56</v>
      </c>
      <c r="E12" s="666"/>
      <c r="F12" s="666"/>
      <c r="G12" s="739"/>
      <c r="H12" s="739">
        <v>-7.4931880108991544E-3</v>
      </c>
      <c r="I12" s="739">
        <v>-1.1667810569663706E-2</v>
      </c>
      <c r="J12" s="740"/>
      <c r="K12" s="739"/>
      <c r="L12" s="739">
        <v>0</v>
      </c>
      <c r="M12" s="739">
        <v>-1.32517854541645E-2</v>
      </c>
      <c r="N12" s="739">
        <v>-1.5086852755116009E-2</v>
      </c>
      <c r="O12" s="739">
        <v>-1.6636989487475495E-2</v>
      </c>
      <c r="P12" s="739">
        <v>-1.7952860157961714E-2</v>
      </c>
      <c r="Q12" s="740">
        <v>-1.9859000450878961E-2</v>
      </c>
    </row>
    <row r="13" spans="3:17">
      <c r="D13" s="665" t="s">
        <v>577</v>
      </c>
      <c r="E13" s="666"/>
      <c r="F13" s="666"/>
      <c r="G13" s="667">
        <f>G48</f>
        <v>4481.4604904632151</v>
      </c>
      <c r="H13" s="667">
        <f t="shared" ref="H13:Q13" si="1">H48</f>
        <v>4576.9828414550448</v>
      </c>
      <c r="I13" s="667">
        <f t="shared" si="1"/>
        <v>4848.6333333333332</v>
      </c>
      <c r="J13" s="668">
        <f t="shared" si="1"/>
        <v>0</v>
      </c>
      <c r="K13" s="667">
        <f t="shared" si="1"/>
        <v>0</v>
      </c>
      <c r="L13" s="667">
        <f t="shared" si="1"/>
        <v>5034.70866037633</v>
      </c>
      <c r="M13" s="667">
        <f t="shared" si="1"/>
        <v>5286.4440933951464</v>
      </c>
      <c r="N13" s="667">
        <f t="shared" si="1"/>
        <v>5550.7662980649038</v>
      </c>
      <c r="O13" s="667">
        <f t="shared" si="1"/>
        <v>5828.3046129681488</v>
      </c>
      <c r="P13" s="667">
        <f t="shared" si="1"/>
        <v>6119.7198436165563</v>
      </c>
      <c r="Q13" s="668">
        <f t="shared" si="1"/>
        <v>6425.7058357973847</v>
      </c>
    </row>
    <row r="14" spans="3:17">
      <c r="D14" s="665" t="s">
        <v>50</v>
      </c>
      <c r="E14" s="666"/>
      <c r="F14" s="666"/>
      <c r="G14" s="667">
        <v>4672.1771117166218</v>
      </c>
      <c r="H14" s="667">
        <v>4952.5902539464651</v>
      </c>
      <c r="I14" s="667">
        <v>5337.8833333333332</v>
      </c>
      <c r="J14" s="668">
        <v>5534.6166666666668</v>
      </c>
      <c r="K14" s="667">
        <v>5649.5753270429968</v>
      </c>
      <c r="L14" s="667">
        <v>5600.1919937096636</v>
      </c>
      <c r="M14" s="667">
        <v>5925.2915718661579</v>
      </c>
      <c r="N14" s="667">
        <v>6256.2478642448887</v>
      </c>
      <c r="O14" s="667">
        <v>6594.9361629303203</v>
      </c>
      <c r="P14" s="667">
        <v>6943.0288376588442</v>
      </c>
      <c r="Q14" s="668">
        <v>7302.75122274359</v>
      </c>
    </row>
    <row r="15" spans="3:17">
      <c r="D15" s="651" t="s">
        <v>52</v>
      </c>
      <c r="E15" s="643"/>
      <c r="F15" s="643"/>
      <c r="G15" s="575">
        <v>64.633919591280659</v>
      </c>
      <c r="H15" s="575">
        <v>67.209933224433769</v>
      </c>
      <c r="I15" s="575">
        <v>70.65412263333333</v>
      </c>
      <c r="J15" s="614">
        <v>73.82938319057611</v>
      </c>
      <c r="K15" s="575">
        <v>73.82938319057611</v>
      </c>
      <c r="L15" s="575">
        <v>73.82938319057611</v>
      </c>
      <c r="M15" s="575">
        <v>76.487240985436856</v>
      </c>
      <c r="N15" s="575">
        <v>77.940498564160151</v>
      </c>
      <c r="O15" s="575">
        <v>79.733130031135829</v>
      </c>
      <c r="P15" s="575">
        <v>82.284590192132171</v>
      </c>
      <c r="Q15" s="614">
        <v>85.082266258664674</v>
      </c>
    </row>
    <row r="16" spans="3:17">
      <c r="D16" s="639" t="s">
        <v>57</v>
      </c>
      <c r="E16" s="640"/>
      <c r="F16" s="640"/>
      <c r="G16" s="580">
        <v>25621.445157999999</v>
      </c>
      <c r="H16" s="580">
        <v>25971.345703999996</v>
      </c>
      <c r="I16" s="580">
        <v>27496.396713822935</v>
      </c>
      <c r="J16" s="641">
        <v>30162.842892573342</v>
      </c>
      <c r="K16" s="580">
        <v>30162.842892573342</v>
      </c>
      <c r="L16" s="580">
        <v>30162.842892573342</v>
      </c>
      <c r="M16" s="580">
        <v>31897.866309505582</v>
      </c>
      <c r="N16" s="580">
        <v>32826.387713581295</v>
      </c>
      <c r="O16" s="580">
        <v>33729.412828424327</v>
      </c>
      <c r="P16" s="580">
        <v>34915.398066799651</v>
      </c>
      <c r="Q16" s="641">
        <v>36107.715926854398</v>
      </c>
    </row>
    <row r="17" spans="4:17">
      <c r="D17" s="651" t="s">
        <v>58</v>
      </c>
      <c r="E17" s="643"/>
      <c r="F17" s="643"/>
      <c r="G17" s="575">
        <v>427.25</v>
      </c>
      <c r="H17" s="575">
        <v>408.16666666666669</v>
      </c>
      <c r="I17" s="575">
        <v>420.16666666666669</v>
      </c>
      <c r="J17" s="614">
        <v>438.55555556000002</v>
      </c>
      <c r="K17" s="575">
        <v>438.55555556000002</v>
      </c>
      <c r="L17" s="575">
        <v>438.55555556000002</v>
      </c>
      <c r="M17" s="575">
        <v>447.66611527033137</v>
      </c>
      <c r="N17" s="575">
        <v>452.10727991316674</v>
      </c>
      <c r="O17" s="575">
        <v>454.10005315422393</v>
      </c>
      <c r="P17" s="575">
        <v>455.49128533301007</v>
      </c>
      <c r="Q17" s="614">
        <v>455.5568200940923</v>
      </c>
    </row>
    <row r="18" spans="4:17">
      <c r="D18" s="665" t="s">
        <v>59</v>
      </c>
      <c r="E18" s="666"/>
      <c r="F18" s="666"/>
      <c r="G18" s="739"/>
      <c r="H18" s="739">
        <v>-4.466549639165196E-2</v>
      </c>
      <c r="I18" s="739">
        <v>2.9399755002041728E-2</v>
      </c>
      <c r="J18" s="740"/>
      <c r="K18" s="739"/>
      <c r="L18" s="739">
        <v>4.3765701451804917E-2</v>
      </c>
      <c r="M18" s="739">
        <v>2.077401504741605E-2</v>
      </c>
      <c r="N18" s="739">
        <v>9.9207076241485392E-3</v>
      </c>
      <c r="O18" s="739">
        <v>4.4077442005356904E-3</v>
      </c>
      <c r="P18" s="739">
        <v>3.0637128736772379E-3</v>
      </c>
      <c r="Q18" s="740">
        <v>1.4387709094010326E-4</v>
      </c>
    </row>
    <row r="19" spans="4:17">
      <c r="D19" s="665" t="s">
        <v>577</v>
      </c>
      <c r="E19" s="666"/>
      <c r="F19" s="666"/>
      <c r="G19" s="667">
        <f>G53</f>
        <v>1283.1644236395553</v>
      </c>
      <c r="H19" s="667">
        <f t="shared" ref="H19:Q19" si="2">H53</f>
        <v>1361.5075541037158</v>
      </c>
      <c r="I19" s="667">
        <f t="shared" si="2"/>
        <v>1384.7742959143197</v>
      </c>
      <c r="J19" s="668">
        <f t="shared" si="2"/>
        <v>0</v>
      </c>
      <c r="K19" s="667">
        <f t="shared" si="2"/>
        <v>0</v>
      </c>
      <c r="L19" s="667">
        <f t="shared" si="2"/>
        <v>1377.6248677859974</v>
      </c>
      <c r="M19" s="667">
        <f t="shared" si="2"/>
        <v>1398.2892408027872</v>
      </c>
      <c r="N19" s="667">
        <f t="shared" si="2"/>
        <v>1431.8481825820541</v>
      </c>
      <c r="O19" s="667">
        <f t="shared" si="2"/>
        <v>1471.9399316943516</v>
      </c>
      <c r="P19" s="667">
        <f t="shared" si="2"/>
        <v>1513.1542497817934</v>
      </c>
      <c r="Q19" s="668">
        <f t="shared" si="2"/>
        <v>1557.0357230254654</v>
      </c>
    </row>
    <row r="20" spans="4:17">
      <c r="D20" s="665" t="s">
        <v>50</v>
      </c>
      <c r="E20" s="666"/>
      <c r="F20" s="666"/>
      <c r="G20" s="667">
        <v>1337.7717963721475</v>
      </c>
      <c r="H20" s="667">
        <v>1473.2388730093915</v>
      </c>
      <c r="I20" s="667">
        <v>1524.5045616818722</v>
      </c>
      <c r="J20" s="668">
        <v>1514.4124651480677</v>
      </c>
      <c r="K20" s="667">
        <v>1545.8680904850776</v>
      </c>
      <c r="L20" s="667">
        <v>1532.3555493147053</v>
      </c>
      <c r="M20" s="667">
        <v>1567.2673932013117</v>
      </c>
      <c r="N20" s="667">
        <v>1613.8307133061644</v>
      </c>
      <c r="O20" s="667">
        <v>1665.5529403170051</v>
      </c>
      <c r="P20" s="667">
        <v>1716.7245985973755</v>
      </c>
      <c r="Q20" s="668">
        <v>1769.5557220864671</v>
      </c>
    </row>
    <row r="21" spans="4:17">
      <c r="D21" s="651" t="s">
        <v>52</v>
      </c>
      <c r="E21" s="643"/>
      <c r="F21" s="643"/>
      <c r="G21" s="575">
        <v>59.968274214160324</v>
      </c>
      <c r="H21" s="575">
        <v>63.629266730910565</v>
      </c>
      <c r="I21" s="575">
        <v>65.441642317706311</v>
      </c>
      <c r="J21" s="614">
        <v>68.777701046467939</v>
      </c>
      <c r="K21" s="575">
        <v>68.777701046467939</v>
      </c>
      <c r="L21" s="575">
        <v>68.777701046467939</v>
      </c>
      <c r="M21" s="575">
        <v>71.253698284140782</v>
      </c>
      <c r="N21" s="575">
        <v>72.607518551539457</v>
      </c>
      <c r="O21" s="575">
        <v>74.27749147822486</v>
      </c>
      <c r="P21" s="575">
        <v>76.654371205528051</v>
      </c>
      <c r="Q21" s="614">
        <v>79.260619826516006</v>
      </c>
    </row>
    <row r="22" spans="4:17">
      <c r="D22" s="639" t="s">
        <v>60</v>
      </c>
      <c r="E22" s="640"/>
      <c r="F22" s="640"/>
      <c r="G22" s="580">
        <v>1471.5951430000002</v>
      </c>
      <c r="H22" s="580">
        <v>1246.016707</v>
      </c>
      <c r="I22" s="580">
        <v>1581.6416759999997</v>
      </c>
      <c r="J22" s="641">
        <v>1680.4546292353743</v>
      </c>
      <c r="K22" s="580">
        <v>1680.4546292353743</v>
      </c>
      <c r="L22" s="580">
        <v>1680.4546292353743</v>
      </c>
      <c r="M22" s="580">
        <v>1740.950995887848</v>
      </c>
      <c r="N22" s="580">
        <v>1774.0290648097168</v>
      </c>
      <c r="O22" s="580">
        <v>1814.8317333003397</v>
      </c>
      <c r="P22" s="580">
        <v>1872.906348765951</v>
      </c>
      <c r="Q22" s="641">
        <v>1936.5851646239933</v>
      </c>
    </row>
    <row r="23" spans="4:17">
      <c r="D23" s="651" t="s">
        <v>61</v>
      </c>
      <c r="E23" s="643"/>
      <c r="F23" s="643"/>
      <c r="G23" s="575">
        <v>18.083333333333332</v>
      </c>
      <c r="H23" s="575">
        <v>18.25</v>
      </c>
      <c r="I23" s="575">
        <v>19.416666666666668</v>
      </c>
      <c r="J23" s="614">
        <v>20.888888888899999</v>
      </c>
      <c r="K23" s="575">
        <v>20.888888888899999</v>
      </c>
      <c r="L23" s="575">
        <v>20.888888888899999</v>
      </c>
      <c r="M23" s="575">
        <v>20.888888888899999</v>
      </c>
      <c r="N23" s="575">
        <v>20.888888888899999</v>
      </c>
      <c r="O23" s="575">
        <v>20.888888888899995</v>
      </c>
      <c r="P23" s="575">
        <v>20.888888888899999</v>
      </c>
      <c r="Q23" s="614">
        <v>20.888888888899999</v>
      </c>
    </row>
    <row r="24" spans="4:17">
      <c r="D24" s="665" t="s">
        <v>62</v>
      </c>
      <c r="E24" s="666"/>
      <c r="F24" s="666"/>
      <c r="G24" s="739"/>
      <c r="H24" s="739">
        <v>9.2165898617511122E-3</v>
      </c>
      <c r="I24" s="739">
        <v>6.3926940639269514E-2</v>
      </c>
      <c r="J24" s="740"/>
      <c r="K24" s="739"/>
      <c r="L24" s="739">
        <v>7.5822603720171466E-2</v>
      </c>
      <c r="M24" s="739">
        <v>0</v>
      </c>
      <c r="N24" s="739">
        <v>0</v>
      </c>
      <c r="O24" s="739">
        <v>0</v>
      </c>
      <c r="P24" s="739">
        <v>0</v>
      </c>
      <c r="Q24" s="740">
        <v>0</v>
      </c>
    </row>
    <row r="25" spans="4:17">
      <c r="D25" s="665" t="s">
        <v>577</v>
      </c>
      <c r="E25" s="666"/>
      <c r="F25" s="666"/>
      <c r="G25" s="667">
        <f>G58</f>
        <v>30316.976958525349</v>
      </c>
      <c r="H25" s="667">
        <f t="shared" ref="H25:Q25" si="3">H58</f>
        <v>30450.520547945205</v>
      </c>
      <c r="I25" s="667">
        <f t="shared" si="3"/>
        <v>29965.802575107293</v>
      </c>
      <c r="J25" s="668">
        <f t="shared" si="3"/>
        <v>0</v>
      </c>
      <c r="K25" s="667">
        <f t="shared" si="3"/>
        <v>0</v>
      </c>
      <c r="L25" s="667">
        <f t="shared" si="3"/>
        <v>28922.794431933748</v>
      </c>
      <c r="M25" s="667">
        <f t="shared" si="3"/>
        <v>29966.4915536562</v>
      </c>
      <c r="N25" s="667">
        <f t="shared" si="3"/>
        <v>30990.1110833987</v>
      </c>
      <c r="O25" s="667">
        <f t="shared" si="3"/>
        <v>31998.255377642923</v>
      </c>
      <c r="P25" s="667">
        <f t="shared" si="3"/>
        <v>32994.98493222682</v>
      </c>
      <c r="Q25" s="668">
        <f t="shared" si="3"/>
        <v>33956.724387160037</v>
      </c>
    </row>
    <row r="26" spans="4:17">
      <c r="D26" s="665" t="s">
        <v>50</v>
      </c>
      <c r="E26" s="666"/>
      <c r="F26" s="666"/>
      <c r="G26" s="667">
        <v>31607.170506912444</v>
      </c>
      <c r="H26" s="667">
        <v>32949.424657534248</v>
      </c>
      <c r="I26" s="667">
        <v>32989.493562231757</v>
      </c>
      <c r="J26" s="668">
        <v>31794.606382961814</v>
      </c>
      <c r="K26" s="667">
        <v>32455.007197889314</v>
      </c>
      <c r="L26" s="667">
        <v>32171.315708527763</v>
      </c>
      <c r="M26" s="667">
        <v>33587.8327102939</v>
      </c>
      <c r="N26" s="667">
        <v>34928.837905824934</v>
      </c>
      <c r="O26" s="667">
        <v>36207.176109353801</v>
      </c>
      <c r="P26" s="667">
        <v>37433.924711688756</v>
      </c>
      <c r="Q26" s="668">
        <v>38591.481912730254</v>
      </c>
    </row>
    <row r="27" spans="4:17">
      <c r="D27" s="669" t="s">
        <v>52</v>
      </c>
      <c r="E27" s="670"/>
      <c r="F27" s="670"/>
      <c r="G27" s="671">
        <v>81.37853325345624</v>
      </c>
      <c r="H27" s="671">
        <v>68.274888054794516</v>
      </c>
      <c r="I27" s="671">
        <v>81.457940394849771</v>
      </c>
      <c r="J27" s="672">
        <v>80.447296080374073</v>
      </c>
      <c r="K27" s="671">
        <v>80.447296080374073</v>
      </c>
      <c r="L27" s="671">
        <v>80.447296080374073</v>
      </c>
      <c r="M27" s="671">
        <v>83.343398739267542</v>
      </c>
      <c r="N27" s="671">
        <v>84.926923315313616</v>
      </c>
      <c r="O27" s="671">
        <v>86.880242551565814</v>
      </c>
      <c r="P27" s="671">
        <v>89.66041031321592</v>
      </c>
      <c r="Q27" s="672">
        <v>92.708864263865266</v>
      </c>
    </row>
    <row r="28" spans="4:17">
      <c r="D28" s="639" t="s">
        <v>63</v>
      </c>
      <c r="E28" s="640"/>
      <c r="F28" s="640"/>
      <c r="G28" s="580">
        <v>4439.7960730000004</v>
      </c>
      <c r="H28" s="580">
        <v>4053.6214680000003</v>
      </c>
      <c r="I28" s="580">
        <v>5023.7800140000008</v>
      </c>
      <c r="J28" s="641">
        <v>6289.8386269039429</v>
      </c>
      <c r="K28" s="580">
        <v>6289.8386269039429</v>
      </c>
      <c r="L28" s="580">
        <v>6289.8386269039429</v>
      </c>
      <c r="M28" s="580">
        <v>6516.2728174724853</v>
      </c>
      <c r="N28" s="580">
        <v>6640.0820010044617</v>
      </c>
      <c r="O28" s="580">
        <v>6792.8038870275632</v>
      </c>
      <c r="P28" s="580">
        <v>7010.173611412446</v>
      </c>
      <c r="Q28" s="641">
        <v>7248.5195142004695</v>
      </c>
    </row>
    <row r="29" spans="4:17">
      <c r="D29" s="651" t="s">
        <v>64</v>
      </c>
      <c r="E29" s="643"/>
      <c r="F29" s="643"/>
      <c r="G29" s="575">
        <v>57.833333333333336</v>
      </c>
      <c r="H29" s="575">
        <v>48.916666666666664</v>
      </c>
      <c r="I29" s="575">
        <v>53.25</v>
      </c>
      <c r="J29" s="614">
        <v>59</v>
      </c>
      <c r="K29" s="575">
        <v>59</v>
      </c>
      <c r="L29" s="575">
        <v>59</v>
      </c>
      <c r="M29" s="575">
        <v>59</v>
      </c>
      <c r="N29" s="575">
        <v>59</v>
      </c>
      <c r="O29" s="575">
        <v>59</v>
      </c>
      <c r="P29" s="575">
        <v>59</v>
      </c>
      <c r="Q29" s="614">
        <v>59</v>
      </c>
    </row>
    <row r="30" spans="4:17">
      <c r="D30" s="665" t="s">
        <v>65</v>
      </c>
      <c r="E30" s="666"/>
      <c r="F30" s="666"/>
      <c r="G30" s="739"/>
      <c r="H30" s="739">
        <v>-0.15417867435158505</v>
      </c>
      <c r="I30" s="739">
        <v>8.8586030664395299E-2</v>
      </c>
      <c r="J30" s="740"/>
      <c r="K30" s="739"/>
      <c r="L30" s="739">
        <v>0.107981220657277</v>
      </c>
      <c r="M30" s="739">
        <v>0</v>
      </c>
      <c r="N30" s="739">
        <v>0</v>
      </c>
      <c r="O30" s="739">
        <v>0</v>
      </c>
      <c r="P30" s="739">
        <v>0</v>
      </c>
      <c r="Q30" s="740">
        <v>0</v>
      </c>
    </row>
    <row r="31" spans="4:17">
      <c r="D31" s="665" t="s">
        <v>577</v>
      </c>
      <c r="E31" s="666"/>
      <c r="F31" s="666"/>
      <c r="G31" s="667">
        <f>G63</f>
        <v>9479.515850144091</v>
      </c>
      <c r="H31" s="667">
        <f t="shared" ref="H31:Q31" si="4">H63</f>
        <v>11360.586030664395</v>
      </c>
      <c r="I31" s="667">
        <f t="shared" si="4"/>
        <v>10926.49765258216</v>
      </c>
      <c r="J31" s="668">
        <f t="shared" si="4"/>
        <v>0</v>
      </c>
      <c r="K31" s="667">
        <f t="shared" si="4"/>
        <v>0</v>
      </c>
      <c r="L31" s="667">
        <f t="shared" si="4"/>
        <v>10240.085410934909</v>
      </c>
      <c r="M31" s="667">
        <f t="shared" si="4"/>
        <v>10240.085410934909</v>
      </c>
      <c r="N31" s="667">
        <f t="shared" si="4"/>
        <v>10240.085410934909</v>
      </c>
      <c r="O31" s="667">
        <f t="shared" si="4"/>
        <v>10240.085410934909</v>
      </c>
      <c r="P31" s="667">
        <f t="shared" si="4"/>
        <v>10240.085410934909</v>
      </c>
      <c r="Q31" s="668">
        <f t="shared" si="4"/>
        <v>10240.085410934909</v>
      </c>
    </row>
    <row r="32" spans="4:17">
      <c r="D32" s="665" t="s">
        <v>66</v>
      </c>
      <c r="E32" s="666"/>
      <c r="F32" s="666"/>
      <c r="G32" s="667">
        <v>9882.9337175792498</v>
      </c>
      <c r="H32" s="667">
        <v>12292.885860306644</v>
      </c>
      <c r="I32" s="667">
        <v>12029.032863849765</v>
      </c>
      <c r="J32" s="668">
        <v>11256.847457627118</v>
      </c>
      <c r="K32" s="667">
        <v>11490.661682121348</v>
      </c>
      <c r="L32" s="667">
        <v>11390.221004155248</v>
      </c>
      <c r="M32" s="667">
        <v>11891.737381428647</v>
      </c>
      <c r="N32" s="667">
        <v>12366.518881918231</v>
      </c>
      <c r="O32" s="667">
        <v>12819.113198798746</v>
      </c>
      <c r="P32" s="667">
        <v>13253.442270812107</v>
      </c>
      <c r="Q32" s="668">
        <v>13663.274198864683</v>
      </c>
    </row>
    <row r="33" spans="3:30">
      <c r="D33" s="747" t="s">
        <v>52</v>
      </c>
      <c r="E33" s="748"/>
      <c r="F33" s="748"/>
      <c r="G33" s="749">
        <v>76.768808178674362</v>
      </c>
      <c r="H33" s="749">
        <v>82.867900538330503</v>
      </c>
      <c r="I33" s="749">
        <v>94.343286647887339</v>
      </c>
      <c r="J33" s="750">
        <v>106.60743435430412</v>
      </c>
      <c r="K33" s="749">
        <v>106.60743435430412</v>
      </c>
      <c r="L33" s="749">
        <v>106.60743435430412</v>
      </c>
      <c r="M33" s="749">
        <v>110.44530199105907</v>
      </c>
      <c r="N33" s="749">
        <v>112.54376272888918</v>
      </c>
      <c r="O33" s="749">
        <v>115.13226927165361</v>
      </c>
      <c r="P33" s="749">
        <v>118.81650188834654</v>
      </c>
      <c r="Q33" s="750">
        <v>122.85626295255032</v>
      </c>
    </row>
    <row r="36" spans="3:30" s="494" customFormat="1">
      <c r="C36" s="495"/>
      <c r="D36" s="495"/>
      <c r="E36" s="496"/>
      <c r="G36" s="496">
        <v>2019</v>
      </c>
      <c r="H36" s="496">
        <v>2020</v>
      </c>
      <c r="I36" s="496">
        <v>2021</v>
      </c>
      <c r="J36" s="496">
        <v>2022</v>
      </c>
      <c r="K36" s="496">
        <v>2022</v>
      </c>
      <c r="L36" s="496">
        <v>2022</v>
      </c>
      <c r="M36" s="496">
        <v>2023</v>
      </c>
      <c r="N36" s="496">
        <v>2024</v>
      </c>
      <c r="O36" s="496">
        <v>2025</v>
      </c>
      <c r="P36" s="496">
        <v>2026</v>
      </c>
      <c r="Q36" s="496">
        <v>2027</v>
      </c>
    </row>
    <row r="37" spans="3:30" s="494" customFormat="1">
      <c r="C37" s="497" t="s">
        <v>345</v>
      </c>
      <c r="D37" s="497"/>
      <c r="E37" s="498"/>
      <c r="G37" s="498" t="s">
        <v>346</v>
      </c>
      <c r="H37" s="498" t="s">
        <v>346</v>
      </c>
      <c r="I37" s="498" t="s">
        <v>346</v>
      </c>
      <c r="J37" s="498" t="s">
        <v>575</v>
      </c>
      <c r="K37" s="498" t="s">
        <v>576</v>
      </c>
      <c r="L37" s="498" t="s">
        <v>346</v>
      </c>
      <c r="M37" s="498" t="s">
        <v>346</v>
      </c>
      <c r="N37" s="498" t="s">
        <v>346</v>
      </c>
      <c r="O37" s="498" t="s">
        <v>346</v>
      </c>
      <c r="P37" s="498" t="s">
        <v>346</v>
      </c>
      <c r="Q37" s="498" t="s">
        <v>346</v>
      </c>
    </row>
    <row r="39" spans="3:30">
      <c r="C39" s="499" t="s">
        <v>578</v>
      </c>
      <c r="G39" s="523"/>
      <c r="H39" s="523"/>
      <c r="I39" s="523"/>
      <c r="J39" s="523"/>
      <c r="K39" s="523"/>
      <c r="L39" s="523"/>
      <c r="M39" s="523"/>
      <c r="N39" s="523"/>
      <c r="O39" s="523"/>
      <c r="P39" s="523"/>
      <c r="Q39" s="523"/>
    </row>
    <row r="41" spans="3:30" s="494" customFormat="1">
      <c r="C41" s="494" t="s">
        <v>579</v>
      </c>
      <c r="G41" s="499">
        <v>98296.654473999995</v>
      </c>
      <c r="H41" s="499">
        <v>102748.25024599998</v>
      </c>
      <c r="I41" s="499">
        <v>104751.99668111831</v>
      </c>
      <c r="J41" s="499">
        <v>81526.145334225395</v>
      </c>
      <c r="K41" s="499">
        <v>27175.381778075131</v>
      </c>
      <c r="L41" s="499">
        <v>108701.52711230052</v>
      </c>
      <c r="M41" s="499">
        <v>114954.24326600808</v>
      </c>
      <c r="N41" s="499">
        <v>118300.46944697389</v>
      </c>
      <c r="O41" s="499">
        <v>121554.81153116672</v>
      </c>
      <c r="P41" s="499">
        <v>125828.89163041978</v>
      </c>
      <c r="Q41" s="499">
        <v>130125.7933731641</v>
      </c>
    </row>
    <row r="42" spans="3:30" s="494" customFormat="1">
      <c r="D42" s="494" t="s">
        <v>580</v>
      </c>
      <c r="G42" s="494">
        <v>1830.5833333333333</v>
      </c>
      <c r="H42" s="494">
        <v>1842.9166666666667</v>
      </c>
      <c r="I42" s="494">
        <v>1815.6666666666667</v>
      </c>
      <c r="J42" s="494">
        <v>1803</v>
      </c>
      <c r="K42" s="494">
        <v>1803</v>
      </c>
      <c r="L42" s="494">
        <v>1803</v>
      </c>
      <c r="M42" s="494">
        <v>1840.4555491304914</v>
      </c>
      <c r="N42" s="494">
        <v>1858.714170528657</v>
      </c>
      <c r="O42" s="494">
        <v>1866.9069071342581</v>
      </c>
      <c r="P42" s="494">
        <v>1872.6265738596023</v>
      </c>
      <c r="Q42" s="494">
        <v>1872.8960019234662</v>
      </c>
    </row>
    <row r="43" spans="3:30" s="494" customFormat="1">
      <c r="D43" s="500" t="s">
        <v>577</v>
      </c>
      <c r="G43" s="745">
        <v>299.48486365912504</v>
      </c>
      <c r="H43" s="745">
        <v>301.54483382319694</v>
      </c>
      <c r="I43" s="745">
        <v>320.45309344593352</v>
      </c>
      <c r="J43" s="745"/>
      <c r="K43" s="745">
        <v>335.08876275383227</v>
      </c>
      <c r="L43" s="745">
        <v>335.08876275383227</v>
      </c>
      <c r="M43" s="745">
        <v>340.1150941951397</v>
      </c>
      <c r="N43" s="745">
        <v>348.27785645582304</v>
      </c>
      <c r="O43" s="745">
        <v>358.02963643658609</v>
      </c>
      <c r="P43" s="745">
        <v>368.05446625681049</v>
      </c>
      <c r="Q43" s="745">
        <v>378.72804577825798</v>
      </c>
    </row>
    <row r="44" spans="3:30" s="494" customFormat="1">
      <c r="D44" s="494" t="s">
        <v>581</v>
      </c>
      <c r="G44" s="501">
        <v>53.696902339327174</v>
      </c>
      <c r="H44" s="501">
        <v>55.753063665023724</v>
      </c>
      <c r="I44" s="501">
        <v>57.693407388168701</v>
      </c>
      <c r="J44" s="501">
        <v>60.289255192623692</v>
      </c>
      <c r="K44" s="501">
        <v>60.289255192623692</v>
      </c>
      <c r="L44" s="501">
        <v>60.289255192623692</v>
      </c>
      <c r="M44" s="501">
        <v>62.459668379558146</v>
      </c>
      <c r="N44" s="501">
        <v>63.646402078769746</v>
      </c>
      <c r="O44" s="501">
        <v>65.110269326581445</v>
      </c>
      <c r="P44" s="501">
        <v>67.19379794503206</v>
      </c>
      <c r="Q44" s="501">
        <v>69.478387075163155</v>
      </c>
      <c r="S44" s="742"/>
      <c r="T44" s="742"/>
      <c r="U44" s="742"/>
      <c r="V44" s="742"/>
      <c r="W44" s="742"/>
      <c r="Y44" s="742"/>
      <c r="Z44" s="742"/>
      <c r="AA44" s="742"/>
      <c r="AB44" s="742"/>
      <c r="AC44" s="742"/>
      <c r="AD44" s="742"/>
    </row>
    <row r="45" spans="3:30" s="494" customFormat="1">
      <c r="M45" s="503"/>
      <c r="N45" s="503"/>
      <c r="O45" s="503"/>
      <c r="P45" s="503"/>
      <c r="Q45" s="503"/>
    </row>
    <row r="46" spans="3:30" s="494" customFormat="1">
      <c r="C46" s="494" t="s">
        <v>582</v>
      </c>
      <c r="G46" s="499">
        <v>7906.8828300000005</v>
      </c>
      <c r="H46" s="499">
        <v>8160.4060590000008</v>
      </c>
      <c r="I46" s="499">
        <v>8478.4947159999992</v>
      </c>
      <c r="J46" s="499">
        <v>6644.6444871518488</v>
      </c>
      <c r="K46" s="499">
        <v>2214.8814957172831</v>
      </c>
      <c r="L46" s="499">
        <v>8859.5259828691323</v>
      </c>
      <c r="M46" s="499">
        <v>9056.8378173500241</v>
      </c>
      <c r="N46" s="499">
        <v>9089.6824129093784</v>
      </c>
      <c r="O46" s="499">
        <v>9144.0419837910231</v>
      </c>
      <c r="P46" s="499">
        <v>9267.236445634373</v>
      </c>
      <c r="Q46" s="499">
        <v>9392.0271382401097</v>
      </c>
    </row>
    <row r="47" spans="3:30" s="494" customFormat="1">
      <c r="D47" s="494" t="s">
        <v>583</v>
      </c>
      <c r="G47" s="494">
        <v>122.33333333333333</v>
      </c>
      <c r="H47" s="494">
        <v>121.41666666666667</v>
      </c>
      <c r="I47" s="494">
        <v>120</v>
      </c>
      <c r="J47" s="494">
        <v>120</v>
      </c>
      <c r="K47" s="494">
        <v>120</v>
      </c>
      <c r="L47" s="494">
        <v>120</v>
      </c>
      <c r="M47" s="494">
        <v>118.40978574550026</v>
      </c>
      <c r="N47" s="494">
        <v>116.62335474319306</v>
      </c>
      <c r="O47" s="494">
        <v>114.68309321633643</v>
      </c>
      <c r="P47" s="494">
        <v>112.62420368134106</v>
      </c>
      <c r="Q47" s="494">
        <v>110.38759956965342</v>
      </c>
    </row>
    <row r="48" spans="3:30" s="494" customFormat="1">
      <c r="D48" s="500" t="s">
        <v>577</v>
      </c>
      <c r="G48" s="502">
        <v>4481.4604904632151</v>
      </c>
      <c r="H48" s="502">
        <v>4576.9828414550448</v>
      </c>
      <c r="I48" s="502">
        <v>4848.6333333333332</v>
      </c>
      <c r="J48" s="501"/>
      <c r="K48" s="501"/>
      <c r="L48" s="502">
        <v>5034.70866037633</v>
      </c>
      <c r="M48" s="502">
        <v>5286.4440933951464</v>
      </c>
      <c r="N48" s="502">
        <v>5550.7662980649038</v>
      </c>
      <c r="O48" s="502">
        <v>5828.3046129681488</v>
      </c>
      <c r="P48" s="502">
        <v>6119.7198436165563</v>
      </c>
      <c r="Q48" s="502">
        <v>6425.7058357973847</v>
      </c>
    </row>
    <row r="49" spans="3:17" s="494" customFormat="1">
      <c r="D49" s="494" t="s">
        <v>584</v>
      </c>
      <c r="G49" s="501">
        <v>64.633919591280659</v>
      </c>
      <c r="H49" s="501">
        <v>67.209933224433769</v>
      </c>
      <c r="I49" s="501">
        <v>70.65412263333333</v>
      </c>
      <c r="J49" s="501">
        <v>73.82938319057611</v>
      </c>
      <c r="K49" s="501">
        <v>73.82938319057611</v>
      </c>
      <c r="L49" s="501">
        <v>73.82938319057611</v>
      </c>
      <c r="M49" s="501">
        <v>76.487240985436856</v>
      </c>
      <c r="N49" s="501">
        <v>77.940498564160151</v>
      </c>
      <c r="O49" s="501">
        <v>79.733130031135829</v>
      </c>
      <c r="P49" s="501">
        <v>82.284590192132171</v>
      </c>
      <c r="Q49" s="501">
        <v>85.082266258664674</v>
      </c>
    </row>
    <row r="50" spans="3:17" s="494" customFormat="1"/>
    <row r="51" spans="3:17" s="494" customFormat="1">
      <c r="C51" s="494" t="s">
        <v>585</v>
      </c>
      <c r="G51" s="499">
        <v>25621.445157999999</v>
      </c>
      <c r="H51" s="499">
        <v>25971.345703999996</v>
      </c>
      <c r="I51" s="499">
        <v>27496.396713822935</v>
      </c>
      <c r="J51" s="499">
        <v>22622.132169430006</v>
      </c>
      <c r="K51" s="499">
        <v>7540.7107231433356</v>
      </c>
      <c r="L51" s="499">
        <v>30162.842892573342</v>
      </c>
      <c r="M51" s="499">
        <v>31897.866309505582</v>
      </c>
      <c r="N51" s="499">
        <v>32826.387713581295</v>
      </c>
      <c r="O51" s="499">
        <v>33729.412828424327</v>
      </c>
      <c r="P51" s="499">
        <v>34915.398066799651</v>
      </c>
      <c r="Q51" s="499">
        <v>36107.715926854398</v>
      </c>
    </row>
    <row r="52" spans="3:17" s="494" customFormat="1">
      <c r="D52" s="494" t="s">
        <v>586</v>
      </c>
      <c r="G52" s="494">
        <v>427.25</v>
      </c>
      <c r="H52" s="494">
        <v>408.16666666666669</v>
      </c>
      <c r="I52" s="494">
        <v>420.16666666666669</v>
      </c>
      <c r="J52" s="494">
        <v>438.55555556000002</v>
      </c>
      <c r="K52" s="494">
        <v>438.55555556000002</v>
      </c>
      <c r="L52" s="494">
        <v>438.55555556000002</v>
      </c>
      <c r="M52" s="494">
        <v>447.66611527033137</v>
      </c>
      <c r="N52" s="494">
        <v>452.10727991316674</v>
      </c>
      <c r="O52" s="494">
        <v>454.10005315422393</v>
      </c>
      <c r="P52" s="494">
        <v>455.49128533301007</v>
      </c>
      <c r="Q52" s="494">
        <v>455.5568200940923</v>
      </c>
    </row>
    <row r="53" spans="3:17" s="494" customFormat="1">
      <c r="D53" s="500" t="s">
        <v>577</v>
      </c>
      <c r="G53" s="502">
        <v>1283.1644236395553</v>
      </c>
      <c r="H53" s="502">
        <v>1361.5075541037158</v>
      </c>
      <c r="I53" s="502">
        <v>1384.7742959143197</v>
      </c>
      <c r="J53" s="501"/>
      <c r="K53" s="501"/>
      <c r="L53" s="502">
        <v>1377.6248677859974</v>
      </c>
      <c r="M53" s="502">
        <v>1398.2892408027872</v>
      </c>
      <c r="N53" s="502">
        <v>1431.8481825820541</v>
      </c>
      <c r="O53" s="502">
        <v>1471.9399316943516</v>
      </c>
      <c r="P53" s="502">
        <v>1513.1542497817934</v>
      </c>
      <c r="Q53" s="502">
        <v>1557.0357230254654</v>
      </c>
    </row>
    <row r="54" spans="3:17" s="494" customFormat="1">
      <c r="D54" s="494" t="s">
        <v>587</v>
      </c>
      <c r="G54" s="501">
        <v>59.968274214160324</v>
      </c>
      <c r="H54" s="501">
        <v>63.629266730910565</v>
      </c>
      <c r="I54" s="501">
        <v>65.441642317706311</v>
      </c>
      <c r="J54" s="501">
        <v>68.777701046467939</v>
      </c>
      <c r="K54" s="501">
        <v>68.777701046467939</v>
      </c>
      <c r="L54" s="501">
        <v>68.777701046467939</v>
      </c>
      <c r="M54" s="501">
        <v>71.253698284140782</v>
      </c>
      <c r="N54" s="501">
        <v>72.607518551539457</v>
      </c>
      <c r="O54" s="501">
        <v>74.27749147822486</v>
      </c>
      <c r="P54" s="501">
        <v>76.654371205528051</v>
      </c>
      <c r="Q54" s="501">
        <v>79.260619826516006</v>
      </c>
    </row>
    <row r="55" spans="3:17" s="494" customFormat="1">
      <c r="L55" s="504">
        <v>4.1839395458622357E-2</v>
      </c>
      <c r="M55" s="504">
        <v>4.2463584079188536E-2</v>
      </c>
      <c r="N55" s="504">
        <v>4.186582353677458E-2</v>
      </c>
      <c r="O55" s="504">
        <v>4.1303968383137532E-2</v>
      </c>
      <c r="P55" s="504">
        <v>4.11175537254099E-2</v>
      </c>
      <c r="Q55" s="504">
        <v>4.095604775659703E-2</v>
      </c>
    </row>
    <row r="56" spans="3:17" s="494" customFormat="1">
      <c r="C56" s="494" t="s">
        <v>588</v>
      </c>
      <c r="G56" s="499">
        <v>1471.5951430000002</v>
      </c>
      <c r="H56" s="499">
        <v>1246.016707</v>
      </c>
      <c r="I56" s="499">
        <v>1581.6416759999997</v>
      </c>
      <c r="J56" s="499">
        <v>1260.3409719265308</v>
      </c>
      <c r="K56" s="499">
        <v>420.11365730884359</v>
      </c>
      <c r="L56" s="499">
        <v>1680.4546292353743</v>
      </c>
      <c r="M56" s="499">
        <v>1740.950995887848</v>
      </c>
      <c r="N56" s="499">
        <v>1774.0290648097168</v>
      </c>
      <c r="O56" s="499">
        <v>1814.8317333003397</v>
      </c>
      <c r="P56" s="499">
        <v>1872.906348765951</v>
      </c>
      <c r="Q56" s="499">
        <v>1936.5851646239933</v>
      </c>
    </row>
    <row r="57" spans="3:17" s="494" customFormat="1">
      <c r="D57" s="494" t="s">
        <v>589</v>
      </c>
      <c r="G57" s="494">
        <v>18.083333333333332</v>
      </c>
      <c r="H57" s="494">
        <v>18.25</v>
      </c>
      <c r="I57" s="494">
        <v>19.416666666666668</v>
      </c>
      <c r="J57" s="494">
        <v>20.888888888899999</v>
      </c>
      <c r="K57" s="494">
        <v>20.888888888899999</v>
      </c>
      <c r="L57" s="505">
        <v>20.888888888899999</v>
      </c>
      <c r="M57" s="505">
        <v>20.888888888899999</v>
      </c>
      <c r="N57" s="505">
        <v>20.888888888899999</v>
      </c>
      <c r="O57" s="505">
        <v>20.888888888899995</v>
      </c>
      <c r="P57" s="505">
        <v>20.888888888899999</v>
      </c>
      <c r="Q57" s="505">
        <v>20.888888888899999</v>
      </c>
    </row>
    <row r="58" spans="3:17" s="494" customFormat="1">
      <c r="D58" s="500" t="s">
        <v>577</v>
      </c>
      <c r="G58" s="502">
        <v>30316.976958525349</v>
      </c>
      <c r="H58" s="502">
        <v>30450.520547945205</v>
      </c>
      <c r="I58" s="502">
        <v>29965.802575107293</v>
      </c>
      <c r="J58" s="502"/>
      <c r="K58" s="502"/>
      <c r="L58" s="502">
        <v>28922.794431933748</v>
      </c>
      <c r="M58" s="502">
        <v>29966.4915536562</v>
      </c>
      <c r="N58" s="502">
        <v>30990.1110833987</v>
      </c>
      <c r="O58" s="502">
        <v>31998.255377642923</v>
      </c>
      <c r="P58" s="502">
        <v>32994.98493222682</v>
      </c>
      <c r="Q58" s="502">
        <v>33956.724387160037</v>
      </c>
    </row>
    <row r="59" spans="3:17" s="494" customFormat="1">
      <c r="D59" s="494" t="s">
        <v>590</v>
      </c>
      <c r="G59" s="501">
        <v>81.37853325345624</v>
      </c>
      <c r="H59" s="501">
        <v>68.274888054794516</v>
      </c>
      <c r="I59" s="501">
        <v>81.457940394849771</v>
      </c>
      <c r="J59" s="501">
        <v>80.447296080374073</v>
      </c>
      <c r="K59" s="501">
        <v>80.447296080374073</v>
      </c>
      <c r="L59" s="501">
        <v>80.447296080374073</v>
      </c>
      <c r="M59" s="501">
        <v>83.343398739267542</v>
      </c>
      <c r="N59" s="501">
        <v>84.926923315313616</v>
      </c>
      <c r="O59" s="501">
        <v>86.880242551565814</v>
      </c>
      <c r="P59" s="501">
        <v>89.66041031321592</v>
      </c>
      <c r="Q59" s="501">
        <v>92.708864263865266</v>
      </c>
    </row>
    <row r="60" spans="3:17" s="494" customFormat="1"/>
    <row r="61" spans="3:17" s="494" customFormat="1">
      <c r="C61" s="494" t="s">
        <v>591</v>
      </c>
      <c r="G61" s="499">
        <v>4439.7960730000004</v>
      </c>
      <c r="H61" s="499">
        <v>4053.6214680000003</v>
      </c>
      <c r="I61" s="499">
        <v>5023.7800140000008</v>
      </c>
      <c r="J61" s="499">
        <v>4717.3789701779569</v>
      </c>
      <c r="K61" s="499">
        <v>1572.4596567259857</v>
      </c>
      <c r="L61" s="499">
        <v>6289.8386269039429</v>
      </c>
      <c r="M61" s="499">
        <v>6516.2728174724853</v>
      </c>
      <c r="N61" s="499">
        <v>6640.0820010044617</v>
      </c>
      <c r="O61" s="499">
        <v>6792.8038870275632</v>
      </c>
      <c r="P61" s="499">
        <v>7010.173611412446</v>
      </c>
      <c r="Q61" s="499">
        <v>7248.5195142004695</v>
      </c>
    </row>
    <row r="62" spans="3:17" s="494" customFormat="1">
      <c r="D62" s="494" t="s">
        <v>592</v>
      </c>
      <c r="G62" s="494">
        <v>57.833333333333336</v>
      </c>
      <c r="H62" s="494">
        <v>48.916666666666664</v>
      </c>
      <c r="I62" s="494">
        <v>53.25</v>
      </c>
      <c r="J62" s="494">
        <v>59</v>
      </c>
      <c r="K62" s="494">
        <v>59</v>
      </c>
      <c r="L62" s="506">
        <v>59</v>
      </c>
      <c r="M62" s="506">
        <v>59</v>
      </c>
      <c r="N62" s="506">
        <v>59</v>
      </c>
      <c r="O62" s="506">
        <v>59</v>
      </c>
      <c r="P62" s="506">
        <v>59</v>
      </c>
      <c r="Q62" s="506">
        <v>59</v>
      </c>
    </row>
    <row r="63" spans="3:17" s="494" customFormat="1">
      <c r="D63" s="500" t="s">
        <v>577</v>
      </c>
      <c r="G63" s="502">
        <v>9479.515850144091</v>
      </c>
      <c r="H63" s="502">
        <v>11360.586030664395</v>
      </c>
      <c r="I63" s="502">
        <v>10926.49765258216</v>
      </c>
      <c r="J63" s="501"/>
      <c r="K63" s="501"/>
      <c r="L63" s="502">
        <v>10240.085410934909</v>
      </c>
      <c r="M63" s="502">
        <v>10240.085410934909</v>
      </c>
      <c r="N63" s="502">
        <v>10240.085410934909</v>
      </c>
      <c r="O63" s="502">
        <v>10240.085410934909</v>
      </c>
      <c r="P63" s="502">
        <v>10240.085410934909</v>
      </c>
      <c r="Q63" s="502">
        <v>10240.085410934909</v>
      </c>
    </row>
    <row r="64" spans="3:17" s="494" customFormat="1">
      <c r="D64" s="494" t="s">
        <v>593</v>
      </c>
      <c r="G64" s="501">
        <v>76.768808178674362</v>
      </c>
      <c r="H64" s="501">
        <v>82.867900538330503</v>
      </c>
      <c r="I64" s="501">
        <v>94.343286647887339</v>
      </c>
      <c r="J64" s="501">
        <v>106.60743435430412</v>
      </c>
      <c r="K64" s="501">
        <v>106.60743435430412</v>
      </c>
      <c r="L64" s="501">
        <v>106.60743435430412</v>
      </c>
      <c r="M64" s="501">
        <v>110.44530199105907</v>
      </c>
      <c r="N64" s="501">
        <v>112.54376272888918</v>
      </c>
      <c r="O64" s="501">
        <v>115.13226927165361</v>
      </c>
      <c r="P64" s="501">
        <v>118.81650188834654</v>
      </c>
      <c r="Q64" s="501">
        <v>122.85626295255032</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FC9CC-2DF8-464C-B2E9-15EB1177750E}">
  <dimension ref="B3:O58"/>
  <sheetViews>
    <sheetView workbookViewId="0">
      <selection activeCell="B16" sqref="B16"/>
    </sheetView>
    <sheetView workbookViewId="1"/>
  </sheetViews>
  <sheetFormatPr defaultRowHeight="16.5"/>
  <cols>
    <col min="2" max="2" width="33.625" bestFit="1" customWidth="1"/>
  </cols>
  <sheetData>
    <row r="3" spans="2:15">
      <c r="B3" s="560" t="s">
        <v>594</v>
      </c>
      <c r="C3" s="561"/>
      <c r="D3" s="561"/>
      <c r="E3" s="562">
        <v>12</v>
      </c>
      <c r="F3" s="562">
        <v>12</v>
      </c>
      <c r="G3" s="562">
        <v>12</v>
      </c>
      <c r="H3" s="563">
        <v>9</v>
      </c>
      <c r="I3" s="562">
        <v>3</v>
      </c>
      <c r="J3" s="562">
        <v>12</v>
      </c>
      <c r="K3" s="562">
        <v>12</v>
      </c>
      <c r="L3" s="562">
        <v>12</v>
      </c>
      <c r="M3" s="562">
        <v>12</v>
      </c>
      <c r="N3" s="562">
        <v>12</v>
      </c>
      <c r="O3" s="563">
        <v>12</v>
      </c>
    </row>
    <row r="4" spans="2:15">
      <c r="B4" s="565"/>
      <c r="C4" s="566"/>
      <c r="D4" s="566"/>
      <c r="E4" s="567">
        <v>2019</v>
      </c>
      <c r="F4" s="567">
        <v>2020</v>
      </c>
      <c r="G4" s="567">
        <v>2021</v>
      </c>
      <c r="H4" s="568">
        <v>2022</v>
      </c>
      <c r="I4" s="567">
        <v>2022</v>
      </c>
      <c r="J4" s="567">
        <v>2022</v>
      </c>
      <c r="K4" s="567">
        <v>2023</v>
      </c>
      <c r="L4" s="567">
        <v>2024</v>
      </c>
      <c r="M4" s="567">
        <v>2025</v>
      </c>
      <c r="N4" s="567">
        <v>2026</v>
      </c>
      <c r="O4" s="568">
        <v>2027</v>
      </c>
    </row>
    <row r="5" spans="2:15">
      <c r="B5" s="571"/>
      <c r="C5" s="619" t="s">
        <v>595</v>
      </c>
      <c r="D5" s="572"/>
      <c r="E5" s="573">
        <v>43830</v>
      </c>
      <c r="F5" s="573">
        <v>44196</v>
      </c>
      <c r="G5" s="573">
        <v>44561</v>
      </c>
      <c r="H5" s="574">
        <v>44834</v>
      </c>
      <c r="I5" s="573">
        <v>44926</v>
      </c>
      <c r="J5" s="573">
        <v>44926</v>
      </c>
      <c r="K5" s="573">
        <v>45291</v>
      </c>
      <c r="L5" s="573">
        <v>45657</v>
      </c>
      <c r="M5" s="573">
        <v>46022</v>
      </c>
      <c r="N5" s="573">
        <v>46387</v>
      </c>
      <c r="O5" s="574">
        <v>46752</v>
      </c>
    </row>
    <row r="6" spans="2:15">
      <c r="B6" s="695" t="s">
        <v>596</v>
      </c>
      <c r="C6" s="654"/>
      <c r="D6" s="654"/>
      <c r="E6" s="696">
        <f>E25</f>
        <v>21002.015141999997</v>
      </c>
      <c r="F6" s="696">
        <f t="shared" ref="F6:O6" si="0">F25</f>
        <v>24651.491547000005</v>
      </c>
      <c r="G6" s="696">
        <f t="shared" si="0"/>
        <v>26815.151562999999</v>
      </c>
      <c r="H6" s="697">
        <f t="shared" si="0"/>
        <v>22960.914301999997</v>
      </c>
      <c r="I6" s="696">
        <f t="shared" si="0"/>
        <v>7655.1286973453152</v>
      </c>
      <c r="J6" s="696">
        <f t="shared" si="0"/>
        <v>30616.042999345314</v>
      </c>
      <c r="K6" s="696">
        <f t="shared" si="0"/>
        <v>33333.604689337437</v>
      </c>
      <c r="L6" s="696">
        <f t="shared" si="0"/>
        <v>35950.247914356878</v>
      </c>
      <c r="M6" s="696">
        <f t="shared" si="0"/>
        <v>39062.55457035407</v>
      </c>
      <c r="N6" s="696">
        <f t="shared" si="0"/>
        <v>42767.410492303163</v>
      </c>
      <c r="O6" s="697">
        <f t="shared" si="0"/>
        <v>46909.134561870102</v>
      </c>
    </row>
    <row r="7" spans="2:15">
      <c r="B7" s="598" t="s">
        <v>24</v>
      </c>
      <c r="C7" s="626"/>
      <c r="D7" s="626"/>
      <c r="E7" s="627"/>
      <c r="F7" s="627"/>
      <c r="G7" s="627"/>
      <c r="H7" s="628"/>
      <c r="I7" s="627"/>
      <c r="J7" s="629">
        <v>1.2835995182865609</v>
      </c>
      <c r="K7" s="629">
        <v>-0.45564516840007341</v>
      </c>
      <c r="L7" s="629">
        <v>7.849865771812059E-2</v>
      </c>
      <c r="M7" s="629">
        <v>8.6572606214331049E-2</v>
      </c>
      <c r="N7" s="629">
        <v>9.4844179104477622E-2</v>
      </c>
      <c r="O7" s="601">
        <v>9.6842993809791666E-2</v>
      </c>
    </row>
    <row r="8" spans="2:15">
      <c r="B8" s="695" t="s">
        <v>180</v>
      </c>
      <c r="C8" s="654"/>
      <c r="D8" s="654"/>
      <c r="E8" s="696">
        <f>E9*E10</f>
        <v>0</v>
      </c>
      <c r="F8" s="696">
        <f t="shared" ref="F8:O8" si="1">F9*F10</f>
        <v>0</v>
      </c>
      <c r="G8" s="696">
        <f t="shared" si="1"/>
        <v>0</v>
      </c>
      <c r="H8" s="697">
        <f t="shared" si="1"/>
        <v>0</v>
      </c>
      <c r="I8" s="696">
        <f t="shared" si="1"/>
        <v>0</v>
      </c>
      <c r="J8" s="696">
        <f t="shared" si="1"/>
        <v>0</v>
      </c>
      <c r="K8" s="696">
        <f t="shared" si="1"/>
        <v>0</v>
      </c>
      <c r="L8" s="696">
        <f t="shared" si="1"/>
        <v>0</v>
      </c>
      <c r="M8" s="696">
        <f t="shared" si="1"/>
        <v>0</v>
      </c>
      <c r="N8" s="696">
        <f t="shared" si="1"/>
        <v>0</v>
      </c>
      <c r="O8" s="697">
        <f t="shared" si="1"/>
        <v>0</v>
      </c>
    </row>
    <row r="9" spans="2:15">
      <c r="B9" s="698" t="s">
        <v>181</v>
      </c>
      <c r="C9" s="769"/>
      <c r="D9" s="699"/>
      <c r="E9" s="700">
        <f>E26</f>
        <v>1117.8854166666665</v>
      </c>
      <c r="F9" s="700">
        <f t="shared" ref="F9:O9" si="2">F26</f>
        <v>1192.8454166666666</v>
      </c>
      <c r="G9" s="700">
        <f t="shared" si="2"/>
        <v>1330.8652659015725</v>
      </c>
      <c r="H9" s="770">
        <f t="shared" si="2"/>
        <v>1417.7238888888887</v>
      </c>
      <c r="I9" s="771"/>
      <c r="J9" s="700">
        <f t="shared" si="2"/>
        <v>1418</v>
      </c>
      <c r="K9" s="700">
        <f t="shared" si="2"/>
        <v>1490</v>
      </c>
      <c r="L9" s="700">
        <f t="shared" si="2"/>
        <v>1577</v>
      </c>
      <c r="M9" s="700">
        <f t="shared" si="2"/>
        <v>1675</v>
      </c>
      <c r="N9" s="700">
        <f t="shared" si="2"/>
        <v>1777</v>
      </c>
      <c r="O9" s="701">
        <f t="shared" si="2"/>
        <v>1885</v>
      </c>
    </row>
    <row r="10" spans="2:15">
      <c r="B10" s="702" t="s">
        <v>182</v>
      </c>
      <c r="C10" s="679"/>
      <c r="D10" s="703"/>
      <c r="E10" s="704"/>
      <c r="F10" s="704"/>
      <c r="G10" s="704"/>
      <c r="H10" s="793"/>
      <c r="I10" s="794"/>
      <c r="J10" s="704"/>
      <c r="K10" s="704"/>
      <c r="L10" s="704"/>
      <c r="M10" s="704"/>
      <c r="N10" s="704"/>
      <c r="O10" s="705"/>
    </row>
    <row r="11" spans="2:15">
      <c r="B11" s="582" t="s">
        <v>183</v>
      </c>
      <c r="C11" s="676"/>
      <c r="D11" s="676"/>
      <c r="E11" s="795">
        <f>E9/E13</f>
        <v>5</v>
      </c>
      <c r="F11" s="795">
        <f t="shared" ref="F11:O11" si="3">F9/F13</f>
        <v>5</v>
      </c>
      <c r="G11" s="795">
        <f t="shared" si="3"/>
        <v>5</v>
      </c>
      <c r="H11" s="796"/>
      <c r="I11" s="797"/>
      <c r="J11" s="795">
        <f t="shared" si="3"/>
        <v>5.0009737830944205</v>
      </c>
      <c r="K11" s="795">
        <f t="shared" si="3"/>
        <v>5.0758865862978313</v>
      </c>
      <c r="L11" s="795">
        <f t="shared" si="3"/>
        <v>5.1952796274245463</v>
      </c>
      <c r="M11" s="795">
        <f t="shared" si="3"/>
        <v>5.3421396837524187</v>
      </c>
      <c r="N11" s="795">
        <f t="shared" si="3"/>
        <v>5.4922845987658242</v>
      </c>
      <c r="O11" s="798">
        <f t="shared" si="3"/>
        <v>5.6514151190095081</v>
      </c>
    </row>
    <row r="12" spans="2:15">
      <c r="B12" s="598" t="s">
        <v>24</v>
      </c>
      <c r="C12" s="674"/>
      <c r="D12" s="626"/>
      <c r="E12" s="627"/>
      <c r="F12" s="627"/>
      <c r="G12" s="627"/>
      <c r="H12" s="628"/>
      <c r="I12" s="627"/>
      <c r="J12" s="629"/>
      <c r="K12" s="629">
        <v>1.4979643256009423E-2</v>
      </c>
      <c r="L12" s="629">
        <v>2.3521613238761452E-2</v>
      </c>
      <c r="M12" s="629">
        <v>2.8267979177220015E-2</v>
      </c>
      <c r="N12" s="629">
        <v>2.8105763589457711E-2</v>
      </c>
      <c r="O12" s="601">
        <v>2.8973465846879431E-2</v>
      </c>
    </row>
    <row r="13" spans="2:15">
      <c r="B13" s="582" t="s">
        <v>184</v>
      </c>
      <c r="C13" s="676"/>
      <c r="D13" s="676"/>
      <c r="E13" s="575">
        <f>E29</f>
        <v>223.57708333333332</v>
      </c>
      <c r="F13" s="575">
        <f t="shared" ref="F13:O13" si="4">F29</f>
        <v>238.56908333333331</v>
      </c>
      <c r="G13" s="575">
        <f t="shared" si="4"/>
        <v>266.17305318031447</v>
      </c>
      <c r="H13" s="614"/>
      <c r="I13" s="575"/>
      <c r="J13" s="575">
        <f t="shared" si="4"/>
        <v>283.54477777777777</v>
      </c>
      <c r="K13" s="575">
        <f t="shared" si="4"/>
        <v>293.54477777777777</v>
      </c>
      <c r="L13" s="575">
        <f t="shared" si="4"/>
        <v>303.54477777777777</v>
      </c>
      <c r="M13" s="575">
        <f t="shared" si="4"/>
        <v>313.54477777777777</v>
      </c>
      <c r="N13" s="575">
        <f t="shared" si="4"/>
        <v>323.54477777777777</v>
      </c>
      <c r="O13" s="614">
        <f t="shared" si="4"/>
        <v>333.54477777777777</v>
      </c>
    </row>
    <row r="14" spans="2:15">
      <c r="B14" s="651" t="s">
        <v>597</v>
      </c>
      <c r="C14" s="643"/>
      <c r="D14" s="643"/>
      <c r="E14" s="804">
        <f>E47/E9</f>
        <v>7.8176726797804639</v>
      </c>
      <c r="F14" s="804">
        <f t="shared" ref="F14:O14" si="5">F47/F9</f>
        <v>7.9152950953060754</v>
      </c>
      <c r="G14" s="804">
        <f t="shared" si="5"/>
        <v>7.4129199564891461</v>
      </c>
      <c r="H14" s="805"/>
      <c r="I14" s="804"/>
      <c r="J14" s="804">
        <f t="shared" si="5"/>
        <v>7.3561603270588725</v>
      </c>
      <c r="K14" s="804">
        <f t="shared" si="5"/>
        <v>8.0968606698468601</v>
      </c>
      <c r="L14" s="804">
        <f t="shared" si="5"/>
        <v>8.1272505249412976</v>
      </c>
      <c r="M14" s="804">
        <f t="shared" si="5"/>
        <v>8.1472352928754326</v>
      </c>
      <c r="N14" s="804">
        <f t="shared" si="5"/>
        <v>8.2050472481662666</v>
      </c>
      <c r="O14" s="805">
        <f t="shared" si="5"/>
        <v>8.3008837960552597</v>
      </c>
    </row>
    <row r="15" spans="2:15">
      <c r="B15" s="651" t="s">
        <v>598</v>
      </c>
      <c r="C15" s="643"/>
      <c r="D15" s="643"/>
      <c r="E15" s="804">
        <f>E37</f>
        <v>7.8176726797804639</v>
      </c>
      <c r="F15" s="804">
        <f t="shared" ref="F15:O15" si="6">F37</f>
        <v>7.9152950953060754</v>
      </c>
      <c r="G15" s="804">
        <f t="shared" si="6"/>
        <v>7.4129199564891461</v>
      </c>
      <c r="H15" s="805"/>
      <c r="I15" s="804"/>
      <c r="J15" s="804">
        <f t="shared" si="6"/>
        <v>7.1770028196212801</v>
      </c>
      <c r="K15" s="804">
        <f t="shared" si="6"/>
        <v>7.4353749211276465</v>
      </c>
      <c r="L15" s="804">
        <f t="shared" si="6"/>
        <v>7.5766470446290715</v>
      </c>
      <c r="M15" s="804">
        <f t="shared" si="6"/>
        <v>7.750909926655539</v>
      </c>
      <c r="N15" s="804">
        <f t="shared" si="6"/>
        <v>7.9989390443085169</v>
      </c>
      <c r="O15" s="805">
        <f t="shared" si="6"/>
        <v>8.2709029718150067</v>
      </c>
    </row>
    <row r="16" spans="2:15">
      <c r="B16" s="598" t="s">
        <v>599</v>
      </c>
      <c r="C16" s="807"/>
      <c r="D16" s="675"/>
      <c r="E16" s="629">
        <f>E39</f>
        <v>1.4031794065341656</v>
      </c>
      <c r="F16" s="629">
        <f t="shared" ref="F16:O16" si="7">F39</f>
        <v>1.6109101383515259</v>
      </c>
      <c r="G16" s="629">
        <f t="shared" si="7"/>
        <v>1.7180463270764128</v>
      </c>
      <c r="H16" s="808">
        <f t="shared" si="7"/>
        <v>2.0087987503896505</v>
      </c>
      <c r="I16" s="809">
        <f t="shared" si="7"/>
        <v>2.0087987503896505</v>
      </c>
      <c r="J16" s="739">
        <f t="shared" si="7"/>
        <v>2.0087987503896505</v>
      </c>
      <c r="K16" s="739">
        <f t="shared" si="7"/>
        <v>2.0087987503896505</v>
      </c>
      <c r="L16" s="739">
        <f t="shared" si="7"/>
        <v>2.0087987503896505</v>
      </c>
      <c r="M16" s="739">
        <f t="shared" si="7"/>
        <v>2.0087987503896505</v>
      </c>
      <c r="N16" s="739">
        <f t="shared" si="7"/>
        <v>2.0087987503896505</v>
      </c>
      <c r="O16" s="740">
        <f t="shared" si="7"/>
        <v>2.0087987503896505</v>
      </c>
    </row>
    <row r="17" spans="2:15">
      <c r="B17" s="651" t="s">
        <v>189</v>
      </c>
      <c r="C17" s="643"/>
      <c r="D17" s="643"/>
      <c r="E17" s="804">
        <f>E14*(1+E16)</f>
        <v>18.787269991073174</v>
      </c>
      <c r="F17" s="804">
        <f t="shared" ref="F17:O17" si="8">F14*(1+F16)</f>
        <v>20.66612421237874</v>
      </c>
      <c r="G17" s="804">
        <f t="shared" si="8"/>
        <v>20.148659860646767</v>
      </c>
      <c r="H17" s="804">
        <f t="shared" si="8"/>
        <v>0</v>
      </c>
      <c r="I17" s="804">
        <f t="shared" si="8"/>
        <v>0</v>
      </c>
      <c r="J17" s="804">
        <f t="shared" si="8"/>
        <v>22.133205999720658</v>
      </c>
      <c r="K17" s="804">
        <f t="shared" si="8"/>
        <v>24.36182426551434</v>
      </c>
      <c r="L17" s="804">
        <f t="shared" si="8"/>
        <v>24.453261223547006</v>
      </c>
      <c r="M17" s="804">
        <f t="shared" si="8"/>
        <v>24.513391368334059</v>
      </c>
      <c r="N17" s="804">
        <f t="shared" si="8"/>
        <v>24.687335907170702</v>
      </c>
      <c r="O17" s="804">
        <f t="shared" si="8"/>
        <v>24.975688792700765</v>
      </c>
    </row>
    <row r="18" spans="2:15">
      <c r="B18" s="651" t="s">
        <v>600</v>
      </c>
      <c r="E18" s="804">
        <f>E15*(1+E16)</f>
        <v>18.787269991073174</v>
      </c>
      <c r="F18" s="804">
        <f t="shared" ref="F18:O18" si="9">F15*(1+F16)</f>
        <v>20.66612421237874</v>
      </c>
      <c r="G18" s="804">
        <f t="shared" si="9"/>
        <v>20.148659860646767</v>
      </c>
      <c r="H18" s="804">
        <f t="shared" si="9"/>
        <v>0</v>
      </c>
      <c r="I18" s="804">
        <f t="shared" si="9"/>
        <v>0</v>
      </c>
      <c r="J18" s="804">
        <f t="shared" si="9"/>
        <v>21.594157115219506</v>
      </c>
      <c r="K18" s="804">
        <f t="shared" si="9"/>
        <v>22.371546771367409</v>
      </c>
      <c r="L18" s="804">
        <f t="shared" si="9"/>
        <v>22.796606160023387</v>
      </c>
      <c r="M18" s="804">
        <f t="shared" si="9"/>
        <v>23.320928101703924</v>
      </c>
      <c r="N18" s="804">
        <f t="shared" si="9"/>
        <v>24.06719780095845</v>
      </c>
      <c r="O18" s="804">
        <f t="shared" si="9"/>
        <v>24.885482526191037</v>
      </c>
    </row>
    <row r="21" spans="2:15">
      <c r="B21" s="225"/>
      <c r="C21" s="226"/>
      <c r="D21" s="226"/>
      <c r="E21" s="226">
        <v>2019</v>
      </c>
      <c r="F21" s="226">
        <v>2020</v>
      </c>
      <c r="G21" s="226">
        <v>2021</v>
      </c>
      <c r="H21" s="226">
        <v>2022</v>
      </c>
      <c r="I21" s="226">
        <v>2022</v>
      </c>
      <c r="J21" s="226">
        <v>2022</v>
      </c>
      <c r="K21" s="226">
        <v>2023</v>
      </c>
      <c r="L21" s="226">
        <v>2024</v>
      </c>
      <c r="M21" s="226">
        <v>2025</v>
      </c>
      <c r="N21" s="226">
        <v>2026</v>
      </c>
      <c r="O21" s="226">
        <v>2027</v>
      </c>
    </row>
    <row r="22" spans="2:15">
      <c r="B22" s="227" t="s">
        <v>345</v>
      </c>
      <c r="C22" s="228"/>
      <c r="D22" s="228"/>
      <c r="E22" s="228" t="s">
        <v>346</v>
      </c>
      <c r="F22" s="228" t="s">
        <v>346</v>
      </c>
      <c r="G22" s="228" t="s">
        <v>346</v>
      </c>
      <c r="H22" s="228" t="s">
        <v>347</v>
      </c>
      <c r="I22" s="228" t="s">
        <v>348</v>
      </c>
      <c r="J22" s="228" t="s">
        <v>346</v>
      </c>
      <c r="K22" s="228" t="s">
        <v>346</v>
      </c>
      <c r="L22" s="228" t="s">
        <v>346</v>
      </c>
      <c r="M22" s="228" t="s">
        <v>346</v>
      </c>
      <c r="N22" s="228" t="s">
        <v>346</v>
      </c>
      <c r="O22" s="228" t="s">
        <v>346</v>
      </c>
    </row>
    <row r="23" spans="2:15">
      <c r="B23" s="261" t="s">
        <v>601</v>
      </c>
      <c r="C23" s="260"/>
      <c r="D23" s="255"/>
      <c r="E23" s="255"/>
      <c r="F23" s="255"/>
      <c r="G23" s="255"/>
      <c r="H23" s="255"/>
      <c r="I23" s="255"/>
      <c r="J23" s="255"/>
      <c r="K23" s="255"/>
      <c r="L23" s="255"/>
      <c r="M23" s="255"/>
      <c r="N23" s="255"/>
      <c r="O23" s="255"/>
    </row>
    <row r="24" spans="2:15">
      <c r="B24" s="258"/>
      <c r="C24" s="259"/>
      <c r="D24" s="258"/>
      <c r="E24" s="258"/>
      <c r="F24" s="258"/>
      <c r="G24" s="258"/>
      <c r="H24" s="258"/>
      <c r="I24" s="258"/>
      <c r="J24" s="262"/>
      <c r="K24" s="262"/>
      <c r="L24" s="262"/>
      <c r="M24" s="262"/>
      <c r="N24" s="262"/>
      <c r="O24" s="262"/>
    </row>
    <row r="25" spans="2:15">
      <c r="B25" s="254" t="s">
        <v>602</v>
      </c>
      <c r="C25" s="263" t="s">
        <v>357</v>
      </c>
      <c r="D25" s="254"/>
      <c r="E25" s="254">
        <v>21002.015141999997</v>
      </c>
      <c r="F25" s="254">
        <v>24651.491547000005</v>
      </c>
      <c r="G25" s="254">
        <v>26815.151562999999</v>
      </c>
      <c r="H25" s="264">
        <v>22960.914301999997</v>
      </c>
      <c r="I25" s="254">
        <v>7655.1286973453152</v>
      </c>
      <c r="J25" s="254">
        <v>30616.042999345314</v>
      </c>
      <c r="K25" s="254">
        <v>33333.604689337437</v>
      </c>
      <c r="L25" s="254">
        <v>35950.247914356878</v>
      </c>
      <c r="M25" s="254">
        <v>39062.55457035407</v>
      </c>
      <c r="N25" s="254">
        <v>42767.410492303163</v>
      </c>
      <c r="O25" s="254">
        <v>46909.134561870102</v>
      </c>
    </row>
    <row r="26" spans="2:15">
      <c r="B26" s="265" t="s">
        <v>603</v>
      </c>
      <c r="C26" s="260" t="s">
        <v>355</v>
      </c>
      <c r="D26" s="255"/>
      <c r="E26" s="255">
        <v>1117.8854166666665</v>
      </c>
      <c r="F26" s="255">
        <v>1192.8454166666666</v>
      </c>
      <c r="G26" s="255">
        <v>1330.8652659015725</v>
      </c>
      <c r="H26" s="266">
        <v>1417.7238888888887</v>
      </c>
      <c r="I26" s="255">
        <v>1418</v>
      </c>
      <c r="J26" s="255">
        <v>1418</v>
      </c>
      <c r="K26" s="255">
        <v>1490</v>
      </c>
      <c r="L26" s="255">
        <v>1577</v>
      </c>
      <c r="M26" s="255">
        <v>1675</v>
      </c>
      <c r="N26" s="255">
        <v>1777</v>
      </c>
      <c r="O26" s="255">
        <v>1885</v>
      </c>
    </row>
    <row r="27" spans="2:15">
      <c r="B27" s="267" t="s">
        <v>604</v>
      </c>
      <c r="C27" s="259" t="s">
        <v>357</v>
      </c>
      <c r="D27" s="258"/>
      <c r="E27" s="258">
        <v>18.787269991073174</v>
      </c>
      <c r="F27" s="258">
        <v>20.66612421237874</v>
      </c>
      <c r="G27" s="258">
        <v>20.148659860646767</v>
      </c>
      <c r="H27" s="268">
        <v>21.594157115219506</v>
      </c>
      <c r="I27" s="258">
        <v>21.594157115219506</v>
      </c>
      <c r="J27" s="258">
        <v>21.594157115219506</v>
      </c>
      <c r="K27" s="258">
        <v>22.371546771367409</v>
      </c>
      <c r="L27" s="258">
        <v>22.796606160023387</v>
      </c>
      <c r="M27" s="258">
        <v>23.320928101703924</v>
      </c>
      <c r="N27" s="258">
        <v>24.06719780095845</v>
      </c>
      <c r="O27" s="258">
        <v>24.885482526191037</v>
      </c>
    </row>
    <row r="28" spans="2:15">
      <c r="B28" s="269" t="s">
        <v>603</v>
      </c>
      <c r="C28" s="260" t="s">
        <v>355</v>
      </c>
      <c r="D28" s="255"/>
      <c r="E28" s="255">
        <f>E29*E34</f>
        <v>1117.8854166666665</v>
      </c>
      <c r="F28" s="255">
        <f t="shared" ref="F28:O28" si="10">F29*F34</f>
        <v>1192.8454166666666</v>
      </c>
      <c r="G28" s="255">
        <f t="shared" si="10"/>
        <v>1330.8652659015725</v>
      </c>
      <c r="H28" s="266">
        <f t="shared" si="10"/>
        <v>1417.7238888888887</v>
      </c>
      <c r="I28" s="255">
        <f t="shared" si="10"/>
        <v>1417.7238888888887</v>
      </c>
      <c r="J28" s="255">
        <f t="shared" si="10"/>
        <v>1417.7238888888887</v>
      </c>
      <c r="K28" s="255">
        <f t="shared" si="10"/>
        <v>1489.7397472222219</v>
      </c>
      <c r="L28" s="255">
        <f t="shared" si="10"/>
        <v>1577.4615011555554</v>
      </c>
      <c r="M28" s="255">
        <f t="shared" si="10"/>
        <v>1675.053527187911</v>
      </c>
      <c r="N28" s="255">
        <f t="shared" si="10"/>
        <v>1776.8739768611727</v>
      </c>
      <c r="O28" s="255">
        <f t="shared" si="10"/>
        <v>1884.9149226785944</v>
      </c>
    </row>
    <row r="29" spans="2:15">
      <c r="B29" s="273" t="s">
        <v>605</v>
      </c>
      <c r="C29" s="260" t="s">
        <v>355</v>
      </c>
      <c r="D29" s="255"/>
      <c r="E29" s="255">
        <v>223.57708333333332</v>
      </c>
      <c r="F29" s="255">
        <v>238.56908333333331</v>
      </c>
      <c r="G29" s="255">
        <v>266.17305318031447</v>
      </c>
      <c r="H29" s="266">
        <v>283.54477777777777</v>
      </c>
      <c r="I29" s="255">
        <v>283.54477777777777</v>
      </c>
      <c r="J29" s="255">
        <v>283.54477777777777</v>
      </c>
      <c r="K29" s="255">
        <v>293.54477777777777</v>
      </c>
      <c r="L29" s="255">
        <v>303.54477777777777</v>
      </c>
      <c r="M29" s="255">
        <v>313.54477777777777</v>
      </c>
      <c r="N29" s="255">
        <v>323.54477777777777</v>
      </c>
      <c r="O29" s="255">
        <v>333.54477777777777</v>
      </c>
    </row>
    <row r="30" spans="2:15">
      <c r="B30" s="274" t="s">
        <v>135</v>
      </c>
      <c r="C30" s="260" t="s">
        <v>355</v>
      </c>
      <c r="D30" s="255"/>
      <c r="E30" s="255">
        <v>-2.6438333333333333</v>
      </c>
      <c r="F30" s="255">
        <v>14.99199999999999</v>
      </c>
      <c r="G30" s="255">
        <v>27.603969846981158</v>
      </c>
      <c r="H30" s="266">
        <v>17.371724597463299</v>
      </c>
      <c r="I30" s="255"/>
      <c r="J30" s="255">
        <v>17.371724597463299</v>
      </c>
      <c r="K30" s="255">
        <v>10</v>
      </c>
      <c r="L30" s="255">
        <v>10</v>
      </c>
      <c r="M30" s="255">
        <v>10</v>
      </c>
      <c r="N30" s="255">
        <v>10</v>
      </c>
      <c r="O30" s="255">
        <v>10</v>
      </c>
    </row>
    <row r="31" spans="2:15">
      <c r="B31" s="274" t="s">
        <v>606</v>
      </c>
      <c r="C31" s="260" t="s">
        <v>355</v>
      </c>
      <c r="D31" s="255"/>
      <c r="E31" s="255">
        <v>201</v>
      </c>
      <c r="F31" s="255">
        <v>202</v>
      </c>
      <c r="G31" s="255">
        <v>212.17305318031444</v>
      </c>
      <c r="H31" s="266">
        <v>205.33333333333331</v>
      </c>
      <c r="I31" s="255">
        <v>226</v>
      </c>
      <c r="J31" s="255">
        <v>226</v>
      </c>
      <c r="K31" s="255">
        <v>235</v>
      </c>
      <c r="L31" s="255">
        <v>245</v>
      </c>
      <c r="M31" s="255">
        <v>255</v>
      </c>
      <c r="N31" s="255">
        <v>264</v>
      </c>
      <c r="O31" s="255">
        <v>274</v>
      </c>
    </row>
    <row r="32" spans="2:15">
      <c r="B32" s="275" t="s">
        <v>607</v>
      </c>
      <c r="C32" s="260" t="s">
        <v>359</v>
      </c>
      <c r="D32" s="255"/>
      <c r="E32" s="277">
        <v>0.89901879478554192</v>
      </c>
      <c r="F32" s="277">
        <v>0.84671491032122426</v>
      </c>
      <c r="G32" s="277">
        <v>0.79712446712846385</v>
      </c>
      <c r="H32" s="278">
        <v>0.72416545613214922</v>
      </c>
      <c r="I32" s="277">
        <v>0.79712446712846385</v>
      </c>
      <c r="J32" s="300">
        <v>0.79712446712846385</v>
      </c>
      <c r="K32" s="300">
        <v>0.80212446712846386</v>
      </c>
      <c r="L32" s="300">
        <v>0.80712446712846386</v>
      </c>
      <c r="M32" s="300">
        <v>0.81212446712846387</v>
      </c>
      <c r="N32" s="300">
        <v>0.81712446712846387</v>
      </c>
      <c r="O32" s="300">
        <v>0.82212446712846388</v>
      </c>
    </row>
    <row r="33" spans="2:15">
      <c r="B33" s="274" t="s">
        <v>608</v>
      </c>
      <c r="C33" s="260" t="s">
        <v>355</v>
      </c>
      <c r="D33" s="255"/>
      <c r="E33" s="255">
        <v>22.577083333333331</v>
      </c>
      <c r="F33" s="255">
        <v>36.569083333333317</v>
      </c>
      <c r="G33" s="255">
        <v>54</v>
      </c>
      <c r="H33" s="266">
        <v>78.211444444444439</v>
      </c>
      <c r="I33" s="255">
        <v>57.544777777777767</v>
      </c>
      <c r="J33" s="255">
        <v>57.544777777777767</v>
      </c>
      <c r="K33" s="255">
        <v>58.544777777777767</v>
      </c>
      <c r="L33" s="255">
        <v>58.544777777777767</v>
      </c>
      <c r="M33" s="255">
        <v>58.544777777777767</v>
      </c>
      <c r="N33" s="255">
        <v>59.544777777777767</v>
      </c>
      <c r="O33" s="255">
        <v>59.544777777777767</v>
      </c>
    </row>
    <row r="34" spans="2:15">
      <c r="B34" s="273" t="s">
        <v>609</v>
      </c>
      <c r="C34" s="260" t="s">
        <v>355</v>
      </c>
      <c r="D34" s="255"/>
      <c r="E34" s="285">
        <v>5</v>
      </c>
      <c r="F34" s="285">
        <v>5</v>
      </c>
      <c r="G34" s="285">
        <v>5</v>
      </c>
      <c r="H34" s="286">
        <v>5</v>
      </c>
      <c r="I34" s="255">
        <v>5</v>
      </c>
      <c r="J34" s="285">
        <v>5</v>
      </c>
      <c r="K34" s="285">
        <v>5.0749999999999993</v>
      </c>
      <c r="L34" s="285">
        <v>5.1967999999999996</v>
      </c>
      <c r="M34" s="285">
        <v>5.3423103999999997</v>
      </c>
      <c r="N34" s="285">
        <v>5.4918950912</v>
      </c>
      <c r="O34" s="285">
        <v>5.6511600488447993</v>
      </c>
    </row>
    <row r="35" spans="2:15">
      <c r="B35" s="281" t="s">
        <v>358</v>
      </c>
      <c r="C35" s="259" t="s">
        <v>359</v>
      </c>
      <c r="D35" s="258"/>
      <c r="E35" s="262">
        <v>0</v>
      </c>
      <c r="F35" s="262">
        <v>0</v>
      </c>
      <c r="G35" s="271">
        <v>0</v>
      </c>
      <c r="H35" s="272">
        <v>0</v>
      </c>
      <c r="I35" s="258"/>
      <c r="J35" s="299">
        <v>0</v>
      </c>
      <c r="K35" s="299">
        <v>1.4999999999999999E-2</v>
      </c>
      <c r="L35" s="299">
        <v>2.4E-2</v>
      </c>
      <c r="M35" s="299">
        <v>2.7999999999999997E-2</v>
      </c>
      <c r="N35" s="299">
        <v>2.7999999999999997E-2</v>
      </c>
      <c r="O35" s="299">
        <v>2.8999999999999998E-2</v>
      </c>
    </row>
    <row r="36" spans="2:15">
      <c r="B36" s="269" t="s">
        <v>604</v>
      </c>
      <c r="C36" s="260" t="s">
        <v>357</v>
      </c>
      <c r="D36" s="255"/>
      <c r="E36" s="255">
        <f>E37*(1+E39)</f>
        <v>18.787269991073174</v>
      </c>
      <c r="F36" s="255">
        <f>F37*(1+F39)</f>
        <v>20.66612421237874</v>
      </c>
      <c r="G36" s="255">
        <f t="shared" ref="G36:O36" si="11">G37*(1+G39)</f>
        <v>20.148659860646767</v>
      </c>
      <c r="H36" s="266">
        <f t="shared" si="11"/>
        <v>21.594157115219506</v>
      </c>
      <c r="I36" s="255">
        <f t="shared" si="11"/>
        <v>21.594157115219506</v>
      </c>
      <c r="J36" s="255">
        <f t="shared" si="11"/>
        <v>21.594157115219506</v>
      </c>
      <c r="K36" s="255">
        <f t="shared" si="11"/>
        <v>22.371546771367409</v>
      </c>
      <c r="L36" s="255">
        <f t="shared" si="11"/>
        <v>22.796606160023387</v>
      </c>
      <c r="M36" s="255">
        <f t="shared" si="11"/>
        <v>23.320928101703924</v>
      </c>
      <c r="N36" s="255">
        <f t="shared" si="11"/>
        <v>24.06719780095845</v>
      </c>
      <c r="O36" s="255">
        <f t="shared" si="11"/>
        <v>24.885482526191037</v>
      </c>
    </row>
    <row r="37" spans="2:15">
      <c r="B37" s="273" t="s">
        <v>610</v>
      </c>
      <c r="C37" s="260" t="s">
        <v>357</v>
      </c>
      <c r="D37" s="255"/>
      <c r="E37" s="285">
        <v>7.8176726797804639</v>
      </c>
      <c r="F37" s="285">
        <v>7.9152950953060754</v>
      </c>
      <c r="G37" s="285">
        <v>7.4129199564891461</v>
      </c>
      <c r="H37" s="286">
        <v>7.1770028196212801</v>
      </c>
      <c r="I37" s="285">
        <v>7.1770028196212801</v>
      </c>
      <c r="J37" s="285">
        <v>7.1770028196212801</v>
      </c>
      <c r="K37" s="285">
        <v>7.4353749211276465</v>
      </c>
      <c r="L37" s="285">
        <v>7.5766470446290715</v>
      </c>
      <c r="M37" s="285">
        <v>7.750909926655539</v>
      </c>
      <c r="N37" s="285">
        <v>7.9989390443085169</v>
      </c>
      <c r="O37" s="285">
        <v>8.2709029718150067</v>
      </c>
    </row>
    <row r="38" spans="2:15">
      <c r="B38" s="274" t="s">
        <v>358</v>
      </c>
      <c r="C38" s="260" t="s">
        <v>359</v>
      </c>
      <c r="D38" s="255"/>
      <c r="E38" s="277">
        <v>-0.33934968867890747</v>
      </c>
      <c r="F38" s="277">
        <v>1.2487401241305651E-2</v>
      </c>
      <c r="G38" s="277">
        <v>-6.3468908331016927E-2</v>
      </c>
      <c r="H38" s="283">
        <v>-3.1825129402800023E-2</v>
      </c>
      <c r="I38" s="255"/>
      <c r="J38" s="300">
        <v>0</v>
      </c>
      <c r="K38" s="300">
        <v>3.6000000000000004E-2</v>
      </c>
      <c r="L38" s="300">
        <v>1.9E-2</v>
      </c>
      <c r="M38" s="300">
        <v>2.3E-2</v>
      </c>
      <c r="N38" s="300">
        <v>3.2000000000000001E-2</v>
      </c>
      <c r="O38" s="300">
        <v>3.4000000000000002E-2</v>
      </c>
    </row>
    <row r="39" spans="2:15">
      <c r="B39" s="287" t="s">
        <v>360</v>
      </c>
      <c r="C39" s="259" t="s">
        <v>359</v>
      </c>
      <c r="D39" s="258"/>
      <c r="E39" s="262">
        <v>1.4031794065341656</v>
      </c>
      <c r="F39" s="262">
        <v>1.6109101383515259</v>
      </c>
      <c r="G39" s="271">
        <v>1.7180463270764128</v>
      </c>
      <c r="H39" s="272">
        <v>2.0087987503896505</v>
      </c>
      <c r="I39" s="288">
        <v>2.0087987503896505</v>
      </c>
      <c r="J39" s="299">
        <v>2.0087987503896505</v>
      </c>
      <c r="K39" s="299">
        <v>2.0087987503896505</v>
      </c>
      <c r="L39" s="299">
        <v>2.0087987503896505</v>
      </c>
      <c r="M39" s="299">
        <v>2.0087987503896505</v>
      </c>
      <c r="N39" s="299">
        <v>2.0087987503896505</v>
      </c>
      <c r="O39" s="299">
        <v>2.0087987503896505</v>
      </c>
    </row>
    <row r="42" spans="2:15">
      <c r="B42" s="240" t="s">
        <v>601</v>
      </c>
      <c r="C42" s="230"/>
      <c r="D42" s="255"/>
      <c r="E42" s="255"/>
      <c r="F42" s="255"/>
      <c r="G42" s="255"/>
      <c r="H42" s="255"/>
      <c r="I42" s="255"/>
      <c r="J42" s="255"/>
      <c r="K42" s="255"/>
      <c r="L42" s="255"/>
      <c r="M42" s="255"/>
      <c r="N42" s="255"/>
      <c r="O42" s="255"/>
    </row>
    <row r="43" spans="2:15">
      <c r="B43" s="237"/>
      <c r="C43" s="238"/>
      <c r="D43" s="258"/>
      <c r="E43" s="289"/>
      <c r="F43" s="289"/>
      <c r="G43" s="289"/>
      <c r="H43" s="289"/>
      <c r="I43" s="289"/>
      <c r="J43" s="289"/>
      <c r="K43" s="289"/>
      <c r="L43" s="289"/>
      <c r="M43" s="289"/>
      <c r="N43" s="289"/>
      <c r="O43" s="289"/>
    </row>
    <row r="44" spans="2:15">
      <c r="B44" s="229" t="s">
        <v>611</v>
      </c>
      <c r="C44" s="230"/>
      <c r="D44" s="255"/>
      <c r="E44" s="255">
        <v>12310.907705999998</v>
      </c>
      <c r="F44" s="255">
        <v>14346.631382399995</v>
      </c>
      <c r="G44" s="255">
        <v>16211.375076</v>
      </c>
      <c r="H44" s="313">
        <v>14625.42483419</v>
      </c>
      <c r="I44" s="255">
        <v>4586.132493144848</v>
      </c>
      <c r="J44" s="255">
        <v>19211.557327334849</v>
      </c>
      <c r="K44" s="255">
        <v>19671.90962760225</v>
      </c>
      <c r="L44" s="255">
        <v>20567.468915184581</v>
      </c>
      <c r="M44" s="255">
        <v>21584.232210861766</v>
      </c>
      <c r="N44" s="255">
        <v>22893.12368503345</v>
      </c>
      <c r="O44" s="255">
        <v>24249.491354726248</v>
      </c>
    </row>
    <row r="45" spans="2:15">
      <c r="B45" s="229" t="s">
        <v>386</v>
      </c>
      <c r="C45" s="230" t="s">
        <v>357</v>
      </c>
      <c r="D45" s="255"/>
      <c r="E45" s="255">
        <v>233.57683400000002</v>
      </c>
      <c r="F45" s="255">
        <v>294.322</v>
      </c>
      <c r="G45" s="255">
        <v>42.71200000000001</v>
      </c>
      <c r="H45" s="266">
        <v>79.997</v>
      </c>
      <c r="I45" s="255">
        <v>26.670859981746961</v>
      </c>
      <c r="J45" s="255">
        <v>106.66785998174696</v>
      </c>
      <c r="K45" s="255">
        <v>225.53765196789735</v>
      </c>
      <c r="L45" s="255">
        <v>243.24205491227391</v>
      </c>
      <c r="M45" s="255">
        <v>264.30015354695894</v>
      </c>
      <c r="N45" s="255">
        <v>289.36748464730761</v>
      </c>
      <c r="O45" s="255">
        <v>317.39069817176181</v>
      </c>
    </row>
    <row r="46" spans="2:15">
      <c r="B46" s="233" t="s">
        <v>387</v>
      </c>
      <c r="C46" s="230" t="s">
        <v>359</v>
      </c>
      <c r="D46" s="255"/>
      <c r="E46" s="277">
        <v>1.1121639157991617E-2</v>
      </c>
      <c r="F46" s="277">
        <v>1.1939318131677833E-2</v>
      </c>
      <c r="G46" s="277">
        <v>1.5928308254999667E-3</v>
      </c>
      <c r="H46" s="278">
        <v>3.484051155272676E-3</v>
      </c>
      <c r="I46" s="277">
        <v>3.484051155272676E-3</v>
      </c>
      <c r="J46" s="309">
        <v>3.484051155272676E-3</v>
      </c>
      <c r="K46" s="309">
        <v>6.7660744785889007E-3</v>
      </c>
      <c r="L46" s="309">
        <v>6.7660744785889007E-3</v>
      </c>
      <c r="M46" s="309">
        <v>6.7660744785889015E-3</v>
      </c>
      <c r="N46" s="309">
        <v>6.7660744785889007E-3</v>
      </c>
      <c r="O46" s="309">
        <v>6.7660744785889007E-3</v>
      </c>
    </row>
    <row r="47" spans="2:15">
      <c r="B47" s="229" t="s">
        <v>379</v>
      </c>
      <c r="C47" s="230" t="s">
        <v>357</v>
      </c>
      <c r="D47" s="255"/>
      <c r="E47" s="255">
        <v>8739.2622809999993</v>
      </c>
      <c r="F47" s="255">
        <v>9441.7234759999974</v>
      </c>
      <c r="G47" s="255">
        <v>9865.5976890000002</v>
      </c>
      <c r="H47" s="266">
        <v>7631.2562610000004</v>
      </c>
      <c r="I47" s="255">
        <v>2799.7790827694812</v>
      </c>
      <c r="J47" s="255">
        <v>10431.035343769481</v>
      </c>
      <c r="K47" s="255">
        <v>12064.322398071821</v>
      </c>
      <c r="L47" s="255">
        <v>12816.674077832427</v>
      </c>
      <c r="M47" s="255">
        <v>13646.619115566351</v>
      </c>
      <c r="N47" s="255">
        <v>14580.368959991456</v>
      </c>
      <c r="O47" s="255">
        <v>15647.165955564165</v>
      </c>
    </row>
    <row r="48" spans="2:15">
      <c r="B48" s="233" t="s">
        <v>318</v>
      </c>
      <c r="C48" s="230" t="s">
        <v>355</v>
      </c>
      <c r="D48" s="255"/>
      <c r="E48" s="255">
        <v>201</v>
      </c>
      <c r="F48" s="255">
        <v>202</v>
      </c>
      <c r="G48" s="255">
        <v>212.17305318031444</v>
      </c>
      <c r="H48" s="266">
        <v>205.33333333333331</v>
      </c>
      <c r="I48" s="255">
        <v>226</v>
      </c>
      <c r="J48" s="255">
        <v>226</v>
      </c>
      <c r="K48" s="255">
        <v>235</v>
      </c>
      <c r="L48" s="255">
        <v>245</v>
      </c>
      <c r="M48" s="255">
        <v>255</v>
      </c>
      <c r="N48" s="255">
        <v>264</v>
      </c>
      <c r="O48" s="255">
        <v>274</v>
      </c>
    </row>
    <row r="49" spans="2:15">
      <c r="B49" s="234" t="s">
        <v>135</v>
      </c>
      <c r="C49" s="230" t="s">
        <v>355</v>
      </c>
      <c r="D49" s="255"/>
      <c r="E49" s="255">
        <v>9</v>
      </c>
      <c r="F49" s="255">
        <v>1</v>
      </c>
      <c r="G49" s="255">
        <v>10.17305318031444</v>
      </c>
      <c r="H49" s="266">
        <v>-6.8397198469811258</v>
      </c>
      <c r="I49" s="255"/>
      <c r="J49" s="255">
        <v>13.82694681968556</v>
      </c>
      <c r="K49" s="255">
        <v>9</v>
      </c>
      <c r="L49" s="255">
        <v>10</v>
      </c>
      <c r="M49" s="255">
        <v>10</v>
      </c>
      <c r="N49" s="255">
        <v>9</v>
      </c>
      <c r="O49" s="255">
        <v>10</v>
      </c>
    </row>
    <row r="50" spans="2:15">
      <c r="B50" s="233" t="s">
        <v>388</v>
      </c>
      <c r="C50" s="230" t="s">
        <v>357</v>
      </c>
      <c r="D50" s="255"/>
      <c r="E50" s="285">
        <v>43.47891682089552</v>
      </c>
      <c r="F50" s="285">
        <v>46.741205326732661</v>
      </c>
      <c r="G50" s="285">
        <v>46.497882464913019</v>
      </c>
      <c r="H50" s="286">
        <v>49.553612084415597</v>
      </c>
      <c r="I50" s="285">
        <v>49.553612084415597</v>
      </c>
      <c r="J50" s="315">
        <v>49.553612084415597</v>
      </c>
      <c r="K50" s="315">
        <v>51.337542119454561</v>
      </c>
      <c r="L50" s="315">
        <v>52.31295541972419</v>
      </c>
      <c r="M50" s="315">
        <v>53.516153394377845</v>
      </c>
      <c r="N50" s="315">
        <v>55.228670302997941</v>
      </c>
      <c r="O50" s="315">
        <v>57.106445093299875</v>
      </c>
    </row>
    <row r="51" spans="2:15">
      <c r="B51" s="234" t="s">
        <v>358</v>
      </c>
      <c r="C51" s="230" t="s">
        <v>359</v>
      </c>
      <c r="D51" s="255"/>
      <c r="E51" s="277">
        <v>1.3573594116891297E-2</v>
      </c>
      <c r="F51" s="277">
        <v>7.5031503642917663E-2</v>
      </c>
      <c r="G51" s="277">
        <v>-5.205746409805978E-3</v>
      </c>
      <c r="H51" s="266"/>
      <c r="I51" s="255"/>
      <c r="J51" s="309">
        <v>6.5717608147175532E-2</v>
      </c>
      <c r="K51" s="309">
        <v>3.6000000000000004E-2</v>
      </c>
      <c r="L51" s="309">
        <v>1.9E-2</v>
      </c>
      <c r="M51" s="309">
        <v>2.3E-2</v>
      </c>
      <c r="N51" s="309">
        <v>3.2000000000000001E-2</v>
      </c>
      <c r="O51" s="309">
        <v>3.4000000000000002E-2</v>
      </c>
    </row>
    <row r="52" spans="2:15">
      <c r="B52" s="229" t="s">
        <v>389</v>
      </c>
      <c r="C52" s="230" t="s">
        <v>357</v>
      </c>
      <c r="D52" s="255"/>
      <c r="E52" s="255">
        <v>2277.9950509999999</v>
      </c>
      <c r="F52" s="255">
        <v>3540.5798239999995</v>
      </c>
      <c r="G52" s="255">
        <v>5410.6928349999998</v>
      </c>
      <c r="H52" s="266">
        <v>6188.0034089999999</v>
      </c>
      <c r="I52" s="255">
        <v>1517.6264956636196</v>
      </c>
      <c r="J52" s="255">
        <v>7705.6299046636195</v>
      </c>
      <c r="K52" s="255">
        <v>6398.3337711398126</v>
      </c>
      <c r="L52" s="255">
        <v>6519.9021127914684</v>
      </c>
      <c r="M52" s="255">
        <v>6669.8598613856711</v>
      </c>
      <c r="N52" s="255">
        <v>7000.8685515050065</v>
      </c>
      <c r="O52" s="255">
        <v>7238.8980822561771</v>
      </c>
    </row>
    <row r="53" spans="2:15">
      <c r="B53" s="233" t="s">
        <v>608</v>
      </c>
      <c r="C53" s="230" t="s">
        <v>355</v>
      </c>
      <c r="D53" s="255"/>
      <c r="E53" s="255">
        <v>22.577083333333331</v>
      </c>
      <c r="F53" s="255">
        <v>36.569083333333317</v>
      </c>
      <c r="G53" s="255">
        <v>54</v>
      </c>
      <c r="H53" s="266">
        <v>78.211444444444439</v>
      </c>
      <c r="I53" s="255">
        <v>57.544777777777767</v>
      </c>
      <c r="J53" s="255">
        <v>57.544777777777767</v>
      </c>
      <c r="K53" s="255">
        <v>58.544777777777767</v>
      </c>
      <c r="L53" s="255">
        <v>58.544777777777767</v>
      </c>
      <c r="M53" s="255">
        <v>58.544777777777767</v>
      </c>
      <c r="N53" s="255">
        <v>59.544777777777767</v>
      </c>
      <c r="O53" s="255">
        <v>59.544777777777767</v>
      </c>
    </row>
    <row r="54" spans="2:15">
      <c r="B54" s="234" t="s">
        <v>135</v>
      </c>
      <c r="C54" s="230" t="s">
        <v>355</v>
      </c>
      <c r="D54" s="255"/>
      <c r="E54" s="255">
        <v>-11.64383333333333</v>
      </c>
      <c r="F54" s="255">
        <v>13.991999999999987</v>
      </c>
      <c r="G54" s="255">
        <v>17.430916666666683</v>
      </c>
      <c r="H54" s="266">
        <v>24.211444444444439</v>
      </c>
      <c r="I54" s="255"/>
      <c r="J54" s="255">
        <v>3.5447777777777674</v>
      </c>
      <c r="K54" s="255">
        <v>1</v>
      </c>
      <c r="L54" s="255">
        <v>0</v>
      </c>
      <c r="M54" s="255">
        <v>0</v>
      </c>
      <c r="N54" s="255">
        <v>1</v>
      </c>
      <c r="O54" s="255">
        <v>0</v>
      </c>
    </row>
    <row r="55" spans="2:15">
      <c r="B55" s="233" t="s">
        <v>612</v>
      </c>
      <c r="C55" s="230" t="s">
        <v>357</v>
      </c>
      <c r="D55" s="255"/>
      <c r="E55" s="285">
        <v>100.89855351850143</v>
      </c>
      <c r="F55" s="285">
        <v>96.818938329053026</v>
      </c>
      <c r="G55" s="285">
        <v>100.19801546296296</v>
      </c>
      <c r="H55" s="286">
        <v>105.49186593607358</v>
      </c>
      <c r="I55" s="255">
        <v>105.49186593607358</v>
      </c>
      <c r="J55" s="315">
        <v>105.49186593607358</v>
      </c>
      <c r="K55" s="315">
        <v>109.28957310977223</v>
      </c>
      <c r="L55" s="315">
        <v>111.3660749988579</v>
      </c>
      <c r="M55" s="315">
        <v>113.92749472383161</v>
      </c>
      <c r="N55" s="315">
        <v>117.57317455499422</v>
      </c>
      <c r="O55" s="315">
        <v>121.57066248986403</v>
      </c>
    </row>
    <row r="56" spans="2:15">
      <c r="B56" s="234" t="s">
        <v>358</v>
      </c>
      <c r="C56" s="230" t="s">
        <v>359</v>
      </c>
      <c r="D56" s="255"/>
      <c r="E56" s="277">
        <v>-0.14243329478548439</v>
      </c>
      <c r="F56" s="277">
        <v>-4.0432841177453938E-2</v>
      </c>
      <c r="G56" s="277"/>
      <c r="H56" s="266"/>
      <c r="I56" s="255"/>
      <c r="J56" s="309">
        <v>5.2833885468195119E-2</v>
      </c>
      <c r="K56" s="309">
        <v>3.6000000000000004E-2</v>
      </c>
      <c r="L56" s="309">
        <v>1.9E-2</v>
      </c>
      <c r="M56" s="309">
        <v>2.3E-2</v>
      </c>
      <c r="N56" s="309">
        <v>3.2000000000000001E-2</v>
      </c>
      <c r="O56" s="309">
        <v>3.4000000000000002E-2</v>
      </c>
    </row>
    <row r="57" spans="2:15">
      <c r="B57" s="229" t="s">
        <v>384</v>
      </c>
      <c r="C57" s="230" t="s">
        <v>357</v>
      </c>
      <c r="D57" s="255"/>
      <c r="E57" s="255">
        <v>1060.0735399999999</v>
      </c>
      <c r="F57" s="255">
        <v>1070.0060824</v>
      </c>
      <c r="G57" s="255">
        <v>892.37255200000004</v>
      </c>
      <c r="H57" s="266">
        <v>726.16816418999997</v>
      </c>
      <c r="I57" s="255">
        <v>242.05605473000003</v>
      </c>
      <c r="J57" s="255">
        <v>968.22421892</v>
      </c>
      <c r="K57" s="255">
        <v>983.71580642271999</v>
      </c>
      <c r="L57" s="255">
        <v>987.65066964841083</v>
      </c>
      <c r="M57" s="255">
        <v>1003.4530803627854</v>
      </c>
      <c r="N57" s="255">
        <v>1022.5186888896782</v>
      </c>
      <c r="O57" s="255">
        <v>1046.0366187341406</v>
      </c>
    </row>
    <row r="58" spans="2:15">
      <c r="B58" s="242" t="s">
        <v>358</v>
      </c>
      <c r="C58" s="238" t="s">
        <v>359</v>
      </c>
      <c r="D58" s="258"/>
      <c r="E58" s="262">
        <v>-5.8170584202813957E-2</v>
      </c>
      <c r="F58" s="262">
        <v>9.3696729757071218E-3</v>
      </c>
      <c r="G58" s="262">
        <v>-0.16601170154245459</v>
      </c>
      <c r="H58" s="317"/>
      <c r="I58" s="258"/>
      <c r="J58" s="312">
        <v>8.5000000000000006E-2</v>
      </c>
      <c r="K58" s="312">
        <v>1.6E-2</v>
      </c>
      <c r="L58" s="312">
        <v>4.0000000000000001E-3</v>
      </c>
      <c r="M58" s="312">
        <v>1.6E-2</v>
      </c>
      <c r="N58" s="312">
        <v>1.9E-2</v>
      </c>
      <c r="O58" s="312">
        <v>2.3E-2</v>
      </c>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D6FC0-6846-4BD9-9F1D-FB2408909DCD}">
  <sheetPr>
    <tabColor rgb="FF0070C0"/>
  </sheetPr>
  <dimension ref="A1"/>
  <sheetViews>
    <sheetView workbookViewId="0">
      <selection activeCell="C35" sqref="C35"/>
    </sheetView>
    <sheetView workbookViewId="1"/>
  </sheetViews>
  <sheetFormatPr defaultRowHeight="16.5"/>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54E8F-B055-4886-836B-79C39A9BA2D0}">
  <dimension ref="B1:K9"/>
  <sheetViews>
    <sheetView workbookViewId="0"/>
    <sheetView workbookViewId="1"/>
  </sheetViews>
  <sheetFormatPr defaultColWidth="6.875" defaultRowHeight="12"/>
  <cols>
    <col min="1" max="1" width="1.875" style="7" customWidth="1"/>
    <col min="2" max="3" width="6.875" style="7"/>
    <col min="4" max="4" width="12.75" style="7" customWidth="1"/>
    <col min="5" max="5" width="15.125" style="7" bestFit="1" customWidth="1"/>
    <col min="6" max="6" width="6.875" style="7"/>
    <col min="7" max="7" width="9.25" style="7" customWidth="1"/>
    <col min="8" max="8" width="46.875" style="7" customWidth="1"/>
    <col min="9" max="9" width="13.125" style="7" bestFit="1" customWidth="1"/>
    <col min="10" max="10" width="15.5" style="7" bestFit="1" customWidth="1"/>
    <col min="11" max="16384" width="6.875" style="7"/>
  </cols>
  <sheetData>
    <row r="1" spans="2:11">
      <c r="B1" s="6" t="s">
        <v>613</v>
      </c>
    </row>
    <row r="3" spans="2:11" s="9" customFormat="1">
      <c r="B3" s="8" t="s">
        <v>614</v>
      </c>
    </row>
    <row r="4" spans="2:11" s="10" customFormat="1"/>
    <row r="5" spans="2:11" s="15" customFormat="1">
      <c r="B5" s="11" t="s">
        <v>615</v>
      </c>
      <c r="C5" s="12"/>
      <c r="D5" s="13" t="s">
        <v>616</v>
      </c>
      <c r="E5" s="13" t="s">
        <v>617</v>
      </c>
      <c r="F5" s="13" t="s">
        <v>618</v>
      </c>
      <c r="G5" s="13" t="s">
        <v>619</v>
      </c>
      <c r="H5" s="13" t="s">
        <v>620</v>
      </c>
      <c r="I5" s="13" t="s">
        <v>621</v>
      </c>
      <c r="J5" s="14" t="s">
        <v>622</v>
      </c>
      <c r="K5" s="14" t="s">
        <v>623</v>
      </c>
    </row>
    <row r="6" spans="2:11" s="10" customFormat="1" ht="60">
      <c r="B6" s="16" t="s">
        <v>624</v>
      </c>
      <c r="C6" s="17"/>
      <c r="D6" s="18" t="s">
        <v>625</v>
      </c>
      <c r="E6" s="18" t="s">
        <v>626</v>
      </c>
      <c r="F6" s="18" t="s">
        <v>627</v>
      </c>
      <c r="G6" s="18" t="s">
        <v>628</v>
      </c>
      <c r="H6" s="19" t="s">
        <v>629</v>
      </c>
      <c r="I6" s="18" t="s">
        <v>630</v>
      </c>
      <c r="J6" s="20" t="s">
        <v>631</v>
      </c>
      <c r="K6" s="21" t="s">
        <v>632</v>
      </c>
    </row>
    <row r="7" spans="2:11" s="10" customFormat="1" ht="60">
      <c r="B7" s="16" t="s">
        <v>633</v>
      </c>
      <c r="C7" s="17"/>
      <c r="D7" s="18" t="s">
        <v>634</v>
      </c>
      <c r="E7" s="18" t="s">
        <v>626</v>
      </c>
      <c r="F7" s="18" t="s">
        <v>627</v>
      </c>
      <c r="G7" s="18" t="s">
        <v>635</v>
      </c>
      <c r="H7" s="19" t="s">
        <v>636</v>
      </c>
      <c r="I7" s="18" t="s">
        <v>630</v>
      </c>
      <c r="J7" s="20" t="s">
        <v>637</v>
      </c>
      <c r="K7" s="21" t="s">
        <v>638</v>
      </c>
    </row>
    <row r="8" spans="2:11" s="10" customFormat="1" ht="60">
      <c r="B8" s="16" t="s">
        <v>639</v>
      </c>
      <c r="C8" s="17"/>
      <c r="D8" s="18" t="s">
        <v>640</v>
      </c>
      <c r="E8" s="18" t="s">
        <v>626</v>
      </c>
      <c r="F8" s="18" t="s">
        <v>627</v>
      </c>
      <c r="G8" s="18" t="s">
        <v>641</v>
      </c>
      <c r="H8" s="19" t="s">
        <v>642</v>
      </c>
      <c r="I8" s="18" t="s">
        <v>630</v>
      </c>
      <c r="J8" s="20" t="s">
        <v>643</v>
      </c>
      <c r="K8" s="21" t="s">
        <v>644</v>
      </c>
    </row>
    <row r="9" spans="2:11" s="10" customFormat="1" ht="48">
      <c r="B9" s="16" t="s">
        <v>639</v>
      </c>
      <c r="C9" s="17"/>
      <c r="D9" s="18" t="s">
        <v>645</v>
      </c>
      <c r="E9" s="18" t="s">
        <v>626</v>
      </c>
      <c r="F9" s="18" t="s">
        <v>627</v>
      </c>
      <c r="G9" s="18" t="s">
        <v>646</v>
      </c>
      <c r="H9" s="19" t="s">
        <v>647</v>
      </c>
      <c r="I9" s="18" t="s">
        <v>630</v>
      </c>
      <c r="J9" s="20" t="s">
        <v>648</v>
      </c>
      <c r="K9" s="21" t="s">
        <v>649</v>
      </c>
    </row>
  </sheetData>
  <phoneticPr fontId="3"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71134-F41C-4ECE-B804-E0F93DC28F90}">
  <dimension ref="B2:P172"/>
  <sheetViews>
    <sheetView workbookViewId="0"/>
    <sheetView workbookViewId="1"/>
  </sheetViews>
  <sheetFormatPr defaultColWidth="8.5" defaultRowHeight="12"/>
  <cols>
    <col min="1" max="3" width="3.625" style="23" customWidth="1"/>
    <col min="4" max="5" width="10.375" style="23" customWidth="1"/>
    <col min="6" max="6" width="12" style="23" bestFit="1" customWidth="1"/>
    <col min="7" max="10" width="13.25" style="23" bestFit="1" customWidth="1"/>
    <col min="11" max="11" width="11.125" style="23" bestFit="1" customWidth="1"/>
    <col min="12" max="14" width="12.875" style="23" bestFit="1" customWidth="1"/>
    <col min="15" max="16" width="14" style="23" bestFit="1" customWidth="1"/>
    <col min="17" max="16384" width="8.5" style="23"/>
  </cols>
  <sheetData>
    <row r="2" spans="2:10">
      <c r="B2" s="22" t="s">
        <v>650</v>
      </c>
      <c r="C2" s="22"/>
      <c r="D2" s="22"/>
      <c r="E2" s="22"/>
      <c r="F2" s="22"/>
      <c r="G2" s="22"/>
      <c r="H2" s="22"/>
      <c r="I2" s="22"/>
      <c r="J2" s="22"/>
    </row>
    <row r="3" spans="2:10">
      <c r="B3" s="24" t="s">
        <v>651</v>
      </c>
      <c r="C3" s="24"/>
      <c r="D3" s="24"/>
      <c r="E3" s="24"/>
      <c r="F3" s="24"/>
      <c r="G3" s="24"/>
      <c r="H3" s="24"/>
      <c r="I3" s="24"/>
      <c r="J3" s="24"/>
    </row>
    <row r="4" spans="2:10">
      <c r="B4" s="24" t="s">
        <v>652</v>
      </c>
      <c r="C4" s="24"/>
      <c r="D4" s="24"/>
      <c r="E4" s="24"/>
      <c r="F4" s="24"/>
      <c r="G4" s="24"/>
      <c r="H4" s="24"/>
      <c r="I4" s="24"/>
      <c r="J4" s="24"/>
    </row>
    <row r="5" spans="2:10">
      <c r="B5" s="25"/>
      <c r="C5" s="25"/>
      <c r="D5" s="25"/>
      <c r="E5" s="25"/>
      <c r="F5" s="25"/>
      <c r="G5" s="25"/>
      <c r="H5" s="25"/>
      <c r="I5" s="25"/>
      <c r="J5" s="25"/>
    </row>
    <row r="6" spans="2:10">
      <c r="B6" s="25" t="s">
        <v>653</v>
      </c>
      <c r="C6" s="25"/>
      <c r="D6" s="25"/>
      <c r="E6" s="25"/>
      <c r="F6" s="25"/>
      <c r="G6" s="25"/>
      <c r="H6" s="25"/>
      <c r="I6" s="25"/>
      <c r="J6" s="26" t="s">
        <v>654</v>
      </c>
    </row>
    <row r="7" spans="2:10">
      <c r="B7" s="27" t="s">
        <v>655</v>
      </c>
      <c r="C7" s="28"/>
      <c r="D7" s="28"/>
      <c r="E7" s="29"/>
      <c r="F7" s="30" t="s">
        <v>656</v>
      </c>
      <c r="G7" s="31" t="s">
        <v>657</v>
      </c>
      <c r="H7" s="31"/>
      <c r="I7" s="31" t="s">
        <v>658</v>
      </c>
      <c r="J7" s="31"/>
    </row>
    <row r="8" spans="2:10">
      <c r="B8" s="32" t="s">
        <v>659</v>
      </c>
      <c r="C8" s="33"/>
      <c r="D8" s="33"/>
      <c r="E8" s="34"/>
      <c r="F8" s="35"/>
      <c r="G8" s="36"/>
      <c r="H8" s="36"/>
      <c r="I8" s="36"/>
      <c r="J8" s="36"/>
    </row>
    <row r="9" spans="2:10">
      <c r="B9" s="32"/>
      <c r="C9" s="33" t="s">
        <v>660</v>
      </c>
      <c r="D9" s="33"/>
      <c r="E9" s="34"/>
      <c r="F9" s="35"/>
      <c r="G9" s="36"/>
      <c r="H9" s="36">
        <v>217058863866</v>
      </c>
      <c r="I9" s="36"/>
      <c r="J9" s="36">
        <v>242889067879</v>
      </c>
    </row>
    <row r="10" spans="2:10">
      <c r="B10" s="32"/>
      <c r="C10" s="37"/>
      <c r="D10" s="33" t="s">
        <v>661</v>
      </c>
      <c r="E10" s="34"/>
      <c r="F10" s="35"/>
      <c r="G10" s="36">
        <v>59116025929</v>
      </c>
      <c r="H10" s="36"/>
      <c r="I10" s="36">
        <v>80311946932</v>
      </c>
      <c r="J10" s="36"/>
    </row>
    <row r="11" spans="2:10">
      <c r="B11" s="32"/>
      <c r="C11" s="37"/>
      <c r="D11" s="33" t="s">
        <v>662</v>
      </c>
      <c r="E11" s="34"/>
      <c r="F11" s="35"/>
      <c r="G11" s="36">
        <v>542139063</v>
      </c>
      <c r="H11" s="36"/>
      <c r="I11" s="36">
        <v>55446082192</v>
      </c>
      <c r="J11" s="36"/>
    </row>
    <row r="12" spans="2:10">
      <c r="B12" s="32"/>
      <c r="C12" s="37"/>
      <c r="D12" s="33" t="s">
        <v>663</v>
      </c>
      <c r="E12" s="34"/>
      <c r="F12" s="35"/>
      <c r="G12" s="36">
        <v>116518935005</v>
      </c>
      <c r="H12" s="36"/>
      <c r="I12" s="36">
        <v>90753959772</v>
      </c>
      <c r="J12" s="36"/>
    </row>
    <row r="13" spans="2:10">
      <c r="B13" s="32"/>
      <c r="C13" s="37"/>
      <c r="D13" s="33" t="s">
        <v>664</v>
      </c>
      <c r="E13" s="34"/>
      <c r="F13" s="35"/>
      <c r="G13" s="36">
        <v>15406176289</v>
      </c>
      <c r="H13" s="36"/>
      <c r="I13" s="36">
        <v>0</v>
      </c>
      <c r="J13" s="36"/>
    </row>
    <row r="14" spans="2:10">
      <c r="B14" s="32"/>
      <c r="C14" s="37"/>
      <c r="D14" s="33" t="s">
        <v>665</v>
      </c>
      <c r="E14" s="34"/>
      <c r="F14" s="35"/>
      <c r="G14" s="36">
        <v>0</v>
      </c>
      <c r="H14" s="36"/>
      <c r="I14" s="36">
        <v>0</v>
      </c>
      <c r="J14" s="36"/>
    </row>
    <row r="15" spans="2:10">
      <c r="B15" s="32"/>
      <c r="C15" s="37"/>
      <c r="D15" s="33" t="s">
        <v>666</v>
      </c>
      <c r="E15" s="34"/>
      <c r="F15" s="35"/>
      <c r="G15" s="36">
        <v>20719830494</v>
      </c>
      <c r="H15" s="36"/>
      <c r="I15" s="36">
        <v>12357996538</v>
      </c>
      <c r="J15" s="36"/>
    </row>
    <row r="16" spans="2:10">
      <c r="B16" s="32"/>
      <c r="C16" s="37"/>
      <c r="D16" s="33" t="s">
        <v>667</v>
      </c>
      <c r="E16" s="34"/>
      <c r="F16" s="35"/>
      <c r="G16" s="36">
        <v>4755757086</v>
      </c>
      <c r="H16" s="36"/>
      <c r="I16" s="36">
        <v>4019082445</v>
      </c>
      <c r="J16" s="36"/>
    </row>
    <row r="17" spans="2:16">
      <c r="B17" s="32"/>
      <c r="C17" s="33" t="s">
        <v>668</v>
      </c>
      <c r="D17" s="33"/>
      <c r="E17" s="34"/>
      <c r="F17" s="35"/>
      <c r="G17" s="36"/>
      <c r="H17" s="36">
        <v>2877540360601</v>
      </c>
      <c r="I17" s="36"/>
      <c r="J17" s="36">
        <v>2824506418862</v>
      </c>
    </row>
    <row r="18" spans="2:16">
      <c r="B18" s="32"/>
      <c r="C18" s="37"/>
      <c r="D18" s="33" t="s">
        <v>669</v>
      </c>
      <c r="E18" s="34"/>
      <c r="F18" s="35"/>
      <c r="G18" s="36">
        <v>2000000</v>
      </c>
      <c r="H18" s="36"/>
      <c r="I18" s="36">
        <v>2000000</v>
      </c>
      <c r="J18" s="36"/>
    </row>
    <row r="19" spans="2:16">
      <c r="B19" s="32"/>
      <c r="C19" s="37"/>
      <c r="D19" s="33" t="s">
        <v>670</v>
      </c>
      <c r="E19" s="34"/>
      <c r="F19" s="35"/>
      <c r="G19" s="36">
        <v>11604968100</v>
      </c>
      <c r="H19" s="36"/>
      <c r="I19" s="36">
        <v>9792364248</v>
      </c>
      <c r="J19" s="36"/>
      <c r="O19" s="38"/>
    </row>
    <row r="20" spans="2:16">
      <c r="B20" s="32"/>
      <c r="C20" s="37"/>
      <c r="D20" s="33" t="s">
        <v>671</v>
      </c>
      <c r="E20" s="34"/>
      <c r="F20" s="35"/>
      <c r="G20" s="36">
        <v>18802056286</v>
      </c>
      <c r="H20" s="36"/>
      <c r="I20" s="36">
        <v>15844299799</v>
      </c>
      <c r="J20" s="36"/>
      <c r="O20" s="38"/>
      <c r="P20" s="72"/>
    </row>
    <row r="21" spans="2:16">
      <c r="B21" s="32"/>
      <c r="C21" s="37"/>
      <c r="D21" s="33" t="s">
        <v>672</v>
      </c>
      <c r="E21" s="34"/>
      <c r="F21" s="35"/>
      <c r="G21" s="36">
        <v>123581881773</v>
      </c>
      <c r="H21" s="36"/>
      <c r="I21" s="36">
        <v>68089039146</v>
      </c>
      <c r="J21" s="36"/>
      <c r="O21" s="38"/>
      <c r="P21" s="72"/>
    </row>
    <row r="22" spans="2:16">
      <c r="B22" s="32"/>
      <c r="C22" s="37"/>
      <c r="D22" s="33" t="s">
        <v>673</v>
      </c>
      <c r="E22" s="34"/>
      <c r="F22" s="35"/>
      <c r="G22" s="36">
        <v>0</v>
      </c>
      <c r="H22" s="36"/>
      <c r="I22" s="36">
        <v>1948798565</v>
      </c>
      <c r="J22" s="36"/>
      <c r="O22" s="72"/>
    </row>
    <row r="23" spans="2:16">
      <c r="B23" s="32"/>
      <c r="C23" s="37"/>
      <c r="D23" s="33" t="s">
        <v>674</v>
      </c>
      <c r="E23" s="34"/>
      <c r="F23" s="35"/>
      <c r="G23" s="36">
        <v>540300896670</v>
      </c>
      <c r="H23" s="36"/>
      <c r="I23" s="36">
        <v>519481600876</v>
      </c>
      <c r="J23" s="36"/>
    </row>
    <row r="24" spans="2:16">
      <c r="B24" s="32"/>
      <c r="C24" s="37"/>
      <c r="D24" s="33" t="s">
        <v>675</v>
      </c>
      <c r="E24" s="34"/>
      <c r="F24" s="35"/>
      <c r="G24" s="36">
        <v>2172964448032</v>
      </c>
      <c r="H24" s="36"/>
      <c r="I24" s="36">
        <v>2201611745961</v>
      </c>
      <c r="J24" s="36"/>
    </row>
    <row r="25" spans="2:16">
      <c r="B25" s="32"/>
      <c r="C25" s="37"/>
      <c r="D25" s="33" t="s">
        <v>676</v>
      </c>
      <c r="E25" s="34"/>
      <c r="F25" s="35"/>
      <c r="G25" s="36">
        <v>0</v>
      </c>
      <c r="H25" s="36"/>
      <c r="I25" s="36">
        <v>0</v>
      </c>
      <c r="J25" s="36"/>
    </row>
    <row r="26" spans="2:16">
      <c r="B26" s="32"/>
      <c r="C26" s="37"/>
      <c r="D26" s="33" t="s">
        <v>677</v>
      </c>
      <c r="E26" s="34"/>
      <c r="F26" s="35"/>
      <c r="G26" s="36">
        <v>10284109740</v>
      </c>
      <c r="H26" s="36"/>
      <c r="I26" s="36">
        <v>7736570267</v>
      </c>
      <c r="J26" s="36"/>
    </row>
    <row r="27" spans="2:16">
      <c r="B27" s="32" t="s">
        <v>678</v>
      </c>
      <c r="C27" s="33"/>
      <c r="D27" s="33"/>
      <c r="E27" s="34"/>
      <c r="F27" s="35"/>
      <c r="G27" s="36"/>
      <c r="H27" s="36">
        <v>3094599224467</v>
      </c>
      <c r="I27" s="36"/>
      <c r="J27" s="36">
        <v>3067395486741</v>
      </c>
    </row>
    <row r="28" spans="2:16">
      <c r="B28" s="32" t="s">
        <v>679</v>
      </c>
      <c r="C28" s="33"/>
      <c r="D28" s="33"/>
      <c r="E28" s="34"/>
      <c r="F28" s="35"/>
      <c r="G28" s="36"/>
      <c r="H28" s="36"/>
      <c r="I28" s="36"/>
      <c r="J28" s="36"/>
    </row>
    <row r="29" spans="2:16">
      <c r="B29" s="32"/>
      <c r="C29" s="33" t="s">
        <v>680</v>
      </c>
      <c r="D29" s="33"/>
      <c r="E29" s="34"/>
      <c r="F29" s="35"/>
      <c r="G29" s="36"/>
      <c r="H29" s="36">
        <v>324213466672</v>
      </c>
      <c r="I29" s="36"/>
      <c r="J29" s="36">
        <v>296652497697</v>
      </c>
    </row>
    <row r="30" spans="2:16">
      <c r="B30" s="32"/>
      <c r="C30" s="37"/>
      <c r="D30" s="33" t="s">
        <v>681</v>
      </c>
      <c r="E30" s="34"/>
      <c r="F30" s="35"/>
      <c r="G30" s="36">
        <v>250041773438</v>
      </c>
      <c r="H30" s="36"/>
      <c r="I30" s="36">
        <v>228913432158</v>
      </c>
      <c r="J30" s="36"/>
    </row>
    <row r="31" spans="2:16">
      <c r="B31" s="32"/>
      <c r="C31" s="37"/>
      <c r="D31" s="33" t="s">
        <v>682</v>
      </c>
      <c r="E31" s="34"/>
      <c r="F31" s="35"/>
      <c r="G31" s="36">
        <v>20000000000</v>
      </c>
      <c r="H31" s="36"/>
      <c r="I31" s="36">
        <v>20000000000</v>
      </c>
      <c r="J31" s="36"/>
    </row>
    <row r="32" spans="2:16">
      <c r="B32" s="32"/>
      <c r="C32" s="37"/>
      <c r="D32" s="33" t="s">
        <v>683</v>
      </c>
      <c r="E32" s="34"/>
      <c r="F32" s="35"/>
      <c r="G32" s="36">
        <v>5312853080</v>
      </c>
      <c r="H32" s="36"/>
      <c r="I32" s="36">
        <v>5136343265</v>
      </c>
      <c r="J32" s="36"/>
    </row>
    <row r="33" spans="2:10">
      <c r="B33" s="32" t="s">
        <v>684</v>
      </c>
      <c r="C33" s="37"/>
      <c r="D33" s="33" t="s">
        <v>685</v>
      </c>
      <c r="E33" s="34"/>
      <c r="F33" s="35"/>
      <c r="G33" s="36">
        <v>19579813674</v>
      </c>
      <c r="H33" s="36"/>
      <c r="I33" s="36">
        <v>16168429545</v>
      </c>
      <c r="J33" s="36"/>
    </row>
    <row r="34" spans="2:10">
      <c r="B34" s="32"/>
      <c r="C34" s="37"/>
      <c r="D34" s="33" t="s">
        <v>686</v>
      </c>
      <c r="E34" s="34"/>
      <c r="F34" s="35"/>
      <c r="G34" s="36">
        <v>12679452387</v>
      </c>
      <c r="H34" s="36"/>
      <c r="I34" s="36">
        <v>10558823225</v>
      </c>
      <c r="J34" s="36"/>
    </row>
    <row r="35" spans="2:10">
      <c r="B35" s="32" t="s">
        <v>684</v>
      </c>
      <c r="C35" s="37"/>
      <c r="D35" s="33" t="s">
        <v>687</v>
      </c>
      <c r="E35" s="34"/>
      <c r="F35" s="35"/>
      <c r="G35" s="36">
        <v>16599574093</v>
      </c>
      <c r="H35" s="36"/>
      <c r="I35" s="36">
        <v>15875469504</v>
      </c>
      <c r="J35" s="36"/>
    </row>
    <row r="36" spans="2:10">
      <c r="B36" s="32"/>
      <c r="C36" s="33" t="s">
        <v>688</v>
      </c>
      <c r="D36" s="33"/>
      <c r="E36" s="34"/>
      <c r="F36" s="35"/>
      <c r="G36" s="36"/>
      <c r="H36" s="36">
        <v>2265756596333</v>
      </c>
      <c r="I36" s="36"/>
      <c r="J36" s="36">
        <v>2238449618109</v>
      </c>
    </row>
    <row r="37" spans="2:10">
      <c r="B37" s="32"/>
      <c r="C37" s="37"/>
      <c r="D37" s="33" t="s">
        <v>689</v>
      </c>
      <c r="E37" s="34"/>
      <c r="F37" s="35"/>
      <c r="G37" s="36">
        <v>22257135217</v>
      </c>
      <c r="H37" s="36"/>
      <c r="I37" s="36">
        <v>14477619618</v>
      </c>
      <c r="J37" s="36"/>
    </row>
    <row r="38" spans="2:10">
      <c r="B38" s="32"/>
      <c r="C38" s="37"/>
      <c r="D38" s="33" t="s">
        <v>690</v>
      </c>
      <c r="E38" s="34"/>
      <c r="F38" s="35"/>
      <c r="G38" s="36">
        <v>1877743749995</v>
      </c>
      <c r="H38" s="36"/>
      <c r="I38" s="36">
        <v>1871808749999</v>
      </c>
      <c r="J38" s="36"/>
    </row>
    <row r="39" spans="2:10">
      <c r="B39" s="32"/>
      <c r="C39" s="37"/>
      <c r="D39" s="33" t="s">
        <v>691</v>
      </c>
      <c r="E39" s="34"/>
      <c r="F39" s="35"/>
      <c r="G39" s="36">
        <v>11617645667</v>
      </c>
      <c r="H39" s="36"/>
      <c r="I39" s="36">
        <v>0</v>
      </c>
      <c r="J39" s="36"/>
    </row>
    <row r="40" spans="2:10">
      <c r="B40" s="32"/>
      <c r="C40" s="37"/>
      <c r="D40" s="33" t="s">
        <v>692</v>
      </c>
      <c r="E40" s="34"/>
      <c r="F40" s="35"/>
      <c r="G40" s="36">
        <v>221155252297</v>
      </c>
      <c r="H40" s="36"/>
      <c r="I40" s="36">
        <v>219854264868</v>
      </c>
      <c r="J40" s="36"/>
    </row>
    <row r="41" spans="2:10">
      <c r="B41" s="32"/>
      <c r="C41" s="37"/>
      <c r="D41" s="33" t="s">
        <v>693</v>
      </c>
      <c r="E41" s="34"/>
      <c r="F41" s="35"/>
      <c r="G41" s="36">
        <v>103727136060</v>
      </c>
      <c r="H41" s="36"/>
      <c r="I41" s="36">
        <v>91368009636</v>
      </c>
      <c r="J41" s="36"/>
    </row>
    <row r="42" spans="2:10">
      <c r="B42" s="32"/>
      <c r="C42" s="37"/>
      <c r="D42" s="33" t="s">
        <v>694</v>
      </c>
      <c r="E42" s="34"/>
      <c r="F42" s="35"/>
      <c r="G42" s="36">
        <v>921948194</v>
      </c>
      <c r="H42" s="36"/>
      <c r="I42" s="36">
        <v>1232789253</v>
      </c>
      <c r="J42" s="36"/>
    </row>
    <row r="43" spans="2:10">
      <c r="B43" s="32"/>
      <c r="C43" s="37"/>
      <c r="D43" s="33" t="s">
        <v>695</v>
      </c>
      <c r="E43" s="34"/>
      <c r="F43" s="35"/>
      <c r="G43" s="36">
        <v>7810960752</v>
      </c>
      <c r="H43" s="36"/>
      <c r="I43" s="36">
        <v>21828988477</v>
      </c>
      <c r="J43" s="36"/>
    </row>
    <row r="44" spans="2:10">
      <c r="B44" s="32"/>
      <c r="C44" s="37"/>
      <c r="D44" s="33" t="s">
        <v>696</v>
      </c>
      <c r="E44" s="34"/>
      <c r="F44" s="35"/>
      <c r="G44" s="36">
        <v>7291673879</v>
      </c>
      <c r="H44" s="36"/>
      <c r="I44" s="36">
        <v>6618456669</v>
      </c>
      <c r="J44" s="36"/>
    </row>
    <row r="45" spans="2:10">
      <c r="B45" s="32"/>
      <c r="C45" s="37"/>
      <c r="D45" s="33" t="s">
        <v>697</v>
      </c>
      <c r="E45" s="34"/>
      <c r="F45" s="35"/>
      <c r="G45" s="36">
        <v>13231094272</v>
      </c>
      <c r="H45" s="36"/>
      <c r="I45" s="36">
        <v>11260739589</v>
      </c>
      <c r="J45" s="36"/>
    </row>
    <row r="46" spans="2:10">
      <c r="B46" s="32" t="s">
        <v>698</v>
      </c>
      <c r="C46" s="33"/>
      <c r="D46" s="33"/>
      <c r="E46" s="34"/>
      <c r="F46" s="35"/>
      <c r="G46" s="36"/>
      <c r="H46" s="36">
        <v>2589970063005</v>
      </c>
      <c r="I46" s="36"/>
      <c r="J46" s="36">
        <v>2535102115806</v>
      </c>
    </row>
    <row r="47" spans="2:10">
      <c r="B47" s="32" t="s">
        <v>699</v>
      </c>
      <c r="C47" s="33"/>
      <c r="D47" s="33"/>
      <c r="E47" s="34"/>
      <c r="F47" s="35"/>
      <c r="G47" s="36"/>
      <c r="H47" s="36"/>
      <c r="I47" s="36"/>
      <c r="J47" s="36"/>
    </row>
    <row r="48" spans="2:10">
      <c r="B48" s="32"/>
      <c r="C48" s="37" t="s">
        <v>700</v>
      </c>
      <c r="D48" s="33" t="s">
        <v>701</v>
      </c>
      <c r="E48" s="34"/>
      <c r="F48" s="35"/>
      <c r="G48" s="35"/>
      <c r="H48" s="36">
        <v>37409411500</v>
      </c>
      <c r="I48" s="35"/>
      <c r="J48" s="36">
        <v>37409411500</v>
      </c>
    </row>
    <row r="49" spans="2:14">
      <c r="B49" s="32"/>
      <c r="C49" s="37" t="s">
        <v>702</v>
      </c>
      <c r="D49" s="33" t="s">
        <v>703</v>
      </c>
      <c r="E49" s="34"/>
      <c r="F49" s="35"/>
      <c r="G49" s="35"/>
      <c r="H49" s="36">
        <v>430514082564</v>
      </c>
      <c r="I49" s="35"/>
      <c r="J49" s="36">
        <v>430648145311</v>
      </c>
      <c r="L49" s="38"/>
      <c r="M49" s="38"/>
      <c r="N49" s="72"/>
    </row>
    <row r="50" spans="2:14">
      <c r="B50" s="32"/>
      <c r="C50" s="37" t="s">
        <v>704</v>
      </c>
      <c r="D50" s="33" t="s">
        <v>705</v>
      </c>
      <c r="E50" s="34"/>
      <c r="F50" s="35"/>
      <c r="G50" s="35"/>
      <c r="H50" s="36">
        <v>97341163895</v>
      </c>
      <c r="I50" s="35"/>
      <c r="J50" s="36">
        <v>42550066363</v>
      </c>
      <c r="L50" s="38"/>
      <c r="M50" s="38"/>
    </row>
    <row r="51" spans="2:14">
      <c r="B51" s="32"/>
      <c r="C51" s="37" t="s">
        <v>706</v>
      </c>
      <c r="D51" s="33" t="s">
        <v>707</v>
      </c>
      <c r="E51" s="34"/>
      <c r="F51" s="35"/>
      <c r="G51" s="35"/>
      <c r="H51" s="36">
        <v>-60635496497</v>
      </c>
      <c r="I51" s="35"/>
      <c r="J51" s="36">
        <v>21685747761</v>
      </c>
      <c r="L51" s="38"/>
      <c r="M51" s="38"/>
      <c r="N51" s="72"/>
    </row>
    <row r="52" spans="2:14">
      <c r="B52" s="32" t="s">
        <v>708</v>
      </c>
      <c r="C52" s="33"/>
      <c r="D52" s="33"/>
      <c r="E52" s="34"/>
      <c r="F52" s="35"/>
      <c r="G52" s="36"/>
      <c r="H52" s="36">
        <v>504629161462</v>
      </c>
      <c r="I52" s="36"/>
      <c r="J52" s="36">
        <v>532293370935</v>
      </c>
      <c r="N52" s="72"/>
    </row>
    <row r="53" spans="2:14">
      <c r="B53" s="32" t="s">
        <v>709</v>
      </c>
      <c r="C53" s="33"/>
      <c r="D53" s="33"/>
      <c r="E53" s="34"/>
      <c r="F53" s="35"/>
      <c r="G53" s="36"/>
      <c r="H53" s="36">
        <v>3094599224467</v>
      </c>
      <c r="I53" s="36"/>
      <c r="J53" s="36">
        <v>3067395486741</v>
      </c>
    </row>
    <row r="54" spans="2:14" s="40" customFormat="1"/>
    <row r="56" spans="2:14" s="41" customFormat="1"/>
    <row r="57" spans="2:14" s="41" customFormat="1">
      <c r="B57" s="22" t="s">
        <v>710</v>
      </c>
      <c r="C57" s="22"/>
      <c r="D57" s="22"/>
      <c r="E57" s="22"/>
      <c r="F57" s="22"/>
      <c r="G57" s="22"/>
      <c r="H57" s="22"/>
      <c r="I57" s="22"/>
      <c r="J57" s="22"/>
    </row>
    <row r="58" spans="2:14" s="41" customFormat="1">
      <c r="B58" s="24" t="s">
        <v>711</v>
      </c>
      <c r="C58" s="24"/>
      <c r="D58" s="24"/>
      <c r="E58" s="24"/>
      <c r="F58" s="24"/>
      <c r="G58" s="24"/>
      <c r="H58" s="24"/>
      <c r="I58" s="24"/>
      <c r="J58" s="24"/>
    </row>
    <row r="59" spans="2:14" s="41" customFormat="1">
      <c r="B59" s="24" t="s">
        <v>712</v>
      </c>
      <c r="C59" s="24"/>
      <c r="D59" s="24"/>
      <c r="E59" s="24"/>
      <c r="F59" s="24"/>
      <c r="G59" s="24"/>
      <c r="H59" s="24"/>
      <c r="I59" s="24"/>
      <c r="J59" s="24"/>
    </row>
    <row r="60" spans="2:14" s="41" customFormat="1">
      <c r="B60" s="25"/>
      <c r="C60" s="25"/>
      <c r="D60" s="25"/>
      <c r="E60" s="25"/>
      <c r="F60" s="25"/>
      <c r="G60" s="25"/>
      <c r="H60" s="25"/>
      <c r="I60" s="25"/>
      <c r="J60" s="25"/>
    </row>
    <row r="61" spans="2:14" s="41" customFormat="1">
      <c r="B61" s="25" t="s">
        <v>653</v>
      </c>
      <c r="C61" s="25"/>
      <c r="D61" s="25"/>
      <c r="E61" s="25"/>
      <c r="F61" s="25"/>
      <c r="G61" s="25"/>
      <c r="H61" s="25"/>
      <c r="I61" s="25"/>
      <c r="J61" s="26" t="s">
        <v>654</v>
      </c>
    </row>
    <row r="62" spans="2:14" s="41" customFormat="1">
      <c r="B62" s="27" t="s">
        <v>655</v>
      </c>
      <c r="C62" s="28"/>
      <c r="D62" s="28"/>
      <c r="E62" s="29"/>
      <c r="F62" s="30" t="s">
        <v>656</v>
      </c>
      <c r="G62" s="31" t="s">
        <v>657</v>
      </c>
      <c r="H62" s="31"/>
      <c r="I62" s="31" t="s">
        <v>658</v>
      </c>
      <c r="J62" s="31"/>
    </row>
    <row r="63" spans="2:14" s="41" customFormat="1">
      <c r="B63" s="32" t="s">
        <v>700</v>
      </c>
      <c r="C63" s="33" t="s">
        <v>713</v>
      </c>
      <c r="D63" s="33"/>
      <c r="E63" s="34"/>
      <c r="F63" s="35"/>
      <c r="G63" s="36"/>
      <c r="H63" s="36">
        <v>1028974662598</v>
      </c>
      <c r="I63" s="36"/>
      <c r="J63" s="36">
        <v>957775816923</v>
      </c>
    </row>
    <row r="64" spans="2:14" s="41" customFormat="1">
      <c r="B64" s="32" t="s">
        <v>702</v>
      </c>
      <c r="C64" s="33" t="s">
        <v>714</v>
      </c>
      <c r="D64" s="33"/>
      <c r="E64" s="34"/>
      <c r="F64" s="35"/>
      <c r="G64" s="42"/>
      <c r="H64" s="36">
        <v>900497278972</v>
      </c>
      <c r="I64" s="42"/>
      <c r="J64" s="36">
        <v>876935143466</v>
      </c>
    </row>
    <row r="65" spans="2:10" s="41" customFormat="1">
      <c r="B65" s="32" t="s">
        <v>704</v>
      </c>
      <c r="C65" s="33" t="s">
        <v>715</v>
      </c>
      <c r="D65" s="33"/>
      <c r="E65" s="34"/>
      <c r="F65" s="35"/>
      <c r="G65" s="36"/>
      <c r="H65" s="36">
        <v>128477383626</v>
      </c>
      <c r="I65" s="36"/>
      <c r="J65" s="36">
        <v>80840673457</v>
      </c>
    </row>
    <row r="66" spans="2:10" s="41" customFormat="1">
      <c r="B66" s="32"/>
      <c r="C66" s="33" t="s">
        <v>716</v>
      </c>
      <c r="D66" s="33"/>
      <c r="E66" s="34"/>
      <c r="F66" s="35"/>
      <c r="G66" s="36">
        <v>2359143180</v>
      </c>
      <c r="H66" s="36"/>
      <c r="I66" s="36">
        <v>5204704924</v>
      </c>
      <c r="J66" s="36"/>
    </row>
    <row r="67" spans="2:10" s="41" customFormat="1">
      <c r="B67" s="32"/>
      <c r="C67" s="33" t="s">
        <v>717</v>
      </c>
      <c r="D67" s="33"/>
      <c r="E67" s="34"/>
      <c r="F67" s="35"/>
      <c r="G67" s="36">
        <v>92790713481</v>
      </c>
      <c r="H67" s="36"/>
      <c r="I67" s="36">
        <v>92589856017</v>
      </c>
      <c r="J67" s="36"/>
    </row>
    <row r="68" spans="2:10" s="41" customFormat="1">
      <c r="B68" s="32"/>
      <c r="C68" s="33" t="s">
        <v>718</v>
      </c>
      <c r="D68" s="33"/>
      <c r="E68" s="34"/>
      <c r="F68" s="35"/>
      <c r="G68" s="36">
        <v>0</v>
      </c>
      <c r="H68" s="36"/>
      <c r="I68" s="36">
        <v>304981383</v>
      </c>
      <c r="J68" s="36"/>
    </row>
    <row r="69" spans="2:10" s="41" customFormat="1">
      <c r="B69" s="32"/>
      <c r="C69" s="33" t="s">
        <v>719</v>
      </c>
      <c r="D69" s="33"/>
      <c r="E69" s="34"/>
      <c r="F69" s="35"/>
      <c r="G69" s="36">
        <v>10145870314</v>
      </c>
      <c r="H69" s="36"/>
      <c r="I69" s="36">
        <v>8747707522</v>
      </c>
      <c r="J69" s="36"/>
    </row>
    <row r="70" spans="2:10" s="41" customFormat="1">
      <c r="B70" s="32"/>
      <c r="C70" s="33" t="s">
        <v>720</v>
      </c>
      <c r="D70" s="33"/>
      <c r="E70" s="34"/>
      <c r="F70" s="35"/>
      <c r="G70" s="36">
        <v>25763810011</v>
      </c>
      <c r="H70" s="36"/>
      <c r="I70" s="36">
        <v>24471669556</v>
      </c>
      <c r="J70" s="36"/>
    </row>
    <row r="71" spans="2:10" s="41" customFormat="1">
      <c r="B71" s="32" t="s">
        <v>721</v>
      </c>
      <c r="C71" s="33"/>
      <c r="D71" s="33"/>
      <c r="E71" s="34"/>
      <c r="F71" s="35"/>
      <c r="G71" s="36"/>
      <c r="H71" s="42">
        <v>22427873628</v>
      </c>
      <c r="I71" s="36"/>
      <c r="J71" s="35">
        <v>-22573421053</v>
      </c>
    </row>
    <row r="72" spans="2:10" s="41" customFormat="1">
      <c r="B72" s="32"/>
      <c r="C72" s="33" t="s">
        <v>722</v>
      </c>
      <c r="D72" s="33"/>
      <c r="E72" s="34"/>
      <c r="F72" s="35"/>
      <c r="G72" s="36">
        <v>658454526</v>
      </c>
      <c r="H72" s="35"/>
      <c r="I72" s="36">
        <v>-16805948527</v>
      </c>
      <c r="J72" s="35"/>
    </row>
    <row r="73" spans="2:10" s="41" customFormat="1">
      <c r="B73" s="32"/>
      <c r="C73" s="33"/>
      <c r="D73" s="33"/>
      <c r="E73" s="34"/>
      <c r="F73" s="35"/>
      <c r="G73" s="36"/>
      <c r="H73" s="36"/>
      <c r="I73" s="36"/>
      <c r="J73" s="36"/>
    </row>
    <row r="74" spans="2:10" s="41" customFormat="1">
      <c r="B74" s="32" t="s">
        <v>723</v>
      </c>
      <c r="C74" s="49"/>
      <c r="D74" s="33"/>
      <c r="E74" s="34"/>
      <c r="F74" s="35"/>
      <c r="G74" s="36"/>
      <c r="H74" s="50">
        <v>21769419102</v>
      </c>
      <c r="I74" s="36"/>
      <c r="J74" s="50">
        <v>-5767472526</v>
      </c>
    </row>
    <row r="75" spans="2:10" s="41" customFormat="1">
      <c r="B75" s="32" t="s">
        <v>724</v>
      </c>
      <c r="C75" s="33"/>
      <c r="D75" s="33"/>
      <c r="E75" s="34"/>
      <c r="F75" s="35"/>
      <c r="G75" s="36"/>
      <c r="H75" s="50">
        <v>50643672230</v>
      </c>
      <c r="I75" s="36"/>
      <c r="J75" s="50">
        <v>-4474024221</v>
      </c>
    </row>
    <row r="76" spans="2:10" s="41" customFormat="1">
      <c r="B76" s="32" t="s">
        <v>725</v>
      </c>
      <c r="C76" s="33"/>
      <c r="D76" s="33"/>
      <c r="E76" s="34"/>
      <c r="F76" s="35"/>
      <c r="G76" s="42"/>
      <c r="H76" s="36">
        <v>50841627325</v>
      </c>
      <c r="I76" s="42"/>
      <c r="J76" s="36">
        <v>-4671979316</v>
      </c>
    </row>
    <row r="77" spans="2:10" s="41" customFormat="1">
      <c r="B77" s="32"/>
      <c r="C77" s="33" t="s">
        <v>726</v>
      </c>
      <c r="D77" s="33"/>
      <c r="E77" s="34"/>
      <c r="F77" s="35"/>
      <c r="G77" s="36">
        <v>-4147425302</v>
      </c>
      <c r="H77" s="36"/>
      <c r="I77" s="36">
        <v>-4671979316</v>
      </c>
      <c r="J77" s="36"/>
    </row>
    <row r="78" spans="2:10" s="41" customFormat="1">
      <c r="B78" s="32"/>
      <c r="C78" s="33" t="s">
        <v>727</v>
      </c>
      <c r="D78" s="33"/>
      <c r="E78" s="34"/>
      <c r="F78" s="35"/>
      <c r="G78" s="36">
        <v>0</v>
      </c>
      <c r="H78" s="36"/>
      <c r="I78" s="36">
        <v>0</v>
      </c>
      <c r="J78" s="36"/>
    </row>
    <row r="79" spans="2:10" s="41" customFormat="1">
      <c r="B79" s="32"/>
      <c r="C79" s="33" t="s">
        <v>728</v>
      </c>
      <c r="D79" s="33"/>
      <c r="E79" s="34"/>
      <c r="F79" s="35"/>
      <c r="G79" s="36">
        <v>0</v>
      </c>
      <c r="H79" s="36"/>
      <c r="I79" s="36">
        <v>0</v>
      </c>
      <c r="J79" s="36"/>
    </row>
    <row r="80" spans="2:10" s="41" customFormat="1">
      <c r="B80" s="32"/>
      <c r="C80" s="33" t="s">
        <v>729</v>
      </c>
      <c r="D80" s="33"/>
      <c r="E80" s="34"/>
      <c r="F80" s="35"/>
      <c r="G80" s="36">
        <v>54989052627</v>
      </c>
      <c r="H80" s="36"/>
      <c r="I80" s="36">
        <v>0</v>
      </c>
      <c r="J80" s="36"/>
    </row>
    <row r="81" spans="2:10" s="41" customFormat="1">
      <c r="B81" s="32" t="s">
        <v>730</v>
      </c>
      <c r="C81" s="33"/>
      <c r="D81" s="33"/>
      <c r="E81" s="34"/>
      <c r="F81" s="35"/>
      <c r="G81" s="42"/>
      <c r="H81" s="50">
        <v>-197955095</v>
      </c>
      <c r="I81" s="42"/>
      <c r="J81" s="50">
        <v>197955095</v>
      </c>
    </row>
    <row r="82" spans="2:10" s="41" customFormat="1">
      <c r="B82" s="32"/>
      <c r="C82" s="33" t="s">
        <v>731</v>
      </c>
      <c r="D82" s="33"/>
      <c r="E82" s="34"/>
      <c r="F82" s="35"/>
      <c r="G82" s="36">
        <v>-197955095</v>
      </c>
      <c r="H82" s="36"/>
      <c r="I82" s="36">
        <v>197955095</v>
      </c>
      <c r="J82" s="36"/>
    </row>
    <row r="83" spans="2:10" s="41" customFormat="1">
      <c r="B83" s="32"/>
      <c r="C83" s="33" t="s">
        <v>732</v>
      </c>
      <c r="D83" s="33"/>
      <c r="E83" s="34"/>
      <c r="F83" s="35"/>
      <c r="G83" s="36">
        <v>0</v>
      </c>
      <c r="H83" s="36"/>
      <c r="I83" s="36">
        <v>0</v>
      </c>
      <c r="J83" s="36"/>
    </row>
    <row r="84" spans="2:10" s="41" customFormat="1">
      <c r="B84" s="32" t="s">
        <v>733</v>
      </c>
      <c r="C84" s="33"/>
      <c r="D84" s="33"/>
      <c r="E84" s="34"/>
      <c r="F84" s="35"/>
      <c r="G84" s="36"/>
      <c r="H84" s="50">
        <v>72413091332</v>
      </c>
      <c r="I84" s="36"/>
      <c r="J84" s="50">
        <v>-10241496747</v>
      </c>
    </row>
    <row r="85" spans="2:10" s="41" customFormat="1">
      <c r="B85" s="42"/>
      <c r="C85" s="42"/>
      <c r="D85" s="42"/>
      <c r="E85" s="42"/>
      <c r="F85" s="42"/>
      <c r="G85" s="51"/>
      <c r="H85" s="52" t="b">
        <v>1</v>
      </c>
      <c r="I85" s="51"/>
      <c r="J85" s="52"/>
    </row>
    <row r="86" spans="2:10" s="41" customFormat="1">
      <c r="B86" s="25"/>
      <c r="C86" s="25"/>
      <c r="D86" s="25"/>
      <c r="E86" s="25"/>
      <c r="F86" s="25"/>
      <c r="G86" s="53"/>
      <c r="H86" s="25" t="b">
        <v>1</v>
      </c>
      <c r="I86" s="53"/>
      <c r="J86" s="25"/>
    </row>
    <row r="87" spans="2:10" s="41" customFormat="1">
      <c r="B87" s="25"/>
      <c r="C87" s="25"/>
      <c r="D87" s="25"/>
      <c r="E87" s="25"/>
      <c r="F87" s="25"/>
      <c r="G87" s="53"/>
      <c r="H87" s="25"/>
      <c r="I87" s="53"/>
      <c r="J87" s="25"/>
    </row>
    <row r="88" spans="2:10" s="54" customFormat="1"/>
    <row r="90" spans="2:10" s="41" customFormat="1"/>
    <row r="91" spans="2:10" s="41" customFormat="1">
      <c r="B91" s="22" t="s">
        <v>734</v>
      </c>
      <c r="C91" s="22"/>
      <c r="D91" s="22"/>
      <c r="E91" s="22"/>
      <c r="F91" s="22"/>
      <c r="G91" s="22"/>
      <c r="H91" s="24"/>
      <c r="I91" s="24"/>
    </row>
    <row r="92" spans="2:10" s="41" customFormat="1">
      <c r="B92" s="24" t="s">
        <v>711</v>
      </c>
      <c r="C92" s="24"/>
      <c r="D92" s="24"/>
      <c r="E92" s="24"/>
      <c r="F92" s="24"/>
      <c r="G92" s="24"/>
      <c r="H92" s="24"/>
      <c r="I92" s="24"/>
    </row>
    <row r="93" spans="2:10" s="41" customFormat="1">
      <c r="B93" s="24" t="s">
        <v>712</v>
      </c>
      <c r="C93" s="24"/>
      <c r="D93" s="24"/>
      <c r="E93" s="24"/>
      <c r="F93" s="24"/>
      <c r="G93" s="24"/>
      <c r="H93" s="24"/>
      <c r="I93" s="24"/>
    </row>
    <row r="94" spans="2:10" s="41" customFormat="1">
      <c r="B94" s="25"/>
      <c r="C94" s="24"/>
      <c r="D94" s="24"/>
      <c r="E94" s="24"/>
      <c r="F94" s="24"/>
      <c r="G94" s="24"/>
      <c r="H94" s="24"/>
      <c r="I94" s="25"/>
    </row>
    <row r="95" spans="2:10" s="41" customFormat="1">
      <c r="B95" s="25" t="s">
        <v>653</v>
      </c>
      <c r="C95" s="25"/>
      <c r="D95" s="25"/>
      <c r="E95" s="25"/>
      <c r="F95" s="25"/>
      <c r="G95" s="25"/>
      <c r="H95" s="26"/>
      <c r="I95" s="26" t="s">
        <v>654</v>
      </c>
    </row>
    <row r="96" spans="2:10" s="41" customFormat="1">
      <c r="B96" s="1056" t="s">
        <v>735</v>
      </c>
      <c r="C96" s="1057"/>
      <c r="D96" s="1058"/>
      <c r="E96" s="56" t="s">
        <v>736</v>
      </c>
      <c r="F96" s="57" t="s">
        <v>703</v>
      </c>
      <c r="G96" s="57" t="s">
        <v>737</v>
      </c>
      <c r="H96" s="57" t="s">
        <v>707</v>
      </c>
      <c r="I96" s="57" t="s">
        <v>738</v>
      </c>
    </row>
    <row r="97" spans="2:12" s="41" customFormat="1">
      <c r="B97" s="63" t="s">
        <v>739</v>
      </c>
      <c r="C97" s="64"/>
      <c r="D97" s="65"/>
      <c r="E97" s="73">
        <v>37409411500</v>
      </c>
      <c r="F97" s="73">
        <v>430648145311</v>
      </c>
      <c r="G97" s="73">
        <v>42352111268</v>
      </c>
      <c r="H97" s="73">
        <v>83756972348</v>
      </c>
      <c r="I97" s="58">
        <v>594166640427</v>
      </c>
    </row>
    <row r="98" spans="2:12" s="41" customFormat="1">
      <c r="B98" s="63" t="s">
        <v>740</v>
      </c>
      <c r="C98" s="64"/>
      <c r="D98" s="65"/>
      <c r="E98" s="61"/>
      <c r="F98" s="58"/>
      <c r="G98" s="58"/>
      <c r="H98" s="58"/>
      <c r="I98" s="58"/>
    </row>
    <row r="99" spans="2:12" s="41" customFormat="1">
      <c r="B99" s="63" t="s">
        <v>741</v>
      </c>
      <c r="C99" s="64"/>
      <c r="D99" s="65"/>
      <c r="E99" s="61"/>
      <c r="F99" s="58"/>
      <c r="G99" s="58"/>
      <c r="H99" s="58">
        <v>-5767472526</v>
      </c>
      <c r="I99" s="58">
        <v>-5767472526</v>
      </c>
    </row>
    <row r="100" spans="2:12" s="41" customFormat="1">
      <c r="B100" s="63" t="s">
        <v>742</v>
      </c>
      <c r="C100" s="64"/>
      <c r="D100" s="65"/>
      <c r="E100" s="61"/>
      <c r="F100" s="58"/>
      <c r="G100" s="58"/>
      <c r="H100" s="58">
        <v>-4671979316</v>
      </c>
      <c r="I100" s="58">
        <v>-4671979316</v>
      </c>
    </row>
    <row r="101" spans="2:12" s="41" customFormat="1">
      <c r="B101" s="63" t="s">
        <v>743</v>
      </c>
      <c r="C101" s="64"/>
      <c r="D101" s="65"/>
      <c r="E101" s="61"/>
      <c r="F101" s="58"/>
      <c r="G101" s="58">
        <v>197955095</v>
      </c>
      <c r="H101" s="58"/>
      <c r="I101" s="58">
        <v>197955095</v>
      </c>
    </row>
    <row r="102" spans="2:12" s="41" customFormat="1">
      <c r="B102" s="63" t="s">
        <v>744</v>
      </c>
      <c r="C102" s="64"/>
      <c r="D102" s="65"/>
      <c r="E102" s="61"/>
      <c r="F102" s="58"/>
      <c r="G102" s="58"/>
      <c r="H102" s="58"/>
      <c r="I102" s="58"/>
      <c r="J102" s="59"/>
      <c r="K102" s="59"/>
      <c r="L102" s="59"/>
    </row>
    <row r="103" spans="2:12" s="41" customFormat="1">
      <c r="B103" s="63" t="s">
        <v>745</v>
      </c>
      <c r="C103" s="64"/>
      <c r="D103" s="65"/>
      <c r="E103" s="61"/>
      <c r="F103" s="58"/>
      <c r="G103" s="58"/>
      <c r="H103" s="58">
        <v>-51631772745</v>
      </c>
      <c r="I103" s="58">
        <v>-51631772745</v>
      </c>
    </row>
    <row r="104" spans="2:12" s="41" customFormat="1">
      <c r="B104" s="63" t="s">
        <v>746</v>
      </c>
      <c r="C104" s="64"/>
      <c r="D104" s="65"/>
      <c r="E104" s="58">
        <v>37409411500</v>
      </c>
      <c r="F104" s="36">
        <v>430648145311</v>
      </c>
      <c r="G104" s="36">
        <v>42550066363</v>
      </c>
      <c r="H104" s="36">
        <v>21685747761</v>
      </c>
      <c r="I104" s="36">
        <v>532293370935</v>
      </c>
    </row>
    <row r="105" spans="2:12" s="41" customFormat="1">
      <c r="B105" s="63" t="s">
        <v>747</v>
      </c>
      <c r="C105" s="64"/>
      <c r="D105" s="65"/>
      <c r="E105" s="58">
        <v>37409411500</v>
      </c>
      <c r="F105" s="58">
        <v>430648145311</v>
      </c>
      <c r="G105" s="58">
        <v>42550066363</v>
      </c>
      <c r="H105" s="58">
        <v>21685747761</v>
      </c>
      <c r="I105" s="36">
        <v>532293370935</v>
      </c>
    </row>
    <row r="106" spans="2:12" s="41" customFormat="1">
      <c r="B106" s="63" t="s">
        <v>740</v>
      </c>
      <c r="C106" s="64"/>
      <c r="D106" s="65"/>
      <c r="E106" s="58"/>
      <c r="F106" s="36"/>
      <c r="G106" s="36"/>
      <c r="H106" s="36"/>
      <c r="I106" s="36"/>
    </row>
    <row r="107" spans="2:12" s="41" customFormat="1">
      <c r="B107" s="63" t="s">
        <v>741</v>
      </c>
      <c r="C107" s="64"/>
      <c r="D107" s="65"/>
      <c r="E107" s="58"/>
      <c r="F107" s="60">
        <v>0</v>
      </c>
      <c r="G107" s="60">
        <v>0</v>
      </c>
      <c r="H107" s="60">
        <v>21769419102</v>
      </c>
      <c r="I107" s="58">
        <v>21769419102</v>
      </c>
    </row>
    <row r="108" spans="2:12" s="41" customFormat="1">
      <c r="B108" s="63" t="s">
        <v>748</v>
      </c>
      <c r="C108" s="64"/>
      <c r="D108" s="65"/>
      <c r="E108" s="61"/>
      <c r="F108" s="60">
        <v>0</v>
      </c>
      <c r="G108" s="60">
        <v>0</v>
      </c>
      <c r="H108" s="60">
        <v>0</v>
      </c>
      <c r="I108" s="58">
        <v>0</v>
      </c>
    </row>
    <row r="109" spans="2:12" s="41" customFormat="1">
      <c r="B109" s="63" t="s">
        <v>742</v>
      </c>
      <c r="C109" s="64"/>
      <c r="D109" s="65"/>
      <c r="E109" s="61"/>
      <c r="F109" s="60">
        <v>0</v>
      </c>
      <c r="G109" s="60">
        <v>0</v>
      </c>
      <c r="H109" s="60">
        <v>-4147425302</v>
      </c>
      <c r="I109" s="58">
        <v>-4147425302</v>
      </c>
    </row>
    <row r="110" spans="2:12" s="41" customFormat="1">
      <c r="B110" s="63" t="s">
        <v>749</v>
      </c>
      <c r="C110" s="64"/>
      <c r="D110" s="65"/>
      <c r="E110" s="61"/>
      <c r="F110" s="60"/>
      <c r="G110" s="60">
        <v>0</v>
      </c>
      <c r="H110" s="60"/>
      <c r="I110" s="58">
        <v>0</v>
      </c>
    </row>
    <row r="111" spans="2:12" s="41" customFormat="1">
      <c r="B111" s="63" t="s">
        <v>750</v>
      </c>
      <c r="C111" s="64"/>
      <c r="D111" s="65"/>
      <c r="E111" s="61"/>
      <c r="F111" s="60"/>
      <c r="G111" s="60">
        <v>54989052627</v>
      </c>
      <c r="H111" s="60"/>
      <c r="I111" s="58">
        <v>54989052627</v>
      </c>
    </row>
    <row r="112" spans="2:12" s="41" customFormat="1">
      <c r="B112" s="63" t="s">
        <v>743</v>
      </c>
      <c r="C112" s="64"/>
      <c r="D112" s="65"/>
      <c r="E112" s="61"/>
      <c r="F112" s="62">
        <v>0</v>
      </c>
      <c r="G112" s="60">
        <v>-197955095</v>
      </c>
      <c r="H112" s="62"/>
      <c r="I112" s="58">
        <v>-197955095</v>
      </c>
    </row>
    <row r="113" spans="2:12" s="41" customFormat="1">
      <c r="B113" s="63" t="s">
        <v>751</v>
      </c>
      <c r="C113" s="64"/>
      <c r="D113" s="65"/>
      <c r="E113" s="61"/>
      <c r="F113" s="60">
        <v>0</v>
      </c>
      <c r="G113" s="60">
        <v>0</v>
      </c>
      <c r="H113" s="60"/>
      <c r="I113" s="58">
        <v>0</v>
      </c>
      <c r="J113" s="59"/>
      <c r="K113" s="59"/>
      <c r="L113" s="59"/>
    </row>
    <row r="114" spans="2:12" s="41" customFormat="1">
      <c r="B114" s="63" t="s">
        <v>752</v>
      </c>
      <c r="C114" s="64"/>
      <c r="D114" s="65"/>
      <c r="E114" s="61"/>
      <c r="F114" s="66">
        <v>-134062747</v>
      </c>
      <c r="G114" s="60"/>
      <c r="H114" s="60"/>
      <c r="I114" s="58">
        <v>-134062747</v>
      </c>
    </row>
    <row r="115" spans="2:12" s="41" customFormat="1">
      <c r="B115" s="63" t="s">
        <v>744</v>
      </c>
      <c r="C115" s="64"/>
      <c r="D115" s="65"/>
      <c r="E115" s="61"/>
      <c r="F115" s="36"/>
      <c r="G115" s="36"/>
      <c r="H115" s="60"/>
      <c r="I115" s="60">
        <v>0</v>
      </c>
    </row>
    <row r="116" spans="2:12" s="41" customFormat="1">
      <c r="B116" s="63" t="s">
        <v>753</v>
      </c>
      <c r="C116" s="64"/>
      <c r="D116" s="65"/>
      <c r="E116" s="61"/>
      <c r="F116" s="60"/>
      <c r="G116" s="60"/>
      <c r="H116" s="60"/>
      <c r="I116" s="58">
        <v>0</v>
      </c>
    </row>
    <row r="117" spans="2:12" s="41" customFormat="1">
      <c r="B117" s="63" t="s">
        <v>745</v>
      </c>
      <c r="C117" s="64"/>
      <c r="D117" s="65"/>
      <c r="E117" s="61"/>
      <c r="F117" s="60">
        <v>0</v>
      </c>
      <c r="G117" s="60"/>
      <c r="H117" s="66">
        <v>-99943238058</v>
      </c>
      <c r="I117" s="58">
        <v>-99943238058</v>
      </c>
    </row>
    <row r="118" spans="2:12" s="41" customFormat="1">
      <c r="B118" s="63" t="s">
        <v>754</v>
      </c>
      <c r="C118" s="64"/>
      <c r="D118" s="65"/>
      <c r="E118" s="61"/>
      <c r="F118" s="60">
        <v>0</v>
      </c>
      <c r="G118" s="60"/>
      <c r="H118" s="60"/>
      <c r="I118" s="58">
        <v>0</v>
      </c>
    </row>
    <row r="119" spans="2:12" s="41" customFormat="1">
      <c r="B119" s="63" t="s">
        <v>755</v>
      </c>
      <c r="C119" s="64"/>
      <c r="D119" s="65"/>
      <c r="E119" s="61"/>
      <c r="F119" s="60"/>
      <c r="G119" s="60"/>
      <c r="H119" s="60"/>
      <c r="I119" s="58">
        <v>0</v>
      </c>
    </row>
    <row r="120" spans="2:12" s="41" customFormat="1">
      <c r="B120" s="63" t="s">
        <v>756</v>
      </c>
      <c r="C120" s="64"/>
      <c r="D120" s="65"/>
      <c r="E120" s="61"/>
      <c r="F120" s="60"/>
      <c r="G120" s="60"/>
      <c r="H120" s="60"/>
      <c r="I120" s="58">
        <v>0</v>
      </c>
    </row>
    <row r="121" spans="2:12" s="41" customFormat="1">
      <c r="B121" s="63" t="s">
        <v>757</v>
      </c>
      <c r="C121" s="64"/>
      <c r="D121" s="65"/>
      <c r="E121" s="61"/>
      <c r="F121" s="60"/>
      <c r="G121" s="60"/>
      <c r="H121" s="60"/>
      <c r="I121" s="58">
        <v>0</v>
      </c>
    </row>
    <row r="122" spans="2:12" s="41" customFormat="1">
      <c r="B122" s="63" t="s">
        <v>758</v>
      </c>
      <c r="C122" s="64"/>
      <c r="D122" s="65"/>
      <c r="E122" s="61"/>
      <c r="F122" s="60"/>
      <c r="G122" s="60"/>
      <c r="H122" s="60"/>
      <c r="I122" s="58">
        <v>0</v>
      </c>
    </row>
    <row r="123" spans="2:12" s="41" customFormat="1">
      <c r="B123" s="63" t="s">
        <v>759</v>
      </c>
      <c r="C123" s="64"/>
      <c r="D123" s="65"/>
      <c r="E123" s="61"/>
      <c r="F123" s="60"/>
      <c r="G123" s="60"/>
      <c r="H123" s="60"/>
      <c r="I123" s="58">
        <v>0</v>
      </c>
    </row>
    <row r="124" spans="2:12" s="41" customFormat="1">
      <c r="B124" s="63" t="s">
        <v>760</v>
      </c>
      <c r="C124" s="64"/>
      <c r="D124" s="65"/>
      <c r="E124" s="36">
        <v>37409411500</v>
      </c>
      <c r="F124" s="36">
        <v>430514082564</v>
      </c>
      <c r="G124" s="36">
        <v>97341163895</v>
      </c>
      <c r="H124" s="36">
        <v>-60635496497</v>
      </c>
      <c r="I124" s="36">
        <v>504629161462</v>
      </c>
      <c r="K124" s="59"/>
    </row>
    <row r="125" spans="2:12" s="41" customFormat="1">
      <c r="B125" s="74"/>
      <c r="C125" s="74"/>
      <c r="D125" s="74"/>
      <c r="E125" s="51" t="b">
        <v>1</v>
      </c>
      <c r="F125" s="51" t="b">
        <v>1</v>
      </c>
      <c r="G125" s="51" t="b">
        <v>1</v>
      </c>
      <c r="H125" s="51" t="b">
        <v>1</v>
      </c>
      <c r="I125" s="51" t="b">
        <v>1</v>
      </c>
    </row>
    <row r="126" spans="2:12" s="41" customFormat="1">
      <c r="E126" s="59"/>
      <c r="F126" s="59"/>
      <c r="G126" s="59"/>
      <c r="H126" s="59"/>
      <c r="I126" s="59"/>
    </row>
    <row r="127" spans="2:12" s="41" customFormat="1">
      <c r="F127" s="59">
        <v>0</v>
      </c>
      <c r="H127" s="59">
        <v>0</v>
      </c>
    </row>
    <row r="128" spans="2:12" s="41" customFormat="1"/>
    <row r="129" spans="2:9" s="54" customFormat="1"/>
    <row r="132" spans="2:9">
      <c r="B132" s="22" t="s">
        <v>761</v>
      </c>
      <c r="C132" s="22"/>
      <c r="D132" s="22"/>
      <c r="E132" s="22"/>
      <c r="F132" s="22"/>
      <c r="G132" s="22"/>
      <c r="H132" s="24"/>
      <c r="I132" s="24"/>
    </row>
    <row r="133" spans="2:9">
      <c r="B133" s="24" t="s">
        <v>711</v>
      </c>
      <c r="C133" s="24"/>
      <c r="D133" s="24"/>
      <c r="E133" s="24"/>
      <c r="F133" s="24"/>
      <c r="G133" s="24"/>
      <c r="H133" s="24"/>
      <c r="I133" s="24"/>
    </row>
    <row r="134" spans="2:9">
      <c r="B134" s="24" t="s">
        <v>762</v>
      </c>
      <c r="C134" s="24"/>
      <c r="D134" s="24"/>
      <c r="E134" s="24"/>
      <c r="F134" s="24"/>
      <c r="G134" s="24"/>
      <c r="H134" s="24"/>
      <c r="I134" s="24"/>
    </row>
    <row r="136" spans="2:9">
      <c r="B136" s="23" t="s">
        <v>653</v>
      </c>
      <c r="I136" s="68" t="s">
        <v>654</v>
      </c>
    </row>
    <row r="137" spans="2:9">
      <c r="I137" s="68"/>
    </row>
    <row r="138" spans="2:9">
      <c r="B138" s="1056" t="s">
        <v>763</v>
      </c>
      <c r="C138" s="1057"/>
      <c r="D138" s="1058"/>
      <c r="E138" s="56" t="s">
        <v>764</v>
      </c>
      <c r="F138" s="57" t="s">
        <v>765</v>
      </c>
      <c r="G138" s="57"/>
      <c r="H138" s="57" t="s">
        <v>766</v>
      </c>
      <c r="I138" s="57"/>
    </row>
    <row r="139" spans="2:9">
      <c r="B139" s="1059" t="s">
        <v>767</v>
      </c>
      <c r="C139" s="1059"/>
      <c r="D139" s="1059"/>
      <c r="E139" s="69"/>
      <c r="F139" s="70"/>
      <c r="G139" s="70">
        <v>247352951866</v>
      </c>
      <c r="H139" s="71"/>
      <c r="I139" s="71">
        <v>182212638890</v>
      </c>
    </row>
    <row r="140" spans="2:9">
      <c r="B140" s="1055" t="s">
        <v>768</v>
      </c>
      <c r="C140" s="1055"/>
      <c r="D140" s="1055"/>
      <c r="E140" s="69"/>
      <c r="F140" s="70">
        <v>21769419102</v>
      </c>
      <c r="G140" s="70"/>
      <c r="H140" s="71">
        <v>-5767472526</v>
      </c>
      <c r="I140" s="71"/>
    </row>
    <row r="141" spans="2:9">
      <c r="B141" s="1055" t="s">
        <v>769</v>
      </c>
      <c r="C141" s="1055"/>
      <c r="D141" s="1055"/>
      <c r="E141" s="69"/>
      <c r="F141" s="70">
        <v>359765845417</v>
      </c>
      <c r="G141" s="70"/>
      <c r="H141" s="71">
        <v>291992696800</v>
      </c>
      <c r="I141" s="71"/>
    </row>
    <row r="142" spans="2:9">
      <c r="B142" s="1055" t="s">
        <v>770</v>
      </c>
      <c r="C142" s="1055"/>
      <c r="D142" s="1055"/>
      <c r="E142" s="69"/>
      <c r="F142" s="70">
        <v>-70340012329</v>
      </c>
      <c r="G142" s="70"/>
      <c r="H142" s="71">
        <v>-20033146776</v>
      </c>
      <c r="I142" s="71"/>
    </row>
    <row r="143" spans="2:9">
      <c r="B143" s="1055" t="s">
        <v>771</v>
      </c>
      <c r="C143" s="1055"/>
      <c r="D143" s="1055"/>
      <c r="E143" s="69"/>
      <c r="F143" s="70">
        <v>1249285462</v>
      </c>
      <c r="G143" s="70"/>
      <c r="H143" s="71">
        <v>2235481472</v>
      </c>
      <c r="I143" s="71"/>
    </row>
    <row r="144" spans="2:9">
      <c r="B144" s="1055" t="s">
        <v>772</v>
      </c>
      <c r="C144" s="1055"/>
      <c r="D144" s="1055"/>
      <c r="E144" s="69"/>
      <c r="F144" s="70">
        <v>-79965781217</v>
      </c>
      <c r="G144" s="70"/>
      <c r="H144" s="71">
        <v>-70118584519</v>
      </c>
      <c r="I144" s="71"/>
    </row>
    <row r="145" spans="2:9">
      <c r="B145" s="1055" t="s">
        <v>773</v>
      </c>
      <c r="C145" s="1055"/>
      <c r="D145" s="1055"/>
      <c r="E145" s="69"/>
      <c r="F145" s="70">
        <v>7200000000</v>
      </c>
      <c r="G145" s="70"/>
      <c r="H145" s="71">
        <v>0</v>
      </c>
      <c r="I145" s="71"/>
    </row>
    <row r="146" spans="2:9">
      <c r="B146" s="1055" t="s">
        <v>774</v>
      </c>
      <c r="C146" s="1055"/>
      <c r="D146" s="1055"/>
      <c r="E146" s="69"/>
      <c r="F146" s="70">
        <v>7674195431</v>
      </c>
      <c r="G146" s="70"/>
      <c r="H146" s="71">
        <v>-16096335561</v>
      </c>
      <c r="I146" s="71"/>
    </row>
    <row r="147" spans="2:9">
      <c r="B147" s="1055" t="s">
        <v>775</v>
      </c>
      <c r="C147" s="1055"/>
      <c r="D147" s="1055"/>
      <c r="E147" s="69"/>
      <c r="F147" s="70"/>
      <c r="G147" s="70">
        <v>-163755093944</v>
      </c>
      <c r="H147" s="71"/>
      <c r="I147" s="71">
        <v>-306976365858</v>
      </c>
    </row>
    <row r="148" spans="2:9">
      <c r="B148" s="1055" t="s">
        <v>776</v>
      </c>
      <c r="C148" s="1055"/>
      <c r="D148" s="1055"/>
      <c r="E148" s="69"/>
      <c r="F148" s="70">
        <v>60477453304</v>
      </c>
      <c r="G148" s="70"/>
      <c r="H148" s="71">
        <v>737574473</v>
      </c>
      <c r="I148" s="71"/>
    </row>
    <row r="149" spans="2:9">
      <c r="B149" s="1055" t="s">
        <v>777</v>
      </c>
      <c r="C149" s="1055"/>
      <c r="D149" s="1055"/>
      <c r="E149" s="69"/>
      <c r="F149" s="70">
        <v>54903943129</v>
      </c>
      <c r="G149" s="70"/>
      <c r="H149" s="71">
        <v>0</v>
      </c>
      <c r="I149" s="71"/>
    </row>
    <row r="150" spans="2:9">
      <c r="B150" s="1055" t="s">
        <v>778</v>
      </c>
      <c r="C150" s="1055"/>
      <c r="D150" s="1055"/>
      <c r="E150" s="69"/>
      <c r="F150" s="70">
        <v>502808429</v>
      </c>
      <c r="G150" s="70"/>
      <c r="H150" s="71">
        <v>0</v>
      </c>
      <c r="I150" s="71"/>
    </row>
    <row r="151" spans="2:9">
      <c r="B151" s="1055" t="s">
        <v>779</v>
      </c>
      <c r="C151" s="1055"/>
      <c r="D151" s="1055"/>
      <c r="E151" s="69"/>
      <c r="F151" s="70">
        <v>3952940815</v>
      </c>
      <c r="G151" s="70"/>
      <c r="H151" s="71">
        <v>287479000</v>
      </c>
      <c r="I151" s="71"/>
    </row>
    <row r="152" spans="2:9">
      <c r="B152" s="1055" t="s">
        <v>780</v>
      </c>
      <c r="C152" s="1055"/>
      <c r="D152" s="1055"/>
      <c r="E152" s="69"/>
      <c r="F152" s="70">
        <v>432875208</v>
      </c>
      <c r="G152" s="70"/>
      <c r="H152" s="71">
        <v>206208275</v>
      </c>
      <c r="I152" s="71"/>
    </row>
    <row r="153" spans="2:9">
      <c r="B153" s="1055" t="s">
        <v>781</v>
      </c>
      <c r="C153" s="1055"/>
      <c r="D153" s="1055"/>
      <c r="E153" s="69"/>
      <c r="F153" s="70">
        <v>684885723</v>
      </c>
      <c r="G153" s="70"/>
      <c r="H153" s="71">
        <v>243887198</v>
      </c>
      <c r="I153" s="71"/>
    </row>
    <row r="154" spans="2:9">
      <c r="B154" s="1055" t="s">
        <v>782</v>
      </c>
      <c r="C154" s="1055"/>
      <c r="D154" s="1055"/>
      <c r="E154" s="69"/>
      <c r="F154" s="70">
        <v>-224232547248</v>
      </c>
      <c r="G154" s="70"/>
      <c r="H154" s="71">
        <v>-307713940331</v>
      </c>
      <c r="I154" s="71"/>
    </row>
    <row r="155" spans="2:9">
      <c r="B155" s="1055" t="s">
        <v>783</v>
      </c>
      <c r="C155" s="1055"/>
      <c r="D155" s="1055"/>
      <c r="E155" s="69"/>
      <c r="F155" s="70"/>
      <c r="G155" s="70"/>
      <c r="H155" s="71">
        <v>-16107058902</v>
      </c>
      <c r="I155" s="71"/>
    </row>
    <row r="156" spans="2:9">
      <c r="B156" s="1055" t="s">
        <v>784</v>
      </c>
      <c r="C156" s="1055"/>
      <c r="D156" s="1055"/>
      <c r="E156" s="69"/>
      <c r="F156" s="70">
        <v>-7155424700</v>
      </c>
      <c r="G156" s="70"/>
      <c r="H156" s="71">
        <v>-2302191515</v>
      </c>
      <c r="I156" s="71"/>
    </row>
    <row r="157" spans="2:9">
      <c r="B157" s="1055" t="s">
        <v>785</v>
      </c>
      <c r="C157" s="1055"/>
      <c r="D157" s="1055"/>
      <c r="E157" s="69"/>
      <c r="F157" s="70">
        <v>-195627227616</v>
      </c>
      <c r="G157" s="70"/>
      <c r="H157" s="71">
        <v>-176249790812</v>
      </c>
      <c r="I157" s="71"/>
    </row>
    <row r="158" spans="2:9">
      <c r="B158" s="1055" t="s">
        <v>786</v>
      </c>
      <c r="C158" s="1055"/>
      <c r="D158" s="1055"/>
      <c r="E158" s="69"/>
      <c r="F158" s="70">
        <v>-5539928643</v>
      </c>
      <c r="G158" s="70"/>
      <c r="H158" s="71">
        <v>-9954824574</v>
      </c>
      <c r="I158" s="71"/>
    </row>
    <row r="159" spans="2:9">
      <c r="B159" s="1055" t="s">
        <v>787</v>
      </c>
      <c r="C159" s="1055"/>
      <c r="D159" s="1055"/>
      <c r="E159" s="69"/>
      <c r="F159" s="70">
        <v>-15406176289</v>
      </c>
      <c r="G159" s="70"/>
      <c r="H159" s="71">
        <v>-1601625358</v>
      </c>
      <c r="I159" s="71"/>
    </row>
    <row r="160" spans="2:9">
      <c r="B160" s="1055" t="s">
        <v>788</v>
      </c>
      <c r="C160" s="1055"/>
      <c r="D160" s="1055"/>
      <c r="E160" s="69"/>
      <c r="F160" s="70">
        <v>-503790000</v>
      </c>
      <c r="G160" s="70"/>
      <c r="H160" s="71">
        <v>0</v>
      </c>
      <c r="I160" s="71"/>
    </row>
    <row r="161" spans="2:9">
      <c r="B161" s="1055" t="s">
        <v>789</v>
      </c>
      <c r="C161" s="1055"/>
      <c r="D161" s="1055"/>
      <c r="E161" s="69"/>
      <c r="F161" s="70">
        <v>0</v>
      </c>
      <c r="G161" s="70"/>
      <c r="H161" s="71">
        <v>-101498449170</v>
      </c>
      <c r="I161" s="71"/>
    </row>
    <row r="162" spans="2:9">
      <c r="B162" s="1055" t="s">
        <v>790</v>
      </c>
      <c r="C162" s="1055"/>
      <c r="D162" s="1055"/>
      <c r="E162" s="69"/>
      <c r="F162" s="70"/>
      <c r="G162" s="70">
        <v>-104918101379</v>
      </c>
      <c r="H162" s="71"/>
      <c r="I162" s="71">
        <v>119526508502</v>
      </c>
    </row>
    <row r="163" spans="2:9">
      <c r="B163" s="1055" t="s">
        <v>791</v>
      </c>
      <c r="C163" s="1055"/>
      <c r="D163" s="1055"/>
      <c r="E163" s="69"/>
      <c r="F163" s="70">
        <v>20000000000</v>
      </c>
      <c r="G163" s="70"/>
      <c r="H163" s="71">
        <v>1967156691447</v>
      </c>
      <c r="I163" s="71"/>
    </row>
    <row r="164" spans="2:9">
      <c r="B164" s="1055" t="s">
        <v>792</v>
      </c>
      <c r="C164" s="1055"/>
      <c r="D164" s="1055"/>
      <c r="E164" s="69"/>
      <c r="F164" s="70">
        <v>20000000000</v>
      </c>
      <c r="G164" s="70"/>
      <c r="H164" s="71">
        <v>1967156691447</v>
      </c>
      <c r="I164" s="71"/>
    </row>
    <row r="165" spans="2:9">
      <c r="B165" s="1055" t="s">
        <v>793</v>
      </c>
      <c r="C165" s="1055"/>
      <c r="D165" s="1055"/>
      <c r="E165" s="69"/>
      <c r="F165" s="70">
        <v>-124918101379</v>
      </c>
      <c r="G165" s="70"/>
      <c r="H165" s="71">
        <v>-1847630182945</v>
      </c>
      <c r="I165" s="71"/>
    </row>
    <row r="166" spans="2:9">
      <c r="B166" s="1055" t="s">
        <v>794</v>
      </c>
      <c r="C166" s="1055"/>
      <c r="D166" s="1055"/>
      <c r="E166" s="69"/>
      <c r="F166" s="70">
        <v>-88428054850</v>
      </c>
      <c r="G166" s="70"/>
      <c r="H166" s="71">
        <v>-51631772745</v>
      </c>
      <c r="I166" s="71"/>
    </row>
    <row r="167" spans="2:9">
      <c r="B167" s="1055" t="s">
        <v>795</v>
      </c>
      <c r="C167" s="1055"/>
      <c r="D167" s="1055"/>
      <c r="E167" s="69"/>
      <c r="F167" s="70">
        <v>-20000000000</v>
      </c>
      <c r="G167" s="70"/>
      <c r="H167" s="71">
        <v>-1787713551194</v>
      </c>
      <c r="I167" s="71"/>
    </row>
    <row r="168" spans="2:9">
      <c r="B168" s="1055" t="s">
        <v>796</v>
      </c>
      <c r="C168" s="1055"/>
      <c r="D168" s="1055"/>
      <c r="E168" s="69"/>
      <c r="F168" s="70">
        <v>-16490046529</v>
      </c>
      <c r="G168" s="70"/>
      <c r="H168" s="71">
        <v>-8284859006</v>
      </c>
      <c r="I168" s="71"/>
    </row>
    <row r="169" spans="2:9">
      <c r="B169" s="1055" t="s">
        <v>797</v>
      </c>
      <c r="C169" s="1055"/>
      <c r="D169" s="1055"/>
      <c r="E169" s="69"/>
      <c r="F169" s="70">
        <v>-21320243457</v>
      </c>
      <c r="G169" s="70"/>
      <c r="H169" s="71">
        <v>-5237218466</v>
      </c>
      <c r="I169" s="71"/>
    </row>
    <row r="170" spans="2:9">
      <c r="B170" s="1055" t="s">
        <v>798</v>
      </c>
      <c r="C170" s="1055"/>
      <c r="D170" s="1055"/>
      <c r="E170" s="69"/>
      <c r="F170" s="70">
        <v>80311946932</v>
      </c>
      <c r="G170" s="70"/>
      <c r="H170" s="71">
        <v>85522487679</v>
      </c>
      <c r="I170" s="71"/>
    </row>
    <row r="171" spans="2:9">
      <c r="B171" s="1055" t="s">
        <v>799</v>
      </c>
      <c r="C171" s="1055"/>
      <c r="D171" s="1055"/>
      <c r="E171" s="69"/>
      <c r="F171" s="70">
        <v>124322454</v>
      </c>
      <c r="G171" s="70"/>
      <c r="H171" s="71">
        <v>26677719</v>
      </c>
      <c r="I171" s="71"/>
    </row>
    <row r="172" spans="2:9">
      <c r="B172" s="1055" t="s">
        <v>800</v>
      </c>
      <c r="C172" s="1055"/>
      <c r="D172" s="1055"/>
      <c r="E172" s="69"/>
      <c r="F172" s="70">
        <v>59116025929</v>
      </c>
      <c r="G172" s="70"/>
      <c r="H172" s="71">
        <v>80311946932</v>
      </c>
      <c r="I172" s="71"/>
    </row>
  </sheetData>
  <mergeCells count="36">
    <mergeCell ref="B148:D148"/>
    <mergeCell ref="B96:D96"/>
    <mergeCell ref="B138:D138"/>
    <mergeCell ref="B139:D139"/>
    <mergeCell ref="B140:D140"/>
    <mergeCell ref="B141:D141"/>
    <mergeCell ref="B142:D142"/>
    <mergeCell ref="B143:D143"/>
    <mergeCell ref="B144:D144"/>
    <mergeCell ref="B145:D145"/>
    <mergeCell ref="B146:D146"/>
    <mergeCell ref="B147:D147"/>
    <mergeCell ref="B160:D160"/>
    <mergeCell ref="B149:D149"/>
    <mergeCell ref="B150:D150"/>
    <mergeCell ref="B151:D151"/>
    <mergeCell ref="B152:D152"/>
    <mergeCell ref="B153:D153"/>
    <mergeCell ref="B154:D154"/>
    <mergeCell ref="B155:D155"/>
    <mergeCell ref="B156:D156"/>
    <mergeCell ref="B157:D157"/>
    <mergeCell ref="B158:D158"/>
    <mergeCell ref="B159:D159"/>
    <mergeCell ref="B172:D172"/>
    <mergeCell ref="B161:D161"/>
    <mergeCell ref="B162:D162"/>
    <mergeCell ref="B163:D163"/>
    <mergeCell ref="B164:D164"/>
    <mergeCell ref="B165:D165"/>
    <mergeCell ref="B166:D166"/>
    <mergeCell ref="B167:D167"/>
    <mergeCell ref="B168:D168"/>
    <mergeCell ref="B169:D169"/>
    <mergeCell ref="B170:D170"/>
    <mergeCell ref="B171:D171"/>
  </mergeCells>
  <phoneticPr fontId="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3E922-0A46-4278-830F-BDD85C97E338}">
  <dimension ref="B2:P166"/>
  <sheetViews>
    <sheetView workbookViewId="0"/>
    <sheetView workbookViewId="1"/>
  </sheetViews>
  <sheetFormatPr defaultColWidth="8.5" defaultRowHeight="12"/>
  <cols>
    <col min="1" max="3" width="3.625" style="23" customWidth="1"/>
    <col min="4" max="4" width="10.375" style="23" customWidth="1"/>
    <col min="5" max="5" width="12.625" style="23" bestFit="1" customWidth="1"/>
    <col min="6" max="6" width="15.5" style="23" bestFit="1" customWidth="1"/>
    <col min="7" max="9" width="15" style="23" bestFit="1" customWidth="1"/>
    <col min="10" max="10" width="13.625" style="23" bestFit="1" customWidth="1"/>
    <col min="11" max="12" width="12.25" style="23" bestFit="1" customWidth="1"/>
    <col min="13" max="15" width="14.5" style="23" bestFit="1" customWidth="1"/>
    <col min="16" max="16384" width="8.5" style="23"/>
  </cols>
  <sheetData>
    <row r="2" spans="2:10">
      <c r="B2" s="22" t="s">
        <v>650</v>
      </c>
      <c r="C2" s="22"/>
      <c r="D2" s="22"/>
      <c r="E2" s="22"/>
      <c r="F2" s="22"/>
      <c r="G2" s="22"/>
      <c r="H2" s="22"/>
      <c r="I2" s="22"/>
      <c r="J2" s="22"/>
    </row>
    <row r="3" spans="2:10">
      <c r="B3" s="24" t="s">
        <v>801</v>
      </c>
      <c r="C3" s="24"/>
      <c r="D3" s="24"/>
      <c r="E3" s="24"/>
      <c r="F3" s="24"/>
      <c r="G3" s="24"/>
      <c r="H3" s="24"/>
      <c r="I3" s="24"/>
      <c r="J3" s="24"/>
    </row>
    <row r="4" spans="2:10">
      <c r="B4" s="24" t="s">
        <v>651</v>
      </c>
      <c r="C4" s="24"/>
      <c r="D4" s="24"/>
      <c r="E4" s="24"/>
      <c r="F4" s="24"/>
      <c r="G4" s="24"/>
      <c r="H4" s="24"/>
      <c r="I4" s="24"/>
      <c r="J4" s="24"/>
    </row>
    <row r="5" spans="2:10">
      <c r="B5" s="25"/>
      <c r="C5" s="25"/>
      <c r="D5" s="25"/>
      <c r="E5" s="25"/>
      <c r="F5" s="25"/>
      <c r="G5" s="25"/>
      <c r="H5" s="25"/>
      <c r="I5" s="25"/>
      <c r="J5" s="25"/>
    </row>
    <row r="6" spans="2:10">
      <c r="B6" s="25" t="s">
        <v>802</v>
      </c>
      <c r="C6" s="25"/>
      <c r="D6" s="25"/>
      <c r="E6" s="25"/>
      <c r="F6" s="25"/>
      <c r="G6" s="25"/>
      <c r="H6" s="25"/>
      <c r="I6" s="25"/>
      <c r="J6" s="26" t="s">
        <v>654</v>
      </c>
    </row>
    <row r="7" spans="2:10">
      <c r="B7" s="25"/>
      <c r="C7" s="25"/>
      <c r="D7" s="25"/>
      <c r="E7" s="25"/>
      <c r="F7" s="25"/>
      <c r="G7" s="25"/>
      <c r="H7" s="25"/>
      <c r="I7" s="25"/>
      <c r="J7" s="26"/>
    </row>
    <row r="8" spans="2:10">
      <c r="B8" s="27" t="s">
        <v>655</v>
      </c>
      <c r="C8" s="28"/>
      <c r="D8" s="28"/>
      <c r="E8" s="29"/>
      <c r="F8" s="30" t="s">
        <v>656</v>
      </c>
      <c r="G8" s="31" t="s">
        <v>803</v>
      </c>
      <c r="H8" s="31"/>
      <c r="I8" s="31" t="s">
        <v>804</v>
      </c>
      <c r="J8" s="31"/>
    </row>
    <row r="9" spans="2:10">
      <c r="B9" s="32" t="s">
        <v>659</v>
      </c>
      <c r="C9" s="33"/>
      <c r="D9" s="33"/>
      <c r="E9" s="34"/>
      <c r="F9" s="35"/>
      <c r="G9" s="36"/>
      <c r="H9" s="36"/>
      <c r="I9" s="36"/>
      <c r="J9" s="36"/>
    </row>
    <row r="10" spans="2:10">
      <c r="B10" s="32"/>
      <c r="C10" s="33" t="s">
        <v>660</v>
      </c>
      <c r="D10" s="33"/>
      <c r="E10" s="34"/>
      <c r="F10" s="35"/>
      <c r="G10" s="36"/>
      <c r="H10" s="36">
        <v>260860064411</v>
      </c>
      <c r="I10" s="36"/>
      <c r="J10" s="36">
        <v>217058863866</v>
      </c>
    </row>
    <row r="11" spans="2:10">
      <c r="B11" s="32"/>
      <c r="C11" s="37"/>
      <c r="D11" s="33" t="s">
        <v>661</v>
      </c>
      <c r="E11" s="34"/>
      <c r="F11" s="35"/>
      <c r="G11" s="36">
        <v>84695052402</v>
      </c>
      <c r="H11" s="36"/>
      <c r="I11" s="36">
        <v>59116025929</v>
      </c>
      <c r="J11" s="36"/>
    </row>
    <row r="12" spans="2:10">
      <c r="B12" s="32"/>
      <c r="C12" s="37"/>
      <c r="D12" s="33" t="s">
        <v>662</v>
      </c>
      <c r="E12" s="34"/>
      <c r="F12" s="35"/>
      <c r="G12" s="36">
        <v>600000000</v>
      </c>
      <c r="H12" s="36"/>
      <c r="I12" s="36">
        <v>542139063</v>
      </c>
      <c r="J12" s="36"/>
    </row>
    <row r="13" spans="2:10">
      <c r="B13" s="32"/>
      <c r="C13" s="37"/>
      <c r="D13" s="33" t="s">
        <v>663</v>
      </c>
      <c r="E13" s="34"/>
      <c r="F13" s="35"/>
      <c r="G13" s="36">
        <v>153811608068</v>
      </c>
      <c r="H13" s="36"/>
      <c r="I13" s="36">
        <v>116518935005</v>
      </c>
      <c r="J13" s="36"/>
    </row>
    <row r="14" spans="2:10">
      <c r="B14" s="32"/>
      <c r="C14" s="37"/>
      <c r="D14" s="33" t="s">
        <v>664</v>
      </c>
      <c r="E14" s="34"/>
      <c r="F14" s="35"/>
      <c r="G14" s="36">
        <v>0</v>
      </c>
      <c r="H14" s="36"/>
      <c r="I14" s="36">
        <v>15406176289</v>
      </c>
      <c r="J14" s="36"/>
    </row>
    <row r="15" spans="2:10">
      <c r="B15" s="32"/>
      <c r="C15" s="37"/>
      <c r="D15" s="33" t="s">
        <v>666</v>
      </c>
      <c r="E15" s="34"/>
      <c r="F15" s="35"/>
      <c r="G15" s="36">
        <v>15523776454</v>
      </c>
      <c r="H15" s="36"/>
      <c r="I15" s="36">
        <v>20719830494</v>
      </c>
      <c r="J15" s="36"/>
    </row>
    <row r="16" spans="2:10">
      <c r="B16" s="32"/>
      <c r="C16" s="37"/>
      <c r="D16" s="33" t="s">
        <v>667</v>
      </c>
      <c r="E16" s="34"/>
      <c r="F16" s="35"/>
      <c r="G16" s="36">
        <v>6229627487</v>
      </c>
      <c r="H16" s="36"/>
      <c r="I16" s="36">
        <v>4755757086</v>
      </c>
      <c r="J16" s="36"/>
    </row>
    <row r="17" spans="2:14">
      <c r="B17" s="32"/>
      <c r="C17" s="33" t="s">
        <v>668</v>
      </c>
      <c r="D17" s="33"/>
      <c r="E17" s="34"/>
      <c r="F17" s="35"/>
      <c r="G17" s="36"/>
      <c r="H17" s="36">
        <v>2896152967072</v>
      </c>
      <c r="I17" s="36"/>
      <c r="J17" s="36">
        <v>2877540360601</v>
      </c>
    </row>
    <row r="18" spans="2:14">
      <c r="B18" s="32"/>
      <c r="C18" s="37"/>
      <c r="D18" s="33" t="s">
        <v>669</v>
      </c>
      <c r="E18" s="34"/>
      <c r="F18" s="35"/>
      <c r="G18" s="36">
        <v>2000000</v>
      </c>
      <c r="H18" s="36"/>
      <c r="I18" s="36">
        <v>2000000</v>
      </c>
      <c r="J18" s="36"/>
    </row>
    <row r="19" spans="2:14">
      <c r="B19" s="32"/>
      <c r="C19" s="37"/>
      <c r="D19" s="33" t="s">
        <v>670</v>
      </c>
      <c r="E19" s="34"/>
      <c r="F19" s="35"/>
      <c r="G19" s="36">
        <v>15532611494</v>
      </c>
      <c r="H19" s="36"/>
      <c r="I19" s="36">
        <v>11604968100</v>
      </c>
      <c r="J19" s="36"/>
    </row>
    <row r="20" spans="2:14">
      <c r="B20" s="32"/>
      <c r="C20" s="37"/>
      <c r="D20" s="33" t="s">
        <v>671</v>
      </c>
      <c r="E20" s="34"/>
      <c r="F20" s="35"/>
      <c r="G20" s="36">
        <v>32331575492</v>
      </c>
      <c r="H20" s="36"/>
      <c r="I20" s="36">
        <v>18802056286</v>
      </c>
      <c r="J20" s="36"/>
      <c r="N20" s="38"/>
    </row>
    <row r="21" spans="2:14">
      <c r="B21" s="32"/>
      <c r="C21" s="37"/>
      <c r="D21" s="33" t="s">
        <v>672</v>
      </c>
      <c r="E21" s="34"/>
      <c r="F21" s="35"/>
      <c r="G21" s="36">
        <v>92330686127</v>
      </c>
      <c r="H21" s="36"/>
      <c r="I21" s="36">
        <v>123581881773</v>
      </c>
      <c r="J21" s="36"/>
      <c r="N21" s="38"/>
    </row>
    <row r="22" spans="2:14">
      <c r="B22" s="32"/>
      <c r="C22" s="37"/>
      <c r="D22" s="33" t="s">
        <v>674</v>
      </c>
      <c r="E22" s="34"/>
      <c r="F22" s="35"/>
      <c r="G22" s="36">
        <v>584383298657</v>
      </c>
      <c r="H22" s="36"/>
      <c r="I22" s="36">
        <v>540300896670</v>
      </c>
      <c r="J22" s="36"/>
      <c r="N22" s="38"/>
    </row>
    <row r="23" spans="2:14">
      <c r="B23" s="32"/>
      <c r="C23" s="37"/>
      <c r="D23" s="33" t="s">
        <v>675</v>
      </c>
      <c r="E23" s="34"/>
      <c r="F23" s="35"/>
      <c r="G23" s="36">
        <v>2147482353180</v>
      </c>
      <c r="H23" s="36"/>
      <c r="I23" s="36">
        <v>2172964448032</v>
      </c>
      <c r="J23" s="36"/>
    </row>
    <row r="24" spans="2:14">
      <c r="B24" s="32"/>
      <c r="C24" s="37"/>
      <c r="D24" s="33" t="s">
        <v>676</v>
      </c>
      <c r="E24" s="34"/>
      <c r="F24" s="35"/>
      <c r="G24" s="36">
        <v>0</v>
      </c>
      <c r="H24" s="36"/>
      <c r="I24" s="36">
        <v>0</v>
      </c>
      <c r="J24" s="36"/>
    </row>
    <row r="25" spans="2:14">
      <c r="B25" s="32"/>
      <c r="C25" s="37"/>
      <c r="D25" s="33" t="s">
        <v>677</v>
      </c>
      <c r="E25" s="34"/>
      <c r="F25" s="35"/>
      <c r="G25" s="36">
        <v>24090442122</v>
      </c>
      <c r="H25" s="36"/>
      <c r="I25" s="36">
        <v>10284109740</v>
      </c>
      <c r="J25" s="36"/>
    </row>
    <row r="26" spans="2:14">
      <c r="B26" s="32" t="s">
        <v>678</v>
      </c>
      <c r="C26" s="33"/>
      <c r="D26" s="33"/>
      <c r="E26" s="34"/>
      <c r="F26" s="35"/>
      <c r="G26" s="36"/>
      <c r="H26" s="36">
        <v>3157013031483</v>
      </c>
      <c r="I26" s="36"/>
      <c r="J26" s="36">
        <v>3094599224467</v>
      </c>
    </row>
    <row r="27" spans="2:14">
      <c r="B27" s="32" t="s">
        <v>679</v>
      </c>
      <c r="C27" s="33"/>
      <c r="D27" s="33"/>
      <c r="E27" s="34"/>
      <c r="F27" s="35"/>
      <c r="G27" s="36"/>
      <c r="H27" s="36"/>
      <c r="I27" s="36"/>
      <c r="J27" s="36"/>
    </row>
    <row r="28" spans="2:14">
      <c r="B28" s="32"/>
      <c r="C28" s="33" t="s">
        <v>680</v>
      </c>
      <c r="D28" s="33"/>
      <c r="E28" s="34"/>
      <c r="F28" s="35"/>
      <c r="G28" s="36"/>
      <c r="H28" s="36">
        <v>385929453992</v>
      </c>
      <c r="I28" s="36"/>
      <c r="J28" s="36">
        <v>324213466672</v>
      </c>
    </row>
    <row r="29" spans="2:14">
      <c r="B29" s="32"/>
      <c r="C29" s="37"/>
      <c r="D29" s="33" t="s">
        <v>681</v>
      </c>
      <c r="E29" s="34"/>
      <c r="F29" s="35"/>
      <c r="G29" s="36">
        <v>276539396240</v>
      </c>
      <c r="H29" s="36"/>
      <c r="I29" s="36">
        <v>250041773438</v>
      </c>
      <c r="J29" s="36"/>
    </row>
    <row r="30" spans="2:14">
      <c r="B30" s="32"/>
      <c r="C30" s="37"/>
      <c r="D30" s="33" t="s">
        <v>682</v>
      </c>
      <c r="E30" s="34"/>
      <c r="F30" s="35"/>
      <c r="G30" s="36">
        <v>47000000000</v>
      </c>
      <c r="H30" s="36"/>
      <c r="I30" s="36">
        <v>20000000000</v>
      </c>
      <c r="J30" s="36"/>
    </row>
    <row r="31" spans="2:14">
      <c r="B31" s="32"/>
      <c r="C31" s="37"/>
      <c r="D31" s="33" t="s">
        <v>683</v>
      </c>
      <c r="E31" s="34"/>
      <c r="F31" s="35"/>
      <c r="G31" s="36">
        <v>3422151137</v>
      </c>
      <c r="H31" s="36"/>
      <c r="I31" s="36">
        <v>5312853080</v>
      </c>
      <c r="J31" s="36"/>
    </row>
    <row r="32" spans="2:14">
      <c r="B32" s="32" t="s">
        <v>684</v>
      </c>
      <c r="C32" s="37"/>
      <c r="D32" s="33" t="s">
        <v>685</v>
      </c>
      <c r="E32" s="34"/>
      <c r="F32" s="35"/>
      <c r="G32" s="36">
        <v>22530413610</v>
      </c>
      <c r="H32" s="36"/>
      <c r="I32" s="36">
        <v>19579813674</v>
      </c>
      <c r="J32" s="36"/>
      <c r="M32" s="39"/>
    </row>
    <row r="33" spans="2:14">
      <c r="B33" s="32"/>
      <c r="C33" s="37"/>
      <c r="D33" s="33" t="s">
        <v>686</v>
      </c>
      <c r="E33" s="34"/>
      <c r="F33" s="35"/>
      <c r="G33" s="36">
        <v>17721841883</v>
      </c>
      <c r="H33" s="36"/>
      <c r="I33" s="36">
        <v>12679452387</v>
      </c>
      <c r="J33" s="36"/>
    </row>
    <row r="34" spans="2:14">
      <c r="B34" s="32" t="s">
        <v>684</v>
      </c>
      <c r="C34" s="37"/>
      <c r="D34" s="33" t="s">
        <v>687</v>
      </c>
      <c r="E34" s="34"/>
      <c r="F34" s="35"/>
      <c r="G34" s="36">
        <v>18715651122</v>
      </c>
      <c r="H34" s="36"/>
      <c r="I34" s="36">
        <v>16599574093</v>
      </c>
      <c r="J34" s="36"/>
    </row>
    <row r="35" spans="2:14">
      <c r="B35" s="32"/>
      <c r="C35" s="33" t="s">
        <v>688</v>
      </c>
      <c r="D35" s="33"/>
      <c r="E35" s="34"/>
      <c r="F35" s="35"/>
      <c r="G35" s="36"/>
      <c r="H35" s="36">
        <v>2348650446525</v>
      </c>
      <c r="I35" s="36"/>
      <c r="J35" s="36">
        <v>2265756596333</v>
      </c>
    </row>
    <row r="36" spans="2:14">
      <c r="B36" s="32"/>
      <c r="C36" s="37"/>
      <c r="D36" s="33" t="s">
        <v>689</v>
      </c>
      <c r="E36" s="34"/>
      <c r="F36" s="35"/>
      <c r="G36" s="36">
        <v>17122527603</v>
      </c>
      <c r="H36" s="36"/>
      <c r="I36" s="36">
        <v>22257135217</v>
      </c>
      <c r="J36" s="36"/>
    </row>
    <row r="37" spans="2:14">
      <c r="B37" s="32"/>
      <c r="C37" s="37"/>
      <c r="D37" s="33" t="s">
        <v>690</v>
      </c>
      <c r="E37" s="34"/>
      <c r="F37" s="35"/>
      <c r="G37" s="36">
        <v>1934419999999</v>
      </c>
      <c r="H37" s="36"/>
      <c r="I37" s="36">
        <v>1877743749995</v>
      </c>
      <c r="J37" s="36"/>
    </row>
    <row r="38" spans="2:14">
      <c r="B38" s="32"/>
      <c r="C38" s="37"/>
      <c r="D38" s="33" t="s">
        <v>691</v>
      </c>
      <c r="E38" s="34"/>
      <c r="F38" s="35"/>
      <c r="G38" s="36">
        <v>23468600587</v>
      </c>
      <c r="H38" s="36"/>
      <c r="I38" s="36">
        <v>11617645667</v>
      </c>
      <c r="J38" s="36"/>
    </row>
    <row r="39" spans="2:14">
      <c r="B39" s="32"/>
      <c r="C39" s="37"/>
      <c r="D39" s="33" t="s">
        <v>692</v>
      </c>
      <c r="E39" s="34"/>
      <c r="F39" s="35"/>
      <c r="G39" s="36">
        <v>215691368443</v>
      </c>
      <c r="H39" s="36"/>
      <c r="I39" s="36">
        <v>221155252297</v>
      </c>
      <c r="J39" s="36"/>
    </row>
    <row r="40" spans="2:14">
      <c r="B40" s="32"/>
      <c r="C40" s="37"/>
      <c r="D40" s="33" t="s">
        <v>693</v>
      </c>
      <c r="E40" s="34"/>
      <c r="F40" s="35"/>
      <c r="G40" s="36">
        <v>115072529452</v>
      </c>
      <c r="H40" s="36"/>
      <c r="I40" s="36">
        <v>103727136060</v>
      </c>
      <c r="J40" s="36"/>
    </row>
    <row r="41" spans="2:14">
      <c r="B41" s="32"/>
      <c r="C41" s="37"/>
      <c r="D41" s="33" t="s">
        <v>805</v>
      </c>
      <c r="E41" s="34"/>
      <c r="F41" s="35"/>
      <c r="G41" s="36">
        <v>908372236</v>
      </c>
      <c r="H41" s="36"/>
      <c r="I41" s="36">
        <v>921948194</v>
      </c>
      <c r="J41" s="36"/>
    </row>
    <row r="42" spans="2:14">
      <c r="B42" s="32"/>
      <c r="C42" s="37"/>
      <c r="D42" s="33" t="s">
        <v>695</v>
      </c>
      <c r="E42" s="34"/>
      <c r="F42" s="35"/>
      <c r="G42" s="36">
        <v>7645011956</v>
      </c>
      <c r="H42" s="36"/>
      <c r="I42" s="36">
        <v>7810960752</v>
      </c>
      <c r="J42" s="36"/>
    </row>
    <row r="43" spans="2:14">
      <c r="B43" s="32"/>
      <c r="C43" s="37"/>
      <c r="D43" s="33" t="s">
        <v>696</v>
      </c>
      <c r="E43" s="34"/>
      <c r="F43" s="35"/>
      <c r="G43" s="36">
        <v>19755279796</v>
      </c>
      <c r="H43" s="36"/>
      <c r="I43" s="36">
        <v>7291673879</v>
      </c>
      <c r="J43" s="36"/>
    </row>
    <row r="44" spans="2:14">
      <c r="B44" s="32"/>
      <c r="C44" s="37"/>
      <c r="D44" s="33" t="s">
        <v>697</v>
      </c>
      <c r="E44" s="34"/>
      <c r="F44" s="35"/>
      <c r="G44" s="36">
        <v>14566756453</v>
      </c>
      <c r="H44" s="36"/>
      <c r="I44" s="36">
        <v>13231094272</v>
      </c>
      <c r="J44" s="36"/>
    </row>
    <row r="45" spans="2:14">
      <c r="B45" s="32" t="s">
        <v>698</v>
      </c>
      <c r="C45" s="33"/>
      <c r="D45" s="33"/>
      <c r="E45" s="34"/>
      <c r="F45" s="35"/>
      <c r="G45" s="36"/>
      <c r="H45" s="36">
        <v>2734579900517</v>
      </c>
      <c r="I45" s="36"/>
      <c r="J45" s="36">
        <v>2589970063005</v>
      </c>
    </row>
    <row r="46" spans="2:14">
      <c r="B46" s="32" t="s">
        <v>699</v>
      </c>
      <c r="C46" s="33"/>
      <c r="D46" s="33"/>
      <c r="E46" s="34"/>
      <c r="F46" s="35"/>
      <c r="G46" s="36"/>
      <c r="H46" s="36"/>
      <c r="I46" s="36"/>
      <c r="J46" s="36"/>
    </row>
    <row r="47" spans="2:14">
      <c r="B47" s="32"/>
      <c r="C47" s="37" t="s">
        <v>700</v>
      </c>
      <c r="D47" s="33" t="s">
        <v>701</v>
      </c>
      <c r="E47" s="34"/>
      <c r="F47" s="35"/>
      <c r="G47" s="35"/>
      <c r="H47" s="36">
        <v>37409411500</v>
      </c>
      <c r="I47" s="35"/>
      <c r="J47" s="36">
        <v>37409411500</v>
      </c>
    </row>
    <row r="48" spans="2:14">
      <c r="B48" s="32"/>
      <c r="C48" s="37" t="s">
        <v>702</v>
      </c>
      <c r="D48" s="33" t="s">
        <v>703</v>
      </c>
      <c r="E48" s="34"/>
      <c r="F48" s="35"/>
      <c r="G48" s="35"/>
      <c r="H48" s="36">
        <v>430263164488</v>
      </c>
      <c r="I48" s="35"/>
      <c r="J48" s="36">
        <v>430514082564</v>
      </c>
      <c r="L48" s="38"/>
      <c r="M48" s="38"/>
      <c r="N48" s="38"/>
    </row>
    <row r="49" spans="2:16">
      <c r="B49" s="32"/>
      <c r="C49" s="37" t="s">
        <v>704</v>
      </c>
      <c r="D49" s="33" t="s">
        <v>705</v>
      </c>
      <c r="E49" s="34"/>
      <c r="F49" s="35"/>
      <c r="G49" s="35"/>
      <c r="H49" s="36">
        <v>65233724883</v>
      </c>
      <c r="I49" s="35"/>
      <c r="J49" s="36">
        <v>97341163895</v>
      </c>
      <c r="L49" s="38"/>
      <c r="M49" s="38"/>
      <c r="N49" s="38"/>
    </row>
    <row r="50" spans="2:16">
      <c r="B50" s="32"/>
      <c r="C50" s="37" t="s">
        <v>706</v>
      </c>
      <c r="D50" s="33" t="s">
        <v>707</v>
      </c>
      <c r="E50" s="34"/>
      <c r="F50" s="35"/>
      <c r="G50" s="35"/>
      <c r="H50" s="36">
        <v>-110473169905</v>
      </c>
      <c r="I50" s="35"/>
      <c r="J50" s="36">
        <v>-60635496497</v>
      </c>
      <c r="L50" s="38"/>
      <c r="M50" s="38"/>
      <c r="N50" s="38"/>
    </row>
    <row r="51" spans="2:16">
      <c r="B51" s="32" t="s">
        <v>708</v>
      </c>
      <c r="C51" s="33"/>
      <c r="D51" s="33"/>
      <c r="E51" s="34"/>
      <c r="F51" s="35"/>
      <c r="G51" s="36"/>
      <c r="H51" s="36">
        <v>422433130966</v>
      </c>
      <c r="I51" s="36"/>
      <c r="J51" s="36">
        <v>504629161462</v>
      </c>
    </row>
    <row r="52" spans="2:16">
      <c r="B52" s="32" t="s">
        <v>709</v>
      </c>
      <c r="C52" s="33"/>
      <c r="D52" s="33"/>
      <c r="E52" s="34"/>
      <c r="F52" s="35"/>
      <c r="G52" s="36"/>
      <c r="H52" s="36">
        <v>3157013031483</v>
      </c>
      <c r="I52" s="36"/>
      <c r="J52" s="36">
        <v>3094599224467</v>
      </c>
    </row>
    <row r="53" spans="2:16" s="40" customFormat="1"/>
    <row r="56" spans="2:16" s="41" customFormat="1">
      <c r="B56" s="22" t="s">
        <v>710</v>
      </c>
      <c r="C56" s="22"/>
      <c r="D56" s="22"/>
      <c r="E56" s="22"/>
      <c r="F56" s="22"/>
      <c r="G56" s="22"/>
      <c r="H56" s="22"/>
      <c r="I56" s="22"/>
      <c r="J56" s="22"/>
    </row>
    <row r="57" spans="2:16" s="41" customFormat="1">
      <c r="B57" s="24" t="s">
        <v>806</v>
      </c>
      <c r="C57" s="24"/>
      <c r="D57" s="24"/>
      <c r="E57" s="24"/>
      <c r="F57" s="24"/>
      <c r="G57" s="24"/>
      <c r="H57" s="24"/>
      <c r="I57" s="24"/>
      <c r="J57" s="24"/>
    </row>
    <row r="58" spans="2:16" s="41" customFormat="1">
      <c r="B58" s="24" t="s">
        <v>711</v>
      </c>
      <c r="C58" s="24"/>
      <c r="D58" s="24"/>
      <c r="E58" s="24"/>
      <c r="F58" s="24"/>
      <c r="G58" s="24"/>
      <c r="H58" s="24"/>
      <c r="I58" s="24"/>
      <c r="J58" s="24"/>
    </row>
    <row r="59" spans="2:16" s="41" customFormat="1">
      <c r="B59" s="25"/>
      <c r="C59" s="25"/>
      <c r="D59" s="25"/>
      <c r="E59" s="25"/>
      <c r="F59" s="25"/>
      <c r="G59" s="25"/>
      <c r="H59" s="25"/>
      <c r="I59" s="25"/>
      <c r="J59" s="25"/>
    </row>
    <row r="60" spans="2:16" s="41" customFormat="1">
      <c r="B60" s="25" t="s">
        <v>802</v>
      </c>
      <c r="C60" s="25"/>
      <c r="D60" s="25"/>
      <c r="E60" s="25"/>
      <c r="F60" s="25"/>
      <c r="G60" s="42"/>
      <c r="H60" s="43"/>
      <c r="I60" s="44"/>
      <c r="J60" s="26" t="s">
        <v>654</v>
      </c>
    </row>
    <row r="61" spans="2:16" s="41" customFormat="1">
      <c r="B61" s="25"/>
      <c r="C61" s="25"/>
      <c r="D61" s="25"/>
      <c r="E61" s="25"/>
      <c r="F61" s="25"/>
      <c r="G61" s="42"/>
      <c r="H61" s="43"/>
      <c r="I61" s="44"/>
      <c r="J61" s="26"/>
    </row>
    <row r="62" spans="2:16" s="41" customFormat="1">
      <c r="B62" s="27" t="s">
        <v>655</v>
      </c>
      <c r="C62" s="28"/>
      <c r="D62" s="28"/>
      <c r="E62" s="29"/>
      <c r="F62" s="30" t="s">
        <v>656</v>
      </c>
      <c r="G62" s="31" t="s">
        <v>803</v>
      </c>
      <c r="H62" s="31"/>
      <c r="I62" s="31" t="s">
        <v>804</v>
      </c>
      <c r="J62" s="31"/>
    </row>
    <row r="63" spans="2:16" s="41" customFormat="1">
      <c r="B63" s="32" t="s">
        <v>700</v>
      </c>
      <c r="C63" s="33" t="s">
        <v>713</v>
      </c>
      <c r="D63" s="33"/>
      <c r="E63" s="34"/>
      <c r="F63" s="35"/>
      <c r="G63" s="36"/>
      <c r="H63" s="36">
        <v>1143620349900</v>
      </c>
      <c r="I63" s="36"/>
      <c r="J63" s="36">
        <v>1028974662598</v>
      </c>
      <c r="M63" s="45"/>
      <c r="N63" s="46"/>
      <c r="O63" s="46"/>
      <c r="P63" s="47"/>
    </row>
    <row r="64" spans="2:16" s="41" customFormat="1">
      <c r="B64" s="32" t="s">
        <v>702</v>
      </c>
      <c r="C64" s="33" t="s">
        <v>714</v>
      </c>
      <c r="D64" s="33"/>
      <c r="E64" s="34"/>
      <c r="F64" s="35"/>
      <c r="G64" s="42"/>
      <c r="H64" s="36">
        <v>1036527313037</v>
      </c>
      <c r="I64" s="42"/>
      <c r="J64" s="36">
        <v>900497278972</v>
      </c>
      <c r="M64" s="48"/>
      <c r="N64" s="46"/>
      <c r="O64" s="46"/>
      <c r="P64" s="47"/>
    </row>
    <row r="65" spans="2:10" s="41" customFormat="1">
      <c r="B65" s="32" t="s">
        <v>704</v>
      </c>
      <c r="C65" s="33" t="s">
        <v>715</v>
      </c>
      <c r="D65" s="33"/>
      <c r="E65" s="34"/>
      <c r="F65" s="35"/>
      <c r="G65" s="36"/>
      <c r="H65" s="36">
        <v>107093036863</v>
      </c>
      <c r="I65" s="36"/>
      <c r="J65" s="36">
        <v>128477383626</v>
      </c>
    </row>
    <row r="66" spans="2:10" s="41" customFormat="1">
      <c r="B66" s="32"/>
      <c r="C66" s="33" t="s">
        <v>716</v>
      </c>
      <c r="D66" s="33"/>
      <c r="E66" s="34"/>
      <c r="F66" s="35"/>
      <c r="G66" s="36">
        <v>6323804841</v>
      </c>
      <c r="H66" s="36"/>
      <c r="I66" s="36">
        <v>2359143180</v>
      </c>
      <c r="J66" s="36"/>
    </row>
    <row r="67" spans="2:10" s="41" customFormat="1">
      <c r="B67" s="32"/>
      <c r="C67" s="33" t="s">
        <v>717</v>
      </c>
      <c r="D67" s="33"/>
      <c r="E67" s="34"/>
      <c r="F67" s="35"/>
      <c r="G67" s="36">
        <v>106527905168</v>
      </c>
      <c r="H67" s="36"/>
      <c r="I67" s="36">
        <v>92790713481</v>
      </c>
      <c r="J67" s="36"/>
    </row>
    <row r="68" spans="2:10" s="41" customFormat="1">
      <c r="B68" s="32"/>
      <c r="C68" s="33" t="s">
        <v>719</v>
      </c>
      <c r="D68" s="33"/>
      <c r="E68" s="34"/>
      <c r="F68" s="35"/>
      <c r="G68" s="36">
        <v>3585087575</v>
      </c>
      <c r="H68" s="36"/>
      <c r="I68" s="36">
        <v>10145870314</v>
      </c>
      <c r="J68" s="36"/>
    </row>
    <row r="69" spans="2:10" s="41" customFormat="1">
      <c r="B69" s="32"/>
      <c r="C69" s="33" t="s">
        <v>720</v>
      </c>
      <c r="D69" s="33"/>
      <c r="E69" s="34"/>
      <c r="F69" s="35"/>
      <c r="G69" s="36">
        <v>17483265195</v>
      </c>
      <c r="H69" s="36"/>
      <c r="I69" s="36">
        <v>25763810011</v>
      </c>
      <c r="J69" s="36"/>
    </row>
    <row r="70" spans="2:10" s="41" customFormat="1">
      <c r="B70" s="32" t="s">
        <v>721</v>
      </c>
      <c r="C70" s="33"/>
      <c r="D70" s="33"/>
      <c r="E70" s="34"/>
      <c r="F70" s="35"/>
      <c r="G70" s="36"/>
      <c r="H70" s="42">
        <v>-7009241084</v>
      </c>
      <c r="I70" s="36"/>
      <c r="J70" s="35">
        <v>22427873628</v>
      </c>
    </row>
    <row r="71" spans="2:10" s="41" customFormat="1">
      <c r="B71" s="32"/>
      <c r="C71" s="33" t="s">
        <v>722</v>
      </c>
      <c r="D71" s="33"/>
      <c r="E71" s="34"/>
      <c r="F71" s="35"/>
      <c r="G71" s="36">
        <v>-214233725</v>
      </c>
      <c r="H71" s="35"/>
      <c r="I71" s="36">
        <v>658454526</v>
      </c>
      <c r="J71" s="35"/>
    </row>
    <row r="72" spans="2:10" s="41" customFormat="1">
      <c r="B72" s="32"/>
      <c r="C72" s="33"/>
      <c r="D72" s="33"/>
      <c r="E72" s="34"/>
      <c r="F72" s="35"/>
      <c r="G72" s="36"/>
      <c r="H72" s="36"/>
      <c r="I72" s="36"/>
      <c r="J72" s="36"/>
    </row>
    <row r="73" spans="2:10" s="41" customFormat="1">
      <c r="B73" s="32" t="s">
        <v>723</v>
      </c>
      <c r="C73" s="49"/>
      <c r="D73" s="33"/>
      <c r="E73" s="34"/>
      <c r="F73" s="35"/>
      <c r="G73" s="36"/>
      <c r="H73" s="50">
        <v>-6795007359</v>
      </c>
      <c r="I73" s="36"/>
      <c r="J73" s="50">
        <v>21769419102</v>
      </c>
    </row>
    <row r="74" spans="2:10" s="41" customFormat="1">
      <c r="B74" s="32" t="s">
        <v>724</v>
      </c>
      <c r="C74" s="33"/>
      <c r="D74" s="33"/>
      <c r="E74" s="34"/>
      <c r="F74" s="35"/>
      <c r="G74" s="36"/>
      <c r="H74" s="50">
        <v>-30810357210</v>
      </c>
      <c r="I74" s="36"/>
      <c r="J74" s="50">
        <v>50643672230</v>
      </c>
    </row>
    <row r="75" spans="2:10" s="41" customFormat="1">
      <c r="B75" s="32" t="s">
        <v>725</v>
      </c>
      <c r="C75" s="33"/>
      <c r="D75" s="33"/>
      <c r="E75" s="34"/>
      <c r="F75" s="35"/>
      <c r="G75" s="42"/>
      <c r="H75" s="36">
        <v>-30810357210</v>
      </c>
      <c r="I75" s="42"/>
      <c r="J75" s="36">
        <v>50841627325</v>
      </c>
    </row>
    <row r="76" spans="2:10" s="41" customFormat="1">
      <c r="B76" s="32"/>
      <c r="C76" s="33" t="s">
        <v>726</v>
      </c>
      <c r="D76" s="33"/>
      <c r="E76" s="34"/>
      <c r="F76" s="35"/>
      <c r="G76" s="36">
        <v>1297081802</v>
      </c>
      <c r="H76" s="36"/>
      <c r="I76" s="36">
        <v>-4147425302</v>
      </c>
      <c r="J76" s="36"/>
    </row>
    <row r="77" spans="2:10" s="41" customFormat="1">
      <c r="B77" s="32"/>
      <c r="C77" s="33" t="s">
        <v>727</v>
      </c>
      <c r="D77" s="33"/>
      <c r="E77" s="34"/>
      <c r="F77" s="35"/>
      <c r="G77" s="36">
        <v>0</v>
      </c>
      <c r="H77" s="36"/>
      <c r="I77" s="36">
        <v>0</v>
      </c>
      <c r="J77" s="36"/>
    </row>
    <row r="78" spans="2:10" s="41" customFormat="1">
      <c r="B78" s="32"/>
      <c r="C78" s="33" t="s">
        <v>728</v>
      </c>
      <c r="D78" s="33"/>
      <c r="E78" s="34"/>
      <c r="F78" s="35"/>
      <c r="G78" s="36">
        <v>8166634</v>
      </c>
      <c r="H78" s="36"/>
      <c r="I78" s="36">
        <v>0</v>
      </c>
      <c r="J78" s="36"/>
    </row>
    <row r="79" spans="2:10" s="41" customFormat="1">
      <c r="B79" s="32"/>
      <c r="C79" s="33" t="s">
        <v>729</v>
      </c>
      <c r="D79" s="33"/>
      <c r="E79" s="34"/>
      <c r="F79" s="35"/>
      <c r="G79" s="36">
        <v>-32115605646</v>
      </c>
      <c r="H79" s="36"/>
      <c r="I79" s="36">
        <v>54989052627</v>
      </c>
      <c r="J79" s="36"/>
    </row>
    <row r="80" spans="2:10" s="41" customFormat="1">
      <c r="B80" s="32" t="s">
        <v>730</v>
      </c>
      <c r="C80" s="33"/>
      <c r="D80" s="33"/>
      <c r="E80" s="34"/>
      <c r="F80" s="35"/>
      <c r="G80" s="42"/>
      <c r="H80" s="50">
        <v>0</v>
      </c>
      <c r="I80" s="42"/>
      <c r="J80" s="50">
        <v>-197955095</v>
      </c>
    </row>
    <row r="81" spans="2:10" s="41" customFormat="1">
      <c r="B81" s="32"/>
      <c r="C81" s="33" t="s">
        <v>731</v>
      </c>
      <c r="D81" s="33"/>
      <c r="E81" s="34"/>
      <c r="F81" s="35"/>
      <c r="G81" s="36">
        <v>0</v>
      </c>
      <c r="H81" s="36"/>
      <c r="I81" s="36">
        <v>-197955095</v>
      </c>
      <c r="J81" s="36"/>
    </row>
    <row r="82" spans="2:10" s="41" customFormat="1">
      <c r="B82" s="32"/>
      <c r="C82" s="33" t="s">
        <v>732</v>
      </c>
      <c r="D82" s="33"/>
      <c r="E82" s="34"/>
      <c r="F82" s="35"/>
      <c r="G82" s="36">
        <v>0</v>
      </c>
      <c r="H82" s="36"/>
      <c r="I82" s="36">
        <v>0</v>
      </c>
      <c r="J82" s="36"/>
    </row>
    <row r="83" spans="2:10" s="41" customFormat="1">
      <c r="B83" s="32" t="s">
        <v>733</v>
      </c>
      <c r="C83" s="33"/>
      <c r="D83" s="33"/>
      <c r="E83" s="34"/>
      <c r="F83" s="35"/>
      <c r="G83" s="36"/>
      <c r="H83" s="50">
        <v>-37605364569</v>
      </c>
      <c r="I83" s="36"/>
      <c r="J83" s="50">
        <v>72413091332</v>
      </c>
    </row>
    <row r="84" spans="2:10" s="41" customFormat="1">
      <c r="B84" s="42"/>
      <c r="C84" s="42"/>
      <c r="D84" s="42"/>
      <c r="E84" s="42"/>
      <c r="F84" s="42"/>
      <c r="G84" s="51"/>
      <c r="H84" s="52" t="b">
        <v>1</v>
      </c>
      <c r="I84" s="51"/>
      <c r="J84" s="52"/>
    </row>
    <row r="85" spans="2:10" s="41" customFormat="1">
      <c r="B85" s="25"/>
      <c r="C85" s="25"/>
      <c r="D85" s="25"/>
      <c r="E85" s="25"/>
      <c r="F85" s="25"/>
      <c r="G85" s="53"/>
      <c r="H85" s="25" t="b">
        <v>1</v>
      </c>
      <c r="I85" s="53"/>
      <c r="J85" s="25"/>
    </row>
    <row r="86" spans="2:10" s="41" customFormat="1"/>
    <row r="87" spans="2:10" s="54" customFormat="1">
      <c r="H87" s="55"/>
    </row>
    <row r="91" spans="2:10" s="41" customFormat="1">
      <c r="B91" s="22" t="s">
        <v>734</v>
      </c>
      <c r="C91" s="22"/>
      <c r="D91" s="22"/>
      <c r="E91" s="22"/>
      <c r="F91" s="22"/>
      <c r="G91" s="22"/>
      <c r="H91" s="24"/>
      <c r="I91" s="24"/>
    </row>
    <row r="92" spans="2:10" s="41" customFormat="1">
      <c r="B92" s="24" t="s">
        <v>806</v>
      </c>
      <c r="C92" s="24"/>
      <c r="D92" s="24"/>
      <c r="E92" s="24"/>
      <c r="F92" s="24"/>
      <c r="G92" s="24"/>
      <c r="H92" s="24"/>
      <c r="I92" s="24"/>
    </row>
    <row r="93" spans="2:10" s="41" customFormat="1">
      <c r="B93" s="24" t="s">
        <v>711</v>
      </c>
      <c r="C93" s="24"/>
      <c r="D93" s="24"/>
      <c r="E93" s="24"/>
      <c r="F93" s="24"/>
      <c r="G93" s="24"/>
      <c r="H93" s="24"/>
      <c r="I93" s="24"/>
    </row>
    <row r="94" spans="2:10" s="41" customFormat="1">
      <c r="B94" s="25"/>
      <c r="C94" s="24"/>
      <c r="D94" s="24"/>
      <c r="E94" s="24"/>
      <c r="F94" s="24"/>
      <c r="G94" s="24"/>
      <c r="H94" s="24"/>
      <c r="I94" s="25"/>
    </row>
    <row r="95" spans="2:10" s="41" customFormat="1">
      <c r="B95" s="25" t="s">
        <v>802</v>
      </c>
      <c r="C95" s="25"/>
      <c r="D95" s="25"/>
      <c r="E95" s="25"/>
      <c r="F95" s="25"/>
      <c r="G95" s="25"/>
      <c r="H95" s="26"/>
      <c r="I95" s="26" t="s">
        <v>654</v>
      </c>
    </row>
    <row r="96" spans="2:10" s="41" customFormat="1">
      <c r="B96" s="25"/>
      <c r="C96" s="25"/>
      <c r="D96" s="25"/>
      <c r="E96" s="25"/>
      <c r="F96" s="25"/>
      <c r="G96" s="25"/>
      <c r="H96" s="26"/>
      <c r="I96" s="26"/>
    </row>
    <row r="97" spans="2:15" s="41" customFormat="1">
      <c r="B97" s="1056" t="s">
        <v>735</v>
      </c>
      <c r="C97" s="1057"/>
      <c r="D97" s="1058"/>
      <c r="E97" s="56" t="s">
        <v>736</v>
      </c>
      <c r="F97" s="57" t="s">
        <v>703</v>
      </c>
      <c r="G97" s="57" t="s">
        <v>737</v>
      </c>
      <c r="H97" s="57" t="s">
        <v>707</v>
      </c>
      <c r="I97" s="57" t="s">
        <v>738</v>
      </c>
    </row>
    <row r="98" spans="2:15" s="41" customFormat="1">
      <c r="B98" s="1060" t="s">
        <v>807</v>
      </c>
      <c r="C98" s="1061"/>
      <c r="D98" s="1062"/>
      <c r="E98" s="58">
        <v>37409411500</v>
      </c>
      <c r="F98" s="58">
        <v>430514082564</v>
      </c>
      <c r="G98" s="58">
        <v>97341163895</v>
      </c>
      <c r="H98" s="58">
        <v>-60635496497</v>
      </c>
      <c r="I98" s="58">
        <v>504629161462</v>
      </c>
      <c r="L98" s="59"/>
      <c r="M98" s="59"/>
    </row>
    <row r="99" spans="2:15" s="41" customFormat="1">
      <c r="B99" s="1060" t="s">
        <v>740</v>
      </c>
      <c r="C99" s="1061"/>
      <c r="D99" s="1062"/>
      <c r="E99" s="58"/>
      <c r="F99" s="36"/>
      <c r="G99" s="36"/>
      <c r="H99" s="36"/>
      <c r="I99" s="36">
        <v>0</v>
      </c>
    </row>
    <row r="100" spans="2:15" s="41" customFormat="1">
      <c r="B100" s="1060" t="s">
        <v>741</v>
      </c>
      <c r="C100" s="1061"/>
      <c r="D100" s="1062"/>
      <c r="E100" s="58"/>
      <c r="F100" s="60">
        <v>0</v>
      </c>
      <c r="G100" s="60">
        <v>0</v>
      </c>
      <c r="H100" s="60">
        <v>-6795007359</v>
      </c>
      <c r="I100" s="58">
        <v>-6795007359</v>
      </c>
    </row>
    <row r="101" spans="2:15" s="41" customFormat="1">
      <c r="B101" s="1060" t="s">
        <v>748</v>
      </c>
      <c r="C101" s="1061"/>
      <c r="D101" s="1062"/>
      <c r="E101" s="61"/>
      <c r="F101" s="60">
        <v>0</v>
      </c>
      <c r="G101" s="60">
        <v>0</v>
      </c>
      <c r="H101" s="60">
        <v>0</v>
      </c>
      <c r="I101" s="58">
        <v>0</v>
      </c>
    </row>
    <row r="102" spans="2:15" s="41" customFormat="1">
      <c r="B102" s="1060" t="s">
        <v>742</v>
      </c>
      <c r="C102" s="1061"/>
      <c r="D102" s="1062"/>
      <c r="E102" s="61"/>
      <c r="F102" s="60">
        <v>0</v>
      </c>
      <c r="G102" s="60">
        <v>0</v>
      </c>
      <c r="H102" s="60">
        <v>1297081802</v>
      </c>
      <c r="I102" s="58">
        <v>1297081802</v>
      </c>
    </row>
    <row r="103" spans="2:15" s="41" customFormat="1">
      <c r="B103" s="1060" t="s">
        <v>749</v>
      </c>
      <c r="C103" s="1061"/>
      <c r="D103" s="1062"/>
      <c r="E103" s="61"/>
      <c r="F103" s="60"/>
      <c r="G103" s="60">
        <v>8166634</v>
      </c>
      <c r="H103" s="60"/>
      <c r="I103" s="58">
        <v>8166634</v>
      </c>
    </row>
    <row r="104" spans="2:15" s="41" customFormat="1">
      <c r="B104" s="1060" t="s">
        <v>750</v>
      </c>
      <c r="C104" s="1061"/>
      <c r="D104" s="1062"/>
      <c r="E104" s="61"/>
      <c r="F104" s="62">
        <v>0</v>
      </c>
      <c r="G104" s="60">
        <v>-32115605646</v>
      </c>
      <c r="H104" s="62"/>
      <c r="I104" s="58">
        <v>-32115605646</v>
      </c>
    </row>
    <row r="105" spans="2:15" s="41" customFormat="1">
      <c r="B105" s="1060" t="s">
        <v>751</v>
      </c>
      <c r="C105" s="1061"/>
      <c r="D105" s="1062"/>
      <c r="E105" s="61"/>
      <c r="F105" s="60">
        <v>0</v>
      </c>
      <c r="G105" s="60">
        <v>0</v>
      </c>
      <c r="H105" s="60"/>
      <c r="I105" s="58">
        <v>0</v>
      </c>
    </row>
    <row r="106" spans="2:15" s="41" customFormat="1">
      <c r="B106" s="63" t="s">
        <v>808</v>
      </c>
      <c r="C106" s="64"/>
      <c r="D106" s="65"/>
      <c r="E106" s="61"/>
      <c r="F106" s="66">
        <v>-250918076</v>
      </c>
      <c r="G106" s="60"/>
      <c r="H106" s="60"/>
      <c r="I106" s="58">
        <v>-250918076</v>
      </c>
      <c r="J106" s="59"/>
      <c r="K106" s="59"/>
      <c r="L106" s="59"/>
      <c r="M106" s="59"/>
      <c r="O106" s="67"/>
    </row>
    <row r="107" spans="2:15" s="41" customFormat="1">
      <c r="B107" s="1060" t="s">
        <v>744</v>
      </c>
      <c r="C107" s="1061"/>
      <c r="D107" s="1062"/>
      <c r="E107" s="61"/>
      <c r="F107" s="36"/>
      <c r="G107" s="36"/>
      <c r="H107" s="60"/>
      <c r="I107" s="60">
        <v>0</v>
      </c>
      <c r="O107" s="67"/>
    </row>
    <row r="108" spans="2:15" s="41" customFormat="1">
      <c r="B108" s="1060" t="s">
        <v>753</v>
      </c>
      <c r="C108" s="1061"/>
      <c r="D108" s="1062"/>
      <c r="E108" s="61"/>
      <c r="F108" s="60"/>
      <c r="G108" s="60"/>
      <c r="H108" s="60"/>
      <c r="I108" s="58">
        <v>0</v>
      </c>
      <c r="M108" s="67"/>
      <c r="O108" s="67"/>
    </row>
    <row r="109" spans="2:15" s="41" customFormat="1">
      <c r="B109" s="1060" t="s">
        <v>745</v>
      </c>
      <c r="C109" s="1061"/>
      <c r="D109" s="1062"/>
      <c r="E109" s="61"/>
      <c r="F109" s="60">
        <v>0</v>
      </c>
      <c r="G109" s="60"/>
      <c r="H109" s="66">
        <v>-44339747851</v>
      </c>
      <c r="I109" s="58">
        <v>-44339747851</v>
      </c>
      <c r="M109" s="67"/>
      <c r="O109" s="67"/>
    </row>
    <row r="110" spans="2:15" s="41" customFormat="1">
      <c r="B110" s="1060" t="s">
        <v>754</v>
      </c>
      <c r="C110" s="1061"/>
      <c r="D110" s="1062"/>
      <c r="E110" s="61"/>
      <c r="F110" s="60">
        <v>0</v>
      </c>
      <c r="G110" s="60"/>
      <c r="H110" s="60"/>
      <c r="I110" s="58">
        <v>0</v>
      </c>
      <c r="M110" s="67"/>
      <c r="O110" s="47"/>
    </row>
    <row r="111" spans="2:15" s="41" customFormat="1">
      <c r="B111" s="1060" t="s">
        <v>755</v>
      </c>
      <c r="C111" s="1061"/>
      <c r="D111" s="1062"/>
      <c r="E111" s="61"/>
      <c r="F111" s="60"/>
      <c r="G111" s="60"/>
      <c r="H111" s="60"/>
      <c r="I111" s="58">
        <v>0</v>
      </c>
      <c r="M111" s="67"/>
      <c r="O111" s="67"/>
    </row>
    <row r="112" spans="2:15" s="41" customFormat="1">
      <c r="B112" s="1060" t="s">
        <v>756</v>
      </c>
      <c r="C112" s="1061"/>
      <c r="D112" s="1062"/>
      <c r="E112" s="61"/>
      <c r="F112" s="60"/>
      <c r="G112" s="60"/>
      <c r="H112" s="60"/>
      <c r="I112" s="58">
        <v>0</v>
      </c>
      <c r="M112" s="47"/>
      <c r="O112" s="67"/>
    </row>
    <row r="113" spans="2:15" s="41" customFormat="1">
      <c r="B113" s="1060" t="s">
        <v>757</v>
      </c>
      <c r="C113" s="1061"/>
      <c r="D113" s="1062"/>
      <c r="E113" s="61"/>
      <c r="F113" s="60">
        <v>0</v>
      </c>
      <c r="G113" s="60">
        <v>0</v>
      </c>
      <c r="H113" s="60">
        <v>0</v>
      </c>
      <c r="I113" s="58">
        <v>0</v>
      </c>
      <c r="O113" s="67"/>
    </row>
    <row r="114" spans="2:15" s="41" customFormat="1">
      <c r="B114" s="1060" t="s">
        <v>758</v>
      </c>
      <c r="C114" s="1061"/>
      <c r="D114" s="1062"/>
      <c r="E114" s="61"/>
      <c r="F114" s="60"/>
      <c r="G114" s="60"/>
      <c r="H114" s="60"/>
      <c r="I114" s="58">
        <v>0</v>
      </c>
      <c r="O114" s="67"/>
    </row>
    <row r="115" spans="2:15" s="41" customFormat="1">
      <c r="B115" s="1060" t="s">
        <v>759</v>
      </c>
      <c r="C115" s="1061"/>
      <c r="D115" s="1062"/>
      <c r="E115" s="61"/>
      <c r="F115" s="60"/>
      <c r="G115" s="60"/>
      <c r="H115" s="60"/>
      <c r="I115" s="58">
        <v>0</v>
      </c>
      <c r="O115" s="47"/>
    </row>
    <row r="116" spans="2:15" s="41" customFormat="1">
      <c r="B116" s="1060" t="s">
        <v>809</v>
      </c>
      <c r="C116" s="1061"/>
      <c r="D116" s="1062"/>
      <c r="E116" s="36">
        <v>37409411500</v>
      </c>
      <c r="F116" s="36">
        <v>430263164488</v>
      </c>
      <c r="G116" s="36">
        <v>65233724883</v>
      </c>
      <c r="H116" s="36">
        <v>-110473169905</v>
      </c>
      <c r="I116" s="36">
        <v>422433130966</v>
      </c>
      <c r="O116" s="67"/>
    </row>
    <row r="117" spans="2:15" s="41" customFormat="1">
      <c r="E117" s="41" t="b">
        <v>1</v>
      </c>
      <c r="F117" s="41" t="b">
        <v>1</v>
      </c>
      <c r="G117" s="41" t="b">
        <v>1</v>
      </c>
      <c r="H117" s="41" t="b">
        <v>1</v>
      </c>
      <c r="I117" s="41" t="b">
        <v>1</v>
      </c>
      <c r="O117" s="67"/>
    </row>
    <row r="118" spans="2:15" s="41" customFormat="1">
      <c r="O118" s="67"/>
    </row>
    <row r="119" spans="2:15" s="41" customFormat="1">
      <c r="F119" s="59">
        <v>0</v>
      </c>
      <c r="G119" s="59">
        <v>0</v>
      </c>
      <c r="H119" s="59">
        <v>0</v>
      </c>
      <c r="O119" s="47"/>
    </row>
    <row r="120" spans="2:15" s="41" customFormat="1"/>
    <row r="121" spans="2:15" s="54" customFormat="1"/>
    <row r="124" spans="2:15" s="41" customFormat="1">
      <c r="B124" s="22" t="s">
        <v>761</v>
      </c>
      <c r="C124" s="22"/>
      <c r="D124" s="22"/>
      <c r="E124" s="22"/>
      <c r="F124" s="22"/>
      <c r="G124" s="22"/>
      <c r="H124" s="24"/>
      <c r="I124" s="24"/>
    </row>
    <row r="125" spans="2:15" s="41" customFormat="1">
      <c r="B125" s="24" t="s">
        <v>806</v>
      </c>
      <c r="C125" s="24"/>
      <c r="D125" s="24"/>
      <c r="E125" s="24"/>
      <c r="F125" s="24"/>
      <c r="G125" s="24"/>
      <c r="H125" s="24"/>
      <c r="I125" s="24"/>
    </row>
    <row r="126" spans="2:15" s="41" customFormat="1">
      <c r="B126" s="24" t="s">
        <v>711</v>
      </c>
      <c r="C126" s="24"/>
      <c r="D126" s="24"/>
      <c r="E126" s="24"/>
      <c r="F126" s="24"/>
      <c r="G126" s="24"/>
      <c r="H126" s="24"/>
      <c r="I126" s="24"/>
    </row>
    <row r="128" spans="2:15">
      <c r="B128" s="23" t="s">
        <v>802</v>
      </c>
      <c r="I128" s="68" t="s">
        <v>654</v>
      </c>
    </row>
    <row r="129" spans="2:9">
      <c r="I129" s="68"/>
    </row>
    <row r="130" spans="2:9">
      <c r="B130" s="1056" t="s">
        <v>763</v>
      </c>
      <c r="C130" s="1057"/>
      <c r="D130" s="1058"/>
      <c r="E130" s="56" t="s">
        <v>764</v>
      </c>
      <c r="F130" s="57" t="s">
        <v>810</v>
      </c>
      <c r="G130" s="57"/>
      <c r="H130" s="57" t="s">
        <v>811</v>
      </c>
      <c r="I130" s="57"/>
    </row>
    <row r="131" spans="2:9">
      <c r="B131" s="1059" t="s">
        <v>767</v>
      </c>
      <c r="C131" s="1059"/>
      <c r="D131" s="1059"/>
      <c r="E131" s="69"/>
      <c r="F131" s="70"/>
      <c r="G131" s="70">
        <v>244483050142</v>
      </c>
      <c r="H131" s="71"/>
      <c r="I131" s="71">
        <v>247352951866</v>
      </c>
    </row>
    <row r="132" spans="2:9">
      <c r="B132" s="1055" t="s">
        <v>768</v>
      </c>
      <c r="C132" s="1055"/>
      <c r="D132" s="1055"/>
      <c r="E132" s="69"/>
      <c r="F132" s="70">
        <v>-6795007359</v>
      </c>
      <c r="G132" s="70"/>
      <c r="H132" s="71">
        <v>21769419102</v>
      </c>
      <c r="I132" s="71"/>
    </row>
    <row r="133" spans="2:9">
      <c r="B133" s="1055" t="s">
        <v>769</v>
      </c>
      <c r="C133" s="1055"/>
      <c r="D133" s="1055"/>
      <c r="E133" s="69"/>
      <c r="F133" s="70">
        <v>386784074111</v>
      </c>
      <c r="G133" s="70"/>
      <c r="H133" s="71">
        <v>359765845417</v>
      </c>
      <c r="I133" s="71"/>
    </row>
    <row r="134" spans="2:9">
      <c r="B134" s="1055" t="s">
        <v>770</v>
      </c>
      <c r="C134" s="1055"/>
      <c r="D134" s="1055"/>
      <c r="E134" s="69"/>
      <c r="F134" s="70">
        <v>-36560966908</v>
      </c>
      <c r="G134" s="70"/>
      <c r="H134" s="71">
        <v>-70340012329</v>
      </c>
      <c r="I134" s="71"/>
    </row>
    <row r="135" spans="2:9">
      <c r="B135" s="1055" t="s">
        <v>771</v>
      </c>
      <c r="C135" s="1055"/>
      <c r="D135" s="1055"/>
      <c r="E135" s="69"/>
      <c r="F135" s="70">
        <v>359547804</v>
      </c>
      <c r="G135" s="70"/>
      <c r="H135" s="71">
        <v>1249285462</v>
      </c>
      <c r="I135" s="71"/>
    </row>
    <row r="136" spans="2:9">
      <c r="B136" s="1055" t="s">
        <v>772</v>
      </c>
      <c r="C136" s="1055"/>
      <c r="D136" s="1055"/>
      <c r="E136" s="69"/>
      <c r="F136" s="70">
        <v>-92240371259</v>
      </c>
      <c r="G136" s="70"/>
      <c r="H136" s="71">
        <v>-79965781217</v>
      </c>
      <c r="I136" s="71"/>
    </row>
    <row r="137" spans="2:9">
      <c r="B137" s="1055" t="s">
        <v>812</v>
      </c>
      <c r="C137" s="1055"/>
      <c r="D137" s="1055"/>
      <c r="E137" s="69"/>
      <c r="F137" s="70">
        <v>1999985040</v>
      </c>
      <c r="G137" s="70"/>
      <c r="H137" s="71">
        <v>7200000000</v>
      </c>
      <c r="I137" s="71"/>
    </row>
    <row r="138" spans="2:9">
      <c r="B138" s="1055" t="s">
        <v>774</v>
      </c>
      <c r="C138" s="1055"/>
      <c r="D138" s="1055"/>
      <c r="E138" s="69"/>
      <c r="F138" s="70">
        <v>-9064211287</v>
      </c>
      <c r="G138" s="70"/>
      <c r="H138" s="71">
        <v>7674195431</v>
      </c>
      <c r="I138" s="71"/>
    </row>
    <row r="139" spans="2:9">
      <c r="B139" s="1055" t="s">
        <v>775</v>
      </c>
      <c r="C139" s="1055"/>
      <c r="D139" s="1055"/>
      <c r="E139" s="69"/>
      <c r="F139" s="70"/>
      <c r="G139" s="70">
        <v>-229760536391</v>
      </c>
      <c r="H139" s="71"/>
      <c r="I139" s="71">
        <v>-163755093944</v>
      </c>
    </row>
    <row r="140" spans="2:9">
      <c r="B140" s="1055" t="s">
        <v>776</v>
      </c>
      <c r="C140" s="1055"/>
      <c r="D140" s="1055"/>
      <c r="E140" s="69"/>
      <c r="F140" s="70">
        <v>22580005600</v>
      </c>
      <c r="G140" s="70"/>
      <c r="H140" s="71">
        <v>60477453304</v>
      </c>
      <c r="I140" s="71"/>
    </row>
    <row r="141" spans="2:9">
      <c r="B141" s="1055" t="s">
        <v>777</v>
      </c>
      <c r="C141" s="1055"/>
      <c r="D141" s="1055"/>
      <c r="E141" s="69"/>
      <c r="F141" s="70">
        <v>0</v>
      </c>
      <c r="G141" s="70"/>
      <c r="H141" s="71">
        <v>54903943129</v>
      </c>
      <c r="I141" s="71"/>
    </row>
    <row r="142" spans="2:9">
      <c r="B142" s="1055" t="s">
        <v>778</v>
      </c>
      <c r="C142" s="1055"/>
      <c r="D142" s="1055"/>
      <c r="E142" s="69"/>
      <c r="F142" s="70">
        <v>15638803414</v>
      </c>
      <c r="G142" s="70"/>
      <c r="H142" s="71">
        <v>502808429</v>
      </c>
      <c r="I142" s="71"/>
    </row>
    <row r="143" spans="2:9">
      <c r="B143" s="1055" t="s">
        <v>779</v>
      </c>
      <c r="C143" s="1055"/>
      <c r="D143" s="1055"/>
      <c r="E143" s="69"/>
      <c r="F143" s="70">
        <v>2958829946</v>
      </c>
      <c r="G143" s="70"/>
      <c r="H143" s="71">
        <v>3952940815</v>
      </c>
      <c r="I143" s="71"/>
    </row>
    <row r="144" spans="2:9">
      <c r="B144" s="1055" t="s">
        <v>780</v>
      </c>
      <c r="C144" s="1055"/>
      <c r="D144" s="1055"/>
      <c r="E144" s="69"/>
      <c r="F144" s="70">
        <v>3411196815</v>
      </c>
      <c r="G144" s="70"/>
      <c r="H144" s="71">
        <v>432875208</v>
      </c>
      <c r="I144" s="71"/>
    </row>
    <row r="145" spans="2:9">
      <c r="B145" s="1055" t="s">
        <v>781</v>
      </c>
      <c r="C145" s="1055"/>
      <c r="D145" s="1055"/>
      <c r="E145" s="69"/>
      <c r="F145" s="70">
        <v>571175425</v>
      </c>
      <c r="G145" s="70"/>
      <c r="H145" s="71">
        <v>684885723</v>
      </c>
      <c r="I145" s="71"/>
    </row>
    <row r="146" spans="2:9">
      <c r="B146" s="1055" t="s">
        <v>782</v>
      </c>
      <c r="C146" s="1055"/>
      <c r="D146" s="1055"/>
      <c r="E146" s="69"/>
      <c r="F146" s="70">
        <v>-252340541991</v>
      </c>
      <c r="G146" s="70"/>
      <c r="H146" s="71">
        <v>-224232547248</v>
      </c>
      <c r="I146" s="71"/>
    </row>
    <row r="147" spans="2:9">
      <c r="B147" s="1055" t="s">
        <v>813</v>
      </c>
      <c r="C147" s="1055"/>
      <c r="D147" s="1055"/>
      <c r="E147" s="69"/>
      <c r="F147" s="70">
        <v>-57860937</v>
      </c>
      <c r="G147" s="70"/>
      <c r="H147" s="71"/>
      <c r="I147" s="71"/>
    </row>
    <row r="148" spans="2:9">
      <c r="B148" s="1055" t="s">
        <v>784</v>
      </c>
      <c r="C148" s="1055"/>
      <c r="D148" s="1055"/>
      <c r="E148" s="69"/>
      <c r="F148" s="70">
        <v>-6573956596</v>
      </c>
      <c r="G148" s="70"/>
      <c r="H148" s="71">
        <v>-7155424700</v>
      </c>
      <c r="I148" s="71"/>
    </row>
    <row r="149" spans="2:9">
      <c r="B149" s="1055" t="s">
        <v>785</v>
      </c>
      <c r="C149" s="1055"/>
      <c r="D149" s="1055"/>
      <c r="E149" s="69"/>
      <c r="F149" s="70">
        <v>-235339130269</v>
      </c>
      <c r="G149" s="70"/>
      <c r="H149" s="71">
        <v>-195627227616</v>
      </c>
      <c r="I149" s="71"/>
    </row>
    <row r="150" spans="2:9">
      <c r="B150" s="1055" t="s">
        <v>786</v>
      </c>
      <c r="C150" s="1055"/>
      <c r="D150" s="1055"/>
      <c r="E150" s="69"/>
      <c r="F150" s="70">
        <v>-6012440182</v>
      </c>
      <c r="G150" s="70"/>
      <c r="H150" s="71">
        <v>-5539928643</v>
      </c>
      <c r="I150" s="71"/>
    </row>
    <row r="151" spans="2:9">
      <c r="B151" s="1055" t="s">
        <v>787</v>
      </c>
      <c r="C151" s="1055"/>
      <c r="D151" s="1055"/>
      <c r="E151" s="69"/>
      <c r="F151" s="70">
        <v>-109802800</v>
      </c>
      <c r="G151" s="70"/>
      <c r="H151" s="71">
        <v>-15406176289</v>
      </c>
      <c r="I151" s="71"/>
    </row>
    <row r="152" spans="2:9">
      <c r="B152" s="1055" t="s">
        <v>814</v>
      </c>
      <c r="C152" s="1055"/>
      <c r="D152" s="1055"/>
      <c r="E152" s="69"/>
      <c r="F152" s="70">
        <v>-864410000</v>
      </c>
      <c r="G152" s="70"/>
      <c r="H152" s="71">
        <v>-503790000</v>
      </c>
      <c r="I152" s="71"/>
    </row>
    <row r="153" spans="2:9">
      <c r="B153" s="1055" t="s">
        <v>815</v>
      </c>
      <c r="C153" s="1055"/>
      <c r="D153" s="1055"/>
      <c r="E153" s="69"/>
      <c r="F153" s="70">
        <v>-3382941207</v>
      </c>
      <c r="G153" s="70"/>
      <c r="H153" s="71">
        <v>0</v>
      </c>
      <c r="I153" s="71"/>
    </row>
    <row r="154" spans="2:9">
      <c r="B154" s="1055" t="s">
        <v>790</v>
      </c>
      <c r="C154" s="1055"/>
      <c r="D154" s="1055"/>
      <c r="E154" s="69"/>
      <c r="F154" s="70"/>
      <c r="G154" s="70">
        <v>11410985323</v>
      </c>
      <c r="H154" s="71"/>
      <c r="I154" s="71">
        <v>-104918101379</v>
      </c>
    </row>
    <row r="155" spans="2:9">
      <c r="B155" s="1055" t="s">
        <v>791</v>
      </c>
      <c r="C155" s="1055"/>
      <c r="D155" s="1055"/>
      <c r="E155" s="69"/>
      <c r="F155" s="70">
        <v>1979600000000</v>
      </c>
      <c r="G155" s="70"/>
      <c r="H155" s="71">
        <v>20000000000</v>
      </c>
      <c r="I155" s="71"/>
    </row>
    <row r="156" spans="2:9">
      <c r="B156" s="1055" t="s">
        <v>816</v>
      </c>
      <c r="C156" s="1055"/>
      <c r="D156" s="1055"/>
      <c r="E156" s="69"/>
      <c r="F156" s="70">
        <v>46000000000</v>
      </c>
      <c r="G156" s="70"/>
      <c r="H156" s="71">
        <v>20000000000</v>
      </c>
      <c r="I156" s="71"/>
    </row>
    <row r="157" spans="2:9">
      <c r="B157" s="1055" t="s">
        <v>817</v>
      </c>
      <c r="C157" s="1055"/>
      <c r="D157" s="1055"/>
      <c r="E157" s="69"/>
      <c r="F157" s="70">
        <v>1933600000000</v>
      </c>
      <c r="G157" s="70"/>
      <c r="H157" s="71">
        <v>0</v>
      </c>
      <c r="I157" s="71"/>
    </row>
    <row r="158" spans="2:9">
      <c r="B158" s="1055" t="s">
        <v>793</v>
      </c>
      <c r="C158" s="1055"/>
      <c r="D158" s="1055"/>
      <c r="E158" s="69"/>
      <c r="F158" s="70">
        <v>-1968189014677</v>
      </c>
      <c r="G158" s="70"/>
      <c r="H158" s="71">
        <v>-124918101379</v>
      </c>
      <c r="I158" s="71"/>
    </row>
    <row r="159" spans="2:9">
      <c r="B159" s="1055" t="s">
        <v>794</v>
      </c>
      <c r="C159" s="1055"/>
      <c r="D159" s="1055"/>
      <c r="E159" s="69"/>
      <c r="F159" s="70">
        <v>-32824564643</v>
      </c>
      <c r="G159" s="70"/>
      <c r="H159" s="71">
        <v>-88428054850</v>
      </c>
      <c r="I159" s="71"/>
    </row>
    <row r="160" spans="2:9">
      <c r="B160" s="1055" t="s">
        <v>818</v>
      </c>
      <c r="C160" s="1055"/>
      <c r="D160" s="1055"/>
      <c r="E160" s="69"/>
      <c r="F160" s="70">
        <v>-19000000000</v>
      </c>
      <c r="G160" s="70"/>
      <c r="H160" s="71">
        <v>-20000000000</v>
      </c>
      <c r="I160" s="71"/>
    </row>
    <row r="161" spans="2:9">
      <c r="B161" s="1055" t="s">
        <v>819</v>
      </c>
      <c r="C161" s="1055"/>
      <c r="D161" s="1055"/>
      <c r="E161" s="69"/>
      <c r="F161" s="70">
        <v>-1900000000000</v>
      </c>
      <c r="G161" s="70"/>
      <c r="H161" s="71">
        <v>0</v>
      </c>
      <c r="I161" s="71"/>
    </row>
    <row r="162" spans="2:9">
      <c r="B162" s="1055" t="s">
        <v>796</v>
      </c>
      <c r="C162" s="1055"/>
      <c r="D162" s="1055"/>
      <c r="E162" s="69"/>
      <c r="F162" s="70">
        <v>-16364450034</v>
      </c>
      <c r="G162" s="70"/>
      <c r="H162" s="71">
        <v>-16490046529</v>
      </c>
      <c r="I162" s="71"/>
    </row>
    <row r="163" spans="2:9">
      <c r="B163" s="1055" t="s">
        <v>797</v>
      </c>
      <c r="C163" s="1055"/>
      <c r="D163" s="1055"/>
      <c r="E163" s="69"/>
      <c r="F163" s="70">
        <v>26133499074</v>
      </c>
      <c r="G163" s="70"/>
      <c r="H163" s="71">
        <v>-21320243457</v>
      </c>
      <c r="I163" s="71"/>
    </row>
    <row r="164" spans="2:9">
      <c r="B164" s="1055" t="s">
        <v>798</v>
      </c>
      <c r="C164" s="1055"/>
      <c r="D164" s="1055"/>
      <c r="E164" s="69"/>
      <c r="F164" s="70">
        <v>59116025929</v>
      </c>
      <c r="G164" s="70"/>
      <c r="H164" s="71">
        <v>80311946932</v>
      </c>
      <c r="I164" s="71"/>
    </row>
    <row r="165" spans="2:9">
      <c r="B165" s="1055" t="s">
        <v>799</v>
      </c>
      <c r="C165" s="1055"/>
      <c r="D165" s="1055"/>
      <c r="E165" s="69"/>
      <c r="F165" s="70">
        <v>-554472601</v>
      </c>
      <c r="G165" s="70"/>
      <c r="H165" s="71">
        <v>124322454</v>
      </c>
      <c r="I165" s="71"/>
    </row>
    <row r="166" spans="2:9">
      <c r="B166" s="1055" t="s">
        <v>800</v>
      </c>
      <c r="C166" s="1055"/>
      <c r="D166" s="1055"/>
      <c r="E166" s="69"/>
      <c r="F166" s="70">
        <v>84695052402</v>
      </c>
      <c r="G166" s="70"/>
      <c r="H166" s="71">
        <v>59116025929</v>
      </c>
      <c r="I166" s="71"/>
    </row>
  </sheetData>
  <mergeCells count="56">
    <mergeCell ref="B109:D109"/>
    <mergeCell ref="B97:D97"/>
    <mergeCell ref="B98:D98"/>
    <mergeCell ref="B99:D99"/>
    <mergeCell ref="B100:D100"/>
    <mergeCell ref="B101:D101"/>
    <mergeCell ref="B102:D102"/>
    <mergeCell ref="B103:D103"/>
    <mergeCell ref="B104:D104"/>
    <mergeCell ref="B105:D105"/>
    <mergeCell ref="B107:D107"/>
    <mergeCell ref="B108:D108"/>
    <mergeCell ref="B134:D134"/>
    <mergeCell ref="B110:D110"/>
    <mergeCell ref="B111:D111"/>
    <mergeCell ref="B112:D112"/>
    <mergeCell ref="B113:D113"/>
    <mergeCell ref="B114:D114"/>
    <mergeCell ref="B115:D115"/>
    <mergeCell ref="B116:D116"/>
    <mergeCell ref="B130:D130"/>
    <mergeCell ref="B131:D131"/>
    <mergeCell ref="B132:D132"/>
    <mergeCell ref="B133:D133"/>
    <mergeCell ref="B146:D146"/>
    <mergeCell ref="B135:D135"/>
    <mergeCell ref="B136:D136"/>
    <mergeCell ref="B137:D137"/>
    <mergeCell ref="B138:D138"/>
    <mergeCell ref="B139:D139"/>
    <mergeCell ref="B140:D140"/>
    <mergeCell ref="B141:D141"/>
    <mergeCell ref="B142:D142"/>
    <mergeCell ref="B143:D143"/>
    <mergeCell ref="B144:D144"/>
    <mergeCell ref="B145:D145"/>
    <mergeCell ref="B158:D158"/>
    <mergeCell ref="B147:D147"/>
    <mergeCell ref="B148:D148"/>
    <mergeCell ref="B149:D149"/>
    <mergeCell ref="B150:D150"/>
    <mergeCell ref="B151:D151"/>
    <mergeCell ref="B152:D152"/>
    <mergeCell ref="B153:D153"/>
    <mergeCell ref="B154:D154"/>
    <mergeCell ref="B155:D155"/>
    <mergeCell ref="B156:D156"/>
    <mergeCell ref="B157:D157"/>
    <mergeCell ref="B165:D165"/>
    <mergeCell ref="B166:D166"/>
    <mergeCell ref="B159:D159"/>
    <mergeCell ref="B160:D160"/>
    <mergeCell ref="B161:D161"/>
    <mergeCell ref="B162:D162"/>
    <mergeCell ref="B163:D163"/>
    <mergeCell ref="B164:D164"/>
  </mergeCells>
  <phoneticPr fontId="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E8BB1-C935-4C72-8A20-62F827E8BB7B}">
  <dimension ref="B1:J143"/>
  <sheetViews>
    <sheetView zoomScale="90" zoomScaleNormal="90" workbookViewId="0"/>
    <sheetView workbookViewId="1"/>
  </sheetViews>
  <sheetFormatPr defaultColWidth="8.75" defaultRowHeight="16.5"/>
  <cols>
    <col min="1" max="1" width="8.75" style="76"/>
    <col min="2" max="2" width="3" style="78" customWidth="1"/>
    <col min="3" max="3" width="3.75" style="78" customWidth="1"/>
    <col min="4" max="4" width="24.5" style="78" customWidth="1"/>
    <col min="5" max="5" width="8.125" style="78" customWidth="1"/>
    <col min="6" max="10" width="15.625" style="78" customWidth="1"/>
    <col min="11" max="16384" width="8.75" style="76"/>
  </cols>
  <sheetData>
    <row r="1" spans="2:10" ht="19.5">
      <c r="B1" s="75" t="s">
        <v>820</v>
      </c>
      <c r="C1" s="75"/>
      <c r="D1" s="75"/>
      <c r="E1" s="75"/>
      <c r="F1" s="75"/>
      <c r="G1" s="75"/>
      <c r="H1" s="75"/>
      <c r="I1" s="75"/>
      <c r="J1" s="75"/>
    </row>
    <row r="2" spans="2:10">
      <c r="B2" s="77" t="s">
        <v>821</v>
      </c>
      <c r="C2" s="77"/>
      <c r="D2" s="77"/>
      <c r="E2" s="77"/>
      <c r="F2" s="77"/>
      <c r="G2" s="77"/>
      <c r="H2" s="77"/>
      <c r="I2" s="77"/>
      <c r="J2" s="77"/>
    </row>
    <row r="3" spans="2:10">
      <c r="B3" s="77" t="s">
        <v>822</v>
      </c>
      <c r="C3" s="77"/>
      <c r="D3" s="77"/>
      <c r="E3" s="77"/>
      <c r="F3" s="77"/>
      <c r="G3" s="77"/>
      <c r="H3" s="77"/>
      <c r="I3" s="77"/>
      <c r="J3" s="77"/>
    </row>
    <row r="5" spans="2:10">
      <c r="B5" s="78" t="s">
        <v>823</v>
      </c>
      <c r="J5" s="79" t="s">
        <v>654</v>
      </c>
    </row>
    <row r="6" spans="2:10">
      <c r="B6" s="80" t="s">
        <v>655</v>
      </c>
      <c r="C6" s="81"/>
      <c r="D6" s="81"/>
      <c r="E6" s="82"/>
      <c r="F6" s="83" t="s">
        <v>656</v>
      </c>
      <c r="G6" s="84" t="s">
        <v>824</v>
      </c>
      <c r="H6" s="84"/>
      <c r="I6" s="84" t="s">
        <v>825</v>
      </c>
      <c r="J6" s="84"/>
    </row>
    <row r="7" spans="2:10">
      <c r="B7" s="85" t="s">
        <v>659</v>
      </c>
      <c r="C7" s="86"/>
      <c r="D7" s="86"/>
      <c r="E7" s="87"/>
      <c r="F7" s="88"/>
      <c r="G7" s="89"/>
      <c r="H7" s="89"/>
      <c r="I7" s="89"/>
      <c r="J7" s="89"/>
    </row>
    <row r="8" spans="2:10">
      <c r="B8" s="85"/>
      <c r="C8" s="86" t="s">
        <v>660</v>
      </c>
      <c r="D8" s="86"/>
      <c r="E8" s="87"/>
      <c r="F8" s="88"/>
      <c r="G8" s="89"/>
      <c r="H8" s="89">
        <v>436163479914</v>
      </c>
      <c r="I8" s="89"/>
      <c r="J8" s="89">
        <v>441781464302</v>
      </c>
    </row>
    <row r="9" spans="2:10">
      <c r="B9" s="85"/>
      <c r="C9" s="90"/>
      <c r="D9" s="86" t="s">
        <v>661</v>
      </c>
      <c r="E9" s="87"/>
      <c r="F9" s="88"/>
      <c r="G9" s="89">
        <v>118277523664</v>
      </c>
      <c r="H9" s="89"/>
      <c r="I9" s="89">
        <v>152486393891</v>
      </c>
      <c r="J9" s="89"/>
    </row>
    <row r="10" spans="2:10">
      <c r="B10" s="85"/>
      <c r="C10" s="90"/>
      <c r="D10" s="86" t="s">
        <v>662</v>
      </c>
      <c r="E10" s="87"/>
      <c r="F10" s="88"/>
      <c r="G10" s="89">
        <v>20500000000</v>
      </c>
      <c r="H10" s="89"/>
      <c r="I10" s="89">
        <v>30600000000</v>
      </c>
      <c r="J10" s="89"/>
    </row>
    <row r="11" spans="2:10">
      <c r="B11" s="85"/>
      <c r="C11" s="90"/>
      <c r="D11" s="86" t="s">
        <v>663</v>
      </c>
      <c r="E11" s="87"/>
      <c r="F11" s="88"/>
      <c r="G11" s="89">
        <v>258385328483</v>
      </c>
      <c r="H11" s="89"/>
      <c r="I11" s="89">
        <v>219512297948</v>
      </c>
      <c r="J11" s="89"/>
    </row>
    <row r="12" spans="2:10">
      <c r="B12" s="85"/>
      <c r="C12" s="90"/>
      <c r="D12" s="86" t="s">
        <v>826</v>
      </c>
      <c r="E12" s="87"/>
      <c r="F12" s="88"/>
      <c r="G12" s="89">
        <v>0</v>
      </c>
      <c r="H12" s="89"/>
      <c r="I12" s="89">
        <v>5023968276</v>
      </c>
      <c r="J12" s="89"/>
    </row>
    <row r="13" spans="2:10">
      <c r="B13" s="85"/>
      <c r="C13" s="90"/>
      <c r="D13" s="86" t="s">
        <v>665</v>
      </c>
      <c r="E13" s="87"/>
      <c r="F13" s="88"/>
      <c r="G13" s="89">
        <v>0</v>
      </c>
      <c r="H13" s="89"/>
      <c r="I13" s="89">
        <v>0</v>
      </c>
      <c r="J13" s="89"/>
    </row>
    <row r="14" spans="2:10">
      <c r="B14" s="85"/>
      <c r="C14" s="90"/>
      <c r="D14" s="86" t="s">
        <v>666</v>
      </c>
      <c r="E14" s="87"/>
      <c r="F14" s="88"/>
      <c r="G14" s="89">
        <v>19881268085</v>
      </c>
      <c r="H14" s="89"/>
      <c r="I14" s="89">
        <v>23155089877</v>
      </c>
      <c r="J14" s="89"/>
    </row>
    <row r="15" spans="2:10">
      <c r="B15" s="85"/>
      <c r="C15" s="90"/>
      <c r="D15" s="86" t="s">
        <v>667</v>
      </c>
      <c r="E15" s="87"/>
      <c r="F15" s="88"/>
      <c r="G15" s="89">
        <v>19119359682</v>
      </c>
      <c r="H15" s="89"/>
      <c r="I15" s="89">
        <v>11003714310</v>
      </c>
      <c r="J15" s="89"/>
    </row>
    <row r="16" spans="2:10">
      <c r="B16" s="85"/>
      <c r="C16" s="86" t="s">
        <v>668</v>
      </c>
      <c r="D16" s="86"/>
      <c r="E16" s="87"/>
      <c r="F16" s="88"/>
      <c r="G16" s="89"/>
      <c r="H16" s="89">
        <v>2838129303835</v>
      </c>
      <c r="I16" s="89"/>
      <c r="J16" s="89">
        <v>2823395119706</v>
      </c>
    </row>
    <row r="17" spans="2:10">
      <c r="B17" s="85"/>
      <c r="C17" s="90"/>
      <c r="D17" s="86" t="s">
        <v>669</v>
      </c>
      <c r="E17" s="87"/>
      <c r="F17" s="88"/>
      <c r="G17" s="89">
        <v>0</v>
      </c>
      <c r="H17" s="89"/>
      <c r="I17" s="89">
        <v>0</v>
      </c>
      <c r="J17" s="89"/>
    </row>
    <row r="18" spans="2:10">
      <c r="B18" s="85"/>
      <c r="C18" s="90"/>
      <c r="D18" s="86" t="s">
        <v>670</v>
      </c>
      <c r="E18" s="87"/>
      <c r="F18" s="88"/>
      <c r="G18" s="89">
        <v>16460158739</v>
      </c>
      <c r="H18" s="89"/>
      <c r="I18" s="89">
        <v>16175664089</v>
      </c>
      <c r="J18" s="89"/>
    </row>
    <row r="19" spans="2:10">
      <c r="B19" s="85"/>
      <c r="C19" s="90"/>
      <c r="D19" s="86" t="s">
        <v>671</v>
      </c>
      <c r="E19" s="87"/>
      <c r="F19" s="88"/>
      <c r="G19" s="89">
        <v>30474102981</v>
      </c>
      <c r="H19" s="89"/>
      <c r="I19" s="89">
        <v>30354554571</v>
      </c>
      <c r="J19" s="89"/>
    </row>
    <row r="20" spans="2:10">
      <c r="B20" s="85"/>
      <c r="C20" s="90"/>
      <c r="D20" s="86" t="s">
        <v>672</v>
      </c>
      <c r="E20" s="87"/>
      <c r="F20" s="88"/>
      <c r="G20" s="89">
        <v>0</v>
      </c>
      <c r="H20" s="89"/>
      <c r="I20" s="89">
        <v>0</v>
      </c>
      <c r="J20" s="89"/>
    </row>
    <row r="21" spans="2:10">
      <c r="B21" s="85"/>
      <c r="C21" s="90"/>
      <c r="D21" s="86" t="s">
        <v>674</v>
      </c>
      <c r="E21" s="87"/>
      <c r="F21" s="88"/>
      <c r="G21" s="89">
        <v>645892816503</v>
      </c>
      <c r="H21" s="89"/>
      <c r="I21" s="89">
        <v>614717689454</v>
      </c>
      <c r="J21" s="89"/>
    </row>
    <row r="22" spans="2:10">
      <c r="B22" s="85"/>
      <c r="C22" s="90"/>
      <c r="D22" s="86" t="s">
        <v>675</v>
      </c>
      <c r="E22" s="87"/>
      <c r="F22" s="88"/>
      <c r="G22" s="89">
        <v>2117076796230</v>
      </c>
      <c r="H22" s="89"/>
      <c r="I22" s="89">
        <v>2134951837076</v>
      </c>
      <c r="J22" s="89"/>
    </row>
    <row r="23" spans="2:10">
      <c r="B23" s="85"/>
      <c r="C23" s="90"/>
      <c r="D23" s="86" t="s">
        <v>676</v>
      </c>
      <c r="E23" s="87"/>
      <c r="F23" s="88"/>
      <c r="G23" s="89">
        <v>0</v>
      </c>
      <c r="H23" s="89"/>
      <c r="I23" s="89">
        <v>0</v>
      </c>
      <c r="J23" s="89"/>
    </row>
    <row r="24" spans="2:10">
      <c r="B24" s="85"/>
      <c r="C24" s="90"/>
      <c r="D24" s="86" t="s">
        <v>677</v>
      </c>
      <c r="E24" s="87"/>
      <c r="F24" s="88"/>
      <c r="G24" s="89">
        <v>28225429382</v>
      </c>
      <c r="H24" s="89"/>
      <c r="I24" s="89">
        <v>27195374516</v>
      </c>
      <c r="J24" s="89"/>
    </row>
    <row r="25" spans="2:10">
      <c r="B25" s="85" t="s">
        <v>678</v>
      </c>
      <c r="C25" s="86"/>
      <c r="D25" s="86"/>
      <c r="E25" s="87"/>
      <c r="F25" s="88"/>
      <c r="G25" s="89"/>
      <c r="H25" s="89">
        <v>3274292783749</v>
      </c>
      <c r="I25" s="89"/>
      <c r="J25" s="89">
        <v>3265176584008</v>
      </c>
    </row>
    <row r="26" spans="2:10">
      <c r="B26" s="85" t="s">
        <v>679</v>
      </c>
      <c r="C26" s="86"/>
      <c r="D26" s="86"/>
      <c r="E26" s="87"/>
      <c r="F26" s="88"/>
      <c r="G26" s="89"/>
      <c r="H26" s="89"/>
      <c r="I26" s="89"/>
      <c r="J26" s="89"/>
    </row>
    <row r="27" spans="2:10">
      <c r="B27" s="85"/>
      <c r="C27" s="86" t="s">
        <v>680</v>
      </c>
      <c r="D27" s="86"/>
      <c r="E27" s="87"/>
      <c r="F27" s="88"/>
      <c r="G27" s="89"/>
      <c r="H27" s="89">
        <v>469175523068</v>
      </c>
      <c r="I27" s="89"/>
      <c r="J27" s="89">
        <v>503898905401</v>
      </c>
    </row>
    <row r="28" spans="2:10">
      <c r="B28" s="85"/>
      <c r="C28" s="90"/>
      <c r="D28" s="86" t="s">
        <v>681</v>
      </c>
      <c r="E28" s="87"/>
      <c r="F28" s="88"/>
      <c r="G28" s="89">
        <v>345174160501</v>
      </c>
      <c r="H28" s="89"/>
      <c r="I28" s="89">
        <v>351753197913</v>
      </c>
      <c r="J28" s="89"/>
    </row>
    <row r="29" spans="2:10">
      <c r="B29" s="85"/>
      <c r="C29" s="90"/>
      <c r="D29" s="86" t="s">
        <v>682</v>
      </c>
      <c r="E29" s="87"/>
      <c r="F29" s="88"/>
      <c r="G29" s="89">
        <v>17000000000</v>
      </c>
      <c r="H29" s="89"/>
      <c r="I29" s="89">
        <v>47000000000</v>
      </c>
      <c r="J29" s="89"/>
    </row>
    <row r="30" spans="2:10">
      <c r="B30" s="85"/>
      <c r="C30" s="90"/>
      <c r="D30" s="86" t="s">
        <v>827</v>
      </c>
      <c r="E30" s="87"/>
      <c r="F30" s="88"/>
      <c r="G30" s="89">
        <v>30216858265</v>
      </c>
      <c r="H30" s="89"/>
      <c r="I30" s="89">
        <v>29772606006</v>
      </c>
      <c r="J30" s="89"/>
    </row>
    <row r="31" spans="2:10">
      <c r="B31" s="85"/>
      <c r="C31" s="90"/>
      <c r="D31" s="86" t="s">
        <v>683</v>
      </c>
      <c r="E31" s="87"/>
      <c r="F31" s="88"/>
      <c r="G31" s="89">
        <v>4530344312</v>
      </c>
      <c r="H31" s="89"/>
      <c r="I31" s="89">
        <v>8064333436</v>
      </c>
      <c r="J31" s="89"/>
    </row>
    <row r="32" spans="2:10">
      <c r="B32" s="85"/>
      <c r="C32" s="90"/>
      <c r="D32" s="86" t="s">
        <v>685</v>
      </c>
      <c r="E32" s="87"/>
      <c r="F32" s="88"/>
      <c r="G32" s="89">
        <v>25759322698</v>
      </c>
      <c r="H32" s="89"/>
      <c r="I32" s="89">
        <v>24033525896</v>
      </c>
      <c r="J32" s="89"/>
    </row>
    <row r="33" spans="2:10">
      <c r="B33" s="85"/>
      <c r="C33" s="90"/>
      <c r="D33" s="86" t="s">
        <v>686</v>
      </c>
      <c r="E33" s="87"/>
      <c r="F33" s="88"/>
      <c r="G33" s="89">
        <v>23012009162</v>
      </c>
      <c r="H33" s="89"/>
      <c r="I33" s="89">
        <v>20309770911</v>
      </c>
      <c r="J33" s="89"/>
    </row>
    <row r="34" spans="2:10">
      <c r="B34" s="85"/>
      <c r="C34" s="90"/>
      <c r="D34" s="86" t="s">
        <v>687</v>
      </c>
      <c r="E34" s="87"/>
      <c r="F34" s="88"/>
      <c r="G34" s="89">
        <v>23482828130</v>
      </c>
      <c r="H34" s="89"/>
      <c r="I34" s="89">
        <v>22965471239</v>
      </c>
      <c r="J34" s="89"/>
    </row>
    <row r="35" spans="2:10">
      <c r="B35" s="85"/>
      <c r="C35" s="86" t="s">
        <v>688</v>
      </c>
      <c r="D35" s="86"/>
      <c r="E35" s="87"/>
      <c r="F35" s="88"/>
      <c r="G35" s="89"/>
      <c r="H35" s="89">
        <v>2401978206406</v>
      </c>
      <c r="I35" s="89"/>
      <c r="J35" s="89">
        <v>2385095443385</v>
      </c>
    </row>
    <row r="36" spans="2:10">
      <c r="B36" s="85"/>
      <c r="C36" s="90"/>
      <c r="D36" s="86" t="s">
        <v>689</v>
      </c>
      <c r="E36" s="87"/>
      <c r="F36" s="88"/>
      <c r="G36" s="89">
        <v>40905226283</v>
      </c>
      <c r="H36" s="89"/>
      <c r="I36" s="89">
        <v>29352624906</v>
      </c>
      <c r="J36" s="89"/>
    </row>
    <row r="37" spans="2:10">
      <c r="B37" s="85"/>
      <c r="C37" s="90"/>
      <c r="D37" s="86" t="s">
        <v>690</v>
      </c>
      <c r="E37" s="87"/>
      <c r="F37" s="88"/>
      <c r="G37" s="89">
        <v>1704645490771</v>
      </c>
      <c r="H37" s="89"/>
      <c r="I37" s="89">
        <v>1702484108254</v>
      </c>
      <c r="J37" s="89"/>
    </row>
    <row r="38" spans="2:10">
      <c r="B38" s="85"/>
      <c r="C38" s="90"/>
      <c r="D38" s="86" t="s">
        <v>691</v>
      </c>
      <c r="E38" s="87"/>
      <c r="F38" s="88"/>
      <c r="G38" s="89">
        <v>266182017279</v>
      </c>
      <c r="H38" s="89"/>
      <c r="I38" s="89">
        <v>265925821114</v>
      </c>
      <c r="J38" s="89"/>
    </row>
    <row r="39" spans="2:10">
      <c r="B39" s="85"/>
      <c r="C39" s="90"/>
      <c r="D39" s="86" t="s">
        <v>692</v>
      </c>
      <c r="E39" s="87"/>
      <c r="F39" s="88"/>
      <c r="G39" s="89">
        <v>209716238671</v>
      </c>
      <c r="H39" s="89"/>
      <c r="I39" s="89">
        <v>215840190396</v>
      </c>
      <c r="J39" s="89"/>
    </row>
    <row r="40" spans="2:10">
      <c r="B40" s="85"/>
      <c r="C40" s="90"/>
      <c r="D40" s="86" t="s">
        <v>693</v>
      </c>
      <c r="E40" s="87"/>
      <c r="F40" s="88"/>
      <c r="G40" s="89">
        <v>142340993447</v>
      </c>
      <c r="H40" s="89"/>
      <c r="I40" s="89">
        <v>128218704573</v>
      </c>
      <c r="J40" s="89"/>
    </row>
    <row r="41" spans="2:10">
      <c r="B41" s="85"/>
      <c r="C41" s="90"/>
      <c r="D41" s="86" t="s">
        <v>695</v>
      </c>
      <c r="E41" s="87"/>
      <c r="F41" s="88"/>
      <c r="G41" s="89">
        <v>8739290210</v>
      </c>
      <c r="H41" s="89"/>
      <c r="I41" s="89">
        <v>8390444854</v>
      </c>
      <c r="J41" s="89"/>
    </row>
    <row r="42" spans="2:10">
      <c r="B42" s="85"/>
      <c r="C42" s="90"/>
      <c r="D42" s="86" t="s">
        <v>696</v>
      </c>
      <c r="E42" s="87"/>
      <c r="F42" s="88"/>
      <c r="G42" s="89">
        <v>13384209514</v>
      </c>
      <c r="H42" s="89"/>
      <c r="I42" s="89">
        <v>19045953854</v>
      </c>
      <c r="J42" s="89"/>
    </row>
    <row r="43" spans="2:10">
      <c r="B43" s="85"/>
      <c r="C43" s="90"/>
      <c r="D43" s="86" t="s">
        <v>697</v>
      </c>
      <c r="E43" s="87"/>
      <c r="F43" s="88"/>
      <c r="G43" s="89">
        <v>16064740231</v>
      </c>
      <c r="H43" s="89"/>
      <c r="I43" s="89">
        <v>15837595434</v>
      </c>
      <c r="J43" s="89"/>
    </row>
    <row r="44" spans="2:10">
      <c r="B44" s="85" t="s">
        <v>698</v>
      </c>
      <c r="C44" s="86"/>
      <c r="D44" s="86"/>
      <c r="E44" s="87"/>
      <c r="F44" s="88"/>
      <c r="G44" s="89"/>
      <c r="H44" s="89">
        <v>2871153729474</v>
      </c>
      <c r="I44" s="89"/>
      <c r="J44" s="89">
        <v>2888994348786</v>
      </c>
    </row>
    <row r="45" spans="2:10">
      <c r="B45" s="85" t="s">
        <v>699</v>
      </c>
      <c r="C45" s="86"/>
      <c r="D45" s="86"/>
      <c r="E45" s="87"/>
      <c r="F45" s="88"/>
      <c r="G45" s="89"/>
      <c r="H45" s="89"/>
      <c r="I45" s="89"/>
      <c r="J45" s="89"/>
    </row>
    <row r="46" spans="2:10">
      <c r="B46" s="85"/>
      <c r="C46" s="90" t="s">
        <v>700</v>
      </c>
      <c r="D46" s="86" t="s">
        <v>701</v>
      </c>
      <c r="E46" s="87"/>
      <c r="F46" s="88"/>
      <c r="G46" s="88"/>
      <c r="H46" s="89">
        <v>37942918500</v>
      </c>
      <c r="I46" s="89"/>
      <c r="J46" s="89">
        <v>37942918500</v>
      </c>
    </row>
    <row r="47" spans="2:10">
      <c r="B47" s="85"/>
      <c r="C47" s="90" t="s">
        <v>702</v>
      </c>
      <c r="D47" s="86" t="s">
        <v>703</v>
      </c>
      <c r="E47" s="87"/>
      <c r="F47" s="88"/>
      <c r="G47" s="88"/>
      <c r="H47" s="89">
        <v>303154651829</v>
      </c>
      <c r="I47" s="89"/>
      <c r="J47" s="89">
        <v>303154651829</v>
      </c>
    </row>
    <row r="48" spans="2:10">
      <c r="B48" s="85"/>
      <c r="C48" s="90" t="s">
        <v>704</v>
      </c>
      <c r="D48" s="86" t="s">
        <v>705</v>
      </c>
      <c r="E48" s="87"/>
      <c r="F48" s="88"/>
      <c r="G48" s="88"/>
      <c r="H48" s="89">
        <v>430419850</v>
      </c>
      <c r="I48" s="89"/>
      <c r="J48" s="89">
        <v>1943029341</v>
      </c>
    </row>
    <row r="49" spans="2:10">
      <c r="B49" s="85"/>
      <c r="C49" s="90" t="s">
        <v>706</v>
      </c>
      <c r="D49" s="86" t="s">
        <v>707</v>
      </c>
      <c r="E49" s="87"/>
      <c r="F49" s="88"/>
      <c r="G49" s="88"/>
      <c r="H49" s="89">
        <v>61611064096</v>
      </c>
      <c r="I49" s="89"/>
      <c r="J49" s="89">
        <v>33141635552</v>
      </c>
    </row>
    <row r="50" spans="2:10">
      <c r="B50" s="85" t="s">
        <v>708</v>
      </c>
      <c r="C50" s="86"/>
      <c r="D50" s="86"/>
      <c r="E50" s="87"/>
      <c r="F50" s="88"/>
      <c r="G50" s="89"/>
      <c r="H50" s="89">
        <v>403139054275</v>
      </c>
      <c r="I50" s="89"/>
      <c r="J50" s="89">
        <v>376182235222</v>
      </c>
    </row>
    <row r="51" spans="2:10">
      <c r="B51" s="85" t="s">
        <v>709</v>
      </c>
      <c r="C51" s="86"/>
      <c r="D51" s="86"/>
      <c r="E51" s="87"/>
      <c r="F51" s="88"/>
      <c r="G51" s="89"/>
      <c r="H51" s="89">
        <v>3274292783749</v>
      </c>
      <c r="I51" s="89"/>
      <c r="J51" s="89">
        <v>3265176584008</v>
      </c>
    </row>
    <row r="53" spans="2:10">
      <c r="D53" s="79"/>
      <c r="E53" s="79"/>
      <c r="F53" s="91"/>
    </row>
    <row r="54" spans="2:10" ht="19.5">
      <c r="B54" s="75" t="s">
        <v>828</v>
      </c>
      <c r="C54" s="75"/>
      <c r="D54" s="75"/>
      <c r="E54" s="75"/>
      <c r="F54" s="75"/>
      <c r="G54" s="75"/>
      <c r="H54" s="75"/>
      <c r="I54" s="75"/>
      <c r="J54" s="75"/>
    </row>
    <row r="55" spans="2:10">
      <c r="B55" s="77" t="s">
        <v>829</v>
      </c>
      <c r="C55" s="77"/>
      <c r="D55" s="77"/>
      <c r="E55" s="77"/>
      <c r="F55" s="77"/>
      <c r="G55" s="77"/>
      <c r="H55" s="77"/>
      <c r="I55" s="77"/>
      <c r="J55" s="77"/>
    </row>
    <row r="56" spans="2:10">
      <c r="B56" s="77" t="s">
        <v>830</v>
      </c>
      <c r="C56" s="77"/>
      <c r="D56" s="77"/>
      <c r="E56" s="77"/>
      <c r="F56" s="77"/>
      <c r="G56" s="77"/>
      <c r="H56" s="77"/>
      <c r="I56" s="77"/>
      <c r="J56" s="77"/>
    </row>
    <row r="58" spans="2:10">
      <c r="B58" s="78" t="s">
        <v>823</v>
      </c>
      <c r="J58" s="79" t="s">
        <v>654</v>
      </c>
    </row>
    <row r="59" spans="2:10">
      <c r="B59" s="80" t="s">
        <v>655</v>
      </c>
      <c r="C59" s="81"/>
      <c r="D59" s="81"/>
      <c r="E59" s="82"/>
      <c r="F59" s="83" t="s">
        <v>656</v>
      </c>
      <c r="G59" s="84" t="s">
        <v>824</v>
      </c>
      <c r="H59" s="84"/>
      <c r="I59" s="84" t="s">
        <v>825</v>
      </c>
      <c r="J59" s="84"/>
    </row>
    <row r="60" spans="2:10">
      <c r="B60" s="85" t="s">
        <v>700</v>
      </c>
      <c r="C60" s="86" t="s">
        <v>713</v>
      </c>
      <c r="D60" s="86"/>
      <c r="E60" s="87"/>
      <c r="F60" s="88"/>
      <c r="G60" s="89"/>
      <c r="H60" s="89">
        <v>1290462789774</v>
      </c>
      <c r="I60" s="89"/>
      <c r="J60" s="89">
        <v>1549714140559</v>
      </c>
    </row>
    <row r="61" spans="2:10">
      <c r="B61" s="85" t="s">
        <v>702</v>
      </c>
      <c r="C61" s="86" t="s">
        <v>714</v>
      </c>
      <c r="D61" s="86"/>
      <c r="E61" s="87"/>
      <c r="F61" s="88"/>
      <c r="G61" s="92"/>
      <c r="H61" s="89">
        <v>1189380840926</v>
      </c>
      <c r="I61" s="92"/>
      <c r="J61" s="89">
        <v>1427821082659</v>
      </c>
    </row>
    <row r="62" spans="2:10">
      <c r="B62" s="85" t="s">
        <v>704</v>
      </c>
      <c r="C62" s="86" t="s">
        <v>715</v>
      </c>
      <c r="D62" s="86"/>
      <c r="E62" s="87"/>
      <c r="F62" s="88"/>
      <c r="G62" s="89"/>
      <c r="H62" s="89">
        <v>101081948848</v>
      </c>
      <c r="I62" s="89"/>
      <c r="J62" s="89">
        <v>121893057900</v>
      </c>
    </row>
    <row r="63" spans="2:10">
      <c r="B63" s="85"/>
      <c r="C63" s="86" t="s">
        <v>716</v>
      </c>
      <c r="D63" s="86"/>
      <c r="E63" s="87"/>
      <c r="F63" s="88"/>
      <c r="G63" s="89">
        <v>2845328154</v>
      </c>
      <c r="H63" s="89"/>
      <c r="I63" s="89">
        <v>2713521040</v>
      </c>
      <c r="J63" s="89"/>
    </row>
    <row r="64" spans="2:10">
      <c r="B64" s="85"/>
      <c r="C64" s="86" t="s">
        <v>717</v>
      </c>
      <c r="D64" s="86"/>
      <c r="E64" s="87"/>
      <c r="F64" s="88"/>
      <c r="G64" s="89">
        <v>51386978331</v>
      </c>
      <c r="H64" s="89"/>
      <c r="I64" s="89">
        <v>71419573578</v>
      </c>
      <c r="J64" s="89"/>
    </row>
    <row r="65" spans="2:10">
      <c r="B65" s="85"/>
      <c r="C65" s="86" t="s">
        <v>719</v>
      </c>
      <c r="D65" s="86"/>
      <c r="E65" s="87"/>
      <c r="F65" s="88"/>
      <c r="G65" s="89">
        <v>2858321444</v>
      </c>
      <c r="H65" s="89"/>
      <c r="I65" s="89">
        <v>4027469740</v>
      </c>
      <c r="J65" s="89"/>
    </row>
    <row r="66" spans="2:10">
      <c r="B66" s="85"/>
      <c r="C66" s="86" t="s">
        <v>720</v>
      </c>
      <c r="D66" s="86"/>
      <c r="E66" s="87"/>
      <c r="F66" s="88"/>
      <c r="G66" s="89">
        <v>16406977946</v>
      </c>
      <c r="H66" s="89"/>
      <c r="I66" s="89">
        <v>25564301166</v>
      </c>
      <c r="J66" s="89"/>
    </row>
    <row r="67" spans="2:10">
      <c r="B67" s="85" t="s">
        <v>721</v>
      </c>
      <c r="C67" s="86"/>
      <c r="D67" s="86"/>
      <c r="E67" s="87"/>
      <c r="F67" s="88"/>
      <c r="G67" s="89"/>
      <c r="H67" s="93">
        <v>38991642169</v>
      </c>
      <c r="I67" s="89"/>
      <c r="J67" s="93">
        <v>31650173936</v>
      </c>
    </row>
    <row r="68" spans="2:10">
      <c r="B68" s="85"/>
      <c r="C68" s="86" t="s">
        <v>722</v>
      </c>
      <c r="D68" s="86"/>
      <c r="E68" s="87"/>
      <c r="F68" s="88"/>
      <c r="G68" s="89">
        <v>10522213625</v>
      </c>
      <c r="H68" s="92"/>
      <c r="I68" s="89">
        <v>14737870934</v>
      </c>
      <c r="J68" s="93"/>
    </row>
    <row r="69" spans="2:10">
      <c r="B69" s="85"/>
      <c r="C69" s="86"/>
      <c r="D69" s="86"/>
      <c r="E69" s="87"/>
      <c r="F69" s="88"/>
      <c r="G69" s="89"/>
      <c r="H69" s="89"/>
      <c r="I69" s="89"/>
      <c r="J69" s="89"/>
    </row>
    <row r="70" spans="2:10">
      <c r="B70" s="85" t="s">
        <v>723</v>
      </c>
      <c r="C70" s="94"/>
      <c r="D70" s="86"/>
      <c r="E70" s="87"/>
      <c r="F70" s="88"/>
      <c r="G70" s="89"/>
      <c r="H70" s="93">
        <v>28469428544</v>
      </c>
      <c r="I70" s="89"/>
      <c r="J70" s="93">
        <v>16912303002</v>
      </c>
    </row>
    <row r="71" spans="2:10">
      <c r="B71" s="85" t="s">
        <v>724</v>
      </c>
      <c r="C71" s="86"/>
      <c r="D71" s="86"/>
      <c r="E71" s="87"/>
      <c r="F71" s="88"/>
      <c r="G71" s="89"/>
      <c r="H71" s="93">
        <v>-1512609491</v>
      </c>
      <c r="I71" s="89"/>
      <c r="J71" s="93">
        <v>-1298810116</v>
      </c>
    </row>
    <row r="72" spans="2:10">
      <c r="B72" s="85" t="s">
        <v>725</v>
      </c>
      <c r="C72" s="86"/>
      <c r="D72" s="86"/>
      <c r="E72" s="87"/>
      <c r="F72" s="88"/>
      <c r="G72" s="92"/>
      <c r="H72" s="89">
        <v>-2059225096</v>
      </c>
      <c r="I72" s="92"/>
      <c r="J72" s="89">
        <v>-1667838851</v>
      </c>
    </row>
    <row r="73" spans="2:10">
      <c r="B73" s="85"/>
      <c r="C73" s="86" t="s">
        <v>726</v>
      </c>
      <c r="D73" s="86"/>
      <c r="E73" s="87"/>
      <c r="F73" s="88"/>
      <c r="G73" s="89">
        <v>0</v>
      </c>
      <c r="H73" s="89"/>
      <c r="I73" s="89">
        <v>-3271067115</v>
      </c>
      <c r="J73" s="89"/>
    </row>
    <row r="74" spans="2:10">
      <c r="B74" s="85"/>
      <c r="C74" s="86" t="s">
        <v>727</v>
      </c>
      <c r="D74" s="86"/>
      <c r="E74" s="87"/>
      <c r="F74" s="88"/>
      <c r="G74" s="89">
        <v>0</v>
      </c>
      <c r="H74" s="89"/>
      <c r="I74" s="89">
        <v>0</v>
      </c>
      <c r="J74" s="89"/>
    </row>
    <row r="75" spans="2:10">
      <c r="B75" s="85"/>
      <c r="C75" s="86" t="s">
        <v>728</v>
      </c>
      <c r="D75" s="86"/>
      <c r="E75" s="87"/>
      <c r="F75" s="88"/>
      <c r="G75" s="89">
        <v>0</v>
      </c>
      <c r="H75" s="89"/>
      <c r="I75" s="89">
        <v>2583632665</v>
      </c>
      <c r="J75" s="89"/>
    </row>
    <row r="76" spans="2:10">
      <c r="B76" s="85"/>
      <c r="C76" s="86" t="s">
        <v>831</v>
      </c>
      <c r="D76" s="86"/>
      <c r="E76" s="87"/>
      <c r="F76" s="88"/>
      <c r="G76" s="89">
        <v>-2059225096</v>
      </c>
      <c r="H76" s="89"/>
      <c r="I76" s="89">
        <v>-980404401</v>
      </c>
      <c r="J76" s="89"/>
    </row>
    <row r="77" spans="2:10">
      <c r="B77" s="85"/>
      <c r="C77" s="86" t="s">
        <v>33</v>
      </c>
      <c r="D77" s="86"/>
      <c r="E77" s="87"/>
      <c r="F77" s="88"/>
      <c r="G77" s="89">
        <v>0</v>
      </c>
      <c r="H77" s="89"/>
      <c r="I77" s="89">
        <v>0</v>
      </c>
      <c r="J77" s="89"/>
    </row>
    <row r="78" spans="2:10">
      <c r="B78" s="85" t="s">
        <v>730</v>
      </c>
      <c r="C78" s="86"/>
      <c r="D78" s="86"/>
      <c r="E78" s="87"/>
      <c r="F78" s="88"/>
      <c r="G78" s="92"/>
      <c r="H78" s="93">
        <v>546615605</v>
      </c>
      <c r="I78" s="92"/>
      <c r="J78" s="93">
        <v>369028735</v>
      </c>
    </row>
    <row r="79" spans="2:10">
      <c r="B79" s="85"/>
      <c r="C79" s="86" t="s">
        <v>729</v>
      </c>
      <c r="D79" s="86"/>
      <c r="E79" s="87"/>
      <c r="F79" s="88"/>
      <c r="G79" s="89">
        <v>0</v>
      </c>
      <c r="H79" s="89"/>
      <c r="I79" s="89">
        <v>0</v>
      </c>
      <c r="J79" s="89"/>
    </row>
    <row r="80" spans="2:10">
      <c r="B80" s="85"/>
      <c r="C80" s="86" t="s">
        <v>732</v>
      </c>
      <c r="D80" s="86"/>
      <c r="E80" s="87"/>
      <c r="F80" s="88"/>
      <c r="G80" s="89">
        <v>546615605</v>
      </c>
      <c r="H80" s="89"/>
      <c r="I80" s="89">
        <v>369028735</v>
      </c>
      <c r="J80" s="89"/>
    </row>
    <row r="81" spans="2:10">
      <c r="B81" s="85" t="s">
        <v>733</v>
      </c>
      <c r="C81" s="86"/>
      <c r="D81" s="86"/>
      <c r="E81" s="87"/>
      <c r="F81" s="88"/>
      <c r="G81" s="89"/>
      <c r="H81" s="93">
        <v>26956819053</v>
      </c>
      <c r="I81" s="89"/>
      <c r="J81" s="93">
        <v>15613492886</v>
      </c>
    </row>
    <row r="83" spans="2:10">
      <c r="J83" s="95"/>
    </row>
    <row r="84" spans="2:10" ht="19.5">
      <c r="B84" s="75" t="s">
        <v>832</v>
      </c>
      <c r="C84" s="75"/>
      <c r="D84" s="75"/>
      <c r="E84" s="75"/>
      <c r="F84" s="75"/>
      <c r="G84" s="75"/>
      <c r="H84" s="75"/>
      <c r="I84" s="75"/>
      <c r="J84" s="75"/>
    </row>
    <row r="85" spans="2:10">
      <c r="B85" s="77" t="s">
        <v>829</v>
      </c>
      <c r="C85" s="77"/>
      <c r="D85" s="77"/>
      <c r="E85" s="77"/>
      <c r="F85" s="77"/>
      <c r="G85" s="77"/>
      <c r="H85" s="77"/>
      <c r="I85" s="77"/>
      <c r="J85" s="77"/>
    </row>
    <row r="86" spans="2:10">
      <c r="B86" s="77" t="s">
        <v>830</v>
      </c>
      <c r="C86" s="77"/>
      <c r="D86" s="77"/>
      <c r="E86" s="77"/>
      <c r="F86" s="77"/>
      <c r="G86" s="77"/>
      <c r="H86" s="77"/>
      <c r="I86" s="77"/>
      <c r="J86" s="77"/>
    </row>
    <row r="88" spans="2:10">
      <c r="B88" s="78" t="s">
        <v>833</v>
      </c>
      <c r="J88" s="79" t="s">
        <v>654</v>
      </c>
    </row>
    <row r="89" spans="2:10">
      <c r="B89" s="80" t="s">
        <v>655</v>
      </c>
      <c r="C89" s="81"/>
      <c r="D89" s="81"/>
      <c r="E89" s="82"/>
      <c r="F89" s="83" t="s">
        <v>656</v>
      </c>
      <c r="G89" s="84" t="s">
        <v>824</v>
      </c>
      <c r="H89" s="84"/>
      <c r="I89" s="84" t="s">
        <v>825</v>
      </c>
      <c r="J89" s="84"/>
    </row>
    <row r="90" spans="2:10">
      <c r="B90" s="96" t="s">
        <v>834</v>
      </c>
      <c r="C90" s="97"/>
      <c r="D90" s="97"/>
      <c r="E90" s="98"/>
      <c r="F90" s="99"/>
      <c r="G90" s="100"/>
      <c r="H90" s="100">
        <v>193895256421</v>
      </c>
      <c r="I90" s="100"/>
      <c r="J90" s="100">
        <v>321693557176</v>
      </c>
    </row>
    <row r="91" spans="2:10">
      <c r="B91" s="85"/>
      <c r="C91" s="86" t="s">
        <v>835</v>
      </c>
      <c r="D91" s="86"/>
      <c r="E91" s="87"/>
      <c r="F91" s="101">
        <v>23</v>
      </c>
      <c r="G91" s="93">
        <v>28469428544</v>
      </c>
      <c r="H91" s="89"/>
      <c r="I91" s="93">
        <v>16912303002</v>
      </c>
      <c r="J91" s="89"/>
    </row>
    <row r="92" spans="2:10">
      <c r="B92" s="85"/>
      <c r="C92" s="86" t="s">
        <v>836</v>
      </c>
      <c r="D92" s="86"/>
      <c r="E92" s="87"/>
      <c r="F92" s="101"/>
      <c r="G92" s="93">
        <v>296606031236</v>
      </c>
      <c r="H92" s="89"/>
      <c r="I92" s="93">
        <v>407986516212</v>
      </c>
      <c r="J92" s="89"/>
    </row>
    <row r="93" spans="2:10">
      <c r="B93" s="85"/>
      <c r="C93" s="86" t="s">
        <v>837</v>
      </c>
      <c r="D93" s="86"/>
      <c r="E93" s="87"/>
      <c r="F93" s="101"/>
      <c r="G93" s="93">
        <v>-81015727138</v>
      </c>
      <c r="H93" s="89"/>
      <c r="I93" s="93">
        <v>-33145105945</v>
      </c>
      <c r="J93" s="89"/>
    </row>
    <row r="94" spans="2:10">
      <c r="B94" s="85"/>
      <c r="C94" s="86" t="s">
        <v>838</v>
      </c>
      <c r="D94" s="86"/>
      <c r="E94" s="87"/>
      <c r="F94" s="88"/>
      <c r="G94" s="93">
        <v>1764597652</v>
      </c>
      <c r="H94" s="89"/>
      <c r="I94" s="93">
        <v>1356708737</v>
      </c>
      <c r="J94" s="89"/>
    </row>
    <row r="95" spans="2:10">
      <c r="B95" s="85"/>
      <c r="C95" s="86" t="s">
        <v>839</v>
      </c>
      <c r="D95" s="86"/>
      <c r="E95" s="87"/>
      <c r="F95" s="88"/>
      <c r="G95" s="93">
        <v>-34415722568</v>
      </c>
      <c r="H95" s="89"/>
      <c r="I95" s="93">
        <v>-64948116111</v>
      </c>
      <c r="J95" s="89"/>
    </row>
    <row r="96" spans="2:10">
      <c r="B96" s="85"/>
      <c r="C96" s="86" t="s">
        <v>840</v>
      </c>
      <c r="D96" s="86"/>
      <c r="E96" s="87"/>
      <c r="F96" s="88"/>
      <c r="G96" s="93">
        <v>2352000000</v>
      </c>
      <c r="H96" s="89"/>
      <c r="I96" s="93">
        <v>2279852590</v>
      </c>
      <c r="J96" s="89"/>
    </row>
    <row r="97" spans="2:10">
      <c r="B97" s="85"/>
      <c r="C97" s="86" t="s">
        <v>841</v>
      </c>
      <c r="D97" s="86"/>
      <c r="E97" s="87"/>
      <c r="F97" s="88"/>
      <c r="G97" s="93">
        <v>-19865351305</v>
      </c>
      <c r="H97" s="89"/>
      <c r="I97" s="93">
        <v>-8748601309</v>
      </c>
      <c r="J97" s="89"/>
    </row>
    <row r="98" spans="2:10">
      <c r="B98" s="96" t="s">
        <v>775</v>
      </c>
      <c r="C98" s="97"/>
      <c r="D98" s="97"/>
      <c r="E98" s="98"/>
      <c r="F98" s="99"/>
      <c r="G98" s="102"/>
      <c r="H98" s="100">
        <v>-179642443247</v>
      </c>
      <c r="I98" s="102"/>
      <c r="J98" s="100">
        <v>-297170768853</v>
      </c>
    </row>
    <row r="99" spans="2:10">
      <c r="B99" s="85"/>
      <c r="C99" s="86" t="s">
        <v>842</v>
      </c>
      <c r="D99" s="86"/>
      <c r="E99" s="87"/>
      <c r="F99" s="88"/>
      <c r="G99" s="89">
        <v>40170090801</v>
      </c>
      <c r="H99" s="89"/>
      <c r="I99" s="89">
        <v>66926881738</v>
      </c>
      <c r="J99" s="89"/>
    </row>
    <row r="100" spans="2:10">
      <c r="B100" s="85"/>
      <c r="C100" s="86"/>
      <c r="D100" s="86" t="s">
        <v>843</v>
      </c>
      <c r="E100" s="86"/>
      <c r="F100" s="88"/>
      <c r="G100" s="93">
        <v>31100000000</v>
      </c>
      <c r="H100" s="89"/>
      <c r="I100" s="93">
        <v>1000000000</v>
      </c>
      <c r="J100" s="89"/>
    </row>
    <row r="101" spans="2:10">
      <c r="B101" s="85"/>
      <c r="C101" s="86"/>
      <c r="D101" s="86" t="s">
        <v>844</v>
      </c>
      <c r="E101" s="86"/>
      <c r="F101" s="88"/>
      <c r="G101" s="93">
        <v>0</v>
      </c>
      <c r="H101" s="89"/>
      <c r="I101" s="93">
        <v>0</v>
      </c>
      <c r="J101" s="89"/>
    </row>
    <row r="102" spans="2:10">
      <c r="B102" s="85"/>
      <c r="C102" s="86"/>
      <c r="D102" s="86" t="s">
        <v>845</v>
      </c>
      <c r="E102" s="86"/>
      <c r="F102" s="88"/>
      <c r="G102" s="93">
        <v>2949163274</v>
      </c>
      <c r="H102" s="89"/>
      <c r="I102" s="93">
        <v>3614827409</v>
      </c>
      <c r="J102" s="89"/>
    </row>
    <row r="103" spans="2:10">
      <c r="B103" s="85"/>
      <c r="C103" s="86"/>
      <c r="D103" s="86" t="s">
        <v>846</v>
      </c>
      <c r="E103" s="86"/>
      <c r="F103" s="88"/>
      <c r="G103" s="93">
        <v>0</v>
      </c>
      <c r="H103" s="89"/>
      <c r="I103" s="93">
        <v>0</v>
      </c>
      <c r="J103" s="89"/>
    </row>
    <row r="104" spans="2:10">
      <c r="B104" s="85"/>
      <c r="C104" s="86"/>
      <c r="D104" s="86" t="s">
        <v>847</v>
      </c>
      <c r="E104" s="86"/>
      <c r="F104" s="88"/>
      <c r="G104" s="93">
        <v>0</v>
      </c>
      <c r="H104" s="89"/>
      <c r="I104" s="93">
        <v>2000000</v>
      </c>
      <c r="J104" s="89"/>
    </row>
    <row r="105" spans="2:10">
      <c r="B105" s="85"/>
      <c r="C105" s="94"/>
      <c r="D105" s="86" t="s">
        <v>848</v>
      </c>
      <c r="E105" s="86"/>
      <c r="F105" s="88"/>
      <c r="G105" s="93">
        <v>0</v>
      </c>
      <c r="H105" s="89"/>
      <c r="I105" s="93">
        <v>0</v>
      </c>
      <c r="J105" s="89"/>
    </row>
    <row r="106" spans="2:10">
      <c r="B106" s="85"/>
      <c r="C106" s="94"/>
      <c r="D106" s="86" t="s">
        <v>849</v>
      </c>
      <c r="E106" s="86"/>
      <c r="F106" s="88"/>
      <c r="G106" s="93">
        <v>461839417</v>
      </c>
      <c r="H106" s="89"/>
      <c r="I106" s="93">
        <v>647220481</v>
      </c>
      <c r="J106" s="89"/>
    </row>
    <row r="107" spans="2:10">
      <c r="B107" s="85"/>
      <c r="C107" s="86"/>
      <c r="D107" s="86" t="s">
        <v>850</v>
      </c>
      <c r="E107" s="86"/>
      <c r="F107" s="88"/>
      <c r="G107" s="93">
        <v>611097942</v>
      </c>
      <c r="H107" s="89"/>
      <c r="I107" s="93">
        <v>1090339619</v>
      </c>
      <c r="J107" s="89"/>
    </row>
    <row r="108" spans="2:10">
      <c r="B108" s="85"/>
      <c r="C108" s="86"/>
      <c r="D108" s="86" t="s">
        <v>851</v>
      </c>
      <c r="E108" s="86"/>
      <c r="F108" s="88"/>
      <c r="G108" s="93">
        <v>0</v>
      </c>
      <c r="H108" s="89"/>
      <c r="I108" s="93">
        <v>0</v>
      </c>
      <c r="J108" s="89"/>
    </row>
    <row r="109" spans="2:10">
      <c r="B109" s="85"/>
      <c r="C109" s="86"/>
      <c r="D109" s="86" t="s">
        <v>852</v>
      </c>
      <c r="E109" s="86"/>
      <c r="F109" s="88"/>
      <c r="G109" s="93">
        <v>0</v>
      </c>
      <c r="H109" s="89"/>
      <c r="I109" s="93">
        <v>0</v>
      </c>
      <c r="J109" s="89"/>
    </row>
    <row r="110" spans="2:10">
      <c r="B110" s="85"/>
      <c r="C110" s="86"/>
      <c r="D110" s="86" t="s">
        <v>853</v>
      </c>
      <c r="E110" s="86"/>
      <c r="F110" s="88"/>
      <c r="G110" s="93">
        <v>5047990168</v>
      </c>
      <c r="H110" s="89"/>
      <c r="I110" s="93">
        <v>60572494229</v>
      </c>
      <c r="J110" s="89"/>
    </row>
    <row r="111" spans="2:10">
      <c r="B111" s="85"/>
      <c r="C111" s="86"/>
      <c r="D111" s="86" t="s">
        <v>854</v>
      </c>
      <c r="E111" s="86"/>
      <c r="F111" s="88"/>
      <c r="G111" s="93">
        <v>0</v>
      </c>
      <c r="H111" s="89"/>
      <c r="I111" s="93">
        <v>0</v>
      </c>
      <c r="J111" s="89"/>
    </row>
    <row r="112" spans="2:10">
      <c r="B112" s="85"/>
      <c r="C112" s="86"/>
      <c r="D112" s="86" t="s">
        <v>855</v>
      </c>
      <c r="E112" s="86"/>
      <c r="F112" s="88"/>
      <c r="G112" s="93">
        <v>0</v>
      </c>
      <c r="H112" s="89"/>
      <c r="I112" s="93">
        <v>0</v>
      </c>
      <c r="J112" s="89"/>
    </row>
    <row r="113" spans="2:10">
      <c r="B113" s="85"/>
      <c r="C113" s="86" t="s">
        <v>856</v>
      </c>
      <c r="D113" s="86"/>
      <c r="E113" s="87"/>
      <c r="F113" s="88"/>
      <c r="G113" s="93">
        <v>-219812534048</v>
      </c>
      <c r="H113" s="89"/>
      <c r="I113" s="93">
        <v>-364097650591</v>
      </c>
      <c r="J113" s="89"/>
    </row>
    <row r="114" spans="2:10">
      <c r="B114" s="85"/>
      <c r="C114" s="86"/>
      <c r="D114" s="86" t="s">
        <v>857</v>
      </c>
      <c r="E114" s="86"/>
      <c r="F114" s="88"/>
      <c r="G114" s="93">
        <v>-21000000000</v>
      </c>
      <c r="H114" s="89"/>
      <c r="I114" s="93">
        <v>-31000000000</v>
      </c>
      <c r="J114" s="89"/>
    </row>
    <row r="115" spans="2:10">
      <c r="B115" s="85"/>
      <c r="C115" s="86"/>
      <c r="D115" s="86" t="s">
        <v>858</v>
      </c>
      <c r="E115" s="87"/>
      <c r="F115" s="88"/>
      <c r="G115" s="93">
        <v>0</v>
      </c>
      <c r="H115" s="89"/>
      <c r="I115" s="93">
        <v>0</v>
      </c>
      <c r="J115" s="89"/>
    </row>
    <row r="116" spans="2:10">
      <c r="B116" s="85"/>
      <c r="C116" s="86"/>
      <c r="D116" s="86" t="s">
        <v>859</v>
      </c>
      <c r="E116" s="87"/>
      <c r="F116" s="88"/>
      <c r="G116" s="93">
        <v>-66453000</v>
      </c>
      <c r="H116" s="89"/>
      <c r="I116" s="93">
        <v>-137793697</v>
      </c>
      <c r="J116" s="89"/>
    </row>
    <row r="117" spans="2:10">
      <c r="B117" s="85"/>
      <c r="C117" s="86"/>
      <c r="D117" s="86" t="s">
        <v>860</v>
      </c>
      <c r="E117" s="87"/>
      <c r="F117" s="88"/>
      <c r="G117" s="93">
        <v>0</v>
      </c>
      <c r="H117" s="89"/>
      <c r="I117" s="93">
        <v>0</v>
      </c>
      <c r="J117" s="89"/>
    </row>
    <row r="118" spans="2:10">
      <c r="B118" s="85"/>
      <c r="C118" s="86"/>
      <c r="D118" s="86" t="s">
        <v>861</v>
      </c>
      <c r="E118" s="87"/>
      <c r="F118" s="88"/>
      <c r="G118" s="93">
        <v>0</v>
      </c>
      <c r="H118" s="89"/>
      <c r="I118" s="93">
        <v>-836000000</v>
      </c>
      <c r="J118" s="89"/>
    </row>
    <row r="119" spans="2:10">
      <c r="B119" s="85"/>
      <c r="C119" s="86"/>
      <c r="D119" s="86" t="s">
        <v>862</v>
      </c>
      <c r="E119" s="87"/>
      <c r="F119" s="88"/>
      <c r="G119" s="93">
        <v>0</v>
      </c>
      <c r="H119" s="89"/>
      <c r="I119" s="93">
        <v>0</v>
      </c>
      <c r="J119" s="89"/>
    </row>
    <row r="120" spans="2:10">
      <c r="B120" s="85"/>
      <c r="C120" s="86"/>
      <c r="D120" s="86" t="s">
        <v>863</v>
      </c>
      <c r="E120" s="87"/>
      <c r="F120" s="88"/>
      <c r="G120" s="93">
        <v>-189695090870</v>
      </c>
      <c r="H120" s="89"/>
      <c r="I120" s="93">
        <v>-256416983302</v>
      </c>
      <c r="J120" s="89"/>
    </row>
    <row r="121" spans="2:10">
      <c r="B121" s="85"/>
      <c r="C121" s="86"/>
      <c r="D121" s="86" t="s">
        <v>864</v>
      </c>
      <c r="E121" s="87"/>
      <c r="F121" s="88"/>
      <c r="G121" s="93">
        <v>-5181019419</v>
      </c>
      <c r="H121" s="89"/>
      <c r="I121" s="93">
        <v>-9932483845</v>
      </c>
      <c r="J121" s="89"/>
    </row>
    <row r="122" spans="2:10">
      <c r="B122" s="85"/>
      <c r="C122" s="86"/>
      <c r="D122" s="86" t="s">
        <v>865</v>
      </c>
      <c r="E122" s="87"/>
      <c r="F122" s="88"/>
      <c r="G122" s="93">
        <v>0</v>
      </c>
      <c r="H122" s="89"/>
      <c r="I122" s="93">
        <v>0</v>
      </c>
      <c r="J122" s="89"/>
    </row>
    <row r="123" spans="2:10">
      <c r="B123" s="85"/>
      <c r="C123" s="86"/>
      <c r="D123" s="86" t="s">
        <v>866</v>
      </c>
      <c r="E123" s="87"/>
      <c r="F123" s="88"/>
      <c r="G123" s="93">
        <v>-868820309</v>
      </c>
      <c r="H123" s="89"/>
      <c r="I123" s="93">
        <v>-1774389747</v>
      </c>
      <c r="J123" s="89"/>
    </row>
    <row r="124" spans="2:10">
      <c r="B124" s="85"/>
      <c r="C124" s="86"/>
      <c r="D124" s="86" t="s">
        <v>867</v>
      </c>
      <c r="E124" s="87"/>
      <c r="F124" s="88"/>
      <c r="G124" s="93">
        <v>-3001150450</v>
      </c>
      <c r="H124" s="89"/>
      <c r="I124" s="93">
        <v>-64000000000</v>
      </c>
      <c r="J124" s="89"/>
    </row>
    <row r="125" spans="2:10">
      <c r="B125" s="85"/>
      <c r="C125" s="86"/>
      <c r="D125" s="86" t="s">
        <v>868</v>
      </c>
      <c r="E125" s="87"/>
      <c r="F125" s="88"/>
      <c r="G125" s="93"/>
      <c r="H125" s="89"/>
      <c r="I125" s="93"/>
      <c r="J125" s="89"/>
    </row>
    <row r="126" spans="2:10">
      <c r="B126" s="85"/>
      <c r="C126" s="86"/>
      <c r="D126" s="86" t="s">
        <v>869</v>
      </c>
      <c r="E126" s="87"/>
      <c r="F126" s="88"/>
      <c r="G126" s="93">
        <v>0</v>
      </c>
      <c r="H126" s="89"/>
      <c r="I126" s="93">
        <v>0</v>
      </c>
      <c r="J126" s="89"/>
    </row>
    <row r="127" spans="2:10">
      <c r="B127" s="85"/>
      <c r="C127" s="86"/>
      <c r="D127" s="86" t="s">
        <v>870</v>
      </c>
      <c r="E127" s="87"/>
      <c r="F127" s="88"/>
      <c r="G127" s="93">
        <v>0</v>
      </c>
      <c r="H127" s="89"/>
      <c r="I127" s="93">
        <v>0</v>
      </c>
      <c r="J127" s="89"/>
    </row>
    <row r="128" spans="2:10">
      <c r="B128" s="96" t="s">
        <v>790</v>
      </c>
      <c r="C128" s="97"/>
      <c r="D128" s="97"/>
      <c r="E128" s="98"/>
      <c r="F128" s="99"/>
      <c r="G128" s="102"/>
      <c r="H128" s="100">
        <v>-49320372111</v>
      </c>
      <c r="I128" s="102"/>
      <c r="J128" s="100">
        <v>25898656038</v>
      </c>
    </row>
    <row r="129" spans="2:10">
      <c r="B129" s="85"/>
      <c r="C129" s="86" t="s">
        <v>871</v>
      </c>
      <c r="D129" s="86"/>
      <c r="E129" s="87"/>
      <c r="F129" s="88"/>
      <c r="G129" s="93">
        <v>0</v>
      </c>
      <c r="H129" s="89"/>
      <c r="I129" s="93">
        <v>303602817266</v>
      </c>
      <c r="J129" s="89"/>
    </row>
    <row r="130" spans="2:10">
      <c r="B130" s="85"/>
      <c r="C130" s="86"/>
      <c r="D130" s="86" t="s">
        <v>872</v>
      </c>
      <c r="E130" s="87"/>
      <c r="F130" s="88"/>
      <c r="G130" s="93">
        <v>0</v>
      </c>
      <c r="H130" s="89"/>
      <c r="I130" s="93">
        <v>0</v>
      </c>
      <c r="J130" s="89"/>
    </row>
    <row r="131" spans="2:10">
      <c r="B131" s="85"/>
      <c r="C131" s="86"/>
      <c r="D131" s="86" t="s">
        <v>873</v>
      </c>
      <c r="E131" s="87"/>
      <c r="F131" s="88"/>
      <c r="G131" s="93">
        <v>0</v>
      </c>
      <c r="H131" s="89"/>
      <c r="I131" s="93">
        <v>37792568866</v>
      </c>
      <c r="J131" s="89"/>
    </row>
    <row r="132" spans="2:10">
      <c r="B132" s="85"/>
      <c r="C132" s="86"/>
      <c r="D132" s="86" t="s">
        <v>874</v>
      </c>
      <c r="E132" s="87"/>
      <c r="F132" s="88"/>
      <c r="G132" s="93">
        <v>0</v>
      </c>
      <c r="H132" s="89"/>
      <c r="I132" s="93">
        <v>265810248400</v>
      </c>
      <c r="J132" s="89"/>
    </row>
    <row r="133" spans="2:10">
      <c r="B133" s="85"/>
      <c r="C133" s="86"/>
      <c r="D133" s="86" t="s">
        <v>875</v>
      </c>
      <c r="E133" s="87"/>
      <c r="F133" s="88"/>
      <c r="G133" s="93">
        <v>0</v>
      </c>
      <c r="H133" s="89"/>
      <c r="I133" s="93">
        <v>0</v>
      </c>
      <c r="J133" s="89"/>
    </row>
    <row r="134" spans="2:10">
      <c r="B134" s="85"/>
      <c r="C134" s="86" t="s">
        <v>876</v>
      </c>
      <c r="D134" s="86"/>
      <c r="E134" s="87"/>
      <c r="F134" s="88"/>
      <c r="G134" s="93">
        <v>-49320372111</v>
      </c>
      <c r="H134" s="89"/>
      <c r="I134" s="93">
        <v>-277704161228</v>
      </c>
      <c r="J134" s="89"/>
    </row>
    <row r="135" spans="2:10">
      <c r="B135" s="85"/>
      <c r="C135" s="86"/>
      <c r="D135" s="86" t="s">
        <v>877</v>
      </c>
      <c r="E135" s="87"/>
      <c r="F135" s="88"/>
      <c r="G135" s="93">
        <v>-19320372111</v>
      </c>
      <c r="H135" s="89"/>
      <c r="I135" s="93">
        <v>-25600551676</v>
      </c>
      <c r="J135" s="89"/>
    </row>
    <row r="136" spans="2:10">
      <c r="B136" s="85"/>
      <c r="C136" s="86"/>
      <c r="D136" s="86" t="s">
        <v>878</v>
      </c>
      <c r="E136" s="87"/>
      <c r="F136" s="88"/>
      <c r="G136" s="93">
        <v>-30000000000</v>
      </c>
      <c r="H136" s="89"/>
      <c r="I136" s="93">
        <v>-236708979153</v>
      </c>
      <c r="J136" s="89"/>
    </row>
    <row r="137" spans="2:10">
      <c r="B137" s="85"/>
      <c r="C137" s="86"/>
      <c r="D137" s="86" t="s">
        <v>879</v>
      </c>
      <c r="E137" s="87"/>
      <c r="F137" s="88"/>
      <c r="G137" s="93">
        <v>0</v>
      </c>
      <c r="H137" s="89"/>
      <c r="I137" s="93">
        <v>0</v>
      </c>
      <c r="J137" s="89"/>
    </row>
    <row r="138" spans="2:10">
      <c r="B138" s="85"/>
      <c r="C138" s="86"/>
      <c r="D138" s="86" t="s">
        <v>880</v>
      </c>
      <c r="E138" s="87"/>
      <c r="F138" s="88"/>
      <c r="G138" s="93">
        <v>0</v>
      </c>
      <c r="H138" s="89"/>
      <c r="I138" s="93">
        <v>0</v>
      </c>
      <c r="J138" s="89"/>
    </row>
    <row r="139" spans="2:10">
      <c r="B139" s="85"/>
      <c r="C139" s="86"/>
      <c r="D139" s="86" t="s">
        <v>881</v>
      </c>
      <c r="E139" s="87"/>
      <c r="F139" s="88"/>
      <c r="G139" s="93">
        <v>0</v>
      </c>
      <c r="H139" s="89"/>
      <c r="I139" s="93">
        <v>-15394630399</v>
      </c>
      <c r="J139" s="89"/>
    </row>
    <row r="140" spans="2:10">
      <c r="B140" s="96" t="s">
        <v>882</v>
      </c>
      <c r="C140" s="97"/>
      <c r="D140" s="97"/>
      <c r="E140" s="98"/>
      <c r="F140" s="99"/>
      <c r="G140" s="100"/>
      <c r="H140" s="100">
        <v>-35067558937</v>
      </c>
      <c r="I140" s="100"/>
      <c r="J140" s="100">
        <v>50421444361</v>
      </c>
    </row>
    <row r="141" spans="2:10">
      <c r="B141" s="96" t="s">
        <v>798</v>
      </c>
      <c r="C141" s="97"/>
      <c r="D141" s="97"/>
      <c r="E141" s="98"/>
      <c r="F141" s="99"/>
      <c r="G141" s="100"/>
      <c r="H141" s="100">
        <v>152486393891</v>
      </c>
      <c r="I141" s="100"/>
      <c r="J141" s="100">
        <v>101697819437</v>
      </c>
    </row>
    <row r="142" spans="2:10">
      <c r="B142" s="96" t="s">
        <v>799</v>
      </c>
      <c r="C142" s="97"/>
      <c r="D142" s="97"/>
      <c r="E142" s="98"/>
      <c r="F142" s="99"/>
      <c r="G142" s="100"/>
      <c r="H142" s="102">
        <v>858688710</v>
      </c>
      <c r="I142" s="100"/>
      <c r="J142" s="102">
        <v>367130093</v>
      </c>
    </row>
    <row r="143" spans="2:10">
      <c r="B143" s="96" t="s">
        <v>883</v>
      </c>
      <c r="C143" s="97"/>
      <c r="D143" s="97"/>
      <c r="E143" s="98"/>
      <c r="F143" s="99"/>
      <c r="G143" s="100"/>
      <c r="H143" s="102">
        <v>118277523664</v>
      </c>
      <c r="I143" s="100"/>
      <c r="J143" s="102">
        <v>152486393891</v>
      </c>
    </row>
  </sheetData>
  <phoneticPr fontId="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37F2E-352D-49A8-B5C5-DA6B2827205F}">
  <dimension ref="B1:Y68"/>
  <sheetViews>
    <sheetView workbookViewId="0">
      <selection activeCell="A19" sqref="A19"/>
    </sheetView>
    <sheetView workbookViewId="1"/>
  </sheetViews>
  <sheetFormatPr defaultColWidth="9" defaultRowHeight="13.5"/>
  <cols>
    <col min="1" max="1" width="1.125" style="379" customWidth="1"/>
    <col min="2" max="2" width="3" style="379" customWidth="1"/>
    <col min="3" max="3" width="3.75" style="379" customWidth="1"/>
    <col min="4" max="4" width="24.5" style="379" customWidth="1"/>
    <col min="5" max="5" width="8.125" style="379" customWidth="1"/>
    <col min="6" max="11" width="15.625" style="379" customWidth="1"/>
    <col min="12" max="32" width="8.25" style="379" customWidth="1"/>
    <col min="33" max="16384" width="9" style="379"/>
  </cols>
  <sheetData>
    <row r="1" spans="2:25" ht="19.5">
      <c r="B1" s="1067" t="s">
        <v>884</v>
      </c>
      <c r="C1" s="1067"/>
      <c r="D1" s="1067"/>
      <c r="E1" s="1067"/>
      <c r="F1" s="1067"/>
      <c r="G1" s="1067"/>
      <c r="H1" s="1067"/>
      <c r="I1" s="1067"/>
      <c r="J1" s="1067"/>
      <c r="K1" s="1067"/>
      <c r="L1" s="526"/>
      <c r="M1" s="526"/>
      <c r="N1" s="527"/>
      <c r="P1" s="526"/>
      <c r="Q1" s="526"/>
      <c r="R1" s="526"/>
      <c r="S1" s="526"/>
      <c r="T1" s="526"/>
      <c r="U1" s="526"/>
      <c r="V1" s="526"/>
      <c r="W1" s="526"/>
      <c r="X1" s="526"/>
      <c r="Y1" s="527"/>
    </row>
    <row r="3" spans="2:25">
      <c r="B3" s="379" t="s">
        <v>823</v>
      </c>
      <c r="M3" s="528"/>
      <c r="X3" s="528"/>
    </row>
    <row r="4" spans="2:25">
      <c r="B4" s="529" t="s">
        <v>885</v>
      </c>
      <c r="C4" s="530"/>
      <c r="D4" s="530"/>
      <c r="E4" s="531"/>
      <c r="F4" s="1063" t="s">
        <v>886</v>
      </c>
      <c r="G4" s="1064"/>
      <c r="H4" s="1063" t="s">
        <v>887</v>
      </c>
      <c r="I4" s="1064"/>
      <c r="J4" s="1065" t="s">
        <v>888</v>
      </c>
      <c r="K4" s="1066"/>
      <c r="L4" s="532"/>
      <c r="M4" s="532"/>
      <c r="P4" s="532"/>
      <c r="Q4" s="532"/>
      <c r="R4" s="532"/>
      <c r="S4" s="532"/>
      <c r="T4" s="533"/>
      <c r="U4" s="532"/>
      <c r="V4" s="532"/>
      <c r="W4" s="532"/>
      <c r="X4" s="532"/>
    </row>
    <row r="5" spans="2:25" s="539" customFormat="1">
      <c r="B5" s="534" t="s">
        <v>659</v>
      </c>
      <c r="C5" s="535"/>
      <c r="D5" s="535"/>
      <c r="E5" s="536"/>
      <c r="F5" s="537"/>
      <c r="G5" s="537"/>
      <c r="H5" s="537"/>
      <c r="I5" s="537"/>
      <c r="J5" s="537"/>
      <c r="K5" s="537"/>
      <c r="L5" s="538"/>
      <c r="M5" s="538"/>
      <c r="U5" s="538"/>
      <c r="V5" s="538"/>
      <c r="W5" s="538"/>
      <c r="X5" s="538"/>
    </row>
    <row r="6" spans="2:25" s="539" customFormat="1">
      <c r="B6" s="534"/>
      <c r="C6" s="535" t="s">
        <v>660</v>
      </c>
      <c r="D6" s="535"/>
      <c r="E6" s="536"/>
      <c r="F6" s="537"/>
      <c r="G6" s="537">
        <v>490033932627</v>
      </c>
      <c r="H6" s="537"/>
      <c r="I6" s="537">
        <v>436163479914</v>
      </c>
      <c r="J6" s="537"/>
      <c r="K6" s="537">
        <v>490033932627</v>
      </c>
      <c r="L6" s="538"/>
      <c r="M6" s="538"/>
      <c r="U6" s="538"/>
      <c r="V6" s="538"/>
      <c r="W6" s="538"/>
      <c r="X6" s="538"/>
    </row>
    <row r="7" spans="2:25" s="539" customFormat="1">
      <c r="B7" s="534"/>
      <c r="C7" s="540"/>
      <c r="D7" s="535" t="s">
        <v>661</v>
      </c>
      <c r="E7" s="536"/>
      <c r="F7" s="537">
        <v>174735933546</v>
      </c>
      <c r="G7" s="537"/>
      <c r="H7" s="537">
        <v>118277523664</v>
      </c>
      <c r="I7" s="537"/>
      <c r="J7" s="537">
        <v>174735933546</v>
      </c>
      <c r="K7" s="537"/>
      <c r="L7" s="538"/>
      <c r="M7" s="538"/>
      <c r="Q7" s="541"/>
      <c r="U7" s="538"/>
      <c r="V7" s="538"/>
      <c r="W7" s="538"/>
      <c r="X7" s="538"/>
    </row>
    <row r="8" spans="2:25" s="539" customFormat="1">
      <c r="B8" s="534"/>
      <c r="C8" s="540"/>
      <c r="D8" s="535" t="s">
        <v>662</v>
      </c>
      <c r="E8" s="536"/>
      <c r="F8" s="537">
        <v>3500000000</v>
      </c>
      <c r="G8" s="537"/>
      <c r="H8" s="537">
        <v>20500000000</v>
      </c>
      <c r="I8" s="537"/>
      <c r="J8" s="537">
        <v>3500000000</v>
      </c>
      <c r="K8" s="537"/>
      <c r="L8" s="538"/>
      <c r="M8" s="538"/>
      <c r="Q8" s="541"/>
      <c r="U8" s="538"/>
      <c r="V8" s="538"/>
      <c r="W8" s="538"/>
      <c r="X8" s="538"/>
    </row>
    <row r="9" spans="2:25" s="539" customFormat="1">
      <c r="B9" s="534"/>
      <c r="C9" s="540"/>
      <c r="D9" s="535" t="s">
        <v>663</v>
      </c>
      <c r="E9" s="536"/>
      <c r="F9" s="537">
        <v>267880333405</v>
      </c>
      <c r="G9" s="537"/>
      <c r="H9" s="537">
        <v>258385328483</v>
      </c>
      <c r="I9" s="537"/>
      <c r="J9" s="537">
        <v>267880333405</v>
      </c>
      <c r="K9" s="537"/>
      <c r="L9" s="538"/>
      <c r="M9" s="538"/>
      <c r="Q9" s="541"/>
      <c r="U9" s="538"/>
      <c r="V9" s="538"/>
      <c r="W9" s="538"/>
      <c r="X9" s="538"/>
    </row>
    <row r="10" spans="2:25" s="539" customFormat="1">
      <c r="B10" s="534"/>
      <c r="C10" s="540"/>
      <c r="D10" s="535" t="s">
        <v>826</v>
      </c>
      <c r="E10" s="536"/>
      <c r="F10" s="537">
        <v>0</v>
      </c>
      <c r="G10" s="537"/>
      <c r="H10" s="537">
        <v>0</v>
      </c>
      <c r="I10" s="537"/>
      <c r="J10" s="537">
        <v>0</v>
      </c>
      <c r="K10" s="537"/>
      <c r="L10" s="538"/>
      <c r="M10" s="538"/>
      <c r="Q10" s="541"/>
      <c r="U10" s="538"/>
      <c r="V10" s="538"/>
      <c r="W10" s="538"/>
      <c r="X10" s="538"/>
    </row>
    <row r="11" spans="2:25" s="539" customFormat="1">
      <c r="B11" s="534"/>
      <c r="C11" s="540"/>
      <c r="D11" s="535" t="s">
        <v>665</v>
      </c>
      <c r="E11" s="536"/>
      <c r="F11" s="537">
        <v>0</v>
      </c>
      <c r="G11" s="537"/>
      <c r="H11" s="537">
        <v>0</v>
      </c>
      <c r="I11" s="537"/>
      <c r="J11" s="537">
        <v>0</v>
      </c>
      <c r="K11" s="537"/>
      <c r="L11" s="538"/>
      <c r="M11" s="538"/>
      <c r="Q11" s="541"/>
      <c r="U11" s="538"/>
      <c r="V11" s="538"/>
      <c r="W11" s="538"/>
      <c r="X11" s="538"/>
    </row>
    <row r="12" spans="2:25" s="539" customFormat="1">
      <c r="B12" s="534"/>
      <c r="C12" s="540"/>
      <c r="D12" s="535" t="s">
        <v>666</v>
      </c>
      <c r="E12" s="536"/>
      <c r="F12" s="537">
        <v>26491676035</v>
      </c>
      <c r="G12" s="537"/>
      <c r="H12" s="537">
        <v>19881268085</v>
      </c>
      <c r="I12" s="537"/>
      <c r="J12" s="537">
        <v>26491676035</v>
      </c>
      <c r="K12" s="537"/>
      <c r="L12" s="538"/>
      <c r="M12" s="538"/>
      <c r="Q12" s="541"/>
      <c r="U12" s="538"/>
      <c r="V12" s="538"/>
      <c r="W12" s="538"/>
      <c r="X12" s="538"/>
    </row>
    <row r="13" spans="2:25" s="539" customFormat="1">
      <c r="B13" s="534"/>
      <c r="C13" s="540"/>
      <c r="D13" s="535" t="s">
        <v>667</v>
      </c>
      <c r="E13" s="536"/>
      <c r="F13" s="537">
        <v>17425989641</v>
      </c>
      <c r="G13" s="537"/>
      <c r="H13" s="537">
        <v>19119359682</v>
      </c>
      <c r="I13" s="537"/>
      <c r="J13" s="537">
        <v>17425989641</v>
      </c>
      <c r="K13" s="537"/>
      <c r="L13" s="538"/>
      <c r="M13" s="538"/>
      <c r="Q13" s="541"/>
      <c r="U13" s="538"/>
      <c r="V13" s="538"/>
      <c r="W13" s="538"/>
      <c r="X13" s="538"/>
    </row>
    <row r="14" spans="2:25" s="539" customFormat="1">
      <c r="B14" s="534"/>
      <c r="C14" s="535" t="s">
        <v>668</v>
      </c>
      <c r="D14" s="535"/>
      <c r="E14" s="536"/>
      <c r="F14" s="537"/>
      <c r="G14" s="537">
        <v>2872455642284</v>
      </c>
      <c r="H14" s="537"/>
      <c r="I14" s="537">
        <v>2838129303835</v>
      </c>
      <c r="J14" s="537"/>
      <c r="K14" s="537">
        <v>2872455642284</v>
      </c>
      <c r="L14" s="538"/>
      <c r="M14" s="538"/>
      <c r="U14" s="538"/>
      <c r="V14" s="538"/>
      <c r="W14" s="538"/>
      <c r="X14" s="538"/>
    </row>
    <row r="15" spans="2:25" s="539" customFormat="1">
      <c r="B15" s="534"/>
      <c r="C15" s="540"/>
      <c r="D15" s="535" t="s">
        <v>669</v>
      </c>
      <c r="E15" s="536"/>
      <c r="F15" s="537">
        <v>0</v>
      </c>
      <c r="G15" s="537"/>
      <c r="H15" s="537">
        <v>0</v>
      </c>
      <c r="I15" s="537"/>
      <c r="J15" s="537">
        <v>0</v>
      </c>
      <c r="K15" s="537"/>
      <c r="L15" s="538"/>
      <c r="M15" s="538"/>
      <c r="Q15" s="541"/>
      <c r="U15" s="538"/>
      <c r="V15" s="538"/>
      <c r="W15" s="538"/>
      <c r="X15" s="538"/>
    </row>
    <row r="16" spans="2:25" s="539" customFormat="1">
      <c r="B16" s="534"/>
      <c r="C16" s="540"/>
      <c r="D16" s="535" t="s">
        <v>670</v>
      </c>
      <c r="E16" s="536"/>
      <c r="F16" s="537">
        <v>33552807302</v>
      </c>
      <c r="G16" s="537"/>
      <c r="H16" s="537">
        <v>16460158739</v>
      </c>
      <c r="I16" s="537"/>
      <c r="J16" s="537">
        <v>33552807302</v>
      </c>
      <c r="K16" s="537"/>
      <c r="L16" s="538"/>
      <c r="M16" s="538"/>
      <c r="Q16" s="541"/>
      <c r="U16" s="538"/>
      <c r="V16" s="538"/>
      <c r="W16" s="538"/>
      <c r="X16" s="538"/>
    </row>
    <row r="17" spans="2:24" s="539" customFormat="1">
      <c r="B17" s="534"/>
      <c r="C17" s="540"/>
      <c r="D17" s="535" t="s">
        <v>671</v>
      </c>
      <c r="E17" s="536"/>
      <c r="F17" s="537">
        <v>43715249198</v>
      </c>
      <c r="G17" s="537"/>
      <c r="H17" s="537">
        <v>30474102981</v>
      </c>
      <c r="I17" s="537"/>
      <c r="J17" s="537">
        <v>43715249198</v>
      </c>
      <c r="K17" s="537"/>
      <c r="L17" s="538"/>
      <c r="M17" s="538"/>
      <c r="Q17" s="541"/>
      <c r="U17" s="538"/>
      <c r="V17" s="538"/>
      <c r="W17" s="538"/>
      <c r="X17" s="538"/>
    </row>
    <row r="18" spans="2:24" s="539" customFormat="1">
      <c r="B18" s="534"/>
      <c r="C18" s="540"/>
      <c r="D18" s="535" t="s">
        <v>672</v>
      </c>
      <c r="E18" s="536"/>
      <c r="F18" s="537">
        <v>0</v>
      </c>
      <c r="G18" s="537"/>
      <c r="H18" s="537">
        <v>0</v>
      </c>
      <c r="I18" s="537"/>
      <c r="J18" s="537">
        <v>0</v>
      </c>
      <c r="K18" s="537"/>
      <c r="L18" s="538"/>
      <c r="M18" s="538"/>
      <c r="Q18" s="541"/>
      <c r="U18" s="538"/>
      <c r="V18" s="538"/>
      <c r="W18" s="538"/>
      <c r="X18" s="538"/>
    </row>
    <row r="19" spans="2:24" s="539" customFormat="1">
      <c r="B19" s="534"/>
      <c r="C19" s="540"/>
      <c r="D19" s="535" t="s">
        <v>674</v>
      </c>
      <c r="E19" s="536"/>
      <c r="F19" s="537">
        <v>655793588615</v>
      </c>
      <c r="G19" s="537"/>
      <c r="H19" s="537">
        <v>645892816503</v>
      </c>
      <c r="I19" s="537"/>
      <c r="J19" s="537">
        <v>655793588615</v>
      </c>
      <c r="K19" s="537"/>
      <c r="L19" s="538"/>
      <c r="M19" s="538"/>
      <c r="Q19" s="541"/>
      <c r="U19" s="538"/>
      <c r="V19" s="538"/>
      <c r="W19" s="538"/>
      <c r="X19" s="538"/>
    </row>
    <row r="20" spans="2:24" s="539" customFormat="1">
      <c r="B20" s="534"/>
      <c r="C20" s="540"/>
      <c r="D20" s="535" t="s">
        <v>675</v>
      </c>
      <c r="E20" s="536"/>
      <c r="F20" s="537">
        <v>2111185551311</v>
      </c>
      <c r="G20" s="537"/>
      <c r="H20" s="537">
        <v>2117076796230</v>
      </c>
      <c r="I20" s="537"/>
      <c r="J20" s="537">
        <v>2111185551311</v>
      </c>
      <c r="K20" s="537"/>
      <c r="L20" s="538"/>
      <c r="M20" s="538"/>
      <c r="Q20" s="541"/>
      <c r="U20" s="538"/>
      <c r="V20" s="538"/>
      <c r="W20" s="538"/>
      <c r="X20" s="538"/>
    </row>
    <row r="21" spans="2:24" s="539" customFormat="1">
      <c r="B21" s="534"/>
      <c r="C21" s="540"/>
      <c r="D21" s="535" t="s">
        <v>676</v>
      </c>
      <c r="E21" s="536"/>
      <c r="F21" s="537">
        <v>0</v>
      </c>
      <c r="G21" s="537"/>
      <c r="H21" s="537">
        <v>0</v>
      </c>
      <c r="I21" s="537"/>
      <c r="J21" s="537">
        <v>0</v>
      </c>
      <c r="K21" s="537"/>
      <c r="L21" s="538"/>
      <c r="M21" s="538"/>
      <c r="Q21" s="541"/>
      <c r="U21" s="538"/>
      <c r="V21" s="538"/>
      <c r="W21" s="538"/>
      <c r="X21" s="538"/>
    </row>
    <row r="22" spans="2:24" s="539" customFormat="1">
      <c r="B22" s="534"/>
      <c r="C22" s="540"/>
      <c r="D22" s="535" t="s">
        <v>677</v>
      </c>
      <c r="E22" s="536"/>
      <c r="F22" s="537">
        <v>28208445858</v>
      </c>
      <c r="G22" s="537"/>
      <c r="H22" s="537">
        <v>28225429382</v>
      </c>
      <c r="I22" s="537"/>
      <c r="J22" s="537">
        <v>28208445858</v>
      </c>
      <c r="K22" s="537"/>
      <c r="L22" s="538"/>
      <c r="M22" s="538"/>
      <c r="Q22" s="541"/>
      <c r="U22" s="538"/>
      <c r="V22" s="538"/>
      <c r="W22" s="538"/>
      <c r="X22" s="538"/>
    </row>
    <row r="23" spans="2:24" s="539" customFormat="1">
      <c r="B23" s="534" t="s">
        <v>678</v>
      </c>
      <c r="C23" s="535"/>
      <c r="D23" s="535"/>
      <c r="E23" s="536"/>
      <c r="F23" s="537"/>
      <c r="G23" s="537">
        <v>3362489574911</v>
      </c>
      <c r="H23" s="537"/>
      <c r="I23" s="537">
        <v>3274292783749</v>
      </c>
      <c r="J23" s="537"/>
      <c r="K23" s="537">
        <v>3362489574911</v>
      </c>
      <c r="L23" s="538"/>
      <c r="M23" s="538"/>
      <c r="U23" s="538"/>
      <c r="V23" s="538"/>
      <c r="W23" s="538"/>
      <c r="X23" s="538"/>
    </row>
    <row r="24" spans="2:24" s="539" customFormat="1">
      <c r="B24" s="534" t="s">
        <v>679</v>
      </c>
      <c r="C24" s="535"/>
      <c r="D24" s="535"/>
      <c r="E24" s="536"/>
      <c r="F24" s="537"/>
      <c r="G24" s="537"/>
      <c r="H24" s="537"/>
      <c r="I24" s="537"/>
      <c r="J24" s="537"/>
      <c r="K24" s="537"/>
      <c r="L24" s="538"/>
      <c r="M24" s="538"/>
      <c r="U24" s="538"/>
      <c r="V24" s="538"/>
      <c r="W24" s="538"/>
      <c r="X24" s="538"/>
    </row>
    <row r="25" spans="2:24" s="539" customFormat="1">
      <c r="B25" s="534"/>
      <c r="C25" s="535" t="s">
        <v>680</v>
      </c>
      <c r="D25" s="535"/>
      <c r="E25" s="536"/>
      <c r="F25" s="537"/>
      <c r="G25" s="537">
        <v>563570747426</v>
      </c>
      <c r="H25" s="537"/>
      <c r="I25" s="537">
        <v>469175523068</v>
      </c>
      <c r="J25" s="537"/>
      <c r="K25" s="537">
        <v>563570747426</v>
      </c>
      <c r="L25" s="538"/>
      <c r="M25" s="538"/>
      <c r="U25" s="538"/>
      <c r="V25" s="538"/>
      <c r="W25" s="538"/>
      <c r="X25" s="538"/>
    </row>
    <row r="26" spans="2:24" s="539" customFormat="1">
      <c r="B26" s="534"/>
      <c r="C26" s="540"/>
      <c r="D26" s="535" t="s">
        <v>681</v>
      </c>
      <c r="E26" s="536"/>
      <c r="F26" s="537">
        <v>429263656971</v>
      </c>
      <c r="G26" s="537"/>
      <c r="H26" s="537">
        <v>345174160501</v>
      </c>
      <c r="I26" s="537"/>
      <c r="J26" s="537">
        <v>429263656971</v>
      </c>
      <c r="K26" s="537"/>
      <c r="L26" s="538"/>
      <c r="M26" s="538"/>
      <c r="Q26" s="541"/>
      <c r="U26" s="538"/>
      <c r="V26" s="538"/>
      <c r="W26" s="538"/>
      <c r="X26" s="538"/>
    </row>
    <row r="27" spans="2:24" s="539" customFormat="1">
      <c r="B27" s="534"/>
      <c r="C27" s="540"/>
      <c r="D27" s="535" t="s">
        <v>682</v>
      </c>
      <c r="E27" s="536"/>
      <c r="F27" s="537">
        <v>17000000000</v>
      </c>
      <c r="G27" s="537"/>
      <c r="H27" s="537">
        <v>17000000000</v>
      </c>
      <c r="I27" s="537"/>
      <c r="J27" s="537">
        <v>17000000000</v>
      </c>
      <c r="K27" s="537"/>
      <c r="L27" s="538"/>
      <c r="M27" s="538"/>
      <c r="Q27" s="541"/>
      <c r="U27" s="538"/>
      <c r="V27" s="538"/>
      <c r="W27" s="538"/>
      <c r="X27" s="538"/>
    </row>
    <row r="28" spans="2:24" s="539" customFormat="1">
      <c r="B28" s="534"/>
      <c r="C28" s="540"/>
      <c r="D28" s="535" t="s">
        <v>827</v>
      </c>
      <c r="E28" s="536"/>
      <c r="F28" s="537">
        <v>30368058127</v>
      </c>
      <c r="G28" s="537"/>
      <c r="H28" s="537">
        <v>30216858265</v>
      </c>
      <c r="I28" s="537"/>
      <c r="J28" s="537">
        <v>30368058127</v>
      </c>
      <c r="K28" s="537"/>
      <c r="L28" s="538"/>
      <c r="M28" s="538"/>
      <c r="Q28" s="541"/>
      <c r="U28" s="538"/>
      <c r="V28" s="538"/>
      <c r="W28" s="538"/>
      <c r="X28" s="538"/>
    </row>
    <row r="29" spans="2:24" s="539" customFormat="1">
      <c r="B29" s="534"/>
      <c r="C29" s="540"/>
      <c r="D29" s="535" t="s">
        <v>683</v>
      </c>
      <c r="E29" s="536"/>
      <c r="F29" s="537">
        <v>15864869739</v>
      </c>
      <c r="G29" s="537"/>
      <c r="H29" s="537">
        <v>4530344312</v>
      </c>
      <c r="I29" s="537"/>
      <c r="J29" s="537">
        <v>15864869739</v>
      </c>
      <c r="K29" s="537"/>
      <c r="L29" s="538"/>
      <c r="M29" s="538"/>
      <c r="Q29" s="541"/>
      <c r="U29" s="538"/>
      <c r="V29" s="538"/>
      <c r="W29" s="538"/>
      <c r="X29" s="538"/>
    </row>
    <row r="30" spans="2:24" s="539" customFormat="1">
      <c r="B30" s="534"/>
      <c r="C30" s="540"/>
      <c r="D30" s="535" t="s">
        <v>685</v>
      </c>
      <c r="E30" s="536"/>
      <c r="F30" s="537">
        <v>25985499133</v>
      </c>
      <c r="G30" s="537"/>
      <c r="H30" s="537">
        <v>25759322698</v>
      </c>
      <c r="I30" s="537"/>
      <c r="J30" s="537">
        <v>25985499133</v>
      </c>
      <c r="K30" s="537"/>
      <c r="L30" s="538"/>
      <c r="M30" s="538"/>
      <c r="Q30" s="541"/>
      <c r="U30" s="538"/>
      <c r="V30" s="538"/>
      <c r="W30" s="538"/>
      <c r="X30" s="538"/>
    </row>
    <row r="31" spans="2:24" s="539" customFormat="1">
      <c r="B31" s="534"/>
      <c r="C31" s="540"/>
      <c r="D31" s="535" t="s">
        <v>686</v>
      </c>
      <c r="E31" s="536"/>
      <c r="F31" s="537">
        <v>21247389664</v>
      </c>
      <c r="G31" s="537"/>
      <c r="H31" s="537">
        <v>23012009162</v>
      </c>
      <c r="I31" s="537"/>
      <c r="J31" s="537">
        <v>21247389664</v>
      </c>
      <c r="K31" s="537"/>
      <c r="L31" s="538"/>
      <c r="M31" s="538"/>
      <c r="Q31" s="541"/>
      <c r="U31" s="538"/>
      <c r="V31" s="538"/>
      <c r="W31" s="538"/>
      <c r="X31" s="538"/>
    </row>
    <row r="32" spans="2:24" s="539" customFormat="1">
      <c r="B32" s="534"/>
      <c r="C32" s="540"/>
      <c r="D32" s="535" t="s">
        <v>687</v>
      </c>
      <c r="E32" s="536"/>
      <c r="F32" s="537">
        <v>23841273792</v>
      </c>
      <c r="G32" s="537"/>
      <c r="H32" s="537">
        <v>23482828130</v>
      </c>
      <c r="I32" s="537"/>
      <c r="J32" s="537">
        <v>23841273792</v>
      </c>
      <c r="K32" s="537"/>
      <c r="L32" s="538"/>
      <c r="M32" s="538"/>
      <c r="Q32" s="541"/>
      <c r="U32" s="538"/>
      <c r="V32" s="538"/>
      <c r="W32" s="538"/>
      <c r="X32" s="538"/>
    </row>
    <row r="33" spans="2:24" s="539" customFormat="1">
      <c r="B33" s="534"/>
      <c r="C33" s="535" t="s">
        <v>688</v>
      </c>
      <c r="D33" s="535"/>
      <c r="E33" s="536"/>
      <c r="F33" s="537"/>
      <c r="G33" s="537">
        <v>2339525394979</v>
      </c>
      <c r="H33" s="537"/>
      <c r="I33" s="537">
        <v>2401978206406</v>
      </c>
      <c r="J33" s="537"/>
      <c r="K33" s="537">
        <v>2339525394979</v>
      </c>
      <c r="L33" s="538"/>
      <c r="M33" s="538"/>
      <c r="U33" s="538"/>
      <c r="V33" s="538"/>
      <c r="W33" s="538"/>
      <c r="X33" s="538"/>
    </row>
    <row r="34" spans="2:24" s="539" customFormat="1">
      <c r="B34" s="534"/>
      <c r="C34" s="540"/>
      <c r="D34" s="535" t="s">
        <v>689</v>
      </c>
      <c r="E34" s="536"/>
      <c r="F34" s="537">
        <v>22947157357</v>
      </c>
      <c r="G34" s="537"/>
      <c r="H34" s="537">
        <v>40905226283</v>
      </c>
      <c r="I34" s="537"/>
      <c r="J34" s="537">
        <v>22947157357</v>
      </c>
      <c r="K34" s="537"/>
      <c r="L34" s="538"/>
      <c r="M34" s="538"/>
      <c r="Q34" s="541"/>
      <c r="U34" s="538"/>
      <c r="V34" s="538"/>
      <c r="W34" s="538"/>
      <c r="X34" s="538"/>
    </row>
    <row r="35" spans="2:24" s="539" customFormat="1">
      <c r="B35" s="534"/>
      <c r="C35" s="540"/>
      <c r="D35" s="535" t="s">
        <v>690</v>
      </c>
      <c r="E35" s="536"/>
      <c r="F35" s="537">
        <v>1705365951610</v>
      </c>
      <c r="G35" s="537"/>
      <c r="H35" s="537">
        <v>1704645490771</v>
      </c>
      <c r="I35" s="537"/>
      <c r="J35" s="537">
        <v>1705365951610</v>
      </c>
      <c r="K35" s="537"/>
      <c r="L35" s="538"/>
      <c r="M35" s="538"/>
      <c r="Q35" s="541"/>
      <c r="U35" s="538"/>
      <c r="V35" s="538"/>
      <c r="W35" s="538"/>
      <c r="X35" s="538"/>
    </row>
    <row r="36" spans="2:24" s="539" customFormat="1">
      <c r="B36" s="534"/>
      <c r="C36" s="540"/>
      <c r="D36" s="535" t="s">
        <v>691</v>
      </c>
      <c r="E36" s="536"/>
      <c r="F36" s="537">
        <v>266268566727</v>
      </c>
      <c r="G36" s="537"/>
      <c r="H36" s="537">
        <v>266182017279</v>
      </c>
      <c r="I36" s="537"/>
      <c r="J36" s="537">
        <v>266268566727</v>
      </c>
      <c r="K36" s="537"/>
      <c r="L36" s="538"/>
      <c r="M36" s="538"/>
      <c r="Q36" s="541"/>
      <c r="U36" s="538"/>
      <c r="V36" s="538"/>
      <c r="W36" s="538"/>
      <c r="X36" s="538"/>
    </row>
    <row r="37" spans="2:24" s="539" customFormat="1">
      <c r="B37" s="534"/>
      <c r="C37" s="540"/>
      <c r="D37" s="535" t="s">
        <v>692</v>
      </c>
      <c r="E37" s="536"/>
      <c r="F37" s="537">
        <v>198257757814</v>
      </c>
      <c r="G37" s="537"/>
      <c r="H37" s="537">
        <v>209716238671</v>
      </c>
      <c r="I37" s="537"/>
      <c r="J37" s="537">
        <v>198257757814</v>
      </c>
      <c r="K37" s="537"/>
      <c r="L37" s="538"/>
      <c r="M37" s="538"/>
      <c r="Q37" s="541"/>
      <c r="U37" s="538"/>
      <c r="V37" s="538"/>
      <c r="W37" s="538"/>
      <c r="X37" s="538"/>
    </row>
    <row r="38" spans="2:24" s="539" customFormat="1">
      <c r="B38" s="534"/>
      <c r="C38" s="540"/>
      <c r="D38" s="535" t="s">
        <v>693</v>
      </c>
      <c r="E38" s="536"/>
      <c r="F38" s="537">
        <v>111425586509</v>
      </c>
      <c r="G38" s="537"/>
      <c r="H38" s="537">
        <v>142340993447</v>
      </c>
      <c r="I38" s="537"/>
      <c r="J38" s="537">
        <v>111425586509</v>
      </c>
      <c r="K38" s="537"/>
      <c r="L38" s="538"/>
      <c r="M38" s="538"/>
      <c r="Q38" s="541"/>
      <c r="U38" s="538"/>
      <c r="V38" s="538"/>
      <c r="W38" s="538"/>
      <c r="X38" s="538"/>
    </row>
    <row r="39" spans="2:24" s="539" customFormat="1">
      <c r="B39" s="534"/>
      <c r="C39" s="540"/>
      <c r="D39" s="535" t="s">
        <v>695</v>
      </c>
      <c r="E39" s="536"/>
      <c r="F39" s="537">
        <v>8745212423</v>
      </c>
      <c r="G39" s="537"/>
      <c r="H39" s="537">
        <v>8739290210</v>
      </c>
      <c r="I39" s="537"/>
      <c r="J39" s="537">
        <v>8745212423</v>
      </c>
      <c r="K39" s="537"/>
      <c r="L39" s="538"/>
      <c r="M39" s="538"/>
      <c r="Q39" s="541"/>
      <c r="U39" s="538"/>
      <c r="V39" s="538"/>
      <c r="W39" s="538"/>
      <c r="X39" s="538"/>
    </row>
    <row r="40" spans="2:24" s="539" customFormat="1">
      <c r="B40" s="534"/>
      <c r="C40" s="540"/>
      <c r="D40" s="535" t="s">
        <v>696</v>
      </c>
      <c r="E40" s="536"/>
      <c r="F40" s="537">
        <v>11806473513</v>
      </c>
      <c r="G40" s="537"/>
      <c r="H40" s="537">
        <v>13384209514</v>
      </c>
      <c r="I40" s="537"/>
      <c r="J40" s="537">
        <v>11806473513</v>
      </c>
      <c r="K40" s="537"/>
      <c r="L40" s="538"/>
      <c r="M40" s="538"/>
      <c r="Q40" s="541"/>
      <c r="U40" s="538"/>
      <c r="V40" s="538"/>
      <c r="W40" s="538"/>
      <c r="X40" s="538"/>
    </row>
    <row r="41" spans="2:24" s="539" customFormat="1">
      <c r="B41" s="534"/>
      <c r="C41" s="540"/>
      <c r="D41" s="535" t="s">
        <v>697</v>
      </c>
      <c r="E41" s="536"/>
      <c r="F41" s="537">
        <v>14708689026</v>
      </c>
      <c r="G41" s="537"/>
      <c r="H41" s="537">
        <v>16064740231</v>
      </c>
      <c r="I41" s="537"/>
      <c r="J41" s="537">
        <v>14708689026</v>
      </c>
      <c r="K41" s="537"/>
      <c r="L41" s="538"/>
      <c r="M41" s="538"/>
      <c r="Q41" s="541"/>
      <c r="U41" s="538"/>
      <c r="V41" s="538"/>
      <c r="W41" s="538"/>
      <c r="X41" s="538"/>
    </row>
    <row r="42" spans="2:24" s="539" customFormat="1">
      <c r="B42" s="534" t="s">
        <v>698</v>
      </c>
      <c r="C42" s="535"/>
      <c r="D42" s="535"/>
      <c r="E42" s="536"/>
      <c r="F42" s="537"/>
      <c r="G42" s="537">
        <v>2903096142405</v>
      </c>
      <c r="H42" s="537"/>
      <c r="I42" s="537">
        <v>2871153729474</v>
      </c>
      <c r="J42" s="537"/>
      <c r="K42" s="537">
        <v>2903096142405</v>
      </c>
      <c r="L42" s="538"/>
      <c r="M42" s="538"/>
      <c r="U42" s="538"/>
      <c r="V42" s="538"/>
      <c r="W42" s="538"/>
      <c r="X42" s="538"/>
    </row>
    <row r="43" spans="2:24" s="539" customFormat="1">
      <c r="B43" s="534" t="s">
        <v>699</v>
      </c>
      <c r="C43" s="535"/>
      <c r="D43" s="535"/>
      <c r="E43" s="536"/>
      <c r="F43" s="537"/>
      <c r="G43" s="537"/>
      <c r="H43" s="537"/>
      <c r="I43" s="537"/>
      <c r="J43" s="537"/>
      <c r="K43" s="537"/>
      <c r="L43" s="538"/>
      <c r="M43" s="538"/>
      <c r="U43" s="538"/>
      <c r="V43" s="538"/>
      <c r="W43" s="538"/>
      <c r="X43" s="538"/>
    </row>
    <row r="44" spans="2:24" s="539" customFormat="1">
      <c r="B44" s="534"/>
      <c r="C44" s="540" t="s">
        <v>700</v>
      </c>
      <c r="D44" s="535" t="s">
        <v>701</v>
      </c>
      <c r="E44" s="536"/>
      <c r="F44" s="542"/>
      <c r="G44" s="537">
        <v>37942918500</v>
      </c>
      <c r="H44" s="542"/>
      <c r="I44" s="537">
        <v>37942918500</v>
      </c>
      <c r="J44" s="542"/>
      <c r="K44" s="537">
        <v>37942918500</v>
      </c>
      <c r="L44" s="538"/>
      <c r="M44" s="538"/>
      <c r="Q44" s="541"/>
      <c r="V44" s="538"/>
      <c r="W44" s="538"/>
      <c r="X44" s="538"/>
    </row>
    <row r="45" spans="2:24" s="539" customFormat="1">
      <c r="B45" s="534"/>
      <c r="C45" s="540" t="s">
        <v>702</v>
      </c>
      <c r="D45" s="535" t="s">
        <v>703</v>
      </c>
      <c r="E45" s="536"/>
      <c r="F45" s="542"/>
      <c r="G45" s="537">
        <v>303154651829</v>
      </c>
      <c r="H45" s="542"/>
      <c r="I45" s="537">
        <v>303154651829</v>
      </c>
      <c r="J45" s="542"/>
      <c r="K45" s="537">
        <v>303154651829</v>
      </c>
      <c r="L45" s="538"/>
      <c r="M45" s="538"/>
      <c r="Q45" s="541"/>
      <c r="V45" s="538"/>
      <c r="W45" s="538"/>
      <c r="X45" s="538"/>
    </row>
    <row r="46" spans="2:24" s="539" customFormat="1">
      <c r="B46" s="534"/>
      <c r="C46" s="540" t="s">
        <v>704</v>
      </c>
      <c r="D46" s="535" t="s">
        <v>705</v>
      </c>
      <c r="E46" s="536"/>
      <c r="F46" s="542"/>
      <c r="G46" s="537">
        <v>12608521317</v>
      </c>
      <c r="H46" s="542"/>
      <c r="I46" s="537">
        <v>430419850</v>
      </c>
      <c r="J46" s="542"/>
      <c r="K46" s="537">
        <v>12608521317</v>
      </c>
      <c r="L46" s="538"/>
      <c r="M46" s="538"/>
      <c r="Q46" s="541"/>
      <c r="V46" s="538"/>
      <c r="W46" s="538"/>
      <c r="X46" s="538"/>
    </row>
    <row r="47" spans="2:24" s="539" customFormat="1">
      <c r="B47" s="534"/>
      <c r="C47" s="540" t="s">
        <v>706</v>
      </c>
      <c r="D47" s="535" t="s">
        <v>707</v>
      </c>
      <c r="E47" s="536"/>
      <c r="F47" s="542"/>
      <c r="G47" s="537">
        <v>105687340860</v>
      </c>
      <c r="H47" s="542"/>
      <c r="I47" s="537">
        <v>61611064096</v>
      </c>
      <c r="J47" s="542"/>
      <c r="K47" s="537">
        <v>105687340860</v>
      </c>
      <c r="L47" s="538"/>
      <c r="M47" s="538"/>
      <c r="Q47" s="541"/>
      <c r="V47" s="538"/>
      <c r="W47" s="538"/>
      <c r="X47" s="538"/>
    </row>
    <row r="48" spans="2:24" s="539" customFormat="1">
      <c r="B48" s="534" t="s">
        <v>708</v>
      </c>
      <c r="C48" s="535"/>
      <c r="D48" s="535"/>
      <c r="E48" s="536"/>
      <c r="F48" s="537"/>
      <c r="G48" s="537">
        <v>459393432506</v>
      </c>
      <c r="H48" s="537"/>
      <c r="I48" s="537">
        <v>403139054275</v>
      </c>
      <c r="J48" s="537"/>
      <c r="K48" s="537">
        <v>459393432506</v>
      </c>
      <c r="L48" s="538"/>
      <c r="M48" s="538"/>
      <c r="U48" s="538"/>
      <c r="V48" s="538"/>
      <c r="W48" s="538"/>
      <c r="X48" s="538"/>
    </row>
    <row r="49" spans="2:25" s="539" customFormat="1">
      <c r="B49" s="534" t="s">
        <v>709</v>
      </c>
      <c r="C49" s="535"/>
      <c r="D49" s="535"/>
      <c r="E49" s="536"/>
      <c r="F49" s="537"/>
      <c r="G49" s="537">
        <v>3362489574911</v>
      </c>
      <c r="H49" s="537"/>
      <c r="I49" s="537">
        <v>3274292783749</v>
      </c>
      <c r="J49" s="537"/>
      <c r="K49" s="537">
        <v>3362489574911</v>
      </c>
      <c r="L49" s="538"/>
      <c r="M49" s="538"/>
      <c r="U49" s="538"/>
      <c r="V49" s="538"/>
      <c r="W49" s="538"/>
      <c r="X49" s="538"/>
    </row>
    <row r="50" spans="2:25">
      <c r="D50" s="528"/>
      <c r="E50" s="528"/>
      <c r="R50" s="528"/>
      <c r="S50" s="528"/>
      <c r="T50" s="543"/>
    </row>
    <row r="51" spans="2:25">
      <c r="D51" s="528"/>
      <c r="E51" s="528"/>
      <c r="R51" s="528"/>
      <c r="S51" s="528"/>
      <c r="T51" s="543"/>
    </row>
    <row r="52" spans="2:25" ht="19.5">
      <c r="B52" s="1067" t="s">
        <v>889</v>
      </c>
      <c r="C52" s="1067"/>
      <c r="D52" s="1067"/>
      <c r="E52" s="1067"/>
      <c r="F52" s="1067"/>
      <c r="G52" s="1067"/>
      <c r="H52" s="1067"/>
      <c r="I52" s="1067"/>
      <c r="J52" s="1067"/>
      <c r="K52" s="1067"/>
      <c r="L52" s="526"/>
      <c r="M52" s="526"/>
      <c r="N52" s="527"/>
      <c r="P52" s="526"/>
      <c r="Q52" s="526"/>
      <c r="R52" s="526"/>
      <c r="S52" s="526"/>
      <c r="T52" s="526"/>
      <c r="U52" s="526"/>
      <c r="V52" s="526"/>
      <c r="W52" s="526"/>
      <c r="X52" s="526"/>
      <c r="Y52" s="527"/>
    </row>
    <row r="53" spans="2:25">
      <c r="B53" s="532"/>
      <c r="C53" s="532"/>
      <c r="D53" s="532"/>
      <c r="E53" s="532"/>
      <c r="F53" s="532"/>
      <c r="G53" s="532"/>
      <c r="H53" s="532"/>
      <c r="I53" s="532"/>
      <c r="J53" s="532"/>
      <c r="K53" s="532"/>
      <c r="L53" s="532"/>
      <c r="M53" s="532"/>
      <c r="P53" s="532"/>
      <c r="Q53" s="532"/>
      <c r="R53" s="532"/>
      <c r="S53" s="532"/>
      <c r="T53" s="532"/>
      <c r="U53" s="532"/>
      <c r="V53" s="532"/>
      <c r="W53" s="532"/>
      <c r="X53" s="532"/>
    </row>
    <row r="54" spans="2:25">
      <c r="B54" s="532"/>
      <c r="C54" s="532"/>
      <c r="D54" s="532"/>
      <c r="E54" s="532"/>
      <c r="F54" s="532"/>
      <c r="G54" s="532"/>
      <c r="H54" s="532"/>
      <c r="I54" s="532"/>
      <c r="J54" s="532"/>
      <c r="K54" s="532"/>
      <c r="L54" s="532"/>
      <c r="M54" s="532"/>
      <c r="P54" s="532"/>
      <c r="Q54" s="532"/>
      <c r="R54" s="532"/>
      <c r="S54" s="532"/>
      <c r="T54" s="532"/>
      <c r="U54" s="532"/>
      <c r="V54" s="532"/>
      <c r="W54" s="532"/>
      <c r="X54" s="532"/>
    </row>
    <row r="56" spans="2:25">
      <c r="B56" s="379" t="s">
        <v>890</v>
      </c>
      <c r="M56" s="528"/>
      <c r="X56" s="528"/>
    </row>
    <row r="57" spans="2:25">
      <c r="B57" s="529" t="s">
        <v>885</v>
      </c>
      <c r="C57" s="530"/>
      <c r="D57" s="530"/>
      <c r="E57" s="531"/>
      <c r="F57" s="1063" t="s">
        <v>886</v>
      </c>
      <c r="G57" s="1064"/>
      <c r="H57" s="1063" t="s">
        <v>887</v>
      </c>
      <c r="I57" s="1064"/>
      <c r="J57" s="1065" t="s">
        <v>888</v>
      </c>
      <c r="K57" s="1066"/>
      <c r="L57" s="532"/>
      <c r="M57" s="532"/>
      <c r="P57" s="532"/>
      <c r="Q57" s="532"/>
      <c r="R57" s="532"/>
      <c r="S57" s="532"/>
      <c r="T57" s="533"/>
      <c r="U57" s="532"/>
      <c r="V57" s="532"/>
      <c r="W57" s="532"/>
      <c r="X57" s="532"/>
    </row>
    <row r="58" spans="2:25" s="539" customFormat="1">
      <c r="B58" s="534" t="s">
        <v>700</v>
      </c>
      <c r="C58" s="535" t="s">
        <v>713</v>
      </c>
      <c r="D58" s="535"/>
      <c r="E58" s="536"/>
      <c r="F58" s="537"/>
      <c r="G58" s="537">
        <v>1792829162966</v>
      </c>
      <c r="H58" s="537"/>
      <c r="I58" s="537">
        <v>1290462789774</v>
      </c>
      <c r="J58" s="537"/>
      <c r="K58" s="537">
        <f>+G58-I58</f>
        <v>502366373192</v>
      </c>
      <c r="L58" s="538"/>
      <c r="M58" s="538"/>
      <c r="U58" s="538"/>
      <c r="V58" s="538"/>
      <c r="W58" s="538"/>
      <c r="X58" s="538"/>
    </row>
    <row r="59" spans="2:25" s="539" customFormat="1">
      <c r="B59" s="534" t="s">
        <v>702</v>
      </c>
      <c r="C59" s="535" t="s">
        <v>714</v>
      </c>
      <c r="D59" s="535"/>
      <c r="E59" s="536"/>
      <c r="G59" s="537">
        <v>1647511558073</v>
      </c>
      <c r="I59" s="537">
        <v>1189380840926</v>
      </c>
      <c r="K59" s="537">
        <f>+G59-I59</f>
        <v>458130717147</v>
      </c>
      <c r="M59" s="538"/>
      <c r="V59" s="538"/>
      <c r="X59" s="538"/>
    </row>
    <row r="60" spans="2:25" s="539" customFormat="1">
      <c r="B60" s="534" t="s">
        <v>704</v>
      </c>
      <c r="C60" s="535" t="s">
        <v>715</v>
      </c>
      <c r="D60" s="535"/>
      <c r="E60" s="536"/>
      <c r="F60" s="537"/>
      <c r="G60" s="537">
        <v>145317604893</v>
      </c>
      <c r="H60" s="537"/>
      <c r="I60" s="537">
        <v>101081948848</v>
      </c>
      <c r="J60" s="537"/>
      <c r="K60" s="537">
        <f>+K58-K59</f>
        <v>44235656045</v>
      </c>
      <c r="L60" s="538"/>
      <c r="M60" s="544">
        <f>+G60-I60-K60</f>
        <v>0</v>
      </c>
      <c r="U60" s="538"/>
      <c r="V60" s="538"/>
      <c r="W60" s="538"/>
      <c r="X60" s="538"/>
    </row>
    <row r="61" spans="2:25" s="539" customFormat="1">
      <c r="B61" s="534"/>
      <c r="C61" s="535" t="s">
        <v>716</v>
      </c>
      <c r="D61" s="535"/>
      <c r="E61" s="536"/>
      <c r="F61" s="537">
        <v>3562577051</v>
      </c>
      <c r="G61" s="537"/>
      <c r="H61" s="537">
        <v>2845328154</v>
      </c>
      <c r="I61" s="537"/>
      <c r="J61" s="537">
        <f>+F61-H61</f>
        <v>717248897</v>
      </c>
      <c r="K61" s="537"/>
      <c r="L61" s="538"/>
      <c r="M61" s="538"/>
      <c r="U61" s="538"/>
      <c r="V61" s="538"/>
      <c r="W61" s="538"/>
      <c r="X61" s="538"/>
    </row>
    <row r="62" spans="2:25" s="539" customFormat="1">
      <c r="B62" s="534"/>
      <c r="C62" s="535" t="s">
        <v>717</v>
      </c>
      <c r="D62" s="535"/>
      <c r="E62" s="536"/>
      <c r="F62" s="537">
        <v>68833739480</v>
      </c>
      <c r="G62" s="537"/>
      <c r="H62" s="537">
        <v>51386978331</v>
      </c>
      <c r="I62" s="537"/>
      <c r="J62" s="537">
        <f t="shared" ref="J62:J64" si="0">+F62-H62</f>
        <v>17446761149</v>
      </c>
      <c r="K62" s="537"/>
      <c r="L62" s="538"/>
      <c r="M62" s="538"/>
      <c r="U62" s="538"/>
      <c r="V62" s="538"/>
      <c r="W62" s="538"/>
      <c r="X62" s="538"/>
    </row>
    <row r="63" spans="2:25" s="539" customFormat="1">
      <c r="B63" s="534"/>
      <c r="C63" s="535" t="s">
        <v>719</v>
      </c>
      <c r="D63" s="535"/>
      <c r="E63" s="536"/>
      <c r="F63" s="537">
        <v>3652960716</v>
      </c>
      <c r="G63" s="537"/>
      <c r="H63" s="537">
        <v>2858321444</v>
      </c>
      <c r="I63" s="537"/>
      <c r="J63" s="537">
        <f t="shared" si="0"/>
        <v>794639272</v>
      </c>
      <c r="K63" s="537"/>
      <c r="L63" s="538"/>
      <c r="M63" s="538"/>
      <c r="U63" s="538"/>
      <c r="V63" s="538"/>
      <c r="W63" s="538"/>
      <c r="X63" s="538"/>
    </row>
    <row r="64" spans="2:25" s="539" customFormat="1">
      <c r="B64" s="534"/>
      <c r="C64" s="535" t="s">
        <v>720</v>
      </c>
      <c r="D64" s="535"/>
      <c r="E64" s="536"/>
      <c r="F64" s="537">
        <v>24000413821</v>
      </c>
      <c r="G64" s="537"/>
      <c r="H64" s="537">
        <v>16406977946</v>
      </c>
      <c r="I64" s="537"/>
      <c r="J64" s="537">
        <f t="shared" si="0"/>
        <v>7593435875</v>
      </c>
      <c r="K64" s="537"/>
      <c r="L64" s="538"/>
      <c r="M64" s="538"/>
      <c r="U64" s="538"/>
      <c r="V64" s="538"/>
      <c r="W64" s="538"/>
      <c r="X64" s="538"/>
    </row>
    <row r="65" spans="2:24" s="539" customFormat="1">
      <c r="B65" s="534" t="s">
        <v>721</v>
      </c>
      <c r="C65" s="535"/>
      <c r="D65" s="535"/>
      <c r="E65" s="536"/>
      <c r="F65" s="537"/>
      <c r="G65" s="545">
        <f>+G60+F61-F62+F63-F64</f>
        <v>59698989359</v>
      </c>
      <c r="H65" s="537"/>
      <c r="I65" s="545">
        <v>38991642169</v>
      </c>
      <c r="J65" s="537"/>
      <c r="K65" s="545">
        <f>+K60+J61-J62+J63-J64</f>
        <v>20707347190</v>
      </c>
      <c r="L65" s="538"/>
      <c r="M65" s="544">
        <f>+G65-I65-K65</f>
        <v>0</v>
      </c>
      <c r="U65" s="538"/>
      <c r="V65" s="544"/>
      <c r="W65" s="538"/>
      <c r="X65" s="544"/>
    </row>
    <row r="66" spans="2:24" s="539" customFormat="1">
      <c r="B66" s="534"/>
      <c r="C66" s="535" t="s">
        <v>722</v>
      </c>
      <c r="D66" s="535"/>
      <c r="E66" s="536"/>
      <c r="F66" s="537">
        <v>2207750250</v>
      </c>
      <c r="H66" s="537">
        <v>10522213625</v>
      </c>
      <c r="J66" s="537">
        <f>+F66-H66</f>
        <v>-8314463375</v>
      </c>
      <c r="L66" s="538"/>
      <c r="M66" s="544"/>
      <c r="U66" s="538"/>
      <c r="W66" s="538"/>
      <c r="X66" s="544"/>
    </row>
    <row r="67" spans="2:24" s="539" customFormat="1">
      <c r="B67" s="534"/>
      <c r="C67" s="535"/>
      <c r="D67" s="535"/>
      <c r="E67" s="536"/>
      <c r="F67" s="537"/>
      <c r="G67" s="537"/>
      <c r="H67" s="537"/>
      <c r="I67" s="537"/>
      <c r="J67" s="537"/>
      <c r="K67" s="537"/>
      <c r="L67" s="538"/>
      <c r="M67" s="538"/>
      <c r="U67" s="538"/>
      <c r="V67" s="538"/>
      <c r="W67" s="538"/>
      <c r="X67" s="538"/>
    </row>
    <row r="68" spans="2:24" s="539" customFormat="1">
      <c r="B68" s="534" t="s">
        <v>723</v>
      </c>
      <c r="C68" s="546"/>
      <c r="D68" s="535"/>
      <c r="E68" s="536"/>
      <c r="F68" s="537"/>
      <c r="G68" s="545">
        <f>+G65-F66</f>
        <v>57491239109</v>
      </c>
      <c r="H68" s="537"/>
      <c r="I68" s="545">
        <v>28469428544</v>
      </c>
      <c r="J68" s="537"/>
      <c r="K68" s="545">
        <f>+K65-J66</f>
        <v>29021810565</v>
      </c>
      <c r="L68" s="538"/>
      <c r="M68" s="544">
        <f>+G68-I68-K68</f>
        <v>0</v>
      </c>
      <c r="Q68" s="547"/>
      <c r="U68" s="538"/>
      <c r="V68" s="544"/>
      <c r="W68" s="538"/>
      <c r="X68" s="544"/>
    </row>
  </sheetData>
  <mergeCells count="8">
    <mergeCell ref="F57:G57"/>
    <mergeCell ref="H57:I57"/>
    <mergeCell ref="J57:K57"/>
    <mergeCell ref="B1:K1"/>
    <mergeCell ref="F4:G4"/>
    <mergeCell ref="H4:I4"/>
    <mergeCell ref="J4:K4"/>
    <mergeCell ref="B52:K52"/>
  </mergeCells>
  <phoneticPr fontId="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09CD2-17CB-48FA-9E39-B66B38243347}">
  <dimension ref="A1:AE226"/>
  <sheetViews>
    <sheetView showGridLines="0" zoomScale="85" zoomScaleNormal="85" workbookViewId="0">
      <pane ySplit="5" topLeftCell="A6" activePane="bottomLeft" state="frozen"/>
      <selection activeCell="R213" sqref="R213"/>
      <selection pane="bottomLeft" activeCell="D23" sqref="D23"/>
    </sheetView>
    <sheetView workbookViewId="1"/>
  </sheetViews>
  <sheetFormatPr defaultColWidth="8.25" defaultRowHeight="12.75" outlineLevelRow="1"/>
  <cols>
    <col min="1" max="6" width="1.5" style="103" customWidth="1"/>
    <col min="7" max="10" width="9.625" style="103" customWidth="1"/>
    <col min="11" max="20" width="8.75" style="103" customWidth="1"/>
    <col min="21" max="21" width="9.625" style="103" customWidth="1"/>
    <col min="22" max="16384" width="8.25" style="103"/>
  </cols>
  <sheetData>
    <row r="1" spans="1:31" ht="20.25">
      <c r="B1" s="104" t="s">
        <v>891</v>
      </c>
      <c r="W1" s="105"/>
      <c r="X1" s="105"/>
      <c r="Y1" s="105"/>
      <c r="Z1" s="105"/>
      <c r="AA1" s="105"/>
      <c r="AB1" s="105"/>
      <c r="AC1" s="105"/>
      <c r="AD1" s="105"/>
      <c r="AE1" s="106"/>
    </row>
    <row r="2" spans="1:31" ht="15.75">
      <c r="B2" s="107" t="s">
        <v>892</v>
      </c>
      <c r="W2" s="105"/>
      <c r="X2" s="105"/>
      <c r="Y2" s="105"/>
      <c r="Z2" s="105"/>
      <c r="AA2" s="105"/>
      <c r="AB2" s="105"/>
      <c r="AC2" s="105"/>
      <c r="AD2" s="105"/>
      <c r="AE2" s="106"/>
    </row>
    <row r="3" spans="1:31" ht="13.5">
      <c r="I3" s="108"/>
      <c r="W3" s="105"/>
      <c r="X3" s="105"/>
      <c r="Y3" s="105"/>
      <c r="Z3" s="105"/>
      <c r="AA3" s="105"/>
      <c r="AB3" s="105"/>
      <c r="AC3" s="105"/>
      <c r="AD3" s="105"/>
    </row>
    <row r="4" spans="1:31" s="109" customFormat="1" ht="15">
      <c r="J4" s="110"/>
      <c r="L4" s="111" t="s">
        <v>893</v>
      </c>
      <c r="M4" s="112"/>
      <c r="N4" s="111"/>
      <c r="O4" s="111"/>
      <c r="P4" s="111" t="s">
        <v>894</v>
      </c>
      <c r="Q4" s="112"/>
      <c r="R4" s="112"/>
      <c r="S4" s="112"/>
      <c r="T4" s="112"/>
      <c r="W4" s="105"/>
      <c r="X4" s="105"/>
      <c r="Y4" s="105"/>
      <c r="Z4" s="105"/>
      <c r="AA4" s="105"/>
      <c r="AB4" s="105"/>
      <c r="AC4" s="105"/>
      <c r="AD4" s="105"/>
    </row>
    <row r="5" spans="1:31" s="109" customFormat="1">
      <c r="B5" s="113"/>
      <c r="C5" s="113"/>
      <c r="D5" s="113"/>
      <c r="E5" s="113"/>
      <c r="F5" s="113"/>
      <c r="G5" s="113"/>
      <c r="H5" s="113"/>
      <c r="I5" s="113"/>
      <c r="J5" s="114" t="s">
        <v>895</v>
      </c>
      <c r="K5" s="113"/>
      <c r="L5" s="115">
        <v>2019</v>
      </c>
      <c r="M5" s="115">
        <v>2020</v>
      </c>
      <c r="N5" s="115">
        <v>2021</v>
      </c>
      <c r="O5" s="115">
        <v>2022.9</v>
      </c>
      <c r="P5" s="116">
        <v>2022</v>
      </c>
      <c r="Q5" s="116">
        <v>2023</v>
      </c>
      <c r="R5" s="116">
        <v>2024</v>
      </c>
      <c r="S5" s="116">
        <v>2025</v>
      </c>
      <c r="T5" s="116">
        <v>2026</v>
      </c>
    </row>
    <row r="7" spans="1:31" s="109" customFormat="1">
      <c r="A7" s="109" t="s">
        <v>896</v>
      </c>
      <c r="B7" s="117" t="s">
        <v>897</v>
      </c>
      <c r="C7" s="118"/>
      <c r="D7" s="118"/>
      <c r="E7" s="118"/>
      <c r="F7" s="118"/>
      <c r="G7" s="118"/>
      <c r="H7" s="118"/>
      <c r="I7" s="118"/>
      <c r="J7" s="119"/>
      <c r="K7" s="118"/>
      <c r="L7" s="118"/>
      <c r="M7" s="118"/>
      <c r="N7" s="118"/>
      <c r="O7" s="118"/>
      <c r="P7" s="118"/>
      <c r="Q7" s="118"/>
      <c r="R7" s="118"/>
      <c r="S7" s="118"/>
      <c r="T7" s="118"/>
    </row>
    <row r="8" spans="1:31" s="109" customFormat="1">
      <c r="M8" s="120"/>
      <c r="N8" s="120"/>
      <c r="O8" s="120"/>
      <c r="P8" s="120"/>
      <c r="Q8" s="120"/>
      <c r="R8" s="120"/>
      <c r="S8" s="120"/>
      <c r="T8" s="120"/>
    </row>
    <row r="9" spans="1:31">
      <c r="A9" s="103" t="s">
        <v>896</v>
      </c>
      <c r="B9" s="121" t="s">
        <v>416</v>
      </c>
      <c r="C9" s="121"/>
      <c r="D9" s="121"/>
      <c r="E9" s="121"/>
      <c r="F9" s="121"/>
      <c r="G9" s="121"/>
      <c r="H9" s="121"/>
      <c r="I9" s="121"/>
      <c r="J9" s="122"/>
      <c r="K9" s="121"/>
      <c r="L9" s="123"/>
      <c r="M9" s="123"/>
      <c r="N9" s="123"/>
      <c r="O9" s="123"/>
      <c r="P9" s="123"/>
      <c r="Q9" s="123"/>
      <c r="R9" s="123"/>
      <c r="S9" s="123"/>
      <c r="T9" s="123"/>
    </row>
    <row r="10" spans="1:31">
      <c r="B10" s="124" t="s">
        <v>450</v>
      </c>
      <c r="J10" s="125" t="s">
        <v>898</v>
      </c>
      <c r="L10" s="126">
        <v>1193.1591050879997</v>
      </c>
      <c r="M10" s="126">
        <v>1339.8896100806464</v>
      </c>
      <c r="N10" s="126">
        <v>1562.3215568023895</v>
      </c>
      <c r="O10" s="126"/>
      <c r="P10" s="126">
        <v>1864.5531008432581</v>
      </c>
      <c r="Q10" s="126">
        <v>2262.6049385048809</v>
      </c>
      <c r="R10" s="126">
        <v>2697.5147550253487</v>
      </c>
      <c r="S10" s="126">
        <v>3155.8295875983526</v>
      </c>
      <c r="T10" s="126">
        <v>3596.0205972926992</v>
      </c>
    </row>
    <row r="11" spans="1:31">
      <c r="B11" s="124"/>
      <c r="C11" s="103" t="s">
        <v>358</v>
      </c>
      <c r="J11" s="125" t="s">
        <v>359</v>
      </c>
      <c r="L11" s="127"/>
      <c r="M11" s="127">
        <v>0.12297647846539705</v>
      </c>
      <c r="N11" s="127">
        <v>0.1660076658914873</v>
      </c>
      <c r="O11" s="127"/>
      <c r="P11" s="127">
        <v>0.19345028091364691</v>
      </c>
      <c r="Q11" s="127">
        <v>0.21348377661199391</v>
      </c>
      <c r="R11" s="127">
        <v>0.19221641795224498</v>
      </c>
      <c r="S11" s="127">
        <v>0.16990262304188852</v>
      </c>
      <c r="T11" s="127">
        <v>0.139485037919725</v>
      </c>
    </row>
    <row r="12" spans="1:31">
      <c r="B12" s="124"/>
      <c r="C12" s="128" t="s">
        <v>899</v>
      </c>
      <c r="D12" s="128"/>
      <c r="E12" s="128"/>
      <c r="F12" s="128"/>
      <c r="G12" s="128"/>
      <c r="H12" s="128"/>
      <c r="I12" s="128"/>
      <c r="J12" s="129" t="s">
        <v>898</v>
      </c>
      <c r="K12" s="128"/>
      <c r="L12" s="130">
        <v>854.72816145899992</v>
      </c>
      <c r="M12" s="130">
        <v>883.76516891200004</v>
      </c>
      <c r="N12" s="130">
        <v>920.80067520700015</v>
      </c>
      <c r="O12" s="130"/>
      <c r="P12" s="130">
        <v>969.40926051030351</v>
      </c>
      <c r="Q12" s="130">
        <v>1035.3403643734823</v>
      </c>
      <c r="R12" s="130">
        <v>1111.425876063857</v>
      </c>
      <c r="S12" s="130">
        <v>1201.1710125460031</v>
      </c>
      <c r="T12" s="130">
        <v>1298.0691473365084</v>
      </c>
    </row>
    <row r="13" spans="1:31">
      <c r="B13" s="124"/>
      <c r="D13" s="103" t="s">
        <v>358</v>
      </c>
      <c r="J13" s="125" t="s">
        <v>359</v>
      </c>
      <c r="L13" s="127"/>
      <c r="M13" s="127">
        <v>3.3972213344924285E-2</v>
      </c>
      <c r="N13" s="127">
        <v>4.190650140760166E-2</v>
      </c>
      <c r="O13" s="127"/>
      <c r="P13" s="127">
        <v>5.2789476172327987E-2</v>
      </c>
      <c r="Q13" s="127">
        <v>6.8011629916215455E-2</v>
      </c>
      <c r="R13" s="127">
        <v>7.3488404691356202E-2</v>
      </c>
      <c r="S13" s="127">
        <v>8.0747747928976432E-2</v>
      </c>
      <c r="T13" s="127">
        <v>8.0669724609087945E-2</v>
      </c>
    </row>
    <row r="14" spans="1:31">
      <c r="B14" s="124"/>
      <c r="D14" s="103" t="s">
        <v>900</v>
      </c>
      <c r="J14" s="125" t="s">
        <v>359</v>
      </c>
      <c r="L14" s="127">
        <v>0.71635723837179344</v>
      </c>
      <c r="M14" s="127">
        <v>0.65958058205914982</v>
      </c>
      <c r="N14" s="127">
        <v>0.58937974144810945</v>
      </c>
      <c r="O14" s="127"/>
      <c r="P14" s="127">
        <v>0.51991507244920021</v>
      </c>
      <c r="Q14" s="127">
        <v>0.45758777714753446</v>
      </c>
      <c r="R14" s="127">
        <v>0.41201846032290301</v>
      </c>
      <c r="S14" s="127">
        <v>0.38061973221441198</v>
      </c>
      <c r="T14" s="127">
        <v>0.36097377982589229</v>
      </c>
    </row>
    <row r="15" spans="1:31">
      <c r="B15" s="124"/>
      <c r="D15" s="128" t="s">
        <v>431</v>
      </c>
      <c r="E15" s="128"/>
      <c r="F15" s="128"/>
      <c r="G15" s="128"/>
      <c r="H15" s="128"/>
      <c r="I15" s="131"/>
      <c r="J15" s="129" t="s">
        <v>898</v>
      </c>
      <c r="K15" s="128"/>
      <c r="L15" s="132">
        <v>654.21080100899997</v>
      </c>
      <c r="M15" s="132">
        <v>661.31556915300007</v>
      </c>
      <c r="N15" s="132">
        <v>681.44647678500019</v>
      </c>
      <c r="O15" s="132"/>
      <c r="P15" s="132">
        <v>718.09659155023519</v>
      </c>
      <c r="Q15" s="132">
        <v>765.11815085794603</v>
      </c>
      <c r="R15" s="132">
        <v>822.9902129719236</v>
      </c>
      <c r="S15" s="132">
        <v>893.3722775281492</v>
      </c>
      <c r="T15" s="132">
        <v>967.64974817133998</v>
      </c>
    </row>
    <row r="16" spans="1:31">
      <c r="B16" s="124"/>
      <c r="D16" s="133" t="s">
        <v>432</v>
      </c>
      <c r="E16" s="133"/>
      <c r="F16" s="133"/>
      <c r="G16" s="133"/>
      <c r="H16" s="133"/>
      <c r="I16" s="134"/>
      <c r="J16" s="135" t="s">
        <v>898</v>
      </c>
      <c r="K16" s="133"/>
      <c r="L16" s="136">
        <v>200.51736044999998</v>
      </c>
      <c r="M16" s="136">
        <v>222.44959975899999</v>
      </c>
      <c r="N16" s="136">
        <v>239.354198422</v>
      </c>
      <c r="O16" s="136"/>
      <c r="P16" s="136">
        <v>251.31266896006829</v>
      </c>
      <c r="Q16" s="136">
        <v>270.22221351553617</v>
      </c>
      <c r="R16" s="136">
        <v>288.43566309193335</v>
      </c>
      <c r="S16" s="136">
        <v>307.7987350178538</v>
      </c>
      <c r="T16" s="136">
        <v>330.41939916516844</v>
      </c>
    </row>
    <row r="17" spans="2:21">
      <c r="B17" s="124"/>
      <c r="C17" s="128" t="s">
        <v>901</v>
      </c>
      <c r="D17" s="128"/>
      <c r="E17" s="128"/>
      <c r="F17" s="128"/>
      <c r="G17" s="128"/>
      <c r="H17" s="128"/>
      <c r="I17" s="128"/>
      <c r="J17" s="129" t="s">
        <v>898</v>
      </c>
      <c r="K17" s="128"/>
      <c r="L17" s="130">
        <v>250.64081579800001</v>
      </c>
      <c r="M17" s="130">
        <v>287.09181433917917</v>
      </c>
      <c r="N17" s="130">
        <v>336.88620366409179</v>
      </c>
      <c r="O17" s="130"/>
      <c r="P17" s="130">
        <v>414.62633602183575</v>
      </c>
      <c r="Q17" s="130">
        <v>485.17230529517161</v>
      </c>
      <c r="R17" s="130">
        <v>553.99900915590604</v>
      </c>
      <c r="S17" s="130">
        <v>632.51385027520371</v>
      </c>
      <c r="T17" s="130">
        <v>727.02892215237011</v>
      </c>
    </row>
    <row r="18" spans="2:21">
      <c r="B18" s="124"/>
      <c r="D18" s="103" t="s">
        <v>358</v>
      </c>
      <c r="J18" s="125" t="s">
        <v>359</v>
      </c>
      <c r="L18" s="127"/>
      <c r="M18" s="127">
        <v>0.14543121568258965</v>
      </c>
      <c r="N18" s="127">
        <v>0.17344412775936546</v>
      </c>
      <c r="O18" s="127"/>
      <c r="P18" s="127">
        <v>0.23076080739494587</v>
      </c>
      <c r="Q18" s="127">
        <v>0.17014348376949373</v>
      </c>
      <c r="R18" s="127">
        <v>0.14186033108147278</v>
      </c>
      <c r="S18" s="127">
        <v>0.14172379340339591</v>
      </c>
      <c r="T18" s="127">
        <v>0.14942767156172687</v>
      </c>
    </row>
    <row r="19" spans="2:21">
      <c r="B19" s="124"/>
      <c r="D19" s="103" t="s">
        <v>900</v>
      </c>
      <c r="J19" s="125" t="s">
        <v>359</v>
      </c>
      <c r="L19" s="127">
        <v>0.21006487293202558</v>
      </c>
      <c r="M19" s="127">
        <v>0.21426527392946904</v>
      </c>
      <c r="N19" s="127">
        <v>0.21563179628244925</v>
      </c>
      <c r="O19" s="127"/>
      <c r="P19" s="127">
        <v>0.22237303718210968</v>
      </c>
      <c r="Q19" s="127">
        <v>0.2144308522617171</v>
      </c>
      <c r="R19" s="127">
        <v>0.20537385685243456</v>
      </c>
      <c r="S19" s="127">
        <v>0.20042712469672957</v>
      </c>
      <c r="T19" s="127">
        <v>0.20217596158924153</v>
      </c>
    </row>
    <row r="20" spans="2:21">
      <c r="B20" s="124"/>
      <c r="D20" s="128" t="s">
        <v>902</v>
      </c>
      <c r="E20" s="128"/>
      <c r="F20" s="128"/>
      <c r="G20" s="128"/>
      <c r="H20" s="128"/>
      <c r="I20" s="128"/>
      <c r="J20" s="129" t="s">
        <v>898</v>
      </c>
      <c r="K20" s="128"/>
      <c r="L20" s="130">
        <v>227.088673761</v>
      </c>
      <c r="M20" s="130">
        <v>260.92991981052637</v>
      </c>
      <c r="N20" s="130">
        <v>306.44666787343897</v>
      </c>
      <c r="O20" s="130"/>
      <c r="P20" s="130">
        <v>370.49575182200044</v>
      </c>
      <c r="Q20" s="130">
        <v>418.709539729629</v>
      </c>
      <c r="R20" s="130">
        <v>461.48922969378833</v>
      </c>
      <c r="S20" s="130">
        <v>506.2556416448881</v>
      </c>
      <c r="T20" s="130">
        <v>556.7772793327814</v>
      </c>
    </row>
    <row r="21" spans="2:21">
      <c r="B21" s="124"/>
      <c r="E21" s="103" t="s">
        <v>436</v>
      </c>
      <c r="J21" s="125" t="s">
        <v>898</v>
      </c>
      <c r="L21" s="137">
        <v>21.002015141999998</v>
      </c>
      <c r="M21" s="137">
        <v>24.651491547000006</v>
      </c>
      <c r="N21" s="137">
        <v>26.815151563000001</v>
      </c>
      <c r="O21" s="137"/>
      <c r="P21" s="137">
        <v>30.993266204782724</v>
      </c>
      <c r="Q21" s="137">
        <v>34.475908000734918</v>
      </c>
      <c r="R21" s="137">
        <v>37.270897337450229</v>
      </c>
      <c r="S21" s="137">
        <v>40.108021771151058</v>
      </c>
      <c r="T21" s="137">
        <v>43.505780205513226</v>
      </c>
      <c r="U21" s="138"/>
    </row>
    <row r="22" spans="2:21">
      <c r="B22" s="124"/>
      <c r="E22" s="103" t="s">
        <v>353</v>
      </c>
      <c r="J22" s="125" t="s">
        <v>898</v>
      </c>
      <c r="L22" s="137">
        <v>92.325225108000012</v>
      </c>
      <c r="M22" s="137">
        <v>106.85697310184</v>
      </c>
      <c r="N22" s="137">
        <v>133.64209931130711</v>
      </c>
      <c r="O22" s="137"/>
      <c r="P22" s="137">
        <v>173.62596275967013</v>
      </c>
      <c r="Q22" s="137">
        <v>202.02077398087644</v>
      </c>
      <c r="R22" s="137">
        <v>226.2066408281602</v>
      </c>
      <c r="S22" s="137">
        <v>251.99913155122866</v>
      </c>
      <c r="T22" s="137">
        <v>281.62923282698171</v>
      </c>
      <c r="U22" s="138"/>
    </row>
    <row r="23" spans="2:21" s="109" customFormat="1">
      <c r="B23" s="124"/>
      <c r="C23" s="103"/>
      <c r="E23" s="103" t="s">
        <v>435</v>
      </c>
      <c r="F23" s="103"/>
      <c r="G23" s="103"/>
      <c r="H23" s="103"/>
      <c r="I23" s="103"/>
      <c r="J23" s="125" t="s">
        <v>898</v>
      </c>
      <c r="K23" s="103"/>
      <c r="L23" s="137">
        <v>68.953197505000006</v>
      </c>
      <c r="M23" s="137">
        <v>76.969977826390391</v>
      </c>
      <c r="N23" s="137">
        <v>86.466045259773395</v>
      </c>
      <c r="O23" s="137"/>
      <c r="P23" s="137">
        <v>104.08891000907259</v>
      </c>
      <c r="Q23" s="137">
        <v>112.26585771237657</v>
      </c>
      <c r="R23" s="137">
        <v>119.96907081304846</v>
      </c>
      <c r="S23" s="137">
        <v>127.79369321199104</v>
      </c>
      <c r="T23" s="137">
        <v>136.7180238862785</v>
      </c>
      <c r="U23" s="138"/>
    </row>
    <row r="24" spans="2:21">
      <c r="B24" s="124"/>
      <c r="E24" s="103" t="s">
        <v>434</v>
      </c>
      <c r="J24" s="125" t="s">
        <v>898</v>
      </c>
      <c r="L24" s="137">
        <v>44.808236005999987</v>
      </c>
      <c r="M24" s="137">
        <v>52.451477335296005</v>
      </c>
      <c r="N24" s="137">
        <v>59.523371739358495</v>
      </c>
      <c r="O24" s="137"/>
      <c r="P24" s="137">
        <v>61.787612848475028</v>
      </c>
      <c r="Q24" s="137">
        <v>69.947000035641082</v>
      </c>
      <c r="R24" s="137">
        <v>78.042620715129445</v>
      </c>
      <c r="S24" s="137">
        <v>86.354795110517372</v>
      </c>
      <c r="T24" s="137">
        <v>94.924242414007963</v>
      </c>
      <c r="U24" s="138"/>
    </row>
    <row r="25" spans="2:21">
      <c r="B25" s="124"/>
      <c r="D25" s="128" t="s">
        <v>437</v>
      </c>
      <c r="E25" s="128"/>
      <c r="F25" s="128"/>
      <c r="G25" s="128"/>
      <c r="H25" s="128"/>
      <c r="I25" s="128"/>
      <c r="J25" s="129" t="s">
        <v>898</v>
      </c>
      <c r="K25" s="128"/>
      <c r="L25" s="132">
        <v>23.552142036999996</v>
      </c>
      <c r="M25" s="132">
        <v>26.161894528652795</v>
      </c>
      <c r="N25" s="132">
        <v>30.0928691216528</v>
      </c>
      <c r="O25" s="132"/>
      <c r="P25" s="132">
        <v>43.896868743835299</v>
      </c>
      <c r="Q25" s="132">
        <v>64.379091889365952</v>
      </c>
      <c r="R25" s="132">
        <v>86.429949278217748</v>
      </c>
      <c r="S25" s="132">
        <v>115.87783683670514</v>
      </c>
      <c r="T25" s="132">
        <v>155.6565729358511</v>
      </c>
    </row>
    <row r="26" spans="2:21">
      <c r="B26" s="124"/>
      <c r="D26" s="103" t="s">
        <v>903</v>
      </c>
      <c r="J26" s="125" t="s">
        <v>898</v>
      </c>
      <c r="L26" s="137">
        <v>0</v>
      </c>
      <c r="M26" s="137">
        <v>0</v>
      </c>
      <c r="N26" s="137">
        <v>0.34666666900000004</v>
      </c>
      <c r="O26" s="137"/>
      <c r="P26" s="137">
        <v>0.23371545599999996</v>
      </c>
      <c r="Q26" s="137">
        <v>2.0836736761766397</v>
      </c>
      <c r="R26" s="137">
        <v>6.0798301838999986</v>
      </c>
      <c r="S26" s="137">
        <v>10.3803717936105</v>
      </c>
      <c r="T26" s="137">
        <v>14.595069883737523</v>
      </c>
    </row>
    <row r="27" spans="2:21">
      <c r="B27" s="124"/>
      <c r="C27" s="128" t="s">
        <v>904</v>
      </c>
      <c r="D27" s="128"/>
      <c r="E27" s="128"/>
      <c r="F27" s="128"/>
      <c r="G27" s="128"/>
      <c r="H27" s="128"/>
      <c r="I27" s="128"/>
      <c r="J27" s="129" t="s">
        <v>898</v>
      </c>
      <c r="K27" s="128"/>
      <c r="L27" s="130">
        <v>69.147807591000003</v>
      </c>
      <c r="M27" s="130">
        <v>131.24559382846712</v>
      </c>
      <c r="N27" s="130">
        <v>248.07311936429761</v>
      </c>
      <c r="O27" s="130"/>
      <c r="P27" s="130">
        <v>337.87527464408458</v>
      </c>
      <c r="Q27" s="130">
        <v>477.18371743947773</v>
      </c>
      <c r="R27" s="130">
        <v>621.54961852912243</v>
      </c>
      <c r="S27" s="130">
        <v>723.91359119606136</v>
      </c>
      <c r="T27" s="130">
        <v>777.62149274303522</v>
      </c>
      <c r="U27" s="138"/>
    </row>
    <row r="28" spans="2:21">
      <c r="B28" s="124"/>
      <c r="D28" s="103" t="s">
        <v>358</v>
      </c>
      <c r="J28" s="125" t="s">
        <v>359</v>
      </c>
      <c r="L28" s="127"/>
      <c r="M28" s="127">
        <v>0.89804418102114214</v>
      </c>
      <c r="N28" s="127">
        <v>0.89014436315873202</v>
      </c>
      <c r="O28" s="127"/>
      <c r="P28" s="127">
        <v>0.36199873452597542</v>
      </c>
      <c r="Q28" s="127">
        <v>0.41230730168740415</v>
      </c>
      <c r="R28" s="127">
        <v>0.30253735786354641</v>
      </c>
      <c r="S28" s="127">
        <v>0.16469155416615022</v>
      </c>
      <c r="T28" s="127">
        <v>7.4191039096581646E-2</v>
      </c>
    </row>
    <row r="29" spans="2:21">
      <c r="B29" s="124"/>
      <c r="D29" s="139" t="s">
        <v>900</v>
      </c>
      <c r="E29" s="139"/>
      <c r="F29" s="139"/>
      <c r="G29" s="139"/>
      <c r="H29" s="139"/>
      <c r="I29" s="139"/>
      <c r="J29" s="140" t="s">
        <v>359</v>
      </c>
      <c r="K29" s="139"/>
      <c r="L29" s="141">
        <v>5.795355145523539E-2</v>
      </c>
      <c r="M29" s="141">
        <v>9.7952542389344741E-2</v>
      </c>
      <c r="N29" s="141">
        <v>0.15878493021118517</v>
      </c>
      <c r="O29" s="141"/>
      <c r="P29" s="141">
        <v>0.18120978935449891</v>
      </c>
      <c r="Q29" s="141">
        <v>0.21090014846109129</v>
      </c>
      <c r="R29" s="141">
        <v>0.23041565106222439</v>
      </c>
      <c r="S29" s="141">
        <v>0.22938931621684097</v>
      </c>
      <c r="T29" s="141">
        <v>0.21624500519504128</v>
      </c>
    </row>
    <row r="30" spans="2:21">
      <c r="B30" s="124"/>
      <c r="D30" s="103" t="s">
        <v>278</v>
      </c>
      <c r="J30" s="125" t="s">
        <v>898</v>
      </c>
      <c r="L30" s="137">
        <v>0</v>
      </c>
      <c r="M30" s="137">
        <v>40.787869725999997</v>
      </c>
      <c r="N30" s="137">
        <v>155.08603394700003</v>
      </c>
      <c r="O30" s="137"/>
      <c r="P30" s="137">
        <v>219.50629790105472</v>
      </c>
      <c r="Q30" s="137">
        <v>287.86932304501369</v>
      </c>
      <c r="R30" s="137">
        <v>354.27433155231108</v>
      </c>
      <c r="S30" s="137">
        <v>416.14642822682208</v>
      </c>
      <c r="T30" s="137">
        <v>425.462167899544</v>
      </c>
      <c r="U30" s="138"/>
    </row>
    <row r="31" spans="2:21">
      <c r="B31" s="124"/>
      <c r="D31" s="103" t="s">
        <v>905</v>
      </c>
      <c r="J31" s="125" t="s">
        <v>898</v>
      </c>
      <c r="L31" s="137">
        <v>0</v>
      </c>
      <c r="M31" s="137">
        <v>0</v>
      </c>
      <c r="N31" s="137">
        <v>0</v>
      </c>
      <c r="O31" s="137"/>
      <c r="P31" s="137">
        <v>0</v>
      </c>
      <c r="Q31" s="137">
        <v>50.599999999999994</v>
      </c>
      <c r="R31" s="137">
        <v>107.13714285714285</v>
      </c>
      <c r="S31" s="137">
        <v>126.62428571428572</v>
      </c>
      <c r="T31" s="137">
        <v>148.28142857142856</v>
      </c>
      <c r="U31" s="138"/>
    </row>
    <row r="32" spans="2:21">
      <c r="B32" s="124"/>
      <c r="D32" s="103" t="s">
        <v>442</v>
      </c>
      <c r="J32" s="125" t="s">
        <v>898</v>
      </c>
      <c r="L32" s="137">
        <v>0</v>
      </c>
      <c r="M32" s="137">
        <v>7.2389900330000003</v>
      </c>
      <c r="N32" s="137">
        <v>10.923271363000001</v>
      </c>
      <c r="O32" s="137"/>
      <c r="P32" s="137">
        <v>22.868976743029876</v>
      </c>
      <c r="Q32" s="137">
        <v>32.488507497285589</v>
      </c>
      <c r="R32" s="137">
        <v>43.13730340111556</v>
      </c>
      <c r="S32" s="137">
        <v>54.493318484318557</v>
      </c>
      <c r="T32" s="137">
        <v>66.723984836871281</v>
      </c>
      <c r="U32" s="138"/>
    </row>
    <row r="33" spans="1:21">
      <c r="B33" s="124"/>
      <c r="D33" s="103" t="s">
        <v>280</v>
      </c>
      <c r="J33" s="125" t="s">
        <v>898</v>
      </c>
      <c r="L33" s="137">
        <v>69.147807591000003</v>
      </c>
      <c r="M33" s="137">
        <v>83.218734069467132</v>
      </c>
      <c r="N33" s="137">
        <v>82.063814054297595</v>
      </c>
      <c r="O33" s="137"/>
      <c r="P33" s="137">
        <v>95.5</v>
      </c>
      <c r="Q33" s="137">
        <v>106.22588689717847</v>
      </c>
      <c r="R33" s="137">
        <v>117.00084071855292</v>
      </c>
      <c r="S33" s="137">
        <v>126.64955877063497</v>
      </c>
      <c r="T33" s="137">
        <v>137.15391143519139</v>
      </c>
      <c r="U33" s="138"/>
    </row>
    <row r="34" spans="1:21">
      <c r="B34" s="124"/>
      <c r="C34" s="128" t="s">
        <v>443</v>
      </c>
      <c r="D34" s="128"/>
      <c r="E34" s="128"/>
      <c r="F34" s="128"/>
      <c r="G34" s="128"/>
      <c r="H34" s="128"/>
      <c r="I34" s="128"/>
      <c r="J34" s="129" t="s">
        <v>898</v>
      </c>
      <c r="K34" s="128"/>
      <c r="L34" s="130">
        <v>18.64232024</v>
      </c>
      <c r="M34" s="130">
        <v>37.787033001000012</v>
      </c>
      <c r="N34" s="130">
        <v>56.561558566999999</v>
      </c>
      <c r="O34" s="130"/>
      <c r="P34" s="130">
        <v>142.64222966703446</v>
      </c>
      <c r="Q34" s="130">
        <v>264.90855139674932</v>
      </c>
      <c r="R34" s="130">
        <v>410.5402512764631</v>
      </c>
      <c r="S34" s="130">
        <v>598.23113358108412</v>
      </c>
      <c r="T34" s="130">
        <v>793.30103506078558</v>
      </c>
      <c r="U34" s="138"/>
    </row>
    <row r="35" spans="1:21">
      <c r="B35" s="124"/>
      <c r="D35" s="103" t="s">
        <v>358</v>
      </c>
      <c r="J35" s="125" t="s">
        <v>359</v>
      </c>
      <c r="L35" s="127"/>
      <c r="M35" s="127">
        <v>1.0269490339470755</v>
      </c>
      <c r="N35" s="127">
        <v>0.49685101144361155</v>
      </c>
      <c r="O35" s="127"/>
      <c r="P35" s="127">
        <v>1.521893548920997</v>
      </c>
      <c r="Q35" s="127">
        <v>0.85715374763222307</v>
      </c>
      <c r="R35" s="127">
        <v>0.54974329485348883</v>
      </c>
      <c r="S35" s="127">
        <v>0.45718021977393786</v>
      </c>
      <c r="T35" s="127">
        <v>0.32607781596385554</v>
      </c>
    </row>
    <row r="36" spans="1:21">
      <c r="B36" s="124"/>
      <c r="D36" s="139" t="s">
        <v>900</v>
      </c>
      <c r="E36" s="139"/>
      <c r="F36" s="139"/>
      <c r="G36" s="139"/>
      <c r="H36" s="139"/>
      <c r="I36" s="139"/>
      <c r="J36" s="140" t="s">
        <v>359</v>
      </c>
      <c r="K36" s="139"/>
      <c r="L36" s="141">
        <v>1.5624337240945802E-2</v>
      </c>
      <c r="M36" s="141">
        <v>2.8201601622036349E-2</v>
      </c>
      <c r="N36" s="141">
        <v>3.6203532058256174E-2</v>
      </c>
      <c r="O36" s="141"/>
      <c r="P36" s="141">
        <v>7.6502101014191248E-2</v>
      </c>
      <c r="Q36" s="141">
        <v>0.11708122212965719</v>
      </c>
      <c r="R36" s="141">
        <v>0.15219203176243803</v>
      </c>
      <c r="S36" s="141">
        <v>0.18956382687201737</v>
      </c>
      <c r="T36" s="141">
        <v>0.22060525338982495</v>
      </c>
    </row>
    <row r="37" spans="1:21">
      <c r="B37" s="124"/>
      <c r="D37" s="103" t="s">
        <v>906</v>
      </c>
      <c r="J37" s="125" t="s">
        <v>898</v>
      </c>
      <c r="L37" s="137">
        <v>2.7781461530000002</v>
      </c>
      <c r="M37" s="137">
        <v>7.4068122089999999</v>
      </c>
      <c r="N37" s="137">
        <v>15.206891990000001</v>
      </c>
      <c r="O37" s="137"/>
      <c r="P37" s="137">
        <v>30.154288116753754</v>
      </c>
      <c r="Q37" s="137">
        <v>58.15095934611081</v>
      </c>
      <c r="R37" s="137">
        <v>111.40059702692562</v>
      </c>
      <c r="S37" s="137">
        <v>185.15981732203272</v>
      </c>
      <c r="T37" s="137">
        <v>262.05094170902544</v>
      </c>
      <c r="U37" s="138"/>
    </row>
    <row r="38" spans="1:21">
      <c r="B38" s="124"/>
      <c r="D38" s="103" t="s">
        <v>907</v>
      </c>
      <c r="J38" s="125" t="s">
        <v>898</v>
      </c>
      <c r="L38" s="137">
        <v>0</v>
      </c>
      <c r="M38" s="137">
        <v>0.17045483500000957</v>
      </c>
      <c r="N38" s="137">
        <v>4.0345532449999997</v>
      </c>
      <c r="O38" s="137"/>
      <c r="P38" s="137">
        <v>31.378475791486043</v>
      </c>
      <c r="Q38" s="137">
        <v>61.242619904277667</v>
      </c>
      <c r="R38" s="137">
        <v>78.414627102336638</v>
      </c>
      <c r="S38" s="137">
        <v>91.073046357779674</v>
      </c>
      <c r="T38" s="137">
        <v>99.289213106075351</v>
      </c>
      <c r="U38" s="138"/>
    </row>
    <row r="39" spans="1:21">
      <c r="B39" s="124"/>
      <c r="D39" s="103" t="s">
        <v>446</v>
      </c>
      <c r="J39" s="125" t="s">
        <v>898</v>
      </c>
      <c r="L39" s="137">
        <v>15.864174086999999</v>
      </c>
      <c r="M39" s="137">
        <v>30.209765957000002</v>
      </c>
      <c r="N39" s="137">
        <v>33.591691888</v>
      </c>
      <c r="O39" s="137"/>
      <c r="P39" s="137">
        <v>57.780416716428448</v>
      </c>
      <c r="Q39" s="137">
        <v>81.790831563193322</v>
      </c>
      <c r="R39" s="137">
        <v>107.05034644823085</v>
      </c>
      <c r="S39" s="137">
        <v>131.5150796624726</v>
      </c>
      <c r="T39" s="137">
        <v>147.59777868014177</v>
      </c>
      <c r="U39" s="138"/>
    </row>
    <row r="40" spans="1:21">
      <c r="B40" s="124"/>
      <c r="D40" s="103" t="s">
        <v>447</v>
      </c>
      <c r="J40" s="125" t="s">
        <v>898</v>
      </c>
      <c r="L40" s="137">
        <v>0</v>
      </c>
      <c r="M40" s="137">
        <v>0</v>
      </c>
      <c r="N40" s="137">
        <v>3.7284214439999999</v>
      </c>
      <c r="O40" s="137"/>
      <c r="P40" s="137">
        <v>5.2660490423661992</v>
      </c>
      <c r="Q40" s="137">
        <v>15.871547005325045</v>
      </c>
      <c r="R40" s="137">
        <v>55.037834717498242</v>
      </c>
      <c r="S40" s="137">
        <v>112.06926850972468</v>
      </c>
      <c r="T40" s="137">
        <v>174.33101948719988</v>
      </c>
      <c r="U40" s="138"/>
    </row>
    <row r="41" spans="1:21">
      <c r="B41" s="124"/>
      <c r="D41" s="103" t="s">
        <v>908</v>
      </c>
      <c r="J41" s="125" t="s">
        <v>898</v>
      </c>
      <c r="L41" s="137">
        <v>0</v>
      </c>
      <c r="M41" s="137">
        <v>0</v>
      </c>
      <c r="N41" s="137">
        <v>0</v>
      </c>
      <c r="O41" s="137"/>
      <c r="P41" s="137">
        <v>18.062999999999999</v>
      </c>
      <c r="Q41" s="137">
        <v>47.852593577842498</v>
      </c>
      <c r="R41" s="137">
        <v>58.636845981471701</v>
      </c>
      <c r="S41" s="137">
        <v>78.413921729074488</v>
      </c>
      <c r="T41" s="137">
        <v>110.03208207834311</v>
      </c>
      <c r="U41" s="138"/>
    </row>
    <row r="42" spans="1:21">
      <c r="B42" s="124"/>
      <c r="C42" s="142" t="s">
        <v>909</v>
      </c>
      <c r="D42" s="142"/>
      <c r="E42" s="142"/>
      <c r="F42" s="142"/>
      <c r="G42" s="142"/>
      <c r="H42" s="142"/>
      <c r="I42" s="142"/>
      <c r="J42" s="143" t="s">
        <v>898</v>
      </c>
      <c r="K42" s="142"/>
      <c r="L42" s="132">
        <v>-13.629206062</v>
      </c>
      <c r="M42" s="132">
        <v>-12.739187102000001</v>
      </c>
      <c r="N42" s="132">
        <v>-12.607416243000079</v>
      </c>
      <c r="O42" s="132"/>
      <c r="P42" s="132">
        <v>-12.607416243000079</v>
      </c>
      <c r="Q42" s="132">
        <v>-12.607416243000079</v>
      </c>
      <c r="R42" s="132">
        <v>-12.607416243000079</v>
      </c>
      <c r="S42" s="132">
        <v>-12.607416243000079</v>
      </c>
      <c r="T42" s="132">
        <v>-12.607416243000079</v>
      </c>
    </row>
    <row r="43" spans="1:21">
      <c r="B43" s="124"/>
      <c r="C43" s="144" t="s">
        <v>910</v>
      </c>
      <c r="D43" s="144"/>
      <c r="E43" s="144"/>
      <c r="F43" s="144"/>
      <c r="G43" s="144"/>
      <c r="H43" s="144"/>
      <c r="I43" s="144"/>
      <c r="J43" s="129" t="s">
        <v>898</v>
      </c>
      <c r="K43" s="144"/>
      <c r="L43" s="145">
        <v>1179.5298990259996</v>
      </c>
      <c r="M43" s="145">
        <v>1327.1504229786465</v>
      </c>
      <c r="N43" s="145">
        <v>1549.7141405593895</v>
      </c>
      <c r="O43" s="145"/>
      <c r="P43" s="145">
        <v>1851.9456846002581</v>
      </c>
      <c r="Q43" s="145">
        <v>2249.9975222618809</v>
      </c>
      <c r="R43" s="145">
        <v>2684.9073387823487</v>
      </c>
      <c r="S43" s="145">
        <v>3143.2221713553527</v>
      </c>
      <c r="T43" s="145">
        <v>3583.4131810496992</v>
      </c>
    </row>
    <row r="44" spans="1:21">
      <c r="B44" s="146"/>
      <c r="C44" s="146"/>
      <c r="D44" s="146"/>
      <c r="E44" s="146"/>
      <c r="F44" s="146"/>
      <c r="G44" s="146"/>
      <c r="H44" s="146"/>
      <c r="I44" s="146"/>
      <c r="J44" s="146"/>
      <c r="K44" s="146"/>
      <c r="L44" s="146"/>
      <c r="M44" s="146"/>
      <c r="N44" s="147"/>
      <c r="O44" s="147"/>
      <c r="P44" s="148"/>
      <c r="Q44" s="146"/>
      <c r="R44" s="146"/>
      <c r="S44" s="146"/>
      <c r="T44" s="146"/>
    </row>
    <row r="45" spans="1:21">
      <c r="A45" s="103" t="s">
        <v>896</v>
      </c>
      <c r="B45" s="121" t="s">
        <v>911</v>
      </c>
      <c r="C45" s="121"/>
      <c r="D45" s="121"/>
      <c r="E45" s="121"/>
      <c r="F45" s="121"/>
      <c r="G45" s="121"/>
      <c r="H45" s="121"/>
      <c r="I45" s="121"/>
      <c r="J45" s="122"/>
      <c r="K45" s="121"/>
      <c r="L45" s="123"/>
      <c r="M45" s="123"/>
      <c r="N45" s="123"/>
      <c r="O45" s="123"/>
      <c r="P45" s="123"/>
      <c r="Q45" s="123"/>
      <c r="R45" s="123"/>
      <c r="S45" s="123"/>
      <c r="T45" s="123"/>
    </row>
    <row r="46" spans="1:21" outlineLevel="1">
      <c r="B46" s="124" t="s">
        <v>376</v>
      </c>
      <c r="J46" s="125" t="s">
        <v>898</v>
      </c>
      <c r="L46" s="126">
        <v>623.14087977980626</v>
      </c>
      <c r="M46" s="126">
        <v>752.51277953258818</v>
      </c>
      <c r="N46" s="126">
        <v>929.45960656941202</v>
      </c>
      <c r="O46" s="126"/>
      <c r="P46" s="126">
        <v>1158.0178201799545</v>
      </c>
      <c r="Q46" s="126">
        <v>1430.094265921537</v>
      </c>
      <c r="R46" s="126">
        <v>1682.0463635229487</v>
      </c>
      <c r="S46" s="126">
        <v>1899.4040319673247</v>
      </c>
      <c r="T46" s="126">
        <v>2087.966255202025</v>
      </c>
    </row>
    <row r="47" spans="1:21" outlineLevel="1">
      <c r="B47" s="124"/>
      <c r="C47" s="103" t="s">
        <v>387</v>
      </c>
      <c r="J47" s="125" t="s">
        <v>359</v>
      </c>
      <c r="L47" s="127">
        <v>0.52226134563491211</v>
      </c>
      <c r="M47" s="127">
        <v>0.56162296794531852</v>
      </c>
      <c r="N47" s="127">
        <v>0.59492209047652211</v>
      </c>
      <c r="O47" s="127"/>
      <c r="P47" s="127">
        <v>0.62106990659382788</v>
      </c>
      <c r="Q47" s="127">
        <v>0.63205654755908769</v>
      </c>
      <c r="R47" s="127">
        <v>0.62355409192456579</v>
      </c>
      <c r="S47" s="127">
        <v>0.60187154573603197</v>
      </c>
      <c r="T47" s="127">
        <v>0.58063245154212173</v>
      </c>
    </row>
    <row r="48" spans="1:21" outlineLevel="1">
      <c r="B48" s="124"/>
      <c r="C48" s="128" t="s">
        <v>899</v>
      </c>
      <c r="D48" s="128"/>
      <c r="E48" s="128"/>
      <c r="F48" s="128"/>
      <c r="G48" s="128"/>
      <c r="H48" s="128"/>
      <c r="I48" s="128"/>
      <c r="J48" s="129" t="s">
        <v>898</v>
      </c>
      <c r="K48" s="128"/>
      <c r="L48" s="130">
        <v>370.17145395399996</v>
      </c>
      <c r="M48" s="130">
        <v>397.59935141299997</v>
      </c>
      <c r="N48" s="130">
        <v>421.33646062194123</v>
      </c>
      <c r="O48" s="130"/>
      <c r="P48" s="130">
        <v>447.87344721582406</v>
      </c>
      <c r="Q48" s="130">
        <v>475.69366721950809</v>
      </c>
      <c r="R48" s="130">
        <v>502.09216849934342</v>
      </c>
      <c r="S48" s="130">
        <v>529.79394448555263</v>
      </c>
      <c r="T48" s="130">
        <v>562.0786104551305</v>
      </c>
    </row>
    <row r="49" spans="2:20" outlineLevel="1">
      <c r="B49" s="124"/>
      <c r="D49" s="103" t="s">
        <v>387</v>
      </c>
      <c r="J49" s="125" t="s">
        <v>359</v>
      </c>
      <c r="L49" s="127">
        <v>0.43308676447740579</v>
      </c>
      <c r="M49" s="127">
        <v>0.44989253412474156</v>
      </c>
      <c r="N49" s="127">
        <v>0.45757618555961949</v>
      </c>
      <c r="O49" s="127"/>
      <c r="P49" s="127">
        <v>0.46200656983621191</v>
      </c>
      <c r="Q49" s="127">
        <v>0.45945631368034762</v>
      </c>
      <c r="R49" s="127">
        <v>0.45175497467947712</v>
      </c>
      <c r="S49" s="127">
        <v>0.44106454364279146</v>
      </c>
      <c r="T49" s="127">
        <v>0.4330113011378881</v>
      </c>
    </row>
    <row r="50" spans="2:20" outlineLevel="1">
      <c r="B50" s="124"/>
      <c r="D50" s="128" t="s">
        <v>431</v>
      </c>
      <c r="E50" s="128"/>
      <c r="F50" s="128"/>
      <c r="G50" s="128"/>
      <c r="H50" s="128"/>
      <c r="I50" s="128"/>
      <c r="J50" s="129" t="s">
        <v>898</v>
      </c>
      <c r="K50" s="128"/>
      <c r="L50" s="132">
        <v>183.44623076699997</v>
      </c>
      <c r="M50" s="132">
        <v>188.32374674599996</v>
      </c>
      <c r="N50" s="132">
        <v>195.52081554894124</v>
      </c>
      <c r="O50" s="132"/>
      <c r="P50" s="132">
        <v>211.8769081333686</v>
      </c>
      <c r="Q50" s="132">
        <v>223.10664500652854</v>
      </c>
      <c r="R50" s="132">
        <v>233.70743548806186</v>
      </c>
      <c r="S50" s="132">
        <v>244.68269455212632</v>
      </c>
      <c r="T50" s="132">
        <v>257.37947207059131</v>
      </c>
    </row>
    <row r="51" spans="2:20" outlineLevel="1">
      <c r="B51" s="124"/>
      <c r="D51" s="103" t="s">
        <v>432</v>
      </c>
      <c r="J51" s="125" t="s">
        <v>898</v>
      </c>
      <c r="L51" s="137">
        <v>186.72522318699998</v>
      </c>
      <c r="M51" s="137">
        <v>209.27560466700001</v>
      </c>
      <c r="N51" s="137">
        <v>225.81564507299998</v>
      </c>
      <c r="O51" s="137"/>
      <c r="P51" s="137">
        <v>235.99653908245548</v>
      </c>
      <c r="Q51" s="137">
        <v>252.58702221297955</v>
      </c>
      <c r="R51" s="137">
        <v>268.38473301128158</v>
      </c>
      <c r="S51" s="137">
        <v>285.11124993342628</v>
      </c>
      <c r="T51" s="137">
        <v>304.69913838453914</v>
      </c>
    </row>
    <row r="52" spans="2:20" outlineLevel="1">
      <c r="B52" s="124"/>
      <c r="C52" s="128" t="s">
        <v>901</v>
      </c>
      <c r="D52" s="128"/>
      <c r="E52" s="128"/>
      <c r="F52" s="128"/>
      <c r="G52" s="128"/>
      <c r="H52" s="128"/>
      <c r="I52" s="128"/>
      <c r="J52" s="129" t="s">
        <v>898</v>
      </c>
      <c r="K52" s="128"/>
      <c r="L52" s="130">
        <v>186.04854201680615</v>
      </c>
      <c r="M52" s="130">
        <v>214.72761098356236</v>
      </c>
      <c r="N52" s="130">
        <v>257.50082931137689</v>
      </c>
      <c r="O52" s="130"/>
      <c r="P52" s="130">
        <v>318.35375989937688</v>
      </c>
      <c r="Q52" s="130">
        <v>367.56964174199391</v>
      </c>
      <c r="R52" s="130">
        <v>414.36957137000024</v>
      </c>
      <c r="S52" s="130">
        <v>467.09105500485128</v>
      </c>
      <c r="T52" s="130">
        <v>530.35823979808617</v>
      </c>
    </row>
    <row r="53" spans="2:20" outlineLevel="1">
      <c r="B53" s="124"/>
      <c r="D53" s="103" t="s">
        <v>387</v>
      </c>
      <c r="J53" s="125" t="s">
        <v>359</v>
      </c>
      <c r="L53" s="127">
        <v>0.74229147963972886</v>
      </c>
      <c r="M53" s="127">
        <v>0.74794055510714252</v>
      </c>
      <c r="N53" s="127">
        <v>0.76435551978890226</v>
      </c>
      <c r="O53" s="127"/>
      <c r="P53" s="127">
        <v>0.76780882505883852</v>
      </c>
      <c r="Q53" s="127">
        <v>0.75760639618201209</v>
      </c>
      <c r="R53" s="127">
        <v>0.74796085285666758</v>
      </c>
      <c r="S53" s="127">
        <v>0.73846771070961092</v>
      </c>
      <c r="T53" s="127">
        <v>0.72948712718052522</v>
      </c>
    </row>
    <row r="54" spans="2:20" outlineLevel="1">
      <c r="B54" s="124"/>
      <c r="D54" s="128" t="s">
        <v>902</v>
      </c>
      <c r="E54" s="128"/>
      <c r="F54" s="128"/>
      <c r="G54" s="128"/>
      <c r="H54" s="128"/>
      <c r="I54" s="128"/>
      <c r="J54" s="129" t="s">
        <v>898</v>
      </c>
      <c r="K54" s="128"/>
      <c r="L54" s="130">
        <v>167.76116472476397</v>
      </c>
      <c r="M54" s="130">
        <v>195.82975958048269</v>
      </c>
      <c r="N54" s="130">
        <v>235.27116421437159</v>
      </c>
      <c r="O54" s="130"/>
      <c r="P54" s="130">
        <v>287.32304768321546</v>
      </c>
      <c r="Q54" s="130">
        <v>321.72098777093527</v>
      </c>
      <c r="R54" s="130">
        <v>352.8109328550965</v>
      </c>
      <c r="S54" s="130">
        <v>384.5427115459205</v>
      </c>
      <c r="T54" s="130">
        <v>419.95063482827544</v>
      </c>
    </row>
    <row r="55" spans="2:20" outlineLevel="1">
      <c r="B55" s="124"/>
      <c r="E55" s="103" t="s">
        <v>436</v>
      </c>
      <c r="J55" s="125" t="s">
        <v>898</v>
      </c>
      <c r="L55" s="137">
        <v>12.310907705999998</v>
      </c>
      <c r="M55" s="137">
        <v>14.346631382399998</v>
      </c>
      <c r="N55" s="137">
        <v>16.211375075999999</v>
      </c>
      <c r="O55" s="137"/>
      <c r="P55" s="137">
        <v>19.028507860710366</v>
      </c>
      <c r="Q55" s="137">
        <v>20.418372379907513</v>
      </c>
      <c r="R55" s="137">
        <v>21.792539767207181</v>
      </c>
      <c r="S55" s="137">
        <v>23.166787272589065</v>
      </c>
      <c r="T55" s="137">
        <v>24.818562928349465</v>
      </c>
    </row>
    <row r="56" spans="2:20" outlineLevel="1">
      <c r="B56" s="124"/>
      <c r="E56" s="103" t="s">
        <v>353</v>
      </c>
      <c r="J56" s="125" t="s">
        <v>898</v>
      </c>
      <c r="L56" s="137">
        <v>78.564932503757575</v>
      </c>
      <c r="M56" s="137">
        <v>91.595182718009809</v>
      </c>
      <c r="N56" s="137">
        <v>116.23343213762679</v>
      </c>
      <c r="O56" s="137"/>
      <c r="P56" s="137">
        <v>152.94551218623459</v>
      </c>
      <c r="Q56" s="137">
        <v>175.78117652352745</v>
      </c>
      <c r="R56" s="137">
        <v>195.03949553277104</v>
      </c>
      <c r="S56" s="137">
        <v>214.66269497197132</v>
      </c>
      <c r="T56" s="137">
        <v>237.56715095678055</v>
      </c>
    </row>
    <row r="57" spans="2:20" outlineLevel="1">
      <c r="B57" s="124"/>
      <c r="E57" s="103" t="s">
        <v>435</v>
      </c>
      <c r="J57" s="125" t="s">
        <v>898</v>
      </c>
      <c r="L57" s="137">
        <v>47.730015303999998</v>
      </c>
      <c r="M57" s="137">
        <v>52.779342102950181</v>
      </c>
      <c r="N57" s="137">
        <v>59.426098082255407</v>
      </c>
      <c r="O57" s="137"/>
      <c r="P57" s="137">
        <v>71.670021611025149</v>
      </c>
      <c r="Q57" s="137">
        <v>76.774068279123938</v>
      </c>
      <c r="R57" s="137">
        <v>81.584791288589372</v>
      </c>
      <c r="S57" s="137">
        <v>86.595158384706565</v>
      </c>
      <c r="T57" s="137">
        <v>92.364406501110409</v>
      </c>
    </row>
    <row r="58" spans="2:20" outlineLevel="1">
      <c r="B58" s="124"/>
      <c r="E58" s="149" t="s">
        <v>434</v>
      </c>
      <c r="F58" s="149"/>
      <c r="G58" s="149"/>
      <c r="H58" s="149"/>
      <c r="I58" s="149"/>
      <c r="J58" s="125" t="s">
        <v>898</v>
      </c>
      <c r="K58" s="149"/>
      <c r="L58" s="137">
        <v>29.155309211006401</v>
      </c>
      <c r="M58" s="137">
        <v>37.108603377122698</v>
      </c>
      <c r="N58" s="137">
        <v>43.400258918489421</v>
      </c>
      <c r="O58" s="137"/>
      <c r="P58" s="137">
        <v>43.679006025245364</v>
      </c>
      <c r="Q58" s="137">
        <v>48.747370588376349</v>
      </c>
      <c r="R58" s="137">
        <v>54.394106266528894</v>
      </c>
      <c r="S58" s="137">
        <v>60.118070916653572</v>
      </c>
      <c r="T58" s="137">
        <v>65.200514442034986</v>
      </c>
    </row>
    <row r="59" spans="2:20" outlineLevel="1">
      <c r="B59" s="124"/>
      <c r="D59" s="128" t="s">
        <v>437</v>
      </c>
      <c r="E59" s="128"/>
      <c r="F59" s="128"/>
      <c r="G59" s="128"/>
      <c r="H59" s="128"/>
      <c r="I59" s="128"/>
      <c r="J59" s="129" t="s">
        <v>898</v>
      </c>
      <c r="K59" s="128"/>
      <c r="L59" s="132">
        <v>18.287377292042184</v>
      </c>
      <c r="M59" s="132">
        <v>18.897851403079667</v>
      </c>
      <c r="N59" s="132">
        <v>21.919686619005311</v>
      </c>
      <c r="O59" s="132"/>
      <c r="P59" s="132">
        <v>30.673996675022558</v>
      </c>
      <c r="Q59" s="132">
        <v>44.548901968772277</v>
      </c>
      <c r="R59" s="132">
        <v>58.68447006415235</v>
      </c>
      <c r="S59" s="132">
        <v>78.226344935173316</v>
      </c>
      <c r="T59" s="132">
        <v>104.47738640472996</v>
      </c>
    </row>
    <row r="60" spans="2:20" outlineLevel="1">
      <c r="B60" s="124"/>
      <c r="D60" s="103" t="s">
        <v>903</v>
      </c>
      <c r="J60" s="125" t="s">
        <v>898</v>
      </c>
      <c r="L60" s="137">
        <v>0</v>
      </c>
      <c r="M60" s="137">
        <v>0</v>
      </c>
      <c r="N60" s="137">
        <v>0.309978478</v>
      </c>
      <c r="O60" s="137"/>
      <c r="P60" s="137">
        <v>0.35671554113883142</v>
      </c>
      <c r="Q60" s="137">
        <v>1.2997520022863789</v>
      </c>
      <c r="R60" s="137">
        <v>2.8741684507514167</v>
      </c>
      <c r="S60" s="137">
        <v>4.321998523757502</v>
      </c>
      <c r="T60" s="137">
        <v>5.9302185650807617</v>
      </c>
    </row>
    <row r="61" spans="2:20" outlineLevel="1">
      <c r="B61" s="124"/>
      <c r="C61" s="128" t="s">
        <v>904</v>
      </c>
      <c r="D61" s="128"/>
      <c r="E61" s="128"/>
      <c r="F61" s="128"/>
      <c r="G61" s="128"/>
      <c r="H61" s="128"/>
      <c r="I61" s="128"/>
      <c r="J61" s="129" t="s">
        <v>898</v>
      </c>
      <c r="K61" s="128"/>
      <c r="L61" s="130">
        <v>53.322983417999993</v>
      </c>
      <c r="M61" s="130">
        <v>109.82965993002585</v>
      </c>
      <c r="N61" s="130">
        <v>219.54678792395543</v>
      </c>
      <c r="O61" s="130"/>
      <c r="P61" s="130">
        <v>298.28731909975107</v>
      </c>
      <c r="Q61" s="130">
        <v>418.97397991533091</v>
      </c>
      <c r="R61" s="130">
        <v>541.53324010670246</v>
      </c>
      <c r="S61" s="130">
        <v>624.10108786301703</v>
      </c>
      <c r="T61" s="130">
        <v>659.65342092105254</v>
      </c>
    </row>
    <row r="62" spans="2:20" outlineLevel="1">
      <c r="B62" s="124"/>
      <c r="D62" s="139" t="s">
        <v>387</v>
      </c>
      <c r="J62" s="125" t="s">
        <v>359</v>
      </c>
      <c r="L62" s="127">
        <v>0.77114496143389355</v>
      </c>
      <c r="M62" s="127">
        <v>0.8368255019179458</v>
      </c>
      <c r="N62" s="127">
        <v>0.88500837368658636</v>
      </c>
      <c r="O62" s="127"/>
      <c r="P62" s="127">
        <v>0.88283263524969335</v>
      </c>
      <c r="Q62" s="127">
        <v>0.87801399042596273</v>
      </c>
      <c r="R62" s="127">
        <v>0.87126308819595744</v>
      </c>
      <c r="S62" s="127">
        <v>0.86212097058692794</v>
      </c>
      <c r="T62" s="127">
        <v>0.8482962817734705</v>
      </c>
    </row>
    <row r="63" spans="2:20" outlineLevel="1">
      <c r="B63" s="124"/>
      <c r="D63" s="103" t="s">
        <v>278</v>
      </c>
      <c r="E63" s="146"/>
      <c r="F63" s="146"/>
      <c r="G63" s="146"/>
      <c r="H63" s="146"/>
      <c r="I63" s="146"/>
      <c r="J63" s="129" t="s">
        <v>898</v>
      </c>
      <c r="K63" s="146"/>
      <c r="L63" s="132">
        <v>0</v>
      </c>
      <c r="M63" s="132">
        <v>35.327637405000004</v>
      </c>
      <c r="N63" s="132">
        <v>142.22629402268078</v>
      </c>
      <c r="O63" s="132"/>
      <c r="P63" s="132">
        <v>202.38465540252571</v>
      </c>
      <c r="Q63" s="132">
        <v>262.1120097366678</v>
      </c>
      <c r="R63" s="132">
        <v>318.72196603439522</v>
      </c>
      <c r="S63" s="132">
        <v>370.12747934588805</v>
      </c>
      <c r="T63" s="132">
        <v>372.49185798136551</v>
      </c>
    </row>
    <row r="64" spans="2:20" outlineLevel="1">
      <c r="B64" s="124"/>
      <c r="D64" s="103" t="s">
        <v>905</v>
      </c>
      <c r="J64" s="125" t="s">
        <v>898</v>
      </c>
      <c r="L64" s="137">
        <v>0</v>
      </c>
      <c r="M64" s="137">
        <v>0</v>
      </c>
      <c r="N64" s="137">
        <v>0</v>
      </c>
      <c r="O64" s="137"/>
      <c r="P64" s="137">
        <v>0</v>
      </c>
      <c r="Q64" s="137">
        <v>46.072528855745752</v>
      </c>
      <c r="R64" s="137">
        <v>96.385647408086044</v>
      </c>
      <c r="S64" s="137">
        <v>112.62172282746836</v>
      </c>
      <c r="T64" s="137">
        <v>129.82029660917769</v>
      </c>
    </row>
    <row r="65" spans="2:20" outlineLevel="1">
      <c r="B65" s="124"/>
      <c r="D65" s="103" t="s">
        <v>442</v>
      </c>
      <c r="J65" s="125" t="s">
        <v>898</v>
      </c>
      <c r="L65" s="137">
        <v>0</v>
      </c>
      <c r="M65" s="137">
        <v>5.9495391149999994</v>
      </c>
      <c r="N65" s="137">
        <v>9.1258647929999999</v>
      </c>
      <c r="O65" s="137"/>
      <c r="P65" s="137">
        <v>18.987575305239002</v>
      </c>
      <c r="Q65" s="137">
        <v>26.573941318932011</v>
      </c>
      <c r="R65" s="137">
        <v>35.094876101951414</v>
      </c>
      <c r="S65" s="137">
        <v>43.987654339514279</v>
      </c>
      <c r="T65" s="137">
        <v>53.534846754613895</v>
      </c>
    </row>
    <row r="66" spans="2:20" outlineLevel="1">
      <c r="B66" s="124"/>
      <c r="D66" s="103" t="s">
        <v>280</v>
      </c>
      <c r="J66" s="125" t="s">
        <v>898</v>
      </c>
      <c r="L66" s="137">
        <v>53.322983417999993</v>
      </c>
      <c r="M66" s="137">
        <v>68.552483410025843</v>
      </c>
      <c r="N66" s="137">
        <v>68.194629108274654</v>
      </c>
      <c r="O66" s="137"/>
      <c r="P66" s="137">
        <v>76.915088391986359</v>
      </c>
      <c r="Q66" s="137">
        <v>84.215500003985369</v>
      </c>
      <c r="R66" s="137">
        <v>91.330750562269856</v>
      </c>
      <c r="S66" s="137">
        <v>97.364231350146383</v>
      </c>
      <c r="T66" s="137">
        <v>103.80641957589535</v>
      </c>
    </row>
    <row r="67" spans="2:20" outlineLevel="1">
      <c r="B67" s="124"/>
      <c r="C67" s="128" t="s">
        <v>443</v>
      </c>
      <c r="D67" s="128"/>
      <c r="E67" s="128"/>
      <c r="F67" s="128"/>
      <c r="G67" s="128"/>
      <c r="H67" s="128"/>
      <c r="I67" s="128"/>
      <c r="J67" s="129" t="s">
        <v>898</v>
      </c>
      <c r="K67" s="128"/>
      <c r="L67" s="130">
        <v>13.597900391000001</v>
      </c>
      <c r="M67" s="130">
        <v>30.356157205999999</v>
      </c>
      <c r="N67" s="130">
        <v>31.075528712138539</v>
      </c>
      <c r="O67" s="130"/>
      <c r="P67" s="130">
        <v>93.503293965002626</v>
      </c>
      <c r="Q67" s="130">
        <v>167.85697704470442</v>
      </c>
      <c r="R67" s="130">
        <v>224.05138354690249</v>
      </c>
      <c r="S67" s="130">
        <v>278.41794461390373</v>
      </c>
      <c r="T67" s="130">
        <v>335.87598402775586</v>
      </c>
    </row>
    <row r="68" spans="2:20" outlineLevel="1">
      <c r="B68" s="124"/>
      <c r="D68" s="103" t="s">
        <v>387</v>
      </c>
      <c r="J68" s="125" t="s">
        <v>359</v>
      </c>
      <c r="L68" s="127">
        <v>0.72941029957331116</v>
      </c>
      <c r="M68" s="127">
        <v>0.80334852448448757</v>
      </c>
      <c r="N68" s="127">
        <v>0.54941075704849995</v>
      </c>
      <c r="O68" s="127"/>
      <c r="P68" s="127">
        <v>0.65550920076939767</v>
      </c>
      <c r="Q68" s="127">
        <v>0.63364121754343705</v>
      </c>
      <c r="R68" s="127">
        <v>0.54574766505909156</v>
      </c>
      <c r="S68" s="127">
        <v>0.46540196419945606</v>
      </c>
      <c r="T68" s="127">
        <v>0.42339032622341133</v>
      </c>
    </row>
    <row r="69" spans="2:20" outlineLevel="1">
      <c r="B69" s="124"/>
      <c r="D69" s="128" t="s">
        <v>906</v>
      </c>
      <c r="E69" s="128"/>
      <c r="F69" s="128"/>
      <c r="G69" s="128"/>
      <c r="H69" s="128"/>
      <c r="I69" s="128"/>
      <c r="J69" s="129" t="s">
        <v>898</v>
      </c>
      <c r="K69" s="128"/>
      <c r="L69" s="132">
        <v>0.89392438400000007</v>
      </c>
      <c r="M69" s="132">
        <v>2.2152455010000001</v>
      </c>
      <c r="N69" s="132">
        <v>2.9936122480000003</v>
      </c>
      <c r="O69" s="132"/>
      <c r="P69" s="132">
        <v>9.2242671112592909</v>
      </c>
      <c r="Q69" s="132">
        <v>16.15162457975606</v>
      </c>
      <c r="R69" s="132">
        <v>32.015853996962939</v>
      </c>
      <c r="S69" s="132">
        <v>41.444227135501038</v>
      </c>
      <c r="T69" s="132">
        <v>51.3050389585663</v>
      </c>
    </row>
    <row r="70" spans="2:20" outlineLevel="1">
      <c r="B70" s="124"/>
      <c r="D70" s="103" t="s">
        <v>907</v>
      </c>
      <c r="J70" s="125" t="s">
        <v>898</v>
      </c>
      <c r="L70" s="137">
        <v>0</v>
      </c>
      <c r="M70" s="137">
        <v>0.4</v>
      </c>
      <c r="N70" s="137">
        <v>2.8862267400000001</v>
      </c>
      <c r="O70" s="137"/>
      <c r="P70" s="137">
        <v>26.847071004289997</v>
      </c>
      <c r="Q70" s="137">
        <v>49.579461262710808</v>
      </c>
      <c r="R70" s="137">
        <v>62.672040990526909</v>
      </c>
      <c r="S70" s="137">
        <v>72.352000492879625</v>
      </c>
      <c r="T70" s="137">
        <v>78.660869490807656</v>
      </c>
    </row>
    <row r="71" spans="2:20" outlineLevel="1">
      <c r="B71" s="124"/>
      <c r="D71" s="103" t="s">
        <v>446</v>
      </c>
      <c r="J71" s="125" t="s">
        <v>898</v>
      </c>
      <c r="L71" s="137">
        <v>12.703976007000001</v>
      </c>
      <c r="M71" s="137">
        <v>27.740911704999998</v>
      </c>
      <c r="N71" s="137">
        <v>23.548688566999999</v>
      </c>
      <c r="O71" s="137"/>
      <c r="P71" s="137">
        <v>41.714792272510522</v>
      </c>
      <c r="Q71" s="137">
        <v>56.503115712396699</v>
      </c>
      <c r="R71" s="137">
        <v>72.639851103490173</v>
      </c>
      <c r="S71" s="137">
        <v>88.141839158299675</v>
      </c>
      <c r="T71" s="137">
        <v>98.958527413360883</v>
      </c>
    </row>
    <row r="72" spans="2:20" outlineLevel="1">
      <c r="B72" s="124"/>
      <c r="D72" s="103" t="s">
        <v>447</v>
      </c>
      <c r="J72" s="125" t="s">
        <v>898</v>
      </c>
      <c r="L72" s="137">
        <v>0</v>
      </c>
      <c r="M72" s="137">
        <v>0</v>
      </c>
      <c r="N72" s="137">
        <v>1.6470011571385408</v>
      </c>
      <c r="O72" s="137"/>
      <c r="P72" s="137">
        <v>1.9706415769428314</v>
      </c>
      <c r="Q72" s="137">
        <v>2.4742361148408341</v>
      </c>
      <c r="R72" s="137">
        <v>4.1395393498443358</v>
      </c>
      <c r="S72" s="137">
        <v>6.419462163444229</v>
      </c>
      <c r="T72" s="137">
        <v>8.8117643593619963</v>
      </c>
    </row>
    <row r="73" spans="2:20" outlineLevel="1">
      <c r="B73" s="124"/>
      <c r="D73" s="103" t="s">
        <v>908</v>
      </c>
      <c r="J73" s="125" t="s">
        <v>898</v>
      </c>
      <c r="L73" s="137">
        <v>0</v>
      </c>
      <c r="M73" s="137">
        <v>0</v>
      </c>
      <c r="N73" s="137">
        <v>0</v>
      </c>
      <c r="O73" s="137"/>
      <c r="P73" s="137">
        <v>13.746522000000001</v>
      </c>
      <c r="Q73" s="137">
        <v>43.148539374999999</v>
      </c>
      <c r="R73" s="137">
        <v>52.58409810607813</v>
      </c>
      <c r="S73" s="137">
        <v>70.060415663779182</v>
      </c>
      <c r="T73" s="137">
        <v>98.139783805659007</v>
      </c>
    </row>
    <row r="74" spans="2:20">
      <c r="B74" s="150" t="s">
        <v>912</v>
      </c>
      <c r="C74" s="146"/>
      <c r="D74" s="146"/>
      <c r="E74" s="146"/>
      <c r="F74" s="146"/>
      <c r="G74" s="146"/>
      <c r="H74" s="146"/>
      <c r="I74" s="146"/>
      <c r="J74" s="129" t="s">
        <v>898</v>
      </c>
      <c r="K74" s="146"/>
      <c r="L74" s="151">
        <v>570.01822530819345</v>
      </c>
      <c r="M74" s="151">
        <v>587.37683054805825</v>
      </c>
      <c r="N74" s="151">
        <v>632.86195023297751</v>
      </c>
      <c r="O74" s="151"/>
      <c r="P74" s="151">
        <v>706.53528066330364</v>
      </c>
      <c r="Q74" s="151">
        <v>832.51067258334388</v>
      </c>
      <c r="R74" s="151">
        <v>1015.4683915024</v>
      </c>
      <c r="S74" s="151">
        <v>1256.4255556310279</v>
      </c>
      <c r="T74" s="151">
        <v>1508.0543420906743</v>
      </c>
    </row>
    <row r="75" spans="2:20">
      <c r="B75" s="124"/>
      <c r="C75" s="103" t="s">
        <v>387</v>
      </c>
      <c r="J75" s="125" t="s">
        <v>359</v>
      </c>
      <c r="L75" s="127">
        <v>0.47773865436508789</v>
      </c>
      <c r="M75" s="127">
        <v>0.43837703205468154</v>
      </c>
      <c r="N75" s="127">
        <v>0.40507790952347794</v>
      </c>
      <c r="O75" s="127"/>
      <c r="P75" s="127">
        <v>0.37893009340617212</v>
      </c>
      <c r="Q75" s="127">
        <v>0.36794345244091226</v>
      </c>
      <c r="R75" s="127">
        <v>0.37644590807543427</v>
      </c>
      <c r="S75" s="127">
        <v>0.39812845426396803</v>
      </c>
      <c r="T75" s="127">
        <v>0.41936754845787821</v>
      </c>
    </row>
    <row r="76" spans="2:20">
      <c r="B76" s="124"/>
      <c r="C76" s="103" t="s">
        <v>358</v>
      </c>
      <c r="J76" s="125" t="s">
        <v>359</v>
      </c>
      <c r="L76" s="127"/>
      <c r="M76" s="127">
        <v>3.0452719701163034E-2</v>
      </c>
      <c r="N76" s="127">
        <v>7.743771514187725E-2</v>
      </c>
      <c r="O76" s="127"/>
      <c r="P76" s="127">
        <v>0.11641295610078073</v>
      </c>
      <c r="Q76" s="127">
        <v>0.17830021425366471</v>
      </c>
      <c r="R76" s="127">
        <v>0.21976621434933019</v>
      </c>
      <c r="S76" s="127">
        <v>0.23728672024161024</v>
      </c>
      <c r="T76" s="127">
        <v>0.20027353417948279</v>
      </c>
    </row>
    <row r="77" spans="2:20">
      <c r="B77" s="124"/>
      <c r="C77" s="128" t="s">
        <v>899</v>
      </c>
      <c r="D77" s="128"/>
      <c r="E77" s="128"/>
      <c r="F77" s="128"/>
      <c r="G77" s="128"/>
      <c r="H77" s="128"/>
      <c r="I77" s="128"/>
      <c r="J77" s="129" t="s">
        <v>898</v>
      </c>
      <c r="K77" s="128"/>
      <c r="L77" s="151">
        <v>484.55670750499996</v>
      </c>
      <c r="M77" s="151">
        <v>486.16581749900007</v>
      </c>
      <c r="N77" s="151">
        <v>499.46421458505893</v>
      </c>
      <c r="O77" s="151"/>
      <c r="P77" s="151">
        <v>521.53581329447934</v>
      </c>
      <c r="Q77" s="151">
        <v>559.64669715397417</v>
      </c>
      <c r="R77" s="151">
        <v>609.33370756451359</v>
      </c>
      <c r="S77" s="151">
        <v>671.37706806045037</v>
      </c>
      <c r="T77" s="151">
        <v>735.99053688137792</v>
      </c>
    </row>
    <row r="78" spans="2:20">
      <c r="B78" s="124"/>
      <c r="D78" s="103" t="s">
        <v>387</v>
      </c>
      <c r="J78" s="125" t="s">
        <v>359</v>
      </c>
      <c r="L78" s="127">
        <v>0.56691323552259421</v>
      </c>
      <c r="M78" s="127">
        <v>0.55010746587525849</v>
      </c>
      <c r="N78" s="127">
        <v>0.54242381444038046</v>
      </c>
      <c r="O78" s="127"/>
      <c r="P78" s="127">
        <v>0.53799343016378798</v>
      </c>
      <c r="Q78" s="127">
        <v>0.54054368631965233</v>
      </c>
      <c r="R78" s="127">
        <v>0.54824502532052288</v>
      </c>
      <c r="S78" s="127">
        <v>0.55893545635720843</v>
      </c>
      <c r="T78" s="127">
        <v>0.5669886988621119</v>
      </c>
    </row>
    <row r="79" spans="2:20">
      <c r="B79" s="124"/>
      <c r="D79" s="128" t="s">
        <v>431</v>
      </c>
      <c r="E79" s="128"/>
      <c r="F79" s="128"/>
      <c r="G79" s="128"/>
      <c r="H79" s="128"/>
      <c r="I79" s="128"/>
      <c r="J79" s="129" t="s">
        <v>898</v>
      </c>
      <c r="K79" s="128"/>
      <c r="L79" s="151">
        <v>470.76457024199999</v>
      </c>
      <c r="M79" s="151">
        <v>472.99182240700009</v>
      </c>
      <c r="N79" s="151">
        <v>485.92566123605894</v>
      </c>
      <c r="O79" s="151"/>
      <c r="P79" s="151">
        <v>506.21968341686659</v>
      </c>
      <c r="Q79" s="151">
        <v>542.0115058514175</v>
      </c>
      <c r="R79" s="151">
        <v>589.28277748386176</v>
      </c>
      <c r="S79" s="151">
        <v>648.68958297602285</v>
      </c>
      <c r="T79" s="151">
        <v>710.27027610074867</v>
      </c>
    </row>
    <row r="80" spans="2:20">
      <c r="B80" s="124"/>
      <c r="D80" s="103" t="s">
        <v>432</v>
      </c>
      <c r="J80" s="125" t="s">
        <v>898</v>
      </c>
      <c r="L80" s="152">
        <v>13.792137263000001</v>
      </c>
      <c r="M80" s="152">
        <v>13.173995091999984</v>
      </c>
      <c r="N80" s="152">
        <v>13.538553349000011</v>
      </c>
      <c r="O80" s="152"/>
      <c r="P80" s="152">
        <v>15.316129877612809</v>
      </c>
      <c r="Q80" s="152">
        <v>17.63519130255662</v>
      </c>
      <c r="R80" s="152">
        <v>20.050930080651767</v>
      </c>
      <c r="S80" s="152">
        <v>22.687485084427522</v>
      </c>
      <c r="T80" s="152">
        <v>25.720260780629303</v>
      </c>
    </row>
    <row r="81" spans="2:20">
      <c r="B81" s="124"/>
      <c r="C81" s="128" t="s">
        <v>901</v>
      </c>
      <c r="D81" s="128"/>
      <c r="E81" s="128"/>
      <c r="F81" s="128"/>
      <c r="G81" s="128"/>
      <c r="H81" s="128"/>
      <c r="I81" s="128"/>
      <c r="J81" s="129" t="s">
        <v>898</v>
      </c>
      <c r="K81" s="128"/>
      <c r="L81" s="130">
        <v>64.592273781193839</v>
      </c>
      <c r="M81" s="130">
        <v>72.364203355616837</v>
      </c>
      <c r="N81" s="130">
        <v>79.385374352714862</v>
      </c>
      <c r="O81" s="130"/>
      <c r="P81" s="130">
        <v>96.272576122458915</v>
      </c>
      <c r="Q81" s="130">
        <v>117.60266355317771</v>
      </c>
      <c r="R81" s="130">
        <v>139.62943778590585</v>
      </c>
      <c r="S81" s="130">
        <v>165.42279527035245</v>
      </c>
      <c r="T81" s="130">
        <v>196.67068235428388</v>
      </c>
    </row>
    <row r="82" spans="2:20">
      <c r="B82" s="124"/>
      <c r="D82" s="103" t="s">
        <v>387</v>
      </c>
      <c r="J82" s="125" t="s">
        <v>359</v>
      </c>
      <c r="L82" s="127">
        <v>0.25770852036027109</v>
      </c>
      <c r="M82" s="127">
        <v>0.25205944489285759</v>
      </c>
      <c r="N82" s="127">
        <v>0.23564448021109757</v>
      </c>
      <c r="O82" s="127"/>
      <c r="P82" s="127">
        <v>0.23219117494116159</v>
      </c>
      <c r="Q82" s="127">
        <v>0.24239360381798791</v>
      </c>
      <c r="R82" s="127">
        <v>0.25203914714333259</v>
      </c>
      <c r="S82" s="127">
        <v>0.26153228929038913</v>
      </c>
      <c r="T82" s="127">
        <v>0.27051287281947473</v>
      </c>
    </row>
    <row r="83" spans="2:20">
      <c r="B83" s="124"/>
      <c r="D83" s="128" t="s">
        <v>902</v>
      </c>
      <c r="E83" s="128"/>
      <c r="F83" s="128"/>
      <c r="G83" s="128"/>
      <c r="H83" s="128"/>
      <c r="I83" s="128"/>
      <c r="J83" s="129" t="s">
        <v>898</v>
      </c>
      <c r="K83" s="128"/>
      <c r="L83" s="130">
        <v>59.327509036236023</v>
      </c>
      <c r="M83" s="130">
        <v>65.100160230043713</v>
      </c>
      <c r="N83" s="130">
        <v>71.175503659067374</v>
      </c>
      <c r="O83" s="130"/>
      <c r="P83" s="130">
        <v>83.172704138785008</v>
      </c>
      <c r="Q83" s="130">
        <v>96.988551958693762</v>
      </c>
      <c r="R83" s="130">
        <v>108.67829683869185</v>
      </c>
      <c r="S83" s="130">
        <v>121.71293009896762</v>
      </c>
      <c r="T83" s="130">
        <v>136.82664450450599</v>
      </c>
    </row>
    <row r="84" spans="2:20">
      <c r="B84" s="124"/>
      <c r="E84" s="103" t="s">
        <v>436</v>
      </c>
      <c r="J84" s="125" t="s">
        <v>898</v>
      </c>
      <c r="L84" s="152">
        <v>8.6911074359999994</v>
      </c>
      <c r="M84" s="152">
        <v>10.304860164600008</v>
      </c>
      <c r="N84" s="152">
        <v>10.603776487000001</v>
      </c>
      <c r="O84" s="152"/>
      <c r="P84" s="152">
        <v>11.964758344072358</v>
      </c>
      <c r="Q84" s="152">
        <v>14.057535620827405</v>
      </c>
      <c r="R84" s="152">
        <v>15.478357570243048</v>
      </c>
      <c r="S84" s="152">
        <v>16.941234498561993</v>
      </c>
      <c r="T84" s="152">
        <v>18.687217277163761</v>
      </c>
    </row>
    <row r="85" spans="2:20">
      <c r="B85" s="124"/>
      <c r="E85" s="103" t="s">
        <v>353</v>
      </c>
      <c r="J85" s="125" t="s">
        <v>898</v>
      </c>
      <c r="L85" s="152">
        <v>13.760292604242437</v>
      </c>
      <c r="M85" s="152">
        <v>15.261790383830188</v>
      </c>
      <c r="N85" s="152">
        <v>17.408667173680314</v>
      </c>
      <c r="O85" s="152"/>
      <c r="P85" s="152">
        <v>20.680450573435536</v>
      </c>
      <c r="Q85" s="152">
        <v>26.239597457348992</v>
      </c>
      <c r="R85" s="152">
        <v>31.167145295389162</v>
      </c>
      <c r="S85" s="152">
        <v>37.336436579257338</v>
      </c>
      <c r="T85" s="152">
        <v>44.062081870201155</v>
      </c>
    </row>
    <row r="86" spans="2:20">
      <c r="B86" s="124"/>
      <c r="E86" s="103" t="s">
        <v>435</v>
      </c>
      <c r="J86" s="125" t="s">
        <v>898</v>
      </c>
      <c r="L86" s="152">
        <v>21.223182201000007</v>
      </c>
      <c r="M86" s="152">
        <v>24.190635723440209</v>
      </c>
      <c r="N86" s="152">
        <v>27.039947177517988</v>
      </c>
      <c r="O86" s="152"/>
      <c r="P86" s="152">
        <v>32.418888398047443</v>
      </c>
      <c r="Q86" s="152">
        <v>35.491789433252634</v>
      </c>
      <c r="R86" s="152">
        <v>38.384279524459089</v>
      </c>
      <c r="S86" s="152">
        <v>41.198534827284476</v>
      </c>
      <c r="T86" s="152">
        <v>44.353617385168093</v>
      </c>
    </row>
    <row r="87" spans="2:20">
      <c r="B87" s="124"/>
      <c r="E87" s="149" t="s">
        <v>434</v>
      </c>
      <c r="F87" s="149"/>
      <c r="G87" s="149"/>
      <c r="H87" s="149"/>
      <c r="I87" s="149"/>
      <c r="J87" s="125" t="s">
        <v>898</v>
      </c>
      <c r="K87" s="149"/>
      <c r="L87" s="153">
        <v>15.652926794993586</v>
      </c>
      <c r="M87" s="153">
        <v>15.342873958173307</v>
      </c>
      <c r="N87" s="153">
        <v>16.123112820869075</v>
      </c>
      <c r="O87" s="153"/>
      <c r="P87" s="153">
        <v>18.108606823229664</v>
      </c>
      <c r="Q87" s="153">
        <v>21.199629447264734</v>
      </c>
      <c r="R87" s="153">
        <v>23.648514448600551</v>
      </c>
      <c r="S87" s="153">
        <v>26.2367241938638</v>
      </c>
      <c r="T87" s="153">
        <v>29.723727971972977</v>
      </c>
    </row>
    <row r="88" spans="2:20">
      <c r="B88" s="124"/>
      <c r="D88" s="128" t="s">
        <v>437</v>
      </c>
      <c r="E88" s="128"/>
      <c r="F88" s="128"/>
      <c r="G88" s="128"/>
      <c r="H88" s="128"/>
      <c r="I88" s="128"/>
      <c r="J88" s="129" t="s">
        <v>898</v>
      </c>
      <c r="K88" s="128"/>
      <c r="L88" s="130">
        <v>5.2647647449578123</v>
      </c>
      <c r="M88" s="130">
        <v>7.2640431255731279</v>
      </c>
      <c r="N88" s="130">
        <v>8.1731825026474887</v>
      </c>
      <c r="O88" s="130"/>
      <c r="P88" s="130">
        <v>13.222872068812741</v>
      </c>
      <c r="Q88" s="130">
        <v>19.830189920593675</v>
      </c>
      <c r="R88" s="130">
        <v>27.745479214065398</v>
      </c>
      <c r="S88" s="130">
        <v>37.651491901531827</v>
      </c>
      <c r="T88" s="130">
        <v>51.179186531121147</v>
      </c>
    </row>
    <row r="89" spans="2:20">
      <c r="B89" s="124"/>
      <c r="D89" s="103" t="s">
        <v>903</v>
      </c>
      <c r="J89" s="125" t="s">
        <v>898</v>
      </c>
      <c r="L89" s="152">
        <v>0</v>
      </c>
      <c r="M89" s="152">
        <v>0</v>
      </c>
      <c r="N89" s="152">
        <v>3.6688191000000037E-2</v>
      </c>
      <c r="O89" s="152"/>
      <c r="P89" s="152">
        <v>-0.12300008513883146</v>
      </c>
      <c r="Q89" s="152">
        <v>0.7839216738902608</v>
      </c>
      <c r="R89" s="152">
        <v>3.2056617331485819</v>
      </c>
      <c r="S89" s="152">
        <v>6.0583732698529982</v>
      </c>
      <c r="T89" s="152">
        <v>8.6648513186567619</v>
      </c>
    </row>
    <row r="90" spans="2:20">
      <c r="B90" s="124"/>
      <c r="C90" s="128" t="s">
        <v>904</v>
      </c>
      <c r="D90" s="128"/>
      <c r="E90" s="128"/>
      <c r="F90" s="128"/>
      <c r="G90" s="128"/>
      <c r="H90" s="128"/>
      <c r="I90" s="128"/>
      <c r="J90" s="129" t="s">
        <v>898</v>
      </c>
      <c r="K90" s="128"/>
      <c r="L90" s="130">
        <v>15.82482417300001</v>
      </c>
      <c r="M90" s="130">
        <v>21.415933898441281</v>
      </c>
      <c r="N90" s="130">
        <v>28.526331440342197</v>
      </c>
      <c r="O90" s="130"/>
      <c r="P90" s="130">
        <v>39.587955544333525</v>
      </c>
      <c r="Q90" s="130">
        <v>58.20973752414681</v>
      </c>
      <c r="R90" s="130">
        <v>80.016378422419876</v>
      </c>
      <c r="S90" s="130">
        <v>99.812503333044262</v>
      </c>
      <c r="T90" s="130">
        <v>117.96807182198279</v>
      </c>
    </row>
    <row r="91" spans="2:20">
      <c r="B91" s="124"/>
      <c r="D91" s="139" t="s">
        <v>387</v>
      </c>
      <c r="J91" s="125" t="s">
        <v>359</v>
      </c>
      <c r="L91" s="127">
        <v>0.22885503856610639</v>
      </c>
      <c r="M91" s="127">
        <v>0.16317449808205425</v>
      </c>
      <c r="N91" s="127">
        <v>0.11499162631341375</v>
      </c>
      <c r="O91" s="127"/>
      <c r="P91" s="127">
        <v>0.11716736475030674</v>
      </c>
      <c r="Q91" s="127">
        <v>0.12198600957403724</v>
      </c>
      <c r="R91" s="127">
        <v>0.12873691180404248</v>
      </c>
      <c r="S91" s="127">
        <v>0.13787902941307192</v>
      </c>
      <c r="T91" s="127">
        <v>0.15170371822652964</v>
      </c>
    </row>
    <row r="92" spans="2:20">
      <c r="B92" s="124"/>
      <c r="D92" s="103" t="s">
        <v>278</v>
      </c>
      <c r="E92" s="146"/>
      <c r="F92" s="146"/>
      <c r="G92" s="146"/>
      <c r="H92" s="146"/>
      <c r="I92" s="146"/>
      <c r="J92" s="129" t="s">
        <v>898</v>
      </c>
      <c r="K92" s="146"/>
      <c r="L92" s="130">
        <v>0</v>
      </c>
      <c r="M92" s="130">
        <v>5.4602323209999923</v>
      </c>
      <c r="N92" s="130">
        <v>12.859739924319257</v>
      </c>
      <c r="O92" s="130"/>
      <c r="P92" s="130">
        <v>17.121642498529013</v>
      </c>
      <c r="Q92" s="130">
        <v>25.757313308345886</v>
      </c>
      <c r="R92" s="130">
        <v>35.55236551791586</v>
      </c>
      <c r="S92" s="130">
        <v>46.018948880934033</v>
      </c>
      <c r="T92" s="130">
        <v>52.970309918178486</v>
      </c>
    </row>
    <row r="93" spans="2:20">
      <c r="B93" s="124"/>
      <c r="D93" s="103" t="s">
        <v>905</v>
      </c>
      <c r="J93" s="125" t="s">
        <v>898</v>
      </c>
      <c r="L93" s="152">
        <v>0</v>
      </c>
      <c r="M93" s="152">
        <v>0</v>
      </c>
      <c r="N93" s="152">
        <v>0</v>
      </c>
      <c r="O93" s="152"/>
      <c r="P93" s="152">
        <v>0</v>
      </c>
      <c r="Q93" s="152">
        <v>4.5274711442542426</v>
      </c>
      <c r="R93" s="152">
        <v>10.751495449056804</v>
      </c>
      <c r="S93" s="152">
        <v>14.002562886817358</v>
      </c>
      <c r="T93" s="152">
        <v>18.461131962250874</v>
      </c>
    </row>
    <row r="94" spans="2:20">
      <c r="B94" s="124"/>
      <c r="D94" s="103" t="s">
        <v>442</v>
      </c>
      <c r="J94" s="125" t="s">
        <v>898</v>
      </c>
      <c r="L94" s="152">
        <v>0</v>
      </c>
      <c r="M94" s="152">
        <v>1.2894509180000009</v>
      </c>
      <c r="N94" s="152">
        <v>1.7974065700000015</v>
      </c>
      <c r="O94" s="152"/>
      <c r="P94" s="152">
        <v>3.8814014377908741</v>
      </c>
      <c r="Q94" s="152">
        <v>5.9145661783535779</v>
      </c>
      <c r="R94" s="152">
        <v>8.0424272991641459</v>
      </c>
      <c r="S94" s="152">
        <v>10.505664144804278</v>
      </c>
      <c r="T94" s="152">
        <v>13.189138082257386</v>
      </c>
    </row>
    <row r="95" spans="2:20">
      <c r="B95" s="124"/>
      <c r="D95" s="103" t="s">
        <v>280</v>
      </c>
      <c r="J95" s="125" t="s">
        <v>898</v>
      </c>
      <c r="L95" s="152">
        <v>15.82482417300001</v>
      </c>
      <c r="M95" s="152">
        <v>14.666250659441289</v>
      </c>
      <c r="N95" s="152">
        <v>13.869184946022941</v>
      </c>
      <c r="O95" s="152"/>
      <c r="P95" s="152">
        <v>18.584911608013641</v>
      </c>
      <c r="Q95" s="152">
        <v>22.0103868931931</v>
      </c>
      <c r="R95" s="152">
        <v>25.670090156283067</v>
      </c>
      <c r="S95" s="152">
        <v>29.285327420488585</v>
      </c>
      <c r="T95" s="152">
        <v>33.347491859296042</v>
      </c>
    </row>
    <row r="96" spans="2:20">
      <c r="B96" s="124"/>
      <c r="C96" s="128" t="s">
        <v>443</v>
      </c>
      <c r="D96" s="128"/>
      <c r="E96" s="128"/>
      <c r="F96" s="128"/>
      <c r="G96" s="128"/>
      <c r="H96" s="128"/>
      <c r="I96" s="128"/>
      <c r="J96" s="129" t="s">
        <v>898</v>
      </c>
      <c r="K96" s="128"/>
      <c r="L96" s="130">
        <v>5.044419848999997</v>
      </c>
      <c r="M96" s="130">
        <v>7.4308757950000128</v>
      </c>
      <c r="N96" s="130">
        <v>25.48602985486146</v>
      </c>
      <c r="O96" s="130"/>
      <c r="P96" s="130">
        <v>49.138935702031795</v>
      </c>
      <c r="Q96" s="130">
        <v>97.051574352044938</v>
      </c>
      <c r="R96" s="130">
        <v>186.48886772956058</v>
      </c>
      <c r="S96" s="130">
        <v>319.81318896718039</v>
      </c>
      <c r="T96" s="130">
        <v>457.42505103302972</v>
      </c>
    </row>
    <row r="97" spans="1:20">
      <c r="B97" s="124"/>
      <c r="D97" s="103" t="s">
        <v>387</v>
      </c>
      <c r="J97" s="125" t="s">
        <v>359</v>
      </c>
      <c r="L97" s="127">
        <v>0.27058970042668878</v>
      </c>
      <c r="M97" s="127">
        <v>0.1966514755155124</v>
      </c>
      <c r="N97" s="127">
        <v>0.45058924295150005</v>
      </c>
      <c r="O97" s="127"/>
      <c r="P97" s="127">
        <v>0.34449079923060205</v>
      </c>
      <c r="Q97" s="127">
        <v>0.36635878245656306</v>
      </c>
      <c r="R97" s="127">
        <v>0.45425233494090833</v>
      </c>
      <c r="S97" s="127">
        <v>0.53459803580054399</v>
      </c>
      <c r="T97" s="127">
        <v>0.57660967377658867</v>
      </c>
    </row>
    <row r="98" spans="1:20">
      <c r="B98" s="124"/>
      <c r="D98" s="128" t="s">
        <v>906</v>
      </c>
      <c r="E98" s="128"/>
      <c r="F98" s="128"/>
      <c r="G98" s="128"/>
      <c r="H98" s="128"/>
      <c r="I98" s="128"/>
      <c r="J98" s="129" t="s">
        <v>898</v>
      </c>
      <c r="K98" s="128"/>
      <c r="L98" s="130">
        <v>1.8842217690000003</v>
      </c>
      <c r="M98" s="130">
        <v>5.1915667079999999</v>
      </c>
      <c r="N98" s="130">
        <v>12.213279742000001</v>
      </c>
      <c r="O98" s="130"/>
      <c r="P98" s="130">
        <v>20.930021005494464</v>
      </c>
      <c r="Q98" s="130">
        <v>41.99933476635475</v>
      </c>
      <c r="R98" s="130">
        <v>79.384743029962692</v>
      </c>
      <c r="S98" s="130">
        <v>143.7155901865317</v>
      </c>
      <c r="T98" s="130">
        <v>210.74590275045915</v>
      </c>
    </row>
    <row r="99" spans="1:20">
      <c r="B99" s="124"/>
      <c r="D99" s="103" t="s">
        <v>907</v>
      </c>
      <c r="J99" s="125" t="s">
        <v>898</v>
      </c>
      <c r="L99" s="152">
        <v>0</v>
      </c>
      <c r="M99" s="152">
        <v>-0.22954516499999045</v>
      </c>
      <c r="N99" s="152">
        <v>1.1483265049999996</v>
      </c>
      <c r="O99" s="152"/>
      <c r="P99" s="152">
        <v>4.5314047871960454</v>
      </c>
      <c r="Q99" s="152">
        <v>11.663158641566859</v>
      </c>
      <c r="R99" s="152">
        <v>15.742586111809729</v>
      </c>
      <c r="S99" s="152">
        <v>18.721045864900049</v>
      </c>
      <c r="T99" s="152">
        <v>20.628343615267696</v>
      </c>
    </row>
    <row r="100" spans="1:20">
      <c r="B100" s="124"/>
      <c r="D100" s="103" t="s">
        <v>446</v>
      </c>
      <c r="J100" s="125" t="s">
        <v>898</v>
      </c>
      <c r="L100" s="152">
        <v>3.1601980799999971</v>
      </c>
      <c r="M100" s="152">
        <v>2.4688542520000034</v>
      </c>
      <c r="N100" s="152">
        <v>10.043003321</v>
      </c>
      <c r="O100" s="152"/>
      <c r="P100" s="152">
        <v>16.065624443917926</v>
      </c>
      <c r="Q100" s="152">
        <v>25.287715850796623</v>
      </c>
      <c r="R100" s="152">
        <v>34.410495344740681</v>
      </c>
      <c r="S100" s="152">
        <v>43.373240504172927</v>
      </c>
      <c r="T100" s="152">
        <v>48.639251266780889</v>
      </c>
    </row>
    <row r="101" spans="1:20">
      <c r="B101" s="124"/>
      <c r="D101" s="103" t="s">
        <v>447</v>
      </c>
      <c r="J101" s="125" t="s">
        <v>898</v>
      </c>
      <c r="L101" s="152">
        <v>0</v>
      </c>
      <c r="M101" s="152">
        <v>0</v>
      </c>
      <c r="N101" s="152">
        <v>2.0814202868614591</v>
      </c>
      <c r="O101" s="152"/>
      <c r="P101" s="152">
        <v>3.2954074654233678</v>
      </c>
      <c r="Q101" s="152">
        <v>13.39731089048421</v>
      </c>
      <c r="R101" s="152">
        <v>50.898295367653908</v>
      </c>
      <c r="S101" s="152">
        <v>105.64980634628046</v>
      </c>
      <c r="T101" s="152">
        <v>165.51925512783788</v>
      </c>
    </row>
    <row r="102" spans="1:20">
      <c r="B102" s="124"/>
      <c r="D102" s="103" t="s">
        <v>908</v>
      </c>
      <c r="J102" s="125" t="s">
        <v>898</v>
      </c>
      <c r="L102" s="152">
        <v>0</v>
      </c>
      <c r="M102" s="152">
        <v>0</v>
      </c>
      <c r="N102" s="152">
        <v>0</v>
      </c>
      <c r="O102" s="152"/>
      <c r="P102" s="152">
        <v>4.3164779999999983</v>
      </c>
      <c r="Q102" s="152">
        <v>4.7040542028424994</v>
      </c>
      <c r="R102" s="152">
        <v>6.0527478753935711</v>
      </c>
      <c r="S102" s="152">
        <v>8.3535060652953064</v>
      </c>
      <c r="T102" s="152">
        <v>11.892298272684101</v>
      </c>
    </row>
    <row r="103" spans="1:20">
      <c r="B103" s="128"/>
      <c r="C103" s="128"/>
      <c r="D103" s="128"/>
      <c r="E103" s="128"/>
      <c r="F103" s="128"/>
      <c r="G103" s="128"/>
      <c r="H103" s="128"/>
      <c r="I103" s="128"/>
      <c r="J103" s="129"/>
      <c r="K103" s="128"/>
      <c r="L103" s="154"/>
      <c r="M103" s="154"/>
      <c r="N103" s="154"/>
      <c r="O103" s="154"/>
      <c r="P103" s="154"/>
      <c r="Q103" s="154"/>
      <c r="R103" s="154"/>
      <c r="S103" s="154"/>
      <c r="T103" s="154"/>
    </row>
    <row r="104" spans="1:20">
      <c r="A104" s="103" t="s">
        <v>896</v>
      </c>
      <c r="B104" s="121" t="s">
        <v>913</v>
      </c>
      <c r="C104" s="121"/>
      <c r="D104" s="121"/>
      <c r="E104" s="121"/>
      <c r="F104" s="121"/>
      <c r="G104" s="121"/>
      <c r="H104" s="121"/>
      <c r="I104" s="121"/>
      <c r="J104" s="122"/>
      <c r="K104" s="121"/>
      <c r="L104" s="123"/>
      <c r="M104" s="123"/>
      <c r="N104" s="123"/>
      <c r="O104" s="123"/>
      <c r="P104" s="123"/>
      <c r="Q104" s="123"/>
      <c r="R104" s="123"/>
      <c r="S104" s="123"/>
      <c r="T104" s="123"/>
    </row>
    <row r="105" spans="1:20" outlineLevel="1">
      <c r="B105" s="124" t="s">
        <v>914</v>
      </c>
      <c r="J105" s="125" t="s">
        <v>898</v>
      </c>
      <c r="L105" s="126">
        <v>222.96018248419384</v>
      </c>
      <c r="M105" s="126">
        <v>235.66646629605813</v>
      </c>
      <c r="N105" s="126">
        <v>251.95594313619563</v>
      </c>
      <c r="O105" s="126"/>
      <c r="P105" s="126">
        <v>281.30854306286676</v>
      </c>
      <c r="Q105" s="126">
        <v>303.97310290067708</v>
      </c>
      <c r="R105" s="126">
        <v>332.79995829824145</v>
      </c>
      <c r="S105" s="126">
        <v>364.39753712102402</v>
      </c>
      <c r="T105" s="126">
        <v>399.24312953562634</v>
      </c>
    </row>
    <row r="106" spans="1:20" outlineLevel="1">
      <c r="B106" s="124"/>
      <c r="C106" s="103" t="s">
        <v>900</v>
      </c>
      <c r="J106" s="125" t="s">
        <v>359</v>
      </c>
      <c r="L106" s="127">
        <v>0.18686542434569087</v>
      </c>
      <c r="M106" s="127">
        <v>0.17588498673549208</v>
      </c>
      <c r="N106" s="127">
        <v>0.16127022125449961</v>
      </c>
      <c r="O106" s="127"/>
      <c r="P106" s="127">
        <v>0.15087183247054903</v>
      </c>
      <c r="Q106" s="127">
        <v>0.13434652144865428</v>
      </c>
      <c r="R106" s="127">
        <v>0.1233728036809623</v>
      </c>
      <c r="S106" s="127">
        <v>0.11546806537115256</v>
      </c>
      <c r="T106" s="127">
        <v>0.11102359364576515</v>
      </c>
    </row>
    <row r="107" spans="1:20" outlineLevel="1">
      <c r="B107" s="124"/>
      <c r="C107" s="128" t="s">
        <v>899</v>
      </c>
      <c r="D107" s="128"/>
      <c r="E107" s="128"/>
      <c r="F107" s="128"/>
      <c r="G107" s="128"/>
      <c r="H107" s="128"/>
      <c r="I107" s="128"/>
      <c r="J107" s="129" t="s">
        <v>898</v>
      </c>
      <c r="K107" s="128"/>
      <c r="L107" s="130">
        <v>111.505319208</v>
      </c>
      <c r="M107" s="130">
        <v>108.194071017</v>
      </c>
      <c r="N107" s="130">
        <v>113.39413387299999</v>
      </c>
      <c r="O107" s="130"/>
      <c r="P107" s="130">
        <v>120.78627438934922</v>
      </c>
      <c r="Q107" s="130">
        <v>126.53783651163246</v>
      </c>
      <c r="R107" s="130">
        <v>131.54745391213191</v>
      </c>
      <c r="S107" s="130">
        <v>136.82349055654066</v>
      </c>
      <c r="T107" s="130">
        <v>142.84845338179252</v>
      </c>
    </row>
    <row r="108" spans="1:20" outlineLevel="1">
      <c r="B108" s="124"/>
      <c r="D108" s="103" t="s">
        <v>915</v>
      </c>
      <c r="J108" s="125" t="s">
        <v>359</v>
      </c>
      <c r="L108" s="127">
        <v>0.13045705551302203</v>
      </c>
      <c r="M108" s="127">
        <v>0.12242400450132845</v>
      </c>
      <c r="N108" s="127">
        <v>0.12314731833521785</v>
      </c>
      <c r="O108" s="127"/>
      <c r="P108" s="127">
        <v>0.1245978136476296</v>
      </c>
      <c r="Q108" s="127">
        <v>0.12221858710995448</v>
      </c>
      <c r="R108" s="127">
        <v>0.11835917873174824</v>
      </c>
      <c r="S108" s="127">
        <v>0.11390841864101388</v>
      </c>
      <c r="T108" s="127">
        <v>0.11004687514136011</v>
      </c>
    </row>
    <row r="109" spans="1:20" outlineLevel="1">
      <c r="B109" s="124"/>
      <c r="D109" s="128" t="s">
        <v>431</v>
      </c>
      <c r="E109" s="128"/>
      <c r="F109" s="128"/>
      <c r="G109" s="128"/>
      <c r="H109" s="128"/>
      <c r="I109" s="128"/>
      <c r="J109" s="129" t="s">
        <v>898</v>
      </c>
      <c r="K109" s="128"/>
      <c r="L109" s="132">
        <v>103.54999522</v>
      </c>
      <c r="M109" s="132">
        <v>100.70800969299999</v>
      </c>
      <c r="N109" s="132">
        <v>105.50286233999999</v>
      </c>
      <c r="O109" s="132"/>
      <c r="P109" s="132">
        <v>112.34261384903921</v>
      </c>
      <c r="Q109" s="132">
        <v>117.71462329764287</v>
      </c>
      <c r="R109" s="132">
        <v>122.39660686603708</v>
      </c>
      <c r="S109" s="132">
        <v>127.33682755571763</v>
      </c>
      <c r="T109" s="132">
        <v>132.95645311430025</v>
      </c>
    </row>
    <row r="110" spans="1:20" outlineLevel="1">
      <c r="B110" s="124"/>
      <c r="C110" s="139"/>
      <c r="D110" s="139" t="s">
        <v>432</v>
      </c>
      <c r="E110" s="139"/>
      <c r="F110" s="139"/>
      <c r="G110" s="139"/>
      <c r="H110" s="139"/>
      <c r="I110" s="139"/>
      <c r="J110" s="140" t="s">
        <v>898</v>
      </c>
      <c r="K110" s="139"/>
      <c r="L110" s="136">
        <v>7.9553239879999991</v>
      </c>
      <c r="M110" s="136">
        <v>7.4860613239999996</v>
      </c>
      <c r="N110" s="136">
        <v>7.8912715330000012</v>
      </c>
      <c r="O110" s="136"/>
      <c r="P110" s="136">
        <v>8.4436605403100025</v>
      </c>
      <c r="Q110" s="136">
        <v>8.823213213989586</v>
      </c>
      <c r="R110" s="136">
        <v>9.1508470460948406</v>
      </c>
      <c r="S110" s="136">
        <v>9.4866630008230199</v>
      </c>
      <c r="T110" s="136">
        <v>9.8920002674922802</v>
      </c>
    </row>
    <row r="111" spans="1:20" outlineLevel="1">
      <c r="B111" s="124"/>
      <c r="C111" s="103" t="s">
        <v>901</v>
      </c>
      <c r="J111" s="125" t="s">
        <v>898</v>
      </c>
      <c r="L111" s="152">
        <v>20.21490670804986</v>
      </c>
      <c r="M111" s="152">
        <v>22.0160919701155</v>
      </c>
      <c r="N111" s="152">
        <v>23.199060975025155</v>
      </c>
      <c r="O111" s="152"/>
      <c r="P111" s="152">
        <v>29.020583201493622</v>
      </c>
      <c r="Q111" s="152">
        <v>33.176340989793353</v>
      </c>
      <c r="R111" s="152">
        <v>39.194742861125022</v>
      </c>
      <c r="S111" s="152">
        <v>44.290998559611097</v>
      </c>
      <c r="T111" s="152">
        <v>50.050949558560362</v>
      </c>
    </row>
    <row r="112" spans="1:20" outlineLevel="1">
      <c r="B112" s="124"/>
      <c r="D112" s="103" t="s">
        <v>916</v>
      </c>
      <c r="J112" s="125" t="s">
        <v>359</v>
      </c>
      <c r="L112" s="127">
        <v>8.0652892242186691E-2</v>
      </c>
      <c r="M112" s="127">
        <v>7.6686588995202101E-2</v>
      </c>
      <c r="N112" s="127">
        <v>6.8863196897658852E-2</v>
      </c>
      <c r="O112" s="127"/>
      <c r="P112" s="127">
        <v>6.9992136727092244E-2</v>
      </c>
      <c r="Q112" s="127">
        <v>6.8380533323330064E-2</v>
      </c>
      <c r="R112" s="127">
        <v>7.074875985941495E-2</v>
      </c>
      <c r="S112" s="127">
        <v>7.0023760808305302E-2</v>
      </c>
      <c r="T112" s="127">
        <v>6.8843134067327685E-2</v>
      </c>
    </row>
    <row r="113" spans="2:20" outlineLevel="1">
      <c r="B113" s="124"/>
      <c r="D113" s="128" t="s">
        <v>902</v>
      </c>
      <c r="E113" s="128"/>
      <c r="F113" s="128"/>
      <c r="G113" s="128"/>
      <c r="H113" s="128"/>
      <c r="I113" s="128"/>
      <c r="J113" s="129" t="s">
        <v>898</v>
      </c>
      <c r="K113" s="128"/>
      <c r="L113" s="130">
        <v>15.991688315392597</v>
      </c>
      <c r="M113" s="130">
        <v>18.476106968671157</v>
      </c>
      <c r="N113" s="130">
        <v>18.923571654725656</v>
      </c>
      <c r="O113" s="130"/>
      <c r="P113" s="130">
        <v>21.054046392820865</v>
      </c>
      <c r="Q113" s="130">
        <v>21.904734750663863</v>
      </c>
      <c r="R113" s="130">
        <v>24.446170620765891</v>
      </c>
      <c r="S113" s="130">
        <v>25.827209836000993</v>
      </c>
      <c r="T113" s="130">
        <v>27.496674165028345</v>
      </c>
    </row>
    <row r="114" spans="2:20" outlineLevel="1">
      <c r="B114" s="124"/>
      <c r="E114" s="103" t="s">
        <v>436</v>
      </c>
      <c r="J114" s="125" t="s">
        <v>898</v>
      </c>
      <c r="L114" s="137">
        <v>3.4649215858947069</v>
      </c>
      <c r="M114" s="137">
        <v>3.8363746702096</v>
      </c>
      <c r="N114" s="137">
        <v>2.7769614050840343</v>
      </c>
      <c r="O114" s="137"/>
      <c r="P114" s="137">
        <v>2.7515588331780743</v>
      </c>
      <c r="Q114" s="137">
        <v>2.8598137219764324</v>
      </c>
      <c r="R114" s="137">
        <v>3.5964731259439948</v>
      </c>
      <c r="S114" s="137">
        <v>3.7170526510669166</v>
      </c>
      <c r="T114" s="137">
        <v>3.8563146545013982</v>
      </c>
    </row>
    <row r="115" spans="2:20" outlineLevel="1">
      <c r="B115" s="124"/>
      <c r="E115" s="103" t="s">
        <v>353</v>
      </c>
      <c r="J115" s="125" t="s">
        <v>898</v>
      </c>
      <c r="L115" s="137">
        <v>6.6152072714528973</v>
      </c>
      <c r="M115" s="137">
        <v>6.5979372997620622</v>
      </c>
      <c r="N115" s="137">
        <v>8.0804209505437665</v>
      </c>
      <c r="O115" s="137"/>
      <c r="P115" s="137">
        <v>9.2091063989046855</v>
      </c>
      <c r="Q115" s="137">
        <v>9.5884593836713439</v>
      </c>
      <c r="R115" s="137">
        <v>10.548716313191745</v>
      </c>
      <c r="S115" s="137">
        <v>10.910256956362433</v>
      </c>
      <c r="T115" s="137">
        <v>12.019811178650901</v>
      </c>
    </row>
    <row r="116" spans="2:20" outlineLevel="1">
      <c r="B116" s="124"/>
      <c r="E116" s="103" t="s">
        <v>435</v>
      </c>
      <c r="J116" s="125" t="s">
        <v>898</v>
      </c>
      <c r="L116" s="137">
        <v>4.7568361294517407</v>
      </c>
      <c r="M116" s="137">
        <v>7.1252404865252137</v>
      </c>
      <c r="N116" s="137">
        <v>6.9329003396389677</v>
      </c>
      <c r="O116" s="137"/>
      <c r="P116" s="137">
        <v>7.8852030355451141</v>
      </c>
      <c r="Q116" s="137">
        <v>8.2004948471258423</v>
      </c>
      <c r="R116" s="137">
        <v>9.0043211252346893</v>
      </c>
      <c r="S116" s="137">
        <v>9.8604740081595246</v>
      </c>
      <c r="T116" s="137">
        <v>10.232156091695241</v>
      </c>
    </row>
    <row r="117" spans="2:20" outlineLevel="1">
      <c r="B117" s="124"/>
      <c r="E117" s="149" t="s">
        <v>434</v>
      </c>
      <c r="F117" s="149"/>
      <c r="G117" s="149"/>
      <c r="H117" s="149"/>
      <c r="I117" s="149"/>
      <c r="J117" s="125" t="s">
        <v>898</v>
      </c>
      <c r="K117" s="149"/>
      <c r="L117" s="137">
        <v>1.1547233285932523</v>
      </c>
      <c r="M117" s="137">
        <v>0.9165545121742813</v>
      </c>
      <c r="N117" s="137">
        <v>1.1332889594588891</v>
      </c>
      <c r="O117" s="137"/>
      <c r="P117" s="137">
        <v>1.2081781251929904</v>
      </c>
      <c r="Q117" s="137">
        <v>1.2559667978902431</v>
      </c>
      <c r="R117" s="137">
        <v>1.2966600563954596</v>
      </c>
      <c r="S117" s="137">
        <v>1.3394262204121183</v>
      </c>
      <c r="T117" s="137">
        <v>1.388392240180804</v>
      </c>
    </row>
    <row r="118" spans="2:20" outlineLevel="1">
      <c r="B118" s="124"/>
      <c r="D118" s="128" t="s">
        <v>437</v>
      </c>
      <c r="E118" s="128"/>
      <c r="F118" s="128"/>
      <c r="G118" s="128"/>
      <c r="H118" s="128"/>
      <c r="I118" s="128"/>
      <c r="J118" s="129" t="s">
        <v>898</v>
      </c>
      <c r="K118" s="128"/>
      <c r="L118" s="132">
        <v>4.2232183926572642</v>
      </c>
      <c r="M118" s="132">
        <v>3.5399850014443435</v>
      </c>
      <c r="N118" s="132">
        <v>4.2754893202995001</v>
      </c>
      <c r="O118" s="132"/>
      <c r="P118" s="132">
        <v>7.9665368086727568</v>
      </c>
      <c r="Q118" s="132">
        <v>11.271606239129492</v>
      </c>
      <c r="R118" s="132">
        <v>14.748572240359133</v>
      </c>
      <c r="S118" s="132">
        <v>18.463788723610104</v>
      </c>
      <c r="T118" s="132">
        <v>22.554275393532016</v>
      </c>
    </row>
    <row r="119" spans="2:20" outlineLevel="1">
      <c r="B119" s="124"/>
      <c r="D119" s="103" t="s">
        <v>903</v>
      </c>
      <c r="J119" s="125" t="s">
        <v>898</v>
      </c>
      <c r="L119" s="137">
        <v>0</v>
      </c>
      <c r="M119" s="137">
        <v>0</v>
      </c>
      <c r="N119" s="137">
        <v>0</v>
      </c>
      <c r="O119" s="137"/>
      <c r="P119" s="137">
        <v>0</v>
      </c>
      <c r="Q119" s="137">
        <v>0</v>
      </c>
      <c r="R119" s="137">
        <v>0</v>
      </c>
      <c r="S119" s="137">
        <v>0</v>
      </c>
      <c r="T119" s="137">
        <v>0</v>
      </c>
    </row>
    <row r="120" spans="2:20" outlineLevel="1">
      <c r="B120" s="124"/>
      <c r="C120" s="128" t="s">
        <v>904</v>
      </c>
      <c r="D120" s="128"/>
      <c r="E120" s="128"/>
      <c r="F120" s="128"/>
      <c r="G120" s="128"/>
      <c r="H120" s="128"/>
      <c r="I120" s="128"/>
      <c r="J120" s="129" t="s">
        <v>898</v>
      </c>
      <c r="K120" s="128"/>
      <c r="L120" s="130">
        <v>10.084808392556967</v>
      </c>
      <c r="M120" s="130">
        <v>15.684818339369764</v>
      </c>
      <c r="N120" s="130">
        <v>17.321521657251502</v>
      </c>
      <c r="O120" s="130"/>
      <c r="P120" s="130">
        <v>17.276027278885429</v>
      </c>
      <c r="Q120" s="130">
        <v>19.257848517341767</v>
      </c>
      <c r="R120" s="130">
        <v>22.08434302371505</v>
      </c>
      <c r="S120" s="130">
        <v>24.71885540730289</v>
      </c>
      <c r="T120" s="130">
        <v>27.953112158294161</v>
      </c>
    </row>
    <row r="121" spans="2:20" outlineLevel="1">
      <c r="B121" s="124"/>
      <c r="D121" s="103" t="s">
        <v>917</v>
      </c>
      <c r="J121" s="125" t="s">
        <v>359</v>
      </c>
      <c r="L121" s="127">
        <v>0.14584422476858927</v>
      </c>
      <c r="M121" s="127">
        <v>0.11950738978612273</v>
      </c>
      <c r="N121" s="127">
        <v>6.9824258676792345E-2</v>
      </c>
      <c r="O121" s="127"/>
      <c r="P121" s="127">
        <v>5.1131374727209244E-2</v>
      </c>
      <c r="Q121" s="127">
        <v>4.0357304353714214E-2</v>
      </c>
      <c r="R121" s="127">
        <v>3.5531102208665094E-2</v>
      </c>
      <c r="S121" s="127">
        <v>3.4146140793491681E-2</v>
      </c>
      <c r="T121" s="127">
        <v>3.5946938734538372E-2</v>
      </c>
    </row>
    <row r="122" spans="2:20" outlineLevel="1">
      <c r="B122" s="124"/>
      <c r="D122" s="103" t="s">
        <v>278</v>
      </c>
      <c r="E122" s="146"/>
      <c r="F122" s="146"/>
      <c r="G122" s="146"/>
      <c r="H122" s="146"/>
      <c r="I122" s="146"/>
      <c r="J122" s="129" t="s">
        <v>898</v>
      </c>
      <c r="K122" s="146"/>
      <c r="L122" s="132">
        <v>0</v>
      </c>
      <c r="M122" s="132">
        <v>2.3971172574514279</v>
      </c>
      <c r="N122" s="132">
        <v>2.4461237990181002</v>
      </c>
      <c r="O122" s="132"/>
      <c r="P122" s="132">
        <v>2.0367724575283024</v>
      </c>
      <c r="Q122" s="132">
        <v>2.5489379429921426</v>
      </c>
      <c r="R122" s="132">
        <v>3.1901897574775715</v>
      </c>
      <c r="S122" s="132">
        <v>3.8746287487972353</v>
      </c>
      <c r="T122" s="132">
        <v>4.6300888962002471</v>
      </c>
    </row>
    <row r="123" spans="2:20" outlineLevel="1">
      <c r="B123" s="124"/>
      <c r="D123" s="103" t="s">
        <v>905</v>
      </c>
      <c r="J123" s="125" t="s">
        <v>898</v>
      </c>
      <c r="L123" s="137">
        <v>0</v>
      </c>
      <c r="M123" s="137">
        <v>0</v>
      </c>
      <c r="N123" s="137">
        <v>0</v>
      </c>
      <c r="O123" s="137"/>
      <c r="P123" s="137">
        <v>0</v>
      </c>
      <c r="Q123" s="137">
        <v>0.31828475076574692</v>
      </c>
      <c r="R123" s="137">
        <v>0.73323045104374662</v>
      </c>
      <c r="S123" s="137">
        <v>0.93746398249401508</v>
      </c>
      <c r="T123" s="137">
        <v>1.325238720482353</v>
      </c>
    </row>
    <row r="124" spans="2:20" outlineLevel="1">
      <c r="B124" s="124"/>
      <c r="D124" s="103" t="s">
        <v>442</v>
      </c>
      <c r="J124" s="125" t="s">
        <v>898</v>
      </c>
      <c r="L124" s="137">
        <v>0</v>
      </c>
      <c r="M124" s="137">
        <v>1.1033232763628003</v>
      </c>
      <c r="N124" s="137">
        <v>1.2046586623743973</v>
      </c>
      <c r="O124" s="137"/>
      <c r="P124" s="137">
        <v>2.282213531137681</v>
      </c>
      <c r="Q124" s="137">
        <v>2.9007653539220097</v>
      </c>
      <c r="R124" s="137">
        <v>4.0840937110163553</v>
      </c>
      <c r="S124" s="137">
        <v>5.3500094858390286</v>
      </c>
      <c r="T124" s="137">
        <v>6.7400292828838486</v>
      </c>
    </row>
    <row r="125" spans="2:20" outlineLevel="1">
      <c r="B125" s="124"/>
      <c r="D125" s="103" t="s">
        <v>280</v>
      </c>
      <c r="J125" s="125" t="s">
        <v>898</v>
      </c>
      <c r="L125" s="137">
        <v>10.084808392556967</v>
      </c>
      <c r="M125" s="137">
        <v>12.184377805555537</v>
      </c>
      <c r="N125" s="137">
        <v>13.670739195859003</v>
      </c>
      <c r="O125" s="137"/>
      <c r="P125" s="137">
        <v>12.957041290219447</v>
      </c>
      <c r="Q125" s="137">
        <v>13.489860469661867</v>
      </c>
      <c r="R125" s="137">
        <v>14.076829104177378</v>
      </c>
      <c r="S125" s="137">
        <v>14.556753190172612</v>
      </c>
      <c r="T125" s="137">
        <v>15.257755258727711</v>
      </c>
    </row>
    <row r="126" spans="2:20" outlineLevel="1">
      <c r="B126" s="124"/>
      <c r="C126" s="128" t="s">
        <v>443</v>
      </c>
      <c r="D126" s="128"/>
      <c r="E126" s="128"/>
      <c r="F126" s="128"/>
      <c r="G126" s="128"/>
      <c r="H126" s="128"/>
      <c r="I126" s="128"/>
      <c r="J126" s="129" t="s">
        <v>898</v>
      </c>
      <c r="K126" s="128"/>
      <c r="L126" s="130">
        <v>6.5930700709999996</v>
      </c>
      <c r="M126" s="130">
        <v>9.2115956160000003</v>
      </c>
      <c r="N126" s="130">
        <v>10.409015541337874</v>
      </c>
      <c r="O126" s="130"/>
      <c r="P126" s="130">
        <v>16.389853662463867</v>
      </c>
      <c r="Q126" s="130">
        <v>22.75550135023764</v>
      </c>
      <c r="R126" s="130">
        <v>33.685674437805581</v>
      </c>
      <c r="S126" s="130">
        <v>48.00623847789246</v>
      </c>
      <c r="T126" s="130">
        <v>62.995670075751953</v>
      </c>
    </row>
    <row r="127" spans="2:20" outlineLevel="1">
      <c r="B127" s="124"/>
      <c r="D127" s="103" t="s">
        <v>918</v>
      </c>
      <c r="J127" s="125" t="s">
        <v>359</v>
      </c>
      <c r="L127" s="127">
        <v>0.35366145340929944</v>
      </c>
      <c r="M127" s="127">
        <v>0.24377663141099806</v>
      </c>
      <c r="N127" s="127">
        <v>0.1840298571159045</v>
      </c>
      <c r="O127" s="127"/>
      <c r="P127" s="127">
        <v>0.11490183307371329</v>
      </c>
      <c r="Q127" s="127">
        <v>8.5899459380445173E-2</v>
      </c>
      <c r="R127" s="127">
        <v>8.2052062698040329E-2</v>
      </c>
      <c r="S127" s="127">
        <v>8.0246974426959855E-2</v>
      </c>
      <c r="T127" s="127">
        <v>7.9409539747953312E-2</v>
      </c>
    </row>
    <row r="128" spans="2:20" outlineLevel="1">
      <c r="B128" s="124"/>
      <c r="D128" s="128" t="s">
        <v>906</v>
      </c>
      <c r="E128" s="128"/>
      <c r="F128" s="128"/>
      <c r="G128" s="128"/>
      <c r="H128" s="128"/>
      <c r="I128" s="128"/>
      <c r="J128" s="129" t="s">
        <v>898</v>
      </c>
      <c r="K128" s="128"/>
      <c r="L128" s="132">
        <v>2.0483296679999996</v>
      </c>
      <c r="M128" s="132">
        <v>3.3146831410000002</v>
      </c>
      <c r="N128" s="132">
        <v>4.2483675599999993</v>
      </c>
      <c r="O128" s="132"/>
      <c r="P128" s="132">
        <v>7.6022431587152983</v>
      </c>
      <c r="Q128" s="132">
        <v>11.739308601842284</v>
      </c>
      <c r="R128" s="132">
        <v>19.468051678322468</v>
      </c>
      <c r="S128" s="132">
        <v>30.134839621695001</v>
      </c>
      <c r="T128" s="132">
        <v>41.268328227962854</v>
      </c>
    </row>
    <row r="129" spans="1:21" outlineLevel="1">
      <c r="B129" s="124"/>
      <c r="D129" s="103" t="s">
        <v>907</v>
      </c>
      <c r="J129" s="125" t="s">
        <v>898</v>
      </c>
      <c r="L129" s="137">
        <v>0</v>
      </c>
      <c r="M129" s="137">
        <v>0</v>
      </c>
      <c r="N129" s="137">
        <v>1.5016559949999997</v>
      </c>
      <c r="O129" s="137"/>
      <c r="P129" s="137">
        <v>2.2556263709079558</v>
      </c>
      <c r="Q129" s="137">
        <v>2.5807834887020435</v>
      </c>
      <c r="R129" s="137">
        <v>2.8199441336000204</v>
      </c>
      <c r="S129" s="137">
        <v>2.9909762740294861</v>
      </c>
      <c r="T129" s="137">
        <v>3.1057410735066693</v>
      </c>
    </row>
    <row r="130" spans="1:21" outlineLevel="1">
      <c r="B130" s="124"/>
      <c r="D130" s="103" t="s">
        <v>446</v>
      </c>
      <c r="J130" s="125" t="s">
        <v>898</v>
      </c>
      <c r="L130" s="137">
        <v>4.5447404029999996</v>
      </c>
      <c r="M130" s="137">
        <v>5.8969124749999997</v>
      </c>
      <c r="N130" s="137">
        <v>4.6589919863378757</v>
      </c>
      <c r="O130" s="137"/>
      <c r="P130" s="137">
        <v>5.3330152896983414</v>
      </c>
      <c r="Q130" s="137">
        <v>5.9151761702173404</v>
      </c>
      <c r="R130" s="137">
        <v>6.5750111530412774</v>
      </c>
      <c r="S130" s="137">
        <v>7.0222811233959028</v>
      </c>
      <c r="T130" s="137">
        <v>7.4758574005444078</v>
      </c>
    </row>
    <row r="131" spans="1:21" outlineLevel="1">
      <c r="B131" s="124"/>
      <c r="D131" s="103" t="s">
        <v>447</v>
      </c>
      <c r="J131" s="125" t="s">
        <v>898</v>
      </c>
      <c r="L131" s="137">
        <v>0</v>
      </c>
      <c r="M131" s="137">
        <v>0</v>
      </c>
      <c r="N131" s="137">
        <v>0</v>
      </c>
      <c r="O131" s="137"/>
      <c r="P131" s="137">
        <v>0.48292884314227114</v>
      </c>
      <c r="Q131" s="137">
        <v>1.0254629134759727</v>
      </c>
      <c r="R131" s="137">
        <v>2.9724758057303635</v>
      </c>
      <c r="S131" s="137">
        <v>5.784555320616942</v>
      </c>
      <c r="T131" s="137">
        <v>8.8246792257562117</v>
      </c>
    </row>
    <row r="132" spans="1:21" outlineLevel="1">
      <c r="B132" s="124"/>
      <c r="D132" s="103" t="s">
        <v>908</v>
      </c>
      <c r="J132" s="125" t="s">
        <v>898</v>
      </c>
      <c r="L132" s="137">
        <v>0</v>
      </c>
      <c r="M132" s="137">
        <v>0</v>
      </c>
      <c r="N132" s="137">
        <v>0</v>
      </c>
      <c r="O132" s="137"/>
      <c r="P132" s="137">
        <v>0.71604000000000001</v>
      </c>
      <c r="Q132" s="137">
        <v>1.4947701760000003</v>
      </c>
      <c r="R132" s="137">
        <v>1.8501916671114504</v>
      </c>
      <c r="S132" s="137">
        <v>2.0735861381551257</v>
      </c>
      <c r="T132" s="137">
        <v>2.3210641479818084</v>
      </c>
    </row>
    <row r="133" spans="1:21" outlineLevel="1">
      <c r="B133" s="124"/>
      <c r="C133" s="128" t="s">
        <v>919</v>
      </c>
      <c r="D133" s="128"/>
      <c r="E133" s="128"/>
      <c r="F133" s="128"/>
      <c r="G133" s="128"/>
      <c r="H133" s="128"/>
      <c r="I133" s="128"/>
      <c r="J133" s="129" t="s">
        <v>898</v>
      </c>
      <c r="K133" s="128"/>
      <c r="L133" s="132">
        <v>74.562078104587016</v>
      </c>
      <c r="M133" s="132">
        <v>80.559889353572856</v>
      </c>
      <c r="N133" s="132">
        <v>87.632211089581077</v>
      </c>
      <c r="O133" s="132"/>
      <c r="P133" s="132">
        <v>97.835804530674636</v>
      </c>
      <c r="Q133" s="132">
        <v>102.24557553167188</v>
      </c>
      <c r="R133" s="132">
        <v>106.28774406346388</v>
      </c>
      <c r="S133" s="132">
        <v>110.55795411967688</v>
      </c>
      <c r="T133" s="132">
        <v>115.39494436122732</v>
      </c>
    </row>
    <row r="134" spans="1:21" outlineLevel="1">
      <c r="B134" s="124"/>
      <c r="D134" s="103" t="s">
        <v>900</v>
      </c>
      <c r="J134" s="125" t="s">
        <v>898</v>
      </c>
      <c r="L134" s="127">
        <v>6.2491312170046089E-2</v>
      </c>
      <c r="M134" s="127">
        <v>6.0124273483040183E-2</v>
      </c>
      <c r="N134" s="127">
        <v>5.6091020896452529E-2</v>
      </c>
      <c r="O134" s="127"/>
      <c r="P134" s="127">
        <v>5.2471449853816264E-2</v>
      </c>
      <c r="Q134" s="127">
        <v>4.5189318644038357E-2</v>
      </c>
      <c r="R134" s="127">
        <v>3.9402099234287627E-2</v>
      </c>
      <c r="S134" s="127">
        <v>3.5032929076444085E-2</v>
      </c>
      <c r="T134" s="127">
        <v>3.2089622748018624E-2</v>
      </c>
    </row>
    <row r="135" spans="1:21">
      <c r="A135" s="103" t="s">
        <v>896</v>
      </c>
      <c r="B135" s="155" t="s">
        <v>913</v>
      </c>
      <c r="C135" s="128"/>
      <c r="D135" s="128"/>
      <c r="E135" s="128"/>
      <c r="F135" s="128"/>
      <c r="G135" s="128"/>
      <c r="H135" s="128"/>
      <c r="I135" s="128"/>
      <c r="J135" s="129" t="s">
        <v>898</v>
      </c>
      <c r="K135" s="128"/>
      <c r="L135" s="156">
        <v>347.05804282400004</v>
      </c>
      <c r="M135" s="156">
        <v>351.71036425200009</v>
      </c>
      <c r="N135" s="156">
        <v>380.90600709678188</v>
      </c>
      <c r="O135" s="156"/>
      <c r="P135" s="156">
        <v>425.22673760043676</v>
      </c>
      <c r="Q135" s="156">
        <v>528.53756968266646</v>
      </c>
      <c r="R135" s="156">
        <v>682.66843320415842</v>
      </c>
      <c r="S135" s="156">
        <v>892.02801851000356</v>
      </c>
      <c r="T135" s="156">
        <v>1108.8112125550479</v>
      </c>
      <c r="U135" s="157"/>
    </row>
    <row r="136" spans="1:21">
      <c r="C136" s="103" t="s">
        <v>900</v>
      </c>
      <c r="J136" s="125" t="s">
        <v>359</v>
      </c>
      <c r="L136" s="127">
        <v>0.29087323001939736</v>
      </c>
      <c r="M136" s="127">
        <v>0.2624920453191894</v>
      </c>
      <c r="N136" s="127">
        <v>0.24380768826897831</v>
      </c>
      <c r="O136" s="127"/>
      <c r="P136" s="127">
        <v>0.22805826093562301</v>
      </c>
      <c r="Q136" s="127">
        <v>0.23359693099225784</v>
      </c>
      <c r="R136" s="127">
        <v>0.25307310439447195</v>
      </c>
      <c r="S136" s="127">
        <v>0.28266038889281536</v>
      </c>
      <c r="T136" s="127">
        <v>0.30834395481211307</v>
      </c>
      <c r="U136" s="158"/>
    </row>
    <row r="137" spans="1:21">
      <c r="C137" s="103" t="s">
        <v>358</v>
      </c>
      <c r="J137" s="125" t="s">
        <v>359</v>
      </c>
      <c r="L137" s="127"/>
      <c r="M137" s="127">
        <v>1.3405024099554907E-2</v>
      </c>
      <c r="N137" s="127">
        <v>8.3010470581023732E-2</v>
      </c>
      <c r="O137" s="127"/>
      <c r="P137" s="127">
        <v>0.1163560817574445</v>
      </c>
      <c r="Q137" s="127">
        <v>0.24295469439484174</v>
      </c>
      <c r="R137" s="127">
        <v>0.29161761124007146</v>
      </c>
      <c r="S137" s="127">
        <v>0.30667828644602668</v>
      </c>
      <c r="T137" s="127">
        <v>0.2430228530345353</v>
      </c>
      <c r="U137" s="158"/>
    </row>
    <row r="138" spans="1:21">
      <c r="B138" s="124"/>
      <c r="C138" s="128" t="s">
        <v>899</v>
      </c>
      <c r="D138" s="128"/>
      <c r="E138" s="128"/>
      <c r="F138" s="128"/>
      <c r="G138" s="128"/>
      <c r="H138" s="128"/>
      <c r="I138" s="128"/>
      <c r="J138" s="129" t="s">
        <v>898</v>
      </c>
      <c r="K138" s="128"/>
      <c r="L138" s="156">
        <v>373.05138829699996</v>
      </c>
      <c r="M138" s="156">
        <v>377.97174648200007</v>
      </c>
      <c r="N138" s="156">
        <v>386.07008071205894</v>
      </c>
      <c r="O138" s="156"/>
      <c r="P138" s="156">
        <v>400.74953890513012</v>
      </c>
      <c r="Q138" s="156">
        <v>433.10886064234171</v>
      </c>
      <c r="R138" s="156">
        <v>477.78625365238167</v>
      </c>
      <c r="S138" s="156">
        <v>534.55357750390976</v>
      </c>
      <c r="T138" s="156">
        <v>593.1420834995854</v>
      </c>
      <c r="U138" s="158"/>
    </row>
    <row r="139" spans="1:21">
      <c r="B139" s="124"/>
      <c r="D139" s="103" t="s">
        <v>387</v>
      </c>
      <c r="J139" s="125" t="s">
        <v>359</v>
      </c>
      <c r="L139" s="127">
        <v>0.4364561800095722</v>
      </c>
      <c r="M139" s="127">
        <v>0.42768346137392999</v>
      </c>
      <c r="N139" s="127">
        <v>0.41927649610516265</v>
      </c>
      <c r="O139" s="127"/>
      <c r="P139" s="127">
        <v>0.41339561651615842</v>
      </c>
      <c r="Q139" s="127">
        <v>0.41832509920969785</v>
      </c>
      <c r="R139" s="127">
        <v>0.4298858465887746</v>
      </c>
      <c r="S139" s="127">
        <v>0.44502703771619456</v>
      </c>
      <c r="T139" s="127">
        <v>0.45694182372075176</v>
      </c>
      <c r="U139" s="158"/>
    </row>
    <row r="140" spans="1:21">
      <c r="B140" s="124"/>
      <c r="D140" s="128" t="s">
        <v>431</v>
      </c>
      <c r="E140" s="128"/>
      <c r="F140" s="128"/>
      <c r="G140" s="128"/>
      <c r="H140" s="128"/>
      <c r="I140" s="128"/>
      <c r="J140" s="129" t="s">
        <v>898</v>
      </c>
      <c r="K140" s="128"/>
      <c r="L140" s="151">
        <v>367.21457502199996</v>
      </c>
      <c r="M140" s="151">
        <v>372.28381271400008</v>
      </c>
      <c r="N140" s="151">
        <v>380.42279889605896</v>
      </c>
      <c r="O140" s="151"/>
      <c r="P140" s="151">
        <v>393.87706956782739</v>
      </c>
      <c r="Q140" s="151">
        <v>424.29688255377459</v>
      </c>
      <c r="R140" s="151">
        <v>466.88617061782469</v>
      </c>
      <c r="S140" s="151">
        <v>521.35275542030524</v>
      </c>
      <c r="T140" s="151">
        <v>577.31382298644849</v>
      </c>
    </row>
    <row r="141" spans="1:21">
      <c r="B141" s="124"/>
      <c r="D141" s="103" t="s">
        <v>432</v>
      </c>
      <c r="J141" s="125" t="s">
        <v>898</v>
      </c>
      <c r="L141" s="152">
        <v>5.8368132750000017</v>
      </c>
      <c r="M141" s="152">
        <v>5.6879337679999846</v>
      </c>
      <c r="N141" s="152">
        <v>5.6472818160000102</v>
      </c>
      <c r="O141" s="152"/>
      <c r="P141" s="152">
        <v>6.8724693373028067</v>
      </c>
      <c r="Q141" s="152">
        <v>8.8119780885670345</v>
      </c>
      <c r="R141" s="152">
        <v>10.900083034556927</v>
      </c>
      <c r="S141" s="152">
        <v>13.200822083604502</v>
      </c>
      <c r="T141" s="152">
        <v>15.828260513137023</v>
      </c>
    </row>
    <row r="142" spans="1:21">
      <c r="B142" s="124"/>
      <c r="C142" s="128" t="s">
        <v>901</v>
      </c>
      <c r="D142" s="128"/>
      <c r="E142" s="128"/>
      <c r="F142" s="128"/>
      <c r="G142" s="128"/>
      <c r="H142" s="128"/>
      <c r="I142" s="128"/>
      <c r="J142" s="129" t="s">
        <v>898</v>
      </c>
      <c r="K142" s="128"/>
      <c r="L142" s="130">
        <v>44.377367073143979</v>
      </c>
      <c r="M142" s="130">
        <v>50.34811138550134</v>
      </c>
      <c r="N142" s="130">
        <v>56.186313377689707</v>
      </c>
      <c r="O142" s="130"/>
      <c r="P142" s="130">
        <v>67.251992920965293</v>
      </c>
      <c r="Q142" s="130">
        <v>84.42632256338436</v>
      </c>
      <c r="R142" s="130">
        <v>100.43469492478083</v>
      </c>
      <c r="S142" s="130">
        <v>121.13179671074136</v>
      </c>
      <c r="T142" s="130">
        <v>146.61973279572351</v>
      </c>
    </row>
    <row r="143" spans="1:21">
      <c r="B143" s="124"/>
      <c r="D143" s="103" t="s">
        <v>387</v>
      </c>
      <c r="J143" s="125" t="s">
        <v>359</v>
      </c>
      <c r="L143" s="127">
        <v>0.1770556281180844</v>
      </c>
      <c r="M143" s="127">
        <v>0.17537285589765553</v>
      </c>
      <c r="N143" s="127">
        <v>0.16678128331343872</v>
      </c>
      <c r="O143" s="127"/>
      <c r="P143" s="127">
        <v>0.16219903821406934</v>
      </c>
      <c r="Q143" s="127">
        <v>0.17401307049465786</v>
      </c>
      <c r="R143" s="127">
        <v>0.18129038728391761</v>
      </c>
      <c r="S143" s="127">
        <v>0.19150852848208383</v>
      </c>
      <c r="T143" s="127">
        <v>0.201669738752147</v>
      </c>
    </row>
    <row r="144" spans="1:21">
      <c r="B144" s="124"/>
      <c r="D144" s="128" t="s">
        <v>902</v>
      </c>
      <c r="E144" s="128"/>
      <c r="F144" s="128"/>
      <c r="G144" s="128"/>
      <c r="H144" s="128"/>
      <c r="I144" s="128"/>
      <c r="J144" s="129" t="s">
        <v>898</v>
      </c>
      <c r="K144" s="128"/>
      <c r="L144" s="156">
        <v>43.335820720843437</v>
      </c>
      <c r="M144" s="156">
        <v>46.624053261372552</v>
      </c>
      <c r="N144" s="156">
        <v>52.251932004341718</v>
      </c>
      <c r="O144" s="156"/>
      <c r="P144" s="156">
        <v>62.118657745964136</v>
      </c>
      <c r="Q144" s="156">
        <v>75.083817208029899</v>
      </c>
      <c r="R144" s="156">
        <v>84.232126217925952</v>
      </c>
      <c r="S144" s="156">
        <v>95.885720262966615</v>
      </c>
      <c r="T144" s="156">
        <v>109.32997033947764</v>
      </c>
    </row>
    <row r="145" spans="2:21" ht="12.75" customHeight="1">
      <c r="B145" s="124"/>
      <c r="E145" s="103" t="s">
        <v>436</v>
      </c>
      <c r="J145" s="125" t="s">
        <v>898</v>
      </c>
      <c r="L145" s="152">
        <v>5.226185850105292</v>
      </c>
      <c r="M145" s="152">
        <v>6.468485494390408</v>
      </c>
      <c r="N145" s="152">
        <v>7.8268150819159672</v>
      </c>
      <c r="O145" s="152"/>
      <c r="P145" s="152">
        <v>9.2131995108942846</v>
      </c>
      <c r="Q145" s="152">
        <v>11.197721898850972</v>
      </c>
      <c r="R145" s="152">
        <v>11.881884444299054</v>
      </c>
      <c r="S145" s="152">
        <v>13.224181847495077</v>
      </c>
      <c r="T145" s="152">
        <v>14.830902622662363</v>
      </c>
      <c r="U145" s="159"/>
    </row>
    <row r="146" spans="2:21" ht="12.75" customHeight="1">
      <c r="B146" s="124"/>
      <c r="E146" s="103" t="s">
        <v>353</v>
      </c>
      <c r="J146" s="125" t="s">
        <v>898</v>
      </c>
      <c r="L146" s="152">
        <v>7.1450853327895398</v>
      </c>
      <c r="M146" s="152">
        <v>8.6638530840681263</v>
      </c>
      <c r="N146" s="152">
        <v>9.3282462231365475</v>
      </c>
      <c r="O146" s="152"/>
      <c r="P146" s="152">
        <v>11.47134417453085</v>
      </c>
      <c r="Q146" s="152">
        <v>16.65113807367765</v>
      </c>
      <c r="R146" s="152">
        <v>20.618428982197415</v>
      </c>
      <c r="S146" s="152">
        <v>26.426179622894907</v>
      </c>
      <c r="T146" s="152">
        <v>32.042270691550257</v>
      </c>
      <c r="U146" s="159"/>
    </row>
    <row r="147" spans="2:21" ht="12.75" customHeight="1">
      <c r="B147" s="124"/>
      <c r="E147" s="103" t="s">
        <v>435</v>
      </c>
      <c r="J147" s="125" t="s">
        <v>898</v>
      </c>
      <c r="L147" s="152">
        <v>16.466346071548266</v>
      </c>
      <c r="M147" s="152">
        <v>17.065395236914995</v>
      </c>
      <c r="N147" s="152">
        <v>20.107046837879018</v>
      </c>
      <c r="O147" s="152"/>
      <c r="P147" s="152">
        <v>24.533685362502329</v>
      </c>
      <c r="Q147" s="152">
        <v>27.291294586126792</v>
      </c>
      <c r="R147" s="152">
        <v>29.3799583992244</v>
      </c>
      <c r="S147" s="152">
        <v>31.338060819124951</v>
      </c>
      <c r="T147" s="152">
        <v>34.121461293472848</v>
      </c>
      <c r="U147" s="159"/>
    </row>
    <row r="148" spans="2:21" ht="12.75" customHeight="1">
      <c r="B148" s="124"/>
      <c r="E148" s="149" t="s">
        <v>434</v>
      </c>
      <c r="F148" s="149"/>
      <c r="G148" s="149"/>
      <c r="H148" s="149"/>
      <c r="I148" s="149"/>
      <c r="J148" s="125" t="s">
        <v>898</v>
      </c>
      <c r="K148" s="149"/>
      <c r="L148" s="153">
        <v>14.498203466400334</v>
      </c>
      <c r="M148" s="153">
        <v>14.426319445999026</v>
      </c>
      <c r="N148" s="153">
        <v>14.989823861410185</v>
      </c>
      <c r="O148" s="153"/>
      <c r="P148" s="160">
        <v>16.900428698036674</v>
      </c>
      <c r="Q148" s="153">
        <v>19.943662649374492</v>
      </c>
      <c r="R148" s="153">
        <v>22.351854392205091</v>
      </c>
      <c r="S148" s="153">
        <v>24.897297973451682</v>
      </c>
      <c r="T148" s="153">
        <v>28.335335731792174</v>
      </c>
      <c r="U148" s="159"/>
    </row>
    <row r="149" spans="2:21">
      <c r="B149" s="124"/>
      <c r="D149" s="128" t="s">
        <v>437</v>
      </c>
      <c r="E149" s="128"/>
      <c r="F149" s="128"/>
      <c r="G149" s="128"/>
      <c r="H149" s="128"/>
      <c r="I149" s="128"/>
      <c r="J149" s="129" t="s">
        <v>898</v>
      </c>
      <c r="K149" s="128"/>
      <c r="L149" s="130">
        <v>1.0415463523005482</v>
      </c>
      <c r="M149" s="130">
        <v>3.7240581241287845</v>
      </c>
      <c r="N149" s="130">
        <v>3.8976931823479886</v>
      </c>
      <c r="O149" s="130"/>
      <c r="P149" s="130">
        <v>5.2563352601399842</v>
      </c>
      <c r="Q149" s="130">
        <v>8.5585836814641834</v>
      </c>
      <c r="R149" s="130">
        <v>12.996906973706265</v>
      </c>
      <c r="S149" s="130">
        <v>19.187703177921723</v>
      </c>
      <c r="T149" s="130">
        <v>28.62491113758913</v>
      </c>
      <c r="U149" s="159"/>
    </row>
    <row r="150" spans="2:21">
      <c r="B150" s="124"/>
      <c r="D150" s="103" t="s">
        <v>903</v>
      </c>
      <c r="J150" s="125" t="s">
        <v>898</v>
      </c>
      <c r="L150" s="152">
        <v>0</v>
      </c>
      <c r="M150" s="152">
        <v>0</v>
      </c>
      <c r="N150" s="152">
        <v>3.6688191000000037E-2</v>
      </c>
      <c r="O150" s="152"/>
      <c r="P150" s="152">
        <v>-0.12300008513883146</v>
      </c>
      <c r="Q150" s="152">
        <v>0.7839216738902608</v>
      </c>
      <c r="R150" s="152">
        <v>3.2056617331485819</v>
      </c>
      <c r="S150" s="152">
        <v>6.0583732698529982</v>
      </c>
      <c r="T150" s="152">
        <v>8.6648513186567619</v>
      </c>
      <c r="U150" s="159"/>
    </row>
    <row r="151" spans="2:21">
      <c r="B151" s="124"/>
      <c r="C151" s="128" t="s">
        <v>904</v>
      </c>
      <c r="D151" s="128"/>
      <c r="E151" s="128"/>
      <c r="F151" s="128"/>
      <c r="G151" s="128"/>
      <c r="H151" s="128"/>
      <c r="I151" s="128"/>
      <c r="J151" s="129" t="s">
        <v>898</v>
      </c>
      <c r="K151" s="128"/>
      <c r="L151" s="130">
        <v>5.7400157804430432</v>
      </c>
      <c r="M151" s="130">
        <v>5.731115559071517</v>
      </c>
      <c r="N151" s="130">
        <v>11.204809783090699</v>
      </c>
      <c r="O151" s="130"/>
      <c r="P151" s="130">
        <v>22.311928265448099</v>
      </c>
      <c r="Q151" s="130">
        <v>38.951889006805033</v>
      </c>
      <c r="R151" s="130">
        <v>57.932035398704826</v>
      </c>
      <c r="S151" s="130">
        <v>75.093647925741365</v>
      </c>
      <c r="T151" s="130">
        <v>90.014959663688614</v>
      </c>
    </row>
    <row r="152" spans="2:21">
      <c r="B152" s="124"/>
      <c r="D152" s="139" t="s">
        <v>387</v>
      </c>
      <c r="J152" s="125" t="s">
        <v>359</v>
      </c>
      <c r="L152" s="127">
        <v>8.3010813797517138E-2</v>
      </c>
      <c r="M152" s="127">
        <v>4.3667108295931532E-2</v>
      </c>
      <c r="N152" s="127">
        <v>4.5167367636621422E-2</v>
      </c>
      <c r="O152" s="127"/>
      <c r="P152" s="127">
        <v>6.6035990023097499E-2</v>
      </c>
      <c r="Q152" s="127">
        <v>8.1628705220323006E-2</v>
      </c>
      <c r="R152" s="127">
        <v>9.3205809595377373E-2</v>
      </c>
      <c r="S152" s="127">
        <v>0.10373288861958023</v>
      </c>
      <c r="T152" s="127">
        <v>0.11575677949199127</v>
      </c>
    </row>
    <row r="153" spans="2:21">
      <c r="B153" s="124"/>
      <c r="D153" s="103" t="s">
        <v>278</v>
      </c>
      <c r="E153" s="146"/>
      <c r="F153" s="146"/>
      <c r="G153" s="146"/>
      <c r="H153" s="146"/>
      <c r="I153" s="146"/>
      <c r="J153" s="129" t="s">
        <v>898</v>
      </c>
      <c r="K153" s="146"/>
      <c r="L153" s="130">
        <v>0</v>
      </c>
      <c r="M153" s="130">
        <v>3.0631150635485644</v>
      </c>
      <c r="N153" s="130">
        <v>10.413616125301157</v>
      </c>
      <c r="O153" s="130"/>
      <c r="P153" s="130">
        <v>15.084870041000711</v>
      </c>
      <c r="Q153" s="130">
        <v>23.208375365353742</v>
      </c>
      <c r="R153" s="130">
        <v>32.362175760438291</v>
      </c>
      <c r="S153" s="130">
        <v>42.144320132136798</v>
      </c>
      <c r="T153" s="130">
        <v>48.340221021978238</v>
      </c>
    </row>
    <row r="154" spans="2:21">
      <c r="B154" s="124"/>
      <c r="D154" s="103" t="s">
        <v>905</v>
      </c>
      <c r="J154" s="125" t="s">
        <v>898</v>
      </c>
      <c r="L154" s="152">
        <v>0</v>
      </c>
      <c r="M154" s="152">
        <v>0</v>
      </c>
      <c r="N154" s="152">
        <v>0</v>
      </c>
      <c r="O154" s="152"/>
      <c r="P154" s="152">
        <v>0</v>
      </c>
      <c r="Q154" s="152">
        <v>4.2091863934884959</v>
      </c>
      <c r="R154" s="152">
        <v>10.018264998013057</v>
      </c>
      <c r="S154" s="152">
        <v>13.065098904323344</v>
      </c>
      <c r="T154" s="152">
        <v>17.135893241768521</v>
      </c>
    </row>
    <row r="155" spans="2:21">
      <c r="B155" s="124"/>
      <c r="D155" s="103" t="s">
        <v>442</v>
      </c>
      <c r="J155" s="125" t="s">
        <v>898</v>
      </c>
      <c r="L155" s="152">
        <v>0</v>
      </c>
      <c r="M155" s="152">
        <v>0.18612764163720064</v>
      </c>
      <c r="N155" s="152">
        <v>0.59274790762560414</v>
      </c>
      <c r="O155" s="152"/>
      <c r="P155" s="152">
        <v>1.5991879066531931</v>
      </c>
      <c r="Q155" s="152">
        <v>3.0138008244315682</v>
      </c>
      <c r="R155" s="152">
        <v>3.9583335881477906</v>
      </c>
      <c r="S155" s="152">
        <v>5.1556546589652497</v>
      </c>
      <c r="T155" s="152">
        <v>6.4491087993735379</v>
      </c>
    </row>
    <row r="156" spans="2:21">
      <c r="B156" s="124"/>
      <c r="D156" s="103" t="s">
        <v>280</v>
      </c>
      <c r="J156" s="125" t="s">
        <v>898</v>
      </c>
      <c r="L156" s="152">
        <v>5.7400157804430432</v>
      </c>
      <c r="M156" s="152">
        <v>2.4818728538857524</v>
      </c>
      <c r="N156" s="152">
        <v>0.19844575016393762</v>
      </c>
      <c r="O156" s="152"/>
      <c r="P156" s="152">
        <v>5.6278703177941942</v>
      </c>
      <c r="Q156" s="152">
        <v>8.5205264235312335</v>
      </c>
      <c r="R156" s="152">
        <v>11.593261052105689</v>
      </c>
      <c r="S156" s="152">
        <v>14.728574230315973</v>
      </c>
      <c r="T156" s="152">
        <v>18.08973660056833</v>
      </c>
    </row>
    <row r="157" spans="2:21">
      <c r="B157" s="124"/>
      <c r="C157" s="128" t="s">
        <v>443</v>
      </c>
      <c r="D157" s="128"/>
      <c r="E157" s="128"/>
      <c r="F157" s="128"/>
      <c r="G157" s="128"/>
      <c r="H157" s="128"/>
      <c r="I157" s="128"/>
      <c r="J157" s="129" t="s">
        <v>898</v>
      </c>
      <c r="K157" s="128"/>
      <c r="L157" s="130">
        <v>-1.5486502220000018</v>
      </c>
      <c r="M157" s="130">
        <v>-1.780719820999987</v>
      </c>
      <c r="N157" s="130">
        <v>15.077014313523584</v>
      </c>
      <c r="O157" s="130"/>
      <c r="P157" s="130">
        <v>32.749082039567931</v>
      </c>
      <c r="Q157" s="130">
        <v>74.296073001807301</v>
      </c>
      <c r="R157" s="130">
        <v>152.80319329175501</v>
      </c>
      <c r="S157" s="130">
        <v>271.80695048928794</v>
      </c>
      <c r="T157" s="130">
        <v>394.42938095727777</v>
      </c>
    </row>
    <row r="158" spans="2:21">
      <c r="B158" s="124"/>
      <c r="D158" s="103" t="s">
        <v>387</v>
      </c>
      <c r="J158" s="125" t="s">
        <v>359</v>
      </c>
      <c r="L158" s="127">
        <v>-8.3071752982610589E-2</v>
      </c>
      <c r="M158" s="127">
        <v>-4.7125155895485667E-2</v>
      </c>
      <c r="N158" s="127">
        <v>0.26655938583559546</v>
      </c>
      <c r="O158" s="127"/>
      <c r="P158" s="127">
        <v>0.22958896615688879</v>
      </c>
      <c r="Q158" s="127">
        <v>0.28045932307611793</v>
      </c>
      <c r="R158" s="127">
        <v>0.372200272242868</v>
      </c>
      <c r="S158" s="127">
        <v>0.45435106137358411</v>
      </c>
      <c r="T158" s="127">
        <v>0.49720013402863539</v>
      </c>
    </row>
    <row r="159" spans="2:21">
      <c r="B159" s="124"/>
      <c r="D159" s="128" t="s">
        <v>906</v>
      </c>
      <c r="E159" s="128"/>
      <c r="F159" s="128"/>
      <c r="G159" s="128"/>
      <c r="H159" s="128"/>
      <c r="I159" s="128"/>
      <c r="J159" s="129" t="s">
        <v>898</v>
      </c>
      <c r="K159" s="128"/>
      <c r="L159" s="130">
        <v>-0.16410789899999934</v>
      </c>
      <c r="M159" s="130">
        <v>1.8768835669999997</v>
      </c>
      <c r="N159" s="130">
        <v>7.9649121820000017</v>
      </c>
      <c r="O159" s="130"/>
      <c r="P159" s="130">
        <v>13.327777846779165</v>
      </c>
      <c r="Q159" s="130">
        <v>30.260026164512468</v>
      </c>
      <c r="R159" s="130">
        <v>59.916691351640225</v>
      </c>
      <c r="S159" s="130">
        <v>113.58075056483671</v>
      </c>
      <c r="T159" s="130">
        <v>169.4775745224963</v>
      </c>
    </row>
    <row r="160" spans="2:21">
      <c r="B160" s="124"/>
      <c r="D160" s="103" t="s">
        <v>907</v>
      </c>
      <c r="J160" s="125" t="s">
        <v>898</v>
      </c>
      <c r="L160" s="152">
        <v>0</v>
      </c>
      <c r="M160" s="152">
        <v>-0.22954516499999045</v>
      </c>
      <c r="N160" s="152">
        <v>-0.35332949000000013</v>
      </c>
      <c r="O160" s="152"/>
      <c r="P160" s="152">
        <v>2.2757784162880896</v>
      </c>
      <c r="Q160" s="152">
        <v>9.0823751528648167</v>
      </c>
      <c r="R160" s="152">
        <v>12.922641978209708</v>
      </c>
      <c r="S160" s="152">
        <v>15.730069590870563</v>
      </c>
      <c r="T160" s="152">
        <v>17.522602541761024</v>
      </c>
    </row>
    <row r="161" spans="1:21">
      <c r="B161" s="124"/>
      <c r="D161" s="103" t="s">
        <v>446</v>
      </c>
      <c r="J161" s="125" t="s">
        <v>898</v>
      </c>
      <c r="L161" s="152">
        <v>-1.3845423230000025</v>
      </c>
      <c r="M161" s="152">
        <v>-3.4280582229999963</v>
      </c>
      <c r="N161" s="152">
        <v>5.3840113346621248</v>
      </c>
      <c r="O161" s="152"/>
      <c r="P161" s="152">
        <v>10.732609154219585</v>
      </c>
      <c r="Q161" s="152">
        <v>19.372539680579283</v>
      </c>
      <c r="R161" s="152">
        <v>27.835484191699404</v>
      </c>
      <c r="S161" s="152">
        <v>36.350959380777027</v>
      </c>
      <c r="T161" s="152">
        <v>41.163393866236483</v>
      </c>
    </row>
    <row r="162" spans="1:21">
      <c r="B162" s="124"/>
      <c r="D162" s="103" t="s">
        <v>447</v>
      </c>
      <c r="J162" s="125" t="s">
        <v>898</v>
      </c>
      <c r="L162" s="152">
        <v>0</v>
      </c>
      <c r="M162" s="152">
        <v>0</v>
      </c>
      <c r="N162" s="152">
        <v>2.0814202868614591</v>
      </c>
      <c r="O162" s="152"/>
      <c r="P162" s="152">
        <v>2.8124786222810965</v>
      </c>
      <c r="Q162" s="152">
        <v>12.371847977008237</v>
      </c>
      <c r="R162" s="152">
        <v>47.925819561923547</v>
      </c>
      <c r="S162" s="152">
        <v>99.865251025663511</v>
      </c>
      <c r="T162" s="152">
        <v>156.69457590208168</v>
      </c>
    </row>
    <row r="163" spans="1:21">
      <c r="B163" s="124"/>
      <c r="D163" s="103" t="s">
        <v>908</v>
      </c>
      <c r="J163" s="125" t="s">
        <v>898</v>
      </c>
      <c r="L163" s="152">
        <v>0</v>
      </c>
      <c r="M163" s="152">
        <v>0</v>
      </c>
      <c r="N163" s="152">
        <v>0</v>
      </c>
      <c r="O163" s="152"/>
      <c r="P163" s="152">
        <v>3.6004379999999983</v>
      </c>
      <c r="Q163" s="152">
        <v>3.2092840268424991</v>
      </c>
      <c r="R163" s="152">
        <v>4.2025562082821208</v>
      </c>
      <c r="S163" s="152">
        <v>6.2799199271401811</v>
      </c>
      <c r="T163" s="152">
        <v>9.5712341247022934</v>
      </c>
    </row>
    <row r="164" spans="1:21">
      <c r="B164" s="124"/>
      <c r="C164" s="128" t="s">
        <v>919</v>
      </c>
      <c r="D164" s="128"/>
      <c r="E164" s="128"/>
      <c r="F164" s="128"/>
      <c r="G164" s="128"/>
      <c r="H164" s="128"/>
      <c r="I164" s="128"/>
      <c r="J164" s="129" t="s">
        <v>898</v>
      </c>
      <c r="K164" s="128"/>
      <c r="L164" s="130">
        <v>-74.562078104587016</v>
      </c>
      <c r="M164" s="130">
        <v>-80.559889353572856</v>
      </c>
      <c r="N164" s="130">
        <v>-87.632211089581077</v>
      </c>
      <c r="O164" s="130"/>
      <c r="P164" s="130">
        <v>-97.835804530674636</v>
      </c>
      <c r="Q164" s="130">
        <v>-102.24557553167188</v>
      </c>
      <c r="R164" s="130">
        <v>-106.28774406346388</v>
      </c>
      <c r="S164" s="130">
        <v>-110.55795411967688</v>
      </c>
      <c r="T164" s="130">
        <v>-115.39494436122732</v>
      </c>
    </row>
    <row r="165" spans="1:21">
      <c r="B165" s="161"/>
      <c r="C165" s="139"/>
      <c r="D165" s="139" t="s">
        <v>900</v>
      </c>
      <c r="E165" s="139"/>
      <c r="F165" s="139"/>
      <c r="G165" s="139"/>
      <c r="H165" s="139"/>
      <c r="I165" s="139"/>
      <c r="J165" s="140" t="s">
        <v>359</v>
      </c>
      <c r="K165" s="139"/>
      <c r="L165" s="141">
        <v>-6.2491312170046089E-2</v>
      </c>
      <c r="M165" s="141">
        <v>-6.0124273483040183E-2</v>
      </c>
      <c r="N165" s="141">
        <v>-5.6091020896452529E-2</v>
      </c>
      <c r="O165" s="141"/>
      <c r="P165" s="141">
        <v>-5.2471449853816264E-2</v>
      </c>
      <c r="Q165" s="141">
        <v>-4.5189318644038357E-2</v>
      </c>
      <c r="R165" s="141">
        <v>-3.9402099234287627E-2</v>
      </c>
      <c r="S165" s="141">
        <v>-3.5032929076444085E-2</v>
      </c>
      <c r="T165" s="141">
        <v>-3.2089622748018624E-2</v>
      </c>
    </row>
    <row r="166" spans="1:21">
      <c r="B166" s="124"/>
      <c r="J166" s="125"/>
      <c r="L166" s="157"/>
      <c r="M166" s="157"/>
      <c r="N166" s="157"/>
      <c r="O166" s="157"/>
      <c r="P166" s="157"/>
      <c r="Q166" s="157"/>
      <c r="R166" s="157"/>
      <c r="S166" s="157"/>
      <c r="T166" s="157"/>
    </row>
    <row r="167" spans="1:21">
      <c r="B167" s="121" t="s">
        <v>920</v>
      </c>
      <c r="C167" s="121"/>
      <c r="D167" s="121"/>
      <c r="E167" s="121"/>
      <c r="F167" s="121"/>
      <c r="G167" s="121"/>
      <c r="H167" s="121"/>
      <c r="I167" s="121"/>
      <c r="J167" s="122"/>
      <c r="K167" s="121"/>
      <c r="L167" s="123"/>
      <c r="M167" s="162"/>
      <c r="N167" s="123"/>
      <c r="O167" s="123"/>
      <c r="P167" s="123"/>
      <c r="Q167" s="123"/>
      <c r="R167" s="123"/>
      <c r="S167" s="123"/>
      <c r="T167" s="123"/>
    </row>
    <row r="168" spans="1:21">
      <c r="B168" s="103" t="s">
        <v>921</v>
      </c>
      <c r="J168" s="125" t="s">
        <v>898</v>
      </c>
      <c r="L168" s="152">
        <v>347.05804282400004</v>
      </c>
      <c r="M168" s="152">
        <v>351.71036425200009</v>
      </c>
      <c r="N168" s="152">
        <v>380.90600709678188</v>
      </c>
      <c r="O168" s="152"/>
      <c r="P168" s="152">
        <v>425.22673760043676</v>
      </c>
      <c r="Q168" s="152">
        <v>528.53756968266646</v>
      </c>
      <c r="R168" s="152">
        <v>682.66843320415842</v>
      </c>
      <c r="S168" s="152">
        <v>892.02801851000356</v>
      </c>
      <c r="T168" s="152">
        <v>1108.8112125550479</v>
      </c>
    </row>
    <row r="169" spans="1:21">
      <c r="C169" s="139" t="s">
        <v>900</v>
      </c>
      <c r="D169" s="139"/>
      <c r="E169" s="139"/>
      <c r="F169" s="139"/>
      <c r="G169" s="139"/>
      <c r="H169" s="139"/>
      <c r="I169" s="139"/>
      <c r="J169" s="140" t="s">
        <v>359</v>
      </c>
      <c r="K169" s="139"/>
      <c r="L169" s="141">
        <v>0.29087323001939736</v>
      </c>
      <c r="M169" s="141">
        <v>0.2624920453191894</v>
      </c>
      <c r="N169" s="141">
        <v>0.24380768826897831</v>
      </c>
      <c r="O169" s="141"/>
      <c r="P169" s="141">
        <v>0.22805826093562301</v>
      </c>
      <c r="Q169" s="141">
        <v>0.23359693099225784</v>
      </c>
      <c r="R169" s="141">
        <v>0.25307310439447195</v>
      </c>
      <c r="S169" s="141">
        <v>0.28266038889281536</v>
      </c>
      <c r="T169" s="141">
        <v>0.30834395481211307</v>
      </c>
      <c r="U169" s="158"/>
    </row>
    <row r="170" spans="1:21" s="126" customFormat="1">
      <c r="A170" s="103"/>
      <c r="B170" s="124"/>
      <c r="C170" s="103" t="s">
        <v>922</v>
      </c>
      <c r="D170" s="103"/>
      <c r="E170" s="103"/>
      <c r="F170" s="103"/>
      <c r="G170" s="103"/>
      <c r="H170" s="103"/>
      <c r="I170" s="103"/>
      <c r="J170" s="125" t="s">
        <v>898</v>
      </c>
      <c r="K170" s="103"/>
      <c r="L170" s="163">
        <v>-0.36391183999999999</v>
      </c>
      <c r="M170" s="163">
        <v>-0.64892209199999995</v>
      </c>
      <c r="N170" s="163">
        <v>0</v>
      </c>
      <c r="O170" s="163"/>
      <c r="P170" s="152"/>
      <c r="Q170" s="152"/>
      <c r="R170" s="152"/>
      <c r="S170" s="152"/>
      <c r="T170" s="152"/>
    </row>
    <row r="171" spans="1:21" s="126" customFormat="1">
      <c r="A171" s="103"/>
      <c r="B171" s="124"/>
      <c r="C171" s="103" t="s">
        <v>923</v>
      </c>
      <c r="D171" s="103"/>
      <c r="E171" s="103"/>
      <c r="F171" s="103"/>
      <c r="G171" s="103"/>
      <c r="H171" s="103"/>
      <c r="I171" s="103"/>
      <c r="J171" s="125" t="s">
        <v>898</v>
      </c>
      <c r="K171" s="103"/>
      <c r="L171" s="163">
        <v>-0.48105884999999998</v>
      </c>
      <c r="M171" s="163">
        <v>-3.0809044139999999</v>
      </c>
      <c r="N171" s="163">
        <v>0</v>
      </c>
      <c r="O171" s="163"/>
      <c r="P171" s="152"/>
      <c r="Q171" s="152"/>
      <c r="R171" s="152"/>
      <c r="S171" s="152"/>
      <c r="T171" s="152"/>
    </row>
    <row r="172" spans="1:21" s="126" customFormat="1">
      <c r="A172" s="103"/>
      <c r="B172" s="124"/>
      <c r="C172" s="103" t="s">
        <v>924</v>
      </c>
      <c r="D172" s="103"/>
      <c r="E172" s="103"/>
      <c r="F172" s="103"/>
      <c r="G172" s="103"/>
      <c r="H172" s="103"/>
      <c r="I172" s="103"/>
      <c r="J172" s="125" t="s">
        <v>898</v>
      </c>
      <c r="K172" s="103"/>
      <c r="L172" s="163">
        <v>0</v>
      </c>
      <c r="M172" s="163">
        <v>0</v>
      </c>
      <c r="N172" s="163">
        <v>0</v>
      </c>
      <c r="O172" s="163"/>
      <c r="P172" s="152"/>
      <c r="Q172" s="152"/>
      <c r="R172" s="152"/>
      <c r="S172" s="152"/>
      <c r="T172" s="152"/>
    </row>
    <row r="173" spans="1:21" s="126" customFormat="1">
      <c r="A173" s="103"/>
      <c r="B173" s="124"/>
      <c r="C173" s="103" t="s">
        <v>925</v>
      </c>
      <c r="D173" s="103"/>
      <c r="E173" s="103"/>
      <c r="F173" s="103"/>
      <c r="G173" s="103"/>
      <c r="H173" s="103"/>
      <c r="I173" s="103"/>
      <c r="J173" s="125" t="s">
        <v>898</v>
      </c>
      <c r="K173" s="103"/>
      <c r="L173" s="163">
        <v>0</v>
      </c>
      <c r="M173" s="163">
        <v>-5.9992068000099152E-2</v>
      </c>
      <c r="N173" s="163">
        <v>0</v>
      </c>
      <c r="O173" s="163"/>
      <c r="P173" s="152"/>
      <c r="Q173" s="152"/>
      <c r="R173" s="152"/>
      <c r="S173" s="152"/>
      <c r="T173" s="152"/>
    </row>
    <row r="174" spans="1:21" s="126" customFormat="1">
      <c r="A174" s="103"/>
      <c r="B174" s="124"/>
      <c r="C174" s="103" t="s">
        <v>926</v>
      </c>
      <c r="D174" s="103"/>
      <c r="E174" s="103"/>
      <c r="F174" s="103"/>
      <c r="G174" s="103"/>
      <c r="H174" s="103"/>
      <c r="I174" s="103"/>
      <c r="J174" s="125" t="s">
        <v>898</v>
      </c>
      <c r="K174" s="103"/>
      <c r="L174" s="163">
        <v>10.295160331000002</v>
      </c>
      <c r="M174" s="163">
        <v>6.1265598409999988</v>
      </c>
      <c r="N174" s="163">
        <v>0.69183556721822015</v>
      </c>
      <c r="O174" s="163"/>
      <c r="P174" s="152"/>
      <c r="Q174" s="152"/>
      <c r="R174" s="152"/>
      <c r="S174" s="152"/>
      <c r="T174" s="152"/>
    </row>
    <row r="175" spans="1:21" s="126" customFormat="1">
      <c r="A175" s="103"/>
      <c r="B175" s="128" t="s">
        <v>927</v>
      </c>
      <c r="C175" s="128"/>
      <c r="D175" s="128"/>
      <c r="E175" s="128"/>
      <c r="F175" s="128"/>
      <c r="G175" s="128"/>
      <c r="H175" s="128"/>
      <c r="I175" s="128"/>
      <c r="J175" s="129" t="s">
        <v>898</v>
      </c>
      <c r="K175" s="128"/>
      <c r="L175" s="130">
        <v>356.50823246499999</v>
      </c>
      <c r="M175" s="130">
        <v>354.04710551900001</v>
      </c>
      <c r="N175" s="130">
        <v>381.5978426640001</v>
      </c>
      <c r="O175" s="130"/>
      <c r="P175" s="130">
        <v>425.22673760043676</v>
      </c>
      <c r="Q175" s="130">
        <v>528.53756968266646</v>
      </c>
      <c r="R175" s="130">
        <v>682.66843320415842</v>
      </c>
      <c r="S175" s="130">
        <v>892.02801851000356</v>
      </c>
      <c r="T175" s="130">
        <v>1108.8112125550479</v>
      </c>
    </row>
    <row r="176" spans="1:21">
      <c r="C176" s="139" t="s">
        <v>900</v>
      </c>
      <c r="D176" s="139"/>
      <c r="E176" s="139"/>
      <c r="F176" s="139"/>
      <c r="G176" s="139"/>
      <c r="H176" s="139"/>
      <c r="I176" s="139"/>
      <c r="J176" s="140" t="s">
        <v>359</v>
      </c>
      <c r="K176" s="139"/>
      <c r="L176" s="141">
        <v>0.29879353972553918</v>
      </c>
      <c r="M176" s="141">
        <v>0.26423602575565186</v>
      </c>
      <c r="N176" s="141">
        <v>0.244250513604266</v>
      </c>
      <c r="O176" s="141"/>
      <c r="P176" s="141">
        <v>0.22805826093562301</v>
      </c>
      <c r="Q176" s="141">
        <v>0.23359693099225784</v>
      </c>
      <c r="R176" s="141">
        <v>0.25307310439447195</v>
      </c>
      <c r="S176" s="141">
        <v>0.28266038889281536</v>
      </c>
      <c r="T176" s="141">
        <v>0.30834395481211307</v>
      </c>
      <c r="U176" s="158"/>
    </row>
    <row r="177" spans="1:21">
      <c r="B177" s="124"/>
      <c r="C177" s="103" t="s">
        <v>928</v>
      </c>
      <c r="J177" s="125" t="s">
        <v>898</v>
      </c>
      <c r="L177" s="163">
        <v>0.13830000000000001</v>
      </c>
      <c r="M177" s="163">
        <v>0.87832862</v>
      </c>
      <c r="N177" s="163">
        <v>0</v>
      </c>
      <c r="O177" s="163"/>
      <c r="P177" s="152"/>
      <c r="Q177" s="152"/>
      <c r="R177" s="152"/>
      <c r="S177" s="152"/>
      <c r="T177" s="152"/>
    </row>
    <row r="178" spans="1:21">
      <c r="B178" s="124"/>
      <c r="C178" s="103" t="s">
        <v>929</v>
      </c>
      <c r="J178" s="125" t="s">
        <v>898</v>
      </c>
      <c r="L178" s="163">
        <v>0</v>
      </c>
      <c r="M178" s="163">
        <v>0.71498039199999996</v>
      </c>
      <c r="N178" s="163">
        <v>0</v>
      </c>
      <c r="O178" s="163"/>
      <c r="P178" s="152"/>
      <c r="Q178" s="152"/>
      <c r="R178" s="152"/>
      <c r="S178" s="152"/>
      <c r="T178" s="152"/>
    </row>
    <row r="179" spans="1:21">
      <c r="B179" s="124"/>
      <c r="C179" s="103" t="s">
        <v>930</v>
      </c>
      <c r="J179" s="125" t="s">
        <v>898</v>
      </c>
      <c r="L179" s="163">
        <v>0</v>
      </c>
      <c r="M179" s="163">
        <v>0</v>
      </c>
      <c r="N179" s="163">
        <v>0</v>
      </c>
      <c r="O179" s="163"/>
      <c r="P179" s="152"/>
      <c r="Q179" s="152"/>
      <c r="R179" s="152"/>
      <c r="S179" s="152"/>
      <c r="T179" s="152"/>
    </row>
    <row r="180" spans="1:21">
      <c r="B180" s="124"/>
      <c r="C180" s="103" t="s">
        <v>931</v>
      </c>
      <c r="J180" s="125" t="s">
        <v>898</v>
      </c>
      <c r="L180" s="163">
        <v>0.21403557100000001</v>
      </c>
      <c r="M180" s="163">
        <v>0</v>
      </c>
      <c r="N180" s="163">
        <v>0</v>
      </c>
      <c r="O180" s="163"/>
      <c r="P180" s="152"/>
      <c r="Q180" s="152"/>
      <c r="R180" s="152"/>
      <c r="S180" s="152"/>
      <c r="T180" s="152"/>
    </row>
    <row r="181" spans="1:21">
      <c r="B181" s="124"/>
      <c r="C181" s="103" t="s">
        <v>932</v>
      </c>
      <c r="J181" s="125" t="s">
        <v>898</v>
      </c>
      <c r="L181" s="163">
        <v>0.122158322</v>
      </c>
      <c r="M181" s="163">
        <v>2.7811043400000002</v>
      </c>
      <c r="N181" s="163">
        <v>3.881291542</v>
      </c>
      <c r="O181" s="164"/>
      <c r="P181" s="152"/>
      <c r="Q181" s="152"/>
      <c r="R181" s="152"/>
      <c r="S181" s="152"/>
      <c r="T181" s="152"/>
    </row>
    <row r="182" spans="1:21">
      <c r="B182" s="124"/>
      <c r="C182" s="103" t="s">
        <v>933</v>
      </c>
      <c r="J182" s="125" t="s">
        <v>898</v>
      </c>
      <c r="L182" s="163">
        <v>1.0141659620000001</v>
      </c>
      <c r="M182" s="163">
        <v>2.8775121760000002</v>
      </c>
      <c r="N182" s="163">
        <v>12.662828031</v>
      </c>
      <c r="O182" s="163"/>
      <c r="P182" s="152"/>
      <c r="Q182" s="152"/>
      <c r="R182" s="152"/>
      <c r="S182" s="152"/>
      <c r="T182" s="152"/>
    </row>
    <row r="183" spans="1:21">
      <c r="B183" s="124"/>
      <c r="C183" s="103" t="s">
        <v>934</v>
      </c>
      <c r="J183" s="125" t="s">
        <v>898</v>
      </c>
      <c r="L183" s="163">
        <v>0</v>
      </c>
      <c r="M183" s="163">
        <v>0.48081733199999999</v>
      </c>
      <c r="N183" s="163">
        <v>0</v>
      </c>
      <c r="O183" s="163"/>
      <c r="P183" s="152"/>
      <c r="Q183" s="152"/>
      <c r="R183" s="152"/>
      <c r="S183" s="152"/>
      <c r="T183" s="152"/>
    </row>
    <row r="184" spans="1:21">
      <c r="B184" s="128" t="s">
        <v>920</v>
      </c>
      <c r="C184" s="128"/>
      <c r="D184" s="128"/>
      <c r="E184" s="128"/>
      <c r="F184" s="128"/>
      <c r="G184" s="128"/>
      <c r="H184" s="128"/>
      <c r="I184" s="128"/>
      <c r="J184" s="129" t="s">
        <v>898</v>
      </c>
      <c r="K184" s="128"/>
      <c r="L184" s="130">
        <v>357.99689232000003</v>
      </c>
      <c r="M184" s="130">
        <v>361.77984837899999</v>
      </c>
      <c r="N184" s="130">
        <v>398.14196223700009</v>
      </c>
      <c r="O184" s="130"/>
      <c r="P184" s="130">
        <v>425.22673760043676</v>
      </c>
      <c r="Q184" s="130">
        <v>528.53756968266646</v>
      </c>
      <c r="R184" s="130">
        <v>682.66843320415842</v>
      </c>
      <c r="S184" s="130">
        <v>892.02801851000356</v>
      </c>
      <c r="T184" s="130">
        <v>1108.8112125550479</v>
      </c>
    </row>
    <row r="185" spans="1:21">
      <c r="B185" s="139"/>
      <c r="C185" s="139" t="s">
        <v>900</v>
      </c>
      <c r="D185" s="139"/>
      <c r="E185" s="139"/>
      <c r="F185" s="139"/>
      <c r="G185" s="139"/>
      <c r="H185" s="139"/>
      <c r="I185" s="139"/>
      <c r="J185" s="140" t="s">
        <v>359</v>
      </c>
      <c r="K185" s="139"/>
      <c r="L185" s="141">
        <v>0.30004120221133163</v>
      </c>
      <c r="M185" s="141">
        <v>0.27000720481534657</v>
      </c>
      <c r="N185" s="141">
        <v>0.25483995948431959</v>
      </c>
      <c r="O185" s="141"/>
      <c r="P185" s="141">
        <v>0.22805826093562301</v>
      </c>
      <c r="Q185" s="141">
        <v>0.23359693099225784</v>
      </c>
      <c r="R185" s="141">
        <v>0.25307310439447195</v>
      </c>
      <c r="S185" s="141">
        <v>0.28266038889281536</v>
      </c>
      <c r="T185" s="141">
        <v>0.30834395481211307</v>
      </c>
      <c r="U185" s="158"/>
    </row>
    <row r="186" spans="1:21" ht="13.5">
      <c r="A186" s="105"/>
      <c r="B186" s="105"/>
      <c r="C186" s="105"/>
      <c r="D186" s="105"/>
      <c r="E186" s="105"/>
      <c r="F186" s="105"/>
      <c r="G186" s="105"/>
      <c r="H186" s="105"/>
      <c r="I186" s="105"/>
      <c r="J186" s="105"/>
      <c r="K186" s="105"/>
      <c r="L186" s="165"/>
      <c r="M186" s="105"/>
      <c r="N186" s="105"/>
      <c r="O186" s="105"/>
      <c r="P186" s="157"/>
      <c r="Q186" s="157"/>
      <c r="R186" s="157"/>
      <c r="S186" s="157"/>
      <c r="T186" s="157"/>
    </row>
    <row r="187" spans="1:21">
      <c r="B187" s="121" t="s">
        <v>935</v>
      </c>
      <c r="C187" s="121"/>
      <c r="D187" s="121"/>
      <c r="E187" s="121"/>
      <c r="F187" s="121"/>
      <c r="G187" s="121"/>
      <c r="H187" s="121"/>
      <c r="I187" s="121"/>
      <c r="J187" s="122"/>
      <c r="K187" s="121"/>
      <c r="L187" s="123"/>
      <c r="M187" s="162"/>
      <c r="N187" s="123"/>
      <c r="O187" s="123"/>
      <c r="P187" s="123"/>
      <c r="Q187" s="123"/>
      <c r="R187" s="123"/>
      <c r="S187" s="123"/>
      <c r="T187" s="123"/>
    </row>
    <row r="188" spans="1:21">
      <c r="B188" s="124" t="s">
        <v>913</v>
      </c>
      <c r="J188" s="125" t="s">
        <v>359</v>
      </c>
      <c r="L188" s="141">
        <v>0.29087323001939736</v>
      </c>
      <c r="M188" s="141">
        <v>0.2624920453191894</v>
      </c>
      <c r="N188" s="141">
        <v>0.24380768826897831</v>
      </c>
      <c r="O188" s="141"/>
      <c r="P188" s="141">
        <v>0.22805826093562301</v>
      </c>
      <c r="Q188" s="141">
        <v>0.23359693099225784</v>
      </c>
      <c r="R188" s="141">
        <v>0.25307310439447195</v>
      </c>
      <c r="S188" s="141">
        <v>0.28266038889281536</v>
      </c>
      <c r="T188" s="141">
        <v>0.30834395481211307</v>
      </c>
    </row>
    <row r="189" spans="1:21">
      <c r="B189" s="124"/>
      <c r="C189" s="128" t="s">
        <v>899</v>
      </c>
      <c r="D189" s="128"/>
      <c r="E189" s="128"/>
      <c r="F189" s="128"/>
      <c r="G189" s="128"/>
      <c r="H189" s="128"/>
      <c r="I189" s="128"/>
      <c r="J189" s="129" t="s">
        <v>359</v>
      </c>
      <c r="K189" s="128"/>
      <c r="L189" s="166">
        <v>0.4364561800095722</v>
      </c>
      <c r="M189" s="166">
        <v>0.42768346137392999</v>
      </c>
      <c r="N189" s="166">
        <v>0.41927649610516265</v>
      </c>
      <c r="O189" s="166"/>
      <c r="P189" s="166">
        <v>0.41339561651615842</v>
      </c>
      <c r="Q189" s="166">
        <v>0.41832509920969785</v>
      </c>
      <c r="R189" s="166">
        <v>0.4298858465887746</v>
      </c>
      <c r="S189" s="166">
        <v>0.44502703771619456</v>
      </c>
      <c r="T189" s="166">
        <v>0.45694182372075176</v>
      </c>
    </row>
    <row r="190" spans="1:21">
      <c r="B190" s="124"/>
      <c r="D190" s="128" t="s">
        <v>431</v>
      </c>
      <c r="E190" s="128"/>
      <c r="F190" s="128"/>
      <c r="G190" s="128"/>
      <c r="H190" s="128"/>
      <c r="I190" s="128"/>
      <c r="J190" s="129" t="s">
        <v>359</v>
      </c>
      <c r="K190" s="128"/>
      <c r="L190" s="166">
        <v>0.56130925147618926</v>
      </c>
      <c r="M190" s="166">
        <v>0.56294427362539468</v>
      </c>
      <c r="N190" s="166">
        <v>0.55825778231455192</v>
      </c>
      <c r="O190" s="166"/>
      <c r="P190" s="166">
        <v>0.5485015166518491</v>
      </c>
      <c r="Q190" s="166">
        <v>0.55455079987058198</v>
      </c>
      <c r="R190" s="166">
        <v>0.56730464501131628</v>
      </c>
      <c r="S190" s="166">
        <v>0.58357839003335088</v>
      </c>
      <c r="T190" s="166">
        <v>0.59661445071158592</v>
      </c>
    </row>
    <row r="191" spans="1:21">
      <c r="B191" s="124"/>
      <c r="D191" s="103" t="s">
        <v>432</v>
      </c>
      <c r="J191" s="125" t="s">
        <v>359</v>
      </c>
      <c r="L191" s="141">
        <v>2.9108767749091932E-2</v>
      </c>
      <c r="M191" s="141">
        <v>2.5569539231188744E-2</v>
      </c>
      <c r="N191" s="141">
        <v>2.3593828114280305E-2</v>
      </c>
      <c r="O191" s="141"/>
      <c r="P191" s="141">
        <v>2.7346290840573544E-2</v>
      </c>
      <c r="Q191" s="141">
        <v>3.2610117332416859E-2</v>
      </c>
      <c r="R191" s="141">
        <v>3.7790344362107306E-2</v>
      </c>
      <c r="S191" s="141">
        <v>4.2887837348775298E-2</v>
      </c>
      <c r="T191" s="141">
        <v>4.7903544867911547E-2</v>
      </c>
    </row>
    <row r="192" spans="1:21">
      <c r="B192" s="124"/>
      <c r="C192" s="128" t="s">
        <v>901</v>
      </c>
      <c r="D192" s="128"/>
      <c r="E192" s="128"/>
      <c r="F192" s="128"/>
      <c r="G192" s="128"/>
      <c r="H192" s="128"/>
      <c r="I192" s="128"/>
      <c r="J192" s="129" t="s">
        <v>359</v>
      </c>
      <c r="K192" s="128"/>
      <c r="L192" s="166">
        <v>0.1770556281180844</v>
      </c>
      <c r="M192" s="166">
        <v>0.17537285589765553</v>
      </c>
      <c r="N192" s="166">
        <v>0.16678128331343872</v>
      </c>
      <c r="O192" s="166"/>
      <c r="P192" s="166">
        <v>0.16219903821406934</v>
      </c>
      <c r="Q192" s="166">
        <v>0.17401307049465786</v>
      </c>
      <c r="R192" s="166">
        <v>0.18129038728391761</v>
      </c>
      <c r="S192" s="166">
        <v>0.19150852848208383</v>
      </c>
      <c r="T192" s="166">
        <v>0.201669738752147</v>
      </c>
    </row>
    <row r="193" spans="2:20">
      <c r="B193" s="124"/>
      <c r="D193" s="128" t="s">
        <v>902</v>
      </c>
      <c r="E193" s="128"/>
      <c r="F193" s="128"/>
      <c r="G193" s="128"/>
      <c r="H193" s="128"/>
      <c r="I193" s="128"/>
      <c r="J193" s="129" t="s">
        <v>359</v>
      </c>
      <c r="K193" s="128"/>
      <c r="L193" s="166">
        <v>0.19083215381517585</v>
      </c>
      <c r="M193" s="166">
        <v>0.17868419725583212</v>
      </c>
      <c r="N193" s="166">
        <v>0.17050905583976367</v>
      </c>
      <c r="O193" s="166"/>
      <c r="P193" s="166">
        <v>0.16766361676343372</v>
      </c>
      <c r="Q193" s="166">
        <v>0.17932196447330376</v>
      </c>
      <c r="R193" s="166">
        <v>0.18252240962116589</v>
      </c>
      <c r="S193" s="166">
        <v>0.18940178118592788</v>
      </c>
      <c r="T193" s="166">
        <v>0.19636212610991258</v>
      </c>
    </row>
    <row r="194" spans="2:20">
      <c r="B194" s="124"/>
      <c r="E194" s="103" t="s">
        <v>436</v>
      </c>
      <c r="J194" s="125" t="s">
        <v>359</v>
      </c>
      <c r="L194" s="127">
        <v>0.24884211418617272</v>
      </c>
      <c r="M194" s="127">
        <v>0.2623973272391138</v>
      </c>
      <c r="N194" s="127">
        <v>0.29188032234416078</v>
      </c>
      <c r="O194" s="127"/>
      <c r="P194" s="127">
        <v>0.29726455579155936</v>
      </c>
      <c r="Q194" s="127">
        <v>0.32479846212062846</v>
      </c>
      <c r="R194" s="127">
        <v>0.31879791722535211</v>
      </c>
      <c r="S194" s="127">
        <v>0.32971413855686549</v>
      </c>
      <c r="T194" s="127">
        <v>0.34089499263325318</v>
      </c>
    </row>
    <row r="195" spans="2:20">
      <c r="B195" s="124"/>
      <c r="E195" s="103" t="s">
        <v>353</v>
      </c>
      <c r="J195" s="125" t="s">
        <v>359</v>
      </c>
      <c r="L195" s="127">
        <v>7.7390391677154072E-2</v>
      </c>
      <c r="M195" s="127">
        <v>8.1078967825628415E-2</v>
      </c>
      <c r="N195" s="127">
        <v>6.9800207204222725E-2</v>
      </c>
      <c r="O195" s="127"/>
      <c r="P195" s="127">
        <v>6.6069290515090043E-2</v>
      </c>
      <c r="Q195" s="127">
        <v>8.2422900108549579E-2</v>
      </c>
      <c r="R195" s="127">
        <v>9.1148645798866612E-2</v>
      </c>
      <c r="S195" s="127">
        <v>0.10486615354673456</v>
      </c>
      <c r="T195" s="127">
        <v>0.11377466170649747</v>
      </c>
    </row>
    <row r="196" spans="2:20">
      <c r="B196" s="124"/>
      <c r="E196" s="103" t="s">
        <v>435</v>
      </c>
      <c r="J196" s="125" t="s">
        <v>359</v>
      </c>
      <c r="L196" s="127">
        <v>0.23880467719215256</v>
      </c>
      <c r="M196" s="127">
        <v>0.22171495586768702</v>
      </c>
      <c r="N196" s="127">
        <v>0.23254269091954666</v>
      </c>
      <c r="O196" s="127"/>
      <c r="P196" s="127">
        <v>0.23569932051708414</v>
      </c>
      <c r="Q196" s="127">
        <v>0.2430952307516919</v>
      </c>
      <c r="R196" s="127">
        <v>0.24489610697250547</v>
      </c>
      <c r="S196" s="127">
        <v>0.24522384502292843</v>
      </c>
      <c r="T196" s="127">
        <v>0.24957544238537957</v>
      </c>
    </row>
    <row r="197" spans="2:20">
      <c r="B197" s="124"/>
      <c r="E197" s="149" t="s">
        <v>434</v>
      </c>
      <c r="F197" s="149"/>
      <c r="G197" s="149"/>
      <c r="H197" s="149"/>
      <c r="I197" s="149"/>
      <c r="J197" s="125" t="s">
        <v>359</v>
      </c>
      <c r="K197" s="149"/>
      <c r="L197" s="127">
        <v>0.323561129798972</v>
      </c>
      <c r="M197" s="127">
        <v>0.27504124152268955</v>
      </c>
      <c r="N197" s="127">
        <v>0.25183089303219863</v>
      </c>
      <c r="O197" s="127"/>
      <c r="P197" s="127">
        <v>0.27352454511363744</v>
      </c>
      <c r="Q197" s="127">
        <v>0.28512534689425301</v>
      </c>
      <c r="R197" s="127">
        <v>0.28640573813882614</v>
      </c>
      <c r="S197" s="127">
        <v>0.28831401824980274</v>
      </c>
      <c r="T197" s="127">
        <v>0.29850473399839039</v>
      </c>
    </row>
    <row r="198" spans="2:20">
      <c r="B198" s="124"/>
      <c r="D198" s="128" t="s">
        <v>437</v>
      </c>
      <c r="E198" s="128"/>
      <c r="F198" s="128"/>
      <c r="G198" s="128"/>
      <c r="H198" s="128"/>
      <c r="I198" s="128"/>
      <c r="J198" s="129" t="s">
        <v>359</v>
      </c>
      <c r="K198" s="128"/>
      <c r="L198" s="166">
        <v>4.4222998938453127E-2</v>
      </c>
      <c r="M198" s="166">
        <v>0.14234665307018018</v>
      </c>
      <c r="N198" s="166">
        <v>0.12952215246048013</v>
      </c>
      <c r="O198" s="166"/>
      <c r="P198" s="166">
        <v>0.11974282928501963</v>
      </c>
      <c r="Q198" s="166">
        <v>0.13294042258582833</v>
      </c>
      <c r="R198" s="166">
        <v>0.15037503877121644</v>
      </c>
      <c r="S198" s="166">
        <v>0.1655856175927844</v>
      </c>
      <c r="T198" s="166">
        <v>0.18389786308211972</v>
      </c>
    </row>
    <row r="199" spans="2:20">
      <c r="B199" s="124"/>
      <c r="D199" s="103" t="s">
        <v>903</v>
      </c>
      <c r="J199" s="125" t="s">
        <v>359</v>
      </c>
      <c r="L199" s="127"/>
      <c r="M199" s="127"/>
      <c r="N199" s="127"/>
      <c r="O199" s="127"/>
      <c r="P199" s="127">
        <v>-0.52628134760086842</v>
      </c>
      <c r="Q199" s="127">
        <v>0.37622094229682307</v>
      </c>
      <c r="R199" s="127">
        <v>0.52726172215097333</v>
      </c>
      <c r="S199" s="127">
        <v>0.58363740628077976</v>
      </c>
      <c r="T199" s="127">
        <v>0.59368344157855146</v>
      </c>
    </row>
    <row r="200" spans="2:20">
      <c r="B200" s="124"/>
      <c r="C200" s="128" t="s">
        <v>904</v>
      </c>
      <c r="D200" s="128"/>
      <c r="E200" s="128"/>
      <c r="F200" s="128"/>
      <c r="G200" s="128"/>
      <c r="H200" s="128"/>
      <c r="I200" s="128"/>
      <c r="J200" s="129" t="s">
        <v>359</v>
      </c>
      <c r="K200" s="128"/>
      <c r="L200" s="166">
        <v>8.3010813797517138E-2</v>
      </c>
      <c r="M200" s="166">
        <v>4.3667108295931532E-2</v>
      </c>
      <c r="N200" s="166">
        <v>4.5167367636621422E-2</v>
      </c>
      <c r="O200" s="166"/>
      <c r="P200" s="166">
        <v>6.6035990023097499E-2</v>
      </c>
      <c r="Q200" s="166">
        <v>8.1628705220323006E-2</v>
      </c>
      <c r="R200" s="166">
        <v>9.3205809595377373E-2</v>
      </c>
      <c r="S200" s="166">
        <v>0.10373288861958023</v>
      </c>
      <c r="T200" s="166">
        <v>0.11575677949199127</v>
      </c>
    </row>
    <row r="201" spans="2:20">
      <c r="B201" s="124"/>
      <c r="D201" s="128" t="s">
        <v>278</v>
      </c>
      <c r="E201" s="146"/>
      <c r="F201" s="146"/>
      <c r="G201" s="146"/>
      <c r="H201" s="146"/>
      <c r="I201" s="146"/>
      <c r="J201" s="129" t="s">
        <v>359</v>
      </c>
      <c r="K201" s="146"/>
      <c r="L201" s="166"/>
      <c r="M201" s="166">
        <v>7.5098677232363506E-2</v>
      </c>
      <c r="N201" s="166">
        <v>6.7147349508337839E-2</v>
      </c>
      <c r="O201" s="166"/>
      <c r="P201" s="166">
        <v>6.8721809739602138E-2</v>
      </c>
      <c r="Q201" s="166">
        <v>8.0621217710386883E-2</v>
      </c>
      <c r="R201" s="166">
        <v>9.1347785820773728E-2</v>
      </c>
      <c r="S201" s="166">
        <v>0.10127281474386676</v>
      </c>
      <c r="T201" s="166">
        <v>0.11361814203276438</v>
      </c>
    </row>
    <row r="202" spans="2:20">
      <c r="B202" s="124"/>
      <c r="D202" s="103" t="s">
        <v>905</v>
      </c>
      <c r="J202" s="125" t="s">
        <v>359</v>
      </c>
      <c r="L202" s="127"/>
      <c r="M202" s="127"/>
      <c r="N202" s="127"/>
      <c r="O202" s="127"/>
      <c r="P202" s="127"/>
      <c r="Q202" s="127">
        <v>8.3185501847598736E-2</v>
      </c>
      <c r="R202" s="127">
        <v>9.3508793783790345E-2</v>
      </c>
      <c r="S202" s="127">
        <v>0.103180040310777</v>
      </c>
      <c r="T202" s="127">
        <v>0.11556331367224452</v>
      </c>
    </row>
    <row r="203" spans="2:20">
      <c r="B203" s="124"/>
      <c r="D203" s="103" t="s">
        <v>442</v>
      </c>
      <c r="J203" s="125" t="s">
        <v>359</v>
      </c>
      <c r="L203" s="127"/>
      <c r="M203" s="127">
        <v>2.5711824548550338E-2</v>
      </c>
      <c r="N203" s="127">
        <v>5.426468755810622E-2</v>
      </c>
      <c r="O203" s="127"/>
      <c r="P203" s="127">
        <v>6.9928266779168496E-2</v>
      </c>
      <c r="Q203" s="127">
        <v>9.2765136246513349E-2</v>
      </c>
      <c r="R203" s="127">
        <v>9.1761266376363837E-2</v>
      </c>
      <c r="S203" s="127">
        <v>9.4610767014471381E-2</v>
      </c>
      <c r="T203" s="127">
        <v>9.6653531936686701E-2</v>
      </c>
    </row>
    <row r="204" spans="2:20">
      <c r="B204" s="124"/>
      <c r="D204" s="103" t="s">
        <v>280</v>
      </c>
      <c r="J204" s="125" t="s">
        <v>359</v>
      </c>
      <c r="L204" s="127">
        <v>8.3010813797517138E-2</v>
      </c>
      <c r="M204" s="127">
        <v>2.9823487242836455E-2</v>
      </c>
      <c r="N204" s="127">
        <v>2.4181882410758511E-3</v>
      </c>
      <c r="O204" s="127"/>
      <c r="P204" s="127">
        <v>5.8930579243918264E-2</v>
      </c>
      <c r="Q204" s="127">
        <v>8.0211393591645808E-2</v>
      </c>
      <c r="R204" s="127">
        <v>9.9086989297738737E-2</v>
      </c>
      <c r="S204" s="127">
        <v>0.11629392453699529</v>
      </c>
      <c r="T204" s="127">
        <v>0.13189369819114621</v>
      </c>
    </row>
    <row r="205" spans="2:20">
      <c r="B205" s="124"/>
      <c r="C205" s="128" t="s">
        <v>443</v>
      </c>
      <c r="D205" s="128"/>
      <c r="E205" s="128"/>
      <c r="F205" s="128"/>
      <c r="G205" s="128"/>
      <c r="H205" s="128"/>
      <c r="I205" s="128"/>
      <c r="J205" s="129" t="s">
        <v>359</v>
      </c>
      <c r="K205" s="128"/>
      <c r="L205" s="166">
        <v>-8.3071752982610589E-2</v>
      </c>
      <c r="M205" s="166">
        <v>-4.7125155895485667E-2</v>
      </c>
      <c r="N205" s="166">
        <v>0.26655938583559546</v>
      </c>
      <c r="O205" s="166"/>
      <c r="P205" s="166">
        <v>0.22958896615688879</v>
      </c>
      <c r="Q205" s="166">
        <v>0.28045932307611793</v>
      </c>
      <c r="R205" s="166">
        <v>0.372200272242868</v>
      </c>
      <c r="S205" s="166">
        <v>0.45435106137358411</v>
      </c>
      <c r="T205" s="166">
        <v>0.49720013402863539</v>
      </c>
    </row>
    <row r="206" spans="2:20">
      <c r="B206" s="124"/>
      <c r="D206" s="128" t="s">
        <v>906</v>
      </c>
      <c r="E206" s="128"/>
      <c r="F206" s="128"/>
      <c r="G206" s="128"/>
      <c r="H206" s="128"/>
      <c r="I206" s="128"/>
      <c r="J206" s="129" t="s">
        <v>359</v>
      </c>
      <c r="K206" s="128"/>
      <c r="L206" s="166">
        <v>-5.9071009933291771E-2</v>
      </c>
      <c r="M206" s="166">
        <v>0.25339964265860593</v>
      </c>
      <c r="N206" s="166">
        <v>0.52376989244335403</v>
      </c>
      <c r="O206" s="166"/>
      <c r="P206" s="166">
        <v>0.44198615451227441</v>
      </c>
      <c r="Q206" s="166">
        <v>0.52037019689403086</v>
      </c>
      <c r="R206" s="166">
        <v>0.53784892496723613</v>
      </c>
      <c r="S206" s="166">
        <v>0.61342008329644959</v>
      </c>
      <c r="T206" s="166">
        <v>0.64673522414080764</v>
      </c>
    </row>
    <row r="207" spans="2:20">
      <c r="B207" s="124"/>
      <c r="D207" s="103" t="s">
        <v>907</v>
      </c>
      <c r="J207" s="125" t="s">
        <v>359</v>
      </c>
      <c r="L207" s="127"/>
      <c r="M207" s="127">
        <v>-1.3466626804688617</v>
      </c>
      <c r="N207" s="127">
        <v>-8.7575864920825988E-2</v>
      </c>
      <c r="O207" s="127"/>
      <c r="P207" s="127">
        <v>7.2526735569022741E-2</v>
      </c>
      <c r="Q207" s="127">
        <v>0.14830154501980136</v>
      </c>
      <c r="R207" s="127">
        <v>0.16479887051359365</v>
      </c>
      <c r="S207" s="127">
        <v>0.17271926458982301</v>
      </c>
      <c r="T207" s="127">
        <v>0.17648042514991835</v>
      </c>
    </row>
    <row r="208" spans="2:20">
      <c r="B208" s="124"/>
      <c r="D208" s="103" t="s">
        <v>446</v>
      </c>
      <c r="J208" s="125" t="s">
        <v>359</v>
      </c>
      <c r="L208" s="127">
        <v>-8.7274781240239588E-2</v>
      </c>
      <c r="M208" s="127">
        <v>-0.11347516653652426</v>
      </c>
      <c r="N208" s="127">
        <v>0.16027806377283013</v>
      </c>
      <c r="O208" s="127"/>
      <c r="P208" s="127">
        <v>0.18574821304755371</v>
      </c>
      <c r="Q208" s="127">
        <v>0.2368546609727479</v>
      </c>
      <c r="R208" s="127">
        <v>0.26002236438497228</v>
      </c>
      <c r="S208" s="127">
        <v>0.27640145505800623</v>
      </c>
      <c r="T208" s="127">
        <v>0.27888897945707852</v>
      </c>
    </row>
    <row r="209" spans="1:22">
      <c r="B209" s="124"/>
      <c r="D209" s="103" t="s">
        <v>447</v>
      </c>
      <c r="J209" s="125" t="s">
        <v>359</v>
      </c>
      <c r="L209" s="127"/>
      <c r="M209" s="127"/>
      <c r="N209" s="127"/>
      <c r="O209" s="127"/>
      <c r="P209" s="127">
        <v>0.5340775597899412</v>
      </c>
      <c r="Q209" s="127">
        <v>0.77949855630691656</v>
      </c>
      <c r="R209" s="127">
        <v>0.87077952481089227</v>
      </c>
      <c r="S209" s="127">
        <v>0.89110290763607347</v>
      </c>
      <c r="T209" s="127">
        <v>0.89883358889888698</v>
      </c>
    </row>
    <row r="210" spans="1:22">
      <c r="B210" s="161"/>
      <c r="C210" s="139"/>
      <c r="D210" s="139" t="s">
        <v>908</v>
      </c>
      <c r="E210" s="139"/>
      <c r="F210" s="139"/>
      <c r="G210" s="139"/>
      <c r="H210" s="139"/>
      <c r="I210" s="139"/>
      <c r="J210" s="140" t="s">
        <v>359</v>
      </c>
      <c r="K210" s="139"/>
      <c r="L210" s="141"/>
      <c r="M210" s="141"/>
      <c r="N210" s="141"/>
      <c r="O210" s="141"/>
      <c r="P210" s="141">
        <v>0.1993266899186181</v>
      </c>
      <c r="Q210" s="141">
        <v>6.7066041501426893E-2</v>
      </c>
      <c r="R210" s="141">
        <v>7.1670911658687456E-2</v>
      </c>
      <c r="S210" s="141">
        <v>8.0086798219807673E-2</v>
      </c>
      <c r="T210" s="141">
        <v>8.6985849435145216E-2</v>
      </c>
    </row>
    <row r="211" spans="1:22">
      <c r="J211" s="125"/>
      <c r="L211" s="167"/>
      <c r="M211" s="167"/>
      <c r="N211" s="167"/>
      <c r="O211" s="167"/>
      <c r="P211" s="167"/>
      <c r="Q211" s="167"/>
      <c r="R211" s="167"/>
      <c r="S211" s="167"/>
      <c r="T211" s="167"/>
    </row>
    <row r="212" spans="1:22">
      <c r="A212" s="103" t="s">
        <v>896</v>
      </c>
      <c r="B212" s="121" t="s">
        <v>936</v>
      </c>
      <c r="C212" s="121"/>
      <c r="D212" s="121"/>
      <c r="E212" s="121"/>
      <c r="F212" s="121"/>
      <c r="G212" s="121"/>
      <c r="H212" s="121"/>
      <c r="I212" s="121"/>
      <c r="J212" s="122"/>
      <c r="K212" s="121"/>
      <c r="L212" s="123"/>
      <c r="M212" s="123"/>
      <c r="N212" s="123"/>
      <c r="O212" s="123"/>
      <c r="P212" s="123"/>
      <c r="Q212" s="123"/>
      <c r="R212" s="123"/>
      <c r="S212" s="123"/>
      <c r="T212" s="123"/>
    </row>
    <row r="213" spans="1:22">
      <c r="B213" s="103" t="s">
        <v>937</v>
      </c>
      <c r="J213" s="125" t="s">
        <v>898</v>
      </c>
      <c r="L213" s="126">
        <v>347.05804282400004</v>
      </c>
      <c r="M213" s="126">
        <v>351.71036425200009</v>
      </c>
      <c r="N213" s="126">
        <v>380.90600709678188</v>
      </c>
      <c r="O213" s="126"/>
      <c r="P213" s="126">
        <v>425.22673760043676</v>
      </c>
      <c r="Q213" s="126">
        <v>528.53756968266646</v>
      </c>
      <c r="R213" s="126">
        <v>682.66843320415842</v>
      </c>
      <c r="S213" s="126">
        <v>892.02801851000356</v>
      </c>
      <c r="T213" s="126">
        <v>1108.8112125550479</v>
      </c>
      <c r="V213" s="168"/>
    </row>
    <row r="214" spans="1:22">
      <c r="C214" s="128" t="s">
        <v>938</v>
      </c>
      <c r="D214" s="128"/>
      <c r="E214" s="128"/>
      <c r="F214" s="128"/>
      <c r="G214" s="128"/>
      <c r="H214" s="128"/>
      <c r="I214" s="128"/>
      <c r="J214" s="129" t="s">
        <v>898</v>
      </c>
      <c r="K214" s="128"/>
      <c r="L214" s="132">
        <v>-182.26908</v>
      </c>
      <c r="M214" s="132">
        <v>-198.63390999999999</v>
      </c>
      <c r="N214" s="132">
        <v>-217.46949000000001</v>
      </c>
      <c r="O214" s="132"/>
      <c r="P214" s="132">
        <v>-220.42100850443029</v>
      </c>
      <c r="Q214" s="132">
        <v>-259.49816066054143</v>
      </c>
      <c r="R214" s="132">
        <v>-307.81881596727311</v>
      </c>
      <c r="S214" s="132">
        <v>-362.6592614226393</v>
      </c>
      <c r="T214" s="132">
        <v>-403.9018949772688</v>
      </c>
    </row>
    <row r="215" spans="1:22">
      <c r="C215" s="103" t="s">
        <v>939</v>
      </c>
      <c r="J215" s="125" t="s">
        <v>898</v>
      </c>
      <c r="L215" s="169">
        <v>-41.597982258999998</v>
      </c>
      <c r="M215" s="169">
        <v>-42.692113622000001</v>
      </c>
      <c r="N215" s="169">
        <v>-42.171385000000001</v>
      </c>
      <c r="O215" s="169"/>
      <c r="P215" s="169">
        <v>-42.146375936534461</v>
      </c>
      <c r="Q215" s="169">
        <v>-42.285173973456139</v>
      </c>
      <c r="R215" s="169">
        <v>-42.580599658300507</v>
      </c>
      <c r="S215" s="169">
        <v>-42.979818236145114</v>
      </c>
      <c r="T215" s="169">
        <v>-42.58292020652037</v>
      </c>
    </row>
    <row r="216" spans="1:22">
      <c r="D216" s="128" t="s">
        <v>940</v>
      </c>
      <c r="E216" s="128"/>
      <c r="F216" s="128"/>
      <c r="G216" s="128"/>
      <c r="H216" s="128"/>
      <c r="I216" s="128"/>
      <c r="J216" s="129" t="s">
        <v>898</v>
      </c>
      <c r="K216" s="128"/>
      <c r="L216" s="137">
        <v>-10.978071914999999</v>
      </c>
      <c r="M216" s="137">
        <v>-11.457960978999999</v>
      </c>
      <c r="N216" s="137">
        <v>-9.5383210109999972</v>
      </c>
      <c r="O216" s="137"/>
      <c r="P216" s="137">
        <v>-9.5133119475344614</v>
      </c>
      <c r="Q216" s="137">
        <v>-9.6521099844561355</v>
      </c>
      <c r="R216" s="137">
        <v>-9.947535669300505</v>
      </c>
      <c r="S216" s="137">
        <v>-10.346754247145114</v>
      </c>
      <c r="T216" s="137">
        <v>-9.9498562175203737</v>
      </c>
    </row>
    <row r="217" spans="1:22">
      <c r="D217" s="103" t="s">
        <v>941</v>
      </c>
      <c r="J217" s="125" t="s">
        <v>898</v>
      </c>
      <c r="L217" s="137">
        <v>-30.619910344000001</v>
      </c>
      <c r="M217" s="137">
        <v>-31.234152643000002</v>
      </c>
      <c r="N217" s="137">
        <v>-32.633063989</v>
      </c>
      <c r="O217" s="137"/>
      <c r="P217" s="137">
        <v>-32.633063989</v>
      </c>
      <c r="Q217" s="137">
        <v>-32.633063989</v>
      </c>
      <c r="R217" s="137">
        <v>-32.633063989</v>
      </c>
      <c r="S217" s="137">
        <v>-32.633063989</v>
      </c>
      <c r="T217" s="137">
        <v>-32.633063989</v>
      </c>
    </row>
    <row r="218" spans="1:22">
      <c r="B218" s="128" t="s">
        <v>942</v>
      </c>
      <c r="C218" s="128"/>
      <c r="D218" s="128"/>
      <c r="E218" s="128"/>
      <c r="F218" s="128"/>
      <c r="G218" s="128"/>
      <c r="H218" s="128"/>
      <c r="I218" s="128"/>
      <c r="J218" s="129" t="s">
        <v>898</v>
      </c>
      <c r="K218" s="128"/>
      <c r="L218" s="156">
        <v>123.19098056500005</v>
      </c>
      <c r="M218" s="156">
        <v>110.38434063000011</v>
      </c>
      <c r="N218" s="156">
        <v>121.26513209678187</v>
      </c>
      <c r="O218" s="156"/>
      <c r="P218" s="156">
        <v>162.659353159472</v>
      </c>
      <c r="Q218" s="156">
        <v>226.75423504866887</v>
      </c>
      <c r="R218" s="156">
        <v>332.26901757858479</v>
      </c>
      <c r="S218" s="156">
        <v>486.38893885121911</v>
      </c>
      <c r="T218" s="156">
        <v>662.32639737125874</v>
      </c>
    </row>
    <row r="219" spans="1:22">
      <c r="B219" s="139"/>
      <c r="C219" s="139" t="s">
        <v>387</v>
      </c>
      <c r="D219" s="139"/>
      <c r="E219" s="139"/>
      <c r="F219" s="139"/>
      <c r="G219" s="139"/>
      <c r="H219" s="139"/>
      <c r="I219" s="139"/>
      <c r="J219" s="140" t="s">
        <v>359</v>
      </c>
      <c r="K219" s="139"/>
      <c r="L219" s="127">
        <v>0.10324773958449932</v>
      </c>
      <c r="M219" s="127">
        <v>8.2383160373455097E-2</v>
      </c>
      <c r="N219" s="127">
        <v>7.7618548863254339E-2</v>
      </c>
      <c r="O219" s="127"/>
      <c r="P219" s="127">
        <v>8.72377156144859E-2</v>
      </c>
      <c r="Q219" s="127">
        <v>0.10021821803257755</v>
      </c>
      <c r="R219" s="127">
        <v>0.12317597779941057</v>
      </c>
      <c r="S219" s="127">
        <v>0.15412395547675009</v>
      </c>
      <c r="T219" s="127">
        <v>0.18418314897025281</v>
      </c>
    </row>
    <row r="220" spans="1:22">
      <c r="B220" s="128" t="s">
        <v>943</v>
      </c>
      <c r="C220" s="128"/>
      <c r="D220" s="128"/>
      <c r="E220" s="128"/>
      <c r="F220" s="128"/>
      <c r="G220" s="128"/>
      <c r="H220" s="128"/>
      <c r="I220" s="128"/>
      <c r="J220" s="129" t="s">
        <v>898</v>
      </c>
      <c r="K220" s="128"/>
      <c r="L220" s="130">
        <v>132.64117020600006</v>
      </c>
      <c r="M220" s="130">
        <v>112.721081897</v>
      </c>
      <c r="N220" s="130">
        <v>121.95696766400009</v>
      </c>
      <c r="O220" s="130"/>
      <c r="P220" s="130">
        <v>162.659353159472</v>
      </c>
      <c r="Q220" s="130">
        <v>226.75423504866887</v>
      </c>
      <c r="R220" s="130">
        <v>332.26901757858479</v>
      </c>
      <c r="S220" s="130">
        <v>486.38893885121911</v>
      </c>
      <c r="T220" s="130">
        <v>662.32639737125874</v>
      </c>
    </row>
    <row r="221" spans="1:22">
      <c r="B221" s="139"/>
      <c r="C221" s="139" t="s">
        <v>387</v>
      </c>
      <c r="D221" s="139"/>
      <c r="E221" s="139"/>
      <c r="F221" s="139"/>
      <c r="G221" s="139"/>
      <c r="H221" s="139"/>
      <c r="I221" s="139"/>
      <c r="J221" s="140" t="s">
        <v>359</v>
      </c>
      <c r="K221" s="139"/>
      <c r="L221" s="127">
        <v>0.11116804929064117</v>
      </c>
      <c r="M221" s="127">
        <v>8.4127140809917511E-2</v>
      </c>
      <c r="N221" s="127">
        <v>7.8061374198542047E-2</v>
      </c>
      <c r="O221" s="127"/>
      <c r="P221" s="127">
        <v>8.72377156144859E-2</v>
      </c>
      <c r="Q221" s="127">
        <v>0.10021821803257755</v>
      </c>
      <c r="R221" s="127">
        <v>0.12317597779941057</v>
      </c>
      <c r="S221" s="127">
        <v>0.15412395547675009</v>
      </c>
      <c r="T221" s="127">
        <v>0.18418314897025281</v>
      </c>
    </row>
    <row r="222" spans="1:22">
      <c r="B222" s="128" t="s">
        <v>944</v>
      </c>
      <c r="C222" s="128"/>
      <c r="D222" s="128"/>
      <c r="E222" s="128"/>
      <c r="F222" s="128"/>
      <c r="G222" s="128"/>
      <c r="H222" s="128"/>
      <c r="I222" s="128"/>
      <c r="J222" s="129" t="s">
        <v>898</v>
      </c>
      <c r="K222" s="128"/>
      <c r="L222" s="130">
        <v>134.12983006100006</v>
      </c>
      <c r="M222" s="130">
        <v>120.45382475700001</v>
      </c>
      <c r="N222" s="130">
        <v>138.50108723700009</v>
      </c>
      <c r="O222" s="130"/>
      <c r="P222" s="130">
        <v>162.659353159472</v>
      </c>
      <c r="Q222" s="130">
        <v>226.75423504866887</v>
      </c>
      <c r="R222" s="130">
        <v>332.26901757858479</v>
      </c>
      <c r="S222" s="130">
        <v>486.38893885121911</v>
      </c>
      <c r="T222" s="130">
        <v>662.32639737125874</v>
      </c>
    </row>
    <row r="223" spans="1:22">
      <c r="B223" s="139"/>
      <c r="C223" s="139" t="s">
        <v>387</v>
      </c>
      <c r="D223" s="139"/>
      <c r="E223" s="139"/>
      <c r="F223" s="139"/>
      <c r="G223" s="139"/>
      <c r="H223" s="139"/>
      <c r="I223" s="139"/>
      <c r="J223" s="140" t="s">
        <v>359</v>
      </c>
      <c r="K223" s="139"/>
      <c r="L223" s="141">
        <v>0.11241571177643363</v>
      </c>
      <c r="M223" s="141">
        <v>8.9898319869612262E-2</v>
      </c>
      <c r="N223" s="141">
        <v>8.8650820078595649E-2</v>
      </c>
      <c r="O223" s="141"/>
      <c r="P223" s="141">
        <v>8.72377156144859E-2</v>
      </c>
      <c r="Q223" s="141">
        <v>0.10021821803257755</v>
      </c>
      <c r="R223" s="141">
        <v>0.12317597779941057</v>
      </c>
      <c r="S223" s="141">
        <v>0.15412395547675009</v>
      </c>
      <c r="T223" s="141">
        <v>0.18418314897025281</v>
      </c>
    </row>
    <row r="224" spans="1:22">
      <c r="B224" s="146"/>
      <c r="C224" s="146"/>
      <c r="D224" s="146"/>
      <c r="E224" s="146"/>
      <c r="F224" s="146"/>
      <c r="G224" s="146"/>
      <c r="H224" s="146"/>
      <c r="I224" s="146"/>
      <c r="J224" s="146"/>
      <c r="K224" s="146"/>
      <c r="L224" s="131"/>
      <c r="M224" s="131"/>
      <c r="N224" s="131"/>
      <c r="O224" s="131"/>
      <c r="P224" s="131"/>
      <c r="Q224" s="131"/>
      <c r="R224" s="131"/>
      <c r="S224" s="131"/>
      <c r="T224" s="131"/>
    </row>
    <row r="226" spans="16:20">
      <c r="P226" s="126"/>
      <c r="Q226" s="126"/>
      <c r="R226" s="126"/>
      <c r="S226" s="126"/>
      <c r="T226" s="126"/>
    </row>
  </sheetData>
  <phoneticPr fontId="3" type="noConversion"/>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5361" r:id="rId4" name="Drop Down 1">
              <controlPr defaultSize="0" autoLine="0" autoPict="0">
                <anchor moveWithCells="1">
                  <from>
                    <xdr:col>9</xdr:col>
                    <xdr:colOff>66675</xdr:colOff>
                    <xdr:row>2</xdr:row>
                    <xdr:rowOff>0</xdr:rowOff>
                  </from>
                  <to>
                    <xdr:col>9</xdr:col>
                    <xdr:colOff>66675</xdr:colOff>
                    <xdr:row>2</xdr:row>
                    <xdr:rowOff>133350</xdr:rowOff>
                  </to>
                </anchor>
              </controlPr>
            </control>
          </mc:Choice>
        </mc:AlternateContent>
        <mc:AlternateContent xmlns:mc="http://schemas.openxmlformats.org/markup-compatibility/2006">
          <mc:Choice Requires="x14">
            <control shapeId="15362" r:id="rId5" name="Drop Down 2">
              <controlPr defaultSize="0" autoLine="0" autoPict="0">
                <anchor moveWithCells="1">
                  <from>
                    <xdr:col>9</xdr:col>
                    <xdr:colOff>66675</xdr:colOff>
                    <xdr:row>2</xdr:row>
                    <xdr:rowOff>0</xdr:rowOff>
                  </from>
                  <to>
                    <xdr:col>9</xdr:col>
                    <xdr:colOff>66675</xdr:colOff>
                    <xdr:row>2</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AC210-796B-4366-B935-7D93EF4A3BA1}">
  <dimension ref="B1:AC403"/>
  <sheetViews>
    <sheetView topLeftCell="A141" workbookViewId="0">
      <selection activeCell="I185" sqref="I185"/>
    </sheetView>
    <sheetView workbookViewId="1"/>
  </sheetViews>
  <sheetFormatPr defaultRowHeight="12" outlineLevelRow="1"/>
  <cols>
    <col min="1" max="1" width="1.625" style="558" customWidth="1"/>
    <col min="2" max="2" width="26" style="558" bestFit="1" customWidth="1"/>
    <col min="3" max="3" width="26.125" style="558" bestFit="1" customWidth="1"/>
    <col min="4" max="4" width="17.625" style="558" customWidth="1"/>
    <col min="5" max="8" width="9.875" style="558" bestFit="1" customWidth="1"/>
    <col min="9" max="9" width="9.875" style="558" customWidth="1"/>
    <col min="10" max="10" width="9.875" style="558" bestFit="1" customWidth="1"/>
    <col min="11" max="15" width="9.75" style="558" bestFit="1" customWidth="1"/>
    <col min="16" max="16" width="9" style="558"/>
    <col min="17" max="17" width="9" style="559"/>
    <col min="18" max="16384" width="9" style="558"/>
  </cols>
  <sheetData>
    <row r="1" spans="2:18" s="552" customFormat="1">
      <c r="B1" s="550" t="s">
        <v>121</v>
      </c>
      <c r="C1" s="551" t="s">
        <v>1</v>
      </c>
      <c r="E1" s="551">
        <f>YEAR(E2)</f>
        <v>2019</v>
      </c>
      <c r="F1" s="551">
        <f>YEAR(F2)</f>
        <v>2020</v>
      </c>
      <c r="G1" s="551">
        <f>YEAR(G2)</f>
        <v>2021</v>
      </c>
      <c r="H1" s="551">
        <f>YEAR(H2)</f>
        <v>2022</v>
      </c>
      <c r="I1" s="551">
        <f>YEAR(I2)</f>
        <v>2022</v>
      </c>
      <c r="J1" s="551">
        <v>2022</v>
      </c>
      <c r="K1" s="551">
        <f>J1+1</f>
        <v>2023</v>
      </c>
      <c r="L1" s="551">
        <f>K1+1</f>
        <v>2024</v>
      </c>
      <c r="M1" s="551">
        <f>L1+1</f>
        <v>2025</v>
      </c>
      <c r="N1" s="551">
        <f>M1+1</f>
        <v>2026</v>
      </c>
      <c r="O1" s="551">
        <f>N1+1</f>
        <v>2027</v>
      </c>
      <c r="Q1" s="553"/>
    </row>
    <row r="2" spans="2:18" s="554" customFormat="1">
      <c r="C2" s="555">
        <f>SUM(I57:O59)</f>
        <v>1.8408992330223555</v>
      </c>
      <c r="E2" s="554">
        <f>EOMONTH(F2,-12)</f>
        <v>43830</v>
      </c>
      <c r="F2" s="554">
        <f>EOMONTH(G2,-12)</f>
        <v>44196</v>
      </c>
      <c r="G2" s="554">
        <f>EOMONTH(H2,-9)</f>
        <v>44561</v>
      </c>
      <c r="H2" s="554">
        <f>EOMONTH(J2,-3)</f>
        <v>44834</v>
      </c>
      <c r="I2" s="554">
        <f>J2</f>
        <v>44926</v>
      </c>
      <c r="J2" s="554">
        <v>44926</v>
      </c>
      <c r="K2" s="554">
        <f>EOMONTH(J2,12)</f>
        <v>45291</v>
      </c>
      <c r="L2" s="554">
        <f>EOMONTH(K2,12)</f>
        <v>45657</v>
      </c>
      <c r="M2" s="554">
        <f>EOMONTH(L2,12)</f>
        <v>46022</v>
      </c>
      <c r="N2" s="554">
        <f>EOMONTH(M2,12)</f>
        <v>46387</v>
      </c>
      <c r="O2" s="554">
        <f>EOMONTH(N2,12)</f>
        <v>46752</v>
      </c>
      <c r="Q2" s="556"/>
    </row>
    <row r="4" spans="2:18">
      <c r="B4" s="557" t="s">
        <v>2</v>
      </c>
    </row>
    <row r="5" spans="2:18">
      <c r="B5" s="557"/>
    </row>
    <row r="6" spans="2:18">
      <c r="B6" s="559"/>
    </row>
    <row r="7" spans="2:18">
      <c r="B7" s="559"/>
    </row>
    <row r="9" spans="2:18">
      <c r="B9" s="557" t="s">
        <v>8</v>
      </c>
    </row>
    <row r="11" spans="2:18">
      <c r="B11" s="560" t="s">
        <v>9</v>
      </c>
      <c r="C11" s="561"/>
      <c r="D11" s="561"/>
      <c r="E11" s="562">
        <v>12</v>
      </c>
      <c r="F11" s="562">
        <v>12</v>
      </c>
      <c r="G11" s="562">
        <v>12</v>
      </c>
      <c r="H11" s="563">
        <v>9</v>
      </c>
      <c r="I11" s="562">
        <v>3</v>
      </c>
      <c r="J11" s="562">
        <v>12</v>
      </c>
      <c r="K11" s="562">
        <v>12</v>
      </c>
      <c r="L11" s="562">
        <v>12</v>
      </c>
      <c r="M11" s="562">
        <v>12</v>
      </c>
      <c r="N11" s="562">
        <v>12</v>
      </c>
      <c r="O11" s="563">
        <v>12</v>
      </c>
      <c r="P11" s="564"/>
    </row>
    <row r="12" spans="2:18">
      <c r="B12" s="565"/>
      <c r="C12" s="566"/>
      <c r="D12" s="566"/>
      <c r="E12" s="567">
        <f>E$1</f>
        <v>2019</v>
      </c>
      <c r="F12" s="567">
        <f t="shared" ref="F12:O12" si="0">F$1</f>
        <v>2020</v>
      </c>
      <c r="G12" s="567">
        <f t="shared" si="0"/>
        <v>2021</v>
      </c>
      <c r="H12" s="568">
        <f t="shared" si="0"/>
        <v>2022</v>
      </c>
      <c r="I12" s="567">
        <f t="shared" si="0"/>
        <v>2022</v>
      </c>
      <c r="J12" s="567">
        <f t="shared" si="0"/>
        <v>2022</v>
      </c>
      <c r="K12" s="567">
        <f t="shared" si="0"/>
        <v>2023</v>
      </c>
      <c r="L12" s="567">
        <f t="shared" si="0"/>
        <v>2024</v>
      </c>
      <c r="M12" s="567">
        <f t="shared" si="0"/>
        <v>2025</v>
      </c>
      <c r="N12" s="567">
        <f t="shared" si="0"/>
        <v>2026</v>
      </c>
      <c r="O12" s="568">
        <f t="shared" si="0"/>
        <v>2027</v>
      </c>
      <c r="P12" s="564"/>
      <c r="Q12" s="569"/>
      <c r="R12" s="570"/>
    </row>
    <row r="13" spans="2:18">
      <c r="B13" s="571"/>
      <c r="C13" s="572"/>
      <c r="D13" s="572"/>
      <c r="E13" s="573">
        <f t="shared" ref="E13:O13" si="1">E$2</f>
        <v>43830</v>
      </c>
      <c r="F13" s="573">
        <f t="shared" si="1"/>
        <v>44196</v>
      </c>
      <c r="G13" s="573">
        <f t="shared" si="1"/>
        <v>44561</v>
      </c>
      <c r="H13" s="574">
        <f t="shared" si="1"/>
        <v>44834</v>
      </c>
      <c r="I13" s="573">
        <f t="shared" si="1"/>
        <v>44926</v>
      </c>
      <c r="J13" s="573">
        <f t="shared" si="1"/>
        <v>44926</v>
      </c>
      <c r="K13" s="573">
        <f t="shared" si="1"/>
        <v>45291</v>
      </c>
      <c r="L13" s="573">
        <f t="shared" si="1"/>
        <v>45657</v>
      </c>
      <c r="M13" s="573">
        <f t="shared" si="1"/>
        <v>46022</v>
      </c>
      <c r="N13" s="573">
        <f t="shared" si="1"/>
        <v>46387</v>
      </c>
      <c r="O13" s="574">
        <f t="shared" si="1"/>
        <v>46752</v>
      </c>
      <c r="P13" s="575"/>
    </row>
    <row r="14" spans="2:18" s="557" customFormat="1">
      <c r="B14" s="576" t="s">
        <v>10</v>
      </c>
      <c r="C14" s="577"/>
      <c r="D14" s="577"/>
      <c r="E14" s="578">
        <f>SUM(E15:E20)</f>
        <v>250640.81579799997</v>
      </c>
      <c r="F14" s="578">
        <f t="shared" ref="F14:O14" si="2">SUM(F15:F20)</f>
        <v>287091.8143391792</v>
      </c>
      <c r="G14" s="578">
        <f t="shared" si="2"/>
        <v>336886.20366409182</v>
      </c>
      <c r="H14" s="579">
        <f t="shared" si="2"/>
        <v>270623.50515851454</v>
      </c>
      <c r="I14" s="578">
        <f t="shared" si="2"/>
        <v>91159.730125100061</v>
      </c>
      <c r="J14" s="578">
        <f t="shared" si="2"/>
        <v>361783.23528361466</v>
      </c>
      <c r="K14" s="578">
        <f t="shared" si="2"/>
        <v>421616.03897118964</v>
      </c>
      <c r="L14" s="578">
        <f t="shared" si="2"/>
        <v>482180.09711783176</v>
      </c>
      <c r="M14" s="578">
        <f t="shared" si="2"/>
        <v>554895.25689845707</v>
      </c>
      <c r="N14" s="578">
        <f t="shared" si="2"/>
        <v>643291.37685499224</v>
      </c>
      <c r="O14" s="579">
        <f t="shared" si="2"/>
        <v>751312.43776749773</v>
      </c>
      <c r="P14" s="580"/>
      <c r="Q14" s="581"/>
    </row>
    <row r="15" spans="2:18" s="583" customFormat="1">
      <c r="B15" s="582" t="s">
        <v>122</v>
      </c>
      <c r="E15" s="584">
        <f>E66</f>
        <v>44808.236005999992</v>
      </c>
      <c r="F15" s="584">
        <f t="shared" ref="F15:O15" si="3">F66</f>
        <v>52451.477335296004</v>
      </c>
      <c r="G15" s="584">
        <f t="shared" si="3"/>
        <v>59523.371739358496</v>
      </c>
      <c r="H15" s="585">
        <f t="shared" si="3"/>
        <v>47013.683221895277</v>
      </c>
      <c r="I15" s="584">
        <f t="shared" si="3"/>
        <v>15671.227740631759</v>
      </c>
      <c r="J15" s="584">
        <f t="shared" si="3"/>
        <v>62684.910962527036</v>
      </c>
      <c r="K15" s="584">
        <f t="shared" si="3"/>
        <v>70021.973683319477</v>
      </c>
      <c r="L15" s="584">
        <f t="shared" si="3"/>
        <v>77026.798358115164</v>
      </c>
      <c r="M15" s="584">
        <f t="shared" si="3"/>
        <v>84453.161253320301</v>
      </c>
      <c r="N15" s="584">
        <f t="shared" si="3"/>
        <v>92162.657626172222</v>
      </c>
      <c r="O15" s="585">
        <f t="shared" si="3"/>
        <v>100149.44865995296</v>
      </c>
      <c r="Q15" s="559"/>
    </row>
    <row r="16" spans="2:18" s="583" customFormat="1">
      <c r="B16" s="582" t="s">
        <v>123</v>
      </c>
      <c r="E16" s="584">
        <f>E111</f>
        <v>68953.197505000004</v>
      </c>
      <c r="F16" s="584">
        <f t="shared" ref="F16:O16" si="4">F111</f>
        <v>76969.977826390386</v>
      </c>
      <c r="G16" s="584">
        <f t="shared" si="4"/>
        <v>86466.045259773397</v>
      </c>
      <c r="H16" s="585">
        <f t="shared" si="4"/>
        <v>75621.809288212797</v>
      </c>
      <c r="I16" s="584">
        <f t="shared" si="4"/>
        <v>26152.742254922672</v>
      </c>
      <c r="J16" s="584">
        <f t="shared" si="4"/>
        <v>101774.55154313547</v>
      </c>
      <c r="K16" s="584">
        <f t="shared" si="4"/>
        <v>109256.18623671129</v>
      </c>
      <c r="L16" s="584">
        <f t="shared" si="4"/>
        <v>115264.20664955561</v>
      </c>
      <c r="M16" s="584">
        <f t="shared" si="4"/>
        <v>121980.70345307286</v>
      </c>
      <c r="N16" s="584">
        <f t="shared" si="4"/>
        <v>130123.79760101163</v>
      </c>
      <c r="O16" s="585">
        <f t="shared" si="4"/>
        <v>138977.56943474224</v>
      </c>
      <c r="Q16" s="559"/>
    </row>
    <row r="17" spans="2:17" s="583" customFormat="1">
      <c r="B17" s="582" t="s">
        <v>124</v>
      </c>
      <c r="E17" s="584">
        <f>E159</f>
        <v>21002.015141999997</v>
      </c>
      <c r="F17" s="584">
        <f t="shared" ref="F17:O17" si="5">F159</f>
        <v>24651.491547000005</v>
      </c>
      <c r="G17" s="584">
        <f t="shared" si="5"/>
        <v>26815.151562999999</v>
      </c>
      <c r="H17" s="585">
        <f t="shared" si="5"/>
        <v>22960.914301999997</v>
      </c>
      <c r="I17" s="584">
        <f t="shared" si="5"/>
        <v>7655.1286973453152</v>
      </c>
      <c r="J17" s="584">
        <f t="shared" si="5"/>
        <v>30616.042999345314</v>
      </c>
      <c r="K17" s="584">
        <f t="shared" si="5"/>
        <v>33333.604689337437</v>
      </c>
      <c r="L17" s="584">
        <f t="shared" si="5"/>
        <v>35950.247914356878</v>
      </c>
      <c r="M17" s="584">
        <f t="shared" si="5"/>
        <v>39062.55457035407</v>
      </c>
      <c r="N17" s="584">
        <f t="shared" si="5"/>
        <v>42767.410492303163</v>
      </c>
      <c r="O17" s="585">
        <f t="shared" si="5"/>
        <v>46909.134561870102</v>
      </c>
      <c r="Q17" s="559"/>
    </row>
    <row r="18" spans="2:17" s="583" customFormat="1">
      <c r="B18" s="582" t="s">
        <v>125</v>
      </c>
      <c r="E18" s="584">
        <f>E207</f>
        <v>92325.225107999999</v>
      </c>
      <c r="F18" s="584">
        <f t="shared" ref="F18:O18" si="6">F207</f>
        <v>106856.97310184001</v>
      </c>
      <c r="G18" s="584">
        <f t="shared" si="6"/>
        <v>133642.0993113071</v>
      </c>
      <c r="H18" s="585">
        <f t="shared" si="6"/>
        <v>100426.1539958753</v>
      </c>
      <c r="I18" s="584">
        <f t="shared" si="6"/>
        <v>33480.316648689914</v>
      </c>
      <c r="J18" s="584">
        <f t="shared" si="6"/>
        <v>133906.47064456521</v>
      </c>
      <c r="K18" s="584">
        <f t="shared" si="6"/>
        <v>159170.62544864797</v>
      </c>
      <c r="L18" s="584">
        <f t="shared" si="6"/>
        <v>182824.68791594548</v>
      </c>
      <c r="M18" s="584">
        <f t="shared" si="6"/>
        <v>210211.4881267295</v>
      </c>
      <c r="N18" s="584">
        <f t="shared" si="6"/>
        <v>241950.3240331586</v>
      </c>
      <c r="O18" s="585">
        <f t="shared" si="6"/>
        <v>277740.44325555675</v>
      </c>
      <c r="Q18" s="559"/>
    </row>
    <row r="19" spans="2:17" s="583" customFormat="1">
      <c r="B19" s="582" t="s">
        <v>126</v>
      </c>
      <c r="E19" s="584">
        <f>E254</f>
        <v>23552.142036999998</v>
      </c>
      <c r="F19" s="584">
        <f t="shared" ref="F19:O19" si="7">F254</f>
        <v>26161.894528652796</v>
      </c>
      <c r="G19" s="584">
        <f t="shared" si="7"/>
        <v>30092.869121652802</v>
      </c>
      <c r="H19" s="585">
        <f t="shared" si="7"/>
        <v>24497.611019531199</v>
      </c>
      <c r="I19" s="584">
        <f t="shared" si="7"/>
        <v>8165.8703398437337</v>
      </c>
      <c r="J19" s="584">
        <f t="shared" si="7"/>
        <v>32663.481359374935</v>
      </c>
      <c r="K19" s="584">
        <f t="shared" si="7"/>
        <v>47749.975236996834</v>
      </c>
      <c r="L19" s="584">
        <f t="shared" si="7"/>
        <v>65103.041621378616</v>
      </c>
      <c r="M19" s="584">
        <f t="shared" si="7"/>
        <v>88993.686414871539</v>
      </c>
      <c r="N19" s="584">
        <f t="shared" si="7"/>
        <v>122026.85208051438</v>
      </c>
      <c r="O19" s="585">
        <f t="shared" si="7"/>
        <v>168345.31837433993</v>
      </c>
      <c r="Q19" s="559"/>
    </row>
    <row r="20" spans="2:17" s="583" customFormat="1">
      <c r="B20" s="582" t="s">
        <v>127</v>
      </c>
      <c r="E20" s="584">
        <f>E367</f>
        <v>0</v>
      </c>
      <c r="F20" s="584">
        <f t="shared" ref="F20:O20" si="8">F367</f>
        <v>0</v>
      </c>
      <c r="G20" s="584">
        <f t="shared" si="8"/>
        <v>346.66666900000001</v>
      </c>
      <c r="H20" s="585">
        <f t="shared" si="8"/>
        <v>103.333331</v>
      </c>
      <c r="I20" s="584">
        <f t="shared" si="8"/>
        <v>34.444443666666665</v>
      </c>
      <c r="J20" s="584">
        <f t="shared" si="8"/>
        <v>137.77777466666666</v>
      </c>
      <c r="K20" s="584">
        <f t="shared" si="8"/>
        <v>2083.6736761766397</v>
      </c>
      <c r="L20" s="584">
        <f t="shared" si="8"/>
        <v>6011.114658479999</v>
      </c>
      <c r="M20" s="584">
        <f t="shared" si="8"/>
        <v>10193.663080108799</v>
      </c>
      <c r="N20" s="584">
        <f t="shared" si="8"/>
        <v>14260.335021832203</v>
      </c>
      <c r="O20" s="585">
        <f t="shared" si="8"/>
        <v>19190.52348103578</v>
      </c>
      <c r="Q20" s="559"/>
    </row>
    <row r="21" spans="2:17" s="583" customFormat="1">
      <c r="B21" s="582"/>
      <c r="E21" s="584"/>
      <c r="F21" s="584"/>
      <c r="G21" s="584"/>
      <c r="H21" s="585"/>
      <c r="I21" s="584"/>
      <c r="J21" s="584"/>
      <c r="K21" s="584"/>
      <c r="L21" s="584"/>
      <c r="M21" s="584"/>
      <c r="N21" s="584"/>
      <c r="O21" s="585"/>
      <c r="Q21" s="559"/>
    </row>
    <row r="22" spans="2:17">
      <c r="B22" s="586" t="s">
        <v>13</v>
      </c>
      <c r="C22" s="587"/>
      <c r="D22" s="587"/>
      <c r="E22" s="578">
        <f t="shared" ref="E22:O22" si="9">SUM(E23:E28)</f>
        <v>180630.13658610597</v>
      </c>
      <c r="F22" s="578">
        <f t="shared" si="9"/>
        <v>214727.61098356234</v>
      </c>
      <c r="G22" s="578">
        <f t="shared" si="9"/>
        <v>257500.82931137696</v>
      </c>
      <c r="H22" s="579">
        <f t="shared" si="9"/>
        <v>208534.01376730023</v>
      </c>
      <c r="I22" s="578">
        <f t="shared" si="9"/>
        <v>70742.810416482229</v>
      </c>
      <c r="J22" s="578">
        <f t="shared" si="9"/>
        <v>279276.8241837825</v>
      </c>
      <c r="K22" s="578">
        <f t="shared" si="9"/>
        <v>322227.88113701605</v>
      </c>
      <c r="L22" s="578">
        <f t="shared" si="9"/>
        <v>364440.90412687429</v>
      </c>
      <c r="M22" s="578">
        <f t="shared" si="9"/>
        <v>413482.8757681009</v>
      </c>
      <c r="N22" s="578">
        <f t="shared" si="9"/>
        <v>472643.37645271921</v>
      </c>
      <c r="O22" s="579">
        <f t="shared" si="9"/>
        <v>542128.6107913421</v>
      </c>
    </row>
    <row r="23" spans="2:17" s="583" customFormat="1">
      <c r="B23" s="582" t="s">
        <v>122</v>
      </c>
      <c r="E23" s="584">
        <f>E78</f>
        <v>23736.903780306166</v>
      </c>
      <c r="F23" s="584">
        <f t="shared" ref="F23:O23" si="10">F78</f>
        <v>37108.603377122694</v>
      </c>
      <c r="G23" s="584">
        <f t="shared" si="10"/>
        <v>43400.258918489424</v>
      </c>
      <c r="H23" s="585">
        <f t="shared" si="10"/>
        <v>35084.09271769967</v>
      </c>
      <c r="I23" s="584">
        <f t="shared" si="10"/>
        <v>11694.697572566556</v>
      </c>
      <c r="J23" s="584">
        <f t="shared" si="10"/>
        <v>46778.790290266224</v>
      </c>
      <c r="K23" s="584">
        <f t="shared" si="10"/>
        <v>51170.594798885693</v>
      </c>
      <c r="L23" s="584">
        <f t="shared" si="10"/>
        <v>56248.112011758109</v>
      </c>
      <c r="M23" s="584">
        <f t="shared" si="10"/>
        <v>61539.317351568308</v>
      </c>
      <c r="N23" s="584">
        <f t="shared" si="10"/>
        <v>66254.056105287586</v>
      </c>
      <c r="O23" s="585">
        <f t="shared" si="10"/>
        <v>70239.251712330064</v>
      </c>
      <c r="Q23" s="559"/>
    </row>
    <row r="24" spans="2:17" s="583" customFormat="1">
      <c r="B24" s="582" t="s">
        <v>123</v>
      </c>
      <c r="E24" s="584">
        <f>E125</f>
        <v>47730.015304000015</v>
      </c>
      <c r="F24" s="584">
        <f t="shared" ref="F24:O24" si="11">F125</f>
        <v>52779.342102950184</v>
      </c>
      <c r="G24" s="584">
        <f t="shared" si="11"/>
        <v>59426.098082255412</v>
      </c>
      <c r="H24" s="585">
        <f t="shared" si="11"/>
        <v>51072.87175921569</v>
      </c>
      <c r="I24" s="584">
        <f t="shared" si="11"/>
        <v>17552.699491817319</v>
      </c>
      <c r="J24" s="584">
        <f t="shared" si="11"/>
        <v>68625.57125103302</v>
      </c>
      <c r="K24" s="584">
        <f t="shared" si="11"/>
        <v>75129.494895036551</v>
      </c>
      <c r="L24" s="584">
        <f t="shared" si="11"/>
        <v>78433.194944934308</v>
      </c>
      <c r="M24" s="584">
        <f t="shared" si="11"/>
        <v>82214.06646774034</v>
      </c>
      <c r="N24" s="584">
        <f t="shared" si="11"/>
        <v>86837.348659303752</v>
      </c>
      <c r="O24" s="585">
        <f t="shared" si="11"/>
        <v>91836.926241501918</v>
      </c>
      <c r="Q24" s="559"/>
    </row>
    <row r="25" spans="2:17" s="583" customFormat="1">
      <c r="B25" s="582" t="s">
        <v>124</v>
      </c>
      <c r="E25" s="584">
        <f>E174</f>
        <v>12310.907705999998</v>
      </c>
      <c r="F25" s="584">
        <f t="shared" ref="F25:O25" si="12">F174</f>
        <v>14346.631382399995</v>
      </c>
      <c r="G25" s="584">
        <f t="shared" si="12"/>
        <v>16211.375076</v>
      </c>
      <c r="H25" s="585">
        <f t="shared" si="12"/>
        <v>14625.42483419</v>
      </c>
      <c r="I25" s="584">
        <f t="shared" si="12"/>
        <v>4586.132493144848</v>
      </c>
      <c r="J25" s="584">
        <f t="shared" si="12"/>
        <v>19211.557327334849</v>
      </c>
      <c r="K25" s="584">
        <f t="shared" si="12"/>
        <v>19671.90962760225</v>
      </c>
      <c r="L25" s="584">
        <f t="shared" si="12"/>
        <v>20567.468915184581</v>
      </c>
      <c r="M25" s="584">
        <f t="shared" si="12"/>
        <v>21584.232210861766</v>
      </c>
      <c r="N25" s="584">
        <f t="shared" si="12"/>
        <v>22893.12368503345</v>
      </c>
      <c r="O25" s="585">
        <f t="shared" si="12"/>
        <v>24249.491354726248</v>
      </c>
      <c r="Q25" s="559"/>
    </row>
    <row r="26" spans="2:17" s="583" customFormat="1">
      <c r="B26" s="582" t="s">
        <v>125</v>
      </c>
      <c r="E26" s="584">
        <f>E220</f>
        <v>78564.932503757591</v>
      </c>
      <c r="F26" s="584">
        <f t="shared" ref="F26:O26" si="13">F220</f>
        <v>91595.182718009819</v>
      </c>
      <c r="G26" s="584">
        <f t="shared" si="13"/>
        <v>116233.43213762679</v>
      </c>
      <c r="H26" s="585">
        <f t="shared" si="13"/>
        <v>90117.846817283338</v>
      </c>
      <c r="I26" s="584">
        <f t="shared" si="13"/>
        <v>30043.502893316323</v>
      </c>
      <c r="J26" s="584">
        <f t="shared" si="13"/>
        <v>120161.34971059966</v>
      </c>
      <c r="K26" s="584">
        <f t="shared" si="13"/>
        <v>141328.12411842786</v>
      </c>
      <c r="L26" s="584">
        <f t="shared" si="13"/>
        <v>160725.93233298333</v>
      </c>
      <c r="M26" s="584">
        <f t="shared" si="13"/>
        <v>182213.00132894056</v>
      </c>
      <c r="N26" s="584">
        <f t="shared" si="13"/>
        <v>207476.52640066916</v>
      </c>
      <c r="O26" s="585">
        <f t="shared" si="13"/>
        <v>234823.1605137804</v>
      </c>
      <c r="Q26" s="559"/>
    </row>
    <row r="27" spans="2:17" s="583" customFormat="1">
      <c r="B27" s="582" t="s">
        <v>126</v>
      </c>
      <c r="E27" s="584">
        <f>E283</f>
        <v>18287.37729204218</v>
      </c>
      <c r="F27" s="584">
        <f t="shared" ref="F27:O27" si="14">F283</f>
        <v>18897.851403079665</v>
      </c>
      <c r="G27" s="584">
        <f t="shared" si="14"/>
        <v>21919.686619005312</v>
      </c>
      <c r="H27" s="585">
        <f t="shared" si="14"/>
        <v>17351.220298619053</v>
      </c>
      <c r="I27" s="584">
        <f t="shared" si="14"/>
        <v>6771.5921855396864</v>
      </c>
      <c r="J27" s="584">
        <f t="shared" si="14"/>
        <v>24122.812484158741</v>
      </c>
      <c r="K27" s="584">
        <f t="shared" si="14"/>
        <v>33163.359893972891</v>
      </c>
      <c r="L27" s="584">
        <f t="shared" si="14"/>
        <v>44282.9983102728</v>
      </c>
      <c r="M27" s="584">
        <f t="shared" si="14"/>
        <v>59434.733669878267</v>
      </c>
      <c r="N27" s="584">
        <f t="shared" si="14"/>
        <v>80269.267341015759</v>
      </c>
      <c r="O27" s="585">
        <f t="shared" si="14"/>
        <v>109122.39274677822</v>
      </c>
      <c r="Q27" s="559"/>
    </row>
    <row r="28" spans="2:17" s="583" customFormat="1">
      <c r="B28" s="582" t="s">
        <v>127</v>
      </c>
      <c r="E28" s="584">
        <f>E381</f>
        <v>0</v>
      </c>
      <c r="F28" s="584">
        <f t="shared" ref="F28:O28" si="15">F381</f>
        <v>0</v>
      </c>
      <c r="G28" s="584">
        <f t="shared" si="15"/>
        <v>309.978478</v>
      </c>
      <c r="H28" s="585">
        <f t="shared" si="15"/>
        <v>282.55734029250004</v>
      </c>
      <c r="I28" s="584">
        <f t="shared" si="15"/>
        <v>94.185780097499986</v>
      </c>
      <c r="J28" s="584">
        <f t="shared" si="15"/>
        <v>376.74312039</v>
      </c>
      <c r="K28" s="584">
        <f t="shared" si="15"/>
        <v>1764.3978030908256</v>
      </c>
      <c r="L28" s="584">
        <f t="shared" si="15"/>
        <v>4183.1976117411259</v>
      </c>
      <c r="M28" s="584">
        <f t="shared" si="15"/>
        <v>6497.5247391116845</v>
      </c>
      <c r="N28" s="584">
        <f t="shared" si="15"/>
        <v>8913.0542614095375</v>
      </c>
      <c r="O28" s="585">
        <f t="shared" si="15"/>
        <v>11857.388222225232</v>
      </c>
      <c r="Q28" s="559"/>
    </row>
    <row r="29" spans="2:17">
      <c r="B29" s="582"/>
      <c r="C29" s="557"/>
      <c r="D29" s="557"/>
      <c r="E29" s="584"/>
      <c r="F29" s="584"/>
      <c r="G29" s="584"/>
      <c r="H29" s="585"/>
      <c r="I29" s="584"/>
      <c r="J29" s="584"/>
      <c r="K29" s="584"/>
      <c r="L29" s="584"/>
      <c r="M29" s="584"/>
      <c r="N29" s="584"/>
      <c r="O29" s="585"/>
    </row>
    <row r="30" spans="2:17">
      <c r="B30" s="582"/>
      <c r="C30" s="557"/>
      <c r="D30" s="557"/>
      <c r="E30" s="584"/>
      <c r="F30" s="584"/>
      <c r="G30" s="584"/>
      <c r="H30" s="585"/>
      <c r="I30" s="584"/>
      <c r="J30" s="584"/>
      <c r="K30" s="584"/>
      <c r="L30" s="584"/>
      <c r="M30" s="584"/>
      <c r="N30" s="584"/>
      <c r="O30" s="585"/>
    </row>
    <row r="31" spans="2:17">
      <c r="B31" s="586" t="s">
        <v>14</v>
      </c>
      <c r="C31" s="587"/>
      <c r="D31" s="587"/>
      <c r="E31" s="578">
        <f t="shared" ref="E31:O31" si="16">SUM(E32:E37)</f>
        <v>20214.906708049864</v>
      </c>
      <c r="F31" s="578">
        <f t="shared" si="16"/>
        <v>22016.0919701155</v>
      </c>
      <c r="G31" s="578">
        <f t="shared" si="16"/>
        <v>23199.060975025161</v>
      </c>
      <c r="H31" s="579">
        <f t="shared" si="16"/>
        <v>19803.883287342629</v>
      </c>
      <c r="I31" s="578">
        <f t="shared" si="16"/>
        <v>6601.2944291142094</v>
      </c>
      <c r="J31" s="578">
        <f t="shared" si="16"/>
        <v>26405.177716456838</v>
      </c>
      <c r="K31" s="578">
        <f t="shared" si="16"/>
        <v>31781.531705503643</v>
      </c>
      <c r="L31" s="578">
        <f t="shared" si="16"/>
        <v>36451.298866012832</v>
      </c>
      <c r="M31" s="578">
        <f t="shared" si="16"/>
        <v>41505.395210006507</v>
      </c>
      <c r="N31" s="578">
        <f t="shared" si="16"/>
        <v>47134.080149492489</v>
      </c>
      <c r="O31" s="579">
        <f t="shared" si="16"/>
        <v>53191.606927646106</v>
      </c>
    </row>
    <row r="32" spans="2:17" s="583" customFormat="1">
      <c r="B32" s="582" t="s">
        <v>122</v>
      </c>
      <c r="E32" s="584">
        <f>E94</f>
        <v>1154.7233285932523</v>
      </c>
      <c r="F32" s="584">
        <f t="shared" ref="F32:O32" si="17">F94</f>
        <v>916.5545121742814</v>
      </c>
      <c r="G32" s="584">
        <f t="shared" si="17"/>
        <v>1133.2889594588892</v>
      </c>
      <c r="H32" s="585">
        <f t="shared" si="17"/>
        <v>836.41187657869091</v>
      </c>
      <c r="I32" s="584">
        <f t="shared" si="17"/>
        <v>278.80395885956364</v>
      </c>
      <c r="J32" s="584">
        <f t="shared" si="17"/>
        <v>1115.2158354382545</v>
      </c>
      <c r="K32" s="584">
        <f t="shared" si="17"/>
        <v>1240.8265912342936</v>
      </c>
      <c r="L32" s="584">
        <f t="shared" si="17"/>
        <v>1342.5414030958439</v>
      </c>
      <c r="M32" s="584">
        <f t="shared" si="17"/>
        <v>1448.4152122411992</v>
      </c>
      <c r="N32" s="584">
        <f t="shared" si="17"/>
        <v>1564.5010485185392</v>
      </c>
      <c r="O32" s="585">
        <f t="shared" si="17"/>
        <v>1684.5241855708991</v>
      </c>
      <c r="Q32" s="559"/>
    </row>
    <row r="33" spans="2:17" s="583" customFormat="1">
      <c r="B33" s="582" t="s">
        <v>123</v>
      </c>
      <c r="E33" s="584">
        <f>E142</f>
        <v>4756.8361294517408</v>
      </c>
      <c r="F33" s="584">
        <f t="shared" ref="F33:O33" si="18">F142</f>
        <v>7125.2404865252138</v>
      </c>
      <c r="G33" s="584">
        <f t="shared" si="18"/>
        <v>6932.900339638968</v>
      </c>
      <c r="H33" s="585">
        <f t="shared" si="18"/>
        <v>5920.793341230954</v>
      </c>
      <c r="I33" s="584">
        <f t="shared" si="18"/>
        <v>1973.5977804103181</v>
      </c>
      <c r="J33" s="584">
        <f t="shared" si="18"/>
        <v>7894.3911216412725</v>
      </c>
      <c r="K33" s="584">
        <f t="shared" si="18"/>
        <v>8507.1007200264448</v>
      </c>
      <c r="L33" s="584">
        <f t="shared" si="18"/>
        <v>8803.4685290368488</v>
      </c>
      <c r="M33" s="584">
        <f t="shared" si="18"/>
        <v>9165.0428927696576</v>
      </c>
      <c r="N33" s="584">
        <f t="shared" si="18"/>
        <v>9607.1502842119407</v>
      </c>
      <c r="O33" s="585">
        <f t="shared" si="18"/>
        <v>10093.502816970136</v>
      </c>
      <c r="Q33" s="559"/>
    </row>
    <row r="34" spans="2:17" s="583" customFormat="1">
      <c r="B34" s="582" t="s">
        <v>124</v>
      </c>
      <c r="E34" s="584">
        <f>E191</f>
        <v>3464.9215858947068</v>
      </c>
      <c r="F34" s="584">
        <f t="shared" ref="F34:O34" si="19">F191</f>
        <v>3836.3746702096</v>
      </c>
      <c r="G34" s="584">
        <f t="shared" si="19"/>
        <v>2776.9614050840346</v>
      </c>
      <c r="H34" s="585">
        <f t="shared" si="19"/>
        <v>2493.2269783884462</v>
      </c>
      <c r="I34" s="584">
        <f t="shared" si="19"/>
        <v>831.07565946281545</v>
      </c>
      <c r="J34" s="584">
        <f t="shared" si="19"/>
        <v>3324.3026378512618</v>
      </c>
      <c r="K34" s="584">
        <f t="shared" si="19"/>
        <v>3509.8132547183423</v>
      </c>
      <c r="L34" s="584">
        <f t="shared" si="19"/>
        <v>3647.021131485777</v>
      </c>
      <c r="M34" s="584">
        <f t="shared" si="19"/>
        <v>3813.3698002240844</v>
      </c>
      <c r="N34" s="584">
        <f t="shared" si="19"/>
        <v>4014.03082528717</v>
      </c>
      <c r="O34" s="585">
        <f t="shared" si="19"/>
        <v>4233.7220389710064</v>
      </c>
      <c r="Q34" s="559"/>
    </row>
    <row r="35" spans="2:17" s="583" customFormat="1">
      <c r="B35" s="582" t="s">
        <v>125</v>
      </c>
      <c r="E35" s="584">
        <f>E238</f>
        <v>6615.2072714528977</v>
      </c>
      <c r="F35" s="584">
        <f t="shared" ref="F35:O35" si="20">F238</f>
        <v>6597.9372997620621</v>
      </c>
      <c r="G35" s="584">
        <f t="shared" si="20"/>
        <v>8080.4209505437666</v>
      </c>
      <c r="H35" s="585">
        <f t="shared" si="20"/>
        <v>6731.653217356059</v>
      </c>
      <c r="I35" s="584">
        <f t="shared" si="20"/>
        <v>2243.884405785353</v>
      </c>
      <c r="J35" s="584">
        <f t="shared" si="20"/>
        <v>8975.537623141412</v>
      </c>
      <c r="K35" s="584">
        <f t="shared" si="20"/>
        <v>9502.1317986622525</v>
      </c>
      <c r="L35" s="584">
        <f t="shared" si="20"/>
        <v>9896.6334739458307</v>
      </c>
      <c r="M35" s="584">
        <f t="shared" si="20"/>
        <v>10367.558825876731</v>
      </c>
      <c r="N35" s="584">
        <f t="shared" si="20"/>
        <v>10935.618414373423</v>
      </c>
      <c r="O35" s="585">
        <f t="shared" si="20"/>
        <v>11555.786712861367</v>
      </c>
      <c r="Q35" s="559"/>
    </row>
    <row r="36" spans="2:17" s="583" customFormat="1">
      <c r="B36" s="582" t="s">
        <v>126</v>
      </c>
      <c r="E36" s="584">
        <f>E330</f>
        <v>4223.2183926572643</v>
      </c>
      <c r="F36" s="584">
        <f t="shared" ref="F36:O36" si="21">F330</f>
        <v>3539.9850014443432</v>
      </c>
      <c r="G36" s="584">
        <f t="shared" si="21"/>
        <v>4275.4893202994999</v>
      </c>
      <c r="H36" s="585">
        <f t="shared" si="21"/>
        <v>3821.7978737884787</v>
      </c>
      <c r="I36" s="584">
        <f t="shared" si="21"/>
        <v>1273.9326245961595</v>
      </c>
      <c r="J36" s="584">
        <f t="shared" si="21"/>
        <v>5095.7304983846379</v>
      </c>
      <c r="K36" s="584">
        <f t="shared" si="21"/>
        <v>9021.6593408623066</v>
      </c>
      <c r="L36" s="584">
        <f t="shared" si="21"/>
        <v>12761.634328448537</v>
      </c>
      <c r="M36" s="584">
        <f t="shared" si="21"/>
        <v>16711.008478894837</v>
      </c>
      <c r="N36" s="584">
        <f t="shared" si="21"/>
        <v>21012.779577101413</v>
      </c>
      <c r="O36" s="585">
        <f t="shared" si="21"/>
        <v>25624.071173272696</v>
      </c>
      <c r="Q36" s="559"/>
    </row>
    <row r="37" spans="2:17" s="583" customFormat="1">
      <c r="B37" s="582" t="s">
        <v>127</v>
      </c>
      <c r="E37" s="584">
        <f>E395</f>
        <v>0</v>
      </c>
      <c r="F37" s="584">
        <f t="shared" ref="F37:O37" si="22">F395</f>
        <v>0</v>
      </c>
      <c r="G37" s="584">
        <f t="shared" si="22"/>
        <v>0</v>
      </c>
      <c r="H37" s="585">
        <f t="shared" si="22"/>
        <v>0</v>
      </c>
      <c r="I37" s="584">
        <f t="shared" si="22"/>
        <v>0</v>
      </c>
      <c r="J37" s="584">
        <f t="shared" si="22"/>
        <v>0</v>
      </c>
      <c r="K37" s="584">
        <f t="shared" si="22"/>
        <v>0</v>
      </c>
      <c r="L37" s="584">
        <f t="shared" si="22"/>
        <v>0</v>
      </c>
      <c r="M37" s="584">
        <f t="shared" si="22"/>
        <v>0</v>
      </c>
      <c r="N37" s="584">
        <f t="shared" si="22"/>
        <v>0</v>
      </c>
      <c r="O37" s="585">
        <f t="shared" si="22"/>
        <v>0</v>
      </c>
      <c r="Q37" s="559"/>
    </row>
    <row r="38" spans="2:17">
      <c r="B38" s="582"/>
      <c r="C38" s="557"/>
      <c r="D38" s="557"/>
      <c r="E38" s="584"/>
      <c r="F38" s="584"/>
      <c r="G38" s="584"/>
      <c r="H38" s="585"/>
      <c r="I38" s="584"/>
      <c r="J38" s="584"/>
      <c r="K38" s="584"/>
      <c r="L38" s="584"/>
      <c r="M38" s="584"/>
      <c r="N38" s="584"/>
      <c r="O38" s="585"/>
    </row>
    <row r="39" spans="2:17">
      <c r="B39" s="590" t="s">
        <v>15</v>
      </c>
      <c r="C39" s="591"/>
      <c r="D39" s="591"/>
      <c r="E39" s="592">
        <f>E14-E22-E31</f>
        <v>49795.772503844128</v>
      </c>
      <c r="F39" s="592">
        <f t="shared" ref="F39:O39" si="23">F14-F22-F31</f>
        <v>50348.111385501361</v>
      </c>
      <c r="G39" s="592">
        <f t="shared" si="23"/>
        <v>56186.313377689701</v>
      </c>
      <c r="H39" s="593">
        <f t="shared" si="23"/>
        <v>42285.60810387168</v>
      </c>
      <c r="I39" s="592">
        <f t="shared" si="23"/>
        <v>13815.625279503623</v>
      </c>
      <c r="J39" s="592">
        <f t="shared" si="23"/>
        <v>56101.233383375322</v>
      </c>
      <c r="K39" s="592">
        <f t="shared" si="23"/>
        <v>67606.626128669945</v>
      </c>
      <c r="L39" s="592">
        <f t="shared" si="23"/>
        <v>81287.894124944636</v>
      </c>
      <c r="M39" s="592">
        <f t="shared" si="23"/>
        <v>99906.98592034966</v>
      </c>
      <c r="N39" s="592">
        <f t="shared" si="23"/>
        <v>123513.92025278055</v>
      </c>
      <c r="O39" s="593">
        <f t="shared" si="23"/>
        <v>155992.22004850954</v>
      </c>
    </row>
    <row r="40" spans="2:17" s="583" customFormat="1">
      <c r="B40" s="582" t="s">
        <v>122</v>
      </c>
      <c r="E40" s="584">
        <f t="shared" ref="E40:O45" si="24">E15-E23-E32</f>
        <v>19916.608897100574</v>
      </c>
      <c r="F40" s="584">
        <f t="shared" si="24"/>
        <v>14426.319445999028</v>
      </c>
      <c r="G40" s="584">
        <f t="shared" si="24"/>
        <v>14989.823861410183</v>
      </c>
      <c r="H40" s="585">
        <f t="shared" si="24"/>
        <v>11093.178627616915</v>
      </c>
      <c r="I40" s="584">
        <f t="shared" si="24"/>
        <v>3697.726209205639</v>
      </c>
      <c r="J40" s="584">
        <f t="shared" si="24"/>
        <v>14790.904836822556</v>
      </c>
      <c r="K40" s="584">
        <f t="shared" si="24"/>
        <v>17610.552293199489</v>
      </c>
      <c r="L40" s="584">
        <f t="shared" si="24"/>
        <v>19436.14494326121</v>
      </c>
      <c r="M40" s="584">
        <f t="shared" si="24"/>
        <v>21465.428689510794</v>
      </c>
      <c r="N40" s="584">
        <f t="shared" si="24"/>
        <v>24344.100472366099</v>
      </c>
      <c r="O40" s="585">
        <f t="shared" si="24"/>
        <v>28225.672762052</v>
      </c>
      <c r="Q40" s="559"/>
    </row>
    <row r="41" spans="2:17" s="583" customFormat="1">
      <c r="B41" s="582" t="s">
        <v>123</v>
      </c>
      <c r="E41" s="584">
        <f t="shared" si="24"/>
        <v>16466.346071548247</v>
      </c>
      <c r="F41" s="584">
        <f t="shared" si="24"/>
        <v>17065.395236914988</v>
      </c>
      <c r="G41" s="584">
        <f t="shared" si="24"/>
        <v>20107.046837879017</v>
      </c>
      <c r="H41" s="585">
        <f t="shared" si="24"/>
        <v>18628.144187766153</v>
      </c>
      <c r="I41" s="584">
        <f t="shared" si="24"/>
        <v>6626.4449826950349</v>
      </c>
      <c r="J41" s="584">
        <f t="shared" si="24"/>
        <v>25254.589170461179</v>
      </c>
      <c r="K41" s="584">
        <f t="shared" si="24"/>
        <v>25619.590621648298</v>
      </c>
      <c r="L41" s="584">
        <f t="shared" si="24"/>
        <v>28027.543175584447</v>
      </c>
      <c r="M41" s="584">
        <f t="shared" si="24"/>
        <v>30601.59409256286</v>
      </c>
      <c r="N41" s="584">
        <f t="shared" si="24"/>
        <v>33679.298657495936</v>
      </c>
      <c r="O41" s="585">
        <f t="shared" si="24"/>
        <v>37047.140376270181</v>
      </c>
      <c r="Q41" s="559"/>
    </row>
    <row r="42" spans="2:17" s="583" customFormat="1">
      <c r="B42" s="582" t="s">
        <v>124</v>
      </c>
      <c r="E42" s="584">
        <f t="shared" si="24"/>
        <v>5226.185850105292</v>
      </c>
      <c r="F42" s="584">
        <f t="shared" si="24"/>
        <v>6468.4854943904102</v>
      </c>
      <c r="G42" s="584">
        <f t="shared" si="24"/>
        <v>7826.8150819159646</v>
      </c>
      <c r="H42" s="585">
        <f t="shared" si="24"/>
        <v>5842.2624894215514</v>
      </c>
      <c r="I42" s="584">
        <f t="shared" si="24"/>
        <v>2237.9205447376517</v>
      </c>
      <c r="J42" s="584">
        <f t="shared" si="24"/>
        <v>8080.1830341592031</v>
      </c>
      <c r="K42" s="584">
        <f t="shared" si="24"/>
        <v>10151.881807016845</v>
      </c>
      <c r="L42" s="584">
        <f t="shared" si="24"/>
        <v>11735.75786768652</v>
      </c>
      <c r="M42" s="584">
        <f t="shared" si="24"/>
        <v>13664.952559268218</v>
      </c>
      <c r="N42" s="584">
        <f t="shared" si="24"/>
        <v>15860.255981982544</v>
      </c>
      <c r="O42" s="585">
        <f t="shared" si="24"/>
        <v>18425.921168172848</v>
      </c>
      <c r="Q42" s="559"/>
    </row>
    <row r="43" spans="2:17" s="583" customFormat="1">
      <c r="B43" s="582" t="s">
        <v>125</v>
      </c>
      <c r="E43" s="584">
        <f t="shared" si="24"/>
        <v>7145.0853327895102</v>
      </c>
      <c r="F43" s="584">
        <f t="shared" si="24"/>
        <v>8663.8530840681233</v>
      </c>
      <c r="G43" s="584">
        <f t="shared" si="24"/>
        <v>9328.2462231365444</v>
      </c>
      <c r="H43" s="585">
        <f t="shared" si="24"/>
        <v>3576.6539612359011</v>
      </c>
      <c r="I43" s="584">
        <f t="shared" si="24"/>
        <v>1192.9293495882375</v>
      </c>
      <c r="J43" s="584">
        <f t="shared" si="24"/>
        <v>4769.583310824135</v>
      </c>
      <c r="K43" s="584">
        <f t="shared" si="24"/>
        <v>8340.3695315578589</v>
      </c>
      <c r="L43" s="584">
        <f t="shared" si="24"/>
        <v>12202.122109016325</v>
      </c>
      <c r="M43" s="584">
        <f t="shared" si="24"/>
        <v>17630.927971912206</v>
      </c>
      <c r="N43" s="584">
        <f t="shared" si="24"/>
        <v>23538.17921811602</v>
      </c>
      <c r="O43" s="585">
        <f t="shared" si="24"/>
        <v>31361.496028914982</v>
      </c>
      <c r="Q43" s="559"/>
    </row>
    <row r="44" spans="2:17" s="583" customFormat="1">
      <c r="B44" s="582" t="s">
        <v>126</v>
      </c>
      <c r="E44" s="584">
        <f t="shared" si="24"/>
        <v>1041.5463523005537</v>
      </c>
      <c r="F44" s="584">
        <f t="shared" si="24"/>
        <v>3724.0581241287878</v>
      </c>
      <c r="G44" s="584">
        <f t="shared" si="24"/>
        <v>3897.6931823479908</v>
      </c>
      <c r="H44" s="585">
        <f t="shared" si="24"/>
        <v>3324.5928471236675</v>
      </c>
      <c r="I44" s="584">
        <f t="shared" si="24"/>
        <v>120.34552970788786</v>
      </c>
      <c r="J44" s="584">
        <f t="shared" si="24"/>
        <v>3444.9383768315556</v>
      </c>
      <c r="K44" s="584">
        <f t="shared" si="24"/>
        <v>5564.9560021616362</v>
      </c>
      <c r="L44" s="584">
        <f t="shared" si="24"/>
        <v>8058.4089826572781</v>
      </c>
      <c r="M44" s="584">
        <f t="shared" si="24"/>
        <v>12847.944266098435</v>
      </c>
      <c r="N44" s="584">
        <f t="shared" si="24"/>
        <v>20744.805162397206</v>
      </c>
      <c r="O44" s="585">
        <f t="shared" si="24"/>
        <v>33598.854454289016</v>
      </c>
      <c r="Q44" s="559"/>
    </row>
    <row r="45" spans="2:17" s="583" customFormat="1">
      <c r="B45" s="582" t="s">
        <v>127</v>
      </c>
      <c r="E45" s="584">
        <f t="shared" si="24"/>
        <v>0</v>
      </c>
      <c r="F45" s="584">
        <f t="shared" si="24"/>
        <v>0</v>
      </c>
      <c r="G45" s="584">
        <f t="shared" si="24"/>
        <v>36.688191000000018</v>
      </c>
      <c r="H45" s="585">
        <f t="shared" si="24"/>
        <v>-179.22400929250006</v>
      </c>
      <c r="I45" s="584">
        <f t="shared" si="24"/>
        <v>-59.741336430833321</v>
      </c>
      <c r="J45" s="584">
        <f t="shared" si="24"/>
        <v>-238.96534572333334</v>
      </c>
      <c r="K45" s="584">
        <f t="shared" si="24"/>
        <v>319.27587308581406</v>
      </c>
      <c r="L45" s="584">
        <f t="shared" si="24"/>
        <v>1827.9170467388731</v>
      </c>
      <c r="M45" s="584">
        <f t="shared" si="24"/>
        <v>3696.1383409971149</v>
      </c>
      <c r="N45" s="584">
        <f t="shared" si="24"/>
        <v>5347.2807604226655</v>
      </c>
      <c r="O45" s="585">
        <f t="shared" si="24"/>
        <v>7333.1352588105474</v>
      </c>
      <c r="Q45" s="559"/>
    </row>
    <row r="46" spans="2:17">
      <c r="B46" s="582"/>
      <c r="C46" s="557"/>
      <c r="D46" s="557"/>
      <c r="E46" s="584"/>
      <c r="F46" s="584"/>
      <c r="G46" s="584"/>
      <c r="H46" s="585"/>
      <c r="I46" s="584"/>
      <c r="J46" s="584"/>
      <c r="K46" s="584"/>
      <c r="L46" s="584"/>
      <c r="M46" s="584"/>
      <c r="N46" s="584"/>
      <c r="O46" s="585"/>
    </row>
    <row r="47" spans="2:17">
      <c r="B47" s="764" t="s">
        <v>16</v>
      </c>
      <c r="C47" s="596"/>
      <c r="D47" s="596"/>
      <c r="E47" s="596">
        <f>IFERROR(E39/E14,"")</f>
        <v>0.19867383668259461</v>
      </c>
      <c r="F47" s="596">
        <f t="shared" ref="F47:O47" si="25">IFERROR(F39/F14,"")</f>
        <v>0.17537285589765558</v>
      </c>
      <c r="G47" s="596">
        <f t="shared" si="25"/>
        <v>0.16678128331343867</v>
      </c>
      <c r="H47" s="597">
        <f t="shared" si="25"/>
        <v>0.15625253275432738</v>
      </c>
      <c r="I47" s="596">
        <f t="shared" si="25"/>
        <v>0.15155403883429891</v>
      </c>
      <c r="J47" s="596">
        <f t="shared" si="25"/>
        <v>0.15506863754865696</v>
      </c>
      <c r="K47" s="596">
        <f t="shared" si="25"/>
        <v>0.16035117234543755</v>
      </c>
      <c r="L47" s="596">
        <f t="shared" si="25"/>
        <v>0.16858409256382076</v>
      </c>
      <c r="M47" s="596">
        <f t="shared" si="25"/>
        <v>0.18004656676788303</v>
      </c>
      <c r="N47" s="596">
        <f t="shared" si="25"/>
        <v>0.1920030715422173</v>
      </c>
      <c r="O47" s="597">
        <f t="shared" si="25"/>
        <v>0.20762629793809312</v>
      </c>
    </row>
    <row r="48" spans="2:17" s="583" customFormat="1">
      <c r="B48" s="665" t="s">
        <v>122</v>
      </c>
      <c r="C48" s="600"/>
      <c r="D48" s="600"/>
      <c r="E48" s="600">
        <f t="shared" ref="E48:O53" si="26">IFERROR(E40/E15,"")</f>
        <v>0.44448544893473746</v>
      </c>
      <c r="F48" s="600">
        <f t="shared" si="26"/>
        <v>0.27504124152268961</v>
      </c>
      <c r="G48" s="600">
        <f t="shared" si="26"/>
        <v>0.25183089303219863</v>
      </c>
      <c r="H48" s="601">
        <f t="shared" si="26"/>
        <v>0.23595638263990737</v>
      </c>
      <c r="I48" s="600">
        <f t="shared" si="26"/>
        <v>0.2359563826399074</v>
      </c>
      <c r="J48" s="600">
        <f t="shared" si="26"/>
        <v>0.2359563826399074</v>
      </c>
      <c r="K48" s="600">
        <f t="shared" si="26"/>
        <v>0.25150037005304587</v>
      </c>
      <c r="L48" s="600">
        <f t="shared" si="26"/>
        <v>0.25232964835041094</v>
      </c>
      <c r="M48" s="600">
        <f t="shared" si="26"/>
        <v>0.25416962930640891</v>
      </c>
      <c r="N48" s="600">
        <f t="shared" si="26"/>
        <v>0.26414277864154057</v>
      </c>
      <c r="O48" s="601">
        <f t="shared" si="26"/>
        <v>0.28183552820035324</v>
      </c>
      <c r="Q48" s="559"/>
    </row>
    <row r="49" spans="2:20" s="583" customFormat="1">
      <c r="B49" s="665" t="s">
        <v>123</v>
      </c>
      <c r="C49" s="600"/>
      <c r="D49" s="600"/>
      <c r="E49" s="600">
        <f t="shared" si="26"/>
        <v>0.23880467719215229</v>
      </c>
      <c r="F49" s="600">
        <f t="shared" si="26"/>
        <v>0.22171495586768697</v>
      </c>
      <c r="G49" s="600">
        <f t="shared" si="26"/>
        <v>0.23254269091954666</v>
      </c>
      <c r="H49" s="601">
        <f t="shared" si="26"/>
        <v>0.24633296086278286</v>
      </c>
      <c r="I49" s="600">
        <f t="shared" si="26"/>
        <v>0.25337476728459535</v>
      </c>
      <c r="J49" s="600">
        <f t="shared" si="26"/>
        <v>0.24814247557511895</v>
      </c>
      <c r="K49" s="600">
        <f t="shared" si="26"/>
        <v>0.23449098402667684</v>
      </c>
      <c r="L49" s="600">
        <f t="shared" si="26"/>
        <v>0.24315912103397544</v>
      </c>
      <c r="M49" s="600">
        <f t="shared" si="26"/>
        <v>0.25087241855705139</v>
      </c>
      <c r="N49" s="600">
        <f t="shared" si="26"/>
        <v>0.25882505182306564</v>
      </c>
      <c r="O49" s="601">
        <f t="shared" si="26"/>
        <v>0.26656920628955083</v>
      </c>
      <c r="Q49" s="559"/>
    </row>
    <row r="50" spans="2:20" s="583" customFormat="1">
      <c r="B50" s="665" t="s">
        <v>124</v>
      </c>
      <c r="C50" s="600"/>
      <c r="D50" s="600"/>
      <c r="E50" s="600">
        <f t="shared" si="26"/>
        <v>0.24884211418617275</v>
      </c>
      <c r="F50" s="600">
        <f t="shared" si="26"/>
        <v>0.26239732723911391</v>
      </c>
      <c r="G50" s="600">
        <f t="shared" si="26"/>
        <v>0.29188032234416073</v>
      </c>
      <c r="H50" s="601">
        <f t="shared" si="26"/>
        <v>0.25444380883877366</v>
      </c>
      <c r="I50" s="600">
        <f t="shared" si="26"/>
        <v>0.29234264154353529</v>
      </c>
      <c r="J50" s="600">
        <f t="shared" si="26"/>
        <v>0.2639199008941811</v>
      </c>
      <c r="K50" s="600">
        <f t="shared" si="26"/>
        <v>0.3045539749340152</v>
      </c>
      <c r="L50" s="600">
        <f t="shared" si="26"/>
        <v>0.32644442106892391</v>
      </c>
      <c r="M50" s="600">
        <f t="shared" si="26"/>
        <v>0.34982229681514548</v>
      </c>
      <c r="N50" s="600">
        <f t="shared" si="26"/>
        <v>0.37084910681783995</v>
      </c>
      <c r="O50" s="601">
        <f t="shared" si="26"/>
        <v>0.39280027952488134</v>
      </c>
      <c r="Q50" s="559"/>
    </row>
    <row r="51" spans="2:20" s="583" customFormat="1">
      <c r="B51" s="665" t="s">
        <v>125</v>
      </c>
      <c r="C51" s="600"/>
      <c r="D51" s="600"/>
      <c r="E51" s="600">
        <f t="shared" si="26"/>
        <v>7.7390391677153753E-2</v>
      </c>
      <c r="F51" s="600">
        <f t="shared" si="26"/>
        <v>8.1078967825628387E-2</v>
      </c>
      <c r="G51" s="600">
        <f t="shared" si="26"/>
        <v>6.9800207204222711E-2</v>
      </c>
      <c r="H51" s="601">
        <f t="shared" si="26"/>
        <v>3.5614765864505786E-2</v>
      </c>
      <c r="I51" s="600">
        <f t="shared" si="26"/>
        <v>3.5630766641357822E-2</v>
      </c>
      <c r="J51" s="600">
        <f t="shared" si="26"/>
        <v>3.5618766500718879E-2</v>
      </c>
      <c r="K51" s="600">
        <f t="shared" si="26"/>
        <v>5.2398924161095602E-2</v>
      </c>
      <c r="L51" s="600">
        <f t="shared" si="26"/>
        <v>6.6742201220801808E-2</v>
      </c>
      <c r="M51" s="600">
        <f t="shared" si="26"/>
        <v>8.3872333187057349E-2</v>
      </c>
      <c r="N51" s="600">
        <f t="shared" si="26"/>
        <v>9.728517336017363E-2</v>
      </c>
      <c r="O51" s="601">
        <f t="shared" si="26"/>
        <v>0.11291656217333243</v>
      </c>
      <c r="Q51" s="559"/>
    </row>
    <row r="52" spans="2:20" s="583" customFormat="1">
      <c r="B52" s="665" t="s">
        <v>126</v>
      </c>
      <c r="C52" s="600"/>
      <c r="D52" s="600"/>
      <c r="E52" s="600">
        <f t="shared" si="26"/>
        <v>4.4222998938453363E-2</v>
      </c>
      <c r="F52" s="600">
        <f t="shared" si="26"/>
        <v>0.1423466530701803</v>
      </c>
      <c r="G52" s="600">
        <f t="shared" si="26"/>
        <v>0.12952215246048018</v>
      </c>
      <c r="H52" s="601">
        <f t="shared" si="26"/>
        <v>0.13571090031893604</v>
      </c>
      <c r="I52" s="765">
        <f t="shared" si="26"/>
        <v>1.4737624368181048E-2</v>
      </c>
      <c r="J52" s="765">
        <f t="shared" si="26"/>
        <v>0.10546758133124728</v>
      </c>
      <c r="K52" s="765">
        <f t="shared" si="26"/>
        <v>0.11654364163627651</v>
      </c>
      <c r="L52" s="765">
        <f t="shared" si="26"/>
        <v>0.1237793009660404</v>
      </c>
      <c r="M52" s="765">
        <f t="shared" si="26"/>
        <v>0.14436916576535302</v>
      </c>
      <c r="N52" s="765">
        <f t="shared" si="26"/>
        <v>0.17000196931007941</v>
      </c>
      <c r="O52" s="766">
        <f t="shared" si="26"/>
        <v>0.19958294521488951</v>
      </c>
      <c r="Q52" s="581" t="s">
        <v>128</v>
      </c>
    </row>
    <row r="53" spans="2:20" s="583" customFormat="1">
      <c r="B53" s="665" t="s">
        <v>127</v>
      </c>
      <c r="C53" s="600"/>
      <c r="D53" s="600"/>
      <c r="E53" s="600" t="str">
        <f t="shared" si="26"/>
        <v/>
      </c>
      <c r="F53" s="600" t="str">
        <f t="shared" si="26"/>
        <v/>
      </c>
      <c r="G53" s="600">
        <f t="shared" si="26"/>
        <v>0.10583131947998155</v>
      </c>
      <c r="H53" s="601">
        <f t="shared" si="26"/>
        <v>-1.7344259355434894</v>
      </c>
      <c r="I53" s="600">
        <f t="shared" si="26"/>
        <v>-1.7344259355434886</v>
      </c>
      <c r="J53" s="600">
        <f t="shared" si="26"/>
        <v>-1.734425935543489</v>
      </c>
      <c r="K53" s="600">
        <f t="shared" si="26"/>
        <v>0.15322738715577458</v>
      </c>
      <c r="L53" s="600">
        <f t="shared" si="26"/>
        <v>0.30408953257283061</v>
      </c>
      <c r="M53" s="600">
        <f t="shared" si="26"/>
        <v>0.36259177019588773</v>
      </c>
      <c r="N53" s="600">
        <f t="shared" si="26"/>
        <v>0.37497581594234058</v>
      </c>
      <c r="O53" s="601">
        <f t="shared" si="26"/>
        <v>0.38212273188155638</v>
      </c>
      <c r="Q53" s="559"/>
    </row>
    <row r="54" spans="2:20" s="607" customFormat="1" ht="12.75" thickBot="1">
      <c r="B54" s="602"/>
      <c r="C54" s="603"/>
      <c r="D54" s="603"/>
      <c r="E54" s="604"/>
      <c r="F54" s="604"/>
      <c r="G54" s="604"/>
      <c r="H54" s="605"/>
      <c r="I54" s="604"/>
      <c r="J54" s="604"/>
      <c r="K54" s="604"/>
      <c r="L54" s="604"/>
      <c r="M54" s="604"/>
      <c r="N54" s="604"/>
      <c r="O54" s="605"/>
      <c r="P54" s="558"/>
      <c r="Q54" s="606"/>
    </row>
    <row r="55" spans="2:20" s="607" customFormat="1">
      <c r="B55" s="608"/>
      <c r="E55" s="609"/>
      <c r="F55" s="609"/>
      <c r="G55" s="609"/>
      <c r="H55" s="609"/>
      <c r="I55" s="609"/>
      <c r="J55" s="609"/>
      <c r="K55" s="609"/>
      <c r="L55" s="609"/>
      <c r="M55" s="609"/>
      <c r="N55" s="609"/>
      <c r="O55" s="609"/>
      <c r="P55" s="558"/>
      <c r="Q55" s="606"/>
    </row>
    <row r="56" spans="2:20">
      <c r="B56" s="610" t="s">
        <v>1</v>
      </c>
      <c r="C56" s="611"/>
      <c r="D56" s="611"/>
      <c r="E56" s="611"/>
      <c r="F56" s="611"/>
      <c r="G56" s="611"/>
      <c r="H56" s="611"/>
      <c r="I56" s="612"/>
      <c r="J56" s="612"/>
      <c r="K56" s="612"/>
      <c r="L56" s="612"/>
      <c r="M56" s="612"/>
      <c r="N56" s="612"/>
      <c r="O56" s="613"/>
    </row>
    <row r="57" spans="2:20">
      <c r="B57" s="582" t="s">
        <v>17</v>
      </c>
      <c r="I57" s="575">
        <f>I14-'평가보고서 Key-in'!G10</f>
        <v>-0.26987489993916824</v>
      </c>
      <c r="J57" s="575">
        <f>J14-'평가보고서 Key-in'!G10-'평가보고서 Key-in'!F10</f>
        <v>-0.76471638533985242</v>
      </c>
      <c r="K57" s="575">
        <f>K14-'평가보고서 Key-in'!H10</f>
        <v>3.8971189642325044E-2</v>
      </c>
      <c r="L57" s="575">
        <f>L14-'평가보고서 Key-in'!I10</f>
        <v>9.7117831755895168E-2</v>
      </c>
      <c r="M57" s="575">
        <f>M14-'평가보고서 Key-in'!J10</f>
        <v>0.25689845706801862</v>
      </c>
      <c r="N57" s="575">
        <f>N14-'평가보고서 Key-in'!K10</f>
        <v>0.3768549922388047</v>
      </c>
      <c r="O57" s="614">
        <f>O14-'평가보고서 Key-in'!L10</f>
        <v>0.43776749772951007</v>
      </c>
    </row>
    <row r="58" spans="2:20">
      <c r="B58" s="582" t="s">
        <v>129</v>
      </c>
      <c r="I58" s="575">
        <f>I22+I31-'평가보고서 Key-in'!G53</f>
        <v>0.10484559643373359</v>
      </c>
      <c r="J58" s="575">
        <f>J22+J31-'평가보고서 Key-in'!G53-'평가보고서 Key-in'!F53</f>
        <v>1.9002393237315118E-3</v>
      </c>
      <c r="K58" s="575">
        <f>K22+K31-'평가보고서 Key-in'!H53</f>
        <v>0.41284251969773322</v>
      </c>
      <c r="L58" s="575">
        <f>L22+L31-'평가보고서 Key-in'!I53</f>
        <v>0.2029928871197626</v>
      </c>
      <c r="M58" s="575">
        <f>M22+M31-'평가보고서 Key-in'!J53</f>
        <v>0.27097810740815476</v>
      </c>
      <c r="N58" s="575">
        <f>N22+N31-'평가보고서 Key-in'!K53</f>
        <v>0.45660221169237047</v>
      </c>
      <c r="O58" s="575">
        <f>O22+O31-'평가보고서 Key-in'!L53</f>
        <v>0.21771898819133639</v>
      </c>
      <c r="Q58" s="767" t="s">
        <v>130</v>
      </c>
      <c r="R58" s="768"/>
      <c r="S58" s="768"/>
      <c r="T58" s="768"/>
    </row>
    <row r="59" spans="2:20" ht="12.75" thickBot="1">
      <c r="B59" s="615"/>
      <c r="C59" s="616"/>
      <c r="D59" s="616"/>
      <c r="E59" s="616"/>
      <c r="F59" s="616"/>
      <c r="G59" s="616"/>
      <c r="H59" s="616"/>
      <c r="I59" s="617"/>
      <c r="J59" s="616"/>
      <c r="K59" s="617"/>
      <c r="L59" s="617"/>
      <c r="M59" s="617"/>
      <c r="N59" s="617"/>
      <c r="O59" s="618"/>
    </row>
    <row r="61" spans="2:20">
      <c r="B61" s="557" t="s">
        <v>131</v>
      </c>
      <c r="P61" s="575"/>
    </row>
    <row r="62" spans="2:20">
      <c r="P62" s="575"/>
    </row>
    <row r="63" spans="2:20">
      <c r="B63" s="560" t="s">
        <v>9</v>
      </c>
      <c r="C63" s="561"/>
      <c r="D63" s="561"/>
      <c r="E63" s="562">
        <v>12</v>
      </c>
      <c r="F63" s="562">
        <v>12</v>
      </c>
      <c r="G63" s="562">
        <v>12</v>
      </c>
      <c r="H63" s="563">
        <v>9</v>
      </c>
      <c r="I63" s="562">
        <v>3</v>
      </c>
      <c r="J63" s="562">
        <v>12</v>
      </c>
      <c r="K63" s="562">
        <v>12</v>
      </c>
      <c r="L63" s="562">
        <v>12</v>
      </c>
      <c r="M63" s="562">
        <v>12</v>
      </c>
      <c r="N63" s="562">
        <v>12</v>
      </c>
      <c r="O63" s="563">
        <v>12</v>
      </c>
      <c r="P63" s="564"/>
    </row>
    <row r="64" spans="2:20">
      <c r="B64" s="565"/>
      <c r="C64" s="566"/>
      <c r="D64" s="566"/>
      <c r="E64" s="567">
        <f>E$1</f>
        <v>2019</v>
      </c>
      <c r="F64" s="567">
        <f t="shared" ref="F64:O64" si="27">F$1</f>
        <v>2020</v>
      </c>
      <c r="G64" s="567">
        <f t="shared" si="27"/>
        <v>2021</v>
      </c>
      <c r="H64" s="568">
        <f t="shared" si="27"/>
        <v>2022</v>
      </c>
      <c r="I64" s="567">
        <f t="shared" si="27"/>
        <v>2022</v>
      </c>
      <c r="J64" s="567">
        <f t="shared" si="27"/>
        <v>2022</v>
      </c>
      <c r="K64" s="567">
        <f t="shared" si="27"/>
        <v>2023</v>
      </c>
      <c r="L64" s="567">
        <f t="shared" si="27"/>
        <v>2024</v>
      </c>
      <c r="M64" s="567">
        <f t="shared" si="27"/>
        <v>2025</v>
      </c>
      <c r="N64" s="567">
        <f t="shared" si="27"/>
        <v>2026</v>
      </c>
      <c r="O64" s="568">
        <f t="shared" si="27"/>
        <v>2027</v>
      </c>
      <c r="P64" s="564"/>
    </row>
    <row r="65" spans="2:18">
      <c r="B65" s="571"/>
      <c r="C65" s="619" t="s">
        <v>86</v>
      </c>
      <c r="D65" s="572"/>
      <c r="E65" s="573">
        <f t="shared" ref="E65:O65" si="28">E$2</f>
        <v>43830</v>
      </c>
      <c r="F65" s="573">
        <f t="shared" si="28"/>
        <v>44196</v>
      </c>
      <c r="G65" s="573">
        <f t="shared" si="28"/>
        <v>44561</v>
      </c>
      <c r="H65" s="574">
        <f t="shared" si="28"/>
        <v>44834</v>
      </c>
      <c r="I65" s="573">
        <f t="shared" si="28"/>
        <v>44926</v>
      </c>
      <c r="J65" s="573">
        <f t="shared" si="28"/>
        <v>44926</v>
      </c>
      <c r="K65" s="573">
        <f t="shared" si="28"/>
        <v>45291</v>
      </c>
      <c r="L65" s="573">
        <f t="shared" si="28"/>
        <v>45657</v>
      </c>
      <c r="M65" s="573">
        <f t="shared" si="28"/>
        <v>46022</v>
      </c>
      <c r="N65" s="573">
        <f t="shared" si="28"/>
        <v>46387</v>
      </c>
      <c r="O65" s="574">
        <f t="shared" si="28"/>
        <v>46752</v>
      </c>
      <c r="P65" s="564"/>
      <c r="Q65" s="569"/>
      <c r="R65" s="570"/>
    </row>
    <row r="66" spans="2:18" s="608" customFormat="1">
      <c r="B66" s="695" t="s">
        <v>132</v>
      </c>
      <c r="C66" s="654"/>
      <c r="D66" s="654"/>
      <c r="E66" s="696">
        <f>SUM(E68,E74)</f>
        <v>44808.236005999992</v>
      </c>
      <c r="F66" s="696">
        <f t="shared" ref="F66:O66" si="29">SUM(F68,F74)</f>
        <v>52451.477335296004</v>
      </c>
      <c r="G66" s="696">
        <f t="shared" si="29"/>
        <v>59523.371739358496</v>
      </c>
      <c r="H66" s="697">
        <f t="shared" si="29"/>
        <v>47013.683221895277</v>
      </c>
      <c r="I66" s="696">
        <f t="shared" si="29"/>
        <v>15671.227740631759</v>
      </c>
      <c r="J66" s="696">
        <f t="shared" si="29"/>
        <v>62684.910962527036</v>
      </c>
      <c r="K66" s="696">
        <f t="shared" si="29"/>
        <v>70021.973683319477</v>
      </c>
      <c r="L66" s="696">
        <f t="shared" si="29"/>
        <v>77026.798358115164</v>
      </c>
      <c r="M66" s="696">
        <f t="shared" si="29"/>
        <v>84453.161253320301</v>
      </c>
      <c r="N66" s="696">
        <f t="shared" si="29"/>
        <v>92162.657626172222</v>
      </c>
      <c r="O66" s="697">
        <f t="shared" si="29"/>
        <v>100149.44865995296</v>
      </c>
      <c r="P66" s="558"/>
      <c r="Q66" s="633"/>
      <c r="R66" s="634"/>
    </row>
    <row r="67" spans="2:18">
      <c r="B67" s="598" t="s">
        <v>24</v>
      </c>
      <c r="C67" s="626"/>
      <c r="D67" s="626"/>
      <c r="E67" s="627"/>
      <c r="F67" s="627"/>
      <c r="G67" s="627"/>
      <c r="H67" s="628"/>
      <c r="I67" s="627"/>
      <c r="J67" s="629">
        <f>J66/G66-1</f>
        <v>5.311424959278721E-2</v>
      </c>
      <c r="K67" s="629">
        <f>K66/SUM(H66:I66)-1</f>
        <v>0.1170467120098253</v>
      </c>
      <c r="L67" s="629">
        <f>L66/K66-1</f>
        <v>0.10003752117122011</v>
      </c>
      <c r="M67" s="629">
        <f>M66/L66-1</f>
        <v>9.6412716788230934E-2</v>
      </c>
      <c r="N67" s="629">
        <f>N66/M66-1</f>
        <v>9.1287244413823743E-2</v>
      </c>
      <c r="O67" s="601">
        <f>O66/N66-1</f>
        <v>8.6659730084787112E-2</v>
      </c>
      <c r="P67" s="564"/>
      <c r="Q67" s="559" t="s">
        <v>25</v>
      </c>
    </row>
    <row r="68" spans="2:18" s="557" customFormat="1">
      <c r="B68" s="698" t="s">
        <v>122</v>
      </c>
      <c r="C68" s="769"/>
      <c r="D68" s="699"/>
      <c r="E68" s="700">
        <f>E70*E72*E$63/12</f>
        <v>36198.018847999985</v>
      </c>
      <c r="F68" s="700">
        <f t="shared" ref="F68:O68" si="30">F70*F72*F$63/12</f>
        <v>37023.496762000002</v>
      </c>
      <c r="G68" s="700">
        <f t="shared" si="30"/>
        <v>40790.125390024601</v>
      </c>
      <c r="H68" s="770">
        <f t="shared" si="30"/>
        <v>30724.829711252776</v>
      </c>
      <c r="I68" s="771">
        <f t="shared" si="30"/>
        <v>10241.609903750925</v>
      </c>
      <c r="J68" s="700">
        <f>SUM(H68:I68)</f>
        <v>40966.439615003699</v>
      </c>
      <c r="K68" s="700">
        <f t="shared" si="30"/>
        <v>47977.725265583293</v>
      </c>
      <c r="L68" s="700">
        <f t="shared" si="30"/>
        <v>54453.487978353311</v>
      </c>
      <c r="M68" s="700">
        <f t="shared" si="30"/>
        <v>61247.798182925122</v>
      </c>
      <c r="N68" s="700">
        <f t="shared" si="30"/>
        <v>68307.544389805975</v>
      </c>
      <c r="O68" s="701">
        <f t="shared" si="30"/>
        <v>75602.5371397321</v>
      </c>
      <c r="P68" s="638"/>
      <c r="Q68" s="581"/>
    </row>
    <row r="69" spans="2:18">
      <c r="B69" s="598" t="s">
        <v>24</v>
      </c>
      <c r="C69" s="626"/>
      <c r="D69" s="626"/>
      <c r="E69" s="627"/>
      <c r="F69" s="629">
        <f>F68/E68-1</f>
        <v>2.2804505336778247E-2</v>
      </c>
      <c r="G69" s="629">
        <f>G68/F68-1</f>
        <v>0.10173616641987659</v>
      </c>
      <c r="H69" s="772"/>
      <c r="I69" s="773"/>
      <c r="J69" s="627"/>
      <c r="K69" s="629">
        <f>K68/SUM(H68:I68)-1</f>
        <v>0.1711470588235291</v>
      </c>
      <c r="L69" s="629">
        <f>L68/SUM(K68)-1</f>
        <v>0.13497435897435905</v>
      </c>
      <c r="M69" s="629">
        <f>M68/SUM(L68)-1</f>
        <v>0.12477272727272726</v>
      </c>
      <c r="N69" s="629">
        <f>N68/SUM(M68)-1</f>
        <v>0.11526530612244912</v>
      </c>
      <c r="O69" s="601">
        <f>O68/SUM(N68)-1</f>
        <v>0.10679629629629628</v>
      </c>
      <c r="P69" s="564"/>
      <c r="Q69" s="559" t="s">
        <v>25</v>
      </c>
    </row>
    <row r="70" spans="2:18">
      <c r="B70" s="774" t="s">
        <v>133</v>
      </c>
      <c r="C70" s="775"/>
      <c r="D70" s="775"/>
      <c r="E70" s="776">
        <f>'#20'!E11</f>
        <v>45</v>
      </c>
      <c r="F70" s="776">
        <f>'#20'!F11</f>
        <v>51</v>
      </c>
      <c r="G70" s="776">
        <f>'#20'!G11</f>
        <v>66</v>
      </c>
      <c r="H70" s="777">
        <f>'#20'!H11</f>
        <v>68</v>
      </c>
      <c r="I70" s="778">
        <f>'#20'!I11</f>
        <v>68</v>
      </c>
      <c r="J70" s="776">
        <f>'#20'!J11</f>
        <v>68</v>
      </c>
      <c r="K70" s="776">
        <f>'#20'!K11</f>
        <v>78</v>
      </c>
      <c r="L70" s="776">
        <f>'#20'!L11</f>
        <v>88</v>
      </c>
      <c r="M70" s="776">
        <f>'#20'!M11</f>
        <v>98</v>
      </c>
      <c r="N70" s="776">
        <f>'#20'!N11</f>
        <v>108</v>
      </c>
      <c r="O70" s="779">
        <f>'#20'!O11</f>
        <v>118</v>
      </c>
      <c r="P70" s="564"/>
      <c r="Q70" s="744" t="s">
        <v>134</v>
      </c>
    </row>
    <row r="71" spans="2:18">
      <c r="B71" s="651" t="s">
        <v>135</v>
      </c>
      <c r="C71" s="897" t="s">
        <v>136</v>
      </c>
      <c r="D71" s="643"/>
      <c r="E71" s="671"/>
      <c r="F71" s="671">
        <f>F70-E70</f>
        <v>6</v>
      </c>
      <c r="G71" s="671">
        <f t="shared" ref="G71:O71" si="31">G70-F70</f>
        <v>15</v>
      </c>
      <c r="H71" s="781">
        <f t="shared" si="31"/>
        <v>2</v>
      </c>
      <c r="I71" s="782"/>
      <c r="J71" s="671"/>
      <c r="K71" s="671">
        <f>K70-I70</f>
        <v>10</v>
      </c>
      <c r="L71" s="671">
        <f t="shared" si="31"/>
        <v>10</v>
      </c>
      <c r="M71" s="671">
        <f t="shared" si="31"/>
        <v>10</v>
      </c>
      <c r="N71" s="671">
        <f t="shared" si="31"/>
        <v>10</v>
      </c>
      <c r="O71" s="672">
        <f t="shared" si="31"/>
        <v>10</v>
      </c>
      <c r="P71" s="564"/>
      <c r="Q71" s="559" t="s">
        <v>137</v>
      </c>
    </row>
    <row r="72" spans="2:18">
      <c r="B72" s="651" t="s">
        <v>138</v>
      </c>
      <c r="C72" s="674"/>
      <c r="D72" s="643"/>
      <c r="E72" s="575">
        <f>'#20'!E13</f>
        <v>804.40041884444406</v>
      </c>
      <c r="F72" s="575">
        <f>'#20'!F13</f>
        <v>725.9509169019608</v>
      </c>
      <c r="G72" s="575">
        <f>'#20'!G13</f>
        <v>618.03220287916065</v>
      </c>
      <c r="H72" s="783">
        <f>'#20'!H13</f>
        <v>602.44764139711322</v>
      </c>
      <c r="I72" s="784">
        <f>'#20'!I13</f>
        <v>602.44764139711322</v>
      </c>
      <c r="J72" s="575">
        <f>'#20'!J13</f>
        <v>602.44764139711322</v>
      </c>
      <c r="K72" s="575">
        <f>'#20'!K13</f>
        <v>615.09904186645258</v>
      </c>
      <c r="L72" s="575">
        <f>'#20'!L13</f>
        <v>618.7896361176513</v>
      </c>
      <c r="M72" s="575">
        <f>'#20'!M13</f>
        <v>624.97753247882781</v>
      </c>
      <c r="N72" s="575">
        <f>'#20'!N13</f>
        <v>632.4772628685738</v>
      </c>
      <c r="O72" s="614">
        <f>'#20'!O13</f>
        <v>640.69946728586524</v>
      </c>
      <c r="P72" s="564"/>
    </row>
    <row r="73" spans="2:18">
      <c r="B73" s="598" t="s">
        <v>139</v>
      </c>
      <c r="C73" s="674" t="s">
        <v>140</v>
      </c>
      <c r="D73" s="626"/>
      <c r="E73" s="627"/>
      <c r="F73" s="629">
        <f>F72/E72-1</f>
        <v>-9.7525436467548521E-2</v>
      </c>
      <c r="G73" s="629">
        <f>G72/F72-1</f>
        <v>-0.14865841685736791</v>
      </c>
      <c r="H73" s="601">
        <f>H72/G72-1</f>
        <v>-2.5216423043079805E-2</v>
      </c>
      <c r="I73" s="629"/>
      <c r="J73" s="629">
        <f>J72/G72-1</f>
        <v>-2.5216423043079805E-2</v>
      </c>
      <c r="K73" s="629">
        <f>K72/J72-1</f>
        <v>2.0999999999999908E-2</v>
      </c>
      <c r="L73" s="629">
        <f>L72/K72-1</f>
        <v>6.0000000000000053E-3</v>
      </c>
      <c r="M73" s="629">
        <f>M72/L72-1</f>
        <v>1.0000000000000009E-2</v>
      </c>
      <c r="N73" s="629">
        <f>N72/M72-1</f>
        <v>1.2000000000000011E-2</v>
      </c>
      <c r="O73" s="601">
        <f>O72/N72-1</f>
        <v>1.2999999999999901E-2</v>
      </c>
      <c r="P73" s="564"/>
      <c r="Q73" s="559" t="s">
        <v>25</v>
      </c>
      <c r="R73" s="558" t="s">
        <v>141</v>
      </c>
    </row>
    <row r="74" spans="2:18" s="557" customFormat="1">
      <c r="B74" s="698" t="s">
        <v>142</v>
      </c>
      <c r="C74" s="785"/>
      <c r="D74" s="699"/>
      <c r="E74" s="700">
        <f>'#20'!E15</f>
        <v>8610.2171580000031</v>
      </c>
      <c r="F74" s="700">
        <f>'#20'!F15</f>
        <v>15427.980573296001</v>
      </c>
      <c r="G74" s="700">
        <f>'#20'!G15</f>
        <v>18733.246349333898</v>
      </c>
      <c r="H74" s="770">
        <f>'#20'!H15</f>
        <v>16288.853510642501</v>
      </c>
      <c r="I74" s="771">
        <f>'#20'!I15</f>
        <v>5429.6178368808332</v>
      </c>
      <c r="J74" s="700">
        <f>'#20'!J15</f>
        <v>21718.471347523333</v>
      </c>
      <c r="K74" s="700">
        <f>'#20'!K15</f>
        <v>22044.24841773618</v>
      </c>
      <c r="L74" s="700">
        <f>'#20'!L15</f>
        <v>22573.31037976185</v>
      </c>
      <c r="M74" s="700">
        <f>'#20'!M15</f>
        <v>23205.363070395182</v>
      </c>
      <c r="N74" s="700">
        <f>'#20'!N15</f>
        <v>23855.113236366247</v>
      </c>
      <c r="O74" s="701">
        <f>'#20'!O15</f>
        <v>24546.911520220867</v>
      </c>
      <c r="P74" s="638"/>
      <c r="Q74" s="581"/>
    </row>
    <row r="75" spans="2:18">
      <c r="B75" s="598" t="s">
        <v>24</v>
      </c>
      <c r="C75" s="674" t="s">
        <v>143</v>
      </c>
      <c r="D75" s="626"/>
      <c r="E75" s="627"/>
      <c r="F75" s="629">
        <f>F74/E74-1</f>
        <v>0.79182246976911785</v>
      </c>
      <c r="G75" s="629">
        <f>G74/F74-1</f>
        <v>0.21423839369871378</v>
      </c>
      <c r="H75" s="628"/>
      <c r="I75" s="627"/>
      <c r="J75" s="627"/>
      <c r="K75" s="629">
        <f>K74/SUM(J74)-1</f>
        <v>1.4999999999999902E-2</v>
      </c>
      <c r="L75" s="629">
        <f>L74/SUM(K74)-1</f>
        <v>2.4000000000000021E-2</v>
      </c>
      <c r="M75" s="629">
        <f>M74/SUM(L74)-1</f>
        <v>2.8000000000000025E-2</v>
      </c>
      <c r="N75" s="629">
        <f>N74/SUM(M74)-1</f>
        <v>2.8000000000000025E-2</v>
      </c>
      <c r="O75" s="601">
        <f>O74/SUM(N74)-1</f>
        <v>2.8999999999999915E-2</v>
      </c>
      <c r="P75" s="564"/>
      <c r="Q75" s="559" t="s">
        <v>25</v>
      </c>
    </row>
    <row r="76" spans="2:18" s="557" customFormat="1">
      <c r="B76" s="590" t="s">
        <v>144</v>
      </c>
      <c r="C76" s="654"/>
      <c r="D76" s="591"/>
      <c r="E76" s="592">
        <f t="shared" ref="E76:O76" si="32">SUM(E78,E94)</f>
        <v>24891.627108899418</v>
      </c>
      <c r="F76" s="592">
        <f t="shared" si="32"/>
        <v>38025.157889296977</v>
      </c>
      <c r="G76" s="592">
        <f t="shared" si="32"/>
        <v>44533.547877948316</v>
      </c>
      <c r="H76" s="593">
        <f t="shared" si="32"/>
        <v>35920.504594278362</v>
      </c>
      <c r="I76" s="592">
        <f t="shared" si="32"/>
        <v>11973.50153142612</v>
      </c>
      <c r="J76" s="592">
        <f t="shared" si="32"/>
        <v>47894.00612570448</v>
      </c>
      <c r="K76" s="592">
        <f t="shared" si="32"/>
        <v>52411.421390119984</v>
      </c>
      <c r="L76" s="592">
        <f t="shared" si="32"/>
        <v>57590.65341485395</v>
      </c>
      <c r="M76" s="592">
        <f t="shared" si="32"/>
        <v>62987.732563809506</v>
      </c>
      <c r="N76" s="592">
        <f t="shared" si="32"/>
        <v>67818.557153806119</v>
      </c>
      <c r="O76" s="593">
        <f t="shared" si="32"/>
        <v>71923.775897900967</v>
      </c>
      <c r="P76" s="564"/>
      <c r="Q76" s="559"/>
    </row>
    <row r="77" spans="2:18" s="557" customFormat="1">
      <c r="B77" s="655" t="s">
        <v>44</v>
      </c>
      <c r="C77" s="656"/>
      <c r="D77" s="657"/>
      <c r="E77" s="658">
        <f>IFERROR(E76/E66,"")</f>
        <v>0.55551455106526249</v>
      </c>
      <c r="F77" s="658">
        <f t="shared" ref="F77:O77" si="33">IFERROR(F76/F66,"")</f>
        <v>0.72495875847731039</v>
      </c>
      <c r="G77" s="658">
        <f t="shared" si="33"/>
        <v>0.74816910696780148</v>
      </c>
      <c r="H77" s="659">
        <f t="shared" si="33"/>
        <v>0.76404361736009263</v>
      </c>
      <c r="I77" s="658">
        <f t="shared" si="33"/>
        <v>0.76404361736009263</v>
      </c>
      <c r="J77" s="658">
        <f t="shared" si="33"/>
        <v>0.76404361736009263</v>
      </c>
      <c r="K77" s="658">
        <f t="shared" si="33"/>
        <v>0.74849962994695407</v>
      </c>
      <c r="L77" s="658">
        <f t="shared" si="33"/>
        <v>0.74767035164958906</v>
      </c>
      <c r="M77" s="658">
        <f t="shared" si="33"/>
        <v>0.74583037069359115</v>
      </c>
      <c r="N77" s="658">
        <f t="shared" si="33"/>
        <v>0.73585722135845943</v>
      </c>
      <c r="O77" s="659">
        <f t="shared" si="33"/>
        <v>0.71816447179964682</v>
      </c>
      <c r="P77" s="564"/>
      <c r="Q77" s="559"/>
    </row>
    <row r="78" spans="2:18" s="557" customFormat="1">
      <c r="B78" s="660" t="s">
        <v>145</v>
      </c>
      <c r="C78" s="661"/>
      <c r="D78" s="662"/>
      <c r="E78" s="663">
        <f>SUM(E79,E82,E87,E91)</f>
        <v>23736.903780306166</v>
      </c>
      <c r="F78" s="663">
        <f t="shared" ref="F78:O78" si="34">SUM(F79,F82,F87,F91)</f>
        <v>37108.603377122694</v>
      </c>
      <c r="G78" s="663">
        <f t="shared" si="34"/>
        <v>43400.258918489424</v>
      </c>
      <c r="H78" s="664">
        <f t="shared" si="34"/>
        <v>35084.09271769967</v>
      </c>
      <c r="I78" s="663">
        <f t="shared" si="34"/>
        <v>11694.697572566556</v>
      </c>
      <c r="J78" s="663">
        <f t="shared" si="34"/>
        <v>46778.790290266224</v>
      </c>
      <c r="K78" s="663">
        <f t="shared" si="34"/>
        <v>51170.594798885693</v>
      </c>
      <c r="L78" s="663">
        <f t="shared" si="34"/>
        <v>56248.112011758109</v>
      </c>
      <c r="M78" s="663">
        <f t="shared" si="34"/>
        <v>61539.317351568308</v>
      </c>
      <c r="N78" s="663">
        <f t="shared" si="34"/>
        <v>66254.056105287586</v>
      </c>
      <c r="O78" s="664">
        <f t="shared" si="34"/>
        <v>70239.251712330064</v>
      </c>
      <c r="P78" s="564"/>
      <c r="Q78" s="559"/>
    </row>
    <row r="79" spans="2:18" s="557" customFormat="1">
      <c r="B79" s="576" t="s">
        <v>146</v>
      </c>
      <c r="C79" s="630"/>
      <c r="D79" s="577"/>
      <c r="E79" s="578">
        <f>E66*E80</f>
        <v>6804.8473719999993</v>
      </c>
      <c r="F79" s="578">
        <f>F66*F80</f>
        <v>12713.091096846401</v>
      </c>
      <c r="G79" s="578">
        <f>G66*G80</f>
        <v>17564.0358696652</v>
      </c>
      <c r="H79" s="579">
        <f>H66*H80</f>
        <v>15400.485417473599</v>
      </c>
      <c r="I79" s="578">
        <f>I66*I80</f>
        <v>5133.495139157867</v>
      </c>
      <c r="J79" s="578">
        <f>SUM(H79:I79)</f>
        <v>20533.980556631468</v>
      </c>
      <c r="K79" s="578">
        <f>K66*K80</f>
        <v>22587.305596842263</v>
      </c>
      <c r="L79" s="578">
        <f>L66*L80</f>
        <v>24461.749666896612</v>
      </c>
      <c r="M79" s="578">
        <f>M66*M80</f>
        <v>26397.907603409119</v>
      </c>
      <c r="N79" s="578">
        <f>N66*N80</f>
        <v>28346.886558684204</v>
      </c>
      <c r="O79" s="579">
        <f>O66*O80</f>
        <v>30302.672853304095</v>
      </c>
      <c r="P79" s="564"/>
      <c r="Q79" s="559"/>
    </row>
    <row r="80" spans="2:18">
      <c r="B80" s="598" t="s">
        <v>147</v>
      </c>
      <c r="C80" s="780" t="s">
        <v>148</v>
      </c>
      <c r="D80" s="626"/>
      <c r="E80" s="629">
        <f>'#27'!E13</f>
        <v>0.15186599559707739</v>
      </c>
      <c r="F80" s="629">
        <f>'#27'!F13</f>
        <v>0.24237813199384228</v>
      </c>
      <c r="G80" s="629">
        <f>'#27'!G13</f>
        <v>0.29507797284358767</v>
      </c>
      <c r="H80" s="601">
        <f>'#27'!H13</f>
        <v>0.32757453494520644</v>
      </c>
      <c r="I80" s="629">
        <f>'#27'!I13</f>
        <v>0.32757453494520644</v>
      </c>
      <c r="J80" s="629">
        <f>'#27'!J13</f>
        <v>0.32757453494520644</v>
      </c>
      <c r="K80" s="629">
        <f>'#27'!K13</f>
        <v>0.32257453494520644</v>
      </c>
      <c r="L80" s="629">
        <f>'#27'!L13</f>
        <v>0.31757453494520643</v>
      </c>
      <c r="M80" s="629">
        <f>'#27'!M13</f>
        <v>0.31257453494520643</v>
      </c>
      <c r="N80" s="629">
        <f>'#27'!N13</f>
        <v>0.30757453494520642</v>
      </c>
      <c r="O80" s="601">
        <f>'#27'!O13</f>
        <v>0.30257453494520642</v>
      </c>
      <c r="P80" s="564"/>
      <c r="Q80" s="559" t="s">
        <v>25</v>
      </c>
      <c r="R80" s="558" t="s">
        <v>149</v>
      </c>
    </row>
    <row r="81" spans="2:18">
      <c r="B81" s="598"/>
      <c r="C81" s="780"/>
      <c r="D81" s="626"/>
      <c r="E81" s="629"/>
      <c r="F81" s="629"/>
      <c r="G81" s="629"/>
      <c r="H81" s="601"/>
      <c r="I81" s="629"/>
      <c r="J81" s="629"/>
      <c r="K81" s="629"/>
      <c r="L81" s="629"/>
      <c r="M81" s="629"/>
      <c r="N81" s="629"/>
      <c r="O81" s="601"/>
      <c r="P81" s="564"/>
    </row>
    <row r="82" spans="2:18" s="557" customFormat="1">
      <c r="B82" s="576" t="s">
        <v>46</v>
      </c>
      <c r="C82" s="630"/>
      <c r="D82" s="577"/>
      <c r="E82" s="578">
        <f>E83*E84*E$108/12</f>
        <v>0</v>
      </c>
      <c r="F82" s="578">
        <f>F83*F84*F$108/12</f>
        <v>6167.9816994639987</v>
      </c>
      <c r="G82" s="578">
        <f>G83*G84*G$108/12</f>
        <v>8007.4017393061777</v>
      </c>
      <c r="H82" s="579">
        <f>H83*H84*H$108/12</f>
        <v>6718.6990125999982</v>
      </c>
      <c r="I82" s="578">
        <f>I83*I84*I$108/12</f>
        <v>2239.5663375333329</v>
      </c>
      <c r="J82" s="578">
        <f>SUM(H82:I82)</f>
        <v>8958.2653501333316</v>
      </c>
      <c r="K82" s="578">
        <f>K83*K84*K$108/12</f>
        <v>9623.5215048578502</v>
      </c>
      <c r="L82" s="578">
        <f>L83*L84*L$108/12</f>
        <v>11315.040477057866</v>
      </c>
      <c r="M82" s="578">
        <f>M83*M84*M$108/12</f>
        <v>13118.657929100887</v>
      </c>
      <c r="N82" s="578">
        <f>N83*N84*N$108/12</f>
        <v>14334.834687704593</v>
      </c>
      <c r="O82" s="579">
        <f>O83*O84*O$108/12</f>
        <v>14822.219067086551</v>
      </c>
      <c r="P82" s="564"/>
      <c r="Q82" s="559"/>
    </row>
    <row r="83" spans="2:18">
      <c r="B83" s="651" t="s">
        <v>103</v>
      </c>
      <c r="C83" s="674"/>
      <c r="D83" s="643"/>
      <c r="E83" s="575">
        <f>'#27'!E15</f>
        <v>0</v>
      </c>
      <c r="F83" s="575">
        <f>'#27'!F15</f>
        <v>9</v>
      </c>
      <c r="G83" s="575">
        <f>'#27'!G15</f>
        <v>12</v>
      </c>
      <c r="H83" s="614">
        <f>'#27'!H15</f>
        <v>12.536982192505407</v>
      </c>
      <c r="I83" s="575">
        <f>'#27'!I15</f>
        <v>12.536982192505407</v>
      </c>
      <c r="J83" s="575">
        <f>'#27'!J15</f>
        <v>12.536982192505407</v>
      </c>
      <c r="K83" s="575">
        <f>'#27'!K15</f>
        <v>13</v>
      </c>
      <c r="L83" s="575">
        <f>'#27'!L15</f>
        <v>15</v>
      </c>
      <c r="M83" s="575">
        <f>'#27'!M15</f>
        <v>17</v>
      </c>
      <c r="N83" s="575">
        <f>'#27'!N15</f>
        <v>18</v>
      </c>
      <c r="O83" s="614">
        <f>'#27'!O15</f>
        <v>18</v>
      </c>
      <c r="P83" s="564"/>
    </row>
    <row r="84" spans="2:18">
      <c r="B84" s="651" t="s">
        <v>52</v>
      </c>
      <c r="C84" s="674"/>
      <c r="D84" s="643"/>
      <c r="E84" s="671">
        <f>'#27'!E17</f>
        <v>0</v>
      </c>
      <c r="F84" s="671">
        <f>'#27'!F17</f>
        <v>685.3312999404443</v>
      </c>
      <c r="G84" s="671">
        <f>'#27'!G17</f>
        <v>667.28347827551488</v>
      </c>
      <c r="H84" s="672">
        <f>'#27'!H17</f>
        <v>714.54718628288163</v>
      </c>
      <c r="I84" s="671">
        <f>'#27'!I17</f>
        <v>714.54718628288163</v>
      </c>
      <c r="J84" s="671">
        <f>'#27'!J17</f>
        <v>714.54718628288163</v>
      </c>
      <c r="K84" s="671">
        <f>'#27'!K17</f>
        <v>740.27088498906539</v>
      </c>
      <c r="L84" s="671">
        <f>'#27'!L17</f>
        <v>754.33603180385762</v>
      </c>
      <c r="M84" s="671">
        <f>'#27'!M17</f>
        <v>771.68576053534628</v>
      </c>
      <c r="N84" s="671">
        <f>'#27'!N17</f>
        <v>796.37970487247742</v>
      </c>
      <c r="O84" s="672">
        <f>'#27'!O17</f>
        <v>823.45661483814172</v>
      </c>
      <c r="P84" s="564"/>
    </row>
    <row r="85" spans="2:18">
      <c r="B85" s="598" t="s">
        <v>24</v>
      </c>
      <c r="C85" s="674" t="s">
        <v>150</v>
      </c>
      <c r="D85" s="626"/>
      <c r="E85" s="627"/>
      <c r="F85" s="627"/>
      <c r="G85" s="627"/>
      <c r="H85" s="628"/>
      <c r="I85" s="627"/>
      <c r="J85" s="627"/>
      <c r="K85" s="629">
        <f>K84/I84-1</f>
        <v>3.6000000000000032E-2</v>
      </c>
      <c r="L85" s="629">
        <f>L84/K84-1</f>
        <v>1.8999999999999906E-2</v>
      </c>
      <c r="M85" s="629">
        <f>M84/L84-1</f>
        <v>2.2999999999999909E-2</v>
      </c>
      <c r="N85" s="629">
        <f>N84/M84-1</f>
        <v>3.2000000000000028E-2</v>
      </c>
      <c r="O85" s="601">
        <f>O84/N84-1</f>
        <v>3.400000000000003E-2</v>
      </c>
      <c r="P85" s="564"/>
      <c r="Q85" s="559" t="s">
        <v>25</v>
      </c>
    </row>
    <row r="86" spans="2:18">
      <c r="B86" s="598"/>
      <c r="C86" s="674"/>
      <c r="D86" s="626"/>
      <c r="E86" s="627"/>
      <c r="F86" s="627"/>
      <c r="G86" s="627"/>
      <c r="H86" s="628"/>
      <c r="I86" s="627"/>
      <c r="J86" s="627"/>
      <c r="K86" s="629"/>
      <c r="L86" s="629"/>
      <c r="M86" s="629"/>
      <c r="N86" s="629"/>
      <c r="O86" s="601"/>
      <c r="P86" s="564"/>
    </row>
    <row r="87" spans="2:18" s="557" customFormat="1">
      <c r="B87" s="576" t="s">
        <v>151</v>
      </c>
      <c r="C87" s="630"/>
      <c r="D87" s="577"/>
      <c r="E87" s="578">
        <f>E66*E88</f>
        <v>15233.659006999997</v>
      </c>
      <c r="F87" s="578">
        <f t="shared" ref="F87:O87" si="35">F66*F88</f>
        <v>16258.753680913595</v>
      </c>
      <c r="G87" s="578">
        <f t="shared" si="35"/>
        <v>16176.774067564802</v>
      </c>
      <c r="H87" s="579">
        <f t="shared" si="35"/>
        <v>11660.062419</v>
      </c>
      <c r="I87" s="578">
        <f t="shared" si="35"/>
        <v>3886.687473</v>
      </c>
      <c r="J87" s="578">
        <f t="shared" si="35"/>
        <v>15546.749892</v>
      </c>
      <c r="K87" s="578">
        <f t="shared" si="35"/>
        <v>17016.335980881107</v>
      </c>
      <c r="L87" s="578">
        <f t="shared" si="35"/>
        <v>18333.474060034521</v>
      </c>
      <c r="M87" s="578">
        <f t="shared" si="35"/>
        <v>19678.788296062408</v>
      </c>
      <c r="N87" s="578">
        <f t="shared" si="35"/>
        <v>21014.39736488209</v>
      </c>
      <c r="O87" s="579">
        <f t="shared" si="35"/>
        <v>22334.752125117469</v>
      </c>
      <c r="P87" s="564"/>
      <c r="Q87" s="559"/>
    </row>
    <row r="88" spans="2:18">
      <c r="B88" s="598" t="s">
        <v>147</v>
      </c>
      <c r="C88" s="903" t="s">
        <v>152</v>
      </c>
      <c r="D88" s="626"/>
      <c r="E88" s="629">
        <f>'#27'!E20</f>
        <v>0.33997453068583533</v>
      </c>
      <c r="F88" s="629">
        <f>'#27'!F20</f>
        <v>0.30997703986447384</v>
      </c>
      <c r="G88" s="629">
        <f>'#27'!G20</f>
        <v>0.27177180315657878</v>
      </c>
      <c r="H88" s="601">
        <f>'#27'!H20</f>
        <v>0.24801422947372181</v>
      </c>
      <c r="I88" s="629">
        <f>'#27'!I20</f>
        <v>0.24801422947372181</v>
      </c>
      <c r="J88" s="629">
        <f>'#27'!J20</f>
        <v>0.24801422947372181</v>
      </c>
      <c r="K88" s="629">
        <f>'#27'!K20</f>
        <v>0.24301422947372181</v>
      </c>
      <c r="L88" s="629">
        <f>'#27'!L20</f>
        <v>0.23801422947372181</v>
      </c>
      <c r="M88" s="629">
        <f>'#27'!M20</f>
        <v>0.2330142294737218</v>
      </c>
      <c r="N88" s="629">
        <f>'#27'!N20</f>
        <v>0.2280142294737218</v>
      </c>
      <c r="O88" s="601">
        <f>'#27'!O20</f>
        <v>0.22301422947372179</v>
      </c>
      <c r="P88" s="564"/>
      <c r="Q88" s="559" t="s">
        <v>25</v>
      </c>
      <c r="R88" s="558" t="s">
        <v>153</v>
      </c>
    </row>
    <row r="89" spans="2:18">
      <c r="B89" s="598"/>
      <c r="C89" s="674"/>
      <c r="D89" s="626"/>
      <c r="E89" s="627"/>
      <c r="F89" s="627"/>
      <c r="G89" s="627"/>
      <c r="H89" s="628"/>
      <c r="I89" s="627"/>
      <c r="J89" s="627"/>
      <c r="K89" s="629"/>
      <c r="L89" s="629"/>
      <c r="M89" s="629"/>
      <c r="N89" s="629"/>
      <c r="O89" s="601"/>
      <c r="P89" s="564"/>
    </row>
    <row r="90" spans="2:18">
      <c r="B90" s="598"/>
      <c r="C90" s="674"/>
      <c r="D90" s="626"/>
      <c r="E90" s="627"/>
      <c r="F90" s="627"/>
      <c r="G90" s="627"/>
      <c r="H90" s="628"/>
      <c r="I90" s="627"/>
      <c r="J90" s="627"/>
      <c r="K90" s="629"/>
      <c r="L90" s="629"/>
      <c r="M90" s="629"/>
      <c r="N90" s="629"/>
      <c r="O90" s="601"/>
      <c r="P90" s="564"/>
    </row>
    <row r="91" spans="2:18" s="557" customFormat="1">
      <c r="B91" s="576" t="s">
        <v>67</v>
      </c>
      <c r="C91" s="630"/>
      <c r="D91" s="577"/>
      <c r="E91" s="578">
        <f>E66*E92</f>
        <v>1698.3974013061693</v>
      </c>
      <c r="F91" s="578">
        <f t="shared" ref="F91:O91" si="36">F66*F92</f>
        <v>1968.7768998987001</v>
      </c>
      <c r="G91" s="578">
        <f t="shared" si="36"/>
        <v>1652.0472419532459</v>
      </c>
      <c r="H91" s="579">
        <f t="shared" si="36"/>
        <v>1304.8458686260697</v>
      </c>
      <c r="I91" s="578">
        <f t="shared" si="36"/>
        <v>434.94862287535653</v>
      </c>
      <c r="J91" s="578">
        <f t="shared" si="36"/>
        <v>1739.7944915014261</v>
      </c>
      <c r="K91" s="578">
        <f t="shared" si="36"/>
        <v>1943.4317163044741</v>
      </c>
      <c r="L91" s="578">
        <f t="shared" si="36"/>
        <v>2137.8478077691034</v>
      </c>
      <c r="M91" s="578">
        <f t="shared" si="36"/>
        <v>2343.9635229958867</v>
      </c>
      <c r="N91" s="578">
        <f t="shared" si="36"/>
        <v>2557.9374940166995</v>
      </c>
      <c r="O91" s="579">
        <f t="shared" si="36"/>
        <v>2779.6076668219439</v>
      </c>
      <c r="P91" s="564"/>
      <c r="Q91" s="559"/>
    </row>
    <row r="92" spans="2:18">
      <c r="B92" s="598" t="s">
        <v>147</v>
      </c>
      <c r="C92" s="780" t="s">
        <v>154</v>
      </c>
      <c r="D92" s="626"/>
      <c r="E92" s="629">
        <f>'#27'!E22</f>
        <v>3.7903688087135311E-2</v>
      </c>
      <c r="F92" s="629">
        <f>'#27'!F22</f>
        <v>3.7535203962193404E-2</v>
      </c>
      <c r="G92" s="629">
        <f>'#27'!G22</f>
        <v>2.7754597793741356E-2</v>
      </c>
      <c r="H92" s="601">
        <f>'#27'!H22</f>
        <v>2.7754597793741356E-2</v>
      </c>
      <c r="I92" s="629">
        <f>'#27'!I22</f>
        <v>2.7754597793741356E-2</v>
      </c>
      <c r="J92" s="629">
        <f>'#27'!J22</f>
        <v>2.7754597793741356E-2</v>
      </c>
      <c r="K92" s="629">
        <f>'#27'!K22</f>
        <v>2.7754597793741356E-2</v>
      </c>
      <c r="L92" s="629">
        <f>'#27'!L22</f>
        <v>2.7754597793741356E-2</v>
      </c>
      <c r="M92" s="629">
        <f>'#27'!M22</f>
        <v>2.7754597793741356E-2</v>
      </c>
      <c r="N92" s="629">
        <f>'#27'!N22</f>
        <v>2.7754597793741356E-2</v>
      </c>
      <c r="O92" s="601">
        <f>'#27'!O22</f>
        <v>2.7754597793741356E-2</v>
      </c>
      <c r="P92" s="564"/>
      <c r="Q92" s="559" t="s">
        <v>25</v>
      </c>
    </row>
    <row r="93" spans="2:18">
      <c r="B93" s="651"/>
      <c r="C93" s="674"/>
      <c r="D93" s="643"/>
      <c r="E93" s="575"/>
      <c r="F93" s="575"/>
      <c r="G93" s="575"/>
      <c r="H93" s="614"/>
      <c r="I93" s="575"/>
      <c r="J93" s="575"/>
      <c r="K93" s="575"/>
      <c r="L93" s="575"/>
      <c r="M93" s="575"/>
      <c r="N93" s="575"/>
      <c r="O93" s="614"/>
      <c r="P93" s="564"/>
    </row>
    <row r="94" spans="2:18" s="557" customFormat="1">
      <c r="B94" s="660" t="s">
        <v>155</v>
      </c>
      <c r="C94" s="661"/>
      <c r="D94" s="662"/>
      <c r="E94" s="663">
        <f>SUM(E95,E99)</f>
        <v>1154.7233285932523</v>
      </c>
      <c r="F94" s="663">
        <f t="shared" ref="F94:O94" si="37">SUM(F95,F99)</f>
        <v>916.5545121742814</v>
      </c>
      <c r="G94" s="663">
        <f t="shared" si="37"/>
        <v>1133.2889594588892</v>
      </c>
      <c r="H94" s="664">
        <f t="shared" si="37"/>
        <v>836.41187657869091</v>
      </c>
      <c r="I94" s="663">
        <f t="shared" si="37"/>
        <v>278.80395885956364</v>
      </c>
      <c r="J94" s="663">
        <f t="shared" si="37"/>
        <v>1115.2158354382545</v>
      </c>
      <c r="K94" s="663">
        <f t="shared" si="37"/>
        <v>1240.8265912342936</v>
      </c>
      <c r="L94" s="663">
        <f t="shared" si="37"/>
        <v>1342.5414030958439</v>
      </c>
      <c r="M94" s="663">
        <f t="shared" si="37"/>
        <v>1448.4152122411992</v>
      </c>
      <c r="N94" s="663">
        <f t="shared" si="37"/>
        <v>1564.5010485185392</v>
      </c>
      <c r="O94" s="664">
        <f t="shared" si="37"/>
        <v>1684.5241855708991</v>
      </c>
      <c r="P94" s="564"/>
      <c r="Q94" s="559"/>
    </row>
    <row r="95" spans="2:18" s="557" customFormat="1">
      <c r="B95" s="576" t="s">
        <v>46</v>
      </c>
      <c r="C95" s="630"/>
      <c r="D95" s="577"/>
      <c r="E95" s="578">
        <f>'#27'!E131</f>
        <v>890.79813996695884</v>
      </c>
      <c r="F95" s="578">
        <f>'#27'!F131</f>
        <v>631.33275197689102</v>
      </c>
      <c r="G95" s="578">
        <f>'#27'!G131</f>
        <v>747.10970484837321</v>
      </c>
      <c r="H95" s="579">
        <f>'#27'!H131</f>
        <v>522.15850813938357</v>
      </c>
      <c r="I95" s="578">
        <f>'#27'!I131</f>
        <v>174.05283604646118</v>
      </c>
      <c r="J95" s="578">
        <f>SUM(H95:I95)</f>
        <v>696.21134418584472</v>
      </c>
      <c r="K95" s="578">
        <f>K96*K97</f>
        <v>815.1180281218451</v>
      </c>
      <c r="L95" s="578">
        <f>L96*L97</f>
        <v>915.13000573094575</v>
      </c>
      <c r="M95" s="578">
        <f>M96*M97</f>
        <v>1014.1652325184627</v>
      </c>
      <c r="N95" s="578">
        <f>N96*N97</f>
        <v>1122.0003191810706</v>
      </c>
      <c r="O95" s="579">
        <f>O96*O97</f>
        <v>1231.8459394586689</v>
      </c>
      <c r="P95" s="564"/>
      <c r="Q95" s="559"/>
    </row>
    <row r="96" spans="2:18">
      <c r="B96" s="651" t="s">
        <v>75</v>
      </c>
      <c r="C96" s="674"/>
      <c r="D96" s="643"/>
      <c r="E96" s="575">
        <f>'#27'!E132</f>
        <v>0</v>
      </c>
      <c r="F96" s="575">
        <f>'#27'!F132</f>
        <v>1</v>
      </c>
      <c r="G96" s="786">
        <f>'#27'!G132</f>
        <v>1</v>
      </c>
      <c r="H96" s="787">
        <f>'#27'!H132</f>
        <v>0.94027366443790561</v>
      </c>
      <c r="I96" s="786">
        <f>'#27'!I132</f>
        <v>0.94027366443790561</v>
      </c>
      <c r="J96" s="786">
        <f>'#27'!J132</f>
        <v>0.94027366443790561</v>
      </c>
      <c r="K96" s="786">
        <f>'#27'!K132</f>
        <v>1.0626100525377666</v>
      </c>
      <c r="L96" s="786">
        <f>'#27'!L132</f>
        <v>1.1707442485892863</v>
      </c>
      <c r="M96" s="786">
        <f>'#27'!M132</f>
        <v>1.2682717585089101</v>
      </c>
      <c r="N96" s="786">
        <f>'#27'!N132</f>
        <v>1.3596179417033498</v>
      </c>
      <c r="O96" s="787">
        <f>'#27'!O132</f>
        <v>1.4436428492333018</v>
      </c>
      <c r="P96" s="564"/>
    </row>
    <row r="97" spans="2:18">
      <c r="B97" s="651" t="s">
        <v>76</v>
      </c>
      <c r="C97" s="674"/>
      <c r="D97" s="643"/>
      <c r="E97" s="671">
        <f>'#27'!E135</f>
        <v>0</v>
      </c>
      <c r="F97" s="671">
        <f>'#27'!F135</f>
        <v>631.33275197689102</v>
      </c>
      <c r="G97" s="671">
        <f>'#27'!G135</f>
        <v>747.10970484837321</v>
      </c>
      <c r="H97" s="672">
        <f>'#27'!H135</f>
        <v>740.43480160857098</v>
      </c>
      <c r="I97" s="671">
        <f>'#27'!I135</f>
        <v>740.43480160857098</v>
      </c>
      <c r="J97" s="671">
        <f>'#27'!J135</f>
        <v>740.43480160857098</v>
      </c>
      <c r="K97" s="671">
        <f>'#27'!K135</f>
        <v>767.09045446647951</v>
      </c>
      <c r="L97" s="671">
        <f>'#27'!L135</f>
        <v>781.66517310134259</v>
      </c>
      <c r="M97" s="671">
        <f>'#27'!M135</f>
        <v>799.64347208267338</v>
      </c>
      <c r="N97" s="671">
        <f>'#27'!N135</f>
        <v>825.23206318931898</v>
      </c>
      <c r="O97" s="672">
        <f>'#27'!O135</f>
        <v>853.28995333775583</v>
      </c>
      <c r="P97" s="564"/>
    </row>
    <row r="98" spans="2:18">
      <c r="B98" s="598" t="s">
        <v>24</v>
      </c>
      <c r="C98" s="674" t="s">
        <v>150</v>
      </c>
      <c r="D98" s="626"/>
      <c r="E98" s="627"/>
      <c r="F98" s="627"/>
      <c r="G98" s="627"/>
      <c r="H98" s="628"/>
      <c r="I98" s="627"/>
      <c r="J98" s="627"/>
      <c r="K98" s="629">
        <f>K97/I97-1</f>
        <v>3.6000000000000032E-2</v>
      </c>
      <c r="L98" s="629">
        <f>L97/K97-1</f>
        <v>1.8999999999999906E-2</v>
      </c>
      <c r="M98" s="629">
        <f>M97/L97-1</f>
        <v>2.2999999999999909E-2</v>
      </c>
      <c r="N98" s="629">
        <f>N97/M97-1</f>
        <v>3.2000000000000028E-2</v>
      </c>
      <c r="O98" s="601">
        <f>O97/N97-1</f>
        <v>3.400000000000003E-2</v>
      </c>
      <c r="P98" s="564"/>
      <c r="Q98" s="559" t="s">
        <v>25</v>
      </c>
    </row>
    <row r="99" spans="2:18" s="557" customFormat="1">
      <c r="B99" s="576" t="s">
        <v>83</v>
      </c>
      <c r="C99" s="630"/>
      <c r="D99" s="577"/>
      <c r="E99" s="578">
        <f>E100</f>
        <v>263.92518862629339</v>
      </c>
      <c r="F99" s="578">
        <f>F100</f>
        <v>285.22176019739032</v>
      </c>
      <c r="G99" s="578">
        <f>G100</f>
        <v>386.17925461051595</v>
      </c>
      <c r="H99" s="579">
        <f>H100</f>
        <v>314.25336843930734</v>
      </c>
      <c r="I99" s="578">
        <f>I100</f>
        <v>104.75112281310248</v>
      </c>
      <c r="J99" s="578">
        <f>SUM(H99:I99)</f>
        <v>419.00449125240982</v>
      </c>
      <c r="K99" s="578">
        <f>K100</f>
        <v>425.70856311244836</v>
      </c>
      <c r="L99" s="578">
        <f>L100</f>
        <v>427.41139736489816</v>
      </c>
      <c r="M99" s="578">
        <f>M100</f>
        <v>434.24997972273655</v>
      </c>
      <c r="N99" s="578">
        <f>N100</f>
        <v>442.5007293374685</v>
      </c>
      <c r="O99" s="579">
        <f>O100</f>
        <v>452.67824611223023</v>
      </c>
      <c r="P99" s="564"/>
      <c r="Q99" s="559"/>
    </row>
    <row r="100" spans="2:18">
      <c r="B100" s="651" t="s">
        <v>83</v>
      </c>
      <c r="C100" s="674"/>
      <c r="D100" s="643"/>
      <c r="E100" s="575">
        <f>'#27'!E137</f>
        <v>263.92518862629339</v>
      </c>
      <c r="F100" s="575">
        <f>'#27'!F137</f>
        <v>285.22176019739032</v>
      </c>
      <c r="G100" s="575">
        <f>'#27'!G137</f>
        <v>386.17925461051595</v>
      </c>
      <c r="H100" s="614">
        <f>'#27'!H137</f>
        <v>314.25336843930734</v>
      </c>
      <c r="I100" s="575">
        <f>'#27'!I137</f>
        <v>104.75112281310248</v>
      </c>
      <c r="J100" s="575">
        <f>'#27'!J137</f>
        <v>419.00449125240982</v>
      </c>
      <c r="K100" s="575">
        <f>'#27'!K137</f>
        <v>425.70856311244836</v>
      </c>
      <c r="L100" s="575">
        <f>'#27'!L137</f>
        <v>427.41139736489816</v>
      </c>
      <c r="M100" s="575">
        <f>'#27'!M137</f>
        <v>434.24997972273655</v>
      </c>
      <c r="N100" s="575">
        <f>'#27'!N137</f>
        <v>442.5007293374685</v>
      </c>
      <c r="O100" s="614">
        <f>'#27'!O137</f>
        <v>452.67824611223023</v>
      </c>
      <c r="P100" s="564"/>
    </row>
    <row r="101" spans="2:18">
      <c r="B101" s="598" t="s">
        <v>24</v>
      </c>
      <c r="C101" s="674" t="s">
        <v>156</v>
      </c>
      <c r="D101" s="626"/>
      <c r="E101" s="627"/>
      <c r="F101" s="627"/>
      <c r="G101" s="627"/>
      <c r="H101" s="628"/>
      <c r="I101" s="627"/>
      <c r="J101" s="627"/>
      <c r="K101" s="629">
        <f>K100/SUM(H100:I100)-1</f>
        <v>1.6000000000000014E-2</v>
      </c>
      <c r="L101" s="629">
        <f>L100/K100-1</f>
        <v>4.0000000000000036E-3</v>
      </c>
      <c r="M101" s="629">
        <f>M100/L100-1</f>
        <v>1.6000000000000014E-2</v>
      </c>
      <c r="N101" s="629">
        <f>N100/M100-1</f>
        <v>1.8999999999999906E-2</v>
      </c>
      <c r="O101" s="601">
        <f>O100/N100-1</f>
        <v>2.2999999999999909E-2</v>
      </c>
      <c r="P101" s="564"/>
      <c r="Q101" s="559" t="s">
        <v>25</v>
      </c>
    </row>
    <row r="102" spans="2:18">
      <c r="B102" s="651"/>
      <c r="C102" s="643"/>
      <c r="D102" s="643"/>
      <c r="E102" s="575"/>
      <c r="F102" s="575"/>
      <c r="G102" s="575"/>
      <c r="H102" s="614"/>
      <c r="I102" s="575"/>
      <c r="J102" s="575"/>
      <c r="K102" s="575"/>
      <c r="L102" s="575"/>
      <c r="M102" s="575"/>
      <c r="N102" s="575"/>
      <c r="O102" s="614"/>
      <c r="P102" s="564"/>
    </row>
    <row r="103" spans="2:18" ht="12.75" thickBot="1">
      <c r="B103" s="615"/>
      <c r="C103" s="708"/>
      <c r="D103" s="708"/>
      <c r="E103" s="617"/>
      <c r="F103" s="617"/>
      <c r="G103" s="617"/>
      <c r="H103" s="618"/>
      <c r="I103" s="617"/>
      <c r="J103" s="617"/>
      <c r="K103" s="617"/>
      <c r="L103" s="617"/>
      <c r="M103" s="617"/>
      <c r="N103" s="617"/>
      <c r="O103" s="618"/>
      <c r="P103" s="564"/>
    </row>
    <row r="104" spans="2:18">
      <c r="C104" s="643"/>
      <c r="D104" s="643"/>
      <c r="E104" s="575"/>
      <c r="F104" s="575"/>
      <c r="G104" s="575"/>
      <c r="H104" s="575"/>
      <c r="I104" s="575"/>
      <c r="J104" s="575"/>
      <c r="K104" s="575"/>
      <c r="L104" s="575"/>
      <c r="M104" s="575"/>
      <c r="N104" s="575"/>
      <c r="O104" s="575"/>
      <c r="P104" s="564"/>
    </row>
    <row r="105" spans="2:18">
      <c r="P105" s="575"/>
    </row>
    <row r="106" spans="2:18">
      <c r="B106" s="557" t="s">
        <v>157</v>
      </c>
      <c r="P106" s="575"/>
    </row>
    <row r="107" spans="2:18">
      <c r="P107" s="575"/>
    </row>
    <row r="108" spans="2:18">
      <c r="B108" s="560" t="s">
        <v>9</v>
      </c>
      <c r="C108" s="561"/>
      <c r="D108" s="561"/>
      <c r="E108" s="562">
        <v>12</v>
      </c>
      <c r="F108" s="562">
        <v>12</v>
      </c>
      <c r="G108" s="562">
        <v>12</v>
      </c>
      <c r="H108" s="563">
        <v>9</v>
      </c>
      <c r="I108" s="562">
        <v>3</v>
      </c>
      <c r="J108" s="562">
        <v>12</v>
      </c>
      <c r="K108" s="562">
        <v>12</v>
      </c>
      <c r="L108" s="562">
        <v>12</v>
      </c>
      <c r="M108" s="562">
        <v>12</v>
      </c>
      <c r="N108" s="562">
        <v>12</v>
      </c>
      <c r="O108" s="563">
        <v>12</v>
      </c>
      <c r="P108" s="564"/>
    </row>
    <row r="109" spans="2:18">
      <c r="B109" s="565"/>
      <c r="C109" s="566"/>
      <c r="D109" s="566"/>
      <c r="E109" s="567">
        <f>E$1</f>
        <v>2019</v>
      </c>
      <c r="F109" s="567">
        <f t="shared" ref="F109:O109" si="38">F$1</f>
        <v>2020</v>
      </c>
      <c r="G109" s="567">
        <f t="shared" si="38"/>
        <v>2021</v>
      </c>
      <c r="H109" s="568">
        <f t="shared" si="38"/>
        <v>2022</v>
      </c>
      <c r="I109" s="567">
        <f t="shared" si="38"/>
        <v>2022</v>
      </c>
      <c r="J109" s="567">
        <f t="shared" si="38"/>
        <v>2022</v>
      </c>
      <c r="K109" s="567">
        <f t="shared" si="38"/>
        <v>2023</v>
      </c>
      <c r="L109" s="567">
        <f t="shared" si="38"/>
        <v>2024</v>
      </c>
      <c r="M109" s="567">
        <f t="shared" si="38"/>
        <v>2025</v>
      </c>
      <c r="N109" s="567">
        <f t="shared" si="38"/>
        <v>2026</v>
      </c>
      <c r="O109" s="568">
        <f t="shared" si="38"/>
        <v>2027</v>
      </c>
      <c r="P109" s="564"/>
    </row>
    <row r="110" spans="2:18">
      <c r="B110" s="571"/>
      <c r="C110" s="619" t="s">
        <v>86</v>
      </c>
      <c r="D110" s="572"/>
      <c r="E110" s="573">
        <f t="shared" ref="E110:O110" si="39">E$2</f>
        <v>43830</v>
      </c>
      <c r="F110" s="573">
        <f t="shared" si="39"/>
        <v>44196</v>
      </c>
      <c r="G110" s="573">
        <f t="shared" si="39"/>
        <v>44561</v>
      </c>
      <c r="H110" s="574">
        <f t="shared" si="39"/>
        <v>44834</v>
      </c>
      <c r="I110" s="573">
        <f t="shared" si="39"/>
        <v>44926</v>
      </c>
      <c r="J110" s="573">
        <f t="shared" si="39"/>
        <v>44926</v>
      </c>
      <c r="K110" s="573">
        <f t="shared" si="39"/>
        <v>45291</v>
      </c>
      <c r="L110" s="573">
        <f t="shared" si="39"/>
        <v>45657</v>
      </c>
      <c r="M110" s="573">
        <f t="shared" si="39"/>
        <v>46022</v>
      </c>
      <c r="N110" s="573">
        <f t="shared" si="39"/>
        <v>46387</v>
      </c>
      <c r="O110" s="574">
        <f t="shared" si="39"/>
        <v>46752</v>
      </c>
      <c r="P110" s="564"/>
      <c r="Q110" s="569"/>
      <c r="R110" s="570"/>
    </row>
    <row r="111" spans="2:18" s="608" customFormat="1">
      <c r="B111" s="695" t="s">
        <v>158</v>
      </c>
      <c r="C111" s="654"/>
      <c r="D111" s="654"/>
      <c r="E111" s="696">
        <f>E113*E115*E108/12</f>
        <v>68953.197505000004</v>
      </c>
      <c r="F111" s="696">
        <f t="shared" ref="F111:O111" si="40">F113*F115*F108/12</f>
        <v>76969.977826390386</v>
      </c>
      <c r="G111" s="696">
        <f t="shared" si="40"/>
        <v>86466.045259773397</v>
      </c>
      <c r="H111" s="697">
        <f t="shared" si="40"/>
        <v>75621.809288212797</v>
      </c>
      <c r="I111" s="696">
        <f t="shared" si="40"/>
        <v>26152.742254922672</v>
      </c>
      <c r="J111" s="696">
        <f>SUM(H111:I111)</f>
        <v>101774.55154313547</v>
      </c>
      <c r="K111" s="696">
        <f t="shared" si="40"/>
        <v>109256.18623671129</v>
      </c>
      <c r="L111" s="696">
        <f t="shared" si="40"/>
        <v>115264.20664955561</v>
      </c>
      <c r="M111" s="696">
        <f t="shared" si="40"/>
        <v>121980.70345307286</v>
      </c>
      <c r="N111" s="696">
        <f t="shared" si="40"/>
        <v>130123.79760101163</v>
      </c>
      <c r="O111" s="697">
        <f t="shared" si="40"/>
        <v>138977.56943474224</v>
      </c>
      <c r="P111" s="558"/>
      <c r="Q111" s="633"/>
      <c r="R111" s="634"/>
    </row>
    <row r="112" spans="2:18">
      <c r="B112" s="598" t="s">
        <v>24</v>
      </c>
      <c r="C112" s="626"/>
      <c r="D112" s="626"/>
      <c r="E112" s="627"/>
      <c r="F112" s="627"/>
      <c r="G112" s="627"/>
      <c r="H112" s="628"/>
      <c r="I112" s="627"/>
      <c r="J112" s="629">
        <f>J111/G111-1</f>
        <v>0.17704644912774858</v>
      </c>
      <c r="K112" s="629">
        <f>K111/SUM(H111:I111)-1</f>
        <v>7.3511841419461765E-2</v>
      </c>
      <c r="L112" s="629">
        <f>L111/K111-1</f>
        <v>5.4990208058585566E-2</v>
      </c>
      <c r="M112" s="629">
        <f>M111/L111-1</f>
        <v>5.8270446643837959E-2</v>
      </c>
      <c r="N112" s="629">
        <f>N111/M111-1</f>
        <v>6.6757232229534447E-2</v>
      </c>
      <c r="O112" s="601">
        <f>O111/N111-1</f>
        <v>6.804114233491898E-2</v>
      </c>
      <c r="P112" s="564"/>
      <c r="Q112" s="559" t="s">
        <v>25</v>
      </c>
    </row>
    <row r="113" spans="2:18" s="557" customFormat="1">
      <c r="B113" s="698" t="s">
        <v>159</v>
      </c>
      <c r="C113" s="769" t="s">
        <v>160</v>
      </c>
      <c r="D113" s="699"/>
      <c r="E113" s="700">
        <f>'#20'!E21</f>
        <v>81</v>
      </c>
      <c r="F113" s="700">
        <f>'#20'!F21</f>
        <v>90</v>
      </c>
      <c r="G113" s="700">
        <f>'#20'!G21</f>
        <v>117</v>
      </c>
      <c r="H113" s="770">
        <f>'#20'!H21</f>
        <v>118</v>
      </c>
      <c r="I113" s="771">
        <f>'#20'!I21</f>
        <v>122.42593565776646</v>
      </c>
      <c r="J113" s="700">
        <f>'#20'!J21</f>
        <v>122.42593565776646</v>
      </c>
      <c r="K113" s="700">
        <f>'#20'!K21</f>
        <v>127.91351934569758</v>
      </c>
      <c r="L113" s="700">
        <f>'#20'!L21</f>
        <v>134.7222671347325</v>
      </c>
      <c r="M113" s="700">
        <f>'#20'!M21</f>
        <v>142.33800099233588</v>
      </c>
      <c r="N113" s="700">
        <f>'#20'!N21</f>
        <v>150.27459368853141</v>
      </c>
      <c r="O113" s="701">
        <f>'#20'!O21</f>
        <v>158.6982683052928</v>
      </c>
      <c r="P113" s="638"/>
      <c r="Q113" s="581"/>
    </row>
    <row r="114" spans="2:18">
      <c r="B114" s="598" t="s">
        <v>161</v>
      </c>
      <c r="C114" s="626"/>
      <c r="D114" s="626"/>
      <c r="E114" s="627"/>
      <c r="F114" s="788">
        <f>F113-E113</f>
        <v>9</v>
      </c>
      <c r="G114" s="788">
        <f t="shared" ref="G114:O114" si="41">G113-F113</f>
        <v>27</v>
      </c>
      <c r="H114" s="789">
        <f t="shared" si="41"/>
        <v>1</v>
      </c>
      <c r="I114" s="790">
        <f t="shared" si="41"/>
        <v>4.425935657766459</v>
      </c>
      <c r="J114" s="791">
        <f t="shared" si="41"/>
        <v>0</v>
      </c>
      <c r="K114" s="788">
        <f t="shared" si="41"/>
        <v>5.4875836879311208</v>
      </c>
      <c r="L114" s="788">
        <f t="shared" si="41"/>
        <v>6.8087477890349248</v>
      </c>
      <c r="M114" s="788">
        <f t="shared" si="41"/>
        <v>7.6157338576033737</v>
      </c>
      <c r="N114" s="788">
        <f t="shared" si="41"/>
        <v>7.9365926961955324</v>
      </c>
      <c r="O114" s="792">
        <f t="shared" si="41"/>
        <v>8.4236746167613887</v>
      </c>
      <c r="P114" s="564"/>
      <c r="Q114" s="559" t="s">
        <v>25</v>
      </c>
      <c r="R114" s="558" t="s">
        <v>162</v>
      </c>
    </row>
    <row r="115" spans="2:18" s="557" customFormat="1">
      <c r="B115" s="702" t="s">
        <v>163</v>
      </c>
      <c r="C115" s="679" t="s">
        <v>164</v>
      </c>
      <c r="D115" s="703"/>
      <c r="E115" s="899">
        <f>'#20'!E22</f>
        <v>851.27404327160502</v>
      </c>
      <c r="F115" s="899">
        <f>'#20'!F22</f>
        <v>855.22197584878211</v>
      </c>
      <c r="G115" s="899">
        <f>'#20'!G22</f>
        <v>739.02602786131104</v>
      </c>
      <c r="H115" s="900">
        <f>'#20'!H22</f>
        <v>854.48372077076613</v>
      </c>
      <c r="I115" s="899">
        <f>'#20'!I22</f>
        <v>854.48372077076613</v>
      </c>
      <c r="J115" s="899">
        <f>'#20'!J22</f>
        <v>831.31528459491983</v>
      </c>
      <c r="K115" s="899">
        <f>'#20'!K22</f>
        <v>854.14103837950711</v>
      </c>
      <c r="L115" s="899">
        <f>'#20'!L22</f>
        <v>855.56908372305406</v>
      </c>
      <c r="M115" s="899">
        <f>'#20'!M22</f>
        <v>856.97918056078959</v>
      </c>
      <c r="N115" s="899">
        <f>'#20'!N22</f>
        <v>865.90683366420797</v>
      </c>
      <c r="O115" s="900">
        <f>'#20'!O22</f>
        <v>875.73463100042625</v>
      </c>
      <c r="P115" s="638"/>
      <c r="Q115" s="581"/>
    </row>
    <row r="116" spans="2:18">
      <c r="B116" s="582" t="s">
        <v>66</v>
      </c>
      <c r="C116" s="676"/>
      <c r="D116" s="676"/>
      <c r="E116" s="795">
        <f>E113/SUM(E130,E135)</f>
        <v>0.10411836329789131</v>
      </c>
      <c r="F116" s="795">
        <f>F113/SUM(F130,F135)</f>
        <v>0.10768489246766112</v>
      </c>
      <c r="G116" s="795">
        <f>G113/SUM(G130,G135)</f>
        <v>0.12955020023433153</v>
      </c>
      <c r="H116" s="796">
        <f>H113/SUM(H130,H135)</f>
        <v>0.11990787037979085</v>
      </c>
      <c r="I116" s="797">
        <f>I113/SUM(I130,I135)</f>
        <v>0.11990787037979085</v>
      </c>
      <c r="J116" s="795">
        <f>I116</f>
        <v>0.11990787037979085</v>
      </c>
      <c r="K116" s="795">
        <f>K113/SUM(K130,K135)</f>
        <v>0.1217064884354877</v>
      </c>
      <c r="L116" s="795">
        <f>L113/SUM(L130,L135)</f>
        <v>0.12462744415793942</v>
      </c>
      <c r="M116" s="795">
        <f>M113/SUM(M130,M135)</f>
        <v>0.12811701259436173</v>
      </c>
      <c r="N116" s="795">
        <f>N113/SUM(N130,N135)</f>
        <v>0.13170428894700387</v>
      </c>
      <c r="O116" s="798">
        <f>O113/SUM(O130,O135)</f>
        <v>0.13552371332646695</v>
      </c>
      <c r="P116" s="564"/>
    </row>
    <row r="117" spans="2:18">
      <c r="B117" s="598" t="s">
        <v>24</v>
      </c>
      <c r="C117" s="898" t="s">
        <v>165</v>
      </c>
      <c r="D117" s="626"/>
      <c r="E117" s="627"/>
      <c r="F117" s="627"/>
      <c r="G117" s="627"/>
      <c r="H117" s="628"/>
      <c r="I117" s="627"/>
      <c r="J117" s="629">
        <f>J116/G116-1</f>
        <v>-7.4429293332619717E-2</v>
      </c>
      <c r="K117" s="629">
        <f>K116/J116-1</f>
        <v>1.4999999999999902E-2</v>
      </c>
      <c r="L117" s="629">
        <f>L116/K116-1</f>
        <v>2.4000000000000021E-2</v>
      </c>
      <c r="M117" s="629">
        <f>M116/L116-1</f>
        <v>2.8000000000000025E-2</v>
      </c>
      <c r="N117" s="629">
        <f>N116/M116-1</f>
        <v>2.8000000000000025E-2</v>
      </c>
      <c r="O117" s="601">
        <f>O116/N116-1</f>
        <v>2.8999999999999915E-2</v>
      </c>
      <c r="P117" s="564"/>
      <c r="Q117" s="559" t="s">
        <v>25</v>
      </c>
    </row>
    <row r="118" spans="2:18">
      <c r="B118" s="651" t="s">
        <v>166</v>
      </c>
      <c r="C118" s="706"/>
      <c r="D118" s="643"/>
      <c r="E118" s="671">
        <f>'#20'!E32</f>
        <v>0.67561674034793895</v>
      </c>
      <c r="F118" s="671">
        <f>'#20'!F32</f>
        <v>0.72193995525359655</v>
      </c>
      <c r="G118" s="671">
        <f>'#20'!G32</f>
        <v>0.66937309049718019</v>
      </c>
      <c r="H118" s="799"/>
      <c r="I118" s="800"/>
      <c r="J118" s="671">
        <f>'#20'!J32</f>
        <v>0.63199729060225884</v>
      </c>
      <c r="K118" s="671">
        <f>'#20'!K32</f>
        <v>0.64281834305180008</v>
      </c>
      <c r="L118" s="671">
        <f>'#20'!L32</f>
        <v>0.65363939550134131</v>
      </c>
      <c r="M118" s="671">
        <f>'#20'!M32</f>
        <v>0.66446044795088255</v>
      </c>
      <c r="N118" s="671">
        <f>'#20'!N32</f>
        <v>0.67528150040042378</v>
      </c>
      <c r="O118" s="672">
        <f>'#20'!O32</f>
        <v>0.68610255284996491</v>
      </c>
      <c r="P118" s="564"/>
    </row>
    <row r="119" spans="2:18">
      <c r="B119" s="651" t="s">
        <v>167</v>
      </c>
      <c r="C119" s="643"/>
      <c r="D119" s="643"/>
      <c r="E119" s="671">
        <f>E131</f>
        <v>52.895902725949895</v>
      </c>
      <c r="F119" s="671">
        <f t="shared" ref="F119:O119" si="42">F131</f>
        <v>53.482983668669029</v>
      </c>
      <c r="G119" s="671">
        <f t="shared" si="42"/>
        <v>57.351451531605498</v>
      </c>
      <c r="H119" s="781">
        <f t="shared" si="42"/>
        <v>61.079295881159851</v>
      </c>
      <c r="I119" s="782">
        <f t="shared" si="42"/>
        <v>61.079295881159851</v>
      </c>
      <c r="J119" s="671">
        <f t="shared" si="42"/>
        <v>61.079295881159851</v>
      </c>
      <c r="K119" s="671">
        <f t="shared" si="42"/>
        <v>63.278150532881611</v>
      </c>
      <c r="L119" s="671">
        <f t="shared" si="42"/>
        <v>64.48043539300636</v>
      </c>
      <c r="M119" s="671">
        <f t="shared" si="42"/>
        <v>65.963485407045496</v>
      </c>
      <c r="N119" s="671">
        <f t="shared" si="42"/>
        <v>68.074316940070958</v>
      </c>
      <c r="O119" s="672">
        <f t="shared" si="42"/>
        <v>70.388843716033378</v>
      </c>
      <c r="P119" s="564"/>
    </row>
    <row r="120" spans="2:18">
      <c r="B120" s="651" t="s">
        <v>168</v>
      </c>
      <c r="C120" s="643"/>
      <c r="D120" s="643"/>
      <c r="E120" s="671">
        <f>E119/E116</f>
        <v>508.03624884700031</v>
      </c>
      <c r="F120" s="671">
        <f t="shared" ref="F120:O120" si="43">F119/F116</f>
        <v>496.66190347666935</v>
      </c>
      <c r="G120" s="671">
        <f t="shared" si="43"/>
        <v>442.69674170991397</v>
      </c>
      <c r="H120" s="781">
        <f t="shared" si="43"/>
        <v>509.38521122675274</v>
      </c>
      <c r="I120" s="782">
        <f t="shared" si="43"/>
        <v>509.38521122675274</v>
      </c>
      <c r="J120" s="671">
        <f t="shared" ref="J120" si="44">J119/J116</f>
        <v>509.38521122675274</v>
      </c>
      <c r="K120" s="671">
        <f t="shared" si="43"/>
        <v>519.92421559696152</v>
      </c>
      <c r="L120" s="671">
        <f t="shared" si="43"/>
        <v>517.38552313799187</v>
      </c>
      <c r="M120" s="671">
        <f t="shared" si="43"/>
        <v>514.86905658576427</v>
      </c>
      <c r="N120" s="671">
        <f t="shared" si="43"/>
        <v>516.87243812889949</v>
      </c>
      <c r="O120" s="672">
        <f t="shared" si="43"/>
        <v>519.38396601096429</v>
      </c>
      <c r="P120" s="564"/>
    </row>
    <row r="121" spans="2:18">
      <c r="B121" s="651" t="s">
        <v>98</v>
      </c>
      <c r="C121" s="901" t="s">
        <v>169</v>
      </c>
      <c r="D121" s="643"/>
      <c r="E121" s="707">
        <f>'#20'!E32</f>
        <v>0.67561674034793895</v>
      </c>
      <c r="F121" s="707">
        <f>'#20'!F32</f>
        <v>0.72193995525359655</v>
      </c>
      <c r="G121" s="707">
        <f>'#20'!G32</f>
        <v>0.66937309049718019</v>
      </c>
      <c r="H121" s="802">
        <f>'#20'!H32</f>
        <v>0.67748042530114372</v>
      </c>
      <c r="I121" s="803">
        <f>'#20'!I32</f>
        <v>0.67748042530114372</v>
      </c>
      <c r="J121" s="736">
        <f>'#20'!J32</f>
        <v>0.63199729060225884</v>
      </c>
      <c r="K121" s="736">
        <f>'#20'!K32</f>
        <v>0.64281834305180008</v>
      </c>
      <c r="L121" s="736">
        <f>'#20'!L32</f>
        <v>0.65363939550134131</v>
      </c>
      <c r="M121" s="736">
        <f>'#20'!M32</f>
        <v>0.66446044795088255</v>
      </c>
      <c r="N121" s="736">
        <f>'#20'!N32</f>
        <v>0.67528150040042378</v>
      </c>
      <c r="O121" s="735">
        <f>'#20'!O32</f>
        <v>0.68610255284996491</v>
      </c>
      <c r="P121" s="564"/>
      <c r="Q121" s="559" t="s">
        <v>25</v>
      </c>
    </row>
    <row r="122" spans="2:18">
      <c r="B122" s="651" t="s">
        <v>170</v>
      </c>
      <c r="C122" s="643"/>
      <c r="D122" s="643"/>
      <c r="E122" s="575">
        <f>E120*(1+E121)</f>
        <v>851.27404327160502</v>
      </c>
      <c r="F122" s="575">
        <f t="shared" ref="F122:O122" si="45">F120*(1+F121)</f>
        <v>855.22197584878211</v>
      </c>
      <c r="G122" s="575">
        <f t="shared" si="45"/>
        <v>739.02602786131104</v>
      </c>
      <c r="H122" s="783">
        <f>H115</f>
        <v>854.48372077076613</v>
      </c>
      <c r="I122" s="784">
        <f>I115</f>
        <v>854.48372077076613</v>
      </c>
      <c r="J122" s="575">
        <f t="shared" si="45"/>
        <v>831.31528459491983</v>
      </c>
      <c r="K122" s="575">
        <f t="shared" si="45"/>
        <v>854.14103837950711</v>
      </c>
      <c r="L122" s="575">
        <f t="shared" si="45"/>
        <v>855.56908372305406</v>
      </c>
      <c r="M122" s="575">
        <f t="shared" si="45"/>
        <v>856.97918056078959</v>
      </c>
      <c r="N122" s="575">
        <f t="shared" si="45"/>
        <v>865.90683366420797</v>
      </c>
      <c r="O122" s="614">
        <f t="shared" si="45"/>
        <v>875.73463100042625</v>
      </c>
      <c r="P122" s="564"/>
      <c r="Q122" s="559" t="s">
        <v>25</v>
      </c>
    </row>
    <row r="123" spans="2:18" s="557" customFormat="1">
      <c r="B123" s="590" t="s">
        <v>171</v>
      </c>
      <c r="C123" s="654"/>
      <c r="D123" s="591"/>
      <c r="E123" s="592">
        <f>SUM(E125,E142)</f>
        <v>52486.851433451753</v>
      </c>
      <c r="F123" s="592">
        <f t="shared" ref="F123:O123" si="46">SUM(F125,F142)</f>
        <v>59904.582589475394</v>
      </c>
      <c r="G123" s="592">
        <f t="shared" si="46"/>
        <v>66358.998421894386</v>
      </c>
      <c r="H123" s="593">
        <f t="shared" si="46"/>
        <v>56993.66510044664</v>
      </c>
      <c r="I123" s="592">
        <f t="shared" si="46"/>
        <v>19526.297272227635</v>
      </c>
      <c r="J123" s="592">
        <f t="shared" si="46"/>
        <v>76519.962372674287</v>
      </c>
      <c r="K123" s="592">
        <f t="shared" si="46"/>
        <v>83636.595615062994</v>
      </c>
      <c r="L123" s="592">
        <f t="shared" si="46"/>
        <v>87236.663473971159</v>
      </c>
      <c r="M123" s="592">
        <f t="shared" si="46"/>
        <v>91379.109360510003</v>
      </c>
      <c r="N123" s="592">
        <f t="shared" si="46"/>
        <v>96444.498943515689</v>
      </c>
      <c r="O123" s="593">
        <f t="shared" si="46"/>
        <v>101930.42905847206</v>
      </c>
      <c r="P123" s="564"/>
      <c r="Q123" s="559"/>
    </row>
    <row r="124" spans="2:18" s="557" customFormat="1">
      <c r="B124" s="655" t="s">
        <v>44</v>
      </c>
      <c r="C124" s="656"/>
      <c r="D124" s="657"/>
      <c r="E124" s="658">
        <f>IFERROR(E123/E111,"")</f>
        <v>0.76119532280784763</v>
      </c>
      <c r="F124" s="658">
        <f t="shared" ref="F124:O124" si="47">IFERROR(F123/F111,"")</f>
        <v>0.77828504413231303</v>
      </c>
      <c r="G124" s="658">
        <f t="shared" si="47"/>
        <v>0.7674573090804534</v>
      </c>
      <c r="H124" s="659">
        <f t="shared" si="47"/>
        <v>0.75366703913721711</v>
      </c>
      <c r="I124" s="658">
        <f t="shared" si="47"/>
        <v>0.7466252327154046</v>
      </c>
      <c r="J124" s="658">
        <f t="shared" si="47"/>
        <v>0.75185752442488096</v>
      </c>
      <c r="K124" s="658">
        <f t="shared" si="47"/>
        <v>0.7655090159733231</v>
      </c>
      <c r="L124" s="658">
        <f t="shared" si="47"/>
        <v>0.75684087896602459</v>
      </c>
      <c r="M124" s="658">
        <f t="shared" si="47"/>
        <v>0.74912758144294866</v>
      </c>
      <c r="N124" s="658">
        <f t="shared" si="47"/>
        <v>0.74117494817693441</v>
      </c>
      <c r="O124" s="659">
        <f t="shared" si="47"/>
        <v>0.73343079371044917</v>
      </c>
      <c r="P124" s="564"/>
      <c r="Q124" s="559"/>
    </row>
    <row r="125" spans="2:18" s="557" customFormat="1">
      <c r="B125" s="660" t="s">
        <v>172</v>
      </c>
      <c r="C125" s="661"/>
      <c r="D125" s="662"/>
      <c r="E125" s="663">
        <f>SUM(E126,E129,E134,E139)</f>
        <v>47730.015304000015</v>
      </c>
      <c r="F125" s="663">
        <f t="shared" ref="F125:O125" si="48">SUM(F126,F129,F134,F139)</f>
        <v>52779.342102950184</v>
      </c>
      <c r="G125" s="663">
        <f t="shared" si="48"/>
        <v>59426.098082255412</v>
      </c>
      <c r="H125" s="664">
        <f t="shared" si="48"/>
        <v>51072.87175921569</v>
      </c>
      <c r="I125" s="663">
        <f t="shared" si="48"/>
        <v>17552.699491817319</v>
      </c>
      <c r="J125" s="663">
        <f t="shared" si="48"/>
        <v>68625.57125103302</v>
      </c>
      <c r="K125" s="663">
        <f t="shared" si="48"/>
        <v>75129.494895036551</v>
      </c>
      <c r="L125" s="663">
        <f t="shared" si="48"/>
        <v>78433.194944934308</v>
      </c>
      <c r="M125" s="663">
        <f t="shared" si="48"/>
        <v>82214.06646774034</v>
      </c>
      <c r="N125" s="663">
        <f t="shared" si="48"/>
        <v>86837.348659303752</v>
      </c>
      <c r="O125" s="664">
        <f t="shared" si="48"/>
        <v>91836.926241501918</v>
      </c>
      <c r="P125" s="564"/>
      <c r="Q125" s="559"/>
    </row>
    <row r="126" spans="2:18" s="557" customFormat="1">
      <c r="B126" s="576" t="s">
        <v>146</v>
      </c>
      <c r="C126" s="630"/>
      <c r="D126" s="577"/>
      <c r="E126" s="578">
        <f>E$111*E127</f>
        <v>698.42143399999986</v>
      </c>
      <c r="F126" s="578">
        <f t="shared" ref="F126:O126" si="49">F$111*F127</f>
        <v>817.89802300000019</v>
      </c>
      <c r="G126" s="578">
        <f t="shared" si="49"/>
        <v>274.22861010000003</v>
      </c>
      <c r="H126" s="579">
        <f t="shared" si="49"/>
        <v>123.38571599999997</v>
      </c>
      <c r="I126" s="578">
        <f t="shared" si="49"/>
        <v>42.671219570913678</v>
      </c>
      <c r="J126" s="578">
        <f t="shared" si="49"/>
        <v>166.05693557091365</v>
      </c>
      <c r="K126" s="578">
        <f t="shared" si="49"/>
        <v>753.74276592214915</v>
      </c>
      <c r="L126" s="578">
        <f t="shared" si="49"/>
        <v>795.19123744286185</v>
      </c>
      <c r="M126" s="578">
        <f t="shared" si="49"/>
        <v>841.52738601592364</v>
      </c>
      <c r="N126" s="578">
        <f t="shared" si="49"/>
        <v>897.70542515170177</v>
      </c>
      <c r="O126" s="579">
        <f t="shared" si="49"/>
        <v>958.7863277592777</v>
      </c>
      <c r="P126" s="564"/>
      <c r="Q126" s="559"/>
    </row>
    <row r="127" spans="2:18">
      <c r="B127" s="598" t="s">
        <v>147</v>
      </c>
      <c r="C127" s="780" t="s">
        <v>173</v>
      </c>
      <c r="D127" s="626"/>
      <c r="E127" s="629">
        <f>'#27'!E28</f>
        <v>1.0128920184583974E-2</v>
      </c>
      <c r="F127" s="629">
        <f>'#27'!F28</f>
        <v>1.0626195382890844E-2</v>
      </c>
      <c r="G127" s="629">
        <f>'#27'!G28</f>
        <v>3.1715178978768375E-3</v>
      </c>
      <c r="H127" s="601">
        <f>'#27'!H28</f>
        <v>1.6316154977163732E-3</v>
      </c>
      <c r="I127" s="629">
        <f>'#27'!I28</f>
        <v>1.6316154977163732E-3</v>
      </c>
      <c r="J127" s="629">
        <f>'#27'!J28</f>
        <v>1.6316154977163732E-3</v>
      </c>
      <c r="K127" s="837">
        <f>'#27'!K28</f>
        <v>6.8988566403838398E-3</v>
      </c>
      <c r="L127" s="837">
        <f>'#27'!L28</f>
        <v>6.8988566403838398E-3</v>
      </c>
      <c r="M127" s="837">
        <f>'#27'!M28</f>
        <v>6.8988566403838398E-3</v>
      </c>
      <c r="N127" s="837">
        <f>'#27'!N28</f>
        <v>6.8988566403838398E-3</v>
      </c>
      <c r="O127" s="766">
        <f>'#27'!O28</f>
        <v>6.8988566403838398E-3</v>
      </c>
      <c r="P127" s="564"/>
      <c r="Q127" s="559" t="s">
        <v>25</v>
      </c>
    </row>
    <row r="128" spans="2:18">
      <c r="B128" s="598"/>
      <c r="C128" s="780"/>
      <c r="D128" s="626"/>
      <c r="E128" s="629"/>
      <c r="F128" s="629"/>
      <c r="G128" s="629"/>
      <c r="H128" s="601"/>
      <c r="I128" s="629"/>
      <c r="J128" s="629"/>
      <c r="K128" s="629"/>
      <c r="L128" s="629"/>
      <c r="M128" s="629"/>
      <c r="N128" s="629"/>
      <c r="O128" s="601"/>
      <c r="P128" s="564"/>
    </row>
    <row r="129" spans="2:17" s="557" customFormat="1">
      <c r="B129" s="576" t="s">
        <v>46</v>
      </c>
      <c r="C129" s="630"/>
      <c r="D129" s="577"/>
      <c r="E129" s="578">
        <f>E130*E131*E$108/12</f>
        <v>32716.115836000012</v>
      </c>
      <c r="F129" s="578">
        <f>F130*F131*F$108/12</f>
        <v>37331.122600730982</v>
      </c>
      <c r="G129" s="578">
        <f>G130*G131*G$108/12</f>
        <v>42987.16048321491</v>
      </c>
      <c r="H129" s="579">
        <f>H130*H131*H$108/12</f>
        <v>36819.794573587067</v>
      </c>
      <c r="I129" s="578">
        <f>I130*I131*I$108/12</f>
        <v>12948.810726805888</v>
      </c>
      <c r="J129" s="578">
        <f>SUM(H129:I129)</f>
        <v>49768.605300392956</v>
      </c>
      <c r="K129" s="578">
        <f>K130*K131*K$108/12</f>
        <v>55558.216167870058</v>
      </c>
      <c r="L129" s="578">
        <f>L130*L131*L$108/12</f>
        <v>58612.71577224278</v>
      </c>
      <c r="M129" s="578">
        <f>M130*M131*M$108/12</f>
        <v>61939.71279721571</v>
      </c>
      <c r="N129" s="578">
        <f>N130*N131*N$108/12</f>
        <v>66032.087431868829</v>
      </c>
      <c r="O129" s="579">
        <f>O130*O131*O$108/12</f>
        <v>70529.62140346544</v>
      </c>
      <c r="P129" s="564"/>
      <c r="Q129" s="559"/>
    </row>
    <row r="130" spans="2:17">
      <c r="B130" s="651" t="s">
        <v>103</v>
      </c>
      <c r="C130" s="674"/>
      <c r="D130" s="643"/>
      <c r="E130" s="575">
        <f>'#27'!E30</f>
        <v>618.5</v>
      </c>
      <c r="F130" s="575">
        <f>'#27'!F30</f>
        <v>698</v>
      </c>
      <c r="G130" s="575">
        <f>'#27'!G30</f>
        <v>749.53918924833749</v>
      </c>
      <c r="H130" s="614">
        <f>'#27'!H30</f>
        <v>803.75941999999986</v>
      </c>
      <c r="I130" s="575">
        <f>'#27'!I30</f>
        <v>848</v>
      </c>
      <c r="J130" s="575">
        <f>'#27'!J30</f>
        <v>848</v>
      </c>
      <c r="K130" s="575">
        <f>'#27'!K30</f>
        <v>878</v>
      </c>
      <c r="L130" s="575">
        <f>'#27'!L30</f>
        <v>909</v>
      </c>
      <c r="M130" s="575">
        <f>'#27'!M30</f>
        <v>939</v>
      </c>
      <c r="N130" s="575">
        <f>'#27'!N30</f>
        <v>970</v>
      </c>
      <c r="O130" s="614">
        <f>'#27'!O30</f>
        <v>1002</v>
      </c>
      <c r="P130" s="564"/>
    </row>
    <row r="131" spans="2:17">
      <c r="B131" s="651" t="s">
        <v>52</v>
      </c>
      <c r="C131" s="674"/>
      <c r="D131" s="643"/>
      <c r="E131" s="671">
        <f>'#27'!E32</f>
        <v>52.895902725949895</v>
      </c>
      <c r="F131" s="671">
        <f>'#27'!F32</f>
        <v>53.482983668669029</v>
      </c>
      <c r="G131" s="671">
        <f>'#27'!G32</f>
        <v>57.351451531605498</v>
      </c>
      <c r="H131" s="672">
        <f>'#27'!H32</f>
        <v>61.079295881159851</v>
      </c>
      <c r="I131" s="671">
        <f>'#27'!I32</f>
        <v>61.079295881159851</v>
      </c>
      <c r="J131" s="671">
        <f>'#27'!J32</f>
        <v>61.079295881159851</v>
      </c>
      <c r="K131" s="671">
        <f>'#27'!K32</f>
        <v>63.278150532881611</v>
      </c>
      <c r="L131" s="671">
        <f>'#27'!L32</f>
        <v>64.48043539300636</v>
      </c>
      <c r="M131" s="671">
        <f>'#27'!M32</f>
        <v>65.963485407045496</v>
      </c>
      <c r="N131" s="671">
        <f>'#27'!N32</f>
        <v>68.074316940070958</v>
      </c>
      <c r="O131" s="672">
        <f>'#27'!O32</f>
        <v>70.388843716033378</v>
      </c>
      <c r="P131" s="564"/>
    </row>
    <row r="132" spans="2:17">
      <c r="B132" s="598" t="s">
        <v>24</v>
      </c>
      <c r="C132" s="674" t="s">
        <v>150</v>
      </c>
      <c r="D132" s="626"/>
      <c r="E132" s="627"/>
      <c r="F132" s="627"/>
      <c r="G132" s="627"/>
      <c r="H132" s="628"/>
      <c r="I132" s="627"/>
      <c r="J132" s="627"/>
      <c r="K132" s="629">
        <f>K131/I131-1</f>
        <v>3.6000000000000032E-2</v>
      </c>
      <c r="L132" s="629">
        <f>L131/K131-1</f>
        <v>1.8999999999999906E-2</v>
      </c>
      <c r="M132" s="629">
        <f>M131/L131-1</f>
        <v>2.2999999999999909E-2</v>
      </c>
      <c r="N132" s="629">
        <f>N131/M131-1</f>
        <v>3.2000000000000028E-2</v>
      </c>
      <c r="O132" s="601">
        <f>O131/N131-1</f>
        <v>3.400000000000003E-2</v>
      </c>
      <c r="P132" s="564"/>
      <c r="Q132" s="559" t="s">
        <v>25</v>
      </c>
    </row>
    <row r="133" spans="2:17">
      <c r="B133" s="598"/>
      <c r="C133" s="674"/>
      <c r="D133" s="626"/>
      <c r="E133" s="627"/>
      <c r="F133" s="627"/>
      <c r="G133" s="627"/>
      <c r="H133" s="628"/>
      <c r="I133" s="627"/>
      <c r="J133" s="627"/>
      <c r="K133" s="629"/>
      <c r="L133" s="629"/>
      <c r="M133" s="629"/>
      <c r="N133" s="629"/>
      <c r="O133" s="601"/>
      <c r="P133" s="564"/>
    </row>
    <row r="134" spans="2:17" s="557" customFormat="1">
      <c r="B134" s="576" t="s">
        <v>151</v>
      </c>
      <c r="C134" s="630"/>
      <c r="D134" s="577"/>
      <c r="E134" s="578">
        <f>E135*E136*E$108/12</f>
        <v>11025.136491999998</v>
      </c>
      <c r="F134" s="578">
        <f>F135*F136*F$108/12</f>
        <v>10752.559686019202</v>
      </c>
      <c r="G134" s="578">
        <f>G135*G136*G$108/12</f>
        <v>12286.849677366399</v>
      </c>
      <c r="H134" s="579">
        <f>H135*H136*H$108/12</f>
        <v>10974.083454835201</v>
      </c>
      <c r="I134" s="578">
        <f>I135*I136*I$108/12</f>
        <v>3509.3482071760445</v>
      </c>
      <c r="J134" s="578">
        <f>SUM(H134:I134)</f>
        <v>14483.431662011246</v>
      </c>
      <c r="K134" s="578">
        <f>K135*K136*K$108/12</f>
        <v>14542.73897053753</v>
      </c>
      <c r="L134" s="578">
        <f>L135*L136*L$108/12</f>
        <v>14733.391756579025</v>
      </c>
      <c r="M134" s="578">
        <f>M135*M136*M$108/12</f>
        <v>15072.259766980342</v>
      </c>
      <c r="N134" s="578">
        <f>N135*N136*N$108/12</f>
        <v>15464.138520921833</v>
      </c>
      <c r="O134" s="579">
        <f>O135*O136*O$108/12</f>
        <v>15802.902631444484</v>
      </c>
      <c r="P134" s="564"/>
      <c r="Q134" s="559"/>
    </row>
    <row r="135" spans="2:17">
      <c r="B135" s="651" t="s">
        <v>174</v>
      </c>
      <c r="C135" s="674"/>
      <c r="D135" s="643"/>
      <c r="E135" s="575">
        <f>'#27'!E35</f>
        <v>159.46074999999996</v>
      </c>
      <c r="F135" s="575">
        <f>'#27'!F35</f>
        <v>137.77183333333335</v>
      </c>
      <c r="G135" s="575">
        <f>'#27'!G35</f>
        <v>153.58562096707999</v>
      </c>
      <c r="H135" s="614">
        <f>'#27'!H35</f>
        <v>180.32944444444445</v>
      </c>
      <c r="I135" s="575">
        <f>'#27'!I35</f>
        <v>173</v>
      </c>
      <c r="J135" s="575">
        <f>'#27'!J35</f>
        <v>173</v>
      </c>
      <c r="K135" s="575">
        <f>'#27'!K35</f>
        <v>173</v>
      </c>
      <c r="L135" s="575">
        <f>'#27'!L35</f>
        <v>172</v>
      </c>
      <c r="M135" s="575">
        <f>'#27'!M35</f>
        <v>172</v>
      </c>
      <c r="N135" s="575">
        <f>'#27'!N35</f>
        <v>171</v>
      </c>
      <c r="O135" s="614">
        <f>'#27'!O35</f>
        <v>169</v>
      </c>
      <c r="P135" s="564"/>
    </row>
    <row r="136" spans="2:17">
      <c r="B136" s="651" t="s">
        <v>52</v>
      </c>
      <c r="C136" s="674"/>
      <c r="D136" s="643"/>
      <c r="E136" s="671">
        <f>'#27'!E37</f>
        <v>69.140126908972903</v>
      </c>
      <c r="F136" s="671">
        <f>'#27'!F37</f>
        <v>78.046139227920563</v>
      </c>
      <c r="G136" s="671">
        <f>'#27'!G37</f>
        <v>80</v>
      </c>
      <c r="H136" s="672">
        <f>'#27'!H37</f>
        <v>81.140999009850745</v>
      </c>
      <c r="I136" s="671">
        <f>'#27'!I37</f>
        <v>81.140999009850745</v>
      </c>
      <c r="J136" s="671">
        <f>'#27'!J37</f>
        <v>81.140999009850745</v>
      </c>
      <c r="K136" s="671">
        <f>'#27'!K37</f>
        <v>84.062074974205373</v>
      </c>
      <c r="L136" s="671">
        <f>'#27'!L37</f>
        <v>85.659254398715262</v>
      </c>
      <c r="M136" s="671">
        <f>'#27'!M37</f>
        <v>87.629417249885705</v>
      </c>
      <c r="N136" s="671">
        <f>'#27'!N37</f>
        <v>90.433558601882055</v>
      </c>
      <c r="O136" s="672">
        <f>'#27'!O37</f>
        <v>93.508299594346042</v>
      </c>
      <c r="P136" s="564"/>
    </row>
    <row r="137" spans="2:17">
      <c r="B137" s="598" t="s">
        <v>24</v>
      </c>
      <c r="C137" s="674" t="s">
        <v>150</v>
      </c>
      <c r="D137" s="626"/>
      <c r="E137" s="627"/>
      <c r="F137" s="627"/>
      <c r="G137" s="627"/>
      <c r="H137" s="628"/>
      <c r="I137" s="627"/>
      <c r="J137" s="627"/>
      <c r="K137" s="629">
        <f>K136/I136-1</f>
        <v>3.6000000000000032E-2</v>
      </c>
      <c r="L137" s="629">
        <f>L136/K136-1</f>
        <v>1.8999999999999906E-2</v>
      </c>
      <c r="M137" s="629">
        <f>M136/L136-1</f>
        <v>2.2999999999999909E-2</v>
      </c>
      <c r="N137" s="629">
        <f>N136/M136-1</f>
        <v>3.2000000000000028E-2</v>
      </c>
      <c r="O137" s="601">
        <f>O136/N136-1</f>
        <v>3.400000000000003E-2</v>
      </c>
      <c r="P137" s="564"/>
      <c r="Q137" s="559" t="s">
        <v>25</v>
      </c>
    </row>
    <row r="138" spans="2:17">
      <c r="B138" s="598"/>
      <c r="C138" s="674"/>
      <c r="D138" s="626"/>
      <c r="E138" s="627"/>
      <c r="F138" s="627"/>
      <c r="G138" s="627"/>
      <c r="H138" s="628"/>
      <c r="I138" s="627"/>
      <c r="J138" s="627"/>
      <c r="K138" s="629"/>
      <c r="L138" s="629"/>
      <c r="M138" s="629"/>
      <c r="N138" s="629"/>
      <c r="O138" s="601"/>
      <c r="P138" s="564"/>
    </row>
    <row r="139" spans="2:17" s="557" customFormat="1">
      <c r="B139" s="576" t="s">
        <v>67</v>
      </c>
      <c r="C139" s="630"/>
      <c r="D139" s="577"/>
      <c r="E139" s="578">
        <f>'#27'!E39</f>
        <v>3290.3415419999992</v>
      </c>
      <c r="F139" s="578">
        <f>'#27'!F39</f>
        <v>3877.7617931999998</v>
      </c>
      <c r="G139" s="578">
        <f>'#27'!G39</f>
        <v>3877.8593115740996</v>
      </c>
      <c r="H139" s="579">
        <f>'#27'!H39</f>
        <v>3155.6080147934235</v>
      </c>
      <c r="I139" s="578">
        <f>'#27'!I39</f>
        <v>1051.8693382644744</v>
      </c>
      <c r="J139" s="578">
        <f>'#27'!J39</f>
        <v>4207.4773530578977</v>
      </c>
      <c r="K139" s="578">
        <f>'#27'!K39</f>
        <v>4274.7969907068245</v>
      </c>
      <c r="L139" s="578">
        <f>'#27'!L39</f>
        <v>4291.8961786696518</v>
      </c>
      <c r="M139" s="578">
        <f>'#27'!M39</f>
        <v>4360.5665175283666</v>
      </c>
      <c r="N139" s="578">
        <f>'#27'!N39</f>
        <v>4443.417281361405</v>
      </c>
      <c r="O139" s="579">
        <f>'#27'!O39</f>
        <v>4545.6158788327166</v>
      </c>
      <c r="P139" s="564"/>
      <c r="Q139" s="559"/>
    </row>
    <row r="140" spans="2:17">
      <c r="B140" s="598" t="s">
        <v>24</v>
      </c>
      <c r="C140" s="674" t="s">
        <v>175</v>
      </c>
      <c r="D140" s="626"/>
      <c r="E140" s="627"/>
      <c r="F140" s="627"/>
      <c r="G140" s="627"/>
      <c r="H140" s="628"/>
      <c r="I140" s="627"/>
      <c r="J140" s="627"/>
      <c r="K140" s="629">
        <f>K139/J139-1</f>
        <v>1.6000000000000014E-2</v>
      </c>
      <c r="L140" s="629">
        <f>L139/K139-1</f>
        <v>4.0000000000000036E-3</v>
      </c>
      <c r="M140" s="629">
        <f>M139/L139-1</f>
        <v>1.6000000000000014E-2</v>
      </c>
      <c r="N140" s="629">
        <f>N139/M139-1</f>
        <v>1.8999999999999906E-2</v>
      </c>
      <c r="O140" s="601">
        <f>O139/N139-1</f>
        <v>2.2999999999999909E-2</v>
      </c>
      <c r="P140" s="564"/>
      <c r="Q140" s="559" t="s">
        <v>25</v>
      </c>
    </row>
    <row r="141" spans="2:17">
      <c r="B141" s="651"/>
      <c r="C141" s="674"/>
      <c r="D141" s="643"/>
      <c r="E141" s="575"/>
      <c r="F141" s="575"/>
      <c r="G141" s="575"/>
      <c r="H141" s="614"/>
      <c r="I141" s="575"/>
      <c r="J141" s="575"/>
      <c r="K141" s="575"/>
      <c r="L141" s="575"/>
      <c r="M141" s="575"/>
      <c r="N141" s="575"/>
      <c r="O141" s="614"/>
      <c r="P141" s="564"/>
    </row>
    <row r="142" spans="2:17" s="557" customFormat="1">
      <c r="B142" s="660" t="s">
        <v>176</v>
      </c>
      <c r="C142" s="661"/>
      <c r="D142" s="662"/>
      <c r="E142" s="663">
        <f>SUM(E143,E148)</f>
        <v>4756.8361294517408</v>
      </c>
      <c r="F142" s="663">
        <f t="shared" ref="F142:O142" si="50">SUM(F143,F148)</f>
        <v>7125.2404865252138</v>
      </c>
      <c r="G142" s="663">
        <f t="shared" si="50"/>
        <v>6932.900339638968</v>
      </c>
      <c r="H142" s="664">
        <f t="shared" si="50"/>
        <v>5920.793341230954</v>
      </c>
      <c r="I142" s="663">
        <f t="shared" si="50"/>
        <v>1973.5977804103181</v>
      </c>
      <c r="J142" s="663">
        <f t="shared" si="50"/>
        <v>7894.3911216412725</v>
      </c>
      <c r="K142" s="663">
        <f t="shared" si="50"/>
        <v>8507.1007200264448</v>
      </c>
      <c r="L142" s="663">
        <f t="shared" si="50"/>
        <v>8803.4685290368488</v>
      </c>
      <c r="M142" s="663">
        <f t="shared" si="50"/>
        <v>9165.0428927696576</v>
      </c>
      <c r="N142" s="663">
        <f t="shared" si="50"/>
        <v>9607.1502842119407</v>
      </c>
      <c r="O142" s="664">
        <f t="shared" si="50"/>
        <v>10093.502816970136</v>
      </c>
      <c r="P142" s="564"/>
      <c r="Q142" s="559"/>
    </row>
    <row r="143" spans="2:17" s="557" customFormat="1">
      <c r="B143" s="576" t="s">
        <v>46</v>
      </c>
      <c r="C143" s="630"/>
      <c r="D143" s="577"/>
      <c r="E143" s="578">
        <f>'#27'!E143</f>
        <v>3081.4756810780682</v>
      </c>
      <c r="F143" s="578">
        <f>'#27'!F143</f>
        <v>4147.4824620237405</v>
      </c>
      <c r="G143" s="578">
        <f>'#27'!G143</f>
        <v>4613.7386163482315</v>
      </c>
      <c r="H143" s="579">
        <f>'#27'!H143</f>
        <v>4033.5754889031177</v>
      </c>
      <c r="I143" s="578">
        <f>'#27'!I143</f>
        <v>1344.5251629677059</v>
      </c>
      <c r="J143" s="578">
        <f>SUM(H143:I143)</f>
        <v>5378.1006518708236</v>
      </c>
      <c r="K143" s="578">
        <f t="shared" ref="K143:O143" si="51">K144*K146</f>
        <v>5950.5496027396694</v>
      </c>
      <c r="L143" s="578">
        <f t="shared" si="51"/>
        <v>6236.6912072809255</v>
      </c>
      <c r="M143" s="578">
        <f t="shared" si="51"/>
        <v>6557.1971338656394</v>
      </c>
      <c r="N143" s="578">
        <f t="shared" si="51"/>
        <v>6949.7554558887468</v>
      </c>
      <c r="O143" s="579">
        <f t="shared" si="51"/>
        <v>7374.9879075955087</v>
      </c>
      <c r="P143" s="564"/>
      <c r="Q143" s="559" t="s">
        <v>25</v>
      </c>
    </row>
    <row r="144" spans="2:17">
      <c r="B144" s="651" t="s">
        <v>177</v>
      </c>
      <c r="C144" s="674"/>
      <c r="D144" s="643"/>
      <c r="E144" s="575">
        <f>'#27'!E144</f>
        <v>0</v>
      </c>
      <c r="F144" s="575">
        <f>'#27'!F144</f>
        <v>7</v>
      </c>
      <c r="G144" s="786">
        <f>'#27'!G144</f>
        <v>10</v>
      </c>
      <c r="H144" s="787">
        <f>'#27'!H144</f>
        <v>11.192027774655495</v>
      </c>
      <c r="I144" s="786">
        <f>'#27'!I144</f>
        <v>11.192027774655495</v>
      </c>
      <c r="J144" s="786">
        <f>'#27'!J144</f>
        <v>11.192027774655495</v>
      </c>
      <c r="K144" s="786">
        <f>'#27'!K144</f>
        <v>11.953007107547638</v>
      </c>
      <c r="L144" s="786">
        <f>'#27'!L144</f>
        <v>12.294196653909607</v>
      </c>
      <c r="M144" s="786">
        <f>'#27'!M144</f>
        <v>12.635386200271576</v>
      </c>
      <c r="N144" s="786">
        <f>'#27'!N144</f>
        <v>12.976575746633545</v>
      </c>
      <c r="O144" s="787">
        <f>'#27'!O144</f>
        <v>13.317765292995512</v>
      </c>
      <c r="P144" s="564"/>
    </row>
    <row r="145" spans="2:18">
      <c r="B145" s="598" t="s">
        <v>24</v>
      </c>
      <c r="C145" s="674"/>
      <c r="D145" s="626"/>
      <c r="E145" s="627"/>
      <c r="F145" s="627"/>
      <c r="G145" s="627"/>
      <c r="H145" s="628"/>
      <c r="I145" s="627"/>
      <c r="J145" s="627"/>
      <c r="K145" s="629">
        <f>K144/J144-1</f>
        <v>6.7992981094578075E-2</v>
      </c>
      <c r="L145" s="629">
        <f>L144/K144-1</f>
        <v>2.8544243577545148E-2</v>
      </c>
      <c r="M145" s="629">
        <f>M144/L144-1</f>
        <v>2.7752081406105411E-2</v>
      </c>
      <c r="N145" s="629">
        <f>N144/M144-1</f>
        <v>2.7002700270027047E-2</v>
      </c>
      <c r="O145" s="601">
        <f>O144/N144-1</f>
        <v>2.629272567922869E-2</v>
      </c>
      <c r="P145" s="564"/>
      <c r="Q145" s="559" t="s">
        <v>25</v>
      </c>
    </row>
    <row r="146" spans="2:18">
      <c r="B146" s="651" t="s">
        <v>76</v>
      </c>
      <c r="C146" s="674"/>
      <c r="D146" s="643"/>
      <c r="E146" s="671">
        <f>'#27'!E147</f>
        <v>0</v>
      </c>
      <c r="F146" s="671">
        <f>'#27'!F147</f>
        <v>592.49749457482005</v>
      </c>
      <c r="G146" s="671">
        <f>'#27'!G147</f>
        <v>461.37386163482313</v>
      </c>
      <c r="H146" s="672">
        <f>'#27'!H147</f>
        <v>480.52960197700799</v>
      </c>
      <c r="I146" s="671">
        <f>'#27'!I147</f>
        <v>480.52960197700799</v>
      </c>
      <c r="J146" s="671">
        <f>'#27'!J147</f>
        <v>480.52960197700799</v>
      </c>
      <c r="K146" s="671">
        <f>'#27'!K147</f>
        <v>497.82866764818027</v>
      </c>
      <c r="L146" s="671">
        <f>'#27'!L147</f>
        <v>507.28741233349564</v>
      </c>
      <c r="M146" s="671">
        <f>'#27'!M147</f>
        <v>518.95502281716597</v>
      </c>
      <c r="N146" s="671">
        <f>'#27'!N147</f>
        <v>535.56158354731531</v>
      </c>
      <c r="O146" s="672">
        <f>'#27'!O147</f>
        <v>553.77067738792402</v>
      </c>
      <c r="P146" s="564"/>
    </row>
    <row r="147" spans="2:18">
      <c r="B147" s="598" t="s">
        <v>24</v>
      </c>
      <c r="C147" s="674" t="s">
        <v>150</v>
      </c>
      <c r="D147" s="626"/>
      <c r="E147" s="627"/>
      <c r="F147" s="627"/>
      <c r="G147" s="627"/>
      <c r="H147" s="628"/>
      <c r="I147" s="627"/>
      <c r="J147" s="627"/>
      <c r="K147" s="629">
        <f>K146/I146-1</f>
        <v>3.6000000000000032E-2</v>
      </c>
      <c r="L147" s="629">
        <f>L146/K146-1</f>
        <v>1.8999999999999906E-2</v>
      </c>
      <c r="M147" s="629">
        <f>M146/L146-1</f>
        <v>2.2999999999999909E-2</v>
      </c>
      <c r="N147" s="629">
        <f>N146/M146-1</f>
        <v>3.2000000000000028E-2</v>
      </c>
      <c r="O147" s="601">
        <f>O146/N146-1</f>
        <v>3.400000000000003E-2</v>
      </c>
      <c r="P147" s="564"/>
      <c r="Q147" s="559" t="s">
        <v>25</v>
      </c>
    </row>
    <row r="148" spans="2:18" s="557" customFormat="1">
      <c r="B148" s="576" t="s">
        <v>83</v>
      </c>
      <c r="C148" s="630"/>
      <c r="D148" s="577"/>
      <c r="E148" s="578">
        <f>E149</f>
        <v>1675.3604483736726</v>
      </c>
      <c r="F148" s="578">
        <f>F149</f>
        <v>2977.7580245014733</v>
      </c>
      <c r="G148" s="578">
        <f>G149</f>
        <v>2319.1617232907365</v>
      </c>
      <c r="H148" s="579">
        <f>H149</f>
        <v>1887.2178523278367</v>
      </c>
      <c r="I148" s="578">
        <f>I149</f>
        <v>629.07261744261223</v>
      </c>
      <c r="J148" s="578">
        <f>SUM(H148:I148)</f>
        <v>2516.2904697704489</v>
      </c>
      <c r="K148" s="578">
        <f>K149</f>
        <v>2556.5511172867759</v>
      </c>
      <c r="L148" s="578">
        <f>L149</f>
        <v>2566.7773217559229</v>
      </c>
      <c r="M148" s="578">
        <f>M149</f>
        <v>2607.8457589040177</v>
      </c>
      <c r="N148" s="578">
        <f>N149</f>
        <v>2657.3948283231939</v>
      </c>
      <c r="O148" s="579">
        <f>O149</f>
        <v>2718.5149093746272</v>
      </c>
      <c r="P148" s="564"/>
      <c r="Q148" s="559"/>
    </row>
    <row r="149" spans="2:18">
      <c r="B149" s="651" t="s">
        <v>83</v>
      </c>
      <c r="C149" s="674"/>
      <c r="D149" s="643"/>
      <c r="E149" s="575">
        <f>'#27'!E149</f>
        <v>1675.3604483736726</v>
      </c>
      <c r="F149" s="575">
        <f>'#27'!F149</f>
        <v>2977.7580245014733</v>
      </c>
      <c r="G149" s="575">
        <f>'#27'!G149</f>
        <v>2319.1617232907365</v>
      </c>
      <c r="H149" s="614">
        <f>'#27'!H149</f>
        <v>1887.2178523278367</v>
      </c>
      <c r="I149" s="575">
        <f>'#27'!I149</f>
        <v>629.07261744261223</v>
      </c>
      <c r="J149" s="575">
        <f>'#27'!J149</f>
        <v>2516.2904697704489</v>
      </c>
      <c r="K149" s="575">
        <f>'#27'!K149</f>
        <v>2556.5511172867759</v>
      </c>
      <c r="L149" s="575">
        <f>'#27'!L149</f>
        <v>2566.7773217559229</v>
      </c>
      <c r="M149" s="575">
        <f>'#27'!M149</f>
        <v>2607.8457589040177</v>
      </c>
      <c r="N149" s="575">
        <f>'#27'!N149</f>
        <v>2657.3948283231939</v>
      </c>
      <c r="O149" s="614">
        <f>'#27'!O149</f>
        <v>2718.5149093746272</v>
      </c>
      <c r="P149" s="564"/>
    </row>
    <row r="150" spans="2:18">
      <c r="B150" s="598" t="s">
        <v>24</v>
      </c>
      <c r="C150" s="674" t="s">
        <v>178</v>
      </c>
      <c r="D150" s="626"/>
      <c r="E150" s="627"/>
      <c r="F150" s="627"/>
      <c r="G150" s="627"/>
      <c r="H150" s="628"/>
      <c r="I150" s="627"/>
      <c r="J150" s="627"/>
      <c r="K150" s="629">
        <f>K149/SUM(H149:I149)-1</f>
        <v>1.6000000000000014E-2</v>
      </c>
      <c r="L150" s="629">
        <f>L149/K149-1</f>
        <v>4.0000000000000036E-3</v>
      </c>
      <c r="M150" s="629">
        <f>M149/L149-1</f>
        <v>1.6000000000000014E-2</v>
      </c>
      <c r="N150" s="629">
        <f>N149/M149-1</f>
        <v>1.8999999999999906E-2</v>
      </c>
      <c r="O150" s="601">
        <f>O149/N149-1</f>
        <v>2.2999999999999909E-2</v>
      </c>
      <c r="P150" s="564"/>
      <c r="Q150" s="559" t="s">
        <v>25</v>
      </c>
    </row>
    <row r="151" spans="2:18">
      <c r="B151" s="651"/>
      <c r="C151" s="643"/>
      <c r="D151" s="643"/>
      <c r="E151" s="575"/>
      <c r="F151" s="575"/>
      <c r="G151" s="575"/>
      <c r="H151" s="614"/>
      <c r="I151" s="575"/>
      <c r="J151" s="575"/>
      <c r="K151" s="575"/>
      <c r="L151" s="575"/>
      <c r="M151" s="575"/>
      <c r="N151" s="575"/>
      <c r="O151" s="614"/>
      <c r="P151" s="564"/>
    </row>
    <row r="152" spans="2:18" ht="12.75" thickBot="1">
      <c r="B152" s="615"/>
      <c r="C152" s="708"/>
      <c r="D152" s="708"/>
      <c r="E152" s="617"/>
      <c r="F152" s="617"/>
      <c r="G152" s="617"/>
      <c r="H152" s="618"/>
      <c r="I152" s="617"/>
      <c r="J152" s="617"/>
      <c r="K152" s="617"/>
      <c r="L152" s="617"/>
      <c r="M152" s="617"/>
      <c r="N152" s="617"/>
      <c r="O152" s="618"/>
      <c r="P152" s="564"/>
    </row>
    <row r="154" spans="2:18">
      <c r="B154" s="557" t="s">
        <v>179</v>
      </c>
    </row>
    <row r="156" spans="2:18">
      <c r="B156" s="560" t="s">
        <v>9</v>
      </c>
      <c r="C156" s="561"/>
      <c r="D156" s="561"/>
      <c r="E156" s="562">
        <v>12</v>
      </c>
      <c r="F156" s="562">
        <v>12</v>
      </c>
      <c r="G156" s="562">
        <v>12</v>
      </c>
      <c r="H156" s="563">
        <v>9</v>
      </c>
      <c r="I156" s="562">
        <v>3</v>
      </c>
      <c r="J156" s="562">
        <v>12</v>
      </c>
      <c r="K156" s="562">
        <v>12</v>
      </c>
      <c r="L156" s="562">
        <v>12</v>
      </c>
      <c r="M156" s="562">
        <v>12</v>
      </c>
      <c r="N156" s="562">
        <v>12</v>
      </c>
      <c r="O156" s="563">
        <v>12</v>
      </c>
      <c r="P156" s="564"/>
    </row>
    <row r="157" spans="2:18">
      <c r="B157" s="565"/>
      <c r="C157" s="566"/>
      <c r="D157" s="566"/>
      <c r="E157" s="567">
        <f>E$1</f>
        <v>2019</v>
      </c>
      <c r="F157" s="567">
        <f t="shared" ref="F157:O157" si="52">F$1</f>
        <v>2020</v>
      </c>
      <c r="G157" s="567">
        <f t="shared" si="52"/>
        <v>2021</v>
      </c>
      <c r="H157" s="568">
        <f t="shared" si="52"/>
        <v>2022</v>
      </c>
      <c r="I157" s="567">
        <f t="shared" si="52"/>
        <v>2022</v>
      </c>
      <c r="J157" s="567">
        <f t="shared" si="52"/>
        <v>2022</v>
      </c>
      <c r="K157" s="567">
        <f t="shared" si="52"/>
        <v>2023</v>
      </c>
      <c r="L157" s="567">
        <f t="shared" si="52"/>
        <v>2024</v>
      </c>
      <c r="M157" s="567">
        <f t="shared" si="52"/>
        <v>2025</v>
      </c>
      <c r="N157" s="567">
        <f t="shared" si="52"/>
        <v>2026</v>
      </c>
      <c r="O157" s="568">
        <f t="shared" si="52"/>
        <v>2027</v>
      </c>
      <c r="P157" s="564"/>
    </row>
    <row r="158" spans="2:18">
      <c r="B158" s="571"/>
      <c r="C158" s="619" t="s">
        <v>86</v>
      </c>
      <c r="D158" s="572"/>
      <c r="E158" s="573">
        <f t="shared" ref="E158:O158" si="53">E$2</f>
        <v>43830</v>
      </c>
      <c r="F158" s="573">
        <f t="shared" si="53"/>
        <v>44196</v>
      </c>
      <c r="G158" s="573">
        <f t="shared" si="53"/>
        <v>44561</v>
      </c>
      <c r="H158" s="574">
        <f t="shared" si="53"/>
        <v>44834</v>
      </c>
      <c r="I158" s="573">
        <f t="shared" si="53"/>
        <v>44926</v>
      </c>
      <c r="J158" s="573">
        <f t="shared" si="53"/>
        <v>44926</v>
      </c>
      <c r="K158" s="573">
        <f t="shared" si="53"/>
        <v>45291</v>
      </c>
      <c r="L158" s="573">
        <f t="shared" si="53"/>
        <v>45657</v>
      </c>
      <c r="M158" s="573">
        <f t="shared" si="53"/>
        <v>46022</v>
      </c>
      <c r="N158" s="573">
        <f t="shared" si="53"/>
        <v>46387</v>
      </c>
      <c r="O158" s="574">
        <f t="shared" si="53"/>
        <v>46752</v>
      </c>
      <c r="P158" s="564"/>
      <c r="Q158" s="569"/>
      <c r="R158" s="570"/>
    </row>
    <row r="159" spans="2:18" s="608" customFormat="1">
      <c r="B159" s="695" t="s">
        <v>180</v>
      </c>
      <c r="C159" s="654"/>
      <c r="D159" s="654"/>
      <c r="E159" s="696">
        <f>E162*E164</f>
        <v>21002.015141999997</v>
      </c>
      <c r="F159" s="696">
        <f t="shared" ref="F159:O159" si="54">F162*F164</f>
        <v>24651.491547000005</v>
      </c>
      <c r="G159" s="696">
        <f t="shared" si="54"/>
        <v>26815.151562999999</v>
      </c>
      <c r="H159" s="697">
        <f>H161</f>
        <v>22960.914301999997</v>
      </c>
      <c r="I159" s="696">
        <f>I161</f>
        <v>7655.1286973453152</v>
      </c>
      <c r="J159" s="696">
        <f>SUM(H159:I159)</f>
        <v>30616.042999345314</v>
      </c>
      <c r="K159" s="696">
        <f t="shared" si="54"/>
        <v>33333.604689337437</v>
      </c>
      <c r="L159" s="696">
        <f t="shared" si="54"/>
        <v>35950.247914356878</v>
      </c>
      <c r="M159" s="696">
        <f t="shared" si="54"/>
        <v>39062.55457035407</v>
      </c>
      <c r="N159" s="696">
        <f t="shared" si="54"/>
        <v>42767.410492303163</v>
      </c>
      <c r="O159" s="697">
        <f t="shared" si="54"/>
        <v>46909.134561870102</v>
      </c>
      <c r="P159" s="558"/>
      <c r="Q159" s="633"/>
      <c r="R159" s="634"/>
    </row>
    <row r="160" spans="2:18">
      <c r="B160" s="598" t="s">
        <v>24</v>
      </c>
      <c r="C160" s="626"/>
      <c r="D160" s="626"/>
      <c r="E160" s="627"/>
      <c r="F160" s="627"/>
      <c r="G160" s="627"/>
      <c r="H160" s="628"/>
      <c r="I160" s="627"/>
      <c r="J160" s="629">
        <f>J159/G159-1</f>
        <v>0.14174417129119821</v>
      </c>
      <c r="K160" s="629">
        <f>K159/SUM(H159:I159)-1</f>
        <v>8.8762668972284686E-2</v>
      </c>
      <c r="L160" s="629">
        <f>L159/K159-1</f>
        <v>7.849865771812059E-2</v>
      </c>
      <c r="M160" s="629">
        <f>M159/L159-1</f>
        <v>8.6572606214331049E-2</v>
      </c>
      <c r="N160" s="629">
        <f>N159/M159-1</f>
        <v>9.4844179104477622E-2</v>
      </c>
      <c r="O160" s="601">
        <f>O159/N159-1</f>
        <v>9.6842993809791666E-2</v>
      </c>
      <c r="P160" s="564"/>
      <c r="Q160" s="559" t="s">
        <v>25</v>
      </c>
    </row>
    <row r="161" spans="2:21" s="608" customFormat="1">
      <c r="B161" s="695" t="s">
        <v>180</v>
      </c>
      <c r="C161" s="654"/>
      <c r="D161" s="654"/>
      <c r="E161" s="696">
        <f t="shared" ref="E161:O161" si="55">E162*E171</f>
        <v>21002.015141999997</v>
      </c>
      <c r="F161" s="696">
        <f t="shared" si="55"/>
        <v>24651.491547000005</v>
      </c>
      <c r="G161" s="696">
        <f t="shared" si="55"/>
        <v>26815.151562999999</v>
      </c>
      <c r="H161" s="697">
        <f>'#20'!H39</f>
        <v>22960.914301999997</v>
      </c>
      <c r="I161" s="696">
        <f>'#20'!I39</f>
        <v>7655.1286973453152</v>
      </c>
      <c r="J161" s="696">
        <f>SUM(H161:I161)</f>
        <v>30616.042999345314</v>
      </c>
      <c r="K161" s="696">
        <f t="shared" si="55"/>
        <v>48398.824207488498</v>
      </c>
      <c r="L161" s="696">
        <f t="shared" si="55"/>
        <v>51417.057266044838</v>
      </c>
      <c r="M161" s="696">
        <f t="shared" si="55"/>
        <v>54746.574055946061</v>
      </c>
      <c r="N161" s="696">
        <f t="shared" si="55"/>
        <v>58492.527876056462</v>
      </c>
      <c r="O161" s="697">
        <f t="shared" si="55"/>
        <v>62772.231165654579</v>
      </c>
      <c r="P161" s="558"/>
      <c r="Q161" s="633"/>
      <c r="R161" s="634"/>
    </row>
    <row r="162" spans="2:21" s="557" customFormat="1">
      <c r="B162" s="698" t="s">
        <v>181</v>
      </c>
      <c r="C162" s="769" t="s">
        <v>160</v>
      </c>
      <c r="D162" s="699"/>
      <c r="E162" s="700">
        <f>'#20'!E40</f>
        <v>1117.8854166666665</v>
      </c>
      <c r="F162" s="700">
        <f>'#20'!F40</f>
        <v>1192.8454166666666</v>
      </c>
      <c r="G162" s="700">
        <f>'#20'!G40</f>
        <v>1330.8652659015725</v>
      </c>
      <c r="H162" s="770">
        <f>'#20'!H40</f>
        <v>1417.7238888888887</v>
      </c>
      <c r="I162" s="771">
        <f>'#20'!I40</f>
        <v>1418</v>
      </c>
      <c r="J162" s="700">
        <f>'#20'!J40</f>
        <v>1418</v>
      </c>
      <c r="K162" s="700">
        <f>'#20'!K40</f>
        <v>1490</v>
      </c>
      <c r="L162" s="700">
        <f>'#20'!L40</f>
        <v>1577</v>
      </c>
      <c r="M162" s="700">
        <f>'#20'!M40</f>
        <v>1675</v>
      </c>
      <c r="N162" s="700">
        <f>'#20'!N40</f>
        <v>1777</v>
      </c>
      <c r="O162" s="701">
        <f>'#20'!O40</f>
        <v>1885</v>
      </c>
      <c r="P162" s="638"/>
      <c r="Q162" s="581"/>
    </row>
    <row r="163" spans="2:21">
      <c r="B163" s="598" t="s">
        <v>161</v>
      </c>
      <c r="C163" s="626"/>
      <c r="D163" s="626"/>
      <c r="E163" s="627"/>
      <c r="F163" s="788">
        <f t="shared" ref="F163:O163" si="56">F162-E162</f>
        <v>74.960000000000036</v>
      </c>
      <c r="G163" s="788">
        <f t="shared" si="56"/>
        <v>138.01984923490591</v>
      </c>
      <c r="H163" s="789">
        <f t="shared" si="56"/>
        <v>86.858622987316267</v>
      </c>
      <c r="I163" s="790">
        <f t="shared" si="56"/>
        <v>0.27611111111127684</v>
      </c>
      <c r="J163" s="791">
        <f t="shared" si="56"/>
        <v>0</v>
      </c>
      <c r="K163" s="788">
        <f t="shared" si="56"/>
        <v>72</v>
      </c>
      <c r="L163" s="788">
        <f t="shared" si="56"/>
        <v>87</v>
      </c>
      <c r="M163" s="788">
        <f t="shared" si="56"/>
        <v>98</v>
      </c>
      <c r="N163" s="788">
        <f t="shared" si="56"/>
        <v>102</v>
      </c>
      <c r="O163" s="792">
        <f t="shared" si="56"/>
        <v>108</v>
      </c>
      <c r="P163" s="564"/>
      <c r="Q163" s="559" t="s">
        <v>25</v>
      </c>
    </row>
    <row r="164" spans="2:21" s="557" customFormat="1">
      <c r="B164" s="702" t="s">
        <v>182</v>
      </c>
      <c r="C164" s="679" t="s">
        <v>91</v>
      </c>
      <c r="D164" s="703"/>
      <c r="E164" s="704">
        <f>'#20'!E41</f>
        <v>18.787269991073174</v>
      </c>
      <c r="F164" s="704">
        <f>'#20'!F41</f>
        <v>20.66612421237874</v>
      </c>
      <c r="G164" s="704">
        <f>'#20'!G41</f>
        <v>20.148659860646767</v>
      </c>
      <c r="H164" s="793">
        <f>'#20'!H41</f>
        <v>21.594157115219506</v>
      </c>
      <c r="I164" s="794">
        <f>'#20'!I41</f>
        <v>21.594157115219506</v>
      </c>
      <c r="J164" s="704">
        <f>'#20'!J41</f>
        <v>21.594157115219506</v>
      </c>
      <c r="K164" s="704">
        <f>'#20'!K41</f>
        <v>22.371546771367409</v>
      </c>
      <c r="L164" s="704">
        <f>'#20'!L41</f>
        <v>22.796606160023387</v>
      </c>
      <c r="M164" s="704">
        <f>'#20'!M41</f>
        <v>23.320928101703924</v>
      </c>
      <c r="N164" s="704">
        <f>'#20'!N41</f>
        <v>24.06719780095845</v>
      </c>
      <c r="O164" s="705">
        <f>'#20'!O41</f>
        <v>24.885482526191037</v>
      </c>
      <c r="P164" s="638"/>
      <c r="Q164" s="581"/>
    </row>
    <row r="165" spans="2:21">
      <c r="B165" s="582" t="s">
        <v>183</v>
      </c>
      <c r="C165" s="676"/>
      <c r="D165" s="676"/>
      <c r="E165" s="795">
        <f>E162/SUM(E179,E184)</f>
        <v>5</v>
      </c>
      <c r="F165" s="795">
        <f>F162/SUM(F179,F184)</f>
        <v>5</v>
      </c>
      <c r="G165" s="795">
        <f>G162/SUM(G179,G184)</f>
        <v>5</v>
      </c>
      <c r="H165" s="796">
        <f>H162/SUM(H179,H184)</f>
        <v>5</v>
      </c>
      <c r="I165" s="797">
        <f>I162/SUM(I179,I184)</f>
        <v>5.0009737830944205</v>
      </c>
      <c r="J165" s="795">
        <f>I165</f>
        <v>5.0009737830944205</v>
      </c>
      <c r="K165" s="795">
        <f>K162/SUM(K179,K184)</f>
        <v>5.0758865862978313</v>
      </c>
      <c r="L165" s="795">
        <f>L162/SUM(L179,L184)</f>
        <v>5.1952796274245463</v>
      </c>
      <c r="M165" s="795">
        <f>M162/SUM(M179,M184)</f>
        <v>5.3421396837524187</v>
      </c>
      <c r="N165" s="795">
        <f>N162/SUM(N179,N184)</f>
        <v>5.4922845987658242</v>
      </c>
      <c r="O165" s="798">
        <f>O162/SUM(O179,O184)</f>
        <v>5.6514151190095081</v>
      </c>
      <c r="P165" s="564"/>
    </row>
    <row r="166" spans="2:21">
      <c r="B166" s="598" t="s">
        <v>24</v>
      </c>
      <c r="C166" s="674" t="s">
        <v>165</v>
      </c>
      <c r="D166" s="626"/>
      <c r="E166" s="627"/>
      <c r="F166" s="627"/>
      <c r="G166" s="627"/>
      <c r="H166" s="628"/>
      <c r="I166" s="627"/>
      <c r="J166" s="629"/>
      <c r="K166" s="629">
        <f>K165/J165-1</f>
        <v>1.4979643256009423E-2</v>
      </c>
      <c r="L166" s="629">
        <f>L165/K165-1</f>
        <v>2.3521613238761452E-2</v>
      </c>
      <c r="M166" s="629">
        <f>M165/L165-1</f>
        <v>2.8267979177220015E-2</v>
      </c>
      <c r="N166" s="629">
        <f>N165/M165-1</f>
        <v>2.8105763589457711E-2</v>
      </c>
      <c r="O166" s="601">
        <f>O165/N165-1</f>
        <v>2.8973465846879431E-2</v>
      </c>
      <c r="P166" s="564"/>
      <c r="Q166" s="559" t="s">
        <v>25</v>
      </c>
    </row>
    <row r="167" spans="2:21">
      <c r="B167" s="582" t="s">
        <v>184</v>
      </c>
      <c r="C167" s="676"/>
      <c r="D167" s="676"/>
      <c r="E167" s="575">
        <f>E162/E165</f>
        <v>223.57708333333329</v>
      </c>
      <c r="F167" s="575">
        <f t="shared" ref="F167:O167" si="57">F162/F165</f>
        <v>238.56908333333331</v>
      </c>
      <c r="G167" s="575">
        <f t="shared" si="57"/>
        <v>266.17305318031447</v>
      </c>
      <c r="H167" s="614">
        <f t="shared" si="57"/>
        <v>283.54477777777777</v>
      </c>
      <c r="I167" s="575">
        <f t="shared" si="57"/>
        <v>283.54477777777777</v>
      </c>
      <c r="J167" s="575">
        <f t="shared" si="57"/>
        <v>283.54477777777777</v>
      </c>
      <c r="K167" s="575">
        <f t="shared" si="57"/>
        <v>293.54477777777777</v>
      </c>
      <c r="L167" s="575">
        <f t="shared" si="57"/>
        <v>303.54477777777777</v>
      </c>
      <c r="M167" s="575">
        <f t="shared" si="57"/>
        <v>313.54477777777777</v>
      </c>
      <c r="N167" s="575">
        <f t="shared" si="57"/>
        <v>323.54477777777777</v>
      </c>
      <c r="O167" s="614">
        <f t="shared" si="57"/>
        <v>333.54477777777777</v>
      </c>
      <c r="P167" s="564"/>
    </row>
    <row r="168" spans="2:21">
      <c r="B168" s="651" t="s">
        <v>185</v>
      </c>
      <c r="C168" s="643"/>
      <c r="D168" s="643"/>
      <c r="E168" s="671">
        <f>SUM(E178,E183,E192)/SUM(E179,E184,E193)</f>
        <v>60.202943216524503</v>
      </c>
      <c r="F168" s="671">
        <f t="shared" ref="F168:O168" si="58">SUM(F178,F183,F192)/SUM(F179,F184,F193)</f>
        <v>63.86836943851101</v>
      </c>
      <c r="G168" s="671">
        <f t="shared" si="58"/>
        <v>63.590883266051591</v>
      </c>
      <c r="H168" s="781">
        <f t="shared" si="58"/>
        <v>54.176482306678125</v>
      </c>
      <c r="I168" s="782">
        <f t="shared" si="58"/>
        <v>17.053111092131843</v>
      </c>
      <c r="J168" s="671"/>
      <c r="K168" s="671">
        <f t="shared" si="58"/>
        <v>70.468863092402458</v>
      </c>
      <c r="L168" s="671">
        <f t="shared" si="58"/>
        <v>71.421377655179811</v>
      </c>
      <c r="M168" s="671">
        <f t="shared" si="58"/>
        <v>72.699441397590945</v>
      </c>
      <c r="N168" s="671">
        <f t="shared" si="58"/>
        <v>74.861776180711374</v>
      </c>
      <c r="O168" s="672">
        <f t="shared" si="58"/>
        <v>77.055906939931845</v>
      </c>
      <c r="P168" s="564"/>
    </row>
    <row r="169" spans="2:21">
      <c r="B169" s="651" t="s">
        <v>186</v>
      </c>
      <c r="C169" s="643"/>
      <c r="D169" s="643"/>
      <c r="E169" s="804">
        <f>SUM(E178)/E162</f>
        <v>7.8176726797804639</v>
      </c>
      <c r="F169" s="804">
        <f t="shared" ref="F169:O169" si="59">SUM(F178)/F162</f>
        <v>7.9152950953060754</v>
      </c>
      <c r="G169" s="804">
        <f t="shared" si="59"/>
        <v>7.4129199564891461</v>
      </c>
      <c r="H169" s="805">
        <f t="shared" si="59"/>
        <v>5.3827521147159603</v>
      </c>
      <c r="I169" s="804">
        <f>H169</f>
        <v>5.3827521147159603</v>
      </c>
      <c r="J169" s="804">
        <f>I169</f>
        <v>5.3827521147159603</v>
      </c>
      <c r="K169" s="804">
        <f t="shared" si="59"/>
        <v>8.0968606698468601</v>
      </c>
      <c r="L169" s="804">
        <f t="shared" si="59"/>
        <v>8.1272505249412976</v>
      </c>
      <c r="M169" s="804">
        <f t="shared" si="59"/>
        <v>8.1472352928754326</v>
      </c>
      <c r="N169" s="804">
        <f t="shared" si="59"/>
        <v>8.2050472481662666</v>
      </c>
      <c r="O169" s="805">
        <f t="shared" si="59"/>
        <v>8.3008837960552597</v>
      </c>
      <c r="P169" s="564"/>
      <c r="Q169" s="767" t="s">
        <v>187</v>
      </c>
      <c r="R169" s="767"/>
      <c r="S169" s="767"/>
      <c r="T169" s="806"/>
      <c r="U169" s="806"/>
    </row>
    <row r="170" spans="2:21">
      <c r="B170" s="598" t="s">
        <v>98</v>
      </c>
      <c r="C170" s="807" t="s">
        <v>6599</v>
      </c>
      <c r="D170" s="675"/>
      <c r="E170" s="629">
        <f>E164/E169-1</f>
        <v>1.4031794065341656</v>
      </c>
      <c r="F170" s="629">
        <f>F164/F169-1</f>
        <v>1.6109101383515259</v>
      </c>
      <c r="G170" s="629">
        <f>G164/G169-1</f>
        <v>1.7180463270764128</v>
      </c>
      <c r="H170" s="808">
        <f>H164/H169-1</f>
        <v>3.0117316671862007</v>
      </c>
      <c r="I170" s="837">
        <f>H170</f>
        <v>3.0117316671862007</v>
      </c>
      <c r="J170" s="837"/>
      <c r="K170" s="837">
        <f>I170</f>
        <v>3.0117316671862007</v>
      </c>
      <c r="L170" s="837">
        <f>K170</f>
        <v>3.0117316671862007</v>
      </c>
      <c r="M170" s="837">
        <f t="shared" ref="M170:O170" si="60">L170</f>
        <v>3.0117316671862007</v>
      </c>
      <c r="N170" s="837">
        <f t="shared" si="60"/>
        <v>3.0117316671862007</v>
      </c>
      <c r="O170" s="766">
        <f t="shared" si="60"/>
        <v>3.0117316671862007</v>
      </c>
      <c r="P170" s="564"/>
      <c r="Q170" s="767" t="s">
        <v>188</v>
      </c>
      <c r="R170" s="767"/>
      <c r="S170" s="767"/>
      <c r="T170" s="806"/>
      <c r="U170" s="806"/>
    </row>
    <row r="171" spans="2:21">
      <c r="B171" s="651" t="s">
        <v>189</v>
      </c>
      <c r="C171" s="643"/>
      <c r="D171" s="643"/>
      <c r="E171" s="752">
        <f>E169*(1+E170)</f>
        <v>18.787269991073174</v>
      </c>
      <c r="F171" s="752">
        <f>F169*(1+F170)</f>
        <v>20.66612421237874</v>
      </c>
      <c r="G171" s="752">
        <f>G169*(1+G170)</f>
        <v>20.148659860646767</v>
      </c>
      <c r="H171" s="753">
        <f>H169*(1+H170)</f>
        <v>21.594157115219506</v>
      </c>
      <c r="I171" s="752">
        <f>I169*(1+I170)</f>
        <v>21.594157115219506</v>
      </c>
      <c r="J171" s="752">
        <f>I171</f>
        <v>21.594157115219506</v>
      </c>
      <c r="K171" s="752">
        <f>K169*(1+K170)</f>
        <v>32.482432354019124</v>
      </c>
      <c r="L171" s="752">
        <f>L169*(1+L170)</f>
        <v>32.604348298062675</v>
      </c>
      <c r="M171" s="752">
        <f>M169*(1+M170)</f>
        <v>32.684521824445412</v>
      </c>
      <c r="N171" s="752">
        <f>N169*(1+N170)</f>
        <v>32.916447876227608</v>
      </c>
      <c r="O171" s="753">
        <f>O169*(1+O170)</f>
        <v>33.300918390267682</v>
      </c>
      <c r="P171" s="564"/>
      <c r="Q171" s="767" t="s">
        <v>187</v>
      </c>
      <c r="R171" s="767"/>
      <c r="S171" s="767"/>
      <c r="T171" s="806"/>
      <c r="U171" s="806"/>
    </row>
    <row r="172" spans="2:21" s="557" customFormat="1">
      <c r="B172" s="590" t="s">
        <v>190</v>
      </c>
      <c r="C172" s="654"/>
      <c r="D172" s="591"/>
      <c r="E172" s="592">
        <f t="shared" ref="E172:O172" si="61">SUM(E174,E191)</f>
        <v>15775.829291894705</v>
      </c>
      <c r="F172" s="592">
        <f t="shared" si="61"/>
        <v>18183.006052609595</v>
      </c>
      <c r="G172" s="592">
        <f t="shared" si="61"/>
        <v>18988.336481084036</v>
      </c>
      <c r="H172" s="593">
        <f t="shared" si="61"/>
        <v>17118.651812578446</v>
      </c>
      <c r="I172" s="592">
        <f t="shared" si="61"/>
        <v>5417.2081526076636</v>
      </c>
      <c r="J172" s="592">
        <f t="shared" si="61"/>
        <v>22535.859965186111</v>
      </c>
      <c r="K172" s="592">
        <f t="shared" si="61"/>
        <v>23181.722882320591</v>
      </c>
      <c r="L172" s="592">
        <f t="shared" si="61"/>
        <v>24214.490046670358</v>
      </c>
      <c r="M172" s="592">
        <f t="shared" si="61"/>
        <v>25397.602011085852</v>
      </c>
      <c r="N172" s="592">
        <f t="shared" si="61"/>
        <v>26907.154510320619</v>
      </c>
      <c r="O172" s="593">
        <f t="shared" si="61"/>
        <v>28483.213393697253</v>
      </c>
      <c r="P172" s="564"/>
      <c r="Q172" s="559"/>
    </row>
    <row r="173" spans="2:21" s="557" customFormat="1">
      <c r="B173" s="655" t="s">
        <v>44</v>
      </c>
      <c r="C173" s="656"/>
      <c r="D173" s="657"/>
      <c r="E173" s="658">
        <f>IFERROR(E172/E159,"")</f>
        <v>0.75115788581382725</v>
      </c>
      <c r="F173" s="658">
        <f t="shared" ref="F173:O173" si="62">IFERROR(F172/F159,"")</f>
        <v>0.73760267276088609</v>
      </c>
      <c r="G173" s="658">
        <f t="shared" si="62"/>
        <v>0.70811967765583927</v>
      </c>
      <c r="H173" s="659">
        <f t="shared" si="62"/>
        <v>0.74555619116122629</v>
      </c>
      <c r="I173" s="658">
        <f t="shared" si="62"/>
        <v>0.70765735845646471</v>
      </c>
      <c r="J173" s="658">
        <f t="shared" si="62"/>
        <v>0.73608009910581884</v>
      </c>
      <c r="K173" s="658">
        <f t="shared" si="62"/>
        <v>0.69544602506598474</v>
      </c>
      <c r="L173" s="658">
        <f t="shared" si="62"/>
        <v>0.67355557893107609</v>
      </c>
      <c r="M173" s="658">
        <f t="shared" si="62"/>
        <v>0.65017770318485457</v>
      </c>
      <c r="N173" s="658">
        <f t="shared" si="62"/>
        <v>0.62915089318216011</v>
      </c>
      <c r="O173" s="659">
        <f t="shared" si="62"/>
        <v>0.60719972047511861</v>
      </c>
      <c r="P173" s="564"/>
      <c r="Q173" s="559"/>
    </row>
    <row r="174" spans="2:21" s="557" customFormat="1">
      <c r="B174" s="660" t="s">
        <v>191</v>
      </c>
      <c r="C174" s="661"/>
      <c r="D174" s="662"/>
      <c r="E174" s="663">
        <f t="shared" ref="E174:O174" si="63">SUM(E175,E178,E183,E188)</f>
        <v>12310.907705999998</v>
      </c>
      <c r="F174" s="663">
        <f t="shared" si="63"/>
        <v>14346.631382399995</v>
      </c>
      <c r="G174" s="663">
        <f t="shared" si="63"/>
        <v>16211.375076</v>
      </c>
      <c r="H174" s="664">
        <f t="shared" si="63"/>
        <v>14625.42483419</v>
      </c>
      <c r="I174" s="663">
        <f t="shared" si="63"/>
        <v>4586.132493144848</v>
      </c>
      <c r="J174" s="663">
        <f t="shared" si="63"/>
        <v>19211.557327334849</v>
      </c>
      <c r="K174" s="663">
        <f t="shared" si="63"/>
        <v>19671.90962760225</v>
      </c>
      <c r="L174" s="663">
        <f t="shared" si="63"/>
        <v>20567.468915184581</v>
      </c>
      <c r="M174" s="663">
        <f t="shared" si="63"/>
        <v>21584.232210861766</v>
      </c>
      <c r="N174" s="663">
        <f t="shared" si="63"/>
        <v>22893.12368503345</v>
      </c>
      <c r="O174" s="664">
        <f t="shared" si="63"/>
        <v>24249.491354726248</v>
      </c>
      <c r="P174" s="564"/>
      <c r="Q174" s="559"/>
    </row>
    <row r="175" spans="2:21" s="557" customFormat="1">
      <c r="B175" s="576" t="s">
        <v>146</v>
      </c>
      <c r="C175" s="630"/>
      <c r="D175" s="577"/>
      <c r="E175" s="578">
        <f t="shared" ref="E175:J175" si="64">E159*E176</f>
        <v>233.57683400000005</v>
      </c>
      <c r="F175" s="578">
        <f t="shared" si="64"/>
        <v>294.322</v>
      </c>
      <c r="G175" s="578">
        <f t="shared" si="64"/>
        <v>42.71200000000001</v>
      </c>
      <c r="H175" s="579">
        <f t="shared" si="64"/>
        <v>79.997</v>
      </c>
      <c r="I175" s="578">
        <f t="shared" si="64"/>
        <v>26.670859981746961</v>
      </c>
      <c r="J175" s="578">
        <f t="shared" si="64"/>
        <v>106.66785998174697</v>
      </c>
      <c r="K175" s="578">
        <f>K159*K176</f>
        <v>225.53765196789735</v>
      </c>
      <c r="L175" s="578">
        <f>L159*L176</f>
        <v>243.24205491227391</v>
      </c>
      <c r="M175" s="578">
        <f>M159*M176</f>
        <v>264.30015354695894</v>
      </c>
      <c r="N175" s="578">
        <f>N159*N176</f>
        <v>289.36748464730761</v>
      </c>
      <c r="O175" s="579">
        <f>O159*O176</f>
        <v>317.39069817176181</v>
      </c>
      <c r="P175" s="564"/>
      <c r="Q175" s="559"/>
    </row>
    <row r="176" spans="2:21">
      <c r="B176" s="598" t="s">
        <v>147</v>
      </c>
      <c r="C176" s="780" t="s">
        <v>192</v>
      </c>
      <c r="D176" s="626"/>
      <c r="E176" s="629">
        <f>'#27'!E46</f>
        <v>1.1121639157991617E-2</v>
      </c>
      <c r="F176" s="629">
        <f>'#27'!F46</f>
        <v>1.1939318131677833E-2</v>
      </c>
      <c r="G176" s="629">
        <f>'#27'!G46</f>
        <v>1.5928308254999667E-3</v>
      </c>
      <c r="H176" s="601">
        <f>'#27'!H46</f>
        <v>3.484051155272676E-3</v>
      </c>
      <c r="I176" s="629">
        <f>'#27'!I46</f>
        <v>3.484051155272676E-3</v>
      </c>
      <c r="J176" s="629">
        <f>'#27'!J46</f>
        <v>3.484051155272676E-3</v>
      </c>
      <c r="K176" s="629">
        <f>'#27'!K46</f>
        <v>6.7660744785889007E-3</v>
      </c>
      <c r="L176" s="629">
        <f>'#27'!L46</f>
        <v>6.7660744785889007E-3</v>
      </c>
      <c r="M176" s="629">
        <f>'#27'!M46</f>
        <v>6.7660744785889015E-3</v>
      </c>
      <c r="N176" s="629">
        <f>'#27'!N46</f>
        <v>6.7660744785889007E-3</v>
      </c>
      <c r="O176" s="601">
        <f>'#27'!O46</f>
        <v>6.7660744785889007E-3</v>
      </c>
      <c r="P176" s="564"/>
      <c r="Q176" s="559" t="s">
        <v>25</v>
      </c>
    </row>
    <row r="177" spans="2:17">
      <c r="B177" s="598"/>
      <c r="C177" s="780"/>
      <c r="D177" s="626"/>
      <c r="E177" s="629"/>
      <c r="F177" s="629"/>
      <c r="G177" s="629"/>
      <c r="H177" s="601"/>
      <c r="I177" s="629"/>
      <c r="J177" s="629"/>
      <c r="K177" s="629"/>
      <c r="L177" s="629"/>
      <c r="M177" s="629"/>
      <c r="N177" s="629"/>
      <c r="O177" s="601"/>
      <c r="P177" s="564"/>
    </row>
    <row r="178" spans="2:17" s="557" customFormat="1">
      <c r="B178" s="576" t="s">
        <v>46</v>
      </c>
      <c r="C178" s="630"/>
      <c r="D178" s="577"/>
      <c r="E178" s="578">
        <f>'#27'!E47</f>
        <v>8739.2622809999993</v>
      </c>
      <c r="F178" s="578">
        <f>'#27'!F47</f>
        <v>9441.7234759999974</v>
      </c>
      <c r="G178" s="578">
        <f>'#27'!G47</f>
        <v>9865.5976890000002</v>
      </c>
      <c r="H178" s="579">
        <f>'#27'!H47</f>
        <v>7631.2562610000004</v>
      </c>
      <c r="I178" s="578">
        <f>'#27'!I47</f>
        <v>2799.7790827694812</v>
      </c>
      <c r="J178" s="578">
        <f>SUM(H178:I178)</f>
        <v>10431.035343769481</v>
      </c>
      <c r="K178" s="578">
        <f t="shared" ref="K178:O178" si="65">K179*K180</f>
        <v>12064.322398071821</v>
      </c>
      <c r="L178" s="578">
        <f t="shared" si="65"/>
        <v>12816.674077832427</v>
      </c>
      <c r="M178" s="578">
        <f t="shared" si="65"/>
        <v>13646.619115566351</v>
      </c>
      <c r="N178" s="578">
        <f t="shared" si="65"/>
        <v>14580.368959991456</v>
      </c>
      <c r="O178" s="579">
        <f t="shared" si="65"/>
        <v>15647.165955564165</v>
      </c>
      <c r="P178" s="564"/>
      <c r="Q178" s="559"/>
    </row>
    <row r="179" spans="2:17">
      <c r="B179" s="651" t="s">
        <v>103</v>
      </c>
      <c r="C179" s="674"/>
      <c r="D179" s="643"/>
      <c r="E179" s="575">
        <f>'#27'!E48</f>
        <v>201</v>
      </c>
      <c r="F179" s="575">
        <f>'#27'!F48</f>
        <v>202</v>
      </c>
      <c r="G179" s="575">
        <f>'#27'!G48</f>
        <v>212.17305318031444</v>
      </c>
      <c r="H179" s="614">
        <f>'#27'!H48</f>
        <v>205.33333333333331</v>
      </c>
      <c r="I179" s="575">
        <f>'#27'!I48</f>
        <v>226</v>
      </c>
      <c r="J179" s="575">
        <f>'#27'!J48</f>
        <v>226</v>
      </c>
      <c r="K179" s="575">
        <f>'#27'!K48</f>
        <v>235</v>
      </c>
      <c r="L179" s="575">
        <f>'#27'!L48</f>
        <v>245</v>
      </c>
      <c r="M179" s="575">
        <f>'#27'!M48</f>
        <v>255</v>
      </c>
      <c r="N179" s="575">
        <f>'#27'!N48</f>
        <v>264</v>
      </c>
      <c r="O179" s="614">
        <f>'#27'!O48</f>
        <v>274</v>
      </c>
      <c r="P179" s="564"/>
    </row>
    <row r="180" spans="2:17">
      <c r="B180" s="651" t="s">
        <v>52</v>
      </c>
      <c r="C180" s="674"/>
      <c r="D180" s="643"/>
      <c r="E180" s="671">
        <f>'#27'!E50</f>
        <v>43.47891682089552</v>
      </c>
      <c r="F180" s="671">
        <f>'#27'!F50</f>
        <v>46.741205326732661</v>
      </c>
      <c r="G180" s="671">
        <f>'#27'!G50</f>
        <v>46.497882464913019</v>
      </c>
      <c r="H180" s="672">
        <f>'#27'!H50</f>
        <v>49.553612084415597</v>
      </c>
      <c r="I180" s="671">
        <f>'#27'!I50</f>
        <v>49.553612084415597</v>
      </c>
      <c r="J180" s="671">
        <f>'#27'!J50</f>
        <v>49.553612084415597</v>
      </c>
      <c r="K180" s="671">
        <f>'#27'!K50</f>
        <v>51.337542119454561</v>
      </c>
      <c r="L180" s="671">
        <f>'#27'!L50</f>
        <v>52.31295541972419</v>
      </c>
      <c r="M180" s="671">
        <f>'#27'!M50</f>
        <v>53.516153394377845</v>
      </c>
      <c r="N180" s="671">
        <f>'#27'!N50</f>
        <v>55.228670302997941</v>
      </c>
      <c r="O180" s="672">
        <f>'#27'!O50</f>
        <v>57.106445093299875</v>
      </c>
      <c r="P180" s="564"/>
    </row>
    <row r="181" spans="2:17">
      <c r="B181" s="598" t="s">
        <v>24</v>
      </c>
      <c r="C181" s="674" t="s">
        <v>150</v>
      </c>
      <c r="D181" s="626"/>
      <c r="E181" s="627"/>
      <c r="F181" s="627"/>
      <c r="G181" s="627"/>
      <c r="H181" s="628"/>
      <c r="I181" s="627"/>
      <c r="J181" s="627"/>
      <c r="K181" s="629">
        <f>K180/I180-1</f>
        <v>3.6000000000000032E-2</v>
      </c>
      <c r="L181" s="629">
        <f>L180/K180-1</f>
        <v>1.8999999999999906E-2</v>
      </c>
      <c r="M181" s="629">
        <f>M180/L180-1</f>
        <v>2.2999999999999909E-2</v>
      </c>
      <c r="N181" s="629">
        <f>N180/M180-1</f>
        <v>3.2000000000000028E-2</v>
      </c>
      <c r="O181" s="601">
        <f>O180/N180-1</f>
        <v>3.400000000000003E-2</v>
      </c>
      <c r="P181" s="564"/>
      <c r="Q181" s="559" t="s">
        <v>25</v>
      </c>
    </row>
    <row r="182" spans="2:17">
      <c r="B182" s="598"/>
      <c r="C182" s="674"/>
      <c r="D182" s="626"/>
      <c r="E182" s="627"/>
      <c r="F182" s="627"/>
      <c r="G182" s="627"/>
      <c r="H182" s="628"/>
      <c r="I182" s="627"/>
      <c r="J182" s="627"/>
      <c r="K182" s="629"/>
      <c r="L182" s="629"/>
      <c r="M182" s="629"/>
      <c r="N182" s="629"/>
      <c r="O182" s="601"/>
      <c r="P182" s="564"/>
    </row>
    <row r="183" spans="2:17" s="557" customFormat="1">
      <c r="B183" s="576" t="s">
        <v>151</v>
      </c>
      <c r="C183" s="630"/>
      <c r="D183" s="577"/>
      <c r="E183" s="578">
        <f>'#27'!E52</f>
        <v>2277.9950509999999</v>
      </c>
      <c r="F183" s="578">
        <f>'#27'!F52</f>
        <v>3540.5798239999995</v>
      </c>
      <c r="G183" s="578">
        <f>'#27'!G52</f>
        <v>5410.6928349999998</v>
      </c>
      <c r="H183" s="579">
        <f>'#27'!H52</f>
        <v>6188.0034089999999</v>
      </c>
      <c r="I183" s="578">
        <f>'#27'!I52</f>
        <v>1517.6264956636196</v>
      </c>
      <c r="J183" s="578">
        <f>SUM(H183:I183)</f>
        <v>7705.6299046636195</v>
      </c>
      <c r="K183" s="578">
        <f>K184*K185</f>
        <v>6398.3337711398126</v>
      </c>
      <c r="L183" s="578">
        <f>L184*L185</f>
        <v>6519.9021127914684</v>
      </c>
      <c r="M183" s="578">
        <f>M184*M185</f>
        <v>6669.8598613856711</v>
      </c>
      <c r="N183" s="578">
        <f>N184*N185</f>
        <v>7000.8685515050065</v>
      </c>
      <c r="O183" s="579">
        <f>O184*O185</f>
        <v>7238.8980822561771</v>
      </c>
      <c r="P183" s="564"/>
      <c r="Q183" s="559"/>
    </row>
    <row r="184" spans="2:17">
      <c r="B184" s="651" t="s">
        <v>174</v>
      </c>
      <c r="C184" s="674"/>
      <c r="D184" s="643"/>
      <c r="E184" s="575">
        <f>'#27'!E53</f>
        <v>22.577083333333331</v>
      </c>
      <c r="F184" s="575">
        <f>'#27'!F53</f>
        <v>36.569083333333317</v>
      </c>
      <c r="G184" s="575">
        <f>'#27'!G53</f>
        <v>54</v>
      </c>
      <c r="H184" s="614">
        <f>'#27'!H53</f>
        <v>78.211444444444439</v>
      </c>
      <c r="I184" s="575">
        <f>'#27'!I53</f>
        <v>57.544777777777767</v>
      </c>
      <c r="J184" s="575">
        <f>'#27'!J53</f>
        <v>57.544777777777767</v>
      </c>
      <c r="K184" s="575">
        <f>'#27'!K53</f>
        <v>58.544777777777767</v>
      </c>
      <c r="L184" s="575">
        <f>'#27'!L53</f>
        <v>58.544777777777767</v>
      </c>
      <c r="M184" s="575">
        <f>'#27'!M53</f>
        <v>58.544777777777767</v>
      </c>
      <c r="N184" s="575">
        <f>'#27'!N53</f>
        <v>59.544777777777767</v>
      </c>
      <c r="O184" s="614">
        <f>'#27'!O53</f>
        <v>59.544777777777767</v>
      </c>
      <c r="P184" s="564"/>
    </row>
    <row r="185" spans="2:17">
      <c r="B185" s="651" t="s">
        <v>52</v>
      </c>
      <c r="C185" s="674"/>
      <c r="D185" s="643"/>
      <c r="E185" s="671">
        <f>'#27'!E55</f>
        <v>100.89855351850143</v>
      </c>
      <c r="F185" s="671">
        <f>'#27'!F55</f>
        <v>96.818938329053026</v>
      </c>
      <c r="G185" s="671">
        <f>'#27'!G55</f>
        <v>100.19801546296296</v>
      </c>
      <c r="H185" s="672">
        <f>'#27'!H55</f>
        <v>105.49186593607358</v>
      </c>
      <c r="I185" s="671">
        <f>'#27'!I55</f>
        <v>105.49186593607358</v>
      </c>
      <c r="J185" s="671">
        <f>'#27'!J55</f>
        <v>105.49186593607358</v>
      </c>
      <c r="K185" s="671">
        <f>'#27'!K55</f>
        <v>109.28957310977223</v>
      </c>
      <c r="L185" s="671">
        <f>'#27'!L55</f>
        <v>111.3660749988579</v>
      </c>
      <c r="M185" s="671">
        <f>'#27'!M55</f>
        <v>113.92749472383161</v>
      </c>
      <c r="N185" s="671">
        <f>'#27'!N55</f>
        <v>117.57317455499422</v>
      </c>
      <c r="O185" s="672">
        <f>'#27'!O55</f>
        <v>121.57066248986403</v>
      </c>
      <c r="P185" s="564"/>
    </row>
    <row r="186" spans="2:17">
      <c r="B186" s="598" t="s">
        <v>24</v>
      </c>
      <c r="C186" s="674" t="s">
        <v>150</v>
      </c>
      <c r="D186" s="626"/>
      <c r="E186" s="627"/>
      <c r="F186" s="627"/>
      <c r="G186" s="627"/>
      <c r="H186" s="628"/>
      <c r="I186" s="627"/>
      <c r="J186" s="627"/>
      <c r="K186" s="629">
        <f>K185/I185-1</f>
        <v>3.6000000000000032E-2</v>
      </c>
      <c r="L186" s="629">
        <f>L185/K185-1</f>
        <v>1.8999999999999906E-2</v>
      </c>
      <c r="M186" s="629">
        <f>M185/L185-1</f>
        <v>2.2999999999999909E-2</v>
      </c>
      <c r="N186" s="629">
        <f>N185/M185-1</f>
        <v>3.2000000000000028E-2</v>
      </c>
      <c r="O186" s="601">
        <f>O185/N185-1</f>
        <v>3.400000000000003E-2</v>
      </c>
      <c r="P186" s="564"/>
      <c r="Q186" s="559" t="s">
        <v>25</v>
      </c>
    </row>
    <row r="187" spans="2:17">
      <c r="B187" s="598"/>
      <c r="C187" s="674"/>
      <c r="D187" s="626"/>
      <c r="E187" s="627"/>
      <c r="F187" s="627"/>
      <c r="G187" s="627"/>
      <c r="H187" s="628"/>
      <c r="I187" s="627"/>
      <c r="J187" s="627"/>
      <c r="K187" s="629"/>
      <c r="L187" s="629"/>
      <c r="M187" s="629"/>
      <c r="N187" s="629"/>
      <c r="O187" s="601"/>
      <c r="P187" s="564"/>
    </row>
    <row r="188" spans="2:17" s="557" customFormat="1">
      <c r="B188" s="576" t="s">
        <v>67</v>
      </c>
      <c r="C188" s="630"/>
      <c r="D188" s="577"/>
      <c r="E188" s="578">
        <f>'#27'!E57</f>
        <v>1060.0735399999999</v>
      </c>
      <c r="F188" s="578">
        <f>'#27'!F57</f>
        <v>1070.0060824</v>
      </c>
      <c r="G188" s="578">
        <f>'#27'!G57</f>
        <v>892.37255200000004</v>
      </c>
      <c r="H188" s="579">
        <f>'#27'!H57</f>
        <v>726.16816418999997</v>
      </c>
      <c r="I188" s="578">
        <f>'#27'!I57</f>
        <v>242.05605473000003</v>
      </c>
      <c r="J188" s="578">
        <f>'#27'!J57</f>
        <v>968.22421892</v>
      </c>
      <c r="K188" s="578">
        <f>'#27'!K57</f>
        <v>983.71580642271999</v>
      </c>
      <c r="L188" s="578">
        <f>'#27'!L57</f>
        <v>987.65066964841083</v>
      </c>
      <c r="M188" s="578">
        <f>'#27'!M57</f>
        <v>1003.4530803627854</v>
      </c>
      <c r="N188" s="578">
        <f>'#27'!N57</f>
        <v>1022.5186888896782</v>
      </c>
      <c r="O188" s="579">
        <f>'#27'!O57</f>
        <v>1046.0366187341406</v>
      </c>
      <c r="P188" s="564"/>
      <c r="Q188" s="559"/>
    </row>
    <row r="189" spans="2:17">
      <c r="B189" s="598" t="s">
        <v>24</v>
      </c>
      <c r="C189" s="674" t="s">
        <v>178</v>
      </c>
      <c r="D189" s="626"/>
      <c r="E189" s="627"/>
      <c r="F189" s="627"/>
      <c r="G189" s="627"/>
      <c r="H189" s="628"/>
      <c r="I189" s="627"/>
      <c r="J189" s="627"/>
      <c r="K189" s="629">
        <f>K188/J188-1</f>
        <v>1.6000000000000014E-2</v>
      </c>
      <c r="L189" s="629">
        <f>L188/K188-1</f>
        <v>4.0000000000000036E-3</v>
      </c>
      <c r="M189" s="629">
        <f>M188/L188-1</f>
        <v>1.6000000000000014E-2</v>
      </c>
      <c r="N189" s="629">
        <f>N188/M188-1</f>
        <v>1.8999999999999906E-2</v>
      </c>
      <c r="O189" s="601">
        <f>O188/N188-1</f>
        <v>2.2999999999999909E-2</v>
      </c>
      <c r="P189" s="564"/>
      <c r="Q189" s="559" t="s">
        <v>25</v>
      </c>
    </row>
    <row r="190" spans="2:17">
      <c r="B190" s="651"/>
      <c r="C190" s="674"/>
      <c r="D190" s="643"/>
      <c r="E190" s="575"/>
      <c r="F190" s="575"/>
      <c r="G190" s="575"/>
      <c r="H190" s="614"/>
      <c r="I190" s="575"/>
      <c r="J190" s="575"/>
      <c r="K190" s="575"/>
      <c r="L190" s="575"/>
      <c r="M190" s="575"/>
      <c r="N190" s="575"/>
      <c r="O190" s="614"/>
      <c r="P190" s="564"/>
    </row>
    <row r="191" spans="2:17" s="557" customFormat="1">
      <c r="B191" s="660" t="s">
        <v>193</v>
      </c>
      <c r="C191" s="661"/>
      <c r="D191" s="662"/>
      <c r="E191" s="663">
        <f t="shared" ref="E191:O191" si="66">SUM(E192,E197)</f>
        <v>3464.9215858947068</v>
      </c>
      <c r="F191" s="663">
        <f t="shared" si="66"/>
        <v>3836.3746702096</v>
      </c>
      <c r="G191" s="663">
        <f t="shared" si="66"/>
        <v>2776.9614050840346</v>
      </c>
      <c r="H191" s="664">
        <f t="shared" si="66"/>
        <v>2493.2269783884462</v>
      </c>
      <c r="I191" s="663">
        <f t="shared" si="66"/>
        <v>831.07565946281545</v>
      </c>
      <c r="J191" s="663">
        <f t="shared" si="66"/>
        <v>3324.3026378512618</v>
      </c>
      <c r="K191" s="663">
        <f t="shared" si="66"/>
        <v>3509.8132547183423</v>
      </c>
      <c r="L191" s="663">
        <f t="shared" si="66"/>
        <v>3647.021131485777</v>
      </c>
      <c r="M191" s="663">
        <f t="shared" si="66"/>
        <v>3813.3698002240844</v>
      </c>
      <c r="N191" s="663">
        <f t="shared" si="66"/>
        <v>4014.03082528717</v>
      </c>
      <c r="O191" s="664">
        <f t="shared" si="66"/>
        <v>4233.7220389710064</v>
      </c>
      <c r="P191" s="564"/>
      <c r="Q191" s="559"/>
    </row>
    <row r="192" spans="2:17" s="557" customFormat="1">
      <c r="B192" s="576" t="s">
        <v>46</v>
      </c>
      <c r="C192" s="630"/>
      <c r="D192" s="577"/>
      <c r="E192" s="578">
        <f>'#27'!E155</f>
        <v>2442.7411204328332</v>
      </c>
      <c r="F192" s="578">
        <f>'#27'!F155</f>
        <v>2510.1885286943002</v>
      </c>
      <c r="G192" s="578">
        <f>'#27'!G155</f>
        <v>1863.0389259584474</v>
      </c>
      <c r="H192" s="579">
        <f>'#27'!H155</f>
        <v>1749.5225609999998</v>
      </c>
      <c r="I192" s="578">
        <f>'#27'!I155</f>
        <v>583.17418699999996</v>
      </c>
      <c r="J192" s="578">
        <f>SUM(H192:I192)</f>
        <v>2332.6967479999998</v>
      </c>
      <c r="K192" s="578">
        <f>K193*K195</f>
        <v>2502.3416706294602</v>
      </c>
      <c r="L192" s="578">
        <f>L193*L195</f>
        <v>2635.5196610605394</v>
      </c>
      <c r="M192" s="578">
        <f>M193*M195</f>
        <v>2785.6843062720427</v>
      </c>
      <c r="N192" s="578">
        <f>N193*N195</f>
        <v>2966.8193069500398</v>
      </c>
      <c r="O192" s="579">
        <f>O193*O195</f>
        <v>3162.4246557121223</v>
      </c>
      <c r="P192" s="564"/>
      <c r="Q192" s="559" t="s">
        <v>25</v>
      </c>
    </row>
    <row r="193" spans="2:18">
      <c r="B193" s="651" t="s">
        <v>177</v>
      </c>
      <c r="C193" s="674"/>
      <c r="D193" s="643"/>
      <c r="E193" s="575">
        <f>'#27'!E156</f>
        <v>0</v>
      </c>
      <c r="F193" s="575">
        <f>'#27'!F156</f>
        <v>4</v>
      </c>
      <c r="G193" s="786">
        <f>'#27'!G156</f>
        <v>3.3518939453750001</v>
      </c>
      <c r="H193" s="787">
        <f>'#27'!H156</f>
        <v>3.826819050333333</v>
      </c>
      <c r="I193" s="786">
        <f>'#27'!I156</f>
        <v>3.826819050333333</v>
      </c>
      <c r="J193" s="786">
        <f>'#27'!J156</f>
        <v>3.826819050333333</v>
      </c>
      <c r="K193" s="786">
        <f>'#27'!K156</f>
        <v>3.9624746430636777</v>
      </c>
      <c r="L193" s="786">
        <f>'#27'!L156</f>
        <v>4.0955474728079251</v>
      </c>
      <c r="M193" s="786">
        <f>'#27'!M156</f>
        <v>4.2315742698131915</v>
      </c>
      <c r="N193" s="786">
        <f>'#27'!N156</f>
        <v>4.3669826804448819</v>
      </c>
      <c r="O193" s="787">
        <f>'#27'!O156</f>
        <v>4.5018396455730372</v>
      </c>
      <c r="P193" s="564"/>
    </row>
    <row r="194" spans="2:18">
      <c r="B194" s="598" t="s">
        <v>24</v>
      </c>
      <c r="C194" s="674"/>
      <c r="D194" s="626"/>
      <c r="E194" s="627"/>
      <c r="F194" s="627"/>
      <c r="G194" s="627"/>
      <c r="H194" s="628"/>
      <c r="I194" s="627"/>
      <c r="J194" s="627"/>
      <c r="K194" s="629">
        <f>K193/SUM(H193:I193)-1</f>
        <v>-0.48227567191627096</v>
      </c>
      <c r="L194" s="629">
        <f>L193/K193-1</f>
        <v>3.358326342281881E-2</v>
      </c>
      <c r="M194" s="629">
        <f>M193/L193-1</f>
        <v>3.3213336656065184E-2</v>
      </c>
      <c r="N194" s="629">
        <f>N193/M193-1</f>
        <v>3.1999535396945333E-2</v>
      </c>
      <c r="O194" s="601">
        <f>O193/N193-1</f>
        <v>3.088103960934796E-2</v>
      </c>
      <c r="P194" s="564"/>
      <c r="Q194" s="559" t="s">
        <v>25</v>
      </c>
    </row>
    <row r="195" spans="2:18">
      <c r="B195" s="651" t="s">
        <v>76</v>
      </c>
      <c r="C195" s="674"/>
      <c r="D195" s="643"/>
      <c r="E195" s="671">
        <f>'#27'!E159</f>
        <v>0</v>
      </c>
      <c r="F195" s="671">
        <f>'#27'!F159</f>
        <v>627.54713217357505</v>
      </c>
      <c r="G195" s="671">
        <f>'#27'!G159</f>
        <v>555.81678785783186</v>
      </c>
      <c r="H195" s="672">
        <f>'#27'!H159</f>
        <v>609.56546868784176</v>
      </c>
      <c r="I195" s="671">
        <f>'#27'!I159</f>
        <v>609.56546868784176</v>
      </c>
      <c r="J195" s="671">
        <f>'#27'!J159</f>
        <v>609.56546868784176</v>
      </c>
      <c r="K195" s="671">
        <f>'#27'!K159</f>
        <v>631.5098255606041</v>
      </c>
      <c r="L195" s="671">
        <f>'#27'!L159</f>
        <v>643.50851224625546</v>
      </c>
      <c r="M195" s="671">
        <f>'#27'!M159</f>
        <v>658.30920802791923</v>
      </c>
      <c r="N195" s="671">
        <f>'#27'!N159</f>
        <v>679.37510268481265</v>
      </c>
      <c r="O195" s="672">
        <f>'#27'!O159</f>
        <v>702.47385617609632</v>
      </c>
      <c r="P195" s="564"/>
    </row>
    <row r="196" spans="2:18">
      <c r="B196" s="598" t="s">
        <v>24</v>
      </c>
      <c r="C196" s="674" t="s">
        <v>150</v>
      </c>
      <c r="D196" s="626"/>
      <c r="E196" s="627"/>
      <c r="F196" s="627"/>
      <c r="G196" s="627"/>
      <c r="H196" s="628"/>
      <c r="I196" s="627"/>
      <c r="J196" s="627"/>
      <c r="K196" s="629">
        <f>K195/I195-1</f>
        <v>3.6000000000000032E-2</v>
      </c>
      <c r="L196" s="629">
        <f>L195/K195-1</f>
        <v>1.8999999999999906E-2</v>
      </c>
      <c r="M196" s="629">
        <f>M195/L195-1</f>
        <v>2.2999999999999909E-2</v>
      </c>
      <c r="N196" s="629">
        <f>N195/M195-1</f>
        <v>3.2000000000000028E-2</v>
      </c>
      <c r="O196" s="601">
        <f>O195/N195-1</f>
        <v>3.400000000000003E-2</v>
      </c>
      <c r="P196" s="564"/>
      <c r="Q196" s="559" t="s">
        <v>25</v>
      </c>
    </row>
    <row r="197" spans="2:18" s="557" customFormat="1">
      <c r="B197" s="576" t="s">
        <v>83</v>
      </c>
      <c r="C197" s="630"/>
      <c r="D197" s="577"/>
      <c r="E197" s="578">
        <f>E198</f>
        <v>1022.1804654618736</v>
      </c>
      <c r="F197" s="578">
        <f>F198</f>
        <v>1326.1861415152998</v>
      </c>
      <c r="G197" s="578">
        <f>G198</f>
        <v>913.92247912558696</v>
      </c>
      <c r="H197" s="579">
        <f>H198</f>
        <v>743.70441738844636</v>
      </c>
      <c r="I197" s="578">
        <f>I198</f>
        <v>247.90147246281549</v>
      </c>
      <c r="J197" s="578">
        <f>SUM(H197:I197)</f>
        <v>991.60588985126185</v>
      </c>
      <c r="K197" s="578">
        <f>K198</f>
        <v>1007.4715840888821</v>
      </c>
      <c r="L197" s="578">
        <f>L198</f>
        <v>1011.5014704252376</v>
      </c>
      <c r="M197" s="578">
        <f>M198</f>
        <v>1027.6854939520415</v>
      </c>
      <c r="N197" s="578">
        <f>N198</f>
        <v>1047.2115183371302</v>
      </c>
      <c r="O197" s="579">
        <f>O198</f>
        <v>1071.2973832588841</v>
      </c>
      <c r="P197" s="564"/>
      <c r="Q197" s="559"/>
    </row>
    <row r="198" spans="2:18">
      <c r="B198" s="651" t="s">
        <v>83</v>
      </c>
      <c r="C198" s="674"/>
      <c r="D198" s="643"/>
      <c r="E198" s="575">
        <f>'#27'!E161</f>
        <v>1022.1804654618736</v>
      </c>
      <c r="F198" s="575">
        <f>'#27'!F161</f>
        <v>1326.1861415152998</v>
      </c>
      <c r="G198" s="575">
        <f>'#27'!G161</f>
        <v>913.92247912558696</v>
      </c>
      <c r="H198" s="614">
        <f>'#27'!H161</f>
        <v>743.70441738844636</v>
      </c>
      <c r="I198" s="575">
        <f>'#27'!I161</f>
        <v>247.90147246281549</v>
      </c>
      <c r="J198" s="575">
        <f>'#27'!J161</f>
        <v>991.60588985126185</v>
      </c>
      <c r="K198" s="575">
        <f>'#27'!K161</f>
        <v>1007.4715840888821</v>
      </c>
      <c r="L198" s="575">
        <f>'#27'!L161</f>
        <v>1011.5014704252376</v>
      </c>
      <c r="M198" s="575">
        <f>'#27'!M161</f>
        <v>1027.6854939520415</v>
      </c>
      <c r="N198" s="575">
        <f>'#27'!N161</f>
        <v>1047.2115183371302</v>
      </c>
      <c r="O198" s="614">
        <f>'#27'!O161</f>
        <v>1071.2973832588841</v>
      </c>
      <c r="P198" s="564"/>
    </row>
    <row r="199" spans="2:18">
      <c r="B199" s="598" t="s">
        <v>24</v>
      </c>
      <c r="C199" s="674" t="s">
        <v>178</v>
      </c>
      <c r="D199" s="626"/>
      <c r="E199" s="627"/>
      <c r="F199" s="627"/>
      <c r="G199" s="627"/>
      <c r="H199" s="628"/>
      <c r="I199" s="627"/>
      <c r="J199" s="627"/>
      <c r="K199" s="629">
        <f>K198/SUM(H198:I198)-1</f>
        <v>1.6000000000000014E-2</v>
      </c>
      <c r="L199" s="629">
        <f>L198/K198-1</f>
        <v>4.0000000000000036E-3</v>
      </c>
      <c r="M199" s="629">
        <f>M198/L198-1</f>
        <v>1.6000000000000014E-2</v>
      </c>
      <c r="N199" s="629">
        <f>N198/M198-1</f>
        <v>1.8999999999999906E-2</v>
      </c>
      <c r="O199" s="601">
        <f>O198/N198-1</f>
        <v>2.2999999999999909E-2</v>
      </c>
      <c r="P199" s="564"/>
      <c r="Q199" s="559" t="s">
        <v>25</v>
      </c>
    </row>
    <row r="200" spans="2:18" ht="12.75" thickBot="1">
      <c r="B200" s="615"/>
      <c r="C200" s="708"/>
      <c r="D200" s="708"/>
      <c r="E200" s="617"/>
      <c r="F200" s="617"/>
      <c r="G200" s="617"/>
      <c r="H200" s="618"/>
      <c r="I200" s="617"/>
      <c r="J200" s="617"/>
      <c r="K200" s="617"/>
      <c r="L200" s="617"/>
      <c r="M200" s="617"/>
      <c r="N200" s="617"/>
      <c r="O200" s="618"/>
      <c r="P200" s="564"/>
    </row>
    <row r="201" spans="2:18">
      <c r="H201" s="575"/>
      <c r="L201" s="575"/>
      <c r="M201" s="575"/>
      <c r="N201" s="575"/>
      <c r="O201" s="575"/>
    </row>
    <row r="202" spans="2:18">
      <c r="B202" s="557" t="s">
        <v>194</v>
      </c>
      <c r="P202" s="575"/>
    </row>
    <row r="203" spans="2:18">
      <c r="P203" s="575"/>
    </row>
    <row r="204" spans="2:18">
      <c r="B204" s="560" t="s">
        <v>9</v>
      </c>
      <c r="C204" s="561"/>
      <c r="D204" s="561"/>
      <c r="E204" s="562">
        <v>12</v>
      </c>
      <c r="F204" s="562">
        <v>12</v>
      </c>
      <c r="G204" s="562">
        <v>12</v>
      </c>
      <c r="H204" s="563">
        <v>9</v>
      </c>
      <c r="I204" s="562">
        <v>3</v>
      </c>
      <c r="J204" s="562">
        <v>12</v>
      </c>
      <c r="K204" s="562">
        <v>12</v>
      </c>
      <c r="L204" s="562">
        <v>12</v>
      </c>
      <c r="M204" s="562">
        <v>12</v>
      </c>
      <c r="N204" s="562">
        <v>12</v>
      </c>
      <c r="O204" s="563">
        <v>12</v>
      </c>
      <c r="P204" s="564"/>
    </row>
    <row r="205" spans="2:18">
      <c r="B205" s="565"/>
      <c r="C205" s="566"/>
      <c r="D205" s="566"/>
      <c r="E205" s="567">
        <f>E$1</f>
        <v>2019</v>
      </c>
      <c r="F205" s="567">
        <f t="shared" ref="F205:O205" si="67">F$1</f>
        <v>2020</v>
      </c>
      <c r="G205" s="567">
        <f t="shared" si="67"/>
        <v>2021</v>
      </c>
      <c r="H205" s="568">
        <f t="shared" si="67"/>
        <v>2022</v>
      </c>
      <c r="I205" s="567">
        <f t="shared" si="67"/>
        <v>2022</v>
      </c>
      <c r="J205" s="567">
        <f t="shared" si="67"/>
        <v>2022</v>
      </c>
      <c r="K205" s="567">
        <f t="shared" si="67"/>
        <v>2023</v>
      </c>
      <c r="L205" s="567">
        <f t="shared" si="67"/>
        <v>2024</v>
      </c>
      <c r="M205" s="567">
        <f t="shared" si="67"/>
        <v>2025</v>
      </c>
      <c r="N205" s="567">
        <f t="shared" si="67"/>
        <v>2026</v>
      </c>
      <c r="O205" s="568">
        <f t="shared" si="67"/>
        <v>2027</v>
      </c>
      <c r="P205" s="564"/>
    </row>
    <row r="206" spans="2:18">
      <c r="B206" s="571"/>
      <c r="C206" s="619" t="s">
        <v>86</v>
      </c>
      <c r="D206" s="572"/>
      <c r="E206" s="573">
        <f t="shared" ref="E206:O206" si="68">E$2</f>
        <v>43830</v>
      </c>
      <c r="F206" s="573">
        <f t="shared" si="68"/>
        <v>44196</v>
      </c>
      <c r="G206" s="573">
        <f t="shared" si="68"/>
        <v>44561</v>
      </c>
      <c r="H206" s="574">
        <f t="shared" si="68"/>
        <v>44834</v>
      </c>
      <c r="I206" s="573">
        <f t="shared" si="68"/>
        <v>44926</v>
      </c>
      <c r="J206" s="573">
        <f t="shared" si="68"/>
        <v>44926</v>
      </c>
      <c r="K206" s="573">
        <f t="shared" si="68"/>
        <v>45291</v>
      </c>
      <c r="L206" s="573">
        <f t="shared" si="68"/>
        <v>45657</v>
      </c>
      <c r="M206" s="573">
        <f t="shared" si="68"/>
        <v>46022</v>
      </c>
      <c r="N206" s="573">
        <f t="shared" si="68"/>
        <v>46387</v>
      </c>
      <c r="O206" s="574">
        <f t="shared" si="68"/>
        <v>46752</v>
      </c>
      <c r="P206" s="564"/>
      <c r="Q206" s="569"/>
      <c r="R206" s="570"/>
    </row>
    <row r="207" spans="2:18" s="608" customFormat="1">
      <c r="B207" s="695" t="s">
        <v>195</v>
      </c>
      <c r="C207" s="654"/>
      <c r="D207" s="654"/>
      <c r="E207" s="696">
        <f>SUM(E209,E216)</f>
        <v>92325.225107999999</v>
      </c>
      <c r="F207" s="696">
        <f t="shared" ref="F207:O207" si="69">SUM(F209,F216)</f>
        <v>106856.97310184001</v>
      </c>
      <c r="G207" s="696">
        <f t="shared" si="69"/>
        <v>133642.0993113071</v>
      </c>
      <c r="H207" s="697">
        <f t="shared" si="69"/>
        <v>100426.1539958753</v>
      </c>
      <c r="I207" s="696">
        <f t="shared" si="69"/>
        <v>33480.316648689914</v>
      </c>
      <c r="J207" s="696">
        <f t="shared" si="69"/>
        <v>133906.47064456521</v>
      </c>
      <c r="K207" s="696">
        <f t="shared" si="69"/>
        <v>159170.62544864797</v>
      </c>
      <c r="L207" s="696">
        <f t="shared" si="69"/>
        <v>182824.68791594548</v>
      </c>
      <c r="M207" s="696">
        <f t="shared" si="69"/>
        <v>210211.4881267295</v>
      </c>
      <c r="N207" s="696">
        <f t="shared" si="69"/>
        <v>241950.3240331586</v>
      </c>
      <c r="O207" s="697">
        <f t="shared" si="69"/>
        <v>277740.44325555675</v>
      </c>
      <c r="P207" s="558"/>
      <c r="Q207" s="633"/>
      <c r="R207" s="634"/>
    </row>
    <row r="208" spans="2:18">
      <c r="B208" s="598" t="s">
        <v>24</v>
      </c>
      <c r="C208" s="626"/>
      <c r="D208" s="626"/>
      <c r="E208" s="627"/>
      <c r="F208" s="627"/>
      <c r="G208" s="627"/>
      <c r="H208" s="628"/>
      <c r="I208" s="627"/>
      <c r="J208" s="629"/>
      <c r="K208" s="629">
        <f>K207/SUM(H207:I207)-1</f>
        <v>0.18867015673307308</v>
      </c>
      <c r="L208" s="629">
        <f>L207/K207-1</f>
        <v>0.14860821461638873</v>
      </c>
      <c r="M208" s="629">
        <f>M207/L207-1</f>
        <v>0.14979815102091254</v>
      </c>
      <c r="N208" s="629">
        <f>N207/M207-1</f>
        <v>0.15098525865196688</v>
      </c>
      <c r="O208" s="601">
        <f>O207/N207-1</f>
        <v>0.14792341926143981</v>
      </c>
      <c r="P208" s="564"/>
      <c r="Q208" s="559" t="s">
        <v>25</v>
      </c>
    </row>
    <row r="209" spans="2:22" s="557" customFormat="1">
      <c r="B209" s="576" t="s">
        <v>196</v>
      </c>
      <c r="C209" s="630"/>
      <c r="D209" s="577"/>
      <c r="E209" s="578">
        <f>E211*E212*E204/12</f>
        <v>10436</v>
      </c>
      <c r="F209" s="578">
        <f>F211*F212*F204/12</f>
        <v>21461</v>
      </c>
      <c r="G209" s="578">
        <f>G211*G212*G204/12</f>
        <v>32132.684208000002</v>
      </c>
      <c r="H209" s="579">
        <f>H211*H212*H204/12</f>
        <v>24454.665687999994</v>
      </c>
      <c r="I209" s="578">
        <f>I211*I212*I204/12</f>
        <v>8151.5552293333312</v>
      </c>
      <c r="J209" s="578">
        <f>SUM(H209:I209)</f>
        <v>32606.220917333325</v>
      </c>
      <c r="K209" s="578">
        <f>K211*K212*K204/12</f>
        <v>44942.784601406391</v>
      </c>
      <c r="L209" s="578">
        <f>L211*L212*L204/12</f>
        <v>55385.24060354317</v>
      </c>
      <c r="M209" s="578">
        <f>M211*M212*M204/12</f>
        <v>67126.911611494332</v>
      </c>
      <c r="N209" s="578">
        <f>N211*N212*N204/12</f>
        <v>80245.188313170613</v>
      </c>
      <c r="O209" s="579">
        <f>O211*O212*O204/12</f>
        <v>94836.43838811545</v>
      </c>
      <c r="P209" s="564"/>
      <c r="Q209" s="633"/>
    </row>
    <row r="210" spans="2:22">
      <c r="B210" s="598" t="s">
        <v>24</v>
      </c>
      <c r="C210" s="626"/>
      <c r="D210" s="626"/>
      <c r="E210" s="627"/>
      <c r="F210" s="627"/>
      <c r="G210" s="627"/>
      <c r="H210" s="628"/>
      <c r="I210" s="627"/>
      <c r="J210" s="629">
        <f>J207/G207-1</f>
        <v>1.9782039837781262E-3</v>
      </c>
      <c r="K210" s="629">
        <f>K207/SUM(H207:I207)-1</f>
        <v>0.18867015673307308</v>
      </c>
      <c r="L210" s="629">
        <f>L207/K207-1</f>
        <v>0.14860821461638873</v>
      </c>
      <c r="M210" s="629">
        <f>M207/L207-1</f>
        <v>0.14979815102091254</v>
      </c>
      <c r="N210" s="629">
        <f>N207/M207-1</f>
        <v>0.15098525865196688</v>
      </c>
      <c r="O210" s="601">
        <f>O207/N207-1</f>
        <v>0.14792341926143981</v>
      </c>
      <c r="P210" s="564"/>
      <c r="Q210" s="559" t="s">
        <v>25</v>
      </c>
      <c r="R210" s="557"/>
      <c r="S210" s="557"/>
      <c r="T210" s="557"/>
      <c r="U210" s="557"/>
      <c r="V210" s="557"/>
    </row>
    <row r="211" spans="2:22">
      <c r="B211" s="810" t="s">
        <v>197</v>
      </c>
      <c r="C211" s="908" t="s">
        <v>198</v>
      </c>
      <c r="D211" s="674"/>
      <c r="E211" s="811">
        <f>'#20'!E61</f>
        <v>9</v>
      </c>
      <c r="F211" s="811">
        <f>'#20'!F61</f>
        <v>11</v>
      </c>
      <c r="G211" s="811">
        <f>'#20'!G61</f>
        <v>14</v>
      </c>
      <c r="H211" s="812">
        <f>'#20'!H61</f>
        <v>14</v>
      </c>
      <c r="I211" s="811">
        <f>'#20'!I61</f>
        <v>14</v>
      </c>
      <c r="J211" s="813">
        <f>'#20'!J61</f>
        <v>14</v>
      </c>
      <c r="K211" s="813">
        <f>'#20'!K61</f>
        <v>18</v>
      </c>
      <c r="L211" s="813">
        <f>'#20'!L61</f>
        <v>21</v>
      </c>
      <c r="M211" s="813">
        <f>'#20'!M61</f>
        <v>24</v>
      </c>
      <c r="N211" s="813">
        <f>'#20'!N61</f>
        <v>27</v>
      </c>
      <c r="O211" s="814">
        <f>'#20'!O61</f>
        <v>30</v>
      </c>
      <c r="P211" s="564"/>
      <c r="Q211" s="564"/>
      <c r="R211" s="564" t="s">
        <v>199</v>
      </c>
      <c r="S211" s="564" t="s">
        <v>200</v>
      </c>
      <c r="T211" s="564"/>
      <c r="U211" s="564"/>
      <c r="V211" s="564"/>
    </row>
    <row r="212" spans="2:22">
      <c r="B212" s="810" t="s">
        <v>201</v>
      </c>
      <c r="C212" s="674"/>
      <c r="D212" s="674"/>
      <c r="E212" s="811">
        <f>'#20'!E63</f>
        <v>1159.5555555555557</v>
      </c>
      <c r="F212" s="811">
        <f>'#20'!F63</f>
        <v>1951</v>
      </c>
      <c r="G212" s="811">
        <f>'#20'!G63</f>
        <v>2295.1917291428572</v>
      </c>
      <c r="H212" s="812">
        <f>'#20'!H63</f>
        <v>2329.0157798095233</v>
      </c>
      <c r="I212" s="811">
        <f>'#20'!I63</f>
        <v>2329.0157798095233</v>
      </c>
      <c r="J212" s="813">
        <f>'#20'!J63</f>
        <v>2329.0157798095233</v>
      </c>
      <c r="K212" s="813">
        <f>'#20'!K63</f>
        <v>2496.8213667447994</v>
      </c>
      <c r="L212" s="813">
        <f>'#20'!L63</f>
        <v>2637.3924096925321</v>
      </c>
      <c r="M212" s="813">
        <f>'#20'!M63</f>
        <v>2796.9546504789305</v>
      </c>
      <c r="N212" s="813">
        <f>'#20'!N63</f>
        <v>2972.0440115989118</v>
      </c>
      <c r="O212" s="814">
        <f>'#20'!O63</f>
        <v>3161.2146129371822</v>
      </c>
      <c r="P212" s="564"/>
      <c r="Q212" s="564"/>
      <c r="R212" s="564"/>
      <c r="S212" s="564"/>
      <c r="T212" s="564"/>
      <c r="U212" s="564"/>
      <c r="V212" s="564"/>
    </row>
    <row r="213" spans="2:22">
      <c r="B213" s="598" t="s">
        <v>139</v>
      </c>
      <c r="C213" s="674" t="s">
        <v>202</v>
      </c>
      <c r="D213" s="675"/>
      <c r="E213" s="815"/>
      <c r="F213" s="815"/>
      <c r="G213" s="815"/>
      <c r="H213" s="816"/>
      <c r="I213" s="815"/>
      <c r="J213" s="629"/>
      <c r="K213" s="629">
        <f>'#16'!T194/100</f>
        <v>2.1000000000000001E-2</v>
      </c>
      <c r="L213" s="629">
        <f>'#16'!U194/100</f>
        <v>6.0000000000000001E-3</v>
      </c>
      <c r="M213" s="629">
        <f>'#16'!V194/100</f>
        <v>0.01</v>
      </c>
      <c r="N213" s="629">
        <f>'#16'!W194/100</f>
        <v>1.2E-2</v>
      </c>
      <c r="O213" s="601">
        <f>'#16'!X194/100</f>
        <v>1.3000000000000001E-2</v>
      </c>
      <c r="P213" s="564"/>
      <c r="Q213" s="817" t="s">
        <v>25</v>
      </c>
      <c r="R213" s="564"/>
      <c r="S213" s="564"/>
      <c r="T213" s="564"/>
      <c r="U213" s="564"/>
      <c r="V213" s="564"/>
    </row>
    <row r="214" spans="2:22">
      <c r="B214" s="598" t="s">
        <v>203</v>
      </c>
      <c r="C214" s="674" t="s">
        <v>204</v>
      </c>
      <c r="D214" s="675"/>
      <c r="E214" s="815"/>
      <c r="F214" s="815"/>
      <c r="G214" s="815"/>
      <c r="H214" s="816"/>
      <c r="I214" s="815"/>
      <c r="J214" s="629"/>
      <c r="K214" s="629">
        <v>0.05</v>
      </c>
      <c r="L214" s="629">
        <v>0.05</v>
      </c>
      <c r="M214" s="629">
        <v>0.05</v>
      </c>
      <c r="N214" s="629">
        <v>0.05</v>
      </c>
      <c r="O214" s="601">
        <v>0.05</v>
      </c>
      <c r="P214" s="564"/>
      <c r="Q214" s="817" t="s">
        <v>25</v>
      </c>
      <c r="R214" s="909" t="s">
        <v>205</v>
      </c>
      <c r="S214" s="564"/>
      <c r="T214" s="564"/>
      <c r="U214" s="564"/>
      <c r="V214" s="564"/>
    </row>
    <row r="215" spans="2:22" outlineLevel="1">
      <c r="B215" s="810"/>
      <c r="C215" s="674"/>
      <c r="D215" s="674"/>
      <c r="E215" s="811"/>
      <c r="F215" s="811"/>
      <c r="G215" s="811"/>
      <c r="H215" s="812"/>
      <c r="I215" s="811"/>
      <c r="J215" s="818"/>
      <c r="K215" s="813">
        <f>I212*(1+K213)*(1+K214)-K212</f>
        <v>0</v>
      </c>
      <c r="L215" s="813">
        <f>K212*(1+L213)*(1+L214)-L212</f>
        <v>0</v>
      </c>
      <c r="M215" s="813">
        <f>L212*(1+M213)*(1+M214)-M212</f>
        <v>0</v>
      </c>
      <c r="N215" s="813">
        <f>M212*(1+N213)*(1+N214)-N212</f>
        <v>0</v>
      </c>
      <c r="O215" s="814">
        <f>N212*(1+O213)*(1+O214)-O212</f>
        <v>0</v>
      </c>
      <c r="P215" s="564"/>
      <c r="Q215" s="564"/>
      <c r="R215" s="564"/>
      <c r="S215" s="564"/>
      <c r="T215" s="564"/>
      <c r="U215" s="564"/>
      <c r="V215" s="564"/>
    </row>
    <row r="216" spans="2:22" s="557" customFormat="1">
      <c r="B216" s="576" t="s">
        <v>206</v>
      </c>
      <c r="C216" s="630"/>
      <c r="D216" s="577"/>
      <c r="E216" s="578">
        <f>E159*E217</f>
        <v>81889.225107999999</v>
      </c>
      <c r="F216" s="578">
        <f>F159*F217</f>
        <v>85395.973101840005</v>
      </c>
      <c r="G216" s="578">
        <f>G159*G217</f>
        <v>101509.41510330711</v>
      </c>
      <c r="H216" s="579">
        <f>H159*H217</f>
        <v>75971.488307875305</v>
      </c>
      <c r="I216" s="578">
        <f>I159*I217</f>
        <v>25328.761419356582</v>
      </c>
      <c r="J216" s="578">
        <f>SUM(H216:I216)</f>
        <v>101300.24972723189</v>
      </c>
      <c r="K216" s="578">
        <f>K159*K217</f>
        <v>114227.84084724159</v>
      </c>
      <c r="L216" s="578">
        <f>L159*L217</f>
        <v>127439.44731240231</v>
      </c>
      <c r="M216" s="578">
        <f>M159*M217</f>
        <v>143084.57651523518</v>
      </c>
      <c r="N216" s="578">
        <f>N159*N217</f>
        <v>161705.13571998797</v>
      </c>
      <c r="O216" s="579">
        <f>O159*O217</f>
        <v>182904.00486744131</v>
      </c>
      <c r="P216" s="564"/>
      <c r="Q216" s="564"/>
      <c r="R216" s="564"/>
      <c r="S216" s="564"/>
      <c r="T216" s="564"/>
      <c r="U216" s="564"/>
      <c r="V216" s="564"/>
    </row>
    <row r="217" spans="2:22" s="557" customFormat="1">
      <c r="B217" s="819" t="s">
        <v>207</v>
      </c>
      <c r="C217" s="820" t="s">
        <v>160</v>
      </c>
      <c r="D217" s="820"/>
      <c r="E217" s="821">
        <f>'#20'!E67</f>
        <v>3.8991127543869482</v>
      </c>
      <c r="F217" s="821">
        <f>'#20'!F67</f>
        <v>3.4641300685204333</v>
      </c>
      <c r="G217" s="821">
        <f>'#20'!G67</f>
        <v>3.7855245704958653</v>
      </c>
      <c r="H217" s="822">
        <f>'#20'!H67</f>
        <v>3.3087309724969378</v>
      </c>
      <c r="I217" s="823">
        <f>'#20'!I67</f>
        <v>3.3087309724969378</v>
      </c>
      <c r="J217" s="821">
        <f>'#20'!J67</f>
        <v>3.3087309724969378</v>
      </c>
      <c r="K217" s="821">
        <f>'#20'!K67</f>
        <v>3.4268073288749399</v>
      </c>
      <c r="L217" s="821">
        <f>'#20'!L67</f>
        <v>3.544883685252942</v>
      </c>
      <c r="M217" s="821">
        <f>'#20'!M67</f>
        <v>3.662960041630944</v>
      </c>
      <c r="N217" s="821">
        <f>'#20'!N67</f>
        <v>3.7810363980089461</v>
      </c>
      <c r="O217" s="824">
        <f>'#20'!O67</f>
        <v>3.8991127543869482</v>
      </c>
      <c r="P217" s="638"/>
      <c r="Q217" s="767" t="s">
        <v>208</v>
      </c>
      <c r="R217" s="909" t="s">
        <v>209</v>
      </c>
    </row>
    <row r="218" spans="2:22" s="557" customFormat="1">
      <c r="B218" s="590" t="s">
        <v>210</v>
      </c>
      <c r="C218" s="654"/>
      <c r="D218" s="591"/>
      <c r="E218" s="592">
        <f t="shared" ref="E218:O218" si="70">SUM(E220,E238)</f>
        <v>85180.139775210482</v>
      </c>
      <c r="F218" s="592">
        <f t="shared" si="70"/>
        <v>98193.120017771886</v>
      </c>
      <c r="G218" s="592">
        <f t="shared" si="70"/>
        <v>124313.85308817055</v>
      </c>
      <c r="H218" s="593">
        <f t="shared" si="70"/>
        <v>96849.500034639394</v>
      </c>
      <c r="I218" s="592">
        <f t="shared" si="70"/>
        <v>32287.387299101676</v>
      </c>
      <c r="J218" s="592">
        <f t="shared" si="70"/>
        <v>129136.88733374108</v>
      </c>
      <c r="K218" s="592">
        <f t="shared" si="70"/>
        <v>150830.25591709011</v>
      </c>
      <c r="L218" s="592">
        <f t="shared" si="70"/>
        <v>170622.56580692917</v>
      </c>
      <c r="M218" s="592">
        <f t="shared" si="70"/>
        <v>192580.5601548173</v>
      </c>
      <c r="N218" s="592">
        <f t="shared" si="70"/>
        <v>218412.14481504259</v>
      </c>
      <c r="O218" s="593">
        <f t="shared" si="70"/>
        <v>246378.94722664176</v>
      </c>
      <c r="P218" s="564"/>
      <c r="Q218" s="559"/>
    </row>
    <row r="219" spans="2:22" s="557" customFormat="1">
      <c r="B219" s="655" t="s">
        <v>44</v>
      </c>
      <c r="C219" s="656"/>
      <c r="D219" s="657"/>
      <c r="E219" s="658">
        <f>IFERROR(E218/E207,"")</f>
        <v>0.92260960832284622</v>
      </c>
      <c r="F219" s="658">
        <f t="shared" ref="F219:O219" si="71">IFERROR(F218/F207,"")</f>
        <v>0.9189210321743716</v>
      </c>
      <c r="G219" s="658">
        <f t="shared" si="71"/>
        <v>0.93019979279577725</v>
      </c>
      <c r="H219" s="659">
        <f t="shared" si="71"/>
        <v>0.96438523413549415</v>
      </c>
      <c r="I219" s="658">
        <f t="shared" si="71"/>
        <v>0.96436923335864222</v>
      </c>
      <c r="J219" s="658">
        <f t="shared" si="71"/>
        <v>0.96438123349928118</v>
      </c>
      <c r="K219" s="658">
        <f t="shared" si="71"/>
        <v>0.94760107583890441</v>
      </c>
      <c r="L219" s="658">
        <f t="shared" si="71"/>
        <v>0.93325779877919823</v>
      </c>
      <c r="M219" s="658">
        <f t="shared" si="71"/>
        <v>0.91612766681294266</v>
      </c>
      <c r="N219" s="658">
        <f t="shared" si="71"/>
        <v>0.90271482663982638</v>
      </c>
      <c r="O219" s="659">
        <f t="shared" si="71"/>
        <v>0.88708343782666754</v>
      </c>
      <c r="P219" s="564"/>
      <c r="Q219" s="559"/>
    </row>
    <row r="220" spans="2:22" s="557" customFormat="1">
      <c r="B220" s="660" t="s">
        <v>211</v>
      </c>
      <c r="C220" s="661"/>
      <c r="D220" s="662"/>
      <c r="E220" s="663">
        <f>SUM(E221,E227,E232,E235)</f>
        <v>78564.932503757591</v>
      </c>
      <c r="F220" s="663">
        <f t="shared" ref="F220:O220" si="72">SUM(F221,F227,F232,F235)</f>
        <v>91595.182718009819</v>
      </c>
      <c r="G220" s="663">
        <f t="shared" si="72"/>
        <v>116233.43213762679</v>
      </c>
      <c r="H220" s="664">
        <f t="shared" si="72"/>
        <v>90117.846817283338</v>
      </c>
      <c r="I220" s="663">
        <f t="shared" si="72"/>
        <v>30043.502893316323</v>
      </c>
      <c r="J220" s="663">
        <f t="shared" si="72"/>
        <v>120161.34971059966</v>
      </c>
      <c r="K220" s="663">
        <f t="shared" si="72"/>
        <v>141328.12411842786</v>
      </c>
      <c r="L220" s="663">
        <f t="shared" si="72"/>
        <v>160725.93233298333</v>
      </c>
      <c r="M220" s="663">
        <f t="shared" si="72"/>
        <v>182213.00132894056</v>
      </c>
      <c r="N220" s="663">
        <f t="shared" si="72"/>
        <v>207476.52640066916</v>
      </c>
      <c r="O220" s="664">
        <f t="shared" si="72"/>
        <v>234823.1605137804</v>
      </c>
      <c r="P220" s="564"/>
      <c r="Q220" s="559"/>
    </row>
    <row r="221" spans="2:22" s="557" customFormat="1">
      <c r="B221" s="576" t="s">
        <v>146</v>
      </c>
      <c r="C221" s="630"/>
      <c r="D221" s="577"/>
      <c r="E221" s="578">
        <f>E222+E224</f>
        <v>69457.887401000015</v>
      </c>
      <c r="F221" s="578">
        <f t="shared" ref="F221:O221" si="73">F222+F224</f>
        <v>81720.108701649602</v>
      </c>
      <c r="G221" s="578">
        <f t="shared" si="73"/>
        <v>103099.53509004629</v>
      </c>
      <c r="H221" s="579">
        <f t="shared" si="73"/>
        <v>80154.344906454411</v>
      </c>
      <c r="I221" s="578">
        <f t="shared" si="73"/>
        <v>26721.991343473735</v>
      </c>
      <c r="J221" s="578">
        <f t="shared" si="73"/>
        <v>106876.33624992814</v>
      </c>
      <c r="K221" s="578">
        <f t="shared" si="73"/>
        <v>126554.09537767178</v>
      </c>
      <c r="L221" s="578">
        <f t="shared" si="73"/>
        <v>144635.1295556917</v>
      </c>
      <c r="M221" s="578">
        <f t="shared" si="73"/>
        <v>165422.40031375538</v>
      </c>
      <c r="N221" s="578">
        <f t="shared" si="73"/>
        <v>189338.14772126652</v>
      </c>
      <c r="O221" s="579">
        <f t="shared" si="73"/>
        <v>216093.04708456519</v>
      </c>
      <c r="P221" s="564"/>
      <c r="Q221" s="559"/>
    </row>
    <row r="222" spans="2:22">
      <c r="B222" s="810" t="s">
        <v>212</v>
      </c>
      <c r="C222" s="674"/>
      <c r="D222" s="674"/>
      <c r="E222" s="811">
        <f>'#27'!E64</f>
        <v>521.80000000000007</v>
      </c>
      <c r="F222" s="811">
        <f>'#27'!F64</f>
        <v>1073.05</v>
      </c>
      <c r="G222" s="811">
        <f>'#27'!G64</f>
        <v>1606.6342104000003</v>
      </c>
      <c r="H222" s="812">
        <f>'#27'!H64</f>
        <v>1222.7332844</v>
      </c>
      <c r="I222" s="811">
        <f>'#27'!I64</f>
        <v>407.57776146666657</v>
      </c>
      <c r="J222" s="813">
        <f>'#27'!J64</f>
        <v>1630.3110458666665</v>
      </c>
      <c r="K222" s="813">
        <f>'#27'!K64</f>
        <v>2247.1392300703196</v>
      </c>
      <c r="L222" s="813">
        <f>'#27'!L64</f>
        <v>2769.2620301771585</v>
      </c>
      <c r="M222" s="813">
        <f>'#27'!M64</f>
        <v>3356.3455805747167</v>
      </c>
      <c r="N222" s="813">
        <f>'#27'!N64</f>
        <v>4012.259415658531</v>
      </c>
      <c r="O222" s="814">
        <f>'#27'!O64</f>
        <v>4741.8219194057738</v>
      </c>
      <c r="P222" s="564"/>
    </row>
    <row r="223" spans="2:22">
      <c r="B223" s="598" t="s">
        <v>213</v>
      </c>
      <c r="C223" s="674" t="s">
        <v>214</v>
      </c>
      <c r="D223" s="674"/>
      <c r="E223" s="629">
        <f>E222/E209</f>
        <v>5.000000000000001E-2</v>
      </c>
      <c r="F223" s="629">
        <f t="shared" ref="F223:O223" si="74">F222/F209</f>
        <v>4.9999999999999996E-2</v>
      </c>
      <c r="G223" s="629">
        <f t="shared" si="74"/>
        <v>0.05</v>
      </c>
      <c r="H223" s="601">
        <f t="shared" si="74"/>
        <v>5.000000000000001E-2</v>
      </c>
      <c r="I223" s="629">
        <f t="shared" si="74"/>
        <v>0.05</v>
      </c>
      <c r="J223" s="629">
        <f t="shared" si="74"/>
        <v>5.000000000000001E-2</v>
      </c>
      <c r="K223" s="629">
        <f t="shared" si="74"/>
        <v>0.05</v>
      </c>
      <c r="L223" s="629">
        <f t="shared" si="74"/>
        <v>0.05</v>
      </c>
      <c r="M223" s="629">
        <f t="shared" si="74"/>
        <v>0.05</v>
      </c>
      <c r="N223" s="629">
        <f t="shared" si="74"/>
        <v>0.05</v>
      </c>
      <c r="O223" s="601">
        <f t="shared" si="74"/>
        <v>5.0000000000000017E-2</v>
      </c>
      <c r="P223" s="564"/>
      <c r="Q223" s="559" t="s">
        <v>25</v>
      </c>
    </row>
    <row r="224" spans="2:22">
      <c r="B224" s="810" t="s">
        <v>215</v>
      </c>
      <c r="C224" s="674"/>
      <c r="D224" s="674"/>
      <c r="E224" s="811">
        <f>E207*E225</f>
        <v>68936.087401000012</v>
      </c>
      <c r="F224" s="811">
        <f>F207*F225</f>
        <v>80647.058701649599</v>
      </c>
      <c r="G224" s="811">
        <f>G207*G225</f>
        <v>101492.90087964629</v>
      </c>
      <c r="H224" s="812">
        <f>H207*H225</f>
        <v>78931.611622054406</v>
      </c>
      <c r="I224" s="811">
        <f>I207*I225</f>
        <v>26314.41358200707</v>
      </c>
      <c r="J224" s="813">
        <f>SUM(H224:I224)</f>
        <v>105246.02520406147</v>
      </c>
      <c r="K224" s="813">
        <f>K207*K225</f>
        <v>124306.95614760146</v>
      </c>
      <c r="L224" s="813">
        <f>L207*L225</f>
        <v>141865.86752551454</v>
      </c>
      <c r="M224" s="813">
        <f>M207*M225</f>
        <v>162066.05473318067</v>
      </c>
      <c r="N224" s="813">
        <f>N207*N225</f>
        <v>185325.88830560798</v>
      </c>
      <c r="O224" s="814">
        <f>O207*O225</f>
        <v>211351.22516515941</v>
      </c>
      <c r="P224" s="564"/>
    </row>
    <row r="225" spans="2:18">
      <c r="B225" s="598" t="s">
        <v>216</v>
      </c>
      <c r="C225" s="780" t="s">
        <v>217</v>
      </c>
      <c r="D225" s="626"/>
      <c r="E225" s="629">
        <f>'#27'!E67</f>
        <v>0.74666579280321388</v>
      </c>
      <c r="F225" s="629">
        <f>'#27'!F67</f>
        <v>0.75471966274759572</v>
      </c>
      <c r="G225" s="629">
        <f>'#27'!G67</f>
        <v>0.75943809175900345</v>
      </c>
      <c r="H225" s="601">
        <f>'#27'!H67</f>
        <v>0.78596668777434497</v>
      </c>
      <c r="I225" s="629">
        <f>'#27'!I67</f>
        <v>0.78596668777434497</v>
      </c>
      <c r="J225" s="629">
        <f>'#27'!J67</f>
        <v>0.78596668777434497</v>
      </c>
      <c r="K225" s="629">
        <f>'#27'!K67</f>
        <v>0.78096668777434497</v>
      </c>
      <c r="L225" s="629">
        <f>'#27'!L67</f>
        <v>0.77596668777434497</v>
      </c>
      <c r="M225" s="629">
        <f>'#27'!M67</f>
        <v>0.77096668777434496</v>
      </c>
      <c r="N225" s="629">
        <f>'#27'!N67</f>
        <v>0.76596668777434496</v>
      </c>
      <c r="O225" s="601">
        <f>'#27'!O67</f>
        <v>0.76096668777434495</v>
      </c>
      <c r="P225" s="564"/>
      <c r="Q225" s="559" t="s">
        <v>25</v>
      </c>
      <c r="R225" s="909" t="s">
        <v>205</v>
      </c>
    </row>
    <row r="226" spans="2:18">
      <c r="B226" s="598"/>
      <c r="C226" s="780"/>
      <c r="D226" s="626"/>
      <c r="E226" s="629"/>
      <c r="F226" s="629"/>
      <c r="G226" s="629"/>
      <c r="H226" s="601"/>
      <c r="I226" s="629"/>
      <c r="J226" s="629"/>
      <c r="K226" s="629"/>
      <c r="L226" s="629"/>
      <c r="M226" s="629"/>
      <c r="N226" s="629"/>
      <c r="O226" s="601"/>
      <c r="P226" s="564"/>
    </row>
    <row r="227" spans="2:18" s="557" customFormat="1">
      <c r="B227" s="576" t="s">
        <v>46</v>
      </c>
      <c r="C227" s="630"/>
      <c r="D227" s="577"/>
      <c r="E227" s="578">
        <f>'#27'!E68</f>
        <v>2569.7182096969714</v>
      </c>
      <c r="F227" s="578">
        <f>'#27'!F68</f>
        <v>3027.9131521926161</v>
      </c>
      <c r="G227" s="578">
        <f>'#27'!G68</f>
        <v>2879.4606535700004</v>
      </c>
      <c r="H227" s="579">
        <f>'#27'!H68</f>
        <v>2378.5846799999995</v>
      </c>
      <c r="I227" s="578">
        <f>'#27'!I68</f>
        <v>792.86155999999994</v>
      </c>
      <c r="J227" s="578">
        <f t="shared" ref="J227:O227" si="75">J228*J229</f>
        <v>3171.4462399999998</v>
      </c>
      <c r="K227" s="578">
        <f t="shared" si="75"/>
        <v>3680.635417813387</v>
      </c>
      <c r="L227" s="578">
        <f t="shared" si="75"/>
        <v>4375.6620725438142</v>
      </c>
      <c r="M227" s="578">
        <f t="shared" si="75"/>
        <v>4476.3023002123218</v>
      </c>
      <c r="N227" s="578">
        <f t="shared" si="75"/>
        <v>5279.4788272218475</v>
      </c>
      <c r="O227" s="579">
        <f t="shared" si="75"/>
        <v>5458.9811073473902</v>
      </c>
      <c r="P227" s="564"/>
      <c r="Q227" s="559"/>
    </row>
    <row r="228" spans="2:18">
      <c r="B228" s="651" t="s">
        <v>103</v>
      </c>
      <c r="C228" s="674"/>
      <c r="D228" s="643"/>
      <c r="E228" s="575">
        <f>'#27'!E69</f>
        <v>0</v>
      </c>
      <c r="F228" s="575">
        <f>'#27'!F69</f>
        <v>6</v>
      </c>
      <c r="G228" s="575">
        <f>'#27'!G69</f>
        <v>6</v>
      </c>
      <c r="H228" s="614">
        <f>'#27'!H69</f>
        <v>5.3560615464466821</v>
      </c>
      <c r="I228" s="575">
        <f>'#27'!I69</f>
        <v>5.3560615464466821</v>
      </c>
      <c r="J228" s="575">
        <f>'#27'!J69</f>
        <v>5.3560615464466821</v>
      </c>
      <c r="K228" s="575">
        <f>'#27'!K69</f>
        <v>6</v>
      </c>
      <c r="L228" s="575">
        <f>'#27'!L69</f>
        <v>7</v>
      </c>
      <c r="M228" s="575">
        <f>'#27'!M69</f>
        <v>7</v>
      </c>
      <c r="N228" s="575">
        <f>'#27'!N69</f>
        <v>8</v>
      </c>
      <c r="O228" s="614">
        <f>'#27'!O69</f>
        <v>8</v>
      </c>
      <c r="P228" s="564"/>
    </row>
    <row r="229" spans="2:18">
      <c r="B229" s="651" t="s">
        <v>52</v>
      </c>
      <c r="C229" s="674"/>
      <c r="D229" s="643"/>
      <c r="E229" s="671">
        <f>'#27'!E71</f>
        <v>0</v>
      </c>
      <c r="F229" s="671">
        <f>'#27'!F71</f>
        <v>504.65219203210268</v>
      </c>
      <c r="G229" s="671">
        <f>'#27'!G71</f>
        <v>479.91010892833339</v>
      </c>
      <c r="H229" s="672">
        <f>'#27'!H71</f>
        <v>592.12281496354353</v>
      </c>
      <c r="I229" s="671">
        <f>'#27'!I71</f>
        <v>592.12281496354353</v>
      </c>
      <c r="J229" s="671">
        <f>'#27'!J71</f>
        <v>592.12281496354353</v>
      </c>
      <c r="K229" s="671">
        <f>'#27'!K71</f>
        <v>613.43923630223117</v>
      </c>
      <c r="L229" s="671">
        <f>'#27'!L71</f>
        <v>625.0945817919735</v>
      </c>
      <c r="M229" s="671">
        <f>'#27'!M71</f>
        <v>639.47175717318885</v>
      </c>
      <c r="N229" s="671">
        <f>'#27'!N71</f>
        <v>659.93485340273094</v>
      </c>
      <c r="O229" s="672">
        <f>'#27'!O71</f>
        <v>682.37263841842378</v>
      </c>
      <c r="P229" s="564"/>
    </row>
    <row r="230" spans="2:18">
      <c r="B230" s="598" t="s">
        <v>24</v>
      </c>
      <c r="C230" s="674" t="s">
        <v>150</v>
      </c>
      <c r="D230" s="626"/>
      <c r="E230" s="627"/>
      <c r="F230" s="627"/>
      <c r="G230" s="627"/>
      <c r="H230" s="628"/>
      <c r="I230" s="627"/>
      <c r="J230" s="627"/>
      <c r="K230" s="629">
        <f>K229/I229-1</f>
        <v>3.6000000000000032E-2</v>
      </c>
      <c r="L230" s="629">
        <f>L229/K229-1</f>
        <v>1.8999999999999906E-2</v>
      </c>
      <c r="M230" s="629">
        <f>M229/L229-1</f>
        <v>2.2999999999999909E-2</v>
      </c>
      <c r="N230" s="629">
        <f>N229/M229-1</f>
        <v>3.2000000000000028E-2</v>
      </c>
      <c r="O230" s="601">
        <f>O229/N229-1</f>
        <v>3.400000000000003E-2</v>
      </c>
      <c r="P230" s="564"/>
      <c r="Q230" s="559" t="s">
        <v>25</v>
      </c>
    </row>
    <row r="231" spans="2:18">
      <c r="B231" s="598"/>
      <c r="C231" s="674"/>
      <c r="D231" s="626"/>
      <c r="E231" s="627"/>
      <c r="F231" s="627"/>
      <c r="G231" s="627"/>
      <c r="H231" s="628"/>
      <c r="I231" s="627"/>
      <c r="J231" s="627"/>
      <c r="K231" s="629"/>
      <c r="L231" s="629"/>
      <c r="M231" s="629"/>
      <c r="N231" s="629"/>
      <c r="O231" s="601"/>
      <c r="P231" s="564"/>
    </row>
    <row r="232" spans="2:18" s="557" customFormat="1">
      <c r="B232" s="576" t="s">
        <v>151</v>
      </c>
      <c r="C232" s="630"/>
      <c r="D232" s="577"/>
      <c r="E232" s="578">
        <f>E207*E233</f>
        <v>5272.0158449999999</v>
      </c>
      <c r="F232" s="578">
        <f>F207*F233</f>
        <v>5966.0550516607991</v>
      </c>
      <c r="G232" s="578">
        <f>G207*G233</f>
        <v>9547.464847818499</v>
      </c>
      <c r="H232" s="579">
        <f>H207*H233</f>
        <v>7009.6191351152002</v>
      </c>
      <c r="I232" s="578">
        <f>I207*I233</f>
        <v>2336.8839579380069</v>
      </c>
      <c r="J232" s="578">
        <f>SUM(H232:I232)</f>
        <v>9346.5030930532066</v>
      </c>
      <c r="K232" s="578">
        <f>K207*K233</f>
        <v>10314.056169282467</v>
      </c>
      <c r="L232" s="578">
        <f>L207*L233</f>
        <v>10932.686202472958</v>
      </c>
      <c r="M232" s="578">
        <f>M207*M233</f>
        <v>11519.324940661601</v>
      </c>
      <c r="N232" s="578">
        <f>N207*N233</f>
        <v>12048.821576157654</v>
      </c>
      <c r="O232" s="579">
        <f>O207*O233</f>
        <v>12442.422245496122</v>
      </c>
      <c r="P232" s="564"/>
      <c r="Q232" s="559"/>
    </row>
    <row r="233" spans="2:18">
      <c r="B233" s="598" t="s">
        <v>216</v>
      </c>
      <c r="C233" s="780" t="s">
        <v>218</v>
      </c>
      <c r="D233" s="626"/>
      <c r="E233" s="629">
        <f>'#27'!E74</f>
        <v>5.7102658984399042E-2</v>
      </c>
      <c r="F233" s="629">
        <f>'#27'!F74</f>
        <v>5.5832154687507872E-2</v>
      </c>
      <c r="G233" s="629">
        <f>'#27'!G74</f>
        <v>7.144054827796853E-2</v>
      </c>
      <c r="H233" s="601">
        <f>'#27'!H74</f>
        <v>6.9798741226345273E-2</v>
      </c>
      <c r="I233" s="629">
        <f>'#27'!I74</f>
        <v>6.9798741226345273E-2</v>
      </c>
      <c r="J233" s="629">
        <f>'#27'!J74</f>
        <v>6.9798741226345273E-2</v>
      </c>
      <c r="K233" s="629">
        <f>'#27'!K74</f>
        <v>6.4798741226345269E-2</v>
      </c>
      <c r="L233" s="629">
        <f>'#27'!L74</f>
        <v>5.9798741226345271E-2</v>
      </c>
      <c r="M233" s="629">
        <f>'#27'!M74</f>
        <v>5.4798741226345274E-2</v>
      </c>
      <c r="N233" s="629">
        <f>'#27'!N74</f>
        <v>4.9798741226345276E-2</v>
      </c>
      <c r="O233" s="601">
        <f>'#27'!O74</f>
        <v>4.4798741226345279E-2</v>
      </c>
      <c r="P233" s="564"/>
      <c r="Q233" s="559" t="s">
        <v>25</v>
      </c>
    </row>
    <row r="234" spans="2:18">
      <c r="B234" s="598"/>
      <c r="C234" s="674"/>
      <c r="D234" s="626"/>
      <c r="E234" s="627"/>
      <c r="F234" s="627"/>
      <c r="G234" s="627"/>
      <c r="H234" s="628"/>
      <c r="I234" s="627"/>
      <c r="J234" s="627"/>
      <c r="K234" s="629"/>
      <c r="L234" s="629"/>
      <c r="M234" s="629"/>
      <c r="N234" s="629"/>
      <c r="O234" s="601"/>
      <c r="P234" s="564"/>
    </row>
    <row r="235" spans="2:18" s="557" customFormat="1">
      <c r="B235" s="576" t="s">
        <v>67</v>
      </c>
      <c r="C235" s="630"/>
      <c r="D235" s="577"/>
      <c r="E235" s="578">
        <f>'#27'!E75</f>
        <v>1265.3110480606031</v>
      </c>
      <c r="F235" s="578">
        <f>'#27'!F75</f>
        <v>881.10581250680013</v>
      </c>
      <c r="G235" s="578">
        <f>'#27'!G75</f>
        <v>706.97154619200012</v>
      </c>
      <c r="H235" s="579">
        <f>'#27'!H75</f>
        <v>575.29809571374005</v>
      </c>
      <c r="I235" s="578">
        <f>'#27'!I75</f>
        <v>191.76603190458002</v>
      </c>
      <c r="J235" s="578">
        <f>'#27'!J75</f>
        <v>767.06412761832007</v>
      </c>
      <c r="K235" s="578">
        <f>'#27'!K75</f>
        <v>779.33715366021318</v>
      </c>
      <c r="L235" s="578">
        <f>'#27'!L75</f>
        <v>782.45450227485401</v>
      </c>
      <c r="M235" s="578">
        <f>'#27'!M75</f>
        <v>794.97377431125165</v>
      </c>
      <c r="N235" s="578">
        <f>'#27'!N75</f>
        <v>810.07827602316536</v>
      </c>
      <c r="O235" s="579">
        <f>'#27'!O75</f>
        <v>828.71007637169805</v>
      </c>
      <c r="P235" s="564"/>
      <c r="Q235" s="559"/>
    </row>
    <row r="236" spans="2:18">
      <c r="B236" s="598" t="s">
        <v>24</v>
      </c>
      <c r="C236" s="674" t="s">
        <v>178</v>
      </c>
      <c r="D236" s="626"/>
      <c r="E236" s="627"/>
      <c r="F236" s="627"/>
      <c r="G236" s="627"/>
      <c r="H236" s="628"/>
      <c r="I236" s="627"/>
      <c r="J236" s="627"/>
      <c r="K236" s="629">
        <f>K235/SUM(H235:I235)-1</f>
        <v>1.6000000000000014E-2</v>
      </c>
      <c r="L236" s="629">
        <f>L235/K235-1</f>
        <v>4.0000000000000036E-3</v>
      </c>
      <c r="M236" s="629">
        <f>M235/L235-1</f>
        <v>1.6000000000000014E-2</v>
      </c>
      <c r="N236" s="629">
        <f>N235/M235-1</f>
        <v>1.8999999999999906E-2</v>
      </c>
      <c r="O236" s="601">
        <f>O235/N235-1</f>
        <v>2.2999999999999909E-2</v>
      </c>
      <c r="P236" s="564"/>
      <c r="Q236" s="559" t="s">
        <v>25</v>
      </c>
    </row>
    <row r="237" spans="2:18">
      <c r="B237" s="651"/>
      <c r="C237" s="674"/>
      <c r="D237" s="643"/>
      <c r="E237" s="575"/>
      <c r="F237" s="575"/>
      <c r="G237" s="575"/>
      <c r="H237" s="614"/>
      <c r="I237" s="575"/>
      <c r="J237" s="575"/>
      <c r="K237" s="575"/>
      <c r="L237" s="575"/>
      <c r="M237" s="575"/>
      <c r="N237" s="575"/>
      <c r="O237" s="614"/>
      <c r="P237" s="564"/>
    </row>
    <row r="238" spans="2:18" s="557" customFormat="1">
      <c r="B238" s="660" t="s">
        <v>219</v>
      </c>
      <c r="C238" s="661"/>
      <c r="D238" s="662"/>
      <c r="E238" s="663">
        <f>SUM(E239,E244)</f>
        <v>6615.2072714528977</v>
      </c>
      <c r="F238" s="663">
        <f t="shared" ref="F238:O238" si="76">SUM(F239,F244)</f>
        <v>6597.9372997620621</v>
      </c>
      <c r="G238" s="663">
        <f t="shared" si="76"/>
        <v>8080.4209505437666</v>
      </c>
      <c r="H238" s="664">
        <f t="shared" si="76"/>
        <v>6731.653217356059</v>
      </c>
      <c r="I238" s="663">
        <f t="shared" si="76"/>
        <v>2243.884405785353</v>
      </c>
      <c r="J238" s="663">
        <f t="shared" si="76"/>
        <v>8975.537623141412</v>
      </c>
      <c r="K238" s="663">
        <f t="shared" si="76"/>
        <v>9502.1317986622525</v>
      </c>
      <c r="L238" s="663">
        <f t="shared" si="76"/>
        <v>9896.6334739458307</v>
      </c>
      <c r="M238" s="663">
        <f t="shared" si="76"/>
        <v>10367.558825876731</v>
      </c>
      <c r="N238" s="663">
        <f t="shared" si="76"/>
        <v>10935.618414373423</v>
      </c>
      <c r="O238" s="664">
        <f t="shared" si="76"/>
        <v>11555.786712861367</v>
      </c>
      <c r="P238" s="564"/>
      <c r="Q238" s="559"/>
    </row>
    <row r="239" spans="2:18" s="557" customFormat="1">
      <c r="B239" s="576" t="s">
        <v>46</v>
      </c>
      <c r="C239" s="630"/>
      <c r="D239" s="577"/>
      <c r="E239" s="578">
        <f>'#27'!E167</f>
        <v>4980.8952934846247</v>
      </c>
      <c r="F239" s="578">
        <f>'#27'!F167</f>
        <v>4785.3243740944754</v>
      </c>
      <c r="G239" s="578">
        <f>'#27'!G167</f>
        <v>6030.7472213081346</v>
      </c>
      <c r="H239" s="579">
        <f>'#27'!H167</f>
        <v>5063.7312201905643</v>
      </c>
      <c r="I239" s="578">
        <f>'#27'!I167</f>
        <v>1687.910406730188</v>
      </c>
      <c r="J239" s="578">
        <f>SUM(H239:I239)</f>
        <v>6751.6416269207521</v>
      </c>
      <c r="K239" s="578">
        <f>K240*K242</f>
        <v>7242.6534665020617</v>
      </c>
      <c r="L239" s="578">
        <f>L240*L242</f>
        <v>7628.1172284569993</v>
      </c>
      <c r="M239" s="578">
        <f>M240*M242</f>
        <v>8062.7463204600781</v>
      </c>
      <c r="N239" s="578">
        <f>N240*N242</f>
        <v>8587.0144713538539</v>
      </c>
      <c r="O239" s="579">
        <f>O240*O242</f>
        <v>9153.1648791523494</v>
      </c>
      <c r="P239" s="564"/>
      <c r="Q239" s="559"/>
    </row>
    <row r="240" spans="2:18">
      <c r="B240" s="651" t="s">
        <v>177</v>
      </c>
      <c r="C240" s="674"/>
      <c r="D240" s="643"/>
      <c r="E240" s="575">
        <f>'#27'!E168</f>
        <v>0</v>
      </c>
      <c r="F240" s="575">
        <f>'#27'!F168</f>
        <v>10</v>
      </c>
      <c r="G240" s="786">
        <f>'#27'!G168</f>
        <v>11</v>
      </c>
      <c r="H240" s="787">
        <f>'#27'!H168</f>
        <v>9.3731077062816954</v>
      </c>
      <c r="I240" s="786">
        <f>'#27'!I168</f>
        <v>9.3731077062816954</v>
      </c>
      <c r="J240" s="786">
        <f>'#27'!J168</f>
        <v>9.3731077062816954</v>
      </c>
      <c r="K240" s="786">
        <f>'#27'!K168</f>
        <v>9.7053717785822275</v>
      </c>
      <c r="L240" s="786">
        <f>'#27'!L168</f>
        <v>10.031309835638746</v>
      </c>
      <c r="M240" s="786">
        <f>'#27'!M168</f>
        <v>10.364483106311113</v>
      </c>
      <c r="N240" s="786">
        <f>'#27'!N168</f>
        <v>10.696141750342557</v>
      </c>
      <c r="O240" s="787">
        <f>'#27'!O168</f>
        <v>11.026449727402087</v>
      </c>
      <c r="P240" s="564"/>
    </row>
    <row r="241" spans="2:18">
      <c r="B241" s="598" t="s">
        <v>24</v>
      </c>
      <c r="C241" s="674" t="s">
        <v>220</v>
      </c>
      <c r="D241" s="626"/>
      <c r="E241" s="627"/>
      <c r="F241" s="627"/>
      <c r="G241" s="627"/>
      <c r="H241" s="628"/>
      <c r="I241" s="627"/>
      <c r="J241" s="627"/>
      <c r="K241" s="629">
        <f>K240/J240-1</f>
        <v>3.544865616745807E-2</v>
      </c>
      <c r="L241" s="629">
        <f>L240/K240-1</f>
        <v>3.358326342281881E-2</v>
      </c>
      <c r="M241" s="629">
        <f>M240/L240-1</f>
        <v>3.3213336656065184E-2</v>
      </c>
      <c r="N241" s="629">
        <f>N240/M240-1</f>
        <v>3.1999535396945333E-2</v>
      </c>
      <c r="O241" s="601">
        <f>O240/N240-1</f>
        <v>3.088103960934796E-2</v>
      </c>
      <c r="P241" s="564"/>
      <c r="Q241" s="559" t="s">
        <v>25</v>
      </c>
    </row>
    <row r="242" spans="2:18">
      <c r="B242" s="651" t="s">
        <v>76</v>
      </c>
      <c r="C242" s="674"/>
      <c r="D242" s="643"/>
      <c r="E242" s="671">
        <f>'#27'!E171</f>
        <v>0</v>
      </c>
      <c r="F242" s="671">
        <f>'#27'!F171</f>
        <v>478.53243740944754</v>
      </c>
      <c r="G242" s="671">
        <f>'#27'!G171</f>
        <v>548.24974739164861</v>
      </c>
      <c r="H242" s="672">
        <f>'#27'!H171</f>
        <v>720.32049972027085</v>
      </c>
      <c r="I242" s="671">
        <f>'#27'!I171</f>
        <v>720.32049972027085</v>
      </c>
      <c r="J242" s="671">
        <f>'#27'!J171</f>
        <v>720.32049972027085</v>
      </c>
      <c r="K242" s="671">
        <f>'#27'!K171</f>
        <v>746.25203771020063</v>
      </c>
      <c r="L242" s="671">
        <f>'#27'!L171</f>
        <v>760.43082642669435</v>
      </c>
      <c r="M242" s="671">
        <f>'#27'!M171</f>
        <v>777.92073543450829</v>
      </c>
      <c r="N242" s="671">
        <f>'#27'!N171</f>
        <v>802.8141989684126</v>
      </c>
      <c r="O242" s="672">
        <f>'#27'!O171</f>
        <v>830.10988173333863</v>
      </c>
      <c r="P242" s="564"/>
    </row>
    <row r="243" spans="2:18">
      <c r="B243" s="598" t="s">
        <v>24</v>
      </c>
      <c r="C243" s="674" t="s">
        <v>150</v>
      </c>
      <c r="D243" s="626"/>
      <c r="E243" s="627"/>
      <c r="F243" s="627"/>
      <c r="G243" s="627"/>
      <c r="H243" s="628"/>
      <c r="I243" s="627"/>
      <c r="J243" s="627"/>
      <c r="K243" s="629">
        <f>K242/I242-1</f>
        <v>3.6000000000000032E-2</v>
      </c>
      <c r="L243" s="629">
        <f>L242/K242-1</f>
        <v>1.8999999999999906E-2</v>
      </c>
      <c r="M243" s="629">
        <f>M242/L242-1</f>
        <v>2.2999999999999909E-2</v>
      </c>
      <c r="N243" s="629">
        <f>N242/M242-1</f>
        <v>3.2000000000000028E-2</v>
      </c>
      <c r="O243" s="601">
        <f>O242/N242-1</f>
        <v>3.400000000000003E-2</v>
      </c>
      <c r="P243" s="564"/>
      <c r="Q243" s="559" t="s">
        <v>25</v>
      </c>
    </row>
    <row r="244" spans="2:18" s="557" customFormat="1">
      <c r="B244" s="576" t="s">
        <v>83</v>
      </c>
      <c r="C244" s="630"/>
      <c r="D244" s="577"/>
      <c r="E244" s="578">
        <f>E245</f>
        <v>1634.3119779682727</v>
      </c>
      <c r="F244" s="578">
        <f>F245</f>
        <v>1812.6129256675868</v>
      </c>
      <c r="G244" s="578">
        <f>G245</f>
        <v>2049.6737292356315</v>
      </c>
      <c r="H244" s="579">
        <f>H245</f>
        <v>1667.921997165495</v>
      </c>
      <c r="I244" s="578">
        <f>I245</f>
        <v>555.973999055165</v>
      </c>
      <c r="J244" s="578">
        <f>SUM(H244:I244)</f>
        <v>2223.89599622066</v>
      </c>
      <c r="K244" s="578">
        <f>K245</f>
        <v>2259.4783321601903</v>
      </c>
      <c r="L244" s="578">
        <f>L245</f>
        <v>2268.5162454888309</v>
      </c>
      <c r="M244" s="578">
        <f>M245</f>
        <v>2304.8125054166521</v>
      </c>
      <c r="N244" s="578">
        <f>N245</f>
        <v>2348.6039430195683</v>
      </c>
      <c r="O244" s="579">
        <f>O245</f>
        <v>2402.6218337090181</v>
      </c>
      <c r="P244" s="564"/>
      <c r="Q244" s="559"/>
    </row>
    <row r="245" spans="2:18">
      <c r="B245" s="651" t="s">
        <v>83</v>
      </c>
      <c r="C245" s="674"/>
      <c r="D245" s="643"/>
      <c r="E245" s="575">
        <f>'#27'!E173</f>
        <v>1634.3119779682727</v>
      </c>
      <c r="F245" s="575">
        <f>'#27'!F173</f>
        <v>1812.6129256675868</v>
      </c>
      <c r="G245" s="575">
        <f>'#27'!G173</f>
        <v>2049.6737292356315</v>
      </c>
      <c r="H245" s="614">
        <f>'#27'!H173</f>
        <v>1667.921997165495</v>
      </c>
      <c r="I245" s="575">
        <f>'#27'!I173</f>
        <v>555.973999055165</v>
      </c>
      <c r="J245" s="575">
        <f>'#27'!J173</f>
        <v>2223.89599622066</v>
      </c>
      <c r="K245" s="575">
        <f>'#27'!K173</f>
        <v>2259.4783321601903</v>
      </c>
      <c r="L245" s="575">
        <f>'#27'!L173</f>
        <v>2268.5162454888309</v>
      </c>
      <c r="M245" s="575">
        <f>'#27'!M173</f>
        <v>2304.8125054166521</v>
      </c>
      <c r="N245" s="575">
        <f>'#27'!N173</f>
        <v>2348.6039430195683</v>
      </c>
      <c r="O245" s="614">
        <f>'#27'!O173</f>
        <v>2402.6218337090181</v>
      </c>
      <c r="P245" s="564"/>
    </row>
    <row r="246" spans="2:18">
      <c r="B246" s="598" t="s">
        <v>24</v>
      </c>
      <c r="C246" s="674" t="s">
        <v>178</v>
      </c>
      <c r="D246" s="626"/>
      <c r="E246" s="627"/>
      <c r="F246" s="627"/>
      <c r="G246" s="627"/>
      <c r="H246" s="628"/>
      <c r="I246" s="627"/>
      <c r="J246" s="627"/>
      <c r="K246" s="629">
        <f>K245/SUM(H245:I245)-1</f>
        <v>1.6000000000000014E-2</v>
      </c>
      <c r="L246" s="629">
        <f>L245/K245-1</f>
        <v>4.0000000000000036E-3</v>
      </c>
      <c r="M246" s="629">
        <f>M245/L245-1</f>
        <v>1.6000000000000014E-2</v>
      </c>
      <c r="N246" s="629">
        <f>N245/M245-1</f>
        <v>1.8999999999999906E-2</v>
      </c>
      <c r="O246" s="601">
        <f>O245/N245-1</f>
        <v>2.2999999999999909E-2</v>
      </c>
      <c r="P246" s="564"/>
      <c r="Q246" s="559" t="s">
        <v>25</v>
      </c>
    </row>
    <row r="247" spans="2:18" ht="12.75" thickBot="1">
      <c r="B247" s="615"/>
      <c r="C247" s="708"/>
      <c r="D247" s="708"/>
      <c r="E247" s="617"/>
      <c r="F247" s="617"/>
      <c r="G247" s="617"/>
      <c r="H247" s="618"/>
      <c r="I247" s="617"/>
      <c r="J247" s="617"/>
      <c r="K247" s="617"/>
      <c r="L247" s="617"/>
      <c r="M247" s="617"/>
      <c r="N247" s="617"/>
      <c r="O247" s="618"/>
      <c r="P247" s="564"/>
    </row>
    <row r="249" spans="2:18">
      <c r="B249" s="557" t="s">
        <v>221</v>
      </c>
      <c r="P249" s="575"/>
    </row>
    <row r="250" spans="2:18">
      <c r="P250" s="575"/>
    </row>
    <row r="251" spans="2:18">
      <c r="B251" s="560" t="s">
        <v>9</v>
      </c>
      <c r="C251" s="561"/>
      <c r="D251" s="561"/>
      <c r="E251" s="562">
        <v>12</v>
      </c>
      <c r="F251" s="562">
        <v>12</v>
      </c>
      <c r="G251" s="562">
        <v>12</v>
      </c>
      <c r="H251" s="563">
        <v>9</v>
      </c>
      <c r="I251" s="562">
        <v>3</v>
      </c>
      <c r="J251" s="562">
        <v>12</v>
      </c>
      <c r="K251" s="562">
        <v>12</v>
      </c>
      <c r="L251" s="562">
        <v>12</v>
      </c>
      <c r="M251" s="562">
        <v>12</v>
      </c>
      <c r="N251" s="562">
        <v>12</v>
      </c>
      <c r="O251" s="563">
        <v>12</v>
      </c>
      <c r="P251" s="564"/>
    </row>
    <row r="252" spans="2:18">
      <c r="B252" s="565"/>
      <c r="C252" s="566"/>
      <c r="D252" s="566"/>
      <c r="E252" s="567">
        <f>E$1</f>
        <v>2019</v>
      </c>
      <c r="F252" s="567">
        <f t="shared" ref="F252:O252" si="77">F$1</f>
        <v>2020</v>
      </c>
      <c r="G252" s="567">
        <f t="shared" si="77"/>
        <v>2021</v>
      </c>
      <c r="H252" s="568">
        <f t="shared" si="77"/>
        <v>2022</v>
      </c>
      <c r="I252" s="567">
        <f t="shared" si="77"/>
        <v>2022</v>
      </c>
      <c r="J252" s="567">
        <f t="shared" si="77"/>
        <v>2022</v>
      </c>
      <c r="K252" s="567">
        <f t="shared" si="77"/>
        <v>2023</v>
      </c>
      <c r="L252" s="567">
        <f t="shared" si="77"/>
        <v>2024</v>
      </c>
      <c r="M252" s="567">
        <f t="shared" si="77"/>
        <v>2025</v>
      </c>
      <c r="N252" s="567">
        <f t="shared" si="77"/>
        <v>2026</v>
      </c>
      <c r="O252" s="568">
        <f t="shared" si="77"/>
        <v>2027</v>
      </c>
      <c r="P252" s="564"/>
    </row>
    <row r="253" spans="2:18">
      <c r="B253" s="571"/>
      <c r="C253" s="619" t="s">
        <v>86</v>
      </c>
      <c r="D253" s="572"/>
      <c r="E253" s="573">
        <f t="shared" ref="E253:O253" si="78">E$2</f>
        <v>43830</v>
      </c>
      <c r="F253" s="573">
        <f t="shared" si="78"/>
        <v>44196</v>
      </c>
      <c r="G253" s="573">
        <f t="shared" si="78"/>
        <v>44561</v>
      </c>
      <c r="H253" s="574">
        <f t="shared" si="78"/>
        <v>44834</v>
      </c>
      <c r="I253" s="573">
        <f t="shared" si="78"/>
        <v>44926</v>
      </c>
      <c r="J253" s="573">
        <f t="shared" si="78"/>
        <v>44926</v>
      </c>
      <c r="K253" s="573">
        <f t="shared" si="78"/>
        <v>45291</v>
      </c>
      <c r="L253" s="573">
        <f t="shared" si="78"/>
        <v>45657</v>
      </c>
      <c r="M253" s="573">
        <f t="shared" si="78"/>
        <v>46022</v>
      </c>
      <c r="N253" s="573">
        <f t="shared" si="78"/>
        <v>46387</v>
      </c>
      <c r="O253" s="574">
        <f t="shared" si="78"/>
        <v>46752</v>
      </c>
      <c r="P253" s="564"/>
      <c r="Q253" s="569"/>
      <c r="R253" s="570"/>
    </row>
    <row r="254" spans="2:18" s="608" customFormat="1">
      <c r="B254" s="695" t="s">
        <v>222</v>
      </c>
      <c r="C254" s="654"/>
      <c r="D254" s="654"/>
      <c r="E254" s="696">
        <f t="shared" ref="E254:O254" si="79">SUM(E256,E262,E268)</f>
        <v>23552.142036999998</v>
      </c>
      <c r="F254" s="696">
        <f t="shared" si="79"/>
        <v>26161.894528652796</v>
      </c>
      <c r="G254" s="696">
        <f t="shared" si="79"/>
        <v>30092.869121652802</v>
      </c>
      <c r="H254" s="697">
        <f t="shared" si="79"/>
        <v>24497.611019531199</v>
      </c>
      <c r="I254" s="696">
        <f t="shared" si="79"/>
        <v>8165.8703398437337</v>
      </c>
      <c r="J254" s="696">
        <f t="shared" si="79"/>
        <v>32663.481359374935</v>
      </c>
      <c r="K254" s="696">
        <f t="shared" si="79"/>
        <v>47749.975236996834</v>
      </c>
      <c r="L254" s="696">
        <f t="shared" si="79"/>
        <v>65103.041621378616</v>
      </c>
      <c r="M254" s="696">
        <f t="shared" si="79"/>
        <v>88993.686414871539</v>
      </c>
      <c r="N254" s="696">
        <f t="shared" si="79"/>
        <v>122026.85208051438</v>
      </c>
      <c r="O254" s="697">
        <f t="shared" si="79"/>
        <v>168345.31837433993</v>
      </c>
      <c r="P254" s="558"/>
      <c r="Q254" s="633"/>
      <c r="R254" s="634"/>
    </row>
    <row r="255" spans="2:18">
      <c r="B255" s="598" t="s">
        <v>24</v>
      </c>
      <c r="C255" s="626"/>
      <c r="D255" s="626"/>
      <c r="E255" s="627"/>
      <c r="F255" s="629">
        <f>F254/E254-1</f>
        <v>0.11080743685873351</v>
      </c>
      <c r="G255" s="629">
        <f>G254/F254-1</f>
        <v>0.15025573123898806</v>
      </c>
      <c r="H255" s="601"/>
      <c r="I255" s="629"/>
      <c r="J255" s="629">
        <f>J254/G254-1</f>
        <v>8.5422637081570052E-2</v>
      </c>
      <c r="K255" s="629">
        <f>K254/SUM(H254:I254)-1</f>
        <v>0.46187648253519176</v>
      </c>
      <c r="L255" s="629">
        <f>L254/K254-1</f>
        <v>0.36341519128027877</v>
      </c>
      <c r="M255" s="629">
        <f>M254/L254-1</f>
        <v>0.36696664546695601</v>
      </c>
      <c r="N255" s="629">
        <f>N254/M254-1</f>
        <v>0.37118549636935527</v>
      </c>
      <c r="O255" s="601">
        <f>O254/N254-1</f>
        <v>0.37957601547620201</v>
      </c>
      <c r="P255" s="564"/>
      <c r="Q255" s="559" t="s">
        <v>25</v>
      </c>
    </row>
    <row r="256" spans="2:18" s="557" customFormat="1">
      <c r="B256" s="576" t="s">
        <v>223</v>
      </c>
      <c r="C256" s="630"/>
      <c r="D256" s="577"/>
      <c r="E256" s="578">
        <f>E258*E260*E$251/12</f>
        <v>1830</v>
      </c>
      <c r="F256" s="578">
        <f>F258*F260*F$251/12</f>
        <v>2450</v>
      </c>
      <c r="G256" s="578">
        <f>G258*G260*G$251/12</f>
        <v>3720</v>
      </c>
      <c r="H256" s="579">
        <f>H258*H260*H$251/12</f>
        <v>4374.1596879999997</v>
      </c>
      <c r="I256" s="578">
        <f>I258*I260*I$251/12</f>
        <v>1458.0532293333333</v>
      </c>
      <c r="J256" s="578">
        <f>SUM(H256:I256)</f>
        <v>5832.2129173333333</v>
      </c>
      <c r="K256" s="578">
        <f>K258*K260*K$251/12</f>
        <v>9262.850160040296</v>
      </c>
      <c r="L256" s="578">
        <f>L258*L260*L$251/12</f>
        <v>12091.768707726887</v>
      </c>
      <c r="M256" s="578">
        <f>M258*M260*M$251/12</f>
        <v>15013.761255997772</v>
      </c>
      <c r="N256" s="578">
        <f>N258*N260*N$251/12</f>
        <v>18028.614150597681</v>
      </c>
      <c r="O256" s="579">
        <f>O258*O260*O$251/12</f>
        <v>21134.52483495725</v>
      </c>
      <c r="P256" s="564"/>
      <c r="Q256" s="559"/>
    </row>
    <row r="257" spans="2:19">
      <c r="B257" s="825" t="s">
        <v>24</v>
      </c>
      <c r="C257" s="826"/>
      <c r="D257" s="826"/>
      <c r="E257" s="827"/>
      <c r="F257" s="828"/>
      <c r="G257" s="828"/>
      <c r="H257" s="829"/>
      <c r="I257" s="828"/>
      <c r="J257" s="828"/>
      <c r="K257" s="828">
        <f>K256/SUM(H256:I256)-1</f>
        <v>0.5882222222222222</v>
      </c>
      <c r="L257" s="828">
        <f>L256/K256-1</f>
        <v>0.30540476190476173</v>
      </c>
      <c r="M257" s="828">
        <f>M256/L256-1</f>
        <v>0.24165137614678911</v>
      </c>
      <c r="N257" s="828">
        <f>N256/M256-1</f>
        <v>0.20080597014925372</v>
      </c>
      <c r="O257" s="829">
        <f>O256/N256-1</f>
        <v>0.17227672955974827</v>
      </c>
      <c r="P257" s="564"/>
    </row>
    <row r="258" spans="2:19">
      <c r="B258" s="651" t="s">
        <v>159</v>
      </c>
      <c r="C258" s="643"/>
      <c r="D258" s="643"/>
      <c r="E258" s="575">
        <f>'#20'!E76</f>
        <v>13</v>
      </c>
      <c r="F258" s="575">
        <f>'#20'!F76</f>
        <v>15</v>
      </c>
      <c r="G258" s="575">
        <f>'#20'!G76</f>
        <v>32</v>
      </c>
      <c r="H258" s="783">
        <f>'#20'!H76</f>
        <v>27</v>
      </c>
      <c r="I258" s="784">
        <f>'#20'!I76</f>
        <v>27</v>
      </c>
      <c r="J258" s="575">
        <f>'#20'!J76</f>
        <v>27</v>
      </c>
      <c r="K258" s="575">
        <f>'#20'!K76</f>
        <v>42</v>
      </c>
      <c r="L258" s="575">
        <f>'#20'!L76</f>
        <v>54.5</v>
      </c>
      <c r="M258" s="575">
        <f>'#20'!M76</f>
        <v>67</v>
      </c>
      <c r="N258" s="575">
        <f>'#20'!N76</f>
        <v>79.5</v>
      </c>
      <c r="O258" s="614">
        <f>'#20'!O76</f>
        <v>92</v>
      </c>
      <c r="P258" s="564"/>
    </row>
    <row r="259" spans="2:19">
      <c r="B259" s="598" t="s">
        <v>161</v>
      </c>
      <c r="C259" s="898" t="s">
        <v>224</v>
      </c>
      <c r="D259" s="626"/>
      <c r="E259" s="627"/>
      <c r="F259" s="830">
        <f>F258-E258</f>
        <v>2</v>
      </c>
      <c r="G259" s="830">
        <f t="shared" ref="G259:O259" si="80">G258-F258</f>
        <v>17</v>
      </c>
      <c r="H259" s="772">
        <f t="shared" si="80"/>
        <v>-5</v>
      </c>
      <c r="I259" s="773">
        <f t="shared" si="80"/>
        <v>0</v>
      </c>
      <c r="J259" s="627"/>
      <c r="K259" s="667">
        <f>K258-I258</f>
        <v>15</v>
      </c>
      <c r="L259" s="667">
        <f t="shared" si="80"/>
        <v>12.5</v>
      </c>
      <c r="M259" s="667">
        <f t="shared" si="80"/>
        <v>12.5</v>
      </c>
      <c r="N259" s="667">
        <f t="shared" si="80"/>
        <v>12.5</v>
      </c>
      <c r="O259" s="668">
        <f t="shared" si="80"/>
        <v>12.5</v>
      </c>
      <c r="P259" s="564"/>
      <c r="Q259" s="760" t="s">
        <v>225</v>
      </c>
      <c r="R259" s="806"/>
      <c r="S259" s="806"/>
    </row>
    <row r="260" spans="2:19">
      <c r="B260" s="651" t="s">
        <v>226</v>
      </c>
      <c r="C260" s="706"/>
      <c r="D260" s="643"/>
      <c r="E260" s="671">
        <f>'#20'!E78</f>
        <v>140.76923076923077</v>
      </c>
      <c r="F260" s="671">
        <f>'#20'!F78</f>
        <v>163.33333333333334</v>
      </c>
      <c r="G260" s="671">
        <f>'#20'!G78</f>
        <v>116.25</v>
      </c>
      <c r="H260" s="781">
        <f>'#20'!H78</f>
        <v>216.00788582716049</v>
      </c>
      <c r="I260" s="782">
        <f>'#20'!I78</f>
        <v>216.00788582716049</v>
      </c>
      <c r="J260" s="671">
        <f>'#20'!J78</f>
        <v>216.00788582716049</v>
      </c>
      <c r="K260" s="671">
        <f>'#20'!K78</f>
        <v>220.54405142953084</v>
      </c>
      <c r="L260" s="671">
        <f>'#20'!L78</f>
        <v>221.86731573810803</v>
      </c>
      <c r="M260" s="671">
        <f>'#20'!M78</f>
        <v>224.08598889548912</v>
      </c>
      <c r="N260" s="671">
        <f>'#20'!N78</f>
        <v>226.77502076223499</v>
      </c>
      <c r="O260" s="672">
        <f>'#20'!O78</f>
        <v>229.72309603214401</v>
      </c>
      <c r="P260" s="564"/>
      <c r="Q260" s="910" t="s">
        <v>227</v>
      </c>
    </row>
    <row r="261" spans="2:19">
      <c r="B261" s="598" t="s">
        <v>24</v>
      </c>
      <c r="C261" s="674" t="s">
        <v>202</v>
      </c>
      <c r="D261" s="626"/>
      <c r="E261" s="627"/>
      <c r="F261" s="629">
        <f>F260/E260-1</f>
        <v>0.16029143897996367</v>
      </c>
      <c r="G261" s="629">
        <f>G260/F260-1</f>
        <v>-0.28826530612244905</v>
      </c>
      <c r="H261" s="601"/>
      <c r="I261" s="629"/>
      <c r="J261" s="629"/>
      <c r="K261" s="629">
        <f>K260/SUM(I260)-1</f>
        <v>2.0999999999999908E-2</v>
      </c>
      <c r="L261" s="629">
        <f>L260/K260-1</f>
        <v>6.0000000000000053E-3</v>
      </c>
      <c r="M261" s="629">
        <f>M260/L260-1</f>
        <v>1.0000000000000009E-2</v>
      </c>
      <c r="N261" s="629">
        <f>N260/M260-1</f>
        <v>1.2000000000000011E-2</v>
      </c>
      <c r="O261" s="601">
        <f>O260/N260-1</f>
        <v>1.2999999999999901E-2</v>
      </c>
      <c r="P261" s="564"/>
      <c r="Q261" s="559">
        <f>AVERAGE(E260:G260)</f>
        <v>140.11752136752136</v>
      </c>
    </row>
    <row r="262" spans="2:19" s="557" customFormat="1">
      <c r="B262" s="576" t="s">
        <v>228</v>
      </c>
      <c r="C262" s="630"/>
      <c r="D262" s="577"/>
      <c r="E262" s="578">
        <f>E264*E266*E$251/12</f>
        <v>4640.9409979999982</v>
      </c>
      <c r="F262" s="578">
        <f>F264*F266*F$251/12</f>
        <v>5349.3593730000011</v>
      </c>
      <c r="G262" s="578">
        <f>G264*G266*G$251/12</f>
        <v>8105.6624499999998</v>
      </c>
      <c r="H262" s="579">
        <f>H264*H266*H$251/12</f>
        <v>6411.1459409999998</v>
      </c>
      <c r="I262" s="578">
        <f>I264*I266*I$251/12</f>
        <v>2137.0486470000001</v>
      </c>
      <c r="J262" s="578">
        <f>SUM(H262:I262)</f>
        <v>8548.1945880000003</v>
      </c>
      <c r="K262" s="578">
        <f>K264*K266*K$251/12</f>
        <v>19289.897530212857</v>
      </c>
      <c r="L262" s="578">
        <f>L264*L266*L$251/12</f>
        <v>32854.183989570862</v>
      </c>
      <c r="M262" s="578">
        <f>M264*M266*M$251/12</f>
        <v>52814.981788588855</v>
      </c>
      <c r="N262" s="578">
        <f>N264*N266*N$251/12</f>
        <v>81775.047391117536</v>
      </c>
      <c r="O262" s="579">
        <f>O264*O266*O$251/12</f>
        <v>123876.44347364355</v>
      </c>
      <c r="P262" s="564"/>
      <c r="Q262" s="559"/>
    </row>
    <row r="263" spans="2:19">
      <c r="B263" s="825" t="s">
        <v>24</v>
      </c>
      <c r="C263" s="826"/>
      <c r="D263" s="826"/>
      <c r="E263" s="827"/>
      <c r="F263" s="828"/>
      <c r="G263" s="828"/>
      <c r="H263" s="829"/>
      <c r="I263" s="828"/>
      <c r="J263" s="828"/>
      <c r="K263" s="828">
        <f>K262/SUM(H262:I262)-1</f>
        <v>1.2566048692073664</v>
      </c>
      <c r="L263" s="828">
        <f>L262/K262-1</f>
        <v>0.70318084573092743</v>
      </c>
      <c r="M263" s="828">
        <f>M262/L262-1</f>
        <v>0.60755725375356429</v>
      </c>
      <c r="N263" s="828">
        <f>N262/M262-1</f>
        <v>0.5483305043718818</v>
      </c>
      <c r="O263" s="829">
        <f>O262/N262-1</f>
        <v>0.5148440438213564</v>
      </c>
      <c r="P263" s="564"/>
    </row>
    <row r="264" spans="2:19">
      <c r="B264" s="651" t="s">
        <v>159</v>
      </c>
      <c r="C264" s="643"/>
      <c r="D264" s="643"/>
      <c r="E264" s="575">
        <f>'#20'!E81</f>
        <v>144</v>
      </c>
      <c r="F264" s="575">
        <f>'#20'!F81</f>
        <v>191</v>
      </c>
      <c r="G264" s="575">
        <f>'#20'!G81</f>
        <v>220</v>
      </c>
      <c r="H264" s="783">
        <f>'#20'!H81</f>
        <v>190</v>
      </c>
      <c r="I264" s="784">
        <f>'#20'!I81</f>
        <v>190</v>
      </c>
      <c r="J264" s="575">
        <f>'#20'!J81</f>
        <v>190</v>
      </c>
      <c r="K264" s="575">
        <f>'#20'!K81</f>
        <v>419.93626361351573</v>
      </c>
      <c r="L264" s="575">
        <f>'#20'!L81</f>
        <v>710.96163082937721</v>
      </c>
      <c r="M264" s="575">
        <f>'#20'!M81</f>
        <v>1131.5955710695337</v>
      </c>
      <c r="N264" s="575">
        <f>'#20'!N81</f>
        <v>1731.3082423903938</v>
      </c>
      <c r="O264" s="614">
        <f>'#20'!O81</f>
        <v>2589.0049151075118</v>
      </c>
      <c r="P264" s="564"/>
    </row>
    <row r="265" spans="2:19">
      <c r="B265" s="598" t="s">
        <v>161</v>
      </c>
      <c r="C265" s="898" t="s">
        <v>224</v>
      </c>
      <c r="D265" s="626"/>
      <c r="E265" s="627"/>
      <c r="F265" s="830">
        <f>F264-E264</f>
        <v>47</v>
      </c>
      <c r="G265" s="830">
        <f>G264-F264</f>
        <v>29</v>
      </c>
      <c r="H265" s="772">
        <f>H264-G264</f>
        <v>-30</v>
      </c>
      <c r="I265" s="773">
        <f>I264-H264</f>
        <v>0</v>
      </c>
      <c r="J265" s="627"/>
      <c r="K265" s="667">
        <f>K264-I264</f>
        <v>229.93626361351573</v>
      </c>
      <c r="L265" s="667">
        <f>L264-K264</f>
        <v>291.02536721586148</v>
      </c>
      <c r="M265" s="667">
        <f>M264-L264</f>
        <v>420.63394024015645</v>
      </c>
      <c r="N265" s="667">
        <f>N264-M264</f>
        <v>599.71267132086018</v>
      </c>
      <c r="O265" s="668">
        <f>O264-N264</f>
        <v>857.69667271711796</v>
      </c>
      <c r="P265" s="564"/>
      <c r="Q265" s="760" t="s">
        <v>225</v>
      </c>
      <c r="R265" s="806"/>
      <c r="S265" s="806"/>
    </row>
    <row r="266" spans="2:19">
      <c r="B266" s="651" t="s">
        <v>226</v>
      </c>
      <c r="C266" s="706"/>
      <c r="D266" s="643"/>
      <c r="E266" s="671">
        <f>'#20'!E87</f>
        <v>32.228756930555541</v>
      </c>
      <c r="F266" s="671">
        <f>'#20'!F87</f>
        <v>28.007117136125661</v>
      </c>
      <c r="G266" s="671">
        <f>'#20'!G87</f>
        <v>36.843920227272726</v>
      </c>
      <c r="H266" s="781">
        <f>'#20'!H87</f>
        <v>44.990497831578949</v>
      </c>
      <c r="I266" s="782">
        <f>'#20'!I87</f>
        <v>44.990497831578949</v>
      </c>
      <c r="J266" s="671">
        <f>'#20'!J87</f>
        <v>44.990497831578949</v>
      </c>
      <c r="K266" s="671">
        <f>'#20'!K87</f>
        <v>45.935298286042105</v>
      </c>
      <c r="L266" s="671">
        <f>'#20'!L87</f>
        <v>46.210910075758356</v>
      </c>
      <c r="M266" s="671">
        <f>'#20'!M87</f>
        <v>46.673019176515943</v>
      </c>
      <c r="N266" s="671">
        <f>'#20'!N87</f>
        <v>47.233095406634135</v>
      </c>
      <c r="O266" s="672">
        <f>'#20'!O87</f>
        <v>47.847125646920375</v>
      </c>
      <c r="P266" s="564"/>
    </row>
    <row r="267" spans="2:19">
      <c r="B267" s="598" t="s">
        <v>24</v>
      </c>
      <c r="C267" s="674" t="s">
        <v>202</v>
      </c>
      <c r="D267" s="626"/>
      <c r="E267" s="627"/>
      <c r="F267" s="629">
        <f>F266/E266-1</f>
        <v>-0.130989842503898</v>
      </c>
      <c r="G267" s="629">
        <f>G266/F266-1</f>
        <v>0.31551991046406913</v>
      </c>
      <c r="H267" s="601"/>
      <c r="I267" s="629"/>
      <c r="J267" s="629"/>
      <c r="K267" s="629">
        <f>K266/SUM(I266)-1</f>
        <v>2.0999999999999908E-2</v>
      </c>
      <c r="L267" s="629">
        <f>L266/K266-1</f>
        <v>6.0000000000000053E-3</v>
      </c>
      <c r="M267" s="629">
        <f>M266/L266-1</f>
        <v>1.0000000000000009E-2</v>
      </c>
      <c r="N267" s="629">
        <f>N266/M266-1</f>
        <v>1.2000000000000011E-2</v>
      </c>
      <c r="O267" s="601">
        <f>O266/N266-1</f>
        <v>1.2999999999999901E-2</v>
      </c>
      <c r="P267" s="564"/>
    </row>
    <row r="268" spans="2:19" s="557" customFormat="1">
      <c r="B268" s="576" t="s">
        <v>229</v>
      </c>
      <c r="C268" s="630"/>
      <c r="D268" s="577"/>
      <c r="E268" s="578">
        <f>'#20'!E89</f>
        <v>17081.201039</v>
      </c>
      <c r="F268" s="578">
        <f>'#20'!F89</f>
        <v>18362.535155652793</v>
      </c>
      <c r="G268" s="578">
        <f>'#20'!G89</f>
        <v>18267.206671652802</v>
      </c>
      <c r="H268" s="579">
        <f>'#20'!H89</f>
        <v>13712.305390531201</v>
      </c>
      <c r="I268" s="578">
        <f>'#20'!I89</f>
        <v>4570.7684635104006</v>
      </c>
      <c r="J268" s="578">
        <f>'#20'!J89</f>
        <v>18283.073854041602</v>
      </c>
      <c r="K268" s="578">
        <f>'#20'!K89</f>
        <v>19197.227546743685</v>
      </c>
      <c r="L268" s="578">
        <f>'#20'!L89</f>
        <v>20157.088924080868</v>
      </c>
      <c r="M268" s="578">
        <f>'#20'!M89</f>
        <v>21164.943370284913</v>
      </c>
      <c r="N268" s="578">
        <f>'#20'!N89</f>
        <v>22223.190538799161</v>
      </c>
      <c r="O268" s="579">
        <f>'#20'!O89</f>
        <v>23334.35006573912</v>
      </c>
      <c r="P268" s="564"/>
      <c r="Q268" s="744" t="s">
        <v>230</v>
      </c>
    </row>
    <row r="269" spans="2:19">
      <c r="B269" s="825" t="s">
        <v>24</v>
      </c>
      <c r="C269" s="826"/>
      <c r="D269" s="826"/>
      <c r="E269" s="827"/>
      <c r="F269" s="828"/>
      <c r="G269" s="828"/>
      <c r="H269" s="829"/>
      <c r="I269" s="828"/>
      <c r="J269" s="828"/>
      <c r="K269" s="828">
        <f>K268/SUM(H268:I268)-1</f>
        <v>5.0000000000000044E-2</v>
      </c>
      <c r="L269" s="828">
        <f>L268/K268-1</f>
        <v>5.0000000000000044E-2</v>
      </c>
      <c r="M269" s="828">
        <f>M268/L268-1</f>
        <v>5.0000000000000044E-2</v>
      </c>
      <c r="N269" s="828">
        <f>N268/M268-1</f>
        <v>5.0000000000000044E-2</v>
      </c>
      <c r="O269" s="829">
        <f>O268/N268-1</f>
        <v>5.0000000000000044E-2</v>
      </c>
      <c r="P269" s="564"/>
    </row>
    <row r="270" spans="2:19">
      <c r="B270" s="651" t="s">
        <v>231</v>
      </c>
      <c r="C270" s="643"/>
      <c r="D270" s="643"/>
      <c r="E270" s="575"/>
      <c r="F270" s="911"/>
      <c r="G270" s="911"/>
      <c r="H270" s="912"/>
      <c r="I270" s="911"/>
      <c r="J270" s="911"/>
      <c r="K270" s="911"/>
      <c r="L270" s="911"/>
      <c r="M270" s="911"/>
      <c r="N270" s="911"/>
      <c r="O270" s="912"/>
      <c r="P270" s="564"/>
      <c r="Q270" s="744" t="s">
        <v>230</v>
      </c>
    </row>
    <row r="271" spans="2:19">
      <c r="B271" s="831" t="s">
        <v>24</v>
      </c>
      <c r="C271" s="674"/>
      <c r="D271" s="626"/>
      <c r="E271" s="627"/>
      <c r="F271" s="913" t="e">
        <f>F270/E270-1</f>
        <v>#DIV/0!</v>
      </c>
      <c r="G271" s="913" t="e">
        <f>G270/F270-1</f>
        <v>#DIV/0!</v>
      </c>
      <c r="H271" s="914"/>
      <c r="I271" s="913"/>
      <c r="J271" s="913"/>
      <c r="K271" s="913" t="e">
        <f>K270/SUM(H270:I270)-1</f>
        <v>#DIV/0!</v>
      </c>
      <c r="L271" s="913" t="e">
        <f>L270/K270-1</f>
        <v>#DIV/0!</v>
      </c>
      <c r="M271" s="913" t="e">
        <f>M270/L270-1</f>
        <v>#DIV/0!</v>
      </c>
      <c r="N271" s="913" t="e">
        <f>N270/M270-1</f>
        <v>#DIV/0!</v>
      </c>
      <c r="O271" s="914" t="e">
        <f>O270/N270-1</f>
        <v>#DIV/0!</v>
      </c>
      <c r="P271" s="564"/>
      <c r="Q271" s="559" t="s">
        <v>25</v>
      </c>
    </row>
    <row r="272" spans="2:19">
      <c r="B272" s="651" t="s">
        <v>232</v>
      </c>
      <c r="C272" s="643"/>
      <c r="D272" s="643"/>
      <c r="E272" s="575">
        <f>E273*E275*E$251/12</f>
        <v>0</v>
      </c>
      <c r="F272" s="911">
        <f t="shared" ref="F272:O272" si="81">F273*F275*F$251/12</f>
        <v>0</v>
      </c>
      <c r="G272" s="911">
        <f t="shared" si="81"/>
        <v>0</v>
      </c>
      <c r="H272" s="912">
        <f t="shared" si="81"/>
        <v>0</v>
      </c>
      <c r="I272" s="911">
        <f t="shared" si="81"/>
        <v>0</v>
      </c>
      <c r="J272" s="911">
        <f>SUM(H272:I272)</f>
        <v>0</v>
      </c>
      <c r="K272" s="911">
        <f t="shared" si="81"/>
        <v>0</v>
      </c>
      <c r="L272" s="911">
        <f t="shared" si="81"/>
        <v>0</v>
      </c>
      <c r="M272" s="911">
        <f t="shared" si="81"/>
        <v>0</v>
      </c>
      <c r="N272" s="911">
        <f t="shared" si="81"/>
        <v>0</v>
      </c>
      <c r="O272" s="912">
        <f t="shared" si="81"/>
        <v>0</v>
      </c>
      <c r="P272" s="564"/>
    </row>
    <row r="273" spans="2:17">
      <c r="B273" s="642" t="s">
        <v>233</v>
      </c>
      <c r="C273" s="643"/>
      <c r="D273" s="643"/>
      <c r="E273" s="671"/>
      <c r="F273" s="915"/>
      <c r="G273" s="915"/>
      <c r="H273" s="916"/>
      <c r="I273" s="915"/>
      <c r="J273" s="915"/>
      <c r="K273" s="915"/>
      <c r="L273" s="915"/>
      <c r="M273" s="915"/>
      <c r="N273" s="915"/>
      <c r="O273" s="916"/>
      <c r="P273" s="564"/>
    </row>
    <row r="274" spans="2:17">
      <c r="B274" s="831" t="s">
        <v>161</v>
      </c>
      <c r="C274" s="674"/>
      <c r="D274" s="626"/>
      <c r="E274" s="627"/>
      <c r="F274" s="917">
        <f>F273-E273</f>
        <v>0</v>
      </c>
      <c r="G274" s="917">
        <f>G273-F273</f>
        <v>0</v>
      </c>
      <c r="H274" s="918">
        <f>H273-G273</f>
        <v>0</v>
      </c>
      <c r="I274" s="919">
        <f>I273-H273</f>
        <v>0</v>
      </c>
      <c r="J274" s="919"/>
      <c r="K274" s="917">
        <f>K273-I273</f>
        <v>0</v>
      </c>
      <c r="L274" s="917">
        <f>L273-K273</f>
        <v>0</v>
      </c>
      <c r="M274" s="917">
        <f>M273-L273</f>
        <v>0</v>
      </c>
      <c r="N274" s="917">
        <f>N273-M273</f>
        <v>0</v>
      </c>
      <c r="O274" s="920">
        <f>O273-N273</f>
        <v>0</v>
      </c>
      <c r="P274" s="564"/>
      <c r="Q274" s="559" t="s">
        <v>234</v>
      </c>
    </row>
    <row r="275" spans="2:17">
      <c r="B275" s="642" t="s">
        <v>235</v>
      </c>
      <c r="C275" s="643"/>
      <c r="D275" s="643"/>
      <c r="E275" s="671"/>
      <c r="F275" s="915"/>
      <c r="G275" s="915"/>
      <c r="H275" s="916"/>
      <c r="I275" s="915"/>
      <c r="J275" s="915"/>
      <c r="K275" s="915"/>
      <c r="L275" s="915"/>
      <c r="M275" s="915"/>
      <c r="N275" s="915"/>
      <c r="O275" s="916"/>
      <c r="P275" s="564"/>
    </row>
    <row r="276" spans="2:17">
      <c r="B276" s="831" t="s">
        <v>24</v>
      </c>
      <c r="C276" s="674"/>
      <c r="D276" s="626"/>
      <c r="E276" s="627"/>
      <c r="F276" s="913" t="e">
        <f>F275/E275-1</f>
        <v>#DIV/0!</v>
      </c>
      <c r="G276" s="913" t="e">
        <f>G275/F275-1</f>
        <v>#DIV/0!</v>
      </c>
      <c r="H276" s="914"/>
      <c r="I276" s="913"/>
      <c r="J276" s="913"/>
      <c r="K276" s="913" t="e">
        <f>K275/SUM(I275)-1</f>
        <v>#DIV/0!</v>
      </c>
      <c r="L276" s="913" t="e">
        <f>L275/K275-1</f>
        <v>#DIV/0!</v>
      </c>
      <c r="M276" s="913" t="e">
        <f>M275/L275-1</f>
        <v>#DIV/0!</v>
      </c>
      <c r="N276" s="913" t="e">
        <f>N275/M275-1</f>
        <v>#DIV/0!</v>
      </c>
      <c r="O276" s="914" t="e">
        <f>O275/N275-1</f>
        <v>#DIV/0!</v>
      </c>
      <c r="P276" s="564"/>
    </row>
    <row r="277" spans="2:17">
      <c r="B277" s="651" t="s">
        <v>236</v>
      </c>
      <c r="C277" s="801"/>
      <c r="D277" s="643"/>
      <c r="E277" s="575"/>
      <c r="F277" s="911"/>
      <c r="G277" s="911"/>
      <c r="H277" s="912"/>
      <c r="I277" s="911"/>
      <c r="J277" s="911"/>
      <c r="K277" s="911"/>
      <c r="L277" s="911"/>
      <c r="M277" s="911"/>
      <c r="N277" s="911"/>
      <c r="O277" s="912"/>
      <c r="P277" s="564"/>
    </row>
    <row r="278" spans="2:17">
      <c r="B278" s="831" t="s">
        <v>24</v>
      </c>
      <c r="C278" s="674"/>
      <c r="D278" s="626"/>
      <c r="E278" s="627"/>
      <c r="F278" s="913" t="e">
        <f>F277/E277-1</f>
        <v>#DIV/0!</v>
      </c>
      <c r="G278" s="913" t="e">
        <f>G277/F277-1</f>
        <v>#DIV/0!</v>
      </c>
      <c r="H278" s="914"/>
      <c r="I278" s="913"/>
      <c r="J278" s="913"/>
      <c r="K278" s="913" t="e">
        <f>K277/SUM(H277:I277)-1</f>
        <v>#DIV/0!</v>
      </c>
      <c r="L278" s="913" t="e">
        <f>L277/K277-1</f>
        <v>#DIV/0!</v>
      </c>
      <c r="M278" s="913" t="e">
        <f>M277/L277-1</f>
        <v>#DIV/0!</v>
      </c>
      <c r="N278" s="913" t="e">
        <f>N277/M277-1</f>
        <v>#DIV/0!</v>
      </c>
      <c r="O278" s="914" t="e">
        <f>O277/N277-1</f>
        <v>#DIV/0!</v>
      </c>
      <c r="P278" s="564"/>
      <c r="Q278" s="559" t="s">
        <v>25</v>
      </c>
    </row>
    <row r="279" spans="2:17">
      <c r="B279" s="651" t="s">
        <v>237</v>
      </c>
      <c r="C279" s="643"/>
      <c r="D279" s="643"/>
      <c r="E279" s="575"/>
      <c r="F279" s="911"/>
      <c r="G279" s="911"/>
      <c r="H279" s="912"/>
      <c r="I279" s="911"/>
      <c r="J279" s="911"/>
      <c r="K279" s="911"/>
      <c r="L279" s="911"/>
      <c r="M279" s="911"/>
      <c r="N279" s="911"/>
      <c r="O279" s="912"/>
      <c r="P279" s="564"/>
    </row>
    <row r="280" spans="2:17">
      <c r="B280" s="831" t="s">
        <v>24</v>
      </c>
      <c r="C280" s="674"/>
      <c r="D280" s="626"/>
      <c r="E280" s="627"/>
      <c r="F280" s="913" t="e">
        <f>F279/E279-1</f>
        <v>#DIV/0!</v>
      </c>
      <c r="G280" s="913" t="e">
        <f>G279/F279-1</f>
        <v>#DIV/0!</v>
      </c>
      <c r="H280" s="914"/>
      <c r="I280" s="913"/>
      <c r="J280" s="913"/>
      <c r="K280" s="913" t="e">
        <f>K279/SUM(H279:I279)-1</f>
        <v>#DIV/0!</v>
      </c>
      <c r="L280" s="913" t="e">
        <f>L279/K279-1</f>
        <v>#DIV/0!</v>
      </c>
      <c r="M280" s="913" t="e">
        <f>M279/L279-1</f>
        <v>#DIV/0!</v>
      </c>
      <c r="N280" s="913" t="e">
        <f>N279/M279-1</f>
        <v>#DIV/0!</v>
      </c>
      <c r="O280" s="914" t="e">
        <f>O279/N279-1</f>
        <v>#DIV/0!</v>
      </c>
      <c r="P280" s="564"/>
      <c r="Q280" s="559" t="s">
        <v>25</v>
      </c>
    </row>
    <row r="281" spans="2:17" s="557" customFormat="1">
      <c r="B281" s="590" t="s">
        <v>238</v>
      </c>
      <c r="C281" s="654"/>
      <c r="D281" s="591"/>
      <c r="E281" s="592">
        <f t="shared" ref="E281:O281" si="82">SUM(E283,E330)</f>
        <v>22510.595684699445</v>
      </c>
      <c r="F281" s="592">
        <f t="shared" si="82"/>
        <v>22437.836404524009</v>
      </c>
      <c r="G281" s="592">
        <f t="shared" si="82"/>
        <v>26195.175939304812</v>
      </c>
      <c r="H281" s="593">
        <f t="shared" si="82"/>
        <v>21173.01817240753</v>
      </c>
      <c r="I281" s="592">
        <f t="shared" si="82"/>
        <v>8045.5248101358457</v>
      </c>
      <c r="J281" s="592">
        <f t="shared" si="82"/>
        <v>29218.542982543378</v>
      </c>
      <c r="K281" s="592">
        <f t="shared" si="82"/>
        <v>42185.019234835199</v>
      </c>
      <c r="L281" s="592">
        <f t="shared" si="82"/>
        <v>57044.632638721334</v>
      </c>
      <c r="M281" s="592">
        <f t="shared" si="82"/>
        <v>76145.742148773104</v>
      </c>
      <c r="N281" s="592">
        <f t="shared" si="82"/>
        <v>101282.04691811718</v>
      </c>
      <c r="O281" s="593">
        <f t="shared" si="82"/>
        <v>134746.46392005091</v>
      </c>
      <c r="P281" s="564"/>
      <c r="Q281" s="559"/>
    </row>
    <row r="282" spans="2:17" s="557" customFormat="1">
      <c r="B282" s="655" t="s">
        <v>44</v>
      </c>
      <c r="C282" s="656"/>
      <c r="D282" s="657"/>
      <c r="E282" s="658">
        <f>IFERROR(E281/E254,"")</f>
        <v>0.95577700106154673</v>
      </c>
      <c r="F282" s="658">
        <f t="shared" ref="F282:O282" si="83">IFERROR(F281/F254,"")</f>
        <v>0.85765334692981976</v>
      </c>
      <c r="G282" s="658">
        <f t="shared" si="83"/>
        <v>0.87047784753951984</v>
      </c>
      <c r="H282" s="659">
        <f t="shared" si="83"/>
        <v>0.86428909968106393</v>
      </c>
      <c r="I282" s="658">
        <f t="shared" si="83"/>
        <v>0.98526237563181895</v>
      </c>
      <c r="J282" s="658">
        <f t="shared" si="83"/>
        <v>0.89453241866875266</v>
      </c>
      <c r="K282" s="658">
        <f t="shared" si="83"/>
        <v>0.88345635836372349</v>
      </c>
      <c r="L282" s="658">
        <f t="shared" si="83"/>
        <v>0.8762206990339596</v>
      </c>
      <c r="M282" s="658">
        <f t="shared" si="83"/>
        <v>0.85563083423464692</v>
      </c>
      <c r="N282" s="658">
        <f t="shared" si="83"/>
        <v>0.82999803068992062</v>
      </c>
      <c r="O282" s="659">
        <f t="shared" si="83"/>
        <v>0.80041705478511049</v>
      </c>
      <c r="P282" s="564"/>
      <c r="Q282" s="559"/>
    </row>
    <row r="283" spans="2:17" s="557" customFormat="1">
      <c r="B283" s="660" t="s">
        <v>239</v>
      </c>
      <c r="C283" s="661"/>
      <c r="D283" s="662"/>
      <c r="E283" s="663">
        <f t="shared" ref="E283:O283" si="84">SUM(E284,E299,E315)</f>
        <v>18287.37729204218</v>
      </c>
      <c r="F283" s="663">
        <f t="shared" si="84"/>
        <v>18897.851403079665</v>
      </c>
      <c r="G283" s="663">
        <f t="shared" si="84"/>
        <v>21919.686619005312</v>
      </c>
      <c r="H283" s="664">
        <f t="shared" si="84"/>
        <v>17351.220298619053</v>
      </c>
      <c r="I283" s="663">
        <f t="shared" si="84"/>
        <v>6771.5921855396864</v>
      </c>
      <c r="J283" s="663">
        <f t="shared" si="84"/>
        <v>24122.812484158741</v>
      </c>
      <c r="K283" s="663">
        <f t="shared" si="84"/>
        <v>33163.359893972891</v>
      </c>
      <c r="L283" s="663">
        <f t="shared" si="84"/>
        <v>44282.9983102728</v>
      </c>
      <c r="M283" s="663">
        <f t="shared" si="84"/>
        <v>59434.733669878267</v>
      </c>
      <c r="N283" s="663">
        <f t="shared" si="84"/>
        <v>80269.267341015759</v>
      </c>
      <c r="O283" s="664">
        <f t="shared" si="84"/>
        <v>109122.39274677822</v>
      </c>
      <c r="P283" s="564"/>
      <c r="Q283" s="559"/>
    </row>
    <row r="284" spans="2:17" s="557" customFormat="1">
      <c r="B284" s="832" t="s">
        <v>240</v>
      </c>
      <c r="C284" s="833"/>
      <c r="D284" s="834"/>
      <c r="E284" s="835">
        <f>SUM(E285,E288,E293,E296)</f>
        <v>4169.5660838188132</v>
      </c>
      <c r="F284" s="835">
        <f t="shared" ref="F284:O284" si="85">SUM(F285,F288,F293,F296)</f>
        <v>5069.2694305943623</v>
      </c>
      <c r="G284" s="835">
        <f t="shared" si="85"/>
        <v>8114.1928657198878</v>
      </c>
      <c r="H284" s="836">
        <f t="shared" si="85"/>
        <v>7314.9519914212087</v>
      </c>
      <c r="I284" s="835">
        <f t="shared" si="85"/>
        <v>3426.1694164737369</v>
      </c>
      <c r="J284" s="835">
        <f t="shared" si="85"/>
        <v>10741.121407894945</v>
      </c>
      <c r="K284" s="835">
        <f t="shared" si="85"/>
        <v>19207.577802746142</v>
      </c>
      <c r="L284" s="835">
        <f t="shared" si="85"/>
        <v>29929.032357174216</v>
      </c>
      <c r="M284" s="835">
        <f t="shared" si="85"/>
        <v>44658.208515612932</v>
      </c>
      <c r="N284" s="835">
        <f t="shared" si="85"/>
        <v>64987.545947218816</v>
      </c>
      <c r="O284" s="836">
        <f t="shared" si="85"/>
        <v>93306.631895912768</v>
      </c>
      <c r="P284" s="564"/>
      <c r="Q284" s="559"/>
    </row>
    <row r="285" spans="2:17" s="557" customFormat="1">
      <c r="B285" s="576" t="s">
        <v>146</v>
      </c>
      <c r="C285" s="630"/>
      <c r="D285" s="577"/>
      <c r="E285" s="578">
        <f>SUM(E256,E262)*E286</f>
        <v>2545.1908890000004</v>
      </c>
      <c r="F285" s="578">
        <f>SUM(F256,F262)*F286</f>
        <v>3786.341985</v>
      </c>
      <c r="G285" s="578">
        <f>SUM(G256,G262)*G286</f>
        <v>5672.9703229999996</v>
      </c>
      <c r="H285" s="579">
        <f>SUM(H256,H262)*H286</f>
        <v>5535.5437889999994</v>
      </c>
      <c r="I285" s="578">
        <f>SUM(I256,I262)*I286</f>
        <v>1845.1812630000002</v>
      </c>
      <c r="J285" s="578">
        <f>SUM(H285:I285)</f>
        <v>7380.7250519999998</v>
      </c>
      <c r="K285" s="578">
        <f>SUM(K256,K262)*K286</f>
        <v>14511.896089702312</v>
      </c>
      <c r="L285" s="578">
        <f>SUM(L256,L262)*L286</f>
        <v>22618.990997528552</v>
      </c>
      <c r="M285" s="578">
        <f>SUM(M256,M262)*M286</f>
        <v>33795.58113156895</v>
      </c>
      <c r="N285" s="578">
        <f>SUM(N256,N262)*N286</f>
        <v>49228.023495845475</v>
      </c>
      <c r="O285" s="579">
        <f>SUM(O256,O262)*O286</f>
        <v>70801.412672550767</v>
      </c>
      <c r="P285" s="564"/>
      <c r="Q285" s="559"/>
    </row>
    <row r="286" spans="2:17">
      <c r="B286" s="598" t="s">
        <v>216</v>
      </c>
      <c r="C286" s="780" t="s">
        <v>241</v>
      </c>
      <c r="D286" s="626"/>
      <c r="E286" s="629">
        <f>'#27'!E82</f>
        <v>0.39332623953558743</v>
      </c>
      <c r="F286" s="739">
        <f>'#27'!F82</f>
        <v>0.48546833193860056</v>
      </c>
      <c r="G286" s="739">
        <f>'#27'!G82</f>
        <v>0.47971691623922513</v>
      </c>
      <c r="H286" s="740">
        <f>'#27'!H82</f>
        <v>0.51324867179616951</v>
      </c>
      <c r="I286" s="739">
        <f>'#27'!I82</f>
        <v>0.51324867179616951</v>
      </c>
      <c r="J286" s="739">
        <f>'#27'!J82</f>
        <v>0.51324867179616951</v>
      </c>
      <c r="K286" s="739">
        <f>'#27'!K82</f>
        <v>0.5082486717961695</v>
      </c>
      <c r="L286" s="739">
        <f>'#27'!L82</f>
        <v>0.5032486717961695</v>
      </c>
      <c r="M286" s="739">
        <f>'#27'!M82</f>
        <v>0.4982486717961695</v>
      </c>
      <c r="N286" s="739">
        <f>'#27'!N82</f>
        <v>0.49324867179616949</v>
      </c>
      <c r="O286" s="740">
        <f>'#27'!O82</f>
        <v>0.48824867179616949</v>
      </c>
      <c r="P286" s="564"/>
      <c r="Q286" s="744" t="s">
        <v>242</v>
      </c>
    </row>
    <row r="287" spans="2:17">
      <c r="B287" s="598"/>
      <c r="C287" s="780"/>
      <c r="D287" s="626"/>
      <c r="E287" s="629"/>
      <c r="F287" s="629"/>
      <c r="G287" s="629"/>
      <c r="H287" s="601"/>
      <c r="I287" s="629"/>
      <c r="J287" s="629"/>
      <c r="K287" s="629"/>
      <c r="L287" s="629"/>
      <c r="M287" s="629"/>
      <c r="N287" s="629"/>
      <c r="O287" s="601"/>
      <c r="P287" s="564"/>
    </row>
    <row r="288" spans="2:17" s="557" customFormat="1">
      <c r="B288" s="576" t="s">
        <v>46</v>
      </c>
      <c r="C288" s="630"/>
      <c r="D288" s="577"/>
      <c r="E288" s="578">
        <f>'#27'!E83</f>
        <v>959.14423535426431</v>
      </c>
      <c r="F288" s="578">
        <f>'#27'!F83</f>
        <v>922.49985503874075</v>
      </c>
      <c r="G288" s="578">
        <f>'#27'!G83</f>
        <v>1537.1499569104135</v>
      </c>
      <c r="H288" s="579">
        <f>'#27'!H83</f>
        <v>987.85208600000021</v>
      </c>
      <c r="I288" s="578">
        <f>I289*I290</f>
        <v>1317.136114666667</v>
      </c>
      <c r="J288" s="578">
        <f>SUM(H288:I288)</f>
        <v>2304.9882006666671</v>
      </c>
      <c r="K288" s="578">
        <f>K289*K290</f>
        <v>2861.848862258777</v>
      </c>
      <c r="L288" s="578">
        <f>L289*L290</f>
        <v>4719.1337996502298</v>
      </c>
      <c r="M288" s="578">
        <f>M289*M290</f>
        <v>7353.4992456708706</v>
      </c>
      <c r="N288" s="578">
        <f>N289*N290</f>
        <v>11152.710496489577</v>
      </c>
      <c r="O288" s="579">
        <f>O289*O290</f>
        <v>16592.458512407993</v>
      </c>
      <c r="P288" s="564"/>
      <c r="Q288" s="559"/>
    </row>
    <row r="289" spans="2:17">
      <c r="B289" s="651" t="s">
        <v>103</v>
      </c>
      <c r="C289" s="674"/>
      <c r="D289" s="643"/>
      <c r="E289" s="575">
        <f>'#27'!E84</f>
        <v>0</v>
      </c>
      <c r="F289" s="575">
        <f>'#27'!F84</f>
        <v>20</v>
      </c>
      <c r="G289" s="575">
        <f>'#27'!G84</f>
        <v>20</v>
      </c>
      <c r="H289" s="614">
        <f>'#27'!H84</f>
        <v>18.335019569299998</v>
      </c>
      <c r="I289" s="575">
        <f>'#27'!I84</f>
        <v>18.335019569299998</v>
      </c>
      <c r="J289" s="575">
        <f>'#27'!J84</f>
        <v>18.335019569299998</v>
      </c>
      <c r="K289" s="575">
        <f>'#27'!K84</f>
        <v>38.453657956110568</v>
      </c>
      <c r="L289" s="575">
        <f>'#27'!L84</f>
        <v>62.22702973544213</v>
      </c>
      <c r="M289" s="575">
        <f>'#27'!M84</f>
        <v>94.784036344283095</v>
      </c>
      <c r="N289" s="575">
        <f>'#27'!N84</f>
        <v>139.2970369373723</v>
      </c>
      <c r="O289" s="614">
        <f>'#27'!O84</f>
        <v>200.42488874194902</v>
      </c>
      <c r="P289" s="564"/>
    </row>
    <row r="290" spans="2:17">
      <c r="B290" s="651" t="s">
        <v>52</v>
      </c>
      <c r="C290" s="674"/>
      <c r="D290" s="643"/>
      <c r="E290" s="671">
        <f>'#27'!E89</f>
        <v>0</v>
      </c>
      <c r="F290" s="671">
        <f>'#27'!F89</f>
        <v>46.124992751937036</v>
      </c>
      <c r="G290" s="671">
        <f>'#27'!G89</f>
        <v>76.857497845520669</v>
      </c>
      <c r="H290" s="672">
        <f>'#27'!H89</f>
        <v>71.837180739750536</v>
      </c>
      <c r="I290" s="671">
        <f>'#27'!I89</f>
        <v>71.837180739750536</v>
      </c>
      <c r="J290" s="671">
        <f>'#27'!J89</f>
        <v>71.837180739750536</v>
      </c>
      <c r="K290" s="671">
        <f>'#27'!K89</f>
        <v>74.423319246381553</v>
      </c>
      <c r="L290" s="671">
        <f>'#27'!L89</f>
        <v>75.837362312062794</v>
      </c>
      <c r="M290" s="671">
        <f>'#27'!M89</f>
        <v>77.581621645240233</v>
      </c>
      <c r="N290" s="671">
        <f>'#27'!N89</f>
        <v>80.06423353788793</v>
      </c>
      <c r="O290" s="672">
        <f>'#27'!O89</f>
        <v>82.786417478176119</v>
      </c>
      <c r="P290" s="564"/>
    </row>
    <row r="291" spans="2:17">
      <c r="B291" s="598" t="s">
        <v>24</v>
      </c>
      <c r="C291" s="674" t="s">
        <v>150</v>
      </c>
      <c r="D291" s="626"/>
      <c r="E291" s="627"/>
      <c r="F291" s="627"/>
      <c r="G291" s="627"/>
      <c r="H291" s="628"/>
      <c r="I291" s="627"/>
      <c r="J291" s="627"/>
      <c r="K291" s="629">
        <f>K290/I290-1</f>
        <v>3.6000000000000032E-2</v>
      </c>
      <c r="L291" s="629">
        <f>L290/K290-1</f>
        <v>1.8999999999999906E-2</v>
      </c>
      <c r="M291" s="629">
        <f>M290/L290-1</f>
        <v>2.2999999999999909E-2</v>
      </c>
      <c r="N291" s="629">
        <f>N290/M290-1</f>
        <v>3.2000000000000028E-2</v>
      </c>
      <c r="O291" s="601">
        <f>O290/N290-1</f>
        <v>3.400000000000003E-2</v>
      </c>
      <c r="P291" s="564"/>
      <c r="Q291" s="559" t="s">
        <v>25</v>
      </c>
    </row>
    <row r="292" spans="2:17">
      <c r="B292" s="598"/>
      <c r="C292" s="674"/>
      <c r="D292" s="626"/>
      <c r="E292" s="627"/>
      <c r="F292" s="627"/>
      <c r="G292" s="627"/>
      <c r="H292" s="628"/>
      <c r="I292" s="627"/>
      <c r="J292" s="627"/>
      <c r="K292" s="629"/>
      <c r="L292" s="629"/>
      <c r="M292" s="629"/>
      <c r="N292" s="629"/>
      <c r="O292" s="601"/>
      <c r="P292" s="564"/>
    </row>
    <row r="293" spans="2:17" s="557" customFormat="1">
      <c r="B293" s="576" t="s">
        <v>151</v>
      </c>
      <c r="C293" s="630"/>
      <c r="D293" s="577"/>
      <c r="E293" s="578">
        <f>SUM(E256,E262)*E294</f>
        <v>393.62856499999998</v>
      </c>
      <c r="F293" s="578">
        <f t="shared" ref="F293:O293" si="86">SUM(F256,F262)*F294</f>
        <v>280.99869900000004</v>
      </c>
      <c r="G293" s="578">
        <f t="shared" si="86"/>
        <v>790.99667499999998</v>
      </c>
      <c r="H293" s="579">
        <f t="shared" si="86"/>
        <v>699.54059400000006</v>
      </c>
      <c r="I293" s="578">
        <f t="shared" si="86"/>
        <v>233.18019800000005</v>
      </c>
      <c r="J293" s="578">
        <f t="shared" si="86"/>
        <v>932.72079200000019</v>
      </c>
      <c r="K293" s="578">
        <f t="shared" si="86"/>
        <v>1709.1824897451224</v>
      </c>
      <c r="L293" s="578">
        <f t="shared" si="86"/>
        <v>2465.7585975113443</v>
      </c>
      <c r="M293" s="578">
        <f t="shared" si="86"/>
        <v>3381.9767924892699</v>
      </c>
      <c r="N293" s="578">
        <f t="shared" si="86"/>
        <v>4477.2447334281287</v>
      </c>
      <c r="O293" s="579">
        <f t="shared" si="86"/>
        <v>5780.2134434049149</v>
      </c>
      <c r="P293" s="564"/>
      <c r="Q293" s="559"/>
    </row>
    <row r="294" spans="2:17">
      <c r="B294" s="598" t="s">
        <v>216</v>
      </c>
      <c r="C294" s="674" t="s">
        <v>243</v>
      </c>
      <c r="D294" s="626"/>
      <c r="E294" s="629">
        <f>'#27'!E92</f>
        <v>6.0830189167489002E-2</v>
      </c>
      <c r="F294" s="739">
        <f>'#27'!F92</f>
        <v>3.6028433306044043E-2</v>
      </c>
      <c r="G294" s="739">
        <f>'#27'!G92</f>
        <v>6.6888149255435583E-2</v>
      </c>
      <c r="H294" s="740">
        <f>'#27'!H92</f>
        <v>6.486052579901351E-2</v>
      </c>
      <c r="I294" s="739">
        <f>'#27'!I92</f>
        <v>6.486052579901351E-2</v>
      </c>
      <c r="J294" s="739">
        <f>'#27'!J92</f>
        <v>6.486052579901351E-2</v>
      </c>
      <c r="K294" s="739">
        <f>'#27'!K92</f>
        <v>5.9860525799013513E-2</v>
      </c>
      <c r="L294" s="739">
        <f>'#27'!L92</f>
        <v>5.4860525799013515E-2</v>
      </c>
      <c r="M294" s="739">
        <f>'#27'!M92</f>
        <v>4.9860525799013518E-2</v>
      </c>
      <c r="N294" s="739">
        <f>'#27'!N92</f>
        <v>4.486052579901352E-2</v>
      </c>
      <c r="O294" s="740">
        <f>'#27'!O92</f>
        <v>3.9860525799013523E-2</v>
      </c>
      <c r="P294" s="564"/>
    </row>
    <row r="295" spans="2:17">
      <c r="B295" s="598"/>
      <c r="C295" s="674"/>
      <c r="D295" s="626"/>
      <c r="E295" s="627"/>
      <c r="F295" s="627"/>
      <c r="G295" s="627"/>
      <c r="H295" s="628"/>
      <c r="I295" s="627"/>
      <c r="J295" s="627"/>
      <c r="K295" s="629"/>
      <c r="L295" s="629"/>
      <c r="M295" s="629"/>
      <c r="N295" s="629"/>
      <c r="O295" s="601"/>
      <c r="P295" s="564"/>
    </row>
    <row r="296" spans="2:17" s="557" customFormat="1">
      <c r="B296" s="576" t="s">
        <v>67</v>
      </c>
      <c r="C296" s="630"/>
      <c r="D296" s="577"/>
      <c r="E296" s="578">
        <f>'#27'!E93</f>
        <v>271.60239446454835</v>
      </c>
      <c r="F296" s="578">
        <f>'#27'!F93</f>
        <v>79.428891555621703</v>
      </c>
      <c r="G296" s="578">
        <f>'#27'!G93</f>
        <v>113.075910809474</v>
      </c>
      <c r="H296" s="579">
        <f>'#27'!H93</f>
        <v>92.015522421209454</v>
      </c>
      <c r="I296" s="578">
        <f>'#27'!I93</f>
        <v>30.671840807069827</v>
      </c>
      <c r="J296" s="578">
        <f>'#27'!J93</f>
        <v>122.68736322827928</v>
      </c>
      <c r="K296" s="578">
        <f>'#27'!K93</f>
        <v>124.65036103993175</v>
      </c>
      <c r="L296" s="578">
        <f>'#27'!L93</f>
        <v>125.14896248409148</v>
      </c>
      <c r="M296" s="578">
        <f>'#27'!M93</f>
        <v>127.15134588383695</v>
      </c>
      <c r="N296" s="578">
        <f>'#27'!N93</f>
        <v>129.56722145562983</v>
      </c>
      <c r="O296" s="579">
        <f>'#27'!O93</f>
        <v>132.54726754910931</v>
      </c>
      <c r="P296" s="564"/>
      <c r="Q296" s="559"/>
    </row>
    <row r="297" spans="2:17">
      <c r="B297" s="598" t="s">
        <v>24</v>
      </c>
      <c r="C297" s="674" t="s">
        <v>178</v>
      </c>
      <c r="D297" s="626"/>
      <c r="E297" s="627"/>
      <c r="F297" s="627"/>
      <c r="G297" s="627"/>
      <c r="H297" s="628"/>
      <c r="I297" s="627"/>
      <c r="J297" s="627"/>
      <c r="K297" s="629">
        <f>K296/SUM(H296:I296)-1</f>
        <v>1.6000000000000014E-2</v>
      </c>
      <c r="L297" s="629">
        <f>L296/K296-1</f>
        <v>4.0000000000000036E-3</v>
      </c>
      <c r="M297" s="629">
        <f>M296/L296-1</f>
        <v>1.6000000000000014E-2</v>
      </c>
      <c r="N297" s="629">
        <f>N296/M296-1</f>
        <v>1.8999999999999906E-2</v>
      </c>
      <c r="O297" s="601">
        <f>O296/N296-1</f>
        <v>2.2999999999999909E-2</v>
      </c>
      <c r="P297" s="564"/>
      <c r="Q297" s="559" t="s">
        <v>25</v>
      </c>
    </row>
    <row r="298" spans="2:17">
      <c r="B298" s="651"/>
      <c r="C298" s="674"/>
      <c r="D298" s="643"/>
      <c r="E298" s="575"/>
      <c r="F298" s="575"/>
      <c r="G298" s="575"/>
      <c r="H298" s="614"/>
      <c r="I298" s="575"/>
      <c r="J298" s="575"/>
      <c r="K298" s="575"/>
      <c r="L298" s="575"/>
      <c r="M298" s="575"/>
      <c r="N298" s="575"/>
      <c r="O298" s="614"/>
      <c r="P298" s="564"/>
    </row>
    <row r="299" spans="2:17" s="557" customFormat="1">
      <c r="B299" s="832" t="s">
        <v>244</v>
      </c>
      <c r="C299" s="833"/>
      <c r="D299" s="834"/>
      <c r="E299" s="835">
        <f>SUM(E300,E303,E309,E312)</f>
        <v>14117.811208223367</v>
      </c>
      <c r="F299" s="835">
        <f t="shared" ref="F299:O299" si="87">SUM(F300,F303,F309,F312)</f>
        <v>13828.581972485305</v>
      </c>
      <c r="G299" s="835">
        <f t="shared" si="87"/>
        <v>13805.493753285422</v>
      </c>
      <c r="H299" s="836">
        <f t="shared" si="87"/>
        <v>10036.268307197846</v>
      </c>
      <c r="I299" s="835">
        <f t="shared" si="87"/>
        <v>3345.4227690659491</v>
      </c>
      <c r="J299" s="835">
        <f t="shared" si="87"/>
        <v>13381.691076263798</v>
      </c>
      <c r="K299" s="835">
        <f t="shared" si="87"/>
        <v>13955.782091226751</v>
      </c>
      <c r="L299" s="835">
        <f t="shared" si="87"/>
        <v>14353.965953098588</v>
      </c>
      <c r="M299" s="835">
        <f t="shared" si="87"/>
        <v>14776.525154265335</v>
      </c>
      <c r="N299" s="835">
        <f t="shared" si="87"/>
        <v>15281.721393796941</v>
      </c>
      <c r="O299" s="836">
        <f t="shared" si="87"/>
        <v>15815.760850865458</v>
      </c>
      <c r="P299" s="564"/>
      <c r="Q299" s="559"/>
    </row>
    <row r="300" spans="2:17" s="557" customFormat="1">
      <c r="B300" s="576" t="s">
        <v>146</v>
      </c>
      <c r="C300" s="630"/>
      <c r="D300" s="577"/>
      <c r="E300" s="578">
        <f>E268*E301</f>
        <v>4526.7417080000005</v>
      </c>
      <c r="F300" s="578">
        <f>F268*F301</f>
        <v>4748.6390149999997</v>
      </c>
      <c r="G300" s="578">
        <f>G268*G301</f>
        <v>5334.0111509999997</v>
      </c>
      <c r="H300" s="579">
        <f>H268*H301</f>
        <v>3732.037859</v>
      </c>
      <c r="I300" s="578">
        <f>I268*I301</f>
        <v>1244.0126196666668</v>
      </c>
      <c r="J300" s="578">
        <f>SUM(H300:I300)</f>
        <v>4976.050478666667</v>
      </c>
      <c r="K300" s="578">
        <f>K268*K301</f>
        <v>5128.8668648662824</v>
      </c>
      <c r="L300" s="578">
        <f>L268*L301</f>
        <v>5284.5247634891921</v>
      </c>
      <c r="M300" s="578">
        <f>M268*M301</f>
        <v>5442.9262848122271</v>
      </c>
      <c r="N300" s="578">
        <f>N268*N301</f>
        <v>5603.9566463588435</v>
      </c>
      <c r="O300" s="579">
        <f>O268*O301</f>
        <v>5767.4827283480899</v>
      </c>
      <c r="P300" s="564"/>
      <c r="Q300" s="559"/>
    </row>
    <row r="301" spans="2:17">
      <c r="B301" s="598" t="s">
        <v>216</v>
      </c>
      <c r="C301" s="780" t="s">
        <v>245</v>
      </c>
      <c r="D301" s="626"/>
      <c r="E301" s="837">
        <f>'#27'!E100</f>
        <v>0.26501308061795481</v>
      </c>
      <c r="F301" s="837">
        <f>'#27'!F100</f>
        <v>0.25860476098465962</v>
      </c>
      <c r="G301" s="837">
        <f>'#27'!G100</f>
        <v>0.29199927755114091</v>
      </c>
      <c r="H301" s="766">
        <f>'#27'!H100</f>
        <v>0.27216706109660416</v>
      </c>
      <c r="I301" s="837">
        <f>'#27'!I100</f>
        <v>0.27216706109660416</v>
      </c>
      <c r="J301" s="837">
        <f>'#27'!J100</f>
        <v>0.27216706109660416</v>
      </c>
      <c r="K301" s="837">
        <f>'#27'!K100</f>
        <v>0.26716706109660415</v>
      </c>
      <c r="L301" s="837">
        <f>'#27'!L100</f>
        <v>0.26216706109660415</v>
      </c>
      <c r="M301" s="837">
        <f>'#27'!M100</f>
        <v>0.25716706109660414</v>
      </c>
      <c r="N301" s="837">
        <f>'#27'!N100</f>
        <v>0.25216706109660414</v>
      </c>
      <c r="O301" s="766">
        <f>'#27'!O100</f>
        <v>0.24716706109660413</v>
      </c>
      <c r="P301" s="564"/>
      <c r="Q301" s="760" t="s">
        <v>246</v>
      </c>
    </row>
    <row r="302" spans="2:17">
      <c r="B302" s="598"/>
      <c r="C302" s="780"/>
      <c r="D302" s="626"/>
      <c r="E302" s="629"/>
      <c r="F302" s="629"/>
      <c r="G302" s="629"/>
      <c r="H302" s="601"/>
      <c r="I302" s="629"/>
      <c r="J302" s="629"/>
      <c r="K302" s="629"/>
      <c r="L302" s="629"/>
      <c r="M302" s="629"/>
      <c r="N302" s="629"/>
      <c r="O302" s="601"/>
      <c r="P302" s="564"/>
    </row>
    <row r="303" spans="2:17" s="557" customFormat="1">
      <c r="B303" s="576" t="s">
        <v>46</v>
      </c>
      <c r="C303" s="630"/>
      <c r="D303" s="577"/>
      <c r="E303" s="578">
        <f>'#27'!E101</f>
        <v>6409.422789524795</v>
      </c>
      <c r="F303" s="578">
        <f>'#27'!F101</f>
        <v>6444.3853154908047</v>
      </c>
      <c r="G303" s="578">
        <f>'#27'!G101</f>
        <v>6478.4570242348573</v>
      </c>
      <c r="H303" s="579">
        <f>'#27'!H101</f>
        <v>4907.3158159999994</v>
      </c>
      <c r="I303" s="578">
        <f>'#27'!I101</f>
        <v>1635.7719386666665</v>
      </c>
      <c r="J303" s="578">
        <f>SUM(H303:I303)</f>
        <v>6543.0877546666661</v>
      </c>
      <c r="K303" s="578">
        <f>K304*K306</f>
        <v>7012.3850832772441</v>
      </c>
      <c r="L303" s="578">
        <f>L304*L306</f>
        <v>7327.0521678246942</v>
      </c>
      <c r="M303" s="578">
        <f>M304*M306</f>
        <v>7655.9854922849163</v>
      </c>
      <c r="N303" s="578">
        <f>N304*N306</f>
        <v>8070.0640850583022</v>
      </c>
      <c r="O303" s="579">
        <f>O304*O306</f>
        <v>8514.7410856635597</v>
      </c>
      <c r="P303" s="564"/>
      <c r="Q303" s="559"/>
    </row>
    <row r="304" spans="2:17">
      <c r="B304" s="651" t="s">
        <v>103</v>
      </c>
      <c r="C304" s="674"/>
      <c r="D304" s="643"/>
      <c r="E304" s="575">
        <f>'#27'!E102</f>
        <v>0</v>
      </c>
      <c r="F304" s="575">
        <f>'#27'!F102</f>
        <v>12</v>
      </c>
      <c r="G304" s="575">
        <f>'#27'!G102</f>
        <v>11.412307802842095</v>
      </c>
      <c r="H304" s="614">
        <f>'#27'!H102</f>
        <v>10.421352096803712</v>
      </c>
      <c r="I304" s="575">
        <f>'#27'!I102</f>
        <v>10.421352096803712</v>
      </c>
      <c r="J304" s="575">
        <f>'#27'!J102</f>
        <v>10.421352096803712</v>
      </c>
      <c r="K304" s="575">
        <f>'#27'!K102</f>
        <v>10.780709065659016</v>
      </c>
      <c r="L304" s="575">
        <f>'#27'!L102</f>
        <v>11.054438006779264</v>
      </c>
      <c r="M304" s="575">
        <f>'#27'!M102</f>
        <v>11.291011582799833</v>
      </c>
      <c r="N304" s="575">
        <f>'#27'!N102</f>
        <v>11.532648017451191</v>
      </c>
      <c r="O304" s="614">
        <f>'#27'!O102</f>
        <v>11.768008181072647</v>
      </c>
      <c r="P304" s="564"/>
    </row>
    <row r="305" spans="2:17">
      <c r="B305" s="598" t="s">
        <v>24</v>
      </c>
      <c r="C305" s="674" t="s">
        <v>247</v>
      </c>
      <c r="D305" s="626"/>
      <c r="E305" s="627"/>
      <c r="F305" s="627"/>
      <c r="G305" s="627"/>
      <c r="H305" s="628"/>
      <c r="I305" s="627"/>
      <c r="J305" s="627"/>
      <c r="K305" s="629">
        <f>K304/J304-1</f>
        <v>3.4482758620689946E-2</v>
      </c>
      <c r="L305" s="629">
        <f>L304/K304-1</f>
        <v>2.5390625E-2</v>
      </c>
      <c r="M305" s="629">
        <f>M304/L304-1</f>
        <v>2.1400778210116655E-2</v>
      </c>
      <c r="N305" s="629">
        <f>N304/M304-1</f>
        <v>2.1400778210116655E-2</v>
      </c>
      <c r="O305" s="601">
        <f>O304/N304-1</f>
        <v>2.0408163265306367E-2</v>
      </c>
      <c r="P305" s="564"/>
      <c r="Q305" s="559" t="s">
        <v>25</v>
      </c>
    </row>
    <row r="306" spans="2:17">
      <c r="B306" s="651" t="s">
        <v>52</v>
      </c>
      <c r="C306" s="674"/>
      <c r="D306" s="643"/>
      <c r="E306" s="671">
        <f>'#27'!E105</f>
        <v>0</v>
      </c>
      <c r="F306" s="671">
        <f>'#27'!F105</f>
        <v>537.03210962423373</v>
      </c>
      <c r="G306" s="671">
        <f>'#27'!G105</f>
        <v>567.67282622901894</v>
      </c>
      <c r="H306" s="672">
        <f>'#27'!H105</f>
        <v>627.85401490018444</v>
      </c>
      <c r="I306" s="671">
        <f>'#27'!I105</f>
        <v>627.85401490018444</v>
      </c>
      <c r="J306" s="671">
        <f>'#27'!J105</f>
        <v>627.85401490018444</v>
      </c>
      <c r="K306" s="671">
        <f>'#27'!K105</f>
        <v>650.45675943659114</v>
      </c>
      <c r="L306" s="671">
        <f>'#27'!L105</f>
        <v>662.81543786588634</v>
      </c>
      <c r="M306" s="671">
        <f>'#27'!M105</f>
        <v>678.06019293680163</v>
      </c>
      <c r="N306" s="671">
        <f>'#27'!N105</f>
        <v>699.75811911077926</v>
      </c>
      <c r="O306" s="672">
        <f>'#27'!O105</f>
        <v>723.54989516054582</v>
      </c>
      <c r="P306" s="564"/>
    </row>
    <row r="307" spans="2:17">
      <c r="B307" s="598" t="s">
        <v>24</v>
      </c>
      <c r="C307" s="674" t="s">
        <v>150</v>
      </c>
      <c r="D307" s="626"/>
      <c r="E307" s="627"/>
      <c r="F307" s="627"/>
      <c r="G307" s="627"/>
      <c r="H307" s="628"/>
      <c r="I307" s="627"/>
      <c r="J307" s="627"/>
      <c r="K307" s="629">
        <f>K306/I306-1</f>
        <v>3.6000000000000032E-2</v>
      </c>
      <c r="L307" s="629">
        <f>L306/K306-1</f>
        <v>1.8999999999999906E-2</v>
      </c>
      <c r="M307" s="629">
        <f>M306/L306-1</f>
        <v>2.2999999999999909E-2</v>
      </c>
      <c r="N307" s="629">
        <f>N306/M306-1</f>
        <v>3.2000000000000028E-2</v>
      </c>
      <c r="O307" s="601">
        <f>O306/N306-1</f>
        <v>3.400000000000003E-2</v>
      </c>
      <c r="P307" s="564"/>
      <c r="Q307" s="559" t="s">
        <v>25</v>
      </c>
    </row>
    <row r="308" spans="2:17">
      <c r="B308" s="598"/>
      <c r="C308" s="674"/>
      <c r="D308" s="626"/>
      <c r="E308" s="627"/>
      <c r="F308" s="627"/>
      <c r="G308" s="627"/>
      <c r="H308" s="628"/>
      <c r="I308" s="627"/>
      <c r="J308" s="627"/>
      <c r="K308" s="629"/>
      <c r="L308" s="629"/>
      <c r="M308" s="629"/>
      <c r="N308" s="629"/>
      <c r="O308" s="601"/>
      <c r="P308" s="564"/>
    </row>
    <row r="309" spans="2:17" s="557" customFormat="1">
      <c r="B309" s="576" t="s">
        <v>151</v>
      </c>
      <c r="C309" s="630"/>
      <c r="D309" s="577"/>
      <c r="E309" s="578">
        <f>E268*E310</f>
        <v>436.77159499999993</v>
      </c>
      <c r="F309" s="578">
        <f>F268*F310</f>
        <v>736.78605399999992</v>
      </c>
      <c r="G309" s="578">
        <f>G268*G310</f>
        <v>768.73161599999992</v>
      </c>
      <c r="H309" s="579">
        <f>H268*H310</f>
        <v>400.64542057920005</v>
      </c>
      <c r="I309" s="578">
        <f>I268*I310</f>
        <v>133.54847352640002</v>
      </c>
      <c r="J309" s="578">
        <f>SUM(H309:I309)</f>
        <v>534.19389410560007</v>
      </c>
      <c r="K309" s="578">
        <f>K268*K310</f>
        <v>464.91745107716173</v>
      </c>
      <c r="L309" s="578">
        <f>L268*L310</f>
        <v>387.3778790106154</v>
      </c>
      <c r="M309" s="578">
        <f>M268*M310</f>
        <v>300.92205610972161</v>
      </c>
      <c r="N309" s="578">
        <f>N268*N310</f>
        <v>204.8522062212119</v>
      </c>
      <c r="O309" s="579">
        <f>O268*O310</f>
        <v>98.423066203576909</v>
      </c>
      <c r="P309" s="564"/>
      <c r="Q309" s="559"/>
    </row>
    <row r="310" spans="2:17">
      <c r="B310" s="598" t="s">
        <v>216</v>
      </c>
      <c r="C310" s="903" t="s">
        <v>248</v>
      </c>
      <c r="D310" s="626"/>
      <c r="E310" s="629">
        <f>'#27'!E108</f>
        <v>2.5570309371264813E-2</v>
      </c>
      <c r="F310" s="629">
        <f>'#27'!F108</f>
        <v>4.0124418973443592E-2</v>
      </c>
      <c r="G310" s="629">
        <f>'#27'!G108</f>
        <v>4.2082603531985202E-2</v>
      </c>
      <c r="H310" s="601">
        <f>'#27'!H108</f>
        <v>2.9217947614837904E-2</v>
      </c>
      <c r="I310" s="629">
        <f>'#27'!I108</f>
        <v>2.9217947614837904E-2</v>
      </c>
      <c r="J310" s="629">
        <f>'#27'!J108</f>
        <v>2.9217947614837904E-2</v>
      </c>
      <c r="K310" s="629">
        <f>'#27'!K108</f>
        <v>2.4217947614837903E-2</v>
      </c>
      <c r="L310" s="629">
        <f>'#27'!L108</f>
        <v>1.9217947614837902E-2</v>
      </c>
      <c r="M310" s="629">
        <f>'#27'!M108</f>
        <v>1.4217947614837901E-2</v>
      </c>
      <c r="N310" s="629">
        <f>'#27'!N108</f>
        <v>9.2179476148379E-3</v>
      </c>
      <c r="O310" s="601">
        <f>'#27'!O108</f>
        <v>4.2179476148378999E-3</v>
      </c>
      <c r="P310" s="564"/>
      <c r="Q310" s="760" t="s">
        <v>246</v>
      </c>
    </row>
    <row r="311" spans="2:17">
      <c r="B311" s="598"/>
      <c r="C311" s="674"/>
      <c r="D311" s="626"/>
      <c r="E311" s="627"/>
      <c r="F311" s="627"/>
      <c r="G311" s="627"/>
      <c r="H311" s="628"/>
      <c r="I311" s="627"/>
      <c r="J311" s="627"/>
      <c r="K311" s="629"/>
      <c r="L311" s="629"/>
      <c r="M311" s="629"/>
      <c r="N311" s="629"/>
      <c r="O311" s="601"/>
      <c r="P311" s="564"/>
    </row>
    <row r="312" spans="2:17" s="557" customFormat="1">
      <c r="B312" s="576" t="s">
        <v>67</v>
      </c>
      <c r="C312" s="630"/>
      <c r="D312" s="577"/>
      <c r="E312" s="578">
        <f>'#27'!E109</f>
        <v>2744.8751156985722</v>
      </c>
      <c r="F312" s="578">
        <f>'#27'!F109</f>
        <v>1898.7715879945008</v>
      </c>
      <c r="G312" s="578">
        <f>'#27'!G109</f>
        <v>1224.2939620505665</v>
      </c>
      <c r="H312" s="579">
        <f>'#27'!H109</f>
        <v>996.26921161864857</v>
      </c>
      <c r="I312" s="578">
        <f>'#27'!I109</f>
        <v>332.08973720621611</v>
      </c>
      <c r="J312" s="578">
        <f>'#27'!J109</f>
        <v>1328.3589488248647</v>
      </c>
      <c r="K312" s="578">
        <f>'#27'!K109</f>
        <v>1349.6126920060626</v>
      </c>
      <c r="L312" s="578">
        <f>'#27'!L109</f>
        <v>1355.0111427740869</v>
      </c>
      <c r="M312" s="578">
        <f>'#27'!M109</f>
        <v>1376.6913210584723</v>
      </c>
      <c r="N312" s="578">
        <f>'#27'!N109</f>
        <v>1402.8484561585831</v>
      </c>
      <c r="O312" s="579">
        <f>'#27'!O109</f>
        <v>1435.1139706502304</v>
      </c>
      <c r="P312" s="564"/>
      <c r="Q312" s="559"/>
    </row>
    <row r="313" spans="2:17">
      <c r="B313" s="598" t="s">
        <v>24</v>
      </c>
      <c r="C313" s="674" t="s">
        <v>178</v>
      </c>
      <c r="D313" s="626"/>
      <c r="E313" s="627"/>
      <c r="F313" s="627"/>
      <c r="G313" s="627"/>
      <c r="H313" s="628"/>
      <c r="I313" s="627"/>
      <c r="J313" s="627"/>
      <c r="K313" s="629">
        <f>K312/SUM(H312:I312)-1</f>
        <v>1.6000000000000014E-2</v>
      </c>
      <c r="L313" s="629">
        <f>L312/K312-1</f>
        <v>4.0000000000000036E-3</v>
      </c>
      <c r="M313" s="629">
        <f>M312/L312-1</f>
        <v>1.6000000000000014E-2</v>
      </c>
      <c r="N313" s="629">
        <f>N312/M312-1</f>
        <v>1.8999999999999906E-2</v>
      </c>
      <c r="O313" s="601">
        <f>O312/N312-1</f>
        <v>2.2999999999999909E-2</v>
      </c>
      <c r="P313" s="564"/>
      <c r="Q313" s="559" t="s">
        <v>25</v>
      </c>
    </row>
    <row r="314" spans="2:17">
      <c r="B314" s="651"/>
      <c r="C314" s="674"/>
      <c r="D314" s="643"/>
      <c r="E314" s="575"/>
      <c r="F314" s="575"/>
      <c r="G314" s="575"/>
      <c r="H314" s="614"/>
      <c r="I314" s="575"/>
      <c r="J314" s="575"/>
      <c r="K314" s="575"/>
      <c r="L314" s="575"/>
      <c r="M314" s="575"/>
      <c r="N314" s="575"/>
      <c r="O314" s="614"/>
      <c r="P314" s="564"/>
    </row>
    <row r="315" spans="2:17" s="557" customFormat="1">
      <c r="B315" s="832" t="s">
        <v>249</v>
      </c>
      <c r="C315" s="833"/>
      <c r="D315" s="834"/>
      <c r="E315" s="835">
        <f>SUM(E316,E319,E324,E327)</f>
        <v>0</v>
      </c>
      <c r="F315" s="835">
        <f t="shared" ref="F315:O315" si="88">SUM(F316,F319,F324,F327)</f>
        <v>0</v>
      </c>
      <c r="G315" s="835">
        <f t="shared" si="88"/>
        <v>0</v>
      </c>
      <c r="H315" s="836">
        <f t="shared" si="88"/>
        <v>0</v>
      </c>
      <c r="I315" s="835">
        <f t="shared" si="88"/>
        <v>0</v>
      </c>
      <c r="J315" s="835">
        <f t="shared" si="88"/>
        <v>0</v>
      </c>
      <c r="K315" s="835">
        <f t="shared" si="88"/>
        <v>0</v>
      </c>
      <c r="L315" s="835">
        <f t="shared" si="88"/>
        <v>0</v>
      </c>
      <c r="M315" s="835">
        <f t="shared" si="88"/>
        <v>0</v>
      </c>
      <c r="N315" s="835">
        <f t="shared" si="88"/>
        <v>0</v>
      </c>
      <c r="O315" s="836">
        <f t="shared" si="88"/>
        <v>0</v>
      </c>
      <c r="P315" s="564"/>
      <c r="Q315" s="744" t="s">
        <v>250</v>
      </c>
    </row>
    <row r="316" spans="2:17" s="557" customFormat="1">
      <c r="B316" s="576" t="s">
        <v>146</v>
      </c>
      <c r="C316" s="630"/>
      <c r="D316" s="577"/>
      <c r="E316" s="578">
        <f>E279*E317</f>
        <v>0</v>
      </c>
      <c r="F316" s="578">
        <f>F279*F317</f>
        <v>0</v>
      </c>
      <c r="G316" s="578">
        <f>G279*G317</f>
        <v>0</v>
      </c>
      <c r="H316" s="579">
        <f>H279*H317</f>
        <v>0</v>
      </c>
      <c r="I316" s="578">
        <f>I279*I317</f>
        <v>0</v>
      </c>
      <c r="J316" s="578">
        <f>SUM(H316:I316)</f>
        <v>0</v>
      </c>
      <c r="K316" s="578">
        <f>K279*K317</f>
        <v>0</v>
      </c>
      <c r="L316" s="578">
        <f>L279*L317</f>
        <v>0</v>
      </c>
      <c r="M316" s="578">
        <f>M279*M317</f>
        <v>0</v>
      </c>
      <c r="N316" s="578">
        <f>N279*N317</f>
        <v>0</v>
      </c>
      <c r="O316" s="579">
        <f>O279*O317</f>
        <v>0</v>
      </c>
      <c r="P316" s="564"/>
      <c r="Q316" s="559"/>
    </row>
    <row r="317" spans="2:17">
      <c r="B317" s="598" t="s">
        <v>216</v>
      </c>
      <c r="C317" s="780"/>
      <c r="D317" s="626"/>
      <c r="E317" s="913"/>
      <c r="F317" s="913"/>
      <c r="G317" s="913"/>
      <c r="H317" s="914"/>
      <c r="I317" s="913"/>
      <c r="J317" s="913"/>
      <c r="K317" s="913"/>
      <c r="L317" s="913"/>
      <c r="M317" s="913"/>
      <c r="N317" s="913"/>
      <c r="O317" s="914"/>
      <c r="P317" s="564"/>
      <c r="Q317" s="559" t="s">
        <v>25</v>
      </c>
    </row>
    <row r="318" spans="2:17">
      <c r="B318" s="598"/>
      <c r="C318" s="780"/>
      <c r="D318" s="626"/>
      <c r="E318" s="913"/>
      <c r="F318" s="913"/>
      <c r="G318" s="913"/>
      <c r="H318" s="914"/>
      <c r="I318" s="913"/>
      <c r="J318" s="913"/>
      <c r="K318" s="913"/>
      <c r="L318" s="913"/>
      <c r="M318" s="913"/>
      <c r="N318" s="913"/>
      <c r="O318" s="914"/>
      <c r="P318" s="564"/>
    </row>
    <row r="319" spans="2:17" s="557" customFormat="1">
      <c r="B319" s="576" t="s">
        <v>46</v>
      </c>
      <c r="C319" s="630"/>
      <c r="D319" s="577"/>
      <c r="E319" s="921"/>
      <c r="F319" s="921"/>
      <c r="G319" s="921"/>
      <c r="H319" s="922"/>
      <c r="I319" s="921"/>
      <c r="J319" s="921"/>
      <c r="K319" s="921"/>
      <c r="L319" s="921"/>
      <c r="M319" s="921"/>
      <c r="N319" s="921"/>
      <c r="O319" s="922"/>
      <c r="P319" s="564"/>
      <c r="Q319" s="559"/>
    </row>
    <row r="320" spans="2:17">
      <c r="B320" s="651" t="s">
        <v>103</v>
      </c>
      <c r="C320" s="674"/>
      <c r="D320" s="643"/>
      <c r="E320" s="911"/>
      <c r="F320" s="911"/>
      <c r="G320" s="911"/>
      <c r="H320" s="912"/>
      <c r="I320" s="911"/>
      <c r="J320" s="911"/>
      <c r="K320" s="911"/>
      <c r="L320" s="911"/>
      <c r="M320" s="911"/>
      <c r="N320" s="911"/>
      <c r="O320" s="912"/>
      <c r="P320" s="564"/>
    </row>
    <row r="321" spans="2:18">
      <c r="B321" s="651" t="s">
        <v>52</v>
      </c>
      <c r="C321" s="674"/>
      <c r="D321" s="643"/>
      <c r="E321" s="915"/>
      <c r="F321" s="915"/>
      <c r="G321" s="915"/>
      <c r="H321" s="916"/>
      <c r="I321" s="915"/>
      <c r="J321" s="915"/>
      <c r="K321" s="915"/>
      <c r="L321" s="915"/>
      <c r="M321" s="915"/>
      <c r="N321" s="915"/>
      <c r="O321" s="916"/>
      <c r="P321" s="564"/>
    </row>
    <row r="322" spans="2:18">
      <c r="B322" s="598" t="s">
        <v>24</v>
      </c>
      <c r="C322" s="674"/>
      <c r="D322" s="626"/>
      <c r="E322" s="919"/>
      <c r="F322" s="919"/>
      <c r="G322" s="919"/>
      <c r="H322" s="918"/>
      <c r="I322" s="919"/>
      <c r="J322" s="919"/>
      <c r="K322" s="913" t="e">
        <f>K321/I321-1</f>
        <v>#DIV/0!</v>
      </c>
      <c r="L322" s="913" t="e">
        <f>L321/K321-1</f>
        <v>#DIV/0!</v>
      </c>
      <c r="M322" s="913" t="e">
        <f>M321/L321-1</f>
        <v>#DIV/0!</v>
      </c>
      <c r="N322" s="913" t="e">
        <f>N321/M321-1</f>
        <v>#DIV/0!</v>
      </c>
      <c r="O322" s="914" t="e">
        <f>O321/N321-1</f>
        <v>#DIV/0!</v>
      </c>
      <c r="P322" s="564"/>
      <c r="Q322" s="559" t="s">
        <v>25</v>
      </c>
    </row>
    <row r="323" spans="2:18">
      <c r="B323" s="598"/>
      <c r="C323" s="674"/>
      <c r="D323" s="626"/>
      <c r="E323" s="919"/>
      <c r="F323" s="919"/>
      <c r="G323" s="919"/>
      <c r="H323" s="918"/>
      <c r="I323" s="919"/>
      <c r="J323" s="919"/>
      <c r="K323" s="913"/>
      <c r="L323" s="913"/>
      <c r="M323" s="913"/>
      <c r="N323" s="913"/>
      <c r="O323" s="914"/>
      <c r="P323" s="564"/>
    </row>
    <row r="324" spans="2:18" s="557" customFormat="1">
      <c r="B324" s="576" t="s">
        <v>151</v>
      </c>
      <c r="C324" s="630"/>
      <c r="D324" s="577"/>
      <c r="E324" s="921">
        <f>E279*E325</f>
        <v>0</v>
      </c>
      <c r="F324" s="921">
        <f>F279*F325</f>
        <v>0</v>
      </c>
      <c r="G324" s="921">
        <f>G279*G325</f>
        <v>0</v>
      </c>
      <c r="H324" s="922">
        <f>H279*H325</f>
        <v>0</v>
      </c>
      <c r="I324" s="921">
        <f>I279*I325</f>
        <v>0</v>
      </c>
      <c r="J324" s="921">
        <f>SUM(H324:I324)</f>
        <v>0</v>
      </c>
      <c r="K324" s="921">
        <f>K279*K325</f>
        <v>0</v>
      </c>
      <c r="L324" s="921">
        <f>L279*L325</f>
        <v>0</v>
      </c>
      <c r="M324" s="921">
        <f>M279*M325</f>
        <v>0</v>
      </c>
      <c r="N324" s="921">
        <f>N279*N325</f>
        <v>0</v>
      </c>
      <c r="O324" s="922">
        <f>O279*O325</f>
        <v>0</v>
      </c>
      <c r="P324" s="564"/>
      <c r="Q324" s="559"/>
    </row>
    <row r="325" spans="2:18">
      <c r="B325" s="598" t="s">
        <v>216</v>
      </c>
      <c r="C325" s="780"/>
      <c r="D325" s="626"/>
      <c r="E325" s="913"/>
      <c r="F325" s="913"/>
      <c r="G325" s="913"/>
      <c r="H325" s="914"/>
      <c r="I325" s="913"/>
      <c r="J325" s="913"/>
      <c r="K325" s="913"/>
      <c r="L325" s="913"/>
      <c r="M325" s="913"/>
      <c r="N325" s="913"/>
      <c r="O325" s="914"/>
      <c r="P325" s="564"/>
      <c r="Q325" s="559" t="s">
        <v>25</v>
      </c>
    </row>
    <row r="326" spans="2:18">
      <c r="B326" s="598"/>
      <c r="C326" s="674"/>
      <c r="D326" s="626"/>
      <c r="E326" s="919"/>
      <c r="F326" s="919"/>
      <c r="G326" s="919"/>
      <c r="H326" s="918"/>
      <c r="I326" s="919"/>
      <c r="J326" s="919"/>
      <c r="K326" s="913"/>
      <c r="L326" s="913"/>
      <c r="M326" s="913"/>
      <c r="N326" s="913"/>
      <c r="O326" s="914"/>
      <c r="P326" s="564"/>
    </row>
    <row r="327" spans="2:18" s="557" customFormat="1">
      <c r="B327" s="576" t="s">
        <v>67</v>
      </c>
      <c r="C327" s="630"/>
      <c r="D327" s="577"/>
      <c r="E327" s="921"/>
      <c r="F327" s="921"/>
      <c r="G327" s="921"/>
      <c r="H327" s="922"/>
      <c r="I327" s="921"/>
      <c r="J327" s="921"/>
      <c r="K327" s="921"/>
      <c r="L327" s="921"/>
      <c r="M327" s="921"/>
      <c r="N327" s="921"/>
      <c r="O327" s="922"/>
      <c r="P327" s="564"/>
      <c r="Q327" s="559"/>
    </row>
    <row r="328" spans="2:18">
      <c r="B328" s="598" t="s">
        <v>24</v>
      </c>
      <c r="C328" s="674"/>
      <c r="D328" s="626"/>
      <c r="E328" s="919"/>
      <c r="F328" s="919"/>
      <c r="G328" s="919"/>
      <c r="H328" s="918"/>
      <c r="I328" s="919"/>
      <c r="J328" s="919"/>
      <c r="K328" s="913" t="e">
        <f>K327/SUM(H327:I327)-1</f>
        <v>#DIV/0!</v>
      </c>
      <c r="L328" s="913" t="e">
        <f>L327/K327-1</f>
        <v>#DIV/0!</v>
      </c>
      <c r="M328" s="913" t="e">
        <f>M327/L327-1</f>
        <v>#DIV/0!</v>
      </c>
      <c r="N328" s="913" t="e">
        <f>N327/M327-1</f>
        <v>#DIV/0!</v>
      </c>
      <c r="O328" s="914" t="e">
        <f>O327/N327-1</f>
        <v>#DIV/0!</v>
      </c>
      <c r="P328" s="564"/>
      <c r="Q328" s="559" t="s">
        <v>25</v>
      </c>
    </row>
    <row r="329" spans="2:18">
      <c r="B329" s="651"/>
      <c r="C329" s="674"/>
      <c r="D329" s="643"/>
      <c r="E329" s="911"/>
      <c r="F329" s="911"/>
      <c r="G329" s="911"/>
      <c r="H329" s="912"/>
      <c r="I329" s="911"/>
      <c r="J329" s="911"/>
      <c r="K329" s="911"/>
      <c r="L329" s="911"/>
      <c r="M329" s="911"/>
      <c r="N329" s="911"/>
      <c r="O329" s="912"/>
      <c r="P329" s="564"/>
    </row>
    <row r="330" spans="2:18" s="557" customFormat="1">
      <c r="B330" s="660" t="s">
        <v>251</v>
      </c>
      <c r="C330" s="661"/>
      <c r="D330" s="662"/>
      <c r="E330" s="663">
        <f t="shared" ref="E330:O330" si="89">SUM(E331,E341,E351,)</f>
        <v>4223.2183926572643</v>
      </c>
      <c r="F330" s="663">
        <f t="shared" si="89"/>
        <v>3539.9850014443432</v>
      </c>
      <c r="G330" s="663">
        <f t="shared" si="89"/>
        <v>4275.4893202994999</v>
      </c>
      <c r="H330" s="664">
        <f t="shared" si="89"/>
        <v>3821.7978737884787</v>
      </c>
      <c r="I330" s="663">
        <f t="shared" si="89"/>
        <v>1273.9326245961595</v>
      </c>
      <c r="J330" s="663">
        <f t="shared" si="89"/>
        <v>5095.7304983846379</v>
      </c>
      <c r="K330" s="663">
        <f t="shared" si="89"/>
        <v>9021.6593408623066</v>
      </c>
      <c r="L330" s="663">
        <f t="shared" si="89"/>
        <v>12761.634328448537</v>
      </c>
      <c r="M330" s="663">
        <f t="shared" si="89"/>
        <v>16711.008478894837</v>
      </c>
      <c r="N330" s="663">
        <f t="shared" si="89"/>
        <v>21012.779577101413</v>
      </c>
      <c r="O330" s="664">
        <f t="shared" si="89"/>
        <v>25624.071173272696</v>
      </c>
      <c r="P330" s="564"/>
      <c r="Q330" s="559"/>
    </row>
    <row r="331" spans="2:18" s="557" customFormat="1">
      <c r="B331" s="832" t="s">
        <v>240</v>
      </c>
      <c r="C331" s="833"/>
      <c r="D331" s="834"/>
      <c r="E331" s="835">
        <f t="shared" ref="E331:O331" si="90">SUM(E332,E338)</f>
        <v>1335.7216810660359</v>
      </c>
      <c r="F331" s="835">
        <f t="shared" si="90"/>
        <v>1863.7131256550829</v>
      </c>
      <c r="G331" s="835">
        <f t="shared" si="90"/>
        <v>3317.7162419642132</v>
      </c>
      <c r="H331" s="836">
        <f t="shared" si="90"/>
        <v>3071.6365489710224</v>
      </c>
      <c r="I331" s="835">
        <f t="shared" si="90"/>
        <v>1023.8788496570074</v>
      </c>
      <c r="J331" s="835">
        <f t="shared" si="90"/>
        <v>4095.5153986280297</v>
      </c>
      <c r="K331" s="835">
        <f t="shared" si="90"/>
        <v>7720.9915702540793</v>
      </c>
      <c r="L331" s="835">
        <f t="shared" si="90"/>
        <v>11415.533914408408</v>
      </c>
      <c r="M331" s="835">
        <f t="shared" si="90"/>
        <v>15313.655930902843</v>
      </c>
      <c r="N331" s="835">
        <f t="shared" si="90"/>
        <v>19551.174234891576</v>
      </c>
      <c r="O331" s="836">
        <f t="shared" si="90"/>
        <v>24092.486169119813</v>
      </c>
      <c r="P331" s="564"/>
      <c r="Q331" s="559"/>
    </row>
    <row r="332" spans="2:18" s="557" customFormat="1">
      <c r="B332" s="576" t="s">
        <v>46</v>
      </c>
      <c r="C332" s="630"/>
      <c r="D332" s="577"/>
      <c r="E332" s="578">
        <f>'#27'!E179</f>
        <v>1007.6413119838298</v>
      </c>
      <c r="F332" s="578">
        <f>'#27'!F179</f>
        <v>1409.9604520271473</v>
      </c>
      <c r="G332" s="578">
        <f>'#27'!G179</f>
        <v>2650.110167652665</v>
      </c>
      <c r="H332" s="579">
        <f>'#27'!H179</f>
        <v>2528.3721060000003</v>
      </c>
      <c r="I332" s="578">
        <f>'#27'!I179</f>
        <v>842.79070200000001</v>
      </c>
      <c r="J332" s="578">
        <f>SUM(H332:I332)</f>
        <v>3371.162808</v>
      </c>
      <c r="K332" s="578">
        <f>K333*K335</f>
        <v>6985.0493381760007</v>
      </c>
      <c r="L332" s="578">
        <f>L333*L335</f>
        <v>10676.647913402017</v>
      </c>
      <c r="M332" s="578">
        <f>M333*M335</f>
        <v>14562.947753880351</v>
      </c>
      <c r="N332" s="578">
        <f>N333*N335</f>
        <v>18786.202602505655</v>
      </c>
      <c r="O332" s="579">
        <f>O333*O335</f>
        <v>23309.920189189015</v>
      </c>
      <c r="P332" s="564"/>
      <c r="Q332" s="559"/>
    </row>
    <row r="333" spans="2:18">
      <c r="B333" s="651" t="s">
        <v>103</v>
      </c>
      <c r="C333" s="674"/>
      <c r="D333" s="643"/>
      <c r="E333" s="575">
        <f>'#27'!E180</f>
        <v>0</v>
      </c>
      <c r="F333" s="575">
        <f>'#27'!F180</f>
        <v>3</v>
      </c>
      <c r="G333" s="575">
        <f>'#27'!G180</f>
        <v>5</v>
      </c>
      <c r="H333" s="614">
        <f>'#27'!H180</f>
        <v>5</v>
      </c>
      <c r="I333" s="575">
        <f>'#27'!I180</f>
        <v>5</v>
      </c>
      <c r="J333" s="575">
        <f>'#27'!J180</f>
        <v>5</v>
      </c>
      <c r="K333" s="575">
        <f>'#27'!K180</f>
        <v>10</v>
      </c>
      <c r="L333" s="575">
        <f>'#27'!L180</f>
        <v>15</v>
      </c>
      <c r="M333" s="575">
        <f>'#27'!M180</f>
        <v>20</v>
      </c>
      <c r="N333" s="575">
        <f>'#27'!N180</f>
        <v>25</v>
      </c>
      <c r="O333" s="614">
        <f>'#27'!O180</f>
        <v>30</v>
      </c>
      <c r="P333" s="564"/>
    </row>
    <row r="334" spans="2:18">
      <c r="B334" s="598" t="s">
        <v>252</v>
      </c>
      <c r="C334" s="674" t="s">
        <v>253</v>
      </c>
      <c r="D334" s="643"/>
      <c r="E334" s="575" t="str">
        <f>IFERROR(SUM(E256,E262)/E333,"")</f>
        <v/>
      </c>
      <c r="F334" s="575">
        <f>IFERROR(SUM(F256,F262)/F333,"")</f>
        <v>2599.786457666667</v>
      </c>
      <c r="G334" s="575">
        <f>IFERROR(SUM(G256,G262)/G333,"")</f>
        <v>2365.13249</v>
      </c>
      <c r="H334" s="614">
        <f>IFERROR(SUM(H256,H262)/H333,"")</f>
        <v>2157.0611257999999</v>
      </c>
      <c r="I334" s="752"/>
      <c r="J334" s="752">
        <f t="shared" ref="J334:O334" si="91">IFERROR(SUM(J256,J262)/J333,"")</f>
        <v>2876.0815010666665</v>
      </c>
      <c r="K334" s="752">
        <f t="shared" si="91"/>
        <v>2855.2747690253154</v>
      </c>
      <c r="L334" s="752">
        <f t="shared" si="91"/>
        <v>2996.3968464865166</v>
      </c>
      <c r="M334" s="752">
        <f t="shared" si="91"/>
        <v>3391.4371522293309</v>
      </c>
      <c r="N334" s="752">
        <f t="shared" si="91"/>
        <v>3992.1464616686089</v>
      </c>
      <c r="O334" s="753">
        <f t="shared" si="91"/>
        <v>4833.6989436200265</v>
      </c>
      <c r="P334" s="564"/>
      <c r="Q334" s="767" t="s">
        <v>254</v>
      </c>
      <c r="R334" s="806"/>
    </row>
    <row r="335" spans="2:18">
      <c r="B335" s="651" t="s">
        <v>52</v>
      </c>
      <c r="C335" s="674"/>
      <c r="D335" s="643"/>
      <c r="E335" s="671">
        <f>'#27'!E182</f>
        <v>0</v>
      </c>
      <c r="F335" s="671">
        <f>'#27'!F182</f>
        <v>469.98681734238244</v>
      </c>
      <c r="G335" s="671">
        <f>'#27'!G182</f>
        <v>530.02203353053301</v>
      </c>
      <c r="H335" s="672">
        <f>'#27'!H182</f>
        <v>674.23256160000005</v>
      </c>
      <c r="I335" s="671">
        <f>'#27'!I182</f>
        <v>674.23256160000005</v>
      </c>
      <c r="J335" s="671">
        <f>'#27'!J182</f>
        <v>674.23256160000005</v>
      </c>
      <c r="K335" s="671">
        <f>'#27'!K182</f>
        <v>698.50493381760009</v>
      </c>
      <c r="L335" s="671">
        <f>'#27'!L182</f>
        <v>711.77652756013447</v>
      </c>
      <c r="M335" s="671">
        <f>'#27'!M182</f>
        <v>728.14738769401754</v>
      </c>
      <c r="N335" s="671">
        <f>'#27'!N182</f>
        <v>751.44810410022615</v>
      </c>
      <c r="O335" s="672">
        <f>'#27'!O182</f>
        <v>776.99733963963388</v>
      </c>
      <c r="P335" s="564"/>
    </row>
    <row r="336" spans="2:18">
      <c r="B336" s="598" t="s">
        <v>24</v>
      </c>
      <c r="C336" s="674" t="s">
        <v>150</v>
      </c>
      <c r="D336" s="626"/>
      <c r="E336" s="627"/>
      <c r="F336" s="627"/>
      <c r="G336" s="627"/>
      <c r="H336" s="628"/>
      <c r="I336" s="627"/>
      <c r="J336" s="627"/>
      <c r="K336" s="629">
        <f>K335/I335-1</f>
        <v>3.6000000000000032E-2</v>
      </c>
      <c r="L336" s="629">
        <f>L335/K335-1</f>
        <v>1.8999999999999906E-2</v>
      </c>
      <c r="M336" s="629">
        <f>M335/L335-1</f>
        <v>2.2999999999999909E-2</v>
      </c>
      <c r="N336" s="629">
        <f>N335/M335-1</f>
        <v>3.2000000000000028E-2</v>
      </c>
      <c r="O336" s="601">
        <f>O335/N335-1</f>
        <v>3.400000000000003E-2</v>
      </c>
      <c r="P336" s="564"/>
      <c r="Q336" s="559" t="s">
        <v>25</v>
      </c>
    </row>
    <row r="337" spans="2:17">
      <c r="B337" s="598"/>
      <c r="C337" s="674"/>
      <c r="D337" s="626"/>
      <c r="E337" s="627"/>
      <c r="F337" s="627"/>
      <c r="G337" s="627"/>
      <c r="H337" s="628"/>
      <c r="I337" s="627"/>
      <c r="J337" s="627"/>
      <c r="K337" s="629"/>
      <c r="L337" s="629"/>
      <c r="M337" s="629"/>
      <c r="N337" s="629"/>
      <c r="O337" s="601"/>
      <c r="P337" s="564"/>
    </row>
    <row r="338" spans="2:17" s="557" customFormat="1">
      <c r="B338" s="576" t="s">
        <v>67</v>
      </c>
      <c r="C338" s="630"/>
      <c r="D338" s="577"/>
      <c r="E338" s="578">
        <f>'#27'!E184</f>
        <v>328.08036908220606</v>
      </c>
      <c r="F338" s="578">
        <f>'#27'!F184</f>
        <v>453.75267362793562</v>
      </c>
      <c r="G338" s="578">
        <f>'#27'!G184</f>
        <v>667.60607431154824</v>
      </c>
      <c r="H338" s="579">
        <f>'#27'!H184</f>
        <v>543.26444297102239</v>
      </c>
      <c r="I338" s="578">
        <f>'#27'!I184</f>
        <v>181.08814765700743</v>
      </c>
      <c r="J338" s="578">
        <f>'#27'!J184</f>
        <v>724.35259062802982</v>
      </c>
      <c r="K338" s="578">
        <f>'#27'!K184</f>
        <v>735.94223207807829</v>
      </c>
      <c r="L338" s="578">
        <f>'#27'!L184</f>
        <v>738.88600100639064</v>
      </c>
      <c r="M338" s="578">
        <f>'#27'!M184</f>
        <v>750.70817702249292</v>
      </c>
      <c r="N338" s="578">
        <f>'#27'!N184</f>
        <v>764.9716323859202</v>
      </c>
      <c r="O338" s="579">
        <f>'#27'!O184</f>
        <v>782.56597993079629</v>
      </c>
      <c r="P338" s="564"/>
      <c r="Q338" s="559"/>
    </row>
    <row r="339" spans="2:17">
      <c r="B339" s="598" t="s">
        <v>24</v>
      </c>
      <c r="C339" s="674" t="s">
        <v>156</v>
      </c>
      <c r="D339" s="626"/>
      <c r="E339" s="627"/>
      <c r="F339" s="627"/>
      <c r="G339" s="627"/>
      <c r="H339" s="628"/>
      <c r="I339" s="627"/>
      <c r="J339" s="627"/>
      <c r="K339" s="629">
        <f>K338/J338-1</f>
        <v>1.6000000000000014E-2</v>
      </c>
      <c r="L339" s="629">
        <f t="shared" ref="L339:O339" si="92">L338/K338-1</f>
        <v>4.0000000000000036E-3</v>
      </c>
      <c r="M339" s="629">
        <f t="shared" si="92"/>
        <v>1.6000000000000014E-2</v>
      </c>
      <c r="N339" s="629">
        <f t="shared" si="92"/>
        <v>1.8999999999999906E-2</v>
      </c>
      <c r="O339" s="601">
        <f t="shared" si="92"/>
        <v>2.2999999999999909E-2</v>
      </c>
      <c r="P339" s="564"/>
      <c r="Q339" s="559" t="s">
        <v>25</v>
      </c>
    </row>
    <row r="340" spans="2:17">
      <c r="B340" s="651"/>
      <c r="C340" s="674"/>
      <c r="D340" s="643"/>
      <c r="E340" s="575"/>
      <c r="F340" s="575"/>
      <c r="G340" s="575"/>
      <c r="H340" s="614"/>
      <c r="I340" s="575"/>
      <c r="J340" s="575"/>
      <c r="K340" s="575"/>
      <c r="L340" s="575"/>
      <c r="M340" s="575"/>
      <c r="N340" s="575"/>
      <c r="O340" s="614"/>
      <c r="P340" s="564"/>
    </row>
    <row r="341" spans="2:17" s="557" customFormat="1">
      <c r="B341" s="832" t="s">
        <v>244</v>
      </c>
      <c r="C341" s="833"/>
      <c r="D341" s="834"/>
      <c r="E341" s="835">
        <f>SUM(E342,E348)</f>
        <v>2887.4967115912286</v>
      </c>
      <c r="F341" s="835">
        <f t="shared" ref="F341:O341" si="93">SUM(F342,F348)</f>
        <v>1676.2718757892603</v>
      </c>
      <c r="G341" s="835">
        <f t="shared" si="93"/>
        <v>957.77307833528698</v>
      </c>
      <c r="H341" s="836">
        <f t="shared" si="93"/>
        <v>750.16132481745615</v>
      </c>
      <c r="I341" s="835">
        <f t="shared" si="93"/>
        <v>250.05377493915205</v>
      </c>
      <c r="J341" s="835">
        <f t="shared" si="93"/>
        <v>1000.2150997566082</v>
      </c>
      <c r="K341" s="835">
        <f t="shared" si="93"/>
        <v>1300.6677706082273</v>
      </c>
      <c r="L341" s="835">
        <f t="shared" si="93"/>
        <v>1346.1004140401301</v>
      </c>
      <c r="M341" s="835">
        <f t="shared" si="93"/>
        <v>1397.3525479919949</v>
      </c>
      <c r="N341" s="835">
        <f t="shared" si="93"/>
        <v>1461.6053422098366</v>
      </c>
      <c r="O341" s="836">
        <f t="shared" si="93"/>
        <v>1531.5850041528831</v>
      </c>
      <c r="P341" s="564"/>
      <c r="Q341" s="559"/>
    </row>
    <row r="342" spans="2:17" s="557" customFormat="1">
      <c r="B342" s="576" t="s">
        <v>46</v>
      </c>
      <c r="C342" s="630"/>
      <c r="D342" s="577"/>
      <c r="E342" s="578">
        <f>'#27'!E190</f>
        <v>1787.8343533569182</v>
      </c>
      <c r="F342" s="578">
        <f>'#27'!F190</f>
        <v>1179.3174980839799</v>
      </c>
      <c r="G342" s="578">
        <f>'#27'!G190</f>
        <v>670.75138623562987</v>
      </c>
      <c r="H342" s="579">
        <f>'#27'!H190</f>
        <v>516.59742287136021</v>
      </c>
      <c r="I342" s="578">
        <f>'#27'!I190</f>
        <v>172.19914095712008</v>
      </c>
      <c r="J342" s="578">
        <f>SUM(H342:I342)</f>
        <v>688.79656382848032</v>
      </c>
      <c r="K342" s="578">
        <f t="shared" ref="K342:O342" si="94">K343*K345</f>
        <v>984.26653810524942</v>
      </c>
      <c r="L342" s="578">
        <f t="shared" si="94"/>
        <v>1028.4335766071401</v>
      </c>
      <c r="M342" s="578">
        <f t="shared" si="94"/>
        <v>1074.6030411600773</v>
      </c>
      <c r="N342" s="578">
        <f t="shared" si="94"/>
        <v>1132.7235947481126</v>
      </c>
      <c r="O342" s="579">
        <f t="shared" si="94"/>
        <v>1195.1389764995395</v>
      </c>
      <c r="P342" s="564"/>
      <c r="Q342" s="559"/>
    </row>
    <row r="343" spans="2:17">
      <c r="B343" s="651" t="s">
        <v>103</v>
      </c>
      <c r="C343" s="674"/>
      <c r="D343" s="643"/>
      <c r="E343" s="575">
        <f>'#27'!E191</f>
        <v>0</v>
      </c>
      <c r="F343" s="575">
        <f>'#27'!F191</f>
        <v>3</v>
      </c>
      <c r="G343" s="575">
        <f>'#27'!G191</f>
        <v>2</v>
      </c>
      <c r="H343" s="614">
        <f>'#27'!H191</f>
        <v>1.2798151697829121</v>
      </c>
      <c r="I343" s="575">
        <f>'#27'!I191</f>
        <v>1.2798151697829121</v>
      </c>
      <c r="J343" s="575">
        <f>'#27'!J191</f>
        <v>1.2798151697829121</v>
      </c>
      <c r="K343" s="575">
        <f>'#27'!K191</f>
        <v>1.7652623031488448</v>
      </c>
      <c r="L343" s="575">
        <f>'#27'!L191</f>
        <v>1.8100834163147335</v>
      </c>
      <c r="M343" s="575">
        <f>'#27'!M191</f>
        <v>1.8488206100490954</v>
      </c>
      <c r="N343" s="575">
        <f>'#27'!N191</f>
        <v>1.8883868098750489</v>
      </c>
      <c r="O343" s="614">
        <f>'#27'!O191</f>
        <v>1.9269253161990296</v>
      </c>
      <c r="P343" s="564"/>
    </row>
    <row r="344" spans="2:17">
      <c r="B344" s="598" t="s">
        <v>24</v>
      </c>
      <c r="C344" s="674" t="s">
        <v>247</v>
      </c>
      <c r="D344" s="626"/>
      <c r="E344" s="627"/>
      <c r="F344" s="627"/>
      <c r="G344" s="627"/>
      <c r="H344" s="628"/>
      <c r="I344" s="627"/>
      <c r="J344" s="627"/>
      <c r="K344" s="629">
        <f>K343/J343-1</f>
        <v>0.37931034482758652</v>
      </c>
      <c r="L344" s="629">
        <f>L343/K343-1</f>
        <v>2.5390625E-2</v>
      </c>
      <c r="M344" s="629">
        <f>M343/L343-1</f>
        <v>2.1400778210116655E-2</v>
      </c>
      <c r="N344" s="629">
        <f>N343/M343-1</f>
        <v>2.1400778210116878E-2</v>
      </c>
      <c r="O344" s="601">
        <f>O343/N343-1</f>
        <v>2.0408163265306145E-2</v>
      </c>
      <c r="P344" s="564"/>
      <c r="Q344" s="559" t="s">
        <v>25</v>
      </c>
    </row>
    <row r="345" spans="2:17">
      <c r="B345" s="651" t="s">
        <v>52</v>
      </c>
      <c r="C345" s="674"/>
      <c r="D345" s="643"/>
      <c r="E345" s="671">
        <f>'#27'!E194</f>
        <v>0</v>
      </c>
      <c r="F345" s="671">
        <f>'#27'!F194</f>
        <v>393.10583269465997</v>
      </c>
      <c r="G345" s="671">
        <f>'#27'!G194</f>
        <v>335.37569311781493</v>
      </c>
      <c r="H345" s="672">
        <f>'#27'!H194</f>
        <v>538.20003082579262</v>
      </c>
      <c r="I345" s="671">
        <f>'#27'!I194</f>
        <v>538.20003082579262</v>
      </c>
      <c r="J345" s="671">
        <f>'#27'!J194</f>
        <v>538.20003082579262</v>
      </c>
      <c r="K345" s="671">
        <f>'#27'!K194</f>
        <v>557.57523193552117</v>
      </c>
      <c r="L345" s="671">
        <f>'#27'!L194</f>
        <v>568.16916134229598</v>
      </c>
      <c r="M345" s="671">
        <f>'#27'!M194</f>
        <v>581.23705205316878</v>
      </c>
      <c r="N345" s="671">
        <f>'#27'!N194</f>
        <v>599.83663771887018</v>
      </c>
      <c r="O345" s="672">
        <f>'#27'!O194</f>
        <v>620.23108340131182</v>
      </c>
      <c r="P345" s="564"/>
    </row>
    <row r="346" spans="2:17">
      <c r="B346" s="598" t="s">
        <v>24</v>
      </c>
      <c r="C346" s="674" t="s">
        <v>150</v>
      </c>
      <c r="D346" s="626"/>
      <c r="E346" s="627"/>
      <c r="F346" s="627"/>
      <c r="G346" s="627"/>
      <c r="H346" s="628"/>
      <c r="I346" s="627"/>
      <c r="J346" s="627"/>
      <c r="K346" s="629">
        <f>K345/I345-1</f>
        <v>3.6000000000000032E-2</v>
      </c>
      <c r="L346" s="629">
        <f>L345/K345-1</f>
        <v>1.8999999999999906E-2</v>
      </c>
      <c r="M346" s="629">
        <f>M345/L345-1</f>
        <v>2.2999999999999909E-2</v>
      </c>
      <c r="N346" s="629">
        <f>N345/M345-1</f>
        <v>3.2000000000000028E-2</v>
      </c>
      <c r="O346" s="601">
        <f>O345/N345-1</f>
        <v>3.400000000000003E-2</v>
      </c>
      <c r="P346" s="564"/>
      <c r="Q346" s="559" t="s">
        <v>25</v>
      </c>
    </row>
    <row r="347" spans="2:17">
      <c r="B347" s="598"/>
      <c r="C347" s="674"/>
      <c r="D347" s="626"/>
      <c r="E347" s="627"/>
      <c r="F347" s="627"/>
      <c r="G347" s="627"/>
      <c r="H347" s="628"/>
      <c r="I347" s="627"/>
      <c r="J347" s="627"/>
      <c r="K347" s="629"/>
      <c r="L347" s="629"/>
      <c r="M347" s="629"/>
      <c r="N347" s="629"/>
      <c r="O347" s="601"/>
      <c r="P347" s="564"/>
    </row>
    <row r="348" spans="2:17" s="557" customFormat="1">
      <c r="B348" s="576" t="s">
        <v>67</v>
      </c>
      <c r="C348" s="630"/>
      <c r="D348" s="577"/>
      <c r="E348" s="578">
        <f>'#27'!E196</f>
        <v>1099.6623582343107</v>
      </c>
      <c r="F348" s="578">
        <f>'#27'!F196</f>
        <v>496.95437770528036</v>
      </c>
      <c r="G348" s="578">
        <f>'#27'!G196</f>
        <v>287.02169209965706</v>
      </c>
      <c r="H348" s="579">
        <f>'#27'!H196</f>
        <v>233.56390194609591</v>
      </c>
      <c r="I348" s="578">
        <f>'#27'!I196</f>
        <v>77.85463398203197</v>
      </c>
      <c r="J348" s="578">
        <f>'#27'!J196</f>
        <v>311.41853592812788</v>
      </c>
      <c r="K348" s="578">
        <f>'#27'!K196</f>
        <v>316.4012325029779</v>
      </c>
      <c r="L348" s="578">
        <f>'#27'!L196</f>
        <v>317.66683743298984</v>
      </c>
      <c r="M348" s="578">
        <f>'#27'!M196</f>
        <v>322.7495068319177</v>
      </c>
      <c r="N348" s="578">
        <f>'#27'!N196</f>
        <v>328.8817474617241</v>
      </c>
      <c r="O348" s="579">
        <f>'#27'!O196</f>
        <v>336.44602765334372</v>
      </c>
      <c r="P348" s="564"/>
      <c r="Q348" s="559"/>
    </row>
    <row r="349" spans="2:17">
      <c r="B349" s="598" t="s">
        <v>24</v>
      </c>
      <c r="C349" s="674" t="s">
        <v>156</v>
      </c>
      <c r="D349" s="626"/>
      <c r="E349" s="627"/>
      <c r="F349" s="627"/>
      <c r="G349" s="627"/>
      <c r="H349" s="628"/>
      <c r="I349" s="627"/>
      <c r="J349" s="627"/>
      <c r="K349" s="629">
        <f>K348/SUM(H348:I348)-1</f>
        <v>1.6000000000000014E-2</v>
      </c>
      <c r="L349" s="629">
        <f>L348/K348-1</f>
        <v>4.0000000000000036E-3</v>
      </c>
      <c r="M349" s="629">
        <f>M348/L348-1</f>
        <v>1.6000000000000014E-2</v>
      </c>
      <c r="N349" s="629">
        <f>N348/M348-1</f>
        <v>1.8999999999999906E-2</v>
      </c>
      <c r="O349" s="601">
        <f>O348/N348-1</f>
        <v>2.2999999999999909E-2</v>
      </c>
      <c r="P349" s="564"/>
      <c r="Q349" s="559" t="s">
        <v>25</v>
      </c>
    </row>
    <row r="350" spans="2:17">
      <c r="B350" s="651"/>
      <c r="C350" s="674"/>
      <c r="D350" s="643"/>
      <c r="E350" s="575"/>
      <c r="F350" s="575"/>
      <c r="G350" s="575"/>
      <c r="H350" s="614"/>
      <c r="I350" s="575"/>
      <c r="J350" s="575"/>
      <c r="K350" s="575"/>
      <c r="L350" s="575"/>
      <c r="M350" s="575"/>
      <c r="N350" s="575"/>
      <c r="O350" s="614"/>
      <c r="P350" s="564"/>
    </row>
    <row r="351" spans="2:17" s="557" customFormat="1">
      <c r="B351" s="832" t="s">
        <v>249</v>
      </c>
      <c r="C351" s="833"/>
      <c r="D351" s="834"/>
      <c r="E351" s="835">
        <f t="shared" ref="E351:O351" si="95">SUM(E352,E357)</f>
        <v>0</v>
      </c>
      <c r="F351" s="835">
        <f t="shared" si="95"/>
        <v>0</v>
      </c>
      <c r="G351" s="835">
        <f t="shared" si="95"/>
        <v>0</v>
      </c>
      <c r="H351" s="836">
        <f t="shared" si="95"/>
        <v>0</v>
      </c>
      <c r="I351" s="835">
        <f t="shared" si="95"/>
        <v>0</v>
      </c>
      <c r="J351" s="835">
        <f t="shared" si="95"/>
        <v>0</v>
      </c>
      <c r="K351" s="835">
        <f t="shared" si="95"/>
        <v>0</v>
      </c>
      <c r="L351" s="835">
        <f t="shared" si="95"/>
        <v>0</v>
      </c>
      <c r="M351" s="835">
        <f t="shared" si="95"/>
        <v>0</v>
      </c>
      <c r="N351" s="835">
        <f t="shared" si="95"/>
        <v>0</v>
      </c>
      <c r="O351" s="836">
        <f t="shared" si="95"/>
        <v>0</v>
      </c>
      <c r="P351" s="564"/>
      <c r="Q351" s="744" t="s">
        <v>250</v>
      </c>
    </row>
    <row r="352" spans="2:17" s="557" customFormat="1">
      <c r="B352" s="576" t="s">
        <v>46</v>
      </c>
      <c r="C352" s="630"/>
      <c r="D352" s="577"/>
      <c r="E352" s="578"/>
      <c r="F352" s="578"/>
      <c r="G352" s="578"/>
      <c r="H352" s="579"/>
      <c r="I352" s="578"/>
      <c r="J352" s="578"/>
      <c r="K352" s="578"/>
      <c r="L352" s="578"/>
      <c r="M352" s="578"/>
      <c r="N352" s="578"/>
      <c r="O352" s="579"/>
      <c r="P352" s="564"/>
      <c r="Q352" s="559"/>
    </row>
    <row r="353" spans="2:29">
      <c r="B353" s="651" t="s">
        <v>103</v>
      </c>
      <c r="C353" s="674"/>
      <c r="D353" s="923"/>
      <c r="E353" s="911"/>
      <c r="F353" s="911"/>
      <c r="G353" s="911"/>
      <c r="H353" s="912"/>
      <c r="I353" s="911"/>
      <c r="J353" s="911"/>
      <c r="K353" s="911"/>
      <c r="L353" s="911"/>
      <c r="M353" s="911"/>
      <c r="N353" s="911"/>
      <c r="O353" s="912"/>
      <c r="P353" s="564"/>
    </row>
    <row r="354" spans="2:29">
      <c r="B354" s="651" t="s">
        <v>52</v>
      </c>
      <c r="C354" s="674"/>
      <c r="D354" s="923"/>
      <c r="E354" s="915"/>
      <c r="F354" s="915"/>
      <c r="G354" s="915"/>
      <c r="H354" s="916"/>
      <c r="I354" s="915"/>
      <c r="J354" s="915"/>
      <c r="K354" s="915"/>
      <c r="L354" s="915"/>
      <c r="M354" s="915"/>
      <c r="N354" s="915"/>
      <c r="O354" s="916"/>
      <c r="P354" s="564"/>
    </row>
    <row r="355" spans="2:29">
      <c r="B355" s="598" t="s">
        <v>24</v>
      </c>
      <c r="C355" s="674"/>
      <c r="D355" s="924"/>
      <c r="E355" s="919"/>
      <c r="F355" s="919"/>
      <c r="G355" s="919"/>
      <c r="H355" s="918"/>
      <c r="I355" s="919"/>
      <c r="J355" s="919"/>
      <c r="K355" s="913" t="e">
        <f>K354/I354-1</f>
        <v>#DIV/0!</v>
      </c>
      <c r="L355" s="913" t="e">
        <f>L354/K354-1</f>
        <v>#DIV/0!</v>
      </c>
      <c r="M355" s="913" t="e">
        <f>M354/L354-1</f>
        <v>#DIV/0!</v>
      </c>
      <c r="N355" s="913" t="e">
        <f>N354/M354-1</f>
        <v>#DIV/0!</v>
      </c>
      <c r="O355" s="914" t="e">
        <f>O354/N354-1</f>
        <v>#DIV/0!</v>
      </c>
      <c r="P355" s="564"/>
      <c r="Q355" s="559" t="s">
        <v>255</v>
      </c>
    </row>
    <row r="356" spans="2:29">
      <c r="B356" s="598"/>
      <c r="C356" s="674"/>
      <c r="D356" s="924"/>
      <c r="E356" s="919"/>
      <c r="F356" s="919"/>
      <c r="G356" s="919"/>
      <c r="H356" s="918"/>
      <c r="I356" s="919"/>
      <c r="J356" s="919"/>
      <c r="K356" s="913"/>
      <c r="L356" s="913"/>
      <c r="M356" s="913"/>
      <c r="N356" s="913"/>
      <c r="O356" s="914"/>
      <c r="P356" s="564"/>
    </row>
    <row r="357" spans="2:29" s="557" customFormat="1">
      <c r="B357" s="576" t="s">
        <v>67</v>
      </c>
      <c r="C357" s="630"/>
      <c r="D357" s="925"/>
      <c r="E357" s="921"/>
      <c r="F357" s="921"/>
      <c r="G357" s="921"/>
      <c r="H357" s="922"/>
      <c r="I357" s="921"/>
      <c r="J357" s="921"/>
      <c r="K357" s="921"/>
      <c r="L357" s="921"/>
      <c r="M357" s="921"/>
      <c r="N357" s="921"/>
      <c r="O357" s="922"/>
      <c r="P357" s="564"/>
      <c r="Q357" s="559"/>
    </row>
    <row r="358" spans="2:29">
      <c r="B358" s="598" t="s">
        <v>24</v>
      </c>
      <c r="C358" s="674"/>
      <c r="D358" s="924"/>
      <c r="E358" s="919"/>
      <c r="F358" s="919"/>
      <c r="G358" s="919"/>
      <c r="H358" s="918"/>
      <c r="I358" s="919"/>
      <c r="J358" s="919"/>
      <c r="K358" s="913" t="e">
        <f>K357/SUM(G357)-1</f>
        <v>#DIV/0!</v>
      </c>
      <c r="L358" s="913" t="e">
        <f>L357/K357-1</f>
        <v>#DIV/0!</v>
      </c>
      <c r="M358" s="913" t="e">
        <f>M357/L357-1</f>
        <v>#DIV/0!</v>
      </c>
      <c r="N358" s="913" t="e">
        <f>N357/M357-1</f>
        <v>#DIV/0!</v>
      </c>
      <c r="O358" s="914" t="e">
        <f>O357/N357-1</f>
        <v>#DIV/0!</v>
      </c>
      <c r="P358" s="564"/>
      <c r="Q358" s="559" t="s">
        <v>256</v>
      </c>
    </row>
    <row r="359" spans="2:29">
      <c r="B359" s="651"/>
      <c r="C359" s="674"/>
      <c r="D359" s="923"/>
      <c r="E359" s="911"/>
      <c r="F359" s="911"/>
      <c r="G359" s="911"/>
      <c r="H359" s="912"/>
      <c r="I359" s="911"/>
      <c r="J359" s="911"/>
      <c r="K359" s="911"/>
      <c r="L359" s="911"/>
      <c r="M359" s="911"/>
      <c r="N359" s="911"/>
      <c r="O359" s="912"/>
      <c r="P359" s="564"/>
    </row>
    <row r="360" spans="2:29" ht="12.75" thickBot="1">
      <c r="B360" s="615"/>
      <c r="C360" s="708"/>
      <c r="D360" s="926"/>
      <c r="E360" s="927"/>
      <c r="F360" s="927"/>
      <c r="G360" s="927"/>
      <c r="H360" s="928"/>
      <c r="I360" s="927"/>
      <c r="J360" s="927"/>
      <c r="K360" s="927"/>
      <c r="L360" s="927"/>
      <c r="M360" s="927"/>
      <c r="N360" s="927"/>
      <c r="O360" s="928"/>
      <c r="P360" s="564"/>
    </row>
    <row r="362" spans="2:29">
      <c r="B362" s="557" t="s">
        <v>257</v>
      </c>
      <c r="P362" s="575"/>
    </row>
    <row r="363" spans="2:29">
      <c r="P363" s="575"/>
    </row>
    <row r="364" spans="2:29">
      <c r="B364" s="560" t="s">
        <v>9</v>
      </c>
      <c r="C364" s="561"/>
      <c r="D364" s="561"/>
      <c r="E364" s="562">
        <v>12</v>
      </c>
      <c r="F364" s="562">
        <v>12</v>
      </c>
      <c r="G364" s="562">
        <v>12</v>
      </c>
      <c r="H364" s="563">
        <v>9</v>
      </c>
      <c r="I364" s="562">
        <v>3</v>
      </c>
      <c r="J364" s="562">
        <v>12</v>
      </c>
      <c r="K364" s="562">
        <v>12</v>
      </c>
      <c r="L364" s="562">
        <v>12</v>
      </c>
      <c r="M364" s="562">
        <v>12</v>
      </c>
      <c r="N364" s="562">
        <v>12</v>
      </c>
      <c r="O364" s="563">
        <v>12</v>
      </c>
      <c r="P364" s="564"/>
    </row>
    <row r="365" spans="2:29">
      <c r="B365" s="565"/>
      <c r="C365" s="566"/>
      <c r="D365" s="566"/>
      <c r="E365" s="567">
        <f>E$1</f>
        <v>2019</v>
      </c>
      <c r="F365" s="567">
        <f t="shared" ref="F365:O365" si="96">F$1</f>
        <v>2020</v>
      </c>
      <c r="G365" s="567">
        <f t="shared" si="96"/>
        <v>2021</v>
      </c>
      <c r="H365" s="568">
        <f t="shared" si="96"/>
        <v>2022</v>
      </c>
      <c r="I365" s="567">
        <f t="shared" si="96"/>
        <v>2022</v>
      </c>
      <c r="J365" s="567">
        <f t="shared" si="96"/>
        <v>2022</v>
      </c>
      <c r="K365" s="567">
        <f t="shared" si="96"/>
        <v>2023</v>
      </c>
      <c r="L365" s="567">
        <f t="shared" si="96"/>
        <v>2024</v>
      </c>
      <c r="M365" s="567">
        <f t="shared" si="96"/>
        <v>2025</v>
      </c>
      <c r="N365" s="567">
        <f t="shared" si="96"/>
        <v>2026</v>
      </c>
      <c r="O365" s="568">
        <f t="shared" si="96"/>
        <v>2027</v>
      </c>
      <c r="P365" s="564"/>
    </row>
    <row r="366" spans="2:29">
      <c r="B366" s="571"/>
      <c r="C366" s="619" t="s">
        <v>86</v>
      </c>
      <c r="D366" s="572"/>
      <c r="E366" s="573">
        <f t="shared" ref="E366:O366" si="97">E$2</f>
        <v>43830</v>
      </c>
      <c r="F366" s="573">
        <f t="shared" si="97"/>
        <v>44196</v>
      </c>
      <c r="G366" s="573">
        <f t="shared" si="97"/>
        <v>44561</v>
      </c>
      <c r="H366" s="574">
        <f t="shared" si="97"/>
        <v>44834</v>
      </c>
      <c r="I366" s="573">
        <f t="shared" si="97"/>
        <v>44926</v>
      </c>
      <c r="J366" s="573">
        <f t="shared" si="97"/>
        <v>44926</v>
      </c>
      <c r="K366" s="573">
        <f t="shared" si="97"/>
        <v>45291</v>
      </c>
      <c r="L366" s="573">
        <f t="shared" si="97"/>
        <v>45657</v>
      </c>
      <c r="M366" s="573">
        <f t="shared" si="97"/>
        <v>46022</v>
      </c>
      <c r="N366" s="573">
        <f t="shared" si="97"/>
        <v>46387</v>
      </c>
      <c r="O366" s="574">
        <f t="shared" si="97"/>
        <v>46752</v>
      </c>
      <c r="P366" s="564"/>
      <c r="Q366" s="569"/>
      <c r="R366" s="570"/>
    </row>
    <row r="367" spans="2:29" s="608" customFormat="1">
      <c r="B367" s="695" t="s">
        <v>258</v>
      </c>
      <c r="C367" s="654"/>
      <c r="D367" s="654"/>
      <c r="E367" s="696">
        <f>'#20'!E94</f>
        <v>0</v>
      </c>
      <c r="F367" s="696">
        <f>'#20'!F94</f>
        <v>0</v>
      </c>
      <c r="G367" s="696">
        <f>'#20'!G94</f>
        <v>346.66666900000001</v>
      </c>
      <c r="H367" s="697">
        <f>'#20'!H94</f>
        <v>103.333331</v>
      </c>
      <c r="I367" s="696">
        <f>'#20'!I94</f>
        <v>34.444443666666665</v>
      </c>
      <c r="J367" s="696">
        <f>'#20'!J94</f>
        <v>137.77777466666666</v>
      </c>
      <c r="K367" s="696">
        <f>'#20'!K94</f>
        <v>2083.6736761766397</v>
      </c>
      <c r="L367" s="696">
        <f>'#20'!L94</f>
        <v>6011.114658479999</v>
      </c>
      <c r="M367" s="696">
        <f>'#20'!M94</f>
        <v>10193.663080108799</v>
      </c>
      <c r="N367" s="696">
        <f>'#20'!N94</f>
        <v>14260.335021832203</v>
      </c>
      <c r="O367" s="697">
        <f>'#20'!O94</f>
        <v>19190.52348103578</v>
      </c>
      <c r="P367" s="558"/>
      <c r="Q367" s="838" t="s">
        <v>259</v>
      </c>
      <c r="R367" s="559"/>
      <c r="S367" s="559"/>
      <c r="T367" s="559"/>
      <c r="U367" s="559"/>
      <c r="V367" s="559"/>
      <c r="W367" s="559"/>
      <c r="X367" s="559"/>
      <c r="Y367" s="559"/>
      <c r="Z367" s="559"/>
      <c r="AA367" s="559"/>
      <c r="AB367" s="559"/>
      <c r="AC367" s="559"/>
    </row>
    <row r="368" spans="2:29">
      <c r="B368" s="598" t="s">
        <v>24</v>
      </c>
      <c r="C368" s="626"/>
      <c r="D368" s="626"/>
      <c r="E368" s="627"/>
      <c r="F368" s="627"/>
      <c r="G368" s="627"/>
      <c r="H368" s="628"/>
      <c r="I368" s="627"/>
      <c r="J368" s="629"/>
      <c r="K368" s="629">
        <f>K367/J367-1</f>
        <v>14.123438313746799</v>
      </c>
      <c r="L368" s="629">
        <f>L367/K367-1</f>
        <v>1.884863751559156</v>
      </c>
      <c r="M368" s="629">
        <f>M367/L367-1</f>
        <v>0.69580246913580268</v>
      </c>
      <c r="N368" s="629">
        <f>N367/M367-1</f>
        <v>0.39894117647058813</v>
      </c>
      <c r="O368" s="601">
        <f>O367/N367-1</f>
        <v>0.34572739361702132</v>
      </c>
      <c r="P368" s="564"/>
    </row>
    <row r="369" spans="2:17" s="557" customFormat="1">
      <c r="B369" s="698" t="s">
        <v>260</v>
      </c>
      <c r="C369" s="931" t="s">
        <v>160</v>
      </c>
      <c r="D369" s="699"/>
      <c r="E369" s="839"/>
      <c r="F369" s="839"/>
      <c r="G369" s="839"/>
      <c r="H369" s="840"/>
      <c r="I369" s="839"/>
      <c r="J369" s="839"/>
      <c r="K369" s="700">
        <f>K373</f>
        <v>250</v>
      </c>
      <c r="L369" s="700">
        <f>L373</f>
        <v>559.99999999999989</v>
      </c>
      <c r="M369" s="700">
        <f>M373</f>
        <v>800</v>
      </c>
      <c r="N369" s="700">
        <f>N373</f>
        <v>1080</v>
      </c>
      <c r="O369" s="701">
        <f>O373</f>
        <v>1417.4999999999998</v>
      </c>
      <c r="P369" s="638"/>
      <c r="Q369" s="932" t="s">
        <v>261</v>
      </c>
    </row>
    <row r="370" spans="2:17">
      <c r="B370" s="598" t="s">
        <v>24</v>
      </c>
      <c r="C370" s="626"/>
      <c r="D370" s="626"/>
      <c r="E370" s="841"/>
      <c r="F370" s="719"/>
      <c r="G370" s="719"/>
      <c r="H370" s="842"/>
      <c r="I370" s="841"/>
      <c r="J370" s="841"/>
      <c r="K370" s="629"/>
      <c r="L370" s="629">
        <f>L369/SUM(K369)-1</f>
        <v>1.2399999999999993</v>
      </c>
      <c r="M370" s="629">
        <f>M369/SUM(L369)-1</f>
        <v>0.42857142857142883</v>
      </c>
      <c r="N370" s="629">
        <f>N369/SUM(M369)-1</f>
        <v>0.35000000000000009</v>
      </c>
      <c r="O370" s="601">
        <f>O369/SUM(N369)-1</f>
        <v>0.31249999999999978</v>
      </c>
      <c r="P370" s="564"/>
    </row>
    <row r="371" spans="2:17">
      <c r="B371" s="843" t="s">
        <v>262</v>
      </c>
      <c r="C371" s="844"/>
      <c r="D371" s="844"/>
      <c r="E371" s="845"/>
      <c r="F371" s="846"/>
      <c r="G371" s="846"/>
      <c r="H371" s="847"/>
      <c r="I371" s="845"/>
      <c r="J371" s="845"/>
      <c r="K371" s="848">
        <f>'#20'!K96</f>
        <v>32.460479999999997</v>
      </c>
      <c r="L371" s="848">
        <f>'#20'!L96</f>
        <v>250</v>
      </c>
      <c r="M371" s="848">
        <f>'#20'!M96</f>
        <v>559.99999999999989</v>
      </c>
      <c r="N371" s="848">
        <f>'#20'!N96</f>
        <v>800</v>
      </c>
      <c r="O371" s="849">
        <f>'#20'!O96</f>
        <v>1080</v>
      </c>
      <c r="P371" s="564"/>
    </row>
    <row r="372" spans="2:17">
      <c r="B372" s="810" t="s">
        <v>263</v>
      </c>
      <c r="C372" s="626"/>
      <c r="D372" s="626"/>
      <c r="E372" s="841"/>
      <c r="F372" s="719"/>
      <c r="G372" s="719"/>
      <c r="H372" s="842"/>
      <c r="I372" s="841"/>
      <c r="J372" s="841"/>
      <c r="K372" s="584">
        <f>'#20'!K97</f>
        <v>217.53952000000001</v>
      </c>
      <c r="L372" s="584">
        <f>'#20'!L97</f>
        <v>309.99999999999989</v>
      </c>
      <c r="M372" s="584">
        <f>'#20'!M97</f>
        <v>240.00000000000011</v>
      </c>
      <c r="N372" s="584">
        <f>'#20'!N97</f>
        <v>280</v>
      </c>
      <c r="O372" s="585">
        <f>'#20'!O97</f>
        <v>337.49999999999977</v>
      </c>
      <c r="P372" s="564"/>
    </row>
    <row r="373" spans="2:17">
      <c r="B373" s="850" t="s">
        <v>264</v>
      </c>
      <c r="C373" s="851"/>
      <c r="D373" s="851"/>
      <c r="E373" s="852"/>
      <c r="F373" s="853"/>
      <c r="G373" s="853"/>
      <c r="H373" s="854"/>
      <c r="I373" s="852"/>
      <c r="J373" s="852"/>
      <c r="K373" s="855">
        <f>K374*K375*K376</f>
        <v>250</v>
      </c>
      <c r="L373" s="855">
        <f t="shared" ref="L373:O373" si="98">L374*L375*L376</f>
        <v>559.99999999999989</v>
      </c>
      <c r="M373" s="855">
        <f t="shared" si="98"/>
        <v>800</v>
      </c>
      <c r="N373" s="855">
        <f t="shared" si="98"/>
        <v>1080</v>
      </c>
      <c r="O373" s="856">
        <f t="shared" si="98"/>
        <v>1417.4999999999998</v>
      </c>
      <c r="P373" s="564"/>
    </row>
    <row r="374" spans="2:17" outlineLevel="1">
      <c r="B374" s="810" t="s">
        <v>265</v>
      </c>
      <c r="C374" s="674"/>
      <c r="D374" s="674"/>
      <c r="E374" s="857"/>
      <c r="F374" s="858"/>
      <c r="G374" s="858"/>
      <c r="H374" s="859"/>
      <c r="I374" s="857"/>
      <c r="J374" s="857"/>
      <c r="K374" s="584">
        <f>'#20'!K102</f>
        <v>21224.16</v>
      </c>
      <c r="L374" s="584">
        <f>'#20'!L102</f>
        <v>21648.643199999999</v>
      </c>
      <c r="M374" s="584">
        <f>'#20'!M102</f>
        <v>22081.616063999998</v>
      </c>
      <c r="N374" s="584">
        <f>'#20'!N102</f>
        <v>22523.24838528</v>
      </c>
      <c r="O374" s="585">
        <f>'#20'!O102</f>
        <v>22973.7133529856</v>
      </c>
      <c r="P374" s="564"/>
    </row>
    <row r="375" spans="2:17" outlineLevel="1">
      <c r="B375" s="598" t="s">
        <v>266</v>
      </c>
      <c r="C375" s="675"/>
      <c r="D375" s="675"/>
      <c r="E375" s="860"/>
      <c r="F375" s="719"/>
      <c r="G375" s="719"/>
      <c r="H375" s="861"/>
      <c r="I375" s="860"/>
      <c r="J375" s="860"/>
      <c r="K375" s="629">
        <f>'#20'!K103</f>
        <v>0.23558058363676113</v>
      </c>
      <c r="L375" s="629">
        <f>'#20'!L103</f>
        <v>0.32334589910927997</v>
      </c>
      <c r="M375" s="629">
        <f>'#20'!M103</f>
        <v>0.36229232393196636</v>
      </c>
      <c r="N375" s="629">
        <f>'#20'!N103</f>
        <v>0.39958712198378643</v>
      </c>
      <c r="O375" s="601">
        <f>'#20'!O103</f>
        <v>0.44072109042329388</v>
      </c>
      <c r="P375" s="564"/>
    </row>
    <row r="376" spans="2:17" outlineLevel="1">
      <c r="B376" s="598" t="s">
        <v>267</v>
      </c>
      <c r="C376" s="675"/>
      <c r="D376" s="675"/>
      <c r="E376" s="860"/>
      <c r="F376" s="719"/>
      <c r="G376" s="719"/>
      <c r="H376" s="861"/>
      <c r="I376" s="860"/>
      <c r="J376" s="860"/>
      <c r="K376" s="629">
        <f>'#20'!K104</f>
        <v>0.05</v>
      </c>
      <c r="L376" s="629">
        <f>'#20'!L104</f>
        <v>0.08</v>
      </c>
      <c r="M376" s="629">
        <f>'#20'!M104</f>
        <v>0.1</v>
      </c>
      <c r="N376" s="629">
        <f>'#20'!N104</f>
        <v>0.12</v>
      </c>
      <c r="O376" s="601">
        <f>'#20'!O104</f>
        <v>0.13999999999999999</v>
      </c>
      <c r="P376" s="564"/>
    </row>
    <row r="377" spans="2:17" s="557" customFormat="1">
      <c r="B377" s="639" t="s">
        <v>268</v>
      </c>
      <c r="C377" s="676"/>
      <c r="D377" s="640"/>
      <c r="E377" s="862">
        <f>'#20'!E105</f>
        <v>0</v>
      </c>
      <c r="F377" s="862">
        <f>'#20'!F105</f>
        <v>0</v>
      </c>
      <c r="G377" s="862">
        <f>'#20'!G105</f>
        <v>0</v>
      </c>
      <c r="H377" s="863">
        <f>'#20'!H105</f>
        <v>0</v>
      </c>
      <c r="I377" s="862">
        <f>'#20'!I105</f>
        <v>0</v>
      </c>
      <c r="J377" s="862">
        <f>'#20'!J105</f>
        <v>1200</v>
      </c>
      <c r="K377" s="580">
        <f>'#20'!K105</f>
        <v>1229.4779999999998</v>
      </c>
      <c r="L377" s="580">
        <f>'#20'!L105</f>
        <v>1236.8548679999999</v>
      </c>
      <c r="M377" s="580">
        <f>'#20'!M105</f>
        <v>1249.2234166799999</v>
      </c>
      <c r="N377" s="580">
        <f>'#20'!N105</f>
        <v>1264.21409768016</v>
      </c>
      <c r="O377" s="641">
        <f>'#20'!O105</f>
        <v>1280.648880950002</v>
      </c>
      <c r="P377" s="638"/>
      <c r="Q377" s="581"/>
    </row>
    <row r="378" spans="2:17">
      <c r="B378" s="598" t="s">
        <v>24</v>
      </c>
      <c r="C378" s="676" t="s">
        <v>202</v>
      </c>
      <c r="D378" s="626"/>
      <c r="E378" s="841"/>
      <c r="F378" s="841"/>
      <c r="G378" s="841"/>
      <c r="H378" s="842"/>
      <c r="I378" s="841"/>
      <c r="J378" s="841"/>
      <c r="K378" s="629">
        <f>K377/J377-1</f>
        <v>2.4564999999999948E-2</v>
      </c>
      <c r="L378" s="629">
        <f>L377/K377-1</f>
        <v>6.0000000000000053E-3</v>
      </c>
      <c r="M378" s="629">
        <f>M377/L377-1</f>
        <v>1.0000000000000009E-2</v>
      </c>
      <c r="N378" s="629">
        <f>N377/M377-1</f>
        <v>1.2000000000000011E-2</v>
      </c>
      <c r="O378" s="601">
        <f>O377/N377-1</f>
        <v>1.2999999999999901E-2</v>
      </c>
      <c r="P378" s="564"/>
      <c r="Q378" s="559" t="s">
        <v>25</v>
      </c>
    </row>
    <row r="379" spans="2:17" s="557" customFormat="1">
      <c r="B379" s="590" t="s">
        <v>269</v>
      </c>
      <c r="C379" s="654"/>
      <c r="D379" s="591"/>
      <c r="E379" s="592">
        <f t="shared" ref="E379:O379" si="99">SUM(E381,E395)</f>
        <v>0</v>
      </c>
      <c r="F379" s="592">
        <f t="shared" si="99"/>
        <v>0</v>
      </c>
      <c r="G379" s="592">
        <f t="shared" si="99"/>
        <v>309.978478</v>
      </c>
      <c r="H379" s="593">
        <f t="shared" si="99"/>
        <v>282.55734029250004</v>
      </c>
      <c r="I379" s="592">
        <f t="shared" si="99"/>
        <v>94.185780097499986</v>
      </c>
      <c r="J379" s="592">
        <f t="shared" si="99"/>
        <v>376.74312039</v>
      </c>
      <c r="K379" s="592">
        <f t="shared" si="99"/>
        <v>1764.3978030908256</v>
      </c>
      <c r="L379" s="592">
        <f t="shared" si="99"/>
        <v>4183.1976117411259</v>
      </c>
      <c r="M379" s="592">
        <f t="shared" si="99"/>
        <v>6497.5247391116845</v>
      </c>
      <c r="N379" s="592">
        <f t="shared" si="99"/>
        <v>8913.0542614095375</v>
      </c>
      <c r="O379" s="593">
        <f t="shared" si="99"/>
        <v>11857.388222225232</v>
      </c>
      <c r="P379" s="564"/>
      <c r="Q379" s="559"/>
    </row>
    <row r="380" spans="2:17" s="557" customFormat="1">
      <c r="B380" s="655" t="s">
        <v>44</v>
      </c>
      <c r="C380" s="656"/>
      <c r="D380" s="657"/>
      <c r="E380" s="658" t="str">
        <f>IFERROR(E379/E367,"")</f>
        <v/>
      </c>
      <c r="F380" s="658" t="str">
        <f t="shared" ref="F380:O380" si="100">IFERROR(F379/F367,"")</f>
        <v/>
      </c>
      <c r="G380" s="658">
        <f t="shared" si="100"/>
        <v>0.89416868052001841</v>
      </c>
      <c r="H380" s="659">
        <f t="shared" si="100"/>
        <v>2.7344259355434892</v>
      </c>
      <c r="I380" s="658">
        <f t="shared" si="100"/>
        <v>2.7344259355434888</v>
      </c>
      <c r="J380" s="658">
        <f t="shared" si="100"/>
        <v>2.7344259355434892</v>
      </c>
      <c r="K380" s="658">
        <f t="shared" si="100"/>
        <v>0.84677261284422545</v>
      </c>
      <c r="L380" s="658">
        <f t="shared" si="100"/>
        <v>0.69591046742716944</v>
      </c>
      <c r="M380" s="658">
        <f t="shared" si="100"/>
        <v>0.63740822980411227</v>
      </c>
      <c r="N380" s="658">
        <f t="shared" si="100"/>
        <v>0.62502418405765947</v>
      </c>
      <c r="O380" s="659">
        <f t="shared" si="100"/>
        <v>0.61787726811844357</v>
      </c>
      <c r="P380" s="564"/>
      <c r="Q380" s="559"/>
    </row>
    <row r="381" spans="2:17" s="557" customFormat="1">
      <c r="B381" s="660" t="s">
        <v>270</v>
      </c>
      <c r="C381" s="661"/>
      <c r="D381" s="662"/>
      <c r="E381" s="663">
        <f>SUM(E382,E385,E391)</f>
        <v>0</v>
      </c>
      <c r="F381" s="663">
        <f t="shared" ref="F381:O381" si="101">SUM(F382,F385,F391)</f>
        <v>0</v>
      </c>
      <c r="G381" s="663">
        <f t="shared" si="101"/>
        <v>309.978478</v>
      </c>
      <c r="H381" s="664">
        <f t="shared" si="101"/>
        <v>282.55734029250004</v>
      </c>
      <c r="I381" s="663">
        <f t="shared" si="101"/>
        <v>94.185780097499986</v>
      </c>
      <c r="J381" s="663">
        <f t="shared" si="101"/>
        <v>376.74312039</v>
      </c>
      <c r="K381" s="663">
        <f t="shared" si="101"/>
        <v>1764.3978030908256</v>
      </c>
      <c r="L381" s="663">
        <f t="shared" si="101"/>
        <v>4183.1976117411259</v>
      </c>
      <c r="M381" s="663">
        <f t="shared" si="101"/>
        <v>6497.5247391116845</v>
      </c>
      <c r="N381" s="663">
        <f t="shared" si="101"/>
        <v>8913.0542614095375</v>
      </c>
      <c r="O381" s="664">
        <f t="shared" si="101"/>
        <v>11857.388222225232</v>
      </c>
      <c r="P381" s="564"/>
      <c r="Q381" s="559"/>
    </row>
    <row r="382" spans="2:17" s="557" customFormat="1">
      <c r="B382" s="576" t="s">
        <v>151</v>
      </c>
      <c r="C382" s="630"/>
      <c r="D382" s="577"/>
      <c r="E382" s="578">
        <f>E367*E383</f>
        <v>0</v>
      </c>
      <c r="F382" s="578">
        <f t="shared" ref="F382:O382" si="102">F367*F383</f>
        <v>0</v>
      </c>
      <c r="G382" s="578">
        <f t="shared" si="102"/>
        <v>59.189701000000007</v>
      </c>
      <c r="H382" s="579">
        <f t="shared" si="102"/>
        <v>40.690299000000003</v>
      </c>
      <c r="I382" s="578">
        <f t="shared" si="102"/>
        <v>13.563433</v>
      </c>
      <c r="J382" s="578">
        <f t="shared" si="102"/>
        <v>54.253731999999999</v>
      </c>
      <c r="K382" s="578">
        <f t="shared" si="102"/>
        <v>810.08460081166754</v>
      </c>
      <c r="L382" s="578">
        <f t="shared" si="102"/>
        <v>2306.9281272854487</v>
      </c>
      <c r="M382" s="578">
        <f t="shared" si="102"/>
        <v>3861.1260989689526</v>
      </c>
      <c r="N382" s="578">
        <f t="shared" si="102"/>
        <v>5330.1866122837582</v>
      </c>
      <c r="O382" s="579">
        <f t="shared" si="102"/>
        <v>7077.0255198357836</v>
      </c>
      <c r="P382" s="564"/>
      <c r="Q382" s="559"/>
    </row>
    <row r="383" spans="2:17">
      <c r="B383" s="598" t="s">
        <v>216</v>
      </c>
      <c r="C383" s="903" t="s">
        <v>248</v>
      </c>
      <c r="D383" s="626"/>
      <c r="E383" s="629">
        <f>'#27'!E116</f>
        <v>0</v>
      </c>
      <c r="F383" s="629">
        <f>'#27'!F116</f>
        <v>0</v>
      </c>
      <c r="G383" s="629">
        <f>'#27'!G116</f>
        <v>0.17073952096617631</v>
      </c>
      <c r="H383" s="629">
        <f>'#27'!H116</f>
        <v>0.39377709598851507</v>
      </c>
      <c r="I383" s="629">
        <f>'#27'!I116</f>
        <v>0.39377709598851507</v>
      </c>
      <c r="J383" s="629">
        <f>'#27'!J116</f>
        <v>0.39377709598851507</v>
      </c>
      <c r="K383" s="629">
        <f>'#27'!K116</f>
        <v>0.38877709598851506</v>
      </c>
      <c r="L383" s="629">
        <f>'#27'!L116</f>
        <v>0.38377709598851506</v>
      </c>
      <c r="M383" s="629">
        <f>'#27'!M116</f>
        <v>0.37877709598851506</v>
      </c>
      <c r="N383" s="629">
        <f>'#27'!N116</f>
        <v>0.37377709598851505</v>
      </c>
      <c r="O383" s="601">
        <f>'#27'!O116</f>
        <v>0.36877709598851505</v>
      </c>
      <c r="P383" s="564"/>
      <c r="Q383" s="559" t="s">
        <v>25</v>
      </c>
    </row>
    <row r="384" spans="2:17">
      <c r="B384" s="651"/>
      <c r="C384" s="643"/>
      <c r="D384" s="643"/>
      <c r="E384" s="575"/>
      <c r="F384" s="575"/>
      <c r="G384" s="575"/>
      <c r="H384" s="614"/>
      <c r="I384" s="575"/>
      <c r="J384" s="575"/>
      <c r="K384" s="575"/>
      <c r="L384" s="575"/>
      <c r="M384" s="575"/>
      <c r="N384" s="575"/>
      <c r="O384" s="614"/>
      <c r="P384" s="564"/>
    </row>
    <row r="385" spans="2:17" s="557" customFormat="1">
      <c r="B385" s="576" t="s">
        <v>46</v>
      </c>
      <c r="C385" s="630"/>
      <c r="D385" s="577"/>
      <c r="E385" s="578">
        <f>'#27'!E117</f>
        <v>0</v>
      </c>
      <c r="F385" s="578">
        <f>'#27'!F117</f>
        <v>0</v>
      </c>
      <c r="G385" s="578">
        <f>'#27'!G117</f>
        <v>36.512843000000004</v>
      </c>
      <c r="H385" s="579">
        <f>'#27'!H117</f>
        <v>67.5</v>
      </c>
      <c r="I385" s="578">
        <f>'#27'!I117</f>
        <v>22.5</v>
      </c>
      <c r="J385" s="578">
        <f t="shared" ref="J385:O385" si="103">J386*J388</f>
        <v>90</v>
      </c>
      <c r="K385" s="578">
        <f t="shared" si="103"/>
        <v>718.10398367491803</v>
      </c>
      <c r="L385" s="578">
        <f t="shared" si="103"/>
        <v>1639.1154289770204</v>
      </c>
      <c r="M385" s="578">
        <f t="shared" si="103"/>
        <v>2395.4501197764171</v>
      </c>
      <c r="N385" s="578">
        <f t="shared" si="103"/>
        <v>3337.341106872504</v>
      </c>
      <c r="O385" s="579">
        <f t="shared" si="103"/>
        <v>4529.1890496643464</v>
      </c>
      <c r="P385" s="564"/>
      <c r="Q385" s="559"/>
    </row>
    <row r="386" spans="2:17">
      <c r="B386" s="651" t="s">
        <v>103</v>
      </c>
      <c r="C386" s="674"/>
      <c r="D386" s="643"/>
      <c r="E386" s="575">
        <f>'#27'!E118</f>
        <v>0</v>
      </c>
      <c r="F386" s="575">
        <f>'#27'!F118</f>
        <v>0</v>
      </c>
      <c r="G386" s="575">
        <f>'#27'!G118</f>
        <v>0</v>
      </c>
      <c r="H386" s="614">
        <f>'#27'!H118</f>
        <v>0.53423332127000001</v>
      </c>
      <c r="I386" s="575">
        <f>'#27'!I118</f>
        <v>3</v>
      </c>
      <c r="J386" s="575">
        <f>'#27'!J118</f>
        <v>3</v>
      </c>
      <c r="K386" s="575">
        <f>'#27'!K118</f>
        <v>23.105018779759266</v>
      </c>
      <c r="L386" s="575">
        <f>'#27'!L118</f>
        <v>51.755242066660742</v>
      </c>
      <c r="M386" s="575">
        <f>'#27'!M118</f>
        <v>73.936060095229649</v>
      </c>
      <c r="N386" s="575">
        <f>'#27'!N118</f>
        <v>99.81368112856002</v>
      </c>
      <c r="O386" s="614">
        <f>'#27'!O118</f>
        <v>131.005456481235</v>
      </c>
      <c r="P386" s="564"/>
    </row>
    <row r="387" spans="2:17">
      <c r="B387" s="598" t="s">
        <v>24</v>
      </c>
      <c r="C387" s="674" t="s">
        <v>271</v>
      </c>
      <c r="D387" s="626"/>
      <c r="E387" s="627"/>
      <c r="F387" s="627"/>
      <c r="G387" s="627"/>
      <c r="H387" s="628"/>
      <c r="I387" s="627"/>
      <c r="J387" s="627"/>
      <c r="K387" s="629">
        <f>K386/J386-1</f>
        <v>6.7016729265864221</v>
      </c>
      <c r="L387" s="629">
        <f>L386/K386-1</f>
        <v>1.2399999999999993</v>
      </c>
      <c r="M387" s="629">
        <f>M386/L386-1</f>
        <v>0.42857142857142883</v>
      </c>
      <c r="N387" s="629">
        <f>N386/M386-1</f>
        <v>0.34999999999999987</v>
      </c>
      <c r="O387" s="601">
        <f>O386/N386-1</f>
        <v>0.31249999999999978</v>
      </c>
      <c r="P387" s="564"/>
      <c r="Q387" s="559" t="s">
        <v>25</v>
      </c>
    </row>
    <row r="388" spans="2:17">
      <c r="B388" s="651" t="s">
        <v>52</v>
      </c>
      <c r="C388" s="674"/>
      <c r="D388" s="643"/>
      <c r="E388" s="671">
        <f>'#27'!E120</f>
        <v>0</v>
      </c>
      <c r="F388" s="671">
        <f>'#27'!F120</f>
        <v>0</v>
      </c>
      <c r="G388" s="671">
        <f>'#27'!G120</f>
        <v>0</v>
      </c>
      <c r="H388" s="672">
        <f>'#27'!H120</f>
        <v>0</v>
      </c>
      <c r="I388" s="671">
        <f>'#27'!I120</f>
        <v>0</v>
      </c>
      <c r="J388" s="671">
        <f>'#27'!J120</f>
        <v>30</v>
      </c>
      <c r="K388" s="671">
        <f>'#27'!K120</f>
        <v>31.080000000000002</v>
      </c>
      <c r="L388" s="671">
        <f>'#27'!L120</f>
        <v>31.67052</v>
      </c>
      <c r="M388" s="671">
        <f>'#27'!M120</f>
        <v>32.398941959999995</v>
      </c>
      <c r="N388" s="671">
        <f>'#27'!N120</f>
        <v>33.435708102719992</v>
      </c>
      <c r="O388" s="672">
        <f>'#27'!O120</f>
        <v>34.572522178212473</v>
      </c>
      <c r="P388" s="564"/>
    </row>
    <row r="389" spans="2:17">
      <c r="B389" s="598" t="s">
        <v>24</v>
      </c>
      <c r="C389" s="674" t="s">
        <v>150</v>
      </c>
      <c r="D389" s="626"/>
      <c r="E389" s="627"/>
      <c r="F389" s="627"/>
      <c r="G389" s="627"/>
      <c r="H389" s="628"/>
      <c r="I389" s="627"/>
      <c r="J389" s="627"/>
      <c r="K389" s="629">
        <f>K388/J388-1</f>
        <v>3.6000000000000032E-2</v>
      </c>
      <c r="L389" s="629">
        <f>L388/K388-1</f>
        <v>1.8999999999999906E-2</v>
      </c>
      <c r="M389" s="629">
        <f>M388/L388-1</f>
        <v>2.2999999999999909E-2</v>
      </c>
      <c r="N389" s="629">
        <f>N388/M388-1</f>
        <v>3.2000000000000028E-2</v>
      </c>
      <c r="O389" s="601">
        <f>O388/N388-1</f>
        <v>3.400000000000003E-2</v>
      </c>
      <c r="P389" s="564"/>
      <c r="Q389" s="559" t="s">
        <v>25</v>
      </c>
    </row>
    <row r="390" spans="2:17">
      <c r="B390" s="598"/>
      <c r="C390" s="769"/>
      <c r="D390" s="626"/>
      <c r="E390" s="629"/>
      <c r="F390" s="629"/>
      <c r="G390" s="629"/>
      <c r="H390" s="629"/>
      <c r="I390" s="629"/>
      <c r="J390" s="629"/>
      <c r="K390" s="629"/>
      <c r="L390" s="629"/>
      <c r="M390" s="629"/>
      <c r="N390" s="629"/>
      <c r="O390" s="601"/>
      <c r="P390" s="564"/>
    </row>
    <row r="391" spans="2:17" s="557" customFormat="1">
      <c r="B391" s="576" t="s">
        <v>67</v>
      </c>
      <c r="C391" s="630"/>
      <c r="D391" s="577"/>
      <c r="E391" s="578">
        <f>E392</f>
        <v>0</v>
      </c>
      <c r="F391" s="578">
        <f>F392</f>
        <v>0</v>
      </c>
      <c r="G391" s="578">
        <f>G392</f>
        <v>214.27593400000001</v>
      </c>
      <c r="H391" s="579">
        <f>H392</f>
        <v>174.36704129250001</v>
      </c>
      <c r="I391" s="578">
        <f>I392</f>
        <v>58.122347097499983</v>
      </c>
      <c r="J391" s="578">
        <f>SUM(H391:I391)</f>
        <v>232.48938838999999</v>
      </c>
      <c r="K391" s="578">
        <f>K392</f>
        <v>236.20921860423999</v>
      </c>
      <c r="L391" s="578">
        <f>L392</f>
        <v>237.15405547865694</v>
      </c>
      <c r="M391" s="578">
        <f>M392</f>
        <v>240.94852036631545</v>
      </c>
      <c r="N391" s="578">
        <f>N392</f>
        <v>245.52654225327541</v>
      </c>
      <c r="O391" s="579">
        <f>O392</f>
        <v>251.17365272510071</v>
      </c>
      <c r="P391" s="564"/>
      <c r="Q391" s="559"/>
    </row>
    <row r="392" spans="2:17">
      <c r="B392" s="651" t="s">
        <v>67</v>
      </c>
      <c r="C392" s="643"/>
      <c r="D392" s="643"/>
      <c r="E392" s="575">
        <f>'#27'!E122</f>
        <v>0</v>
      </c>
      <c r="F392" s="575">
        <f>'#27'!F122</f>
        <v>0</v>
      </c>
      <c r="G392" s="575">
        <f>'#27'!G122</f>
        <v>214.27593400000001</v>
      </c>
      <c r="H392" s="614">
        <f>'#27'!H122</f>
        <v>174.36704129250001</v>
      </c>
      <c r="I392" s="575">
        <f>'#27'!I122</f>
        <v>58.122347097499983</v>
      </c>
      <c r="J392" s="575">
        <f>'#27'!J122</f>
        <v>232.48938838999999</v>
      </c>
      <c r="K392" s="575">
        <f>'#27'!K122</f>
        <v>236.20921860423999</v>
      </c>
      <c r="L392" s="575">
        <f>'#27'!L122</f>
        <v>237.15405547865694</v>
      </c>
      <c r="M392" s="575">
        <f>'#27'!M122</f>
        <v>240.94852036631545</v>
      </c>
      <c r="N392" s="575">
        <f>'#27'!N122</f>
        <v>245.52654225327541</v>
      </c>
      <c r="O392" s="614">
        <f>'#27'!O122</f>
        <v>251.17365272510071</v>
      </c>
      <c r="P392" s="564"/>
    </row>
    <row r="393" spans="2:17">
      <c r="B393" s="598" t="s">
        <v>24</v>
      </c>
      <c r="C393" s="674" t="s">
        <v>156</v>
      </c>
      <c r="D393" s="626"/>
      <c r="E393" s="627"/>
      <c r="F393" s="627"/>
      <c r="G393" s="627"/>
      <c r="H393" s="628"/>
      <c r="I393" s="627"/>
      <c r="J393" s="627"/>
      <c r="K393" s="629">
        <f>K392/SUM(H392:I392)-1</f>
        <v>1.6000000000000014E-2</v>
      </c>
      <c r="L393" s="629">
        <f>L392/K392-1</f>
        <v>4.0000000000000036E-3</v>
      </c>
      <c r="M393" s="629">
        <f>M392/L392-1</f>
        <v>1.6000000000000014E-2</v>
      </c>
      <c r="N393" s="629">
        <f>N392/M392-1</f>
        <v>1.8999999999999906E-2</v>
      </c>
      <c r="O393" s="601">
        <f>O392/N392-1</f>
        <v>2.2999999999999909E-2</v>
      </c>
      <c r="P393" s="564"/>
      <c r="Q393" s="559" t="s">
        <v>25</v>
      </c>
    </row>
    <row r="394" spans="2:17">
      <c r="B394" s="651"/>
      <c r="C394" s="643"/>
      <c r="D394" s="643"/>
      <c r="E394" s="575"/>
      <c r="F394" s="575"/>
      <c r="G394" s="575"/>
      <c r="H394" s="614"/>
      <c r="I394" s="575"/>
      <c r="J394" s="575"/>
      <c r="K394" s="575"/>
      <c r="L394" s="575"/>
      <c r="M394" s="575"/>
      <c r="N394" s="575"/>
      <c r="O394" s="614"/>
      <c r="P394" s="564"/>
    </row>
    <row r="395" spans="2:17" s="557" customFormat="1">
      <c r="B395" s="660" t="s">
        <v>272</v>
      </c>
      <c r="C395" s="661"/>
      <c r="D395" s="662"/>
      <c r="E395" s="663">
        <f>E396*E397*E$108/12</f>
        <v>0</v>
      </c>
      <c r="F395" s="663">
        <f>F396*F397*F$108/12</f>
        <v>0</v>
      </c>
      <c r="G395" s="663">
        <f>G396*G397*G$108/12</f>
        <v>0</v>
      </c>
      <c r="H395" s="664">
        <f>H396*H397*H$108/12</f>
        <v>0</v>
      </c>
      <c r="I395" s="663">
        <f>I396*I397*I$108/12</f>
        <v>0</v>
      </c>
      <c r="J395" s="663">
        <f>SUM(H395:I395)</f>
        <v>0</v>
      </c>
      <c r="K395" s="663">
        <f>K396*K397*K$108/12</f>
        <v>0</v>
      </c>
      <c r="L395" s="663">
        <f>L396*L397*L$108/12</f>
        <v>0</v>
      </c>
      <c r="M395" s="663">
        <f>M396*M397*M$108/12</f>
        <v>0</v>
      </c>
      <c r="N395" s="663">
        <f>N396*N397*N$108/12</f>
        <v>0</v>
      </c>
      <c r="O395" s="664">
        <f>O396*O397*O$108/12</f>
        <v>0</v>
      </c>
      <c r="P395" s="564"/>
      <c r="Q395" s="559"/>
    </row>
    <row r="396" spans="2:17">
      <c r="B396" s="651"/>
      <c r="C396" s="643"/>
      <c r="D396" s="643"/>
      <c r="E396" s="575">
        <f>'[75]Physical Security OPEX'!E158</f>
        <v>0</v>
      </c>
      <c r="F396" s="575">
        <f>'[75]Physical Security OPEX'!F158</f>
        <v>0</v>
      </c>
      <c r="G396" s="575">
        <f>'[75]Physical Security OPEX'!G158</f>
        <v>0</v>
      </c>
      <c r="H396" s="614">
        <f>'[75]Physical Security OPEX'!H158</f>
        <v>0</v>
      </c>
      <c r="I396" s="575">
        <f>'[75]Physical Security OPEX'!I158</f>
        <v>0</v>
      </c>
      <c r="J396" s="575">
        <f>'[75]Physical Security OPEX'!J158</f>
        <v>0</v>
      </c>
      <c r="K396" s="575">
        <f>'[75]Physical Security OPEX'!K158</f>
        <v>0</v>
      </c>
      <c r="L396" s="575">
        <f>'[75]Physical Security OPEX'!L158</f>
        <v>0</v>
      </c>
      <c r="M396" s="575">
        <f>'[75]Physical Security OPEX'!M158</f>
        <v>0</v>
      </c>
      <c r="N396" s="575">
        <f>'[75]Physical Security OPEX'!N158</f>
        <v>0</v>
      </c>
      <c r="O396" s="614">
        <f>'[75]Physical Security OPEX'!O158</f>
        <v>0</v>
      </c>
      <c r="P396" s="564"/>
    </row>
    <row r="397" spans="2:17">
      <c r="B397" s="651"/>
      <c r="C397" s="643"/>
      <c r="D397" s="643"/>
      <c r="E397" s="671">
        <f>'[75]Physical Security OPEX'!E159</f>
        <v>0</v>
      </c>
      <c r="F397" s="671">
        <f>'[75]Physical Security OPEX'!F159</f>
        <v>0</v>
      </c>
      <c r="G397" s="671">
        <f>'[75]Physical Security OPEX'!G159</f>
        <v>0</v>
      </c>
      <c r="H397" s="672">
        <f>'[75]Physical Security OPEX'!H159</f>
        <v>0</v>
      </c>
      <c r="I397" s="671">
        <f>'[75]Physical Security OPEX'!I159</f>
        <v>0</v>
      </c>
      <c r="J397" s="671">
        <f>'[75]Physical Security OPEX'!J159</f>
        <v>0</v>
      </c>
      <c r="K397" s="671">
        <f>'[75]Physical Security OPEX'!K159</f>
        <v>0</v>
      </c>
      <c r="L397" s="671">
        <f>'[75]Physical Security OPEX'!L159</f>
        <v>0</v>
      </c>
      <c r="M397" s="671">
        <f>'[75]Physical Security OPEX'!M159</f>
        <v>0</v>
      </c>
      <c r="N397" s="671">
        <f>'[75]Physical Security OPEX'!N159</f>
        <v>0</v>
      </c>
      <c r="O397" s="672">
        <f>'[75]Physical Security OPEX'!O159</f>
        <v>0</v>
      </c>
      <c r="P397" s="564"/>
    </row>
    <row r="398" spans="2:17">
      <c r="B398" s="651"/>
      <c r="C398" s="643"/>
      <c r="D398" s="643"/>
      <c r="E398" s="575"/>
      <c r="F398" s="575"/>
      <c r="G398" s="575"/>
      <c r="H398" s="614"/>
      <c r="I398" s="575"/>
      <c r="J398" s="575"/>
      <c r="K398" s="575"/>
      <c r="L398" s="575"/>
      <c r="M398" s="575"/>
      <c r="N398" s="575"/>
      <c r="O398" s="614"/>
      <c r="P398" s="564"/>
    </row>
    <row r="399" spans="2:17">
      <c r="B399" s="651"/>
      <c r="C399" s="643"/>
      <c r="D399" s="643"/>
      <c r="E399" s="575"/>
      <c r="F399" s="575"/>
      <c r="G399" s="575"/>
      <c r="H399" s="614"/>
      <c r="I399" s="575"/>
      <c r="J399" s="575"/>
      <c r="K399" s="575"/>
      <c r="L399" s="575"/>
      <c r="M399" s="575"/>
      <c r="N399" s="575"/>
      <c r="O399" s="614"/>
      <c r="P399" s="564"/>
    </row>
    <row r="400" spans="2:17" ht="12.75" thickBot="1">
      <c r="B400" s="615"/>
      <c r="C400" s="708"/>
      <c r="D400" s="708"/>
      <c r="E400" s="617"/>
      <c r="F400" s="617"/>
      <c r="G400" s="617"/>
      <c r="H400" s="618"/>
      <c r="I400" s="617"/>
      <c r="J400" s="617"/>
      <c r="K400" s="617"/>
      <c r="L400" s="617"/>
      <c r="M400" s="617"/>
      <c r="N400" s="617"/>
      <c r="O400" s="618"/>
      <c r="P400" s="564"/>
    </row>
    <row r="403" spans="11:11">
      <c r="K403" s="575"/>
    </row>
  </sheetData>
  <phoneticPr fontId="13" type="noConversion"/>
  <conditionalFormatting sqref="Q77 Q294:Q366 Q368:Q383 Q390:Q1048576">
    <cfRule type="containsText" dxfId="99" priority="15" operator="containsText" text="check">
      <formula>NOT(ISERROR(SEARCH("check",Q77)))</formula>
    </cfRule>
  </conditionalFormatting>
  <conditionalFormatting sqref="Q124">
    <cfRule type="containsText" dxfId="98" priority="14" operator="containsText" text="check">
      <formula>NOT(ISERROR(SEARCH("check",Q124)))</formula>
    </cfRule>
  </conditionalFormatting>
  <conditionalFormatting sqref="Q173">
    <cfRule type="containsText" dxfId="97" priority="13" operator="containsText" text="check">
      <formula>NOT(ISERROR(SEARCH("check",Q173)))</formula>
    </cfRule>
  </conditionalFormatting>
  <conditionalFormatting sqref="Q219">
    <cfRule type="containsText" dxfId="96" priority="12" operator="containsText" text="check">
      <formula>NOT(ISERROR(SEARCH("check",Q219)))</formula>
    </cfRule>
  </conditionalFormatting>
  <conditionalFormatting sqref="Q282">
    <cfRule type="containsText" dxfId="95" priority="11" operator="containsText" text="check">
      <formula>NOT(ISERROR(SEARCH("check",Q282)))</formula>
    </cfRule>
  </conditionalFormatting>
  <conditionalFormatting sqref="Q380">
    <cfRule type="containsText" dxfId="94" priority="10" operator="containsText" text="check">
      <formula>NOT(ISERROR(SEARCH("check",Q380)))</formula>
    </cfRule>
  </conditionalFormatting>
  <conditionalFormatting sqref="Q1:Q216 Q218:Q292">
    <cfRule type="containsText" dxfId="93" priority="9" operator="containsText" text="check">
      <formula>NOT(ISERROR(SEARCH("check",Q1)))</formula>
    </cfRule>
  </conditionalFormatting>
  <conditionalFormatting sqref="Q217">
    <cfRule type="containsText" dxfId="92" priority="8" operator="containsText" text="check">
      <formula>NOT(ISERROR(SEARCH("check",Q217)))</formula>
    </cfRule>
  </conditionalFormatting>
  <conditionalFormatting sqref="Q293">
    <cfRule type="containsText" dxfId="91" priority="7" operator="containsText" text="check">
      <formula>NOT(ISERROR(SEARCH("check",Q293)))</formula>
    </cfRule>
  </conditionalFormatting>
  <conditionalFormatting sqref="R367:AC367">
    <cfRule type="containsText" dxfId="90" priority="6" operator="containsText" text="check">
      <formula>NOT(ISERROR(SEARCH("check",R367)))</formula>
    </cfRule>
  </conditionalFormatting>
  <conditionalFormatting sqref="Q367">
    <cfRule type="containsText" dxfId="89" priority="5" operator="containsText" text="check">
      <formula>NOT(ISERROR(SEARCH("check",Q367)))</formula>
    </cfRule>
  </conditionalFormatting>
  <conditionalFormatting sqref="Q384">
    <cfRule type="containsText" dxfId="88" priority="4" operator="containsText" text="check">
      <formula>NOT(ISERROR(SEARCH("check",Q384)))</formula>
    </cfRule>
  </conditionalFormatting>
  <conditionalFormatting sqref="Q385">
    <cfRule type="containsText" dxfId="87" priority="2" operator="containsText" text="check">
      <formula>NOT(ISERROR(SEARCH("check",Q385)))</formula>
    </cfRule>
  </conditionalFormatting>
  <conditionalFormatting sqref="Q386:Q389">
    <cfRule type="containsText" dxfId="86" priority="1" operator="containsText" text="check">
      <formula>NOT(ISERROR(SEARCH("check",Q386)))</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BFD63-57C7-42B9-99FE-48CF48CE49C7}">
  <dimension ref="B2:E44"/>
  <sheetViews>
    <sheetView showGridLines="0" topLeftCell="A16" workbookViewId="0">
      <selection activeCell="E38" sqref="E38"/>
    </sheetView>
    <sheetView workbookViewId="1"/>
  </sheetViews>
  <sheetFormatPr defaultRowHeight="16.5" customHeight="1"/>
  <cols>
    <col min="2" max="2" width="19.625" customWidth="1"/>
    <col min="3" max="3" width="4.5" customWidth="1"/>
    <col min="4" max="4" width="30.625" customWidth="1"/>
    <col min="5" max="5" width="69.875" style="184" customWidth="1"/>
  </cols>
  <sheetData>
    <row r="2" spans="2:5" ht="16.5" customHeight="1" thickBot="1">
      <c r="B2" s="170"/>
      <c r="C2" s="1068" t="s">
        <v>945</v>
      </c>
      <c r="D2" s="1069"/>
      <c r="E2" s="171" t="s">
        <v>946</v>
      </c>
    </row>
    <row r="3" spans="2:5" ht="16.5" customHeight="1">
      <c r="B3" s="1070" t="s">
        <v>947</v>
      </c>
      <c r="C3" s="172" t="s">
        <v>948</v>
      </c>
      <c r="D3" s="173"/>
      <c r="E3" s="174" t="s">
        <v>949</v>
      </c>
    </row>
    <row r="4" spans="2:5" ht="16.5" customHeight="1">
      <c r="B4" s="1071"/>
      <c r="C4" s="175"/>
      <c r="D4" s="176" t="s">
        <v>950</v>
      </c>
      <c r="E4" s="177" t="s">
        <v>951</v>
      </c>
    </row>
    <row r="5" spans="2:5" ht="16.5" customHeight="1">
      <c r="B5" s="1071"/>
      <c r="C5" s="175"/>
      <c r="D5" s="176" t="s">
        <v>952</v>
      </c>
      <c r="E5" s="177" t="s">
        <v>953</v>
      </c>
    </row>
    <row r="6" spans="2:5" ht="16.5" customHeight="1" thickBot="1">
      <c r="B6" s="1072"/>
      <c r="C6" s="178" t="s">
        <v>954</v>
      </c>
      <c r="D6" s="179"/>
      <c r="E6" s="180" t="s">
        <v>955</v>
      </c>
    </row>
    <row r="7" spans="2:5" ht="16.5" customHeight="1">
      <c r="B7" s="1070" t="s">
        <v>956</v>
      </c>
      <c r="C7" s="172" t="s">
        <v>602</v>
      </c>
      <c r="D7" s="173"/>
      <c r="E7" s="174" t="s">
        <v>957</v>
      </c>
    </row>
    <row r="8" spans="2:5" ht="16.5" customHeight="1">
      <c r="B8" s="1071"/>
      <c r="C8" s="175" t="s">
        <v>958</v>
      </c>
      <c r="D8" s="176"/>
      <c r="E8" s="177" t="s">
        <v>439</v>
      </c>
    </row>
    <row r="9" spans="2:5" ht="16.5" customHeight="1">
      <c r="B9" s="1071"/>
      <c r="C9" s="175"/>
      <c r="D9" s="176" t="s">
        <v>959</v>
      </c>
      <c r="E9" s="177" t="s">
        <v>960</v>
      </c>
    </row>
    <row r="10" spans="2:5" ht="16.5" customHeight="1">
      <c r="B10" s="1071"/>
      <c r="C10" s="175"/>
      <c r="D10" s="176" t="s">
        <v>961</v>
      </c>
      <c r="E10" s="177" t="s">
        <v>962</v>
      </c>
    </row>
    <row r="11" spans="2:5" ht="16.5" customHeight="1">
      <c r="B11" s="1071"/>
      <c r="C11" s="175" t="s">
        <v>963</v>
      </c>
      <c r="D11" s="176"/>
      <c r="E11" s="177" t="s">
        <v>964</v>
      </c>
    </row>
    <row r="12" spans="2:5" ht="16.5" customHeight="1">
      <c r="B12" s="1071"/>
      <c r="C12" s="175" t="s">
        <v>965</v>
      </c>
      <c r="D12" s="176"/>
      <c r="E12" s="177" t="s">
        <v>439</v>
      </c>
    </row>
    <row r="13" spans="2:5" ht="16.5" customHeight="1">
      <c r="B13" s="1071"/>
      <c r="C13" s="175"/>
      <c r="D13" s="176" t="s">
        <v>966</v>
      </c>
      <c r="E13" s="177" t="s">
        <v>967</v>
      </c>
    </row>
    <row r="14" spans="2:5" ht="16.5" customHeight="1">
      <c r="B14" s="1071"/>
      <c r="C14" s="175"/>
      <c r="D14" s="176" t="s">
        <v>968</v>
      </c>
      <c r="E14" s="177" t="s">
        <v>969</v>
      </c>
    </row>
    <row r="15" spans="2:5" ht="16.5" customHeight="1">
      <c r="B15" s="1071"/>
      <c r="C15" s="175" t="s">
        <v>970</v>
      </c>
      <c r="D15" s="176"/>
      <c r="E15" s="177" t="s">
        <v>971</v>
      </c>
    </row>
    <row r="16" spans="2:5" ht="16.5" customHeight="1">
      <c r="B16" s="1071"/>
      <c r="C16" s="175"/>
      <c r="D16" s="176" t="s">
        <v>972</v>
      </c>
      <c r="E16" s="177" t="s">
        <v>973</v>
      </c>
    </row>
    <row r="17" spans="2:5" ht="16.5" customHeight="1">
      <c r="B17" s="1071"/>
      <c r="C17" s="175"/>
      <c r="D17" s="176" t="s">
        <v>228</v>
      </c>
      <c r="E17" s="177" t="s">
        <v>974</v>
      </c>
    </row>
    <row r="18" spans="2:5" ht="16.5" customHeight="1">
      <c r="B18" s="1071"/>
      <c r="C18" s="175"/>
      <c r="D18" s="176" t="s">
        <v>975</v>
      </c>
      <c r="E18" s="177" t="s">
        <v>976</v>
      </c>
    </row>
    <row r="19" spans="2:5" ht="16.5" customHeight="1" thickBot="1">
      <c r="B19" s="1072"/>
      <c r="C19" s="178" t="s">
        <v>977</v>
      </c>
      <c r="D19" s="179"/>
      <c r="E19" s="180" t="s">
        <v>978</v>
      </c>
    </row>
    <row r="20" spans="2:5" ht="16.5" customHeight="1">
      <c r="B20" s="1073" t="s">
        <v>979</v>
      </c>
      <c r="C20" s="172" t="s">
        <v>980</v>
      </c>
      <c r="D20" s="173"/>
      <c r="E20" s="174" t="s">
        <v>981</v>
      </c>
    </row>
    <row r="21" spans="2:5" ht="16.5" customHeight="1">
      <c r="B21" s="1074"/>
      <c r="C21" s="175"/>
      <c r="D21" s="176" t="s">
        <v>982</v>
      </c>
      <c r="E21" s="177" t="s">
        <v>983</v>
      </c>
    </row>
    <row r="22" spans="2:5" ht="16.5" customHeight="1">
      <c r="B22" s="1074"/>
      <c r="C22" s="175"/>
      <c r="D22" s="176" t="s">
        <v>984</v>
      </c>
      <c r="E22" s="181" t="s">
        <v>985</v>
      </c>
    </row>
    <row r="23" spans="2:5" ht="16.5" customHeight="1">
      <c r="B23" s="1074"/>
      <c r="C23" s="175" t="s">
        <v>986</v>
      </c>
      <c r="D23" s="176"/>
      <c r="E23" s="181" t="s">
        <v>987</v>
      </c>
    </row>
    <row r="24" spans="2:5" ht="16.5" customHeight="1">
      <c r="B24" s="1074"/>
      <c r="C24" s="175"/>
      <c r="D24" s="176" t="s">
        <v>988</v>
      </c>
      <c r="E24" s="181" t="s">
        <v>989</v>
      </c>
    </row>
    <row r="25" spans="2:5" ht="16.5" customHeight="1">
      <c r="B25" s="1074"/>
      <c r="C25" s="175"/>
      <c r="D25" s="176" t="s">
        <v>990</v>
      </c>
      <c r="E25" s="181" t="s">
        <v>991</v>
      </c>
    </row>
    <row r="26" spans="2:5" ht="16.5" customHeight="1">
      <c r="B26" s="1074"/>
      <c r="C26" s="175" t="s">
        <v>366</v>
      </c>
      <c r="D26" s="176"/>
      <c r="E26" s="181" t="s">
        <v>992</v>
      </c>
    </row>
    <row r="27" spans="2:5" ht="16.5" customHeight="1">
      <c r="B27" s="1074"/>
      <c r="C27" s="175" t="s">
        <v>370</v>
      </c>
      <c r="D27" s="176"/>
      <c r="E27" s="181" t="s">
        <v>971</v>
      </c>
    </row>
    <row r="28" spans="2:5" ht="16.5" customHeight="1">
      <c r="B28" s="1074"/>
      <c r="C28" s="175"/>
      <c r="D28" s="176" t="s">
        <v>371</v>
      </c>
      <c r="E28" s="181" t="s">
        <v>993</v>
      </c>
    </row>
    <row r="29" spans="2:5" ht="16.5" customHeight="1">
      <c r="B29" s="1074"/>
      <c r="C29" s="175"/>
      <c r="D29" s="176" t="s">
        <v>372</v>
      </c>
      <c r="E29" s="181" t="s">
        <v>994</v>
      </c>
    </row>
    <row r="30" spans="2:5" ht="16.5" customHeight="1" thickBot="1">
      <c r="B30" s="1075"/>
      <c r="C30" s="178"/>
      <c r="D30" s="179" t="s">
        <v>373</v>
      </c>
      <c r="E30" s="182" t="s">
        <v>995</v>
      </c>
    </row>
    <row r="31" spans="2:5" ht="16.5" customHeight="1">
      <c r="B31" s="1074" t="s">
        <v>996</v>
      </c>
      <c r="C31" s="175" t="s">
        <v>997</v>
      </c>
      <c r="D31" s="176"/>
      <c r="E31" s="183" t="s">
        <v>998</v>
      </c>
    </row>
    <row r="32" spans="2:5" ht="16.5" customHeight="1">
      <c r="B32" s="1074"/>
      <c r="C32" s="175"/>
      <c r="D32" s="176" t="s">
        <v>999</v>
      </c>
      <c r="E32" s="177" t="s">
        <v>1000</v>
      </c>
    </row>
    <row r="33" spans="2:5" ht="16.5" customHeight="1">
      <c r="B33" s="1074"/>
      <c r="C33" s="175"/>
      <c r="D33" s="176" t="s">
        <v>1001</v>
      </c>
      <c r="E33" s="177" t="s">
        <v>1002</v>
      </c>
    </row>
    <row r="34" spans="2:5" ht="16.5" customHeight="1">
      <c r="B34" s="1074"/>
      <c r="C34" s="175" t="s">
        <v>1003</v>
      </c>
      <c r="D34" s="176"/>
      <c r="E34" s="183" t="s">
        <v>1004</v>
      </c>
    </row>
    <row r="35" spans="2:5" ht="16.5" customHeight="1">
      <c r="B35" s="1074"/>
      <c r="C35" s="175"/>
      <c r="D35" s="176" t="s">
        <v>1005</v>
      </c>
      <c r="E35" s="177" t="s">
        <v>1006</v>
      </c>
    </row>
    <row r="36" spans="2:5" ht="16.5" customHeight="1">
      <c r="B36" s="1074"/>
      <c r="C36" s="175"/>
      <c r="D36" s="176" t="s">
        <v>1007</v>
      </c>
      <c r="E36" s="177" t="s">
        <v>1008</v>
      </c>
    </row>
    <row r="37" spans="2:5" ht="16.5" customHeight="1">
      <c r="B37" s="1074"/>
      <c r="C37" s="175" t="s">
        <v>1009</v>
      </c>
      <c r="D37" s="176"/>
      <c r="E37" s="177" t="s">
        <v>1010</v>
      </c>
    </row>
    <row r="38" spans="2:5" ht="16.5" customHeight="1">
      <c r="B38" s="1074"/>
      <c r="C38" s="175"/>
      <c r="D38" s="176" t="s">
        <v>1011</v>
      </c>
      <c r="E38" s="177" t="s">
        <v>1012</v>
      </c>
    </row>
    <row r="39" spans="2:5" ht="16.5" customHeight="1">
      <c r="B39" s="1074"/>
      <c r="C39" s="175"/>
      <c r="D39" s="176" t="s">
        <v>1013</v>
      </c>
      <c r="E39" s="177" t="s">
        <v>1014</v>
      </c>
    </row>
    <row r="40" spans="2:5" ht="16.5" customHeight="1">
      <c r="B40" s="1074"/>
      <c r="C40" s="175" t="s">
        <v>1015</v>
      </c>
      <c r="D40" s="176"/>
      <c r="E40" s="177" t="s">
        <v>1016</v>
      </c>
    </row>
    <row r="41" spans="2:5" ht="16.5" customHeight="1">
      <c r="B41" s="1074"/>
      <c r="C41" s="175" t="s">
        <v>1017</v>
      </c>
      <c r="D41" s="176"/>
      <c r="E41" s="177" t="s">
        <v>1018</v>
      </c>
    </row>
    <row r="42" spans="2:5" ht="16.5" customHeight="1">
      <c r="B42" s="1074"/>
      <c r="C42" s="175"/>
      <c r="D42" s="176" t="s">
        <v>1019</v>
      </c>
      <c r="E42" s="177" t="s">
        <v>1020</v>
      </c>
    </row>
    <row r="43" spans="2:5" ht="16.5" customHeight="1">
      <c r="B43" s="1074"/>
      <c r="C43" s="175"/>
      <c r="D43" s="176" t="s">
        <v>966</v>
      </c>
      <c r="E43" s="177" t="s">
        <v>1021</v>
      </c>
    </row>
    <row r="44" spans="2:5" ht="16.5" customHeight="1" thickBot="1">
      <c r="B44" s="1075"/>
      <c r="C44" s="178"/>
      <c r="D44" s="179" t="s">
        <v>1022</v>
      </c>
      <c r="E44" s="180" t="s">
        <v>1023</v>
      </c>
    </row>
  </sheetData>
  <mergeCells count="5">
    <mergeCell ref="C2:D2"/>
    <mergeCell ref="B3:B6"/>
    <mergeCell ref="B7:B19"/>
    <mergeCell ref="B20:B30"/>
    <mergeCell ref="B31:B44"/>
  </mergeCells>
  <phoneticPr fontId="3"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D6EBD-B385-470A-9775-1BC95DB7BA3C}">
  <dimension ref="B2:K15"/>
  <sheetViews>
    <sheetView zoomScale="85" zoomScaleNormal="85" workbookViewId="0"/>
    <sheetView workbookViewId="1"/>
  </sheetViews>
  <sheetFormatPr defaultRowHeight="16.5"/>
  <cols>
    <col min="2" max="2" width="18" customWidth="1"/>
    <col min="5" max="11" width="10.875" customWidth="1"/>
  </cols>
  <sheetData>
    <row r="2" spans="2:11">
      <c r="E2" s="185">
        <v>2022</v>
      </c>
      <c r="F2" s="185">
        <v>2023</v>
      </c>
      <c r="G2" s="185">
        <v>2024</v>
      </c>
      <c r="H2" s="185">
        <v>2025</v>
      </c>
      <c r="I2" s="185">
        <v>2026</v>
      </c>
      <c r="J2" s="185">
        <v>2027</v>
      </c>
      <c r="K2" s="185" t="s">
        <v>1024</v>
      </c>
    </row>
    <row r="3" spans="2:11">
      <c r="E3" s="186" t="s">
        <v>348</v>
      </c>
      <c r="F3" s="186" t="s">
        <v>346</v>
      </c>
      <c r="G3" s="186" t="s">
        <v>346</v>
      </c>
      <c r="H3" s="186" t="s">
        <v>346</v>
      </c>
      <c r="I3" s="186" t="s">
        <v>346</v>
      </c>
      <c r="J3" s="186" t="s">
        <v>346</v>
      </c>
      <c r="K3" s="186"/>
    </row>
    <row r="4" spans="2:11">
      <c r="B4" t="s">
        <v>1025</v>
      </c>
      <c r="E4" s="187">
        <v>89900.154517758783</v>
      </c>
      <c r="F4" s="187">
        <v>89562.68470358511</v>
      </c>
      <c r="G4" s="187">
        <v>124411.68093461456</v>
      </c>
      <c r="H4" s="187">
        <v>139713.30314238236</v>
      </c>
      <c r="I4" s="187">
        <v>212109.6392658698</v>
      </c>
      <c r="J4" s="187">
        <v>300052.7549768982</v>
      </c>
      <c r="K4" s="187">
        <v>413534.96068953403</v>
      </c>
    </row>
    <row r="5" spans="2:11">
      <c r="B5" t="s">
        <v>1026</v>
      </c>
      <c r="C5" s="188">
        <v>9.127810691845982E-2</v>
      </c>
    </row>
    <row r="6" spans="2:11">
      <c r="B6" t="s">
        <v>1027</v>
      </c>
      <c r="E6" s="189">
        <v>88923.90128123638</v>
      </c>
      <c r="F6" s="189">
        <v>83883.302713351412</v>
      </c>
      <c r="G6" s="189">
        <v>106776.11949279868</v>
      </c>
      <c r="H6" s="189">
        <v>109879.15060035564</v>
      </c>
      <c r="I6" s="189">
        <v>152863.04129807101</v>
      </c>
      <c r="J6" s="189">
        <v>198154.6493011174</v>
      </c>
      <c r="K6" s="189">
        <v>3360046.5908477581</v>
      </c>
    </row>
    <row r="7" spans="2:11">
      <c r="B7" t="s">
        <v>1028</v>
      </c>
      <c r="E7" s="189">
        <f>SUM(E6:K6)</f>
        <v>4100526.7555346885</v>
      </c>
    </row>
    <row r="8" spans="2:11">
      <c r="E8">
        <v>4100526.7555346885</v>
      </c>
    </row>
    <row r="10" spans="2:11">
      <c r="B10" t="s">
        <v>1029</v>
      </c>
      <c r="E10" s="187">
        <v>99416.602035135147</v>
      </c>
      <c r="F10" s="187">
        <v>136756.56783998571</v>
      </c>
      <c r="G10" s="187">
        <v>183507.68761989457</v>
      </c>
      <c r="H10" s="187">
        <v>216399.25460243394</v>
      </c>
      <c r="I10" s="187">
        <v>315674.57201752329</v>
      </c>
      <c r="J10" s="187">
        <v>432109.42597210046</v>
      </c>
      <c r="K10" s="187">
        <v>547015.81839468831</v>
      </c>
    </row>
    <row r="11" spans="2:11">
      <c r="B11" t="s">
        <v>1030</v>
      </c>
      <c r="C11" s="188">
        <v>0.11521186234524271</v>
      </c>
    </row>
    <row r="12" spans="2:11">
      <c r="B12" t="s">
        <v>1031</v>
      </c>
      <c r="C12" s="190"/>
      <c r="E12" s="191">
        <v>0.125</v>
      </c>
      <c r="F12" s="191">
        <v>0.75</v>
      </c>
      <c r="G12" s="191">
        <v>1.75</v>
      </c>
      <c r="H12" s="191">
        <v>2.75</v>
      </c>
      <c r="I12" s="191">
        <v>3.75</v>
      </c>
      <c r="J12" s="191">
        <v>4.75</v>
      </c>
      <c r="K12" s="191">
        <v>4.75</v>
      </c>
    </row>
    <row r="13" spans="2:11">
      <c r="B13" t="s">
        <v>1032</v>
      </c>
      <c r="C13" s="190"/>
      <c r="E13" s="192">
        <f>1/(1+$C$11)^E12</f>
        <v>0.98646192556145884</v>
      </c>
      <c r="F13" s="192">
        <f t="shared" ref="F13:K13" si="0">1/(1+$C$11)^F12</f>
        <v>0.9214716213899754</v>
      </c>
      <c r="G13" s="192">
        <f t="shared" si="0"/>
        <v>0.82627494604671803</v>
      </c>
      <c r="H13" s="192">
        <f t="shared" si="0"/>
        <v>0.74091298160073127</v>
      </c>
      <c r="I13" s="192">
        <f t="shared" si="0"/>
        <v>0.66436971002319067</v>
      </c>
      <c r="J13" s="192">
        <f t="shared" si="0"/>
        <v>0.59573407749272833</v>
      </c>
      <c r="K13" s="192">
        <f t="shared" si="0"/>
        <v>0.59573407749272833</v>
      </c>
    </row>
    <row r="14" spans="2:11">
      <c r="B14" t="s">
        <v>1027</v>
      </c>
      <c r="E14" s="189">
        <f>E10*E13</f>
        <v>98070.692676356659</v>
      </c>
      <c r="F14" s="189">
        <f t="shared" ref="F14:J14" si="1">F10*F13</f>
        <v>126017.2963032398</v>
      </c>
      <c r="G14" s="189">
        <f t="shared" si="1"/>
        <v>151627.80468728638</v>
      </c>
      <c r="H14" s="189">
        <f t="shared" si="1"/>
        <v>160333.0169436651</v>
      </c>
      <c r="I14" s="189">
        <f t="shared" si="1"/>
        <v>209724.62387297678</v>
      </c>
      <c r="J14" s="189">
        <f t="shared" si="1"/>
        <v>257422.31025740167</v>
      </c>
      <c r="K14" s="189">
        <f>K10/($C$11-0.01)*K13</f>
        <v>3097331.010793807</v>
      </c>
    </row>
    <row r="15" spans="2:11">
      <c r="B15" t="s">
        <v>1028</v>
      </c>
      <c r="E15" s="189">
        <f>SUM(E14:K14)</f>
        <v>4100526.7555347332</v>
      </c>
    </row>
  </sheetData>
  <phoneticPr fontId="3"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EE871-E0EC-4F78-9BDE-3CA44140DB27}">
  <dimension ref="A1:T169"/>
  <sheetViews>
    <sheetView workbookViewId="0"/>
    <sheetView workbookViewId="1"/>
  </sheetViews>
  <sheetFormatPr defaultRowHeight="12.75"/>
  <cols>
    <col min="1" max="1" width="38.75" style="194" customWidth="1"/>
    <col min="2" max="4" width="12.75" style="194" customWidth="1"/>
    <col min="5" max="20" width="5.625" style="194" customWidth="1"/>
    <col min="21" max="256" width="8.75" style="194"/>
    <col min="257" max="257" width="8.375" style="194" customWidth="1"/>
    <col min="258" max="260" width="12.75" style="194" customWidth="1"/>
    <col min="261" max="276" width="5.625" style="194" customWidth="1"/>
    <col min="277" max="512" width="8.75" style="194"/>
    <col min="513" max="513" width="8.375" style="194" customWidth="1"/>
    <col min="514" max="516" width="12.75" style="194" customWidth="1"/>
    <col min="517" max="532" width="5.625" style="194" customWidth="1"/>
    <col min="533" max="768" width="8.75" style="194"/>
    <col min="769" max="769" width="8.375" style="194" customWidth="1"/>
    <col min="770" max="772" width="12.75" style="194" customWidth="1"/>
    <col min="773" max="788" width="5.625" style="194" customWidth="1"/>
    <col min="789" max="1024" width="8.75" style="194"/>
    <col min="1025" max="1025" width="8.375" style="194" customWidth="1"/>
    <col min="1026" max="1028" width="12.75" style="194" customWidth="1"/>
    <col min="1029" max="1044" width="5.625" style="194" customWidth="1"/>
    <col min="1045" max="1280" width="8.75" style="194"/>
    <col min="1281" max="1281" width="8.375" style="194" customWidth="1"/>
    <col min="1282" max="1284" width="12.75" style="194" customWidth="1"/>
    <col min="1285" max="1300" width="5.625" style="194" customWidth="1"/>
    <col min="1301" max="1536" width="8.75" style="194"/>
    <col min="1537" max="1537" width="8.375" style="194" customWidth="1"/>
    <col min="1538" max="1540" width="12.75" style="194" customWidth="1"/>
    <col min="1541" max="1556" width="5.625" style="194" customWidth="1"/>
    <col min="1557" max="1792" width="8.75" style="194"/>
    <col min="1793" max="1793" width="8.375" style="194" customWidth="1"/>
    <col min="1794" max="1796" width="12.75" style="194" customWidth="1"/>
    <col min="1797" max="1812" width="5.625" style="194" customWidth="1"/>
    <col min="1813" max="2048" width="8.75" style="194"/>
    <col min="2049" max="2049" width="8.375" style="194" customWidth="1"/>
    <col min="2050" max="2052" width="12.75" style="194" customWidth="1"/>
    <col min="2053" max="2068" width="5.625" style="194" customWidth="1"/>
    <col min="2069" max="2304" width="8.75" style="194"/>
    <col min="2305" max="2305" width="8.375" style="194" customWidth="1"/>
    <col min="2306" max="2308" width="12.75" style="194" customWidth="1"/>
    <col min="2309" max="2324" width="5.625" style="194" customWidth="1"/>
    <col min="2325" max="2560" width="8.75" style="194"/>
    <col min="2561" max="2561" width="8.375" style="194" customWidth="1"/>
    <col min="2562" max="2564" width="12.75" style="194" customWidth="1"/>
    <col min="2565" max="2580" width="5.625" style="194" customWidth="1"/>
    <col min="2581" max="2816" width="8.75" style="194"/>
    <col min="2817" max="2817" width="8.375" style="194" customWidth="1"/>
    <col min="2818" max="2820" width="12.75" style="194" customWidth="1"/>
    <col min="2821" max="2836" width="5.625" style="194" customWidth="1"/>
    <col min="2837" max="3072" width="8.75" style="194"/>
    <col min="3073" max="3073" width="8.375" style="194" customWidth="1"/>
    <col min="3074" max="3076" width="12.75" style="194" customWidth="1"/>
    <col min="3077" max="3092" width="5.625" style="194" customWidth="1"/>
    <col min="3093" max="3328" width="8.75" style="194"/>
    <col min="3329" max="3329" width="8.375" style="194" customWidth="1"/>
    <col min="3330" max="3332" width="12.75" style="194" customWidth="1"/>
    <col min="3333" max="3348" width="5.625" style="194" customWidth="1"/>
    <col min="3349" max="3584" width="8.75" style="194"/>
    <col min="3585" max="3585" width="8.375" style="194" customWidth="1"/>
    <col min="3586" max="3588" width="12.75" style="194" customWidth="1"/>
    <col min="3589" max="3604" width="5.625" style="194" customWidth="1"/>
    <col min="3605" max="3840" width="8.75" style="194"/>
    <col min="3841" max="3841" width="8.375" style="194" customWidth="1"/>
    <col min="3842" max="3844" width="12.75" style="194" customWidth="1"/>
    <col min="3845" max="3860" width="5.625" style="194" customWidth="1"/>
    <col min="3861" max="4096" width="8.75" style="194"/>
    <col min="4097" max="4097" width="8.375" style="194" customWidth="1"/>
    <col min="4098" max="4100" width="12.75" style="194" customWidth="1"/>
    <col min="4101" max="4116" width="5.625" style="194" customWidth="1"/>
    <col min="4117" max="4352" width="8.75" style="194"/>
    <col min="4353" max="4353" width="8.375" style="194" customWidth="1"/>
    <col min="4354" max="4356" width="12.75" style="194" customWidth="1"/>
    <col min="4357" max="4372" width="5.625" style="194" customWidth="1"/>
    <col min="4373" max="4608" width="8.75" style="194"/>
    <col min="4609" max="4609" width="8.375" style="194" customWidth="1"/>
    <col min="4610" max="4612" width="12.75" style="194" customWidth="1"/>
    <col min="4613" max="4628" width="5.625" style="194" customWidth="1"/>
    <col min="4629" max="4864" width="8.75" style="194"/>
    <col min="4865" max="4865" width="8.375" style="194" customWidth="1"/>
    <col min="4866" max="4868" width="12.75" style="194" customWidth="1"/>
    <col min="4869" max="4884" width="5.625" style="194" customWidth="1"/>
    <col min="4885" max="5120" width="8.75" style="194"/>
    <col min="5121" max="5121" width="8.375" style="194" customWidth="1"/>
    <col min="5122" max="5124" width="12.75" style="194" customWidth="1"/>
    <col min="5125" max="5140" width="5.625" style="194" customWidth="1"/>
    <col min="5141" max="5376" width="8.75" style="194"/>
    <col min="5377" max="5377" width="8.375" style="194" customWidth="1"/>
    <col min="5378" max="5380" width="12.75" style="194" customWidth="1"/>
    <col min="5381" max="5396" width="5.625" style="194" customWidth="1"/>
    <col min="5397" max="5632" width="8.75" style="194"/>
    <col min="5633" max="5633" width="8.375" style="194" customWidth="1"/>
    <col min="5634" max="5636" width="12.75" style="194" customWidth="1"/>
    <col min="5637" max="5652" width="5.625" style="194" customWidth="1"/>
    <col min="5653" max="5888" width="8.75" style="194"/>
    <col min="5889" max="5889" width="8.375" style="194" customWidth="1"/>
    <col min="5890" max="5892" width="12.75" style="194" customWidth="1"/>
    <col min="5893" max="5908" width="5.625" style="194" customWidth="1"/>
    <col min="5909" max="6144" width="8.75" style="194"/>
    <col min="6145" max="6145" width="8.375" style="194" customWidth="1"/>
    <col min="6146" max="6148" width="12.75" style="194" customWidth="1"/>
    <col min="6149" max="6164" width="5.625" style="194" customWidth="1"/>
    <col min="6165" max="6400" width="8.75" style="194"/>
    <col min="6401" max="6401" width="8.375" style="194" customWidth="1"/>
    <col min="6402" max="6404" width="12.75" style="194" customWidth="1"/>
    <col min="6405" max="6420" width="5.625" style="194" customWidth="1"/>
    <col min="6421" max="6656" width="8.75" style="194"/>
    <col min="6657" max="6657" width="8.375" style="194" customWidth="1"/>
    <col min="6658" max="6660" width="12.75" style="194" customWidth="1"/>
    <col min="6661" max="6676" width="5.625" style="194" customWidth="1"/>
    <col min="6677" max="6912" width="8.75" style="194"/>
    <col min="6913" max="6913" width="8.375" style="194" customWidth="1"/>
    <col min="6914" max="6916" width="12.75" style="194" customWidth="1"/>
    <col min="6917" max="6932" width="5.625" style="194" customWidth="1"/>
    <col min="6933" max="7168" width="8.75" style="194"/>
    <col min="7169" max="7169" width="8.375" style="194" customWidth="1"/>
    <col min="7170" max="7172" width="12.75" style="194" customWidth="1"/>
    <col min="7173" max="7188" width="5.625" style="194" customWidth="1"/>
    <col min="7189" max="7424" width="8.75" style="194"/>
    <col min="7425" max="7425" width="8.375" style="194" customWidth="1"/>
    <col min="7426" max="7428" width="12.75" style="194" customWidth="1"/>
    <col min="7429" max="7444" width="5.625" style="194" customWidth="1"/>
    <col min="7445" max="7680" width="8.75" style="194"/>
    <col min="7681" max="7681" width="8.375" style="194" customWidth="1"/>
    <col min="7682" max="7684" width="12.75" style="194" customWidth="1"/>
    <col min="7685" max="7700" width="5.625" style="194" customWidth="1"/>
    <col min="7701" max="7936" width="8.75" style="194"/>
    <col min="7937" max="7937" width="8.375" style="194" customWidth="1"/>
    <col min="7938" max="7940" width="12.75" style="194" customWidth="1"/>
    <col min="7941" max="7956" width="5.625" style="194" customWidth="1"/>
    <col min="7957" max="8192" width="8.75" style="194"/>
    <col min="8193" max="8193" width="8.375" style="194" customWidth="1"/>
    <col min="8194" max="8196" width="12.75" style="194" customWidth="1"/>
    <col min="8197" max="8212" width="5.625" style="194" customWidth="1"/>
    <col min="8213" max="8448" width="8.75" style="194"/>
    <col min="8449" max="8449" width="8.375" style="194" customWidth="1"/>
    <col min="8450" max="8452" width="12.75" style="194" customWidth="1"/>
    <col min="8453" max="8468" width="5.625" style="194" customWidth="1"/>
    <col min="8469" max="8704" width="8.75" style="194"/>
    <col min="8705" max="8705" width="8.375" style="194" customWidth="1"/>
    <col min="8706" max="8708" width="12.75" style="194" customWidth="1"/>
    <col min="8709" max="8724" width="5.625" style="194" customWidth="1"/>
    <col min="8725" max="8960" width="8.75" style="194"/>
    <col min="8961" max="8961" width="8.375" style="194" customWidth="1"/>
    <col min="8962" max="8964" width="12.75" style="194" customWidth="1"/>
    <col min="8965" max="8980" width="5.625" style="194" customWidth="1"/>
    <col min="8981" max="9216" width="8.75" style="194"/>
    <col min="9217" max="9217" width="8.375" style="194" customWidth="1"/>
    <col min="9218" max="9220" width="12.75" style="194" customWidth="1"/>
    <col min="9221" max="9236" width="5.625" style="194" customWidth="1"/>
    <col min="9237" max="9472" width="8.75" style="194"/>
    <col min="9473" max="9473" width="8.375" style="194" customWidth="1"/>
    <col min="9474" max="9476" width="12.75" style="194" customWidth="1"/>
    <col min="9477" max="9492" width="5.625" style="194" customWidth="1"/>
    <col min="9493" max="9728" width="8.75" style="194"/>
    <col min="9729" max="9729" width="8.375" style="194" customWidth="1"/>
    <col min="9730" max="9732" width="12.75" style="194" customWidth="1"/>
    <col min="9733" max="9748" width="5.625" style="194" customWidth="1"/>
    <col min="9749" max="9984" width="8.75" style="194"/>
    <col min="9985" max="9985" width="8.375" style="194" customWidth="1"/>
    <col min="9986" max="9988" width="12.75" style="194" customWidth="1"/>
    <col min="9989" max="10004" width="5.625" style="194" customWidth="1"/>
    <col min="10005" max="10240" width="8.75" style="194"/>
    <col min="10241" max="10241" width="8.375" style="194" customWidth="1"/>
    <col min="10242" max="10244" width="12.75" style="194" customWidth="1"/>
    <col min="10245" max="10260" width="5.625" style="194" customWidth="1"/>
    <col min="10261" max="10496" width="8.75" style="194"/>
    <col min="10497" max="10497" width="8.375" style="194" customWidth="1"/>
    <col min="10498" max="10500" width="12.75" style="194" customWidth="1"/>
    <col min="10501" max="10516" width="5.625" style="194" customWidth="1"/>
    <col min="10517" max="10752" width="8.75" style="194"/>
    <col min="10753" max="10753" width="8.375" style="194" customWidth="1"/>
    <col min="10754" max="10756" width="12.75" style="194" customWidth="1"/>
    <col min="10757" max="10772" width="5.625" style="194" customWidth="1"/>
    <col min="10773" max="11008" width="8.75" style="194"/>
    <col min="11009" max="11009" width="8.375" style="194" customWidth="1"/>
    <col min="11010" max="11012" width="12.75" style="194" customWidth="1"/>
    <col min="11013" max="11028" width="5.625" style="194" customWidth="1"/>
    <col min="11029" max="11264" width="8.75" style="194"/>
    <col min="11265" max="11265" width="8.375" style="194" customWidth="1"/>
    <col min="11266" max="11268" width="12.75" style="194" customWidth="1"/>
    <col min="11269" max="11284" width="5.625" style="194" customWidth="1"/>
    <col min="11285" max="11520" width="8.75" style="194"/>
    <col min="11521" max="11521" width="8.375" style="194" customWidth="1"/>
    <col min="11522" max="11524" width="12.75" style="194" customWidth="1"/>
    <col min="11525" max="11540" width="5.625" style="194" customWidth="1"/>
    <col min="11541" max="11776" width="8.75" style="194"/>
    <col min="11777" max="11777" width="8.375" style="194" customWidth="1"/>
    <col min="11778" max="11780" width="12.75" style="194" customWidth="1"/>
    <col min="11781" max="11796" width="5.625" style="194" customWidth="1"/>
    <col min="11797" max="12032" width="8.75" style="194"/>
    <col min="12033" max="12033" width="8.375" style="194" customWidth="1"/>
    <col min="12034" max="12036" width="12.75" style="194" customWidth="1"/>
    <col min="12037" max="12052" width="5.625" style="194" customWidth="1"/>
    <col min="12053" max="12288" width="8.75" style="194"/>
    <col min="12289" max="12289" width="8.375" style="194" customWidth="1"/>
    <col min="12290" max="12292" width="12.75" style="194" customWidth="1"/>
    <col min="12293" max="12308" width="5.625" style="194" customWidth="1"/>
    <col min="12309" max="12544" width="8.75" style="194"/>
    <col min="12545" max="12545" width="8.375" style="194" customWidth="1"/>
    <col min="12546" max="12548" width="12.75" style="194" customWidth="1"/>
    <col min="12549" max="12564" width="5.625" style="194" customWidth="1"/>
    <col min="12565" max="12800" width="8.75" style="194"/>
    <col min="12801" max="12801" width="8.375" style="194" customWidth="1"/>
    <col min="12802" max="12804" width="12.75" style="194" customWidth="1"/>
    <col min="12805" max="12820" width="5.625" style="194" customWidth="1"/>
    <col min="12821" max="13056" width="8.75" style="194"/>
    <col min="13057" max="13057" width="8.375" style="194" customWidth="1"/>
    <col min="13058" max="13060" width="12.75" style="194" customWidth="1"/>
    <col min="13061" max="13076" width="5.625" style="194" customWidth="1"/>
    <col min="13077" max="13312" width="8.75" style="194"/>
    <col min="13313" max="13313" width="8.375" style="194" customWidth="1"/>
    <col min="13314" max="13316" width="12.75" style="194" customWidth="1"/>
    <col min="13317" max="13332" width="5.625" style="194" customWidth="1"/>
    <col min="13333" max="13568" width="8.75" style="194"/>
    <col min="13569" max="13569" width="8.375" style="194" customWidth="1"/>
    <col min="13570" max="13572" width="12.75" style="194" customWidth="1"/>
    <col min="13573" max="13588" width="5.625" style="194" customWidth="1"/>
    <col min="13589" max="13824" width="8.75" style="194"/>
    <col min="13825" max="13825" width="8.375" style="194" customWidth="1"/>
    <col min="13826" max="13828" width="12.75" style="194" customWidth="1"/>
    <col min="13829" max="13844" width="5.625" style="194" customWidth="1"/>
    <col min="13845" max="14080" width="8.75" style="194"/>
    <col min="14081" max="14081" width="8.375" style="194" customWidth="1"/>
    <col min="14082" max="14084" width="12.75" style="194" customWidth="1"/>
    <col min="14085" max="14100" width="5.625" style="194" customWidth="1"/>
    <col min="14101" max="14336" width="8.75" style="194"/>
    <col min="14337" max="14337" width="8.375" style="194" customWidth="1"/>
    <col min="14338" max="14340" width="12.75" style="194" customWidth="1"/>
    <col min="14341" max="14356" width="5.625" style="194" customWidth="1"/>
    <col min="14357" max="14592" width="8.75" style="194"/>
    <col min="14593" max="14593" width="8.375" style="194" customWidth="1"/>
    <col min="14594" max="14596" width="12.75" style="194" customWidth="1"/>
    <col min="14597" max="14612" width="5.625" style="194" customWidth="1"/>
    <col min="14613" max="14848" width="8.75" style="194"/>
    <col min="14849" max="14849" width="8.375" style="194" customWidth="1"/>
    <col min="14850" max="14852" width="12.75" style="194" customWidth="1"/>
    <col min="14853" max="14868" width="5.625" style="194" customWidth="1"/>
    <col min="14869" max="15104" width="8.75" style="194"/>
    <col min="15105" max="15105" width="8.375" style="194" customWidth="1"/>
    <col min="15106" max="15108" width="12.75" style="194" customWidth="1"/>
    <col min="15109" max="15124" width="5.625" style="194" customWidth="1"/>
    <col min="15125" max="15360" width="8.75" style="194"/>
    <col min="15361" max="15361" width="8.375" style="194" customWidth="1"/>
    <col min="15362" max="15364" width="12.75" style="194" customWidth="1"/>
    <col min="15365" max="15380" width="5.625" style="194" customWidth="1"/>
    <col min="15381" max="15616" width="8.75" style="194"/>
    <col min="15617" max="15617" width="8.375" style="194" customWidth="1"/>
    <col min="15618" max="15620" width="12.75" style="194" customWidth="1"/>
    <col min="15621" max="15636" width="5.625" style="194" customWidth="1"/>
    <col min="15637" max="15872" width="8.75" style="194"/>
    <col min="15873" max="15873" width="8.375" style="194" customWidth="1"/>
    <col min="15874" max="15876" width="12.75" style="194" customWidth="1"/>
    <col min="15877" max="15892" width="5.625" style="194" customWidth="1"/>
    <col min="15893" max="16128" width="8.75" style="194"/>
    <col min="16129" max="16129" width="8.375" style="194" customWidth="1"/>
    <col min="16130" max="16132" width="12.75" style="194" customWidth="1"/>
    <col min="16133" max="16148" width="5.625" style="194" customWidth="1"/>
    <col min="16149" max="16384" width="8.75" style="194"/>
  </cols>
  <sheetData>
    <row r="1" spans="1:20">
      <c r="A1" s="193" t="s">
        <v>1033</v>
      </c>
      <c r="B1" s="193" t="s">
        <v>1034</v>
      </c>
      <c r="C1" s="193" t="s">
        <v>1035</v>
      </c>
      <c r="D1" s="193" t="s">
        <v>1036</v>
      </c>
      <c r="E1" s="193" t="s">
        <v>1037</v>
      </c>
      <c r="F1" s="193" t="s">
        <v>1038</v>
      </c>
      <c r="G1" s="193" t="s">
        <v>1039</v>
      </c>
      <c r="H1" s="193" t="s">
        <v>1040</v>
      </c>
      <c r="I1" s="193" t="s">
        <v>1041</v>
      </c>
      <c r="J1" s="193" t="s">
        <v>1042</v>
      </c>
      <c r="K1" s="193" t="s">
        <v>1043</v>
      </c>
      <c r="L1" s="193" t="s">
        <v>1044</v>
      </c>
      <c r="M1" s="193" t="s">
        <v>1045</v>
      </c>
      <c r="N1" s="193" t="s">
        <v>1046</v>
      </c>
      <c r="O1" s="193" t="s">
        <v>1047</v>
      </c>
      <c r="P1" s="193" t="s">
        <v>1048</v>
      </c>
      <c r="Q1" s="193" t="s">
        <v>1049</v>
      </c>
      <c r="R1" s="193" t="s">
        <v>1050</v>
      </c>
      <c r="S1" s="193" t="s">
        <v>1051</v>
      </c>
      <c r="T1" s="193" t="s">
        <v>1052</v>
      </c>
    </row>
    <row r="2" spans="1:20">
      <c r="A2" s="1076" t="s">
        <v>1053</v>
      </c>
      <c r="B2" s="1076" t="s">
        <v>1054</v>
      </c>
      <c r="C2" s="1076" t="s">
        <v>1055</v>
      </c>
      <c r="D2" s="195" t="s">
        <v>1056</v>
      </c>
      <c r="E2" s="195" t="s">
        <v>1057</v>
      </c>
      <c r="F2" s="195" t="s">
        <v>1058</v>
      </c>
      <c r="G2" s="195" t="s">
        <v>1059</v>
      </c>
      <c r="H2" s="195" t="s">
        <v>1060</v>
      </c>
      <c r="I2" s="195" t="s">
        <v>1061</v>
      </c>
      <c r="J2" s="195" t="s">
        <v>1062</v>
      </c>
      <c r="K2" s="195" t="s">
        <v>1063</v>
      </c>
      <c r="L2" s="195" t="s">
        <v>1064</v>
      </c>
      <c r="M2" s="195" t="s">
        <v>1065</v>
      </c>
      <c r="N2" s="195" t="s">
        <v>1066</v>
      </c>
      <c r="O2" s="195" t="s">
        <v>1067</v>
      </c>
      <c r="P2" s="195" t="s">
        <v>1068</v>
      </c>
      <c r="Q2" s="195" t="s">
        <v>1069</v>
      </c>
      <c r="R2" s="195" t="s">
        <v>1070</v>
      </c>
      <c r="S2" s="195" t="s">
        <v>1071</v>
      </c>
      <c r="T2" s="195" t="s">
        <v>1072</v>
      </c>
    </row>
    <row r="3" spans="1:20">
      <c r="A3" s="1076" t="s">
        <v>1053</v>
      </c>
      <c r="B3" s="1076" t="s">
        <v>1054</v>
      </c>
      <c r="C3" s="1076" t="s">
        <v>1055</v>
      </c>
      <c r="D3" s="195" t="s">
        <v>1073</v>
      </c>
      <c r="E3" s="195" t="s">
        <v>1074</v>
      </c>
      <c r="F3" s="195" t="s">
        <v>1075</v>
      </c>
      <c r="G3" s="195" t="s">
        <v>1076</v>
      </c>
      <c r="H3" s="195" t="s">
        <v>1077</v>
      </c>
      <c r="I3" s="195" t="s">
        <v>1078</v>
      </c>
      <c r="J3" s="195" t="s">
        <v>1062</v>
      </c>
      <c r="K3" s="195" t="s">
        <v>1063</v>
      </c>
      <c r="L3" s="195" t="s">
        <v>1064</v>
      </c>
      <c r="M3" s="195" t="s">
        <v>1079</v>
      </c>
      <c r="N3" s="195" t="s">
        <v>1080</v>
      </c>
      <c r="O3" s="195" t="s">
        <v>1081</v>
      </c>
      <c r="P3" s="195" t="s">
        <v>1068</v>
      </c>
      <c r="Q3" s="195" t="s">
        <v>1069</v>
      </c>
      <c r="R3" s="195" t="s">
        <v>1070</v>
      </c>
      <c r="S3" s="195" t="s">
        <v>1071</v>
      </c>
      <c r="T3" s="195" t="s">
        <v>1072</v>
      </c>
    </row>
    <row r="4" spans="1:20">
      <c r="A4" s="1076" t="s">
        <v>1053</v>
      </c>
      <c r="B4" s="1076" t="s">
        <v>1054</v>
      </c>
      <c r="C4" s="1076" t="s">
        <v>1055</v>
      </c>
      <c r="D4" s="195" t="s">
        <v>1082</v>
      </c>
      <c r="E4" s="195" t="s">
        <v>1083</v>
      </c>
      <c r="F4" s="195" t="s">
        <v>1084</v>
      </c>
      <c r="G4" s="195" t="s">
        <v>1085</v>
      </c>
      <c r="H4" s="195" t="s">
        <v>1086</v>
      </c>
      <c r="I4" s="195" t="s">
        <v>1078</v>
      </c>
      <c r="J4" s="195" t="s">
        <v>1062</v>
      </c>
      <c r="K4" s="195" t="s">
        <v>1063</v>
      </c>
      <c r="L4" s="195" t="s">
        <v>1064</v>
      </c>
      <c r="M4" s="195" t="s">
        <v>1087</v>
      </c>
      <c r="N4" s="195" t="s">
        <v>1062</v>
      </c>
      <c r="O4" s="195" t="s">
        <v>1088</v>
      </c>
      <c r="P4" s="195" t="s">
        <v>1068</v>
      </c>
      <c r="Q4" s="195" t="s">
        <v>1089</v>
      </c>
      <c r="R4" s="195" t="s">
        <v>1090</v>
      </c>
      <c r="S4" s="195" t="s">
        <v>1071</v>
      </c>
      <c r="T4" s="195" t="s">
        <v>1072</v>
      </c>
    </row>
    <row r="5" spans="1:20">
      <c r="A5" s="1076" t="s">
        <v>1053</v>
      </c>
      <c r="B5" s="1076" t="s">
        <v>1054</v>
      </c>
      <c r="C5" s="1076" t="s">
        <v>1055</v>
      </c>
      <c r="D5" s="195" t="s">
        <v>1091</v>
      </c>
      <c r="E5" s="195" t="s">
        <v>1092</v>
      </c>
      <c r="F5" s="195" t="s">
        <v>1093</v>
      </c>
      <c r="G5" s="195" t="s">
        <v>1059</v>
      </c>
      <c r="H5" s="195" t="s">
        <v>1085</v>
      </c>
      <c r="I5" s="195" t="s">
        <v>1078</v>
      </c>
      <c r="J5" s="195" t="s">
        <v>1094</v>
      </c>
      <c r="K5" s="195" t="s">
        <v>1063</v>
      </c>
      <c r="L5" s="195" t="s">
        <v>1064</v>
      </c>
      <c r="M5" s="195" t="s">
        <v>1087</v>
      </c>
      <c r="N5" s="195" t="s">
        <v>1062</v>
      </c>
      <c r="O5" s="195" t="s">
        <v>1088</v>
      </c>
      <c r="P5" s="195" t="s">
        <v>1068</v>
      </c>
      <c r="Q5" s="195" t="s">
        <v>1095</v>
      </c>
      <c r="R5" s="195" t="s">
        <v>1090</v>
      </c>
      <c r="S5" s="195" t="s">
        <v>1071</v>
      </c>
      <c r="T5" s="195" t="s">
        <v>1072</v>
      </c>
    </row>
    <row r="6" spans="1:20">
      <c r="A6" s="1076" t="s">
        <v>1053</v>
      </c>
      <c r="B6" s="1076" t="s">
        <v>1096</v>
      </c>
      <c r="C6" s="1076" t="s">
        <v>439</v>
      </c>
      <c r="D6" s="195" t="s">
        <v>1056</v>
      </c>
      <c r="E6" s="195" t="s">
        <v>1097</v>
      </c>
      <c r="F6" s="195" t="s">
        <v>1098</v>
      </c>
      <c r="G6" s="195" t="s">
        <v>1099</v>
      </c>
      <c r="H6" s="195" t="s">
        <v>1100</v>
      </c>
      <c r="I6" s="195" t="s">
        <v>1101</v>
      </c>
      <c r="J6" s="195" t="s">
        <v>1102</v>
      </c>
      <c r="K6" s="195" t="s">
        <v>1095</v>
      </c>
      <c r="L6" s="195" t="s">
        <v>1103</v>
      </c>
      <c r="M6" s="195" t="s">
        <v>1103</v>
      </c>
      <c r="N6" s="195" t="s">
        <v>1103</v>
      </c>
      <c r="O6" s="195" t="s">
        <v>1103</v>
      </c>
      <c r="P6" s="195" t="s">
        <v>1104</v>
      </c>
      <c r="Q6" s="195" t="s">
        <v>439</v>
      </c>
      <c r="R6" s="195" t="s">
        <v>439</v>
      </c>
      <c r="S6" s="195" t="s">
        <v>439</v>
      </c>
      <c r="T6" s="195" t="s">
        <v>439</v>
      </c>
    </row>
    <row r="7" spans="1:20">
      <c r="A7" s="1076" t="s">
        <v>1053</v>
      </c>
      <c r="B7" s="1076" t="s">
        <v>1096</v>
      </c>
      <c r="C7" s="1076" t="s">
        <v>439</v>
      </c>
      <c r="D7" s="195" t="s">
        <v>1073</v>
      </c>
      <c r="E7" s="195" t="s">
        <v>1105</v>
      </c>
      <c r="F7" s="195" t="s">
        <v>1106</v>
      </c>
      <c r="G7" s="195" t="s">
        <v>1107</v>
      </c>
      <c r="H7" s="195" t="s">
        <v>1108</v>
      </c>
      <c r="I7" s="195" t="s">
        <v>1109</v>
      </c>
      <c r="J7" s="195" t="s">
        <v>1110</v>
      </c>
      <c r="K7" s="195" t="s">
        <v>1111</v>
      </c>
      <c r="L7" s="195" t="s">
        <v>1112</v>
      </c>
      <c r="M7" s="195" t="s">
        <v>1113</v>
      </c>
      <c r="N7" s="195" t="s">
        <v>1068</v>
      </c>
      <c r="O7" s="195" t="s">
        <v>1114</v>
      </c>
      <c r="P7" s="195" t="s">
        <v>1115</v>
      </c>
      <c r="Q7" s="195" t="s">
        <v>439</v>
      </c>
      <c r="R7" s="195" t="s">
        <v>439</v>
      </c>
      <c r="S7" s="195" t="s">
        <v>439</v>
      </c>
      <c r="T7" s="195" t="s">
        <v>439</v>
      </c>
    </row>
    <row r="8" spans="1:20">
      <c r="A8" s="1076" t="s">
        <v>1053</v>
      </c>
      <c r="B8" s="1076" t="s">
        <v>1096</v>
      </c>
      <c r="C8" s="1076" t="s">
        <v>439</v>
      </c>
      <c r="D8" s="195" t="s">
        <v>1082</v>
      </c>
      <c r="E8" s="195" t="s">
        <v>1116</v>
      </c>
      <c r="F8" s="195" t="s">
        <v>1117</v>
      </c>
      <c r="G8" s="195" t="s">
        <v>1118</v>
      </c>
      <c r="H8" s="195" t="s">
        <v>1119</v>
      </c>
      <c r="I8" s="195" t="s">
        <v>1120</v>
      </c>
      <c r="J8" s="195" t="s">
        <v>1102</v>
      </c>
      <c r="K8" s="195" t="s">
        <v>1121</v>
      </c>
      <c r="L8" s="195" t="s">
        <v>1122</v>
      </c>
      <c r="M8" s="195" t="s">
        <v>1068</v>
      </c>
      <c r="N8" s="195" t="s">
        <v>1123</v>
      </c>
      <c r="O8" s="195" t="s">
        <v>1124</v>
      </c>
      <c r="P8" s="195" t="s">
        <v>1125</v>
      </c>
      <c r="Q8" s="195" t="s">
        <v>439</v>
      </c>
      <c r="R8" s="195" t="s">
        <v>439</v>
      </c>
      <c r="S8" s="195" t="s">
        <v>439</v>
      </c>
      <c r="T8" s="195" t="s">
        <v>439</v>
      </c>
    </row>
    <row r="9" spans="1:20">
      <c r="A9" s="1076" t="s">
        <v>1053</v>
      </c>
      <c r="B9" s="1076" t="s">
        <v>1096</v>
      </c>
      <c r="C9" s="1076" t="s">
        <v>439</v>
      </c>
      <c r="D9" s="195" t="s">
        <v>1091</v>
      </c>
      <c r="E9" s="195" t="s">
        <v>1126</v>
      </c>
      <c r="F9" s="195" t="s">
        <v>1127</v>
      </c>
      <c r="G9" s="195" t="s">
        <v>1099</v>
      </c>
      <c r="H9" s="195" t="s">
        <v>1100</v>
      </c>
      <c r="I9" s="195" t="s">
        <v>1128</v>
      </c>
      <c r="J9" s="195" t="s">
        <v>1129</v>
      </c>
      <c r="K9" s="195" t="s">
        <v>1130</v>
      </c>
      <c r="L9" s="195" t="s">
        <v>1123</v>
      </c>
      <c r="M9" s="195" t="s">
        <v>1131</v>
      </c>
      <c r="N9" s="195" t="s">
        <v>1068</v>
      </c>
      <c r="O9" s="195" t="s">
        <v>1068</v>
      </c>
      <c r="P9" s="195" t="s">
        <v>1132</v>
      </c>
      <c r="Q9" s="195" t="s">
        <v>439</v>
      </c>
      <c r="R9" s="195" t="s">
        <v>439</v>
      </c>
      <c r="S9" s="195" t="s">
        <v>439</v>
      </c>
      <c r="T9" s="195" t="s">
        <v>439</v>
      </c>
    </row>
    <row r="10" spans="1:20">
      <c r="A10" s="1076" t="s">
        <v>1053</v>
      </c>
      <c r="B10" s="1076" t="s">
        <v>1133</v>
      </c>
      <c r="C10" s="1076" t="s">
        <v>1134</v>
      </c>
      <c r="D10" s="195" t="s">
        <v>1056</v>
      </c>
      <c r="E10" s="195" t="s">
        <v>1135</v>
      </c>
      <c r="F10" s="195" t="s">
        <v>1136</v>
      </c>
      <c r="G10" s="195" t="s">
        <v>1137</v>
      </c>
      <c r="H10" s="195" t="s">
        <v>1138</v>
      </c>
      <c r="I10" s="195" t="s">
        <v>1139</v>
      </c>
      <c r="J10" s="195" t="s">
        <v>1140</v>
      </c>
      <c r="K10" s="195" t="s">
        <v>1141</v>
      </c>
      <c r="L10" s="195" t="s">
        <v>1142</v>
      </c>
      <c r="M10" s="195" t="s">
        <v>1142</v>
      </c>
      <c r="N10" s="195" t="s">
        <v>1142</v>
      </c>
      <c r="O10" s="195" t="s">
        <v>439</v>
      </c>
      <c r="P10" s="195" t="s">
        <v>439</v>
      </c>
      <c r="Q10" s="195" t="s">
        <v>439</v>
      </c>
      <c r="R10" s="195" t="s">
        <v>439</v>
      </c>
      <c r="S10" s="195" t="s">
        <v>439</v>
      </c>
      <c r="T10" s="195" t="s">
        <v>439</v>
      </c>
    </row>
    <row r="11" spans="1:20">
      <c r="A11" s="1076" t="s">
        <v>1053</v>
      </c>
      <c r="B11" s="1076" t="s">
        <v>1133</v>
      </c>
      <c r="C11" s="1076" t="s">
        <v>1134</v>
      </c>
      <c r="D11" s="195" t="s">
        <v>1073</v>
      </c>
      <c r="E11" s="195" t="s">
        <v>1143</v>
      </c>
      <c r="F11" s="195" t="s">
        <v>1144</v>
      </c>
      <c r="G11" s="195" t="s">
        <v>1145</v>
      </c>
      <c r="H11" s="195" t="s">
        <v>1146</v>
      </c>
      <c r="I11" s="195" t="s">
        <v>1147</v>
      </c>
      <c r="J11" s="195" t="s">
        <v>1148</v>
      </c>
      <c r="K11" s="195" t="s">
        <v>1149</v>
      </c>
      <c r="L11" s="195" t="s">
        <v>1150</v>
      </c>
      <c r="M11" s="195" t="s">
        <v>1151</v>
      </c>
      <c r="N11" s="195" t="s">
        <v>1142</v>
      </c>
      <c r="O11" s="195" t="s">
        <v>439</v>
      </c>
      <c r="P11" s="195" t="s">
        <v>439</v>
      </c>
      <c r="Q11" s="195" t="s">
        <v>439</v>
      </c>
      <c r="R11" s="195" t="s">
        <v>439</v>
      </c>
      <c r="S11" s="195" t="s">
        <v>439</v>
      </c>
      <c r="T11" s="195" t="s">
        <v>439</v>
      </c>
    </row>
    <row r="12" spans="1:20">
      <c r="A12" s="1076" t="s">
        <v>1053</v>
      </c>
      <c r="B12" s="1076" t="s">
        <v>1133</v>
      </c>
      <c r="C12" s="1076" t="s">
        <v>1134</v>
      </c>
      <c r="D12" s="195" t="s">
        <v>1082</v>
      </c>
      <c r="E12" s="195" t="s">
        <v>1152</v>
      </c>
      <c r="F12" s="195" t="s">
        <v>1153</v>
      </c>
      <c r="G12" s="195" t="s">
        <v>1154</v>
      </c>
      <c r="H12" s="195" t="s">
        <v>1155</v>
      </c>
      <c r="I12" s="195" t="s">
        <v>1156</v>
      </c>
      <c r="J12" s="195" t="s">
        <v>1157</v>
      </c>
      <c r="K12" s="195" t="s">
        <v>1158</v>
      </c>
      <c r="L12" s="195" t="s">
        <v>1159</v>
      </c>
      <c r="M12" s="195" t="s">
        <v>1160</v>
      </c>
      <c r="N12" s="195" t="s">
        <v>1142</v>
      </c>
      <c r="O12" s="195" t="s">
        <v>439</v>
      </c>
      <c r="P12" s="195" t="s">
        <v>439</v>
      </c>
      <c r="Q12" s="195" t="s">
        <v>439</v>
      </c>
      <c r="R12" s="195" t="s">
        <v>439</v>
      </c>
      <c r="S12" s="195" t="s">
        <v>439</v>
      </c>
      <c r="T12" s="195" t="s">
        <v>439</v>
      </c>
    </row>
    <row r="13" spans="1:20">
      <c r="A13" s="1076" t="s">
        <v>1053</v>
      </c>
      <c r="B13" s="1076" t="s">
        <v>1133</v>
      </c>
      <c r="C13" s="1076" t="s">
        <v>1134</v>
      </c>
      <c r="D13" s="195" t="s">
        <v>1091</v>
      </c>
      <c r="E13" s="195" t="s">
        <v>1161</v>
      </c>
      <c r="F13" s="195" t="s">
        <v>1162</v>
      </c>
      <c r="G13" s="195" t="s">
        <v>1154</v>
      </c>
      <c r="H13" s="195" t="s">
        <v>1163</v>
      </c>
      <c r="I13" s="195" t="s">
        <v>1164</v>
      </c>
      <c r="J13" s="195" t="s">
        <v>1165</v>
      </c>
      <c r="K13" s="195" t="s">
        <v>1142</v>
      </c>
      <c r="L13" s="195" t="s">
        <v>1142</v>
      </c>
      <c r="M13" s="195" t="s">
        <v>1142</v>
      </c>
      <c r="N13" s="195" t="s">
        <v>1142</v>
      </c>
      <c r="O13" s="195" t="s">
        <v>439</v>
      </c>
      <c r="P13" s="195" t="s">
        <v>439</v>
      </c>
      <c r="Q13" s="195" t="s">
        <v>439</v>
      </c>
      <c r="R13" s="195" t="s">
        <v>439</v>
      </c>
      <c r="S13" s="195" t="s">
        <v>439</v>
      </c>
      <c r="T13" s="195" t="s">
        <v>439</v>
      </c>
    </row>
    <row r="14" spans="1:20">
      <c r="A14" s="1076" t="s">
        <v>1166</v>
      </c>
      <c r="B14" s="1076" t="s">
        <v>1167</v>
      </c>
      <c r="C14" s="1076" t="s">
        <v>439</v>
      </c>
      <c r="D14" s="195" t="s">
        <v>1056</v>
      </c>
      <c r="E14" s="195" t="s">
        <v>1168</v>
      </c>
      <c r="F14" s="195" t="s">
        <v>1100</v>
      </c>
      <c r="G14" s="195" t="s">
        <v>1169</v>
      </c>
      <c r="H14" s="195" t="s">
        <v>1170</v>
      </c>
      <c r="I14" s="195" t="s">
        <v>1129</v>
      </c>
      <c r="J14" s="195" t="s">
        <v>1141</v>
      </c>
      <c r="K14" s="195" t="s">
        <v>1171</v>
      </c>
      <c r="L14" s="195" t="s">
        <v>1172</v>
      </c>
      <c r="M14" s="195" t="s">
        <v>1173</v>
      </c>
      <c r="N14" s="195" t="s">
        <v>1174</v>
      </c>
      <c r="O14" s="195" t="s">
        <v>1175</v>
      </c>
      <c r="P14" s="195" t="s">
        <v>439</v>
      </c>
      <c r="Q14" s="195" t="s">
        <v>439</v>
      </c>
      <c r="R14" s="195" t="s">
        <v>439</v>
      </c>
      <c r="S14" s="195" t="s">
        <v>439</v>
      </c>
      <c r="T14" s="195" t="s">
        <v>439</v>
      </c>
    </row>
    <row r="15" spans="1:20">
      <c r="A15" s="1076" t="s">
        <v>1166</v>
      </c>
      <c r="B15" s="1076" t="s">
        <v>1167</v>
      </c>
      <c r="C15" s="1076" t="s">
        <v>439</v>
      </c>
      <c r="D15" s="195" t="s">
        <v>1073</v>
      </c>
      <c r="E15" s="195" t="s">
        <v>1176</v>
      </c>
      <c r="F15" s="195" t="s">
        <v>1177</v>
      </c>
      <c r="G15" s="195" t="s">
        <v>1178</v>
      </c>
      <c r="H15" s="195" t="s">
        <v>1179</v>
      </c>
      <c r="I15" s="195" t="s">
        <v>1180</v>
      </c>
      <c r="J15" s="195" t="s">
        <v>1181</v>
      </c>
      <c r="K15" s="195" t="s">
        <v>1182</v>
      </c>
      <c r="L15" s="195" t="s">
        <v>1183</v>
      </c>
      <c r="M15" s="195" t="s">
        <v>1184</v>
      </c>
      <c r="N15" s="195" t="s">
        <v>1185</v>
      </c>
      <c r="O15" s="195" t="s">
        <v>1186</v>
      </c>
      <c r="P15" s="195" t="s">
        <v>439</v>
      </c>
      <c r="Q15" s="195" t="s">
        <v>439</v>
      </c>
      <c r="R15" s="195" t="s">
        <v>439</v>
      </c>
      <c r="S15" s="195" t="s">
        <v>439</v>
      </c>
      <c r="T15" s="195" t="s">
        <v>439</v>
      </c>
    </row>
    <row r="16" spans="1:20">
      <c r="A16" s="1076" t="s">
        <v>1166</v>
      </c>
      <c r="B16" s="1076" t="s">
        <v>1167</v>
      </c>
      <c r="C16" s="1076" t="s">
        <v>439</v>
      </c>
      <c r="D16" s="195" t="s">
        <v>1082</v>
      </c>
      <c r="E16" s="195" t="s">
        <v>1187</v>
      </c>
      <c r="F16" s="195" t="s">
        <v>1188</v>
      </c>
      <c r="G16" s="195" t="s">
        <v>1189</v>
      </c>
      <c r="H16" s="195" t="s">
        <v>1190</v>
      </c>
      <c r="I16" s="195" t="s">
        <v>1147</v>
      </c>
      <c r="J16" s="195" t="s">
        <v>1191</v>
      </c>
      <c r="K16" s="195" t="s">
        <v>1192</v>
      </c>
      <c r="L16" s="195" t="s">
        <v>1193</v>
      </c>
      <c r="M16" s="195" t="s">
        <v>1194</v>
      </c>
      <c r="N16" s="195" t="s">
        <v>1195</v>
      </c>
      <c r="O16" s="195" t="s">
        <v>1196</v>
      </c>
      <c r="P16" s="195" t="s">
        <v>439</v>
      </c>
      <c r="Q16" s="195" t="s">
        <v>439</v>
      </c>
      <c r="R16" s="195" t="s">
        <v>439</v>
      </c>
      <c r="S16" s="195" t="s">
        <v>439</v>
      </c>
      <c r="T16" s="195" t="s">
        <v>439</v>
      </c>
    </row>
    <row r="17" spans="1:20">
      <c r="A17" s="1076" t="s">
        <v>1166</v>
      </c>
      <c r="B17" s="1076" t="s">
        <v>1167</v>
      </c>
      <c r="C17" s="1076" t="s">
        <v>439</v>
      </c>
      <c r="D17" s="195" t="s">
        <v>1091</v>
      </c>
      <c r="E17" s="195" t="s">
        <v>1197</v>
      </c>
      <c r="F17" s="195" t="s">
        <v>1198</v>
      </c>
      <c r="G17" s="195" t="s">
        <v>1199</v>
      </c>
      <c r="H17" s="195" t="s">
        <v>1200</v>
      </c>
      <c r="I17" s="195" t="s">
        <v>1201</v>
      </c>
      <c r="J17" s="195" t="s">
        <v>1202</v>
      </c>
      <c r="K17" s="195" t="s">
        <v>1186</v>
      </c>
      <c r="L17" s="195" t="s">
        <v>1186</v>
      </c>
      <c r="M17" s="195" t="s">
        <v>1186</v>
      </c>
      <c r="N17" s="195" t="s">
        <v>1172</v>
      </c>
      <c r="O17" s="195" t="s">
        <v>1203</v>
      </c>
      <c r="P17" s="195" t="s">
        <v>439</v>
      </c>
      <c r="Q17" s="195" t="s">
        <v>439</v>
      </c>
      <c r="R17" s="195" t="s">
        <v>439</v>
      </c>
      <c r="S17" s="195" t="s">
        <v>439</v>
      </c>
      <c r="T17" s="195" t="s">
        <v>439</v>
      </c>
    </row>
    <row r="18" spans="1:20">
      <c r="A18" s="1076" t="s">
        <v>1166</v>
      </c>
      <c r="B18" s="1076" t="s">
        <v>1204</v>
      </c>
      <c r="C18" s="1076" t="s">
        <v>1205</v>
      </c>
      <c r="D18" s="195" t="s">
        <v>1056</v>
      </c>
      <c r="E18" s="195" t="s">
        <v>1168</v>
      </c>
      <c r="F18" s="195" t="s">
        <v>1100</v>
      </c>
      <c r="G18" s="195" t="s">
        <v>1169</v>
      </c>
      <c r="H18" s="195" t="s">
        <v>1170</v>
      </c>
      <c r="I18" s="195" t="s">
        <v>1129</v>
      </c>
      <c r="J18" s="195" t="s">
        <v>1141</v>
      </c>
      <c r="K18" s="195" t="s">
        <v>1171</v>
      </c>
      <c r="L18" s="195" t="s">
        <v>1172</v>
      </c>
      <c r="M18" s="195" t="s">
        <v>1173</v>
      </c>
      <c r="N18" s="195" t="s">
        <v>1174</v>
      </c>
      <c r="O18" s="195" t="s">
        <v>439</v>
      </c>
      <c r="P18" s="195" t="s">
        <v>439</v>
      </c>
      <c r="Q18" s="195" t="s">
        <v>439</v>
      </c>
      <c r="R18" s="195" t="s">
        <v>439</v>
      </c>
      <c r="S18" s="195" t="s">
        <v>439</v>
      </c>
      <c r="T18" s="195" t="s">
        <v>439</v>
      </c>
    </row>
    <row r="19" spans="1:20">
      <c r="A19" s="1076" t="s">
        <v>1166</v>
      </c>
      <c r="B19" s="1076" t="s">
        <v>1204</v>
      </c>
      <c r="C19" s="1076" t="s">
        <v>1205</v>
      </c>
      <c r="D19" s="195" t="s">
        <v>1073</v>
      </c>
      <c r="E19" s="195" t="s">
        <v>1176</v>
      </c>
      <c r="F19" s="195" t="s">
        <v>1177</v>
      </c>
      <c r="G19" s="195" t="s">
        <v>1178</v>
      </c>
      <c r="H19" s="195" t="s">
        <v>1179</v>
      </c>
      <c r="I19" s="195" t="s">
        <v>1180</v>
      </c>
      <c r="J19" s="195" t="s">
        <v>1181</v>
      </c>
      <c r="K19" s="195" t="s">
        <v>1182</v>
      </c>
      <c r="L19" s="195" t="s">
        <v>1183</v>
      </c>
      <c r="M19" s="195" t="s">
        <v>1184</v>
      </c>
      <c r="N19" s="195" t="s">
        <v>1185</v>
      </c>
      <c r="O19" s="195" t="s">
        <v>439</v>
      </c>
      <c r="P19" s="195" t="s">
        <v>439</v>
      </c>
      <c r="Q19" s="195" t="s">
        <v>439</v>
      </c>
      <c r="R19" s="195" t="s">
        <v>439</v>
      </c>
      <c r="S19" s="195" t="s">
        <v>439</v>
      </c>
      <c r="T19" s="195" t="s">
        <v>439</v>
      </c>
    </row>
    <row r="20" spans="1:20">
      <c r="A20" s="1076" t="s">
        <v>1166</v>
      </c>
      <c r="B20" s="1076" t="s">
        <v>1204</v>
      </c>
      <c r="C20" s="1076" t="s">
        <v>1205</v>
      </c>
      <c r="D20" s="195" t="s">
        <v>1082</v>
      </c>
      <c r="E20" s="195" t="s">
        <v>1187</v>
      </c>
      <c r="F20" s="195" t="s">
        <v>1188</v>
      </c>
      <c r="G20" s="195" t="s">
        <v>1189</v>
      </c>
      <c r="H20" s="195" t="s">
        <v>1190</v>
      </c>
      <c r="I20" s="195" t="s">
        <v>1147</v>
      </c>
      <c r="J20" s="195" t="s">
        <v>1191</v>
      </c>
      <c r="K20" s="195" t="s">
        <v>1192</v>
      </c>
      <c r="L20" s="195" t="s">
        <v>1193</v>
      </c>
      <c r="M20" s="195" t="s">
        <v>1194</v>
      </c>
      <c r="N20" s="195" t="s">
        <v>1195</v>
      </c>
      <c r="O20" s="195" t="s">
        <v>439</v>
      </c>
      <c r="P20" s="195" t="s">
        <v>439</v>
      </c>
      <c r="Q20" s="195" t="s">
        <v>439</v>
      </c>
      <c r="R20" s="195" t="s">
        <v>439</v>
      </c>
      <c r="S20" s="195" t="s">
        <v>439</v>
      </c>
      <c r="T20" s="195" t="s">
        <v>439</v>
      </c>
    </row>
    <row r="21" spans="1:20">
      <c r="A21" s="1076" t="s">
        <v>1166</v>
      </c>
      <c r="B21" s="1076" t="s">
        <v>1204</v>
      </c>
      <c r="C21" s="1076" t="s">
        <v>1205</v>
      </c>
      <c r="D21" s="195" t="s">
        <v>1091</v>
      </c>
      <c r="E21" s="195" t="s">
        <v>1197</v>
      </c>
      <c r="F21" s="195" t="s">
        <v>1198</v>
      </c>
      <c r="G21" s="195" t="s">
        <v>1199</v>
      </c>
      <c r="H21" s="195" t="s">
        <v>1200</v>
      </c>
      <c r="I21" s="195" t="s">
        <v>1201</v>
      </c>
      <c r="J21" s="195" t="s">
        <v>1202</v>
      </c>
      <c r="K21" s="195" t="s">
        <v>1186</v>
      </c>
      <c r="L21" s="195" t="s">
        <v>1186</v>
      </c>
      <c r="M21" s="195" t="s">
        <v>1186</v>
      </c>
      <c r="N21" s="195" t="s">
        <v>1172</v>
      </c>
      <c r="O21" s="195" t="s">
        <v>439</v>
      </c>
      <c r="P21" s="195" t="s">
        <v>439</v>
      </c>
      <c r="Q21" s="195" t="s">
        <v>439</v>
      </c>
      <c r="R21" s="195" t="s">
        <v>439</v>
      </c>
      <c r="S21" s="195" t="s">
        <v>439</v>
      </c>
      <c r="T21" s="195" t="s">
        <v>439</v>
      </c>
    </row>
    <row r="22" spans="1:20">
      <c r="A22" s="1076" t="s">
        <v>1206</v>
      </c>
      <c r="B22" s="1076" t="s">
        <v>1207</v>
      </c>
      <c r="C22" s="1076" t="s">
        <v>1208</v>
      </c>
      <c r="D22" s="195" t="s">
        <v>1056</v>
      </c>
      <c r="E22" s="195" t="s">
        <v>1209</v>
      </c>
      <c r="F22" s="195" t="s">
        <v>1210</v>
      </c>
      <c r="G22" s="195" t="s">
        <v>1211</v>
      </c>
      <c r="H22" s="195" t="s">
        <v>1212</v>
      </c>
      <c r="I22" s="195" t="s">
        <v>1213</v>
      </c>
      <c r="J22" s="195" t="s">
        <v>1214</v>
      </c>
      <c r="K22" s="195" t="s">
        <v>1215</v>
      </c>
      <c r="L22" s="195" t="s">
        <v>1216</v>
      </c>
      <c r="M22" s="195" t="s">
        <v>1217</v>
      </c>
      <c r="N22" s="195" t="s">
        <v>1218</v>
      </c>
      <c r="O22" s="195" t="s">
        <v>1219</v>
      </c>
      <c r="P22" s="195" t="s">
        <v>1220</v>
      </c>
      <c r="Q22" s="195" t="s">
        <v>1221</v>
      </c>
      <c r="R22" s="195" t="s">
        <v>1222</v>
      </c>
      <c r="S22" s="195" t="s">
        <v>439</v>
      </c>
      <c r="T22" s="195" t="s">
        <v>439</v>
      </c>
    </row>
    <row r="23" spans="1:20">
      <c r="A23" s="1076" t="s">
        <v>1206</v>
      </c>
      <c r="B23" s="1076" t="s">
        <v>1207</v>
      </c>
      <c r="C23" s="1076" t="s">
        <v>1208</v>
      </c>
      <c r="D23" s="195" t="s">
        <v>1073</v>
      </c>
      <c r="E23" s="195" t="s">
        <v>1223</v>
      </c>
      <c r="F23" s="195" t="s">
        <v>1224</v>
      </c>
      <c r="G23" s="195" t="s">
        <v>1225</v>
      </c>
      <c r="H23" s="195" t="s">
        <v>1226</v>
      </c>
      <c r="I23" s="195" t="s">
        <v>1227</v>
      </c>
      <c r="J23" s="195" t="s">
        <v>1228</v>
      </c>
      <c r="K23" s="195" t="s">
        <v>1229</v>
      </c>
      <c r="L23" s="195" t="s">
        <v>1230</v>
      </c>
      <c r="M23" s="195" t="s">
        <v>1231</v>
      </c>
      <c r="N23" s="195" t="s">
        <v>1232</v>
      </c>
      <c r="O23" s="195" t="s">
        <v>1233</v>
      </c>
      <c r="P23" s="195" t="s">
        <v>1234</v>
      </c>
      <c r="Q23" s="195" t="s">
        <v>1235</v>
      </c>
      <c r="R23" s="195" t="s">
        <v>1236</v>
      </c>
      <c r="S23" s="195" t="s">
        <v>439</v>
      </c>
      <c r="T23" s="195" t="s">
        <v>439</v>
      </c>
    </row>
    <row r="24" spans="1:20">
      <c r="A24" s="1076" t="s">
        <v>1206</v>
      </c>
      <c r="B24" s="1076" t="s">
        <v>1207</v>
      </c>
      <c r="C24" s="1076" t="s">
        <v>1208</v>
      </c>
      <c r="D24" s="195" t="s">
        <v>1082</v>
      </c>
      <c r="E24" s="195" t="s">
        <v>1237</v>
      </c>
      <c r="F24" s="195" t="s">
        <v>1238</v>
      </c>
      <c r="G24" s="195" t="s">
        <v>1239</v>
      </c>
      <c r="H24" s="195" t="s">
        <v>1240</v>
      </c>
      <c r="I24" s="195" t="s">
        <v>1241</v>
      </c>
      <c r="J24" s="195" t="s">
        <v>1242</v>
      </c>
      <c r="K24" s="195" t="s">
        <v>1243</v>
      </c>
      <c r="L24" s="195" t="s">
        <v>1230</v>
      </c>
      <c r="M24" s="195" t="s">
        <v>1230</v>
      </c>
      <c r="N24" s="195" t="s">
        <v>1244</v>
      </c>
      <c r="O24" s="195" t="s">
        <v>1245</v>
      </c>
      <c r="P24" s="195" t="s">
        <v>1246</v>
      </c>
      <c r="Q24" s="195" t="s">
        <v>1247</v>
      </c>
      <c r="R24" s="195" t="s">
        <v>1191</v>
      </c>
      <c r="S24" s="195" t="s">
        <v>439</v>
      </c>
      <c r="T24" s="195" t="s">
        <v>439</v>
      </c>
    </row>
    <row r="25" spans="1:20">
      <c r="A25" s="1076" t="s">
        <v>1206</v>
      </c>
      <c r="B25" s="1076" t="s">
        <v>1207</v>
      </c>
      <c r="C25" s="1076" t="s">
        <v>1208</v>
      </c>
      <c r="D25" s="195" t="s">
        <v>1091</v>
      </c>
      <c r="E25" s="195" t="s">
        <v>1248</v>
      </c>
      <c r="F25" s="195" t="s">
        <v>1249</v>
      </c>
      <c r="G25" s="195" t="s">
        <v>1250</v>
      </c>
      <c r="H25" s="195" t="s">
        <v>1251</v>
      </c>
      <c r="I25" s="195" t="s">
        <v>1252</v>
      </c>
      <c r="J25" s="195" t="s">
        <v>1253</v>
      </c>
      <c r="K25" s="195" t="s">
        <v>1254</v>
      </c>
      <c r="L25" s="195" t="s">
        <v>1255</v>
      </c>
      <c r="M25" s="195" t="s">
        <v>1256</v>
      </c>
      <c r="N25" s="195" t="s">
        <v>1257</v>
      </c>
      <c r="O25" s="195" t="s">
        <v>1258</v>
      </c>
      <c r="P25" s="195" t="s">
        <v>1259</v>
      </c>
      <c r="Q25" s="195" t="s">
        <v>1260</v>
      </c>
      <c r="R25" s="195" t="s">
        <v>1261</v>
      </c>
      <c r="S25" s="195" t="s">
        <v>439</v>
      </c>
      <c r="T25" s="195" t="s">
        <v>439</v>
      </c>
    </row>
    <row r="26" spans="1:20">
      <c r="A26" s="1076" t="s">
        <v>1206</v>
      </c>
      <c r="B26" s="1076" t="s">
        <v>1207</v>
      </c>
      <c r="C26" s="1076" t="s">
        <v>1262</v>
      </c>
      <c r="D26" s="195" t="s">
        <v>1056</v>
      </c>
      <c r="E26" s="195" t="s">
        <v>1263</v>
      </c>
      <c r="F26" s="195" t="s">
        <v>1264</v>
      </c>
      <c r="G26" s="195" t="s">
        <v>1110</v>
      </c>
      <c r="H26" s="195" t="s">
        <v>1265</v>
      </c>
      <c r="I26" s="195" t="s">
        <v>1266</v>
      </c>
      <c r="J26" s="195" t="s">
        <v>1267</v>
      </c>
      <c r="K26" s="195" t="s">
        <v>1268</v>
      </c>
      <c r="L26" s="195" t="s">
        <v>1269</v>
      </c>
      <c r="M26" s="195" t="s">
        <v>1270</v>
      </c>
      <c r="N26" s="195" t="s">
        <v>1271</v>
      </c>
      <c r="O26" s="195" t="s">
        <v>1272</v>
      </c>
      <c r="P26" s="195" t="s">
        <v>1273</v>
      </c>
      <c r="Q26" s="195" t="s">
        <v>1274</v>
      </c>
      <c r="R26" s="195" t="s">
        <v>1275</v>
      </c>
      <c r="S26" s="195" t="s">
        <v>1276</v>
      </c>
      <c r="T26" s="195" t="s">
        <v>439</v>
      </c>
    </row>
    <row r="27" spans="1:20">
      <c r="A27" s="1076" t="s">
        <v>1206</v>
      </c>
      <c r="B27" s="1076" t="s">
        <v>1207</v>
      </c>
      <c r="C27" s="1076" t="s">
        <v>1262</v>
      </c>
      <c r="D27" s="195" t="s">
        <v>1073</v>
      </c>
      <c r="E27" s="195" t="s">
        <v>1277</v>
      </c>
      <c r="F27" s="195" t="s">
        <v>1278</v>
      </c>
      <c r="G27" s="195" t="s">
        <v>1279</v>
      </c>
      <c r="H27" s="195" t="s">
        <v>1280</v>
      </c>
      <c r="I27" s="195" t="s">
        <v>1281</v>
      </c>
      <c r="J27" s="195" t="s">
        <v>1282</v>
      </c>
      <c r="K27" s="195" t="s">
        <v>1283</v>
      </c>
      <c r="L27" s="195" t="s">
        <v>1284</v>
      </c>
      <c r="M27" s="195" t="s">
        <v>1284</v>
      </c>
      <c r="N27" s="195" t="s">
        <v>1285</v>
      </c>
      <c r="O27" s="195" t="s">
        <v>1286</v>
      </c>
      <c r="P27" s="195" t="s">
        <v>1252</v>
      </c>
      <c r="Q27" s="195" t="s">
        <v>1287</v>
      </c>
      <c r="R27" s="195" t="s">
        <v>1288</v>
      </c>
      <c r="S27" s="195" t="s">
        <v>1289</v>
      </c>
      <c r="T27" s="195" t="s">
        <v>439</v>
      </c>
    </row>
    <row r="28" spans="1:20">
      <c r="A28" s="1076" t="s">
        <v>1206</v>
      </c>
      <c r="B28" s="1076" t="s">
        <v>1207</v>
      </c>
      <c r="C28" s="1076" t="s">
        <v>1262</v>
      </c>
      <c r="D28" s="195" t="s">
        <v>1082</v>
      </c>
      <c r="E28" s="195" t="s">
        <v>1290</v>
      </c>
      <c r="F28" s="195" t="s">
        <v>1291</v>
      </c>
      <c r="G28" s="195" t="s">
        <v>1292</v>
      </c>
      <c r="H28" s="195" t="s">
        <v>1195</v>
      </c>
      <c r="I28" s="195" t="s">
        <v>1293</v>
      </c>
      <c r="J28" s="195" t="s">
        <v>1294</v>
      </c>
      <c r="K28" s="195" t="s">
        <v>1295</v>
      </c>
      <c r="L28" s="195" t="s">
        <v>1296</v>
      </c>
      <c r="M28" s="195" t="s">
        <v>1297</v>
      </c>
      <c r="N28" s="195" t="s">
        <v>1298</v>
      </c>
      <c r="O28" s="195" t="s">
        <v>1299</v>
      </c>
      <c r="P28" s="195" t="s">
        <v>1300</v>
      </c>
      <c r="Q28" s="195" t="s">
        <v>1247</v>
      </c>
      <c r="R28" s="195" t="s">
        <v>1148</v>
      </c>
      <c r="S28" s="195" t="s">
        <v>1301</v>
      </c>
      <c r="T28" s="195" t="s">
        <v>439</v>
      </c>
    </row>
    <row r="29" spans="1:20">
      <c r="A29" s="1076" t="s">
        <v>1206</v>
      </c>
      <c r="B29" s="1076" t="s">
        <v>1207</v>
      </c>
      <c r="C29" s="1076" t="s">
        <v>1262</v>
      </c>
      <c r="D29" s="195" t="s">
        <v>1091</v>
      </c>
      <c r="E29" s="195" t="s">
        <v>1302</v>
      </c>
      <c r="F29" s="195" t="s">
        <v>1303</v>
      </c>
      <c r="G29" s="195" t="s">
        <v>1304</v>
      </c>
      <c r="H29" s="195" t="s">
        <v>1149</v>
      </c>
      <c r="I29" s="195" t="s">
        <v>1305</v>
      </c>
      <c r="J29" s="195" t="s">
        <v>1306</v>
      </c>
      <c r="K29" s="195" t="s">
        <v>1268</v>
      </c>
      <c r="L29" s="195" t="s">
        <v>1270</v>
      </c>
      <c r="M29" s="195" t="s">
        <v>1270</v>
      </c>
      <c r="N29" s="195" t="s">
        <v>1307</v>
      </c>
      <c r="O29" s="195" t="s">
        <v>1308</v>
      </c>
      <c r="P29" s="195" t="s">
        <v>1309</v>
      </c>
      <c r="Q29" s="195" t="s">
        <v>1310</v>
      </c>
      <c r="R29" s="195" t="s">
        <v>1311</v>
      </c>
      <c r="S29" s="195" t="s">
        <v>1066</v>
      </c>
      <c r="T29" s="195" t="s">
        <v>439</v>
      </c>
    </row>
    <row r="30" spans="1:20">
      <c r="A30" s="1076" t="s">
        <v>1206</v>
      </c>
      <c r="B30" s="1076" t="s">
        <v>1207</v>
      </c>
      <c r="C30" s="1076" t="s">
        <v>1312</v>
      </c>
      <c r="D30" s="195" t="s">
        <v>1056</v>
      </c>
      <c r="E30" s="195" t="s">
        <v>1313</v>
      </c>
      <c r="F30" s="195" t="s">
        <v>1314</v>
      </c>
      <c r="G30" s="195" t="s">
        <v>1315</v>
      </c>
      <c r="H30" s="195" t="s">
        <v>1316</v>
      </c>
      <c r="I30" s="195" t="s">
        <v>1243</v>
      </c>
      <c r="J30" s="195" t="s">
        <v>1317</v>
      </c>
      <c r="K30" s="195" t="s">
        <v>1318</v>
      </c>
      <c r="L30" s="195" t="s">
        <v>1319</v>
      </c>
      <c r="M30" s="195" t="s">
        <v>1320</v>
      </c>
      <c r="N30" s="195" t="s">
        <v>1321</v>
      </c>
      <c r="O30" s="195" t="s">
        <v>1322</v>
      </c>
      <c r="P30" s="195" t="s">
        <v>1323</v>
      </c>
      <c r="Q30" s="195" t="s">
        <v>1324</v>
      </c>
      <c r="R30" s="195" t="s">
        <v>1325</v>
      </c>
      <c r="S30" s="195" t="s">
        <v>439</v>
      </c>
      <c r="T30" s="195" t="s">
        <v>439</v>
      </c>
    </row>
    <row r="31" spans="1:20">
      <c r="A31" s="1076" t="s">
        <v>1206</v>
      </c>
      <c r="B31" s="1076" t="s">
        <v>1207</v>
      </c>
      <c r="C31" s="1076" t="s">
        <v>1312</v>
      </c>
      <c r="D31" s="195" t="s">
        <v>1073</v>
      </c>
      <c r="E31" s="195" t="s">
        <v>1136</v>
      </c>
      <c r="F31" s="195" t="s">
        <v>1326</v>
      </c>
      <c r="G31" s="195" t="s">
        <v>1327</v>
      </c>
      <c r="H31" s="195" t="s">
        <v>1328</v>
      </c>
      <c r="I31" s="195" t="s">
        <v>1329</v>
      </c>
      <c r="J31" s="195" t="s">
        <v>1330</v>
      </c>
      <c r="K31" s="195" t="s">
        <v>1331</v>
      </c>
      <c r="L31" s="195" t="s">
        <v>1332</v>
      </c>
      <c r="M31" s="195" t="s">
        <v>1333</v>
      </c>
      <c r="N31" s="195" t="s">
        <v>1334</v>
      </c>
      <c r="O31" s="195" t="s">
        <v>1335</v>
      </c>
      <c r="P31" s="195" t="s">
        <v>1336</v>
      </c>
      <c r="Q31" s="195" t="s">
        <v>1337</v>
      </c>
      <c r="R31" s="195" t="s">
        <v>1338</v>
      </c>
      <c r="S31" s="195" t="s">
        <v>439</v>
      </c>
      <c r="T31" s="195" t="s">
        <v>439</v>
      </c>
    </row>
    <row r="32" spans="1:20">
      <c r="A32" s="1076" t="s">
        <v>1206</v>
      </c>
      <c r="B32" s="1076" t="s">
        <v>1207</v>
      </c>
      <c r="C32" s="1076" t="s">
        <v>1312</v>
      </c>
      <c r="D32" s="195" t="s">
        <v>1082</v>
      </c>
      <c r="E32" s="195" t="s">
        <v>1339</v>
      </c>
      <c r="F32" s="195" t="s">
        <v>1340</v>
      </c>
      <c r="G32" s="195" t="s">
        <v>1341</v>
      </c>
      <c r="H32" s="195" t="s">
        <v>1259</v>
      </c>
      <c r="I32" s="195" t="s">
        <v>1342</v>
      </c>
      <c r="J32" s="195" t="s">
        <v>1343</v>
      </c>
      <c r="K32" s="195" t="s">
        <v>1344</v>
      </c>
      <c r="L32" s="195" t="s">
        <v>1345</v>
      </c>
      <c r="M32" s="195" t="s">
        <v>1346</v>
      </c>
      <c r="N32" s="195" t="s">
        <v>1333</v>
      </c>
      <c r="O32" s="195" t="s">
        <v>1347</v>
      </c>
      <c r="P32" s="195" t="s">
        <v>1348</v>
      </c>
      <c r="Q32" s="195" t="s">
        <v>1349</v>
      </c>
      <c r="R32" s="195" t="s">
        <v>1350</v>
      </c>
      <c r="S32" s="195" t="s">
        <v>439</v>
      </c>
      <c r="T32" s="195" t="s">
        <v>439</v>
      </c>
    </row>
    <row r="33" spans="1:20">
      <c r="A33" s="1076" t="s">
        <v>1206</v>
      </c>
      <c r="B33" s="1076" t="s">
        <v>1207</v>
      </c>
      <c r="C33" s="1076" t="s">
        <v>1312</v>
      </c>
      <c r="D33" s="195" t="s">
        <v>1091</v>
      </c>
      <c r="E33" s="195" t="s">
        <v>1351</v>
      </c>
      <c r="F33" s="195" t="s">
        <v>1352</v>
      </c>
      <c r="G33" s="195" t="s">
        <v>1353</v>
      </c>
      <c r="H33" s="195" t="s">
        <v>1354</v>
      </c>
      <c r="I33" s="195" t="s">
        <v>1355</v>
      </c>
      <c r="J33" s="195" t="s">
        <v>1317</v>
      </c>
      <c r="K33" s="195" t="s">
        <v>1356</v>
      </c>
      <c r="L33" s="195" t="s">
        <v>1356</v>
      </c>
      <c r="M33" s="195" t="s">
        <v>1319</v>
      </c>
      <c r="N33" s="195" t="s">
        <v>1357</v>
      </c>
      <c r="O33" s="195" t="s">
        <v>1358</v>
      </c>
      <c r="P33" s="195" t="s">
        <v>1359</v>
      </c>
      <c r="Q33" s="195" t="s">
        <v>1360</v>
      </c>
      <c r="R33" s="195" t="s">
        <v>1361</v>
      </c>
      <c r="S33" s="195" t="s">
        <v>439</v>
      </c>
      <c r="T33" s="195" t="s">
        <v>439</v>
      </c>
    </row>
    <row r="34" spans="1:20">
      <c r="A34" s="1076" t="s">
        <v>1206</v>
      </c>
      <c r="B34" s="1076" t="s">
        <v>1207</v>
      </c>
      <c r="C34" s="1076" t="s">
        <v>1362</v>
      </c>
      <c r="D34" s="195" t="s">
        <v>1056</v>
      </c>
      <c r="E34" s="195" t="s">
        <v>1363</v>
      </c>
      <c r="F34" s="195" t="s">
        <v>1364</v>
      </c>
      <c r="G34" s="195" t="s">
        <v>1115</v>
      </c>
      <c r="H34" s="195" t="s">
        <v>1365</v>
      </c>
      <c r="I34" s="195" t="s">
        <v>1366</v>
      </c>
      <c r="J34" s="195" t="s">
        <v>1367</v>
      </c>
      <c r="K34" s="195" t="s">
        <v>1368</v>
      </c>
      <c r="L34" s="195" t="s">
        <v>1369</v>
      </c>
      <c r="M34" s="195" t="s">
        <v>1370</v>
      </c>
      <c r="N34" s="195" t="s">
        <v>1371</v>
      </c>
      <c r="O34" s="195" t="s">
        <v>1372</v>
      </c>
      <c r="P34" s="195" t="s">
        <v>1373</v>
      </c>
      <c r="Q34" s="195" t="s">
        <v>1374</v>
      </c>
      <c r="R34" s="195" t="s">
        <v>1375</v>
      </c>
      <c r="S34" s="195" t="s">
        <v>439</v>
      </c>
      <c r="T34" s="195" t="s">
        <v>439</v>
      </c>
    </row>
    <row r="35" spans="1:20">
      <c r="A35" s="1076" t="s">
        <v>1206</v>
      </c>
      <c r="B35" s="1076" t="s">
        <v>1207</v>
      </c>
      <c r="C35" s="1076" t="s">
        <v>1362</v>
      </c>
      <c r="D35" s="195" t="s">
        <v>1073</v>
      </c>
      <c r="E35" s="195" t="s">
        <v>1376</v>
      </c>
      <c r="F35" s="195" t="s">
        <v>1377</v>
      </c>
      <c r="G35" s="195" t="s">
        <v>1378</v>
      </c>
      <c r="H35" s="195" t="s">
        <v>1379</v>
      </c>
      <c r="I35" s="195" t="s">
        <v>1380</v>
      </c>
      <c r="J35" s="195" t="s">
        <v>1381</v>
      </c>
      <c r="K35" s="195" t="s">
        <v>1382</v>
      </c>
      <c r="L35" s="195" t="s">
        <v>1383</v>
      </c>
      <c r="M35" s="195" t="s">
        <v>1384</v>
      </c>
      <c r="N35" s="195" t="s">
        <v>1385</v>
      </c>
      <c r="O35" s="195" t="s">
        <v>1296</v>
      </c>
      <c r="P35" s="195" t="s">
        <v>1386</v>
      </c>
      <c r="Q35" s="195" t="s">
        <v>1387</v>
      </c>
      <c r="R35" s="195" t="s">
        <v>1388</v>
      </c>
      <c r="S35" s="195" t="s">
        <v>439</v>
      </c>
      <c r="T35" s="195" t="s">
        <v>439</v>
      </c>
    </row>
    <row r="36" spans="1:20">
      <c r="A36" s="1076" t="s">
        <v>1206</v>
      </c>
      <c r="B36" s="1076" t="s">
        <v>1207</v>
      </c>
      <c r="C36" s="1076" t="s">
        <v>1362</v>
      </c>
      <c r="D36" s="195" t="s">
        <v>1082</v>
      </c>
      <c r="E36" s="195" t="s">
        <v>1389</v>
      </c>
      <c r="F36" s="195" t="s">
        <v>1390</v>
      </c>
      <c r="G36" s="195" t="s">
        <v>1391</v>
      </c>
      <c r="H36" s="195" t="s">
        <v>1392</v>
      </c>
      <c r="I36" s="195" t="s">
        <v>1271</v>
      </c>
      <c r="J36" s="195" t="s">
        <v>1393</v>
      </c>
      <c r="K36" s="195" t="s">
        <v>1383</v>
      </c>
      <c r="L36" s="195" t="s">
        <v>1394</v>
      </c>
      <c r="M36" s="195" t="s">
        <v>1395</v>
      </c>
      <c r="N36" s="195" t="s">
        <v>1396</v>
      </c>
      <c r="O36" s="195" t="s">
        <v>1357</v>
      </c>
      <c r="P36" s="195" t="s">
        <v>1397</v>
      </c>
      <c r="Q36" s="195" t="s">
        <v>1398</v>
      </c>
      <c r="R36" s="195" t="s">
        <v>1399</v>
      </c>
      <c r="S36" s="195" t="s">
        <v>439</v>
      </c>
      <c r="T36" s="195" t="s">
        <v>439</v>
      </c>
    </row>
    <row r="37" spans="1:20">
      <c r="A37" s="1076" t="s">
        <v>1206</v>
      </c>
      <c r="B37" s="1076" t="s">
        <v>1207</v>
      </c>
      <c r="C37" s="1076" t="s">
        <v>1362</v>
      </c>
      <c r="D37" s="195" t="s">
        <v>1091</v>
      </c>
      <c r="E37" s="195" t="s">
        <v>1400</v>
      </c>
      <c r="F37" s="195" t="s">
        <v>1401</v>
      </c>
      <c r="G37" s="195" t="s">
        <v>1115</v>
      </c>
      <c r="H37" s="195" t="s">
        <v>1402</v>
      </c>
      <c r="I37" s="195" t="s">
        <v>1403</v>
      </c>
      <c r="J37" s="195" t="s">
        <v>1404</v>
      </c>
      <c r="K37" s="195" t="s">
        <v>1405</v>
      </c>
      <c r="L37" s="195" t="s">
        <v>1405</v>
      </c>
      <c r="M37" s="195" t="s">
        <v>1406</v>
      </c>
      <c r="N37" s="195" t="s">
        <v>1407</v>
      </c>
      <c r="O37" s="195" t="s">
        <v>1408</v>
      </c>
      <c r="P37" s="195" t="s">
        <v>1409</v>
      </c>
      <c r="Q37" s="195" t="s">
        <v>1398</v>
      </c>
      <c r="R37" s="195" t="s">
        <v>1410</v>
      </c>
      <c r="S37" s="195" t="s">
        <v>439</v>
      </c>
      <c r="T37" s="195" t="s">
        <v>439</v>
      </c>
    </row>
    <row r="38" spans="1:20">
      <c r="A38" s="1076" t="s">
        <v>1206</v>
      </c>
      <c r="B38" s="1076" t="s">
        <v>1411</v>
      </c>
      <c r="C38" s="1076" t="s">
        <v>1412</v>
      </c>
      <c r="D38" s="195" t="s">
        <v>1056</v>
      </c>
      <c r="E38" s="195" t="s">
        <v>1263</v>
      </c>
      <c r="F38" s="195" t="s">
        <v>1264</v>
      </c>
      <c r="G38" s="195" t="s">
        <v>1110</v>
      </c>
      <c r="H38" s="195" t="s">
        <v>1265</v>
      </c>
      <c r="I38" s="195" t="s">
        <v>1266</v>
      </c>
      <c r="J38" s="195" t="s">
        <v>1267</v>
      </c>
      <c r="K38" s="195" t="s">
        <v>1307</v>
      </c>
      <c r="L38" s="195" t="s">
        <v>1413</v>
      </c>
      <c r="M38" s="195" t="s">
        <v>1270</v>
      </c>
      <c r="N38" s="195" t="s">
        <v>1271</v>
      </c>
      <c r="O38" s="195" t="s">
        <v>1272</v>
      </c>
      <c r="P38" s="195" t="s">
        <v>1273</v>
      </c>
      <c r="Q38" s="195" t="s">
        <v>1274</v>
      </c>
      <c r="R38" s="195" t="s">
        <v>1275</v>
      </c>
      <c r="S38" s="195" t="s">
        <v>1276</v>
      </c>
      <c r="T38" s="195" t="s">
        <v>439</v>
      </c>
    </row>
    <row r="39" spans="1:20">
      <c r="A39" s="1076" t="s">
        <v>1206</v>
      </c>
      <c r="B39" s="1076" t="s">
        <v>1411</v>
      </c>
      <c r="C39" s="1076" t="s">
        <v>1412</v>
      </c>
      <c r="D39" s="195" t="s">
        <v>1073</v>
      </c>
      <c r="E39" s="195" t="s">
        <v>1277</v>
      </c>
      <c r="F39" s="195" t="s">
        <v>1414</v>
      </c>
      <c r="G39" s="195" t="s">
        <v>1415</v>
      </c>
      <c r="H39" s="195" t="s">
        <v>1280</v>
      </c>
      <c r="I39" s="195" t="s">
        <v>1281</v>
      </c>
      <c r="J39" s="195" t="s">
        <v>1282</v>
      </c>
      <c r="K39" s="195" t="s">
        <v>1283</v>
      </c>
      <c r="L39" s="195" t="s">
        <v>1284</v>
      </c>
      <c r="M39" s="195" t="s">
        <v>1284</v>
      </c>
      <c r="N39" s="195" t="s">
        <v>1285</v>
      </c>
      <c r="O39" s="195" t="s">
        <v>1286</v>
      </c>
      <c r="P39" s="195" t="s">
        <v>1252</v>
      </c>
      <c r="Q39" s="195" t="s">
        <v>1287</v>
      </c>
      <c r="R39" s="195" t="s">
        <v>1288</v>
      </c>
      <c r="S39" s="195" t="s">
        <v>1289</v>
      </c>
      <c r="T39" s="195" t="s">
        <v>439</v>
      </c>
    </row>
    <row r="40" spans="1:20">
      <c r="A40" s="1076" t="s">
        <v>1206</v>
      </c>
      <c r="B40" s="1076" t="s">
        <v>1411</v>
      </c>
      <c r="C40" s="1076" t="s">
        <v>1412</v>
      </c>
      <c r="D40" s="195" t="s">
        <v>1082</v>
      </c>
      <c r="E40" s="195" t="s">
        <v>1416</v>
      </c>
      <c r="F40" s="195" t="s">
        <v>1417</v>
      </c>
      <c r="G40" s="195" t="s">
        <v>1418</v>
      </c>
      <c r="H40" s="195" t="s">
        <v>1184</v>
      </c>
      <c r="I40" s="195" t="s">
        <v>1419</v>
      </c>
      <c r="J40" s="195" t="s">
        <v>1321</v>
      </c>
      <c r="K40" s="195" t="s">
        <v>1420</v>
      </c>
      <c r="L40" s="195" t="s">
        <v>1334</v>
      </c>
      <c r="M40" s="195" t="s">
        <v>1421</v>
      </c>
      <c r="N40" s="195" t="s">
        <v>1422</v>
      </c>
      <c r="O40" s="195" t="s">
        <v>1423</v>
      </c>
      <c r="P40" s="195" t="s">
        <v>1424</v>
      </c>
      <c r="Q40" s="195" t="s">
        <v>1425</v>
      </c>
      <c r="R40" s="195" t="s">
        <v>1185</v>
      </c>
      <c r="S40" s="195" t="s">
        <v>1203</v>
      </c>
      <c r="T40" s="195" t="s">
        <v>439</v>
      </c>
    </row>
    <row r="41" spans="1:20">
      <c r="A41" s="1076" t="s">
        <v>1206</v>
      </c>
      <c r="B41" s="1076" t="s">
        <v>1411</v>
      </c>
      <c r="C41" s="1076" t="s">
        <v>1412</v>
      </c>
      <c r="D41" s="195" t="s">
        <v>1091</v>
      </c>
      <c r="E41" s="195" t="s">
        <v>1302</v>
      </c>
      <c r="F41" s="195" t="s">
        <v>1303</v>
      </c>
      <c r="G41" s="195" t="s">
        <v>1304</v>
      </c>
      <c r="H41" s="195" t="s">
        <v>1149</v>
      </c>
      <c r="I41" s="195" t="s">
        <v>1305</v>
      </c>
      <c r="J41" s="195" t="s">
        <v>1306</v>
      </c>
      <c r="K41" s="195" t="s">
        <v>1268</v>
      </c>
      <c r="L41" s="195" t="s">
        <v>1270</v>
      </c>
      <c r="M41" s="195" t="s">
        <v>1270</v>
      </c>
      <c r="N41" s="195" t="s">
        <v>1307</v>
      </c>
      <c r="O41" s="195" t="s">
        <v>1308</v>
      </c>
      <c r="P41" s="195" t="s">
        <v>1309</v>
      </c>
      <c r="Q41" s="195" t="s">
        <v>1310</v>
      </c>
      <c r="R41" s="195" t="s">
        <v>1311</v>
      </c>
      <c r="S41" s="195" t="s">
        <v>1066</v>
      </c>
      <c r="T41" s="195" t="s">
        <v>439</v>
      </c>
    </row>
    <row r="42" spans="1:20">
      <c r="A42" s="1076" t="s">
        <v>1426</v>
      </c>
      <c r="B42" s="1076" t="s">
        <v>439</v>
      </c>
      <c r="C42" s="1076" t="s">
        <v>439</v>
      </c>
      <c r="D42" s="195" t="s">
        <v>1056</v>
      </c>
      <c r="E42" s="195" t="s">
        <v>1427</v>
      </c>
      <c r="F42" s="195" t="s">
        <v>1428</v>
      </c>
      <c r="G42" s="195" t="s">
        <v>1059</v>
      </c>
      <c r="H42" s="195" t="s">
        <v>1429</v>
      </c>
      <c r="I42" s="195" t="s">
        <v>1095</v>
      </c>
      <c r="J42" s="195" t="s">
        <v>1140</v>
      </c>
      <c r="K42" s="195" t="s">
        <v>1191</v>
      </c>
      <c r="L42" s="195" t="s">
        <v>1430</v>
      </c>
      <c r="M42" s="195" t="s">
        <v>439</v>
      </c>
      <c r="N42" s="195" t="s">
        <v>439</v>
      </c>
      <c r="O42" s="195" t="s">
        <v>439</v>
      </c>
      <c r="P42" s="195" t="s">
        <v>439</v>
      </c>
      <c r="Q42" s="195" t="s">
        <v>439</v>
      </c>
      <c r="R42" s="195" t="s">
        <v>439</v>
      </c>
      <c r="S42" s="195" t="s">
        <v>439</v>
      </c>
      <c r="T42" s="195" t="s">
        <v>439</v>
      </c>
    </row>
    <row r="43" spans="1:20">
      <c r="A43" s="1076" t="s">
        <v>1426</v>
      </c>
      <c r="B43" s="1076" t="s">
        <v>439</v>
      </c>
      <c r="C43" s="1076" t="s">
        <v>439</v>
      </c>
      <c r="D43" s="195" t="s">
        <v>1073</v>
      </c>
      <c r="E43" s="195" t="s">
        <v>1431</v>
      </c>
      <c r="F43" s="195" t="s">
        <v>1432</v>
      </c>
      <c r="G43" s="195" t="s">
        <v>1060</v>
      </c>
      <c r="H43" s="195" t="s">
        <v>1433</v>
      </c>
      <c r="I43" s="195" t="s">
        <v>1434</v>
      </c>
      <c r="J43" s="195" t="s">
        <v>1140</v>
      </c>
      <c r="K43" s="195" t="s">
        <v>1435</v>
      </c>
      <c r="L43" s="195" t="s">
        <v>1430</v>
      </c>
      <c r="M43" s="195" t="s">
        <v>439</v>
      </c>
      <c r="N43" s="195" t="s">
        <v>439</v>
      </c>
      <c r="O43" s="195" t="s">
        <v>439</v>
      </c>
      <c r="P43" s="195" t="s">
        <v>439</v>
      </c>
      <c r="Q43" s="195" t="s">
        <v>439</v>
      </c>
      <c r="R43" s="195" t="s">
        <v>439</v>
      </c>
      <c r="S43" s="195" t="s">
        <v>439</v>
      </c>
      <c r="T43" s="195" t="s">
        <v>439</v>
      </c>
    </row>
    <row r="44" spans="1:20">
      <c r="A44" s="1076" t="s">
        <v>1426</v>
      </c>
      <c r="B44" s="1076" t="s">
        <v>439</v>
      </c>
      <c r="C44" s="1076" t="s">
        <v>439</v>
      </c>
      <c r="D44" s="195" t="s">
        <v>1082</v>
      </c>
      <c r="E44" s="195" t="s">
        <v>1436</v>
      </c>
      <c r="F44" s="195" t="s">
        <v>1437</v>
      </c>
      <c r="G44" s="195" t="s">
        <v>1438</v>
      </c>
      <c r="H44" s="195" t="s">
        <v>1439</v>
      </c>
      <c r="I44" s="195" t="s">
        <v>1440</v>
      </c>
      <c r="J44" s="195" t="s">
        <v>1140</v>
      </c>
      <c r="K44" s="195" t="s">
        <v>1191</v>
      </c>
      <c r="L44" s="195" t="s">
        <v>1441</v>
      </c>
      <c r="M44" s="195" t="s">
        <v>439</v>
      </c>
      <c r="N44" s="195" t="s">
        <v>439</v>
      </c>
      <c r="O44" s="195" t="s">
        <v>439</v>
      </c>
      <c r="P44" s="195" t="s">
        <v>439</v>
      </c>
      <c r="Q44" s="195" t="s">
        <v>439</v>
      </c>
      <c r="R44" s="195" t="s">
        <v>439</v>
      </c>
      <c r="S44" s="195" t="s">
        <v>439</v>
      </c>
      <c r="T44" s="195" t="s">
        <v>439</v>
      </c>
    </row>
    <row r="45" spans="1:20">
      <c r="A45" s="1076" t="s">
        <v>1426</v>
      </c>
      <c r="B45" s="1076" t="s">
        <v>439</v>
      </c>
      <c r="C45" s="1076" t="s">
        <v>439</v>
      </c>
      <c r="D45" s="195" t="s">
        <v>1091</v>
      </c>
      <c r="E45" s="195" t="s">
        <v>1427</v>
      </c>
      <c r="F45" s="195" t="s">
        <v>1442</v>
      </c>
      <c r="G45" s="195" t="s">
        <v>1085</v>
      </c>
      <c r="H45" s="195" t="s">
        <v>1170</v>
      </c>
      <c r="I45" s="195" t="s">
        <v>1443</v>
      </c>
      <c r="J45" s="195" t="s">
        <v>1140</v>
      </c>
      <c r="K45" s="195" t="s">
        <v>1444</v>
      </c>
      <c r="L45" s="195" t="s">
        <v>1441</v>
      </c>
      <c r="M45" s="195" t="s">
        <v>439</v>
      </c>
      <c r="N45" s="195" t="s">
        <v>439</v>
      </c>
      <c r="O45" s="195" t="s">
        <v>439</v>
      </c>
      <c r="P45" s="195" t="s">
        <v>439</v>
      </c>
      <c r="Q45" s="195" t="s">
        <v>439</v>
      </c>
      <c r="R45" s="195" t="s">
        <v>439</v>
      </c>
      <c r="S45" s="195" t="s">
        <v>439</v>
      </c>
      <c r="T45" s="195" t="s">
        <v>439</v>
      </c>
    </row>
    <row r="46" spans="1:20">
      <c r="A46" s="1076" t="s">
        <v>1445</v>
      </c>
      <c r="B46" s="1076" t="s">
        <v>1446</v>
      </c>
      <c r="C46" s="1076" t="s">
        <v>1447</v>
      </c>
      <c r="D46" s="195" t="s">
        <v>1056</v>
      </c>
      <c r="E46" s="195" t="s">
        <v>1448</v>
      </c>
      <c r="F46" s="195" t="s">
        <v>1449</v>
      </c>
      <c r="G46" s="195" t="s">
        <v>1450</v>
      </c>
      <c r="H46" s="195" t="s">
        <v>1451</v>
      </c>
      <c r="I46" s="195" t="s">
        <v>1452</v>
      </c>
      <c r="J46" s="195" t="s">
        <v>1453</v>
      </c>
      <c r="K46" s="195" t="s">
        <v>1409</v>
      </c>
      <c r="L46" s="195" t="s">
        <v>1454</v>
      </c>
      <c r="M46" s="195" t="s">
        <v>1230</v>
      </c>
      <c r="N46" s="195" t="s">
        <v>1455</v>
      </c>
      <c r="O46" s="195" t="s">
        <v>1456</v>
      </c>
      <c r="P46" s="195" t="s">
        <v>1457</v>
      </c>
      <c r="Q46" s="195" t="s">
        <v>1458</v>
      </c>
      <c r="R46" s="195" t="s">
        <v>1459</v>
      </c>
      <c r="S46" s="195" t="s">
        <v>439</v>
      </c>
      <c r="T46" s="195" t="s">
        <v>439</v>
      </c>
    </row>
    <row r="47" spans="1:20">
      <c r="A47" s="1076" t="s">
        <v>1445</v>
      </c>
      <c r="B47" s="1076" t="s">
        <v>1446</v>
      </c>
      <c r="C47" s="1076" t="s">
        <v>1447</v>
      </c>
      <c r="D47" s="195" t="s">
        <v>1073</v>
      </c>
      <c r="E47" s="195" t="s">
        <v>1460</v>
      </c>
      <c r="F47" s="195" t="s">
        <v>1461</v>
      </c>
      <c r="G47" s="195" t="s">
        <v>1462</v>
      </c>
      <c r="H47" s="195" t="s">
        <v>1463</v>
      </c>
      <c r="I47" s="195" t="s">
        <v>1464</v>
      </c>
      <c r="J47" s="195" t="s">
        <v>1465</v>
      </c>
      <c r="K47" s="195" t="s">
        <v>1466</v>
      </c>
      <c r="L47" s="195" t="s">
        <v>1467</v>
      </c>
      <c r="M47" s="195" t="s">
        <v>1468</v>
      </c>
      <c r="N47" s="195" t="s">
        <v>1466</v>
      </c>
      <c r="O47" s="195" t="s">
        <v>1469</v>
      </c>
      <c r="P47" s="195" t="s">
        <v>1470</v>
      </c>
      <c r="Q47" s="195" t="s">
        <v>1471</v>
      </c>
      <c r="R47" s="195" t="s">
        <v>1472</v>
      </c>
      <c r="S47" s="195" t="s">
        <v>439</v>
      </c>
      <c r="T47" s="195" t="s">
        <v>439</v>
      </c>
    </row>
    <row r="48" spans="1:20">
      <c r="A48" s="1076" t="s">
        <v>1445</v>
      </c>
      <c r="B48" s="1076" t="s">
        <v>1446</v>
      </c>
      <c r="C48" s="1076" t="s">
        <v>1447</v>
      </c>
      <c r="D48" s="195" t="s">
        <v>1082</v>
      </c>
      <c r="E48" s="195" t="s">
        <v>1473</v>
      </c>
      <c r="F48" s="195" t="s">
        <v>1474</v>
      </c>
      <c r="G48" s="195" t="s">
        <v>1475</v>
      </c>
      <c r="H48" s="195" t="s">
        <v>1476</v>
      </c>
      <c r="I48" s="195" t="s">
        <v>1477</v>
      </c>
      <c r="J48" s="195" t="s">
        <v>1228</v>
      </c>
      <c r="K48" s="195" t="s">
        <v>1478</v>
      </c>
      <c r="L48" s="195" t="s">
        <v>1478</v>
      </c>
      <c r="M48" s="195" t="s">
        <v>1479</v>
      </c>
      <c r="N48" s="195" t="s">
        <v>1480</v>
      </c>
      <c r="O48" s="195" t="s">
        <v>1481</v>
      </c>
      <c r="P48" s="195" t="s">
        <v>1482</v>
      </c>
      <c r="Q48" s="195" t="s">
        <v>1483</v>
      </c>
      <c r="R48" s="195" t="s">
        <v>1484</v>
      </c>
      <c r="S48" s="195" t="s">
        <v>439</v>
      </c>
      <c r="T48" s="195" t="s">
        <v>439</v>
      </c>
    </row>
    <row r="49" spans="1:20">
      <c r="A49" s="1076" t="s">
        <v>1445</v>
      </c>
      <c r="B49" s="1076" t="s">
        <v>1446</v>
      </c>
      <c r="C49" s="1076" t="s">
        <v>1447</v>
      </c>
      <c r="D49" s="195" t="s">
        <v>1091</v>
      </c>
      <c r="E49" s="195" t="s">
        <v>1485</v>
      </c>
      <c r="F49" s="195" t="s">
        <v>1486</v>
      </c>
      <c r="G49" s="195" t="s">
        <v>1487</v>
      </c>
      <c r="H49" s="195" t="s">
        <v>1488</v>
      </c>
      <c r="I49" s="195" t="s">
        <v>1489</v>
      </c>
      <c r="J49" s="195" t="s">
        <v>1387</v>
      </c>
      <c r="K49" s="195" t="s">
        <v>1257</v>
      </c>
      <c r="L49" s="195" t="s">
        <v>1490</v>
      </c>
      <c r="M49" s="195" t="s">
        <v>1490</v>
      </c>
      <c r="N49" s="195" t="s">
        <v>1491</v>
      </c>
      <c r="O49" s="195" t="s">
        <v>1492</v>
      </c>
      <c r="P49" s="195" t="s">
        <v>1493</v>
      </c>
      <c r="Q49" s="195" t="s">
        <v>1494</v>
      </c>
      <c r="R49" s="195" t="s">
        <v>1483</v>
      </c>
      <c r="S49" s="195" t="s">
        <v>439</v>
      </c>
      <c r="T49" s="195" t="s">
        <v>439</v>
      </c>
    </row>
    <row r="50" spans="1:20">
      <c r="A50" s="1076" t="s">
        <v>1445</v>
      </c>
      <c r="B50" s="1076" t="s">
        <v>1446</v>
      </c>
      <c r="C50" s="1076" t="s">
        <v>1495</v>
      </c>
      <c r="D50" s="195" t="s">
        <v>1056</v>
      </c>
      <c r="E50" s="195" t="s">
        <v>1448</v>
      </c>
      <c r="F50" s="195" t="s">
        <v>1449</v>
      </c>
      <c r="G50" s="195" t="s">
        <v>1450</v>
      </c>
      <c r="H50" s="195" t="s">
        <v>1451</v>
      </c>
      <c r="I50" s="195" t="s">
        <v>1452</v>
      </c>
      <c r="J50" s="195" t="s">
        <v>1453</v>
      </c>
      <c r="K50" s="195" t="s">
        <v>1409</v>
      </c>
      <c r="L50" s="195" t="s">
        <v>1454</v>
      </c>
      <c r="M50" s="195" t="s">
        <v>1496</v>
      </c>
      <c r="N50" s="195" t="s">
        <v>1497</v>
      </c>
      <c r="O50" s="195" t="s">
        <v>1498</v>
      </c>
      <c r="P50" s="195" t="s">
        <v>1499</v>
      </c>
      <c r="Q50" s="195" t="s">
        <v>1500</v>
      </c>
      <c r="R50" s="195" t="s">
        <v>1501</v>
      </c>
      <c r="S50" s="195" t="s">
        <v>439</v>
      </c>
      <c r="T50" s="195" t="s">
        <v>439</v>
      </c>
    </row>
    <row r="51" spans="1:20">
      <c r="A51" s="1076" t="s">
        <v>1445</v>
      </c>
      <c r="B51" s="1076" t="s">
        <v>1446</v>
      </c>
      <c r="C51" s="1076" t="s">
        <v>1495</v>
      </c>
      <c r="D51" s="195" t="s">
        <v>1073</v>
      </c>
      <c r="E51" s="195" t="s">
        <v>1460</v>
      </c>
      <c r="F51" s="195" t="s">
        <v>1461</v>
      </c>
      <c r="G51" s="195" t="s">
        <v>1462</v>
      </c>
      <c r="H51" s="195" t="s">
        <v>1463</v>
      </c>
      <c r="I51" s="195" t="s">
        <v>1464</v>
      </c>
      <c r="J51" s="195" t="s">
        <v>1465</v>
      </c>
      <c r="K51" s="195" t="s">
        <v>1466</v>
      </c>
      <c r="L51" s="195" t="s">
        <v>1467</v>
      </c>
      <c r="M51" s="195" t="s">
        <v>1502</v>
      </c>
      <c r="N51" s="195" t="s">
        <v>1503</v>
      </c>
      <c r="O51" s="195" t="s">
        <v>1504</v>
      </c>
      <c r="P51" s="195" t="s">
        <v>1505</v>
      </c>
      <c r="Q51" s="195" t="s">
        <v>1506</v>
      </c>
      <c r="R51" s="195" t="s">
        <v>1507</v>
      </c>
      <c r="S51" s="195" t="s">
        <v>439</v>
      </c>
      <c r="T51" s="195" t="s">
        <v>439</v>
      </c>
    </row>
    <row r="52" spans="1:20">
      <c r="A52" s="1076" t="s">
        <v>1445</v>
      </c>
      <c r="B52" s="1076" t="s">
        <v>1446</v>
      </c>
      <c r="C52" s="1076" t="s">
        <v>1495</v>
      </c>
      <c r="D52" s="195" t="s">
        <v>1082</v>
      </c>
      <c r="E52" s="195" t="s">
        <v>1473</v>
      </c>
      <c r="F52" s="195" t="s">
        <v>1474</v>
      </c>
      <c r="G52" s="195" t="s">
        <v>1475</v>
      </c>
      <c r="H52" s="195" t="s">
        <v>1476</v>
      </c>
      <c r="I52" s="195" t="s">
        <v>1477</v>
      </c>
      <c r="J52" s="195" t="s">
        <v>1228</v>
      </c>
      <c r="K52" s="195" t="s">
        <v>1478</v>
      </c>
      <c r="L52" s="195" t="s">
        <v>1478</v>
      </c>
      <c r="M52" s="195" t="s">
        <v>1508</v>
      </c>
      <c r="N52" s="195" t="s">
        <v>1509</v>
      </c>
      <c r="O52" s="195" t="s">
        <v>1510</v>
      </c>
      <c r="P52" s="195" t="s">
        <v>1511</v>
      </c>
      <c r="Q52" s="195" t="s">
        <v>1512</v>
      </c>
      <c r="R52" s="195" t="s">
        <v>1513</v>
      </c>
      <c r="S52" s="195" t="s">
        <v>439</v>
      </c>
      <c r="T52" s="195" t="s">
        <v>439</v>
      </c>
    </row>
    <row r="53" spans="1:20">
      <c r="A53" s="1076" t="s">
        <v>1445</v>
      </c>
      <c r="B53" s="1076" t="s">
        <v>1446</v>
      </c>
      <c r="C53" s="1076" t="s">
        <v>1495</v>
      </c>
      <c r="D53" s="195" t="s">
        <v>1091</v>
      </c>
      <c r="E53" s="195" t="s">
        <v>1485</v>
      </c>
      <c r="F53" s="195" t="s">
        <v>1486</v>
      </c>
      <c r="G53" s="195" t="s">
        <v>1487</v>
      </c>
      <c r="H53" s="195" t="s">
        <v>1488</v>
      </c>
      <c r="I53" s="195" t="s">
        <v>1489</v>
      </c>
      <c r="J53" s="195" t="s">
        <v>1387</v>
      </c>
      <c r="K53" s="195" t="s">
        <v>1257</v>
      </c>
      <c r="L53" s="195" t="s">
        <v>1490</v>
      </c>
      <c r="M53" s="195" t="s">
        <v>1514</v>
      </c>
      <c r="N53" s="195" t="s">
        <v>1243</v>
      </c>
      <c r="O53" s="195" t="s">
        <v>1293</v>
      </c>
      <c r="P53" s="195" t="s">
        <v>1324</v>
      </c>
      <c r="Q53" s="195" t="s">
        <v>1515</v>
      </c>
      <c r="R53" s="195" t="s">
        <v>1273</v>
      </c>
      <c r="S53" s="195" t="s">
        <v>439</v>
      </c>
      <c r="T53" s="195" t="s">
        <v>439</v>
      </c>
    </row>
    <row r="54" spans="1:20">
      <c r="A54" s="1076" t="s">
        <v>1445</v>
      </c>
      <c r="B54" s="1076" t="s">
        <v>1446</v>
      </c>
      <c r="C54" s="1076" t="s">
        <v>1262</v>
      </c>
      <c r="D54" s="195" t="s">
        <v>1056</v>
      </c>
      <c r="E54" s="195" t="s">
        <v>1460</v>
      </c>
      <c r="F54" s="195" t="s">
        <v>1516</v>
      </c>
      <c r="G54" s="195" t="s">
        <v>1517</v>
      </c>
      <c r="H54" s="195" t="s">
        <v>1518</v>
      </c>
      <c r="I54" s="195" t="s">
        <v>1519</v>
      </c>
      <c r="J54" s="195" t="s">
        <v>1520</v>
      </c>
      <c r="K54" s="195" t="s">
        <v>1521</v>
      </c>
      <c r="L54" s="195" t="s">
        <v>1522</v>
      </c>
      <c r="M54" s="195" t="s">
        <v>1523</v>
      </c>
      <c r="N54" s="195" t="s">
        <v>1524</v>
      </c>
      <c r="O54" s="195" t="s">
        <v>1218</v>
      </c>
      <c r="P54" s="195" t="s">
        <v>1399</v>
      </c>
      <c r="Q54" s="195" t="s">
        <v>1525</v>
      </c>
      <c r="R54" s="195" t="s">
        <v>1526</v>
      </c>
      <c r="S54" s="195" t="s">
        <v>439</v>
      </c>
      <c r="T54" s="195" t="s">
        <v>439</v>
      </c>
    </row>
    <row r="55" spans="1:20">
      <c r="A55" s="1076" t="s">
        <v>1445</v>
      </c>
      <c r="B55" s="1076" t="s">
        <v>1446</v>
      </c>
      <c r="C55" s="1076" t="s">
        <v>1262</v>
      </c>
      <c r="D55" s="195" t="s">
        <v>1073</v>
      </c>
      <c r="E55" s="195" t="s">
        <v>1058</v>
      </c>
      <c r="F55" s="195" t="s">
        <v>1527</v>
      </c>
      <c r="G55" s="195" t="s">
        <v>1528</v>
      </c>
      <c r="H55" s="195" t="s">
        <v>1247</v>
      </c>
      <c r="I55" s="195" t="s">
        <v>1529</v>
      </c>
      <c r="J55" s="195" t="s">
        <v>1530</v>
      </c>
      <c r="K55" s="195" t="s">
        <v>1521</v>
      </c>
      <c r="L55" s="195" t="s">
        <v>1283</v>
      </c>
      <c r="M55" s="195" t="s">
        <v>1531</v>
      </c>
      <c r="N55" s="195" t="s">
        <v>1532</v>
      </c>
      <c r="O55" s="195" t="s">
        <v>1533</v>
      </c>
      <c r="P55" s="195" t="s">
        <v>1534</v>
      </c>
      <c r="Q55" s="195" t="s">
        <v>1452</v>
      </c>
      <c r="R55" s="195" t="s">
        <v>1535</v>
      </c>
      <c r="S55" s="195" t="s">
        <v>439</v>
      </c>
      <c r="T55" s="195" t="s">
        <v>439</v>
      </c>
    </row>
    <row r="56" spans="1:20">
      <c r="A56" s="1076" t="s">
        <v>1445</v>
      </c>
      <c r="B56" s="1076" t="s">
        <v>1446</v>
      </c>
      <c r="C56" s="1076" t="s">
        <v>1262</v>
      </c>
      <c r="D56" s="195" t="s">
        <v>1082</v>
      </c>
      <c r="E56" s="195" t="s">
        <v>1536</v>
      </c>
      <c r="F56" s="195" t="s">
        <v>1537</v>
      </c>
      <c r="G56" s="195" t="s">
        <v>1123</v>
      </c>
      <c r="H56" s="195" t="s">
        <v>1538</v>
      </c>
      <c r="I56" s="195" t="s">
        <v>1539</v>
      </c>
      <c r="J56" s="195" t="s">
        <v>1540</v>
      </c>
      <c r="K56" s="195" t="s">
        <v>1541</v>
      </c>
      <c r="L56" s="195" t="s">
        <v>1541</v>
      </c>
      <c r="M56" s="195" t="s">
        <v>1380</v>
      </c>
      <c r="N56" s="195" t="s">
        <v>1542</v>
      </c>
      <c r="O56" s="195" t="s">
        <v>1256</v>
      </c>
      <c r="P56" s="195" t="s">
        <v>1543</v>
      </c>
      <c r="Q56" s="195" t="s">
        <v>1349</v>
      </c>
      <c r="R56" s="195" t="s">
        <v>1544</v>
      </c>
      <c r="S56" s="195" t="s">
        <v>439</v>
      </c>
      <c r="T56" s="195" t="s">
        <v>439</v>
      </c>
    </row>
    <row r="57" spans="1:20">
      <c r="A57" s="1076" t="s">
        <v>1445</v>
      </c>
      <c r="B57" s="1076" t="s">
        <v>1446</v>
      </c>
      <c r="C57" s="1076" t="s">
        <v>1262</v>
      </c>
      <c r="D57" s="195" t="s">
        <v>1091</v>
      </c>
      <c r="E57" s="195" t="s">
        <v>1545</v>
      </c>
      <c r="F57" s="195" t="s">
        <v>1546</v>
      </c>
      <c r="G57" s="195" t="s">
        <v>1547</v>
      </c>
      <c r="H57" s="195" t="s">
        <v>1548</v>
      </c>
      <c r="I57" s="195" t="s">
        <v>1549</v>
      </c>
      <c r="J57" s="195" t="s">
        <v>1550</v>
      </c>
      <c r="K57" s="195" t="s">
        <v>1542</v>
      </c>
      <c r="L57" s="195" t="s">
        <v>1268</v>
      </c>
      <c r="M57" s="195" t="s">
        <v>1520</v>
      </c>
      <c r="N57" s="195" t="s">
        <v>1520</v>
      </c>
      <c r="O57" s="195" t="s">
        <v>1551</v>
      </c>
      <c r="P57" s="195" t="s">
        <v>1552</v>
      </c>
      <c r="Q57" s="195" t="s">
        <v>1500</v>
      </c>
      <c r="R57" s="195" t="s">
        <v>1553</v>
      </c>
      <c r="S57" s="195" t="s">
        <v>439</v>
      </c>
      <c r="T57" s="195" t="s">
        <v>439</v>
      </c>
    </row>
    <row r="58" spans="1:20">
      <c r="A58" s="1076" t="s">
        <v>1445</v>
      </c>
      <c r="B58" s="1076" t="s">
        <v>1446</v>
      </c>
      <c r="C58" s="1076" t="s">
        <v>1362</v>
      </c>
      <c r="D58" s="195" t="s">
        <v>1056</v>
      </c>
      <c r="E58" s="195" t="s">
        <v>1554</v>
      </c>
      <c r="F58" s="195" t="s">
        <v>1147</v>
      </c>
      <c r="G58" s="195" t="s">
        <v>1280</v>
      </c>
      <c r="H58" s="195" t="s">
        <v>1555</v>
      </c>
      <c r="I58" s="195" t="s">
        <v>1556</v>
      </c>
      <c r="J58" s="195" t="s">
        <v>1557</v>
      </c>
      <c r="K58" s="195" t="s">
        <v>1558</v>
      </c>
      <c r="L58" s="195" t="s">
        <v>1559</v>
      </c>
      <c r="M58" s="195" t="s">
        <v>1560</v>
      </c>
      <c r="N58" s="195" t="s">
        <v>1561</v>
      </c>
      <c r="O58" s="195" t="s">
        <v>1562</v>
      </c>
      <c r="P58" s="195" t="s">
        <v>1563</v>
      </c>
      <c r="Q58" s="195" t="s">
        <v>1564</v>
      </c>
      <c r="R58" s="195" t="s">
        <v>1562</v>
      </c>
      <c r="S58" s="195" t="s">
        <v>439</v>
      </c>
      <c r="T58" s="195" t="s">
        <v>439</v>
      </c>
    </row>
    <row r="59" spans="1:20">
      <c r="A59" s="1076" t="s">
        <v>1445</v>
      </c>
      <c r="B59" s="1076" t="s">
        <v>1446</v>
      </c>
      <c r="C59" s="1076" t="s">
        <v>1362</v>
      </c>
      <c r="D59" s="195" t="s">
        <v>1073</v>
      </c>
      <c r="E59" s="195" t="s">
        <v>1565</v>
      </c>
      <c r="F59" s="195" t="s">
        <v>1139</v>
      </c>
      <c r="G59" s="195" t="s">
        <v>1151</v>
      </c>
      <c r="H59" s="195" t="s">
        <v>1457</v>
      </c>
      <c r="I59" s="195" t="s">
        <v>1285</v>
      </c>
      <c r="J59" s="195" t="s">
        <v>1566</v>
      </c>
      <c r="K59" s="195" t="s">
        <v>1567</v>
      </c>
      <c r="L59" s="195" t="s">
        <v>1568</v>
      </c>
      <c r="M59" s="195" t="s">
        <v>1569</v>
      </c>
      <c r="N59" s="195" t="s">
        <v>1570</v>
      </c>
      <c r="O59" s="195" t="s">
        <v>1571</v>
      </c>
      <c r="P59" s="195" t="s">
        <v>1572</v>
      </c>
      <c r="Q59" s="195" t="s">
        <v>1573</v>
      </c>
      <c r="R59" s="195" t="s">
        <v>1574</v>
      </c>
      <c r="S59" s="195" t="s">
        <v>439</v>
      </c>
      <c r="T59" s="195" t="s">
        <v>439</v>
      </c>
    </row>
    <row r="60" spans="1:20">
      <c r="A60" s="1076" t="s">
        <v>1445</v>
      </c>
      <c r="B60" s="1076" t="s">
        <v>1446</v>
      </c>
      <c r="C60" s="1076" t="s">
        <v>1362</v>
      </c>
      <c r="D60" s="195" t="s">
        <v>1082</v>
      </c>
      <c r="E60" s="195" t="s">
        <v>1575</v>
      </c>
      <c r="F60" s="195" t="s">
        <v>1576</v>
      </c>
      <c r="G60" s="195" t="s">
        <v>1260</v>
      </c>
      <c r="H60" s="195" t="s">
        <v>1577</v>
      </c>
      <c r="I60" s="195" t="s">
        <v>1408</v>
      </c>
      <c r="J60" s="195" t="s">
        <v>1578</v>
      </c>
      <c r="K60" s="195" t="s">
        <v>1579</v>
      </c>
      <c r="L60" s="195" t="s">
        <v>1580</v>
      </c>
      <c r="M60" s="195" t="s">
        <v>1568</v>
      </c>
      <c r="N60" s="195" t="s">
        <v>1581</v>
      </c>
      <c r="O60" s="195" t="s">
        <v>1582</v>
      </c>
      <c r="P60" s="195" t="s">
        <v>1583</v>
      </c>
      <c r="Q60" s="195" t="s">
        <v>1584</v>
      </c>
      <c r="R60" s="195" t="s">
        <v>1367</v>
      </c>
      <c r="S60" s="195" t="s">
        <v>439</v>
      </c>
      <c r="T60" s="195" t="s">
        <v>439</v>
      </c>
    </row>
    <row r="61" spans="1:20">
      <c r="A61" s="1076" t="s">
        <v>1445</v>
      </c>
      <c r="B61" s="1076" t="s">
        <v>1446</v>
      </c>
      <c r="C61" s="1076" t="s">
        <v>1362</v>
      </c>
      <c r="D61" s="195" t="s">
        <v>1091</v>
      </c>
      <c r="E61" s="195" t="s">
        <v>1585</v>
      </c>
      <c r="F61" s="195" t="s">
        <v>1586</v>
      </c>
      <c r="G61" s="195" t="s">
        <v>1587</v>
      </c>
      <c r="H61" s="195" t="s">
        <v>1588</v>
      </c>
      <c r="I61" s="195" t="s">
        <v>1589</v>
      </c>
      <c r="J61" s="195" t="s">
        <v>1383</v>
      </c>
      <c r="K61" s="195" t="s">
        <v>1590</v>
      </c>
      <c r="L61" s="195" t="s">
        <v>1591</v>
      </c>
      <c r="M61" s="195" t="s">
        <v>1592</v>
      </c>
      <c r="N61" s="195" t="s">
        <v>1593</v>
      </c>
      <c r="O61" s="195" t="s">
        <v>1594</v>
      </c>
      <c r="P61" s="195" t="s">
        <v>1595</v>
      </c>
      <c r="Q61" s="195" t="s">
        <v>1333</v>
      </c>
      <c r="R61" s="195" t="s">
        <v>1596</v>
      </c>
      <c r="S61" s="195" t="s">
        <v>439</v>
      </c>
      <c r="T61" s="195" t="s">
        <v>439</v>
      </c>
    </row>
    <row r="62" spans="1:20">
      <c r="A62" s="1076" t="s">
        <v>1445</v>
      </c>
      <c r="B62" s="1076" t="s">
        <v>1446</v>
      </c>
      <c r="C62" s="1076" t="s">
        <v>1597</v>
      </c>
      <c r="D62" s="195" t="s">
        <v>1056</v>
      </c>
      <c r="E62" s="195" t="s">
        <v>1598</v>
      </c>
      <c r="F62" s="195" t="s">
        <v>1149</v>
      </c>
      <c r="G62" s="195" t="s">
        <v>1543</v>
      </c>
      <c r="H62" s="195" t="s">
        <v>1599</v>
      </c>
      <c r="I62" s="195" t="s">
        <v>1600</v>
      </c>
      <c r="J62" s="195" t="s">
        <v>1601</v>
      </c>
      <c r="K62" s="195" t="s">
        <v>1602</v>
      </c>
      <c r="L62" s="195" t="s">
        <v>1603</v>
      </c>
      <c r="M62" s="195" t="s">
        <v>1604</v>
      </c>
      <c r="N62" s="195" t="s">
        <v>1605</v>
      </c>
      <c r="O62" s="195" t="s">
        <v>1606</v>
      </c>
      <c r="P62" s="195" t="s">
        <v>1607</v>
      </c>
      <c r="Q62" s="195" t="s">
        <v>1608</v>
      </c>
      <c r="R62" s="195" t="s">
        <v>1609</v>
      </c>
      <c r="S62" s="195" t="s">
        <v>439</v>
      </c>
      <c r="T62" s="195" t="s">
        <v>439</v>
      </c>
    </row>
    <row r="63" spans="1:20">
      <c r="A63" s="1076" t="s">
        <v>1445</v>
      </c>
      <c r="B63" s="1076" t="s">
        <v>1446</v>
      </c>
      <c r="C63" s="1076" t="s">
        <v>1597</v>
      </c>
      <c r="D63" s="195" t="s">
        <v>1073</v>
      </c>
      <c r="E63" s="195" t="s">
        <v>1610</v>
      </c>
      <c r="F63" s="195" t="s">
        <v>1611</v>
      </c>
      <c r="G63" s="195" t="s">
        <v>1612</v>
      </c>
      <c r="H63" s="195" t="s">
        <v>1556</v>
      </c>
      <c r="I63" s="195" t="s">
        <v>1613</v>
      </c>
      <c r="J63" s="195" t="s">
        <v>1607</v>
      </c>
      <c r="K63" s="195" t="s">
        <v>1614</v>
      </c>
      <c r="L63" s="195" t="s">
        <v>1615</v>
      </c>
      <c r="M63" s="195" t="s">
        <v>1616</v>
      </c>
      <c r="N63" s="195" t="s">
        <v>1617</v>
      </c>
      <c r="O63" s="195" t="s">
        <v>1618</v>
      </c>
      <c r="P63" s="195" t="s">
        <v>1601</v>
      </c>
      <c r="Q63" s="195" t="s">
        <v>1619</v>
      </c>
      <c r="R63" s="195" t="s">
        <v>1606</v>
      </c>
      <c r="S63" s="195" t="s">
        <v>439</v>
      </c>
      <c r="T63" s="195" t="s">
        <v>439</v>
      </c>
    </row>
    <row r="64" spans="1:20">
      <c r="A64" s="1076" t="s">
        <v>1445</v>
      </c>
      <c r="B64" s="1076" t="s">
        <v>1446</v>
      </c>
      <c r="C64" s="1076" t="s">
        <v>1597</v>
      </c>
      <c r="D64" s="195" t="s">
        <v>1082</v>
      </c>
      <c r="E64" s="195" t="s">
        <v>1620</v>
      </c>
      <c r="F64" s="195" t="s">
        <v>1621</v>
      </c>
      <c r="G64" s="195" t="s">
        <v>1348</v>
      </c>
      <c r="H64" s="195" t="s">
        <v>1622</v>
      </c>
      <c r="I64" s="195" t="s">
        <v>1623</v>
      </c>
      <c r="J64" s="195" t="s">
        <v>1624</v>
      </c>
      <c r="K64" s="195" t="s">
        <v>1625</v>
      </c>
      <c r="L64" s="195" t="s">
        <v>1626</v>
      </c>
      <c r="M64" s="195" t="s">
        <v>1627</v>
      </c>
      <c r="N64" s="195" t="s">
        <v>1628</v>
      </c>
      <c r="O64" s="195" t="s">
        <v>1606</v>
      </c>
      <c r="P64" s="195" t="s">
        <v>1629</v>
      </c>
      <c r="Q64" s="195" t="s">
        <v>1630</v>
      </c>
      <c r="R64" s="195" t="s">
        <v>1631</v>
      </c>
      <c r="S64" s="195" t="s">
        <v>439</v>
      </c>
      <c r="T64" s="195" t="s">
        <v>439</v>
      </c>
    </row>
    <row r="65" spans="1:20">
      <c r="A65" s="1076" t="s">
        <v>1445</v>
      </c>
      <c r="B65" s="1076" t="s">
        <v>1446</v>
      </c>
      <c r="C65" s="1076" t="s">
        <v>1597</v>
      </c>
      <c r="D65" s="195" t="s">
        <v>1091</v>
      </c>
      <c r="E65" s="195" t="s">
        <v>1433</v>
      </c>
      <c r="F65" s="195" t="s">
        <v>1632</v>
      </c>
      <c r="G65" s="195" t="s">
        <v>1555</v>
      </c>
      <c r="H65" s="195" t="s">
        <v>1357</v>
      </c>
      <c r="I65" s="195" t="s">
        <v>1633</v>
      </c>
      <c r="J65" s="195" t="s">
        <v>1634</v>
      </c>
      <c r="K65" s="195" t="s">
        <v>1635</v>
      </c>
      <c r="L65" s="195" t="s">
        <v>1636</v>
      </c>
      <c r="M65" s="195" t="s">
        <v>1603</v>
      </c>
      <c r="N65" s="195" t="s">
        <v>1637</v>
      </c>
      <c r="O65" s="195" t="s">
        <v>1638</v>
      </c>
      <c r="P65" s="195" t="s">
        <v>1639</v>
      </c>
      <c r="Q65" s="195" t="s">
        <v>1640</v>
      </c>
      <c r="R65" s="195" t="s">
        <v>1641</v>
      </c>
      <c r="S65" s="195" t="s">
        <v>439</v>
      </c>
      <c r="T65" s="195" t="s">
        <v>439</v>
      </c>
    </row>
    <row r="66" spans="1:20">
      <c r="A66" s="1076" t="s">
        <v>1642</v>
      </c>
      <c r="B66" s="1076" t="s">
        <v>1446</v>
      </c>
      <c r="C66" s="1076" t="s">
        <v>1312</v>
      </c>
      <c r="D66" s="195" t="s">
        <v>1056</v>
      </c>
      <c r="E66" s="195" t="s">
        <v>1643</v>
      </c>
      <c r="F66" s="195" t="s">
        <v>1644</v>
      </c>
      <c r="G66" s="195" t="s">
        <v>1645</v>
      </c>
      <c r="H66" s="195" t="s">
        <v>1285</v>
      </c>
      <c r="I66" s="195" t="s">
        <v>1646</v>
      </c>
      <c r="J66" s="195" t="s">
        <v>1630</v>
      </c>
      <c r="K66" s="195" t="s">
        <v>1647</v>
      </c>
      <c r="L66" s="195" t="s">
        <v>1648</v>
      </c>
      <c r="M66" s="195" t="s">
        <v>1649</v>
      </c>
      <c r="N66" s="195" t="s">
        <v>1650</v>
      </c>
      <c r="O66" s="195" t="s">
        <v>1651</v>
      </c>
      <c r="P66" s="195" t="s">
        <v>1652</v>
      </c>
      <c r="Q66" s="195" t="s">
        <v>439</v>
      </c>
      <c r="R66" s="195" t="s">
        <v>439</v>
      </c>
      <c r="S66" s="195" t="s">
        <v>439</v>
      </c>
      <c r="T66" s="195" t="s">
        <v>439</v>
      </c>
    </row>
    <row r="67" spans="1:20">
      <c r="A67" s="1076" t="s">
        <v>1642</v>
      </c>
      <c r="B67" s="1076" t="s">
        <v>1446</v>
      </c>
      <c r="C67" s="1076" t="s">
        <v>1312</v>
      </c>
      <c r="D67" s="195" t="s">
        <v>1073</v>
      </c>
      <c r="E67" s="195" t="s">
        <v>1653</v>
      </c>
      <c r="F67" s="195" t="s">
        <v>1654</v>
      </c>
      <c r="G67" s="195" t="s">
        <v>1655</v>
      </c>
      <c r="H67" s="195" t="s">
        <v>1267</v>
      </c>
      <c r="I67" s="195" t="s">
        <v>1656</v>
      </c>
      <c r="J67" s="195" t="s">
        <v>1657</v>
      </c>
      <c r="K67" s="195" t="s">
        <v>1658</v>
      </c>
      <c r="L67" s="195" t="s">
        <v>1609</v>
      </c>
      <c r="M67" s="195" t="s">
        <v>1659</v>
      </c>
      <c r="N67" s="195" t="s">
        <v>1660</v>
      </c>
      <c r="O67" s="195" t="s">
        <v>1661</v>
      </c>
      <c r="P67" s="195" t="s">
        <v>1657</v>
      </c>
      <c r="Q67" s="195" t="s">
        <v>439</v>
      </c>
      <c r="R67" s="195" t="s">
        <v>439</v>
      </c>
      <c r="S67" s="195" t="s">
        <v>439</v>
      </c>
      <c r="T67" s="195" t="s">
        <v>439</v>
      </c>
    </row>
    <row r="68" spans="1:20">
      <c r="A68" s="1076" t="s">
        <v>1642</v>
      </c>
      <c r="B68" s="1076" t="s">
        <v>1446</v>
      </c>
      <c r="C68" s="1076" t="s">
        <v>1312</v>
      </c>
      <c r="D68" s="195" t="s">
        <v>1082</v>
      </c>
      <c r="E68" s="195" t="s">
        <v>1146</v>
      </c>
      <c r="F68" s="195" t="s">
        <v>1662</v>
      </c>
      <c r="G68" s="195" t="s">
        <v>1392</v>
      </c>
      <c r="H68" s="195" t="s">
        <v>1663</v>
      </c>
      <c r="I68" s="195" t="s">
        <v>1664</v>
      </c>
      <c r="J68" s="195" t="s">
        <v>1665</v>
      </c>
      <c r="K68" s="195" t="s">
        <v>1666</v>
      </c>
      <c r="L68" s="195" t="s">
        <v>1667</v>
      </c>
      <c r="M68" s="195" t="s">
        <v>1668</v>
      </c>
      <c r="N68" s="195" t="s">
        <v>1631</v>
      </c>
      <c r="O68" s="195" t="s">
        <v>1647</v>
      </c>
      <c r="P68" s="195" t="s">
        <v>1669</v>
      </c>
      <c r="Q68" s="195" t="s">
        <v>439</v>
      </c>
      <c r="R68" s="195" t="s">
        <v>439</v>
      </c>
      <c r="S68" s="195" t="s">
        <v>439</v>
      </c>
      <c r="T68" s="195" t="s">
        <v>439</v>
      </c>
    </row>
    <row r="69" spans="1:20">
      <c r="A69" s="1076" t="s">
        <v>1642</v>
      </c>
      <c r="B69" s="1076" t="s">
        <v>1446</v>
      </c>
      <c r="C69" s="1076" t="s">
        <v>1312</v>
      </c>
      <c r="D69" s="195" t="s">
        <v>1091</v>
      </c>
      <c r="E69" s="195" t="s">
        <v>1670</v>
      </c>
      <c r="F69" s="195" t="s">
        <v>1671</v>
      </c>
      <c r="G69" s="195" t="s">
        <v>1349</v>
      </c>
      <c r="H69" s="195" t="s">
        <v>1532</v>
      </c>
      <c r="I69" s="195" t="s">
        <v>1672</v>
      </c>
      <c r="J69" s="195" t="s">
        <v>1673</v>
      </c>
      <c r="K69" s="195" t="s">
        <v>1674</v>
      </c>
      <c r="L69" s="195" t="s">
        <v>1675</v>
      </c>
      <c r="M69" s="195" t="s">
        <v>1676</v>
      </c>
      <c r="N69" s="195" t="s">
        <v>1677</v>
      </c>
      <c r="O69" s="195" t="s">
        <v>1669</v>
      </c>
      <c r="P69" s="195" t="s">
        <v>1678</v>
      </c>
      <c r="Q69" s="195" t="s">
        <v>439</v>
      </c>
      <c r="R69" s="195" t="s">
        <v>439</v>
      </c>
      <c r="S69" s="195" t="s">
        <v>439</v>
      </c>
      <c r="T69" s="195" t="s">
        <v>439</v>
      </c>
    </row>
    <row r="70" spans="1:20">
      <c r="A70" s="1076" t="s">
        <v>1642</v>
      </c>
      <c r="B70" s="1076" t="s">
        <v>1446</v>
      </c>
      <c r="C70" s="1076" t="s">
        <v>1679</v>
      </c>
      <c r="D70" s="195" t="s">
        <v>1056</v>
      </c>
      <c r="E70" s="195" t="s">
        <v>1680</v>
      </c>
      <c r="F70" s="195" t="s">
        <v>1157</v>
      </c>
      <c r="G70" s="195" t="s">
        <v>1681</v>
      </c>
      <c r="H70" s="195" t="s">
        <v>1682</v>
      </c>
      <c r="I70" s="195" t="s">
        <v>1683</v>
      </c>
      <c r="J70" s="195" t="s">
        <v>1684</v>
      </c>
      <c r="K70" s="195" t="s">
        <v>1685</v>
      </c>
      <c r="L70" s="195" t="s">
        <v>1616</v>
      </c>
      <c r="M70" s="195" t="s">
        <v>1686</v>
      </c>
      <c r="N70" s="195" t="s">
        <v>1687</v>
      </c>
      <c r="O70" s="195" t="s">
        <v>1688</v>
      </c>
      <c r="P70" s="195" t="s">
        <v>1689</v>
      </c>
      <c r="Q70" s="195" t="s">
        <v>439</v>
      </c>
      <c r="R70" s="195" t="s">
        <v>439</v>
      </c>
      <c r="S70" s="195" t="s">
        <v>439</v>
      </c>
      <c r="T70" s="195" t="s">
        <v>439</v>
      </c>
    </row>
    <row r="71" spans="1:20">
      <c r="A71" s="1076" t="s">
        <v>1642</v>
      </c>
      <c r="B71" s="1076" t="s">
        <v>1446</v>
      </c>
      <c r="C71" s="1076" t="s">
        <v>1679</v>
      </c>
      <c r="D71" s="195" t="s">
        <v>1073</v>
      </c>
      <c r="E71" s="195" t="s">
        <v>1690</v>
      </c>
      <c r="F71" s="195" t="s">
        <v>1691</v>
      </c>
      <c r="G71" s="195" t="s">
        <v>1692</v>
      </c>
      <c r="H71" s="195" t="s">
        <v>1693</v>
      </c>
      <c r="I71" s="195" t="s">
        <v>1694</v>
      </c>
      <c r="J71" s="195" t="s">
        <v>1695</v>
      </c>
      <c r="K71" s="195" t="s">
        <v>1696</v>
      </c>
      <c r="L71" s="195" t="s">
        <v>1617</v>
      </c>
      <c r="M71" s="195" t="s">
        <v>1697</v>
      </c>
      <c r="N71" s="195" t="s">
        <v>1698</v>
      </c>
      <c r="O71" s="195" t="s">
        <v>1699</v>
      </c>
      <c r="P71" s="195" t="s">
        <v>1685</v>
      </c>
      <c r="Q71" s="195" t="s">
        <v>439</v>
      </c>
      <c r="R71" s="195" t="s">
        <v>439</v>
      </c>
      <c r="S71" s="195" t="s">
        <v>439</v>
      </c>
      <c r="T71" s="195" t="s">
        <v>439</v>
      </c>
    </row>
    <row r="72" spans="1:20">
      <c r="A72" s="1076" t="s">
        <v>1642</v>
      </c>
      <c r="B72" s="1076" t="s">
        <v>1446</v>
      </c>
      <c r="C72" s="1076" t="s">
        <v>1679</v>
      </c>
      <c r="D72" s="195" t="s">
        <v>1082</v>
      </c>
      <c r="E72" s="195" t="s">
        <v>1700</v>
      </c>
      <c r="F72" s="195" t="s">
        <v>1701</v>
      </c>
      <c r="G72" s="195" t="s">
        <v>1702</v>
      </c>
      <c r="H72" s="195" t="s">
        <v>1693</v>
      </c>
      <c r="I72" s="195" t="s">
        <v>1593</v>
      </c>
      <c r="J72" s="195" t="s">
        <v>1638</v>
      </c>
      <c r="K72" s="195" t="s">
        <v>1703</v>
      </c>
      <c r="L72" s="195" t="s">
        <v>1704</v>
      </c>
      <c r="M72" s="195" t="s">
        <v>1705</v>
      </c>
      <c r="N72" s="195" t="s">
        <v>1706</v>
      </c>
      <c r="O72" s="195" t="s">
        <v>1707</v>
      </c>
      <c r="P72" s="195" t="s">
        <v>1708</v>
      </c>
      <c r="Q72" s="195" t="s">
        <v>439</v>
      </c>
      <c r="R72" s="195" t="s">
        <v>439</v>
      </c>
      <c r="S72" s="195" t="s">
        <v>439</v>
      </c>
      <c r="T72" s="195" t="s">
        <v>439</v>
      </c>
    </row>
    <row r="73" spans="1:20">
      <c r="A73" s="1076" t="s">
        <v>1642</v>
      </c>
      <c r="B73" s="1076" t="s">
        <v>1446</v>
      </c>
      <c r="C73" s="1076" t="s">
        <v>1679</v>
      </c>
      <c r="D73" s="195" t="s">
        <v>1091</v>
      </c>
      <c r="E73" s="195" t="s">
        <v>1709</v>
      </c>
      <c r="F73" s="195" t="s">
        <v>1710</v>
      </c>
      <c r="G73" s="195" t="s">
        <v>1457</v>
      </c>
      <c r="H73" s="195" t="s">
        <v>1711</v>
      </c>
      <c r="I73" s="195" t="s">
        <v>1570</v>
      </c>
      <c r="J73" s="195" t="s">
        <v>1677</v>
      </c>
      <c r="K73" s="195" t="s">
        <v>1712</v>
      </c>
      <c r="L73" s="195" t="s">
        <v>1696</v>
      </c>
      <c r="M73" s="195" t="s">
        <v>1713</v>
      </c>
      <c r="N73" s="195" t="s">
        <v>1714</v>
      </c>
      <c r="O73" s="195" t="s">
        <v>1715</v>
      </c>
      <c r="P73" s="195" t="s">
        <v>1716</v>
      </c>
      <c r="Q73" s="195" t="s">
        <v>439</v>
      </c>
      <c r="R73" s="195" t="s">
        <v>439</v>
      </c>
      <c r="S73" s="195" t="s">
        <v>439</v>
      </c>
      <c r="T73" s="195" t="s">
        <v>439</v>
      </c>
    </row>
    <row r="74" spans="1:20">
      <c r="A74" s="1076" t="s">
        <v>1642</v>
      </c>
      <c r="B74" s="1076" t="s">
        <v>1446</v>
      </c>
      <c r="C74" s="1076" t="s">
        <v>1717</v>
      </c>
      <c r="D74" s="195" t="s">
        <v>1056</v>
      </c>
      <c r="E74" s="195" t="s">
        <v>1718</v>
      </c>
      <c r="F74" s="195" t="s">
        <v>1719</v>
      </c>
      <c r="G74" s="195" t="s">
        <v>1720</v>
      </c>
      <c r="H74" s="195" t="s">
        <v>1721</v>
      </c>
      <c r="I74" s="195" t="s">
        <v>1639</v>
      </c>
      <c r="J74" s="195" t="s">
        <v>1722</v>
      </c>
      <c r="K74" s="195" t="s">
        <v>1723</v>
      </c>
      <c r="L74" s="195" t="s">
        <v>1724</v>
      </c>
      <c r="M74" s="195" t="s">
        <v>1725</v>
      </c>
      <c r="N74" s="195" t="s">
        <v>1726</v>
      </c>
      <c r="O74" s="195" t="s">
        <v>1727</v>
      </c>
      <c r="P74" s="195" t="s">
        <v>1728</v>
      </c>
      <c r="Q74" s="195" t="s">
        <v>439</v>
      </c>
      <c r="R74" s="195" t="s">
        <v>439</v>
      </c>
      <c r="S74" s="195" t="s">
        <v>439</v>
      </c>
      <c r="T74" s="195" t="s">
        <v>439</v>
      </c>
    </row>
    <row r="75" spans="1:20">
      <c r="A75" s="1076" t="s">
        <v>1642</v>
      </c>
      <c r="B75" s="1076" t="s">
        <v>1446</v>
      </c>
      <c r="C75" s="1076" t="s">
        <v>1717</v>
      </c>
      <c r="D75" s="195" t="s">
        <v>1073</v>
      </c>
      <c r="E75" s="195" t="s">
        <v>1729</v>
      </c>
      <c r="F75" s="195" t="s">
        <v>1261</v>
      </c>
      <c r="G75" s="195" t="s">
        <v>1730</v>
      </c>
      <c r="H75" s="195" t="s">
        <v>1731</v>
      </c>
      <c r="I75" s="195" t="s">
        <v>1732</v>
      </c>
      <c r="J75" s="195" t="s">
        <v>1617</v>
      </c>
      <c r="K75" s="195" t="s">
        <v>1733</v>
      </c>
      <c r="L75" s="195" t="s">
        <v>1734</v>
      </c>
      <c r="M75" s="195" t="s">
        <v>1735</v>
      </c>
      <c r="N75" s="195" t="s">
        <v>1736</v>
      </c>
      <c r="O75" s="195" t="s">
        <v>1737</v>
      </c>
      <c r="P75" s="195" t="s">
        <v>1724</v>
      </c>
      <c r="Q75" s="195" t="s">
        <v>439</v>
      </c>
      <c r="R75" s="195" t="s">
        <v>439</v>
      </c>
      <c r="S75" s="195" t="s">
        <v>439</v>
      </c>
      <c r="T75" s="195" t="s">
        <v>439</v>
      </c>
    </row>
    <row r="76" spans="1:20">
      <c r="A76" s="1076" t="s">
        <v>1642</v>
      </c>
      <c r="B76" s="1076" t="s">
        <v>1446</v>
      </c>
      <c r="C76" s="1076" t="s">
        <v>1717</v>
      </c>
      <c r="D76" s="195" t="s">
        <v>1082</v>
      </c>
      <c r="E76" s="195" t="s">
        <v>1598</v>
      </c>
      <c r="F76" s="195" t="s">
        <v>1391</v>
      </c>
      <c r="G76" s="195" t="s">
        <v>1272</v>
      </c>
      <c r="H76" s="195" t="s">
        <v>1738</v>
      </c>
      <c r="I76" s="195" t="s">
        <v>1739</v>
      </c>
      <c r="J76" s="195" t="s">
        <v>1740</v>
      </c>
      <c r="K76" s="195" t="s">
        <v>1741</v>
      </c>
      <c r="L76" s="195" t="s">
        <v>1742</v>
      </c>
      <c r="M76" s="195" t="s">
        <v>1743</v>
      </c>
      <c r="N76" s="195" t="s">
        <v>1744</v>
      </c>
      <c r="O76" s="195" t="s">
        <v>1745</v>
      </c>
      <c r="P76" s="195" t="s">
        <v>1746</v>
      </c>
      <c r="Q76" s="195" t="s">
        <v>439</v>
      </c>
      <c r="R76" s="195" t="s">
        <v>439</v>
      </c>
      <c r="S76" s="195" t="s">
        <v>439</v>
      </c>
      <c r="T76" s="195" t="s">
        <v>439</v>
      </c>
    </row>
    <row r="77" spans="1:20">
      <c r="A77" s="1076" t="s">
        <v>1642</v>
      </c>
      <c r="B77" s="1076" t="s">
        <v>1446</v>
      </c>
      <c r="C77" s="1076" t="s">
        <v>1717</v>
      </c>
      <c r="D77" s="195" t="s">
        <v>1091</v>
      </c>
      <c r="E77" s="195" t="s">
        <v>1747</v>
      </c>
      <c r="F77" s="195" t="s">
        <v>1748</v>
      </c>
      <c r="G77" s="195" t="s">
        <v>1749</v>
      </c>
      <c r="H77" s="195" t="s">
        <v>1367</v>
      </c>
      <c r="I77" s="195" t="s">
        <v>1750</v>
      </c>
      <c r="J77" s="195" t="s">
        <v>1751</v>
      </c>
      <c r="K77" s="195" t="s">
        <v>1752</v>
      </c>
      <c r="L77" s="195" t="s">
        <v>1737</v>
      </c>
      <c r="M77" s="195" t="s">
        <v>1753</v>
      </c>
      <c r="N77" s="195" t="s">
        <v>1742</v>
      </c>
      <c r="O77" s="195" t="s">
        <v>1754</v>
      </c>
      <c r="P77" s="195" t="s">
        <v>1755</v>
      </c>
      <c r="Q77" s="195" t="s">
        <v>439</v>
      </c>
      <c r="R77" s="195" t="s">
        <v>439</v>
      </c>
      <c r="S77" s="195" t="s">
        <v>439</v>
      </c>
      <c r="T77" s="195" t="s">
        <v>439</v>
      </c>
    </row>
    <row r="78" spans="1:20">
      <c r="A78" s="1076" t="s">
        <v>1642</v>
      </c>
      <c r="B78" s="1076" t="s">
        <v>1446</v>
      </c>
      <c r="C78" s="1076" t="s">
        <v>1597</v>
      </c>
      <c r="D78" s="195" t="s">
        <v>1056</v>
      </c>
      <c r="E78" s="195" t="s">
        <v>1756</v>
      </c>
      <c r="F78" s="195" t="s">
        <v>1757</v>
      </c>
      <c r="G78" s="195" t="s">
        <v>1758</v>
      </c>
      <c r="H78" s="195" t="s">
        <v>1759</v>
      </c>
      <c r="I78" s="195" t="s">
        <v>1760</v>
      </c>
      <c r="J78" s="195" t="s">
        <v>1761</v>
      </c>
      <c r="K78" s="195" t="s">
        <v>1762</v>
      </c>
      <c r="L78" s="195" t="s">
        <v>1763</v>
      </c>
      <c r="M78" s="195" t="s">
        <v>1764</v>
      </c>
      <c r="N78" s="195" t="s">
        <v>1765</v>
      </c>
      <c r="O78" s="195" t="s">
        <v>1766</v>
      </c>
      <c r="P78" s="195" t="s">
        <v>1767</v>
      </c>
      <c r="Q78" s="195" t="s">
        <v>439</v>
      </c>
      <c r="R78" s="195" t="s">
        <v>439</v>
      </c>
      <c r="S78" s="195" t="s">
        <v>439</v>
      </c>
      <c r="T78" s="195" t="s">
        <v>439</v>
      </c>
    </row>
    <row r="79" spans="1:20">
      <c r="A79" s="1076" t="s">
        <v>1642</v>
      </c>
      <c r="B79" s="1076" t="s">
        <v>1446</v>
      </c>
      <c r="C79" s="1076" t="s">
        <v>1597</v>
      </c>
      <c r="D79" s="195" t="s">
        <v>1073</v>
      </c>
      <c r="E79" s="195" t="s">
        <v>1768</v>
      </c>
      <c r="F79" s="195" t="s">
        <v>1769</v>
      </c>
      <c r="G79" s="195" t="s">
        <v>1770</v>
      </c>
      <c r="H79" s="195" t="s">
        <v>1602</v>
      </c>
      <c r="I79" s="195" t="s">
        <v>1771</v>
      </c>
      <c r="J79" s="195" t="s">
        <v>1772</v>
      </c>
      <c r="K79" s="195" t="s">
        <v>1773</v>
      </c>
      <c r="L79" s="195" t="s">
        <v>1773</v>
      </c>
      <c r="M79" s="195" t="s">
        <v>1774</v>
      </c>
      <c r="N79" s="195" t="s">
        <v>1775</v>
      </c>
      <c r="O79" s="195" t="s">
        <v>1776</v>
      </c>
      <c r="P79" s="195" t="s">
        <v>1777</v>
      </c>
      <c r="Q79" s="195" t="s">
        <v>439</v>
      </c>
      <c r="R79" s="195" t="s">
        <v>439</v>
      </c>
      <c r="S79" s="195" t="s">
        <v>439</v>
      </c>
      <c r="T79" s="195" t="s">
        <v>439</v>
      </c>
    </row>
    <row r="80" spans="1:20">
      <c r="A80" s="1076" t="s">
        <v>1642</v>
      </c>
      <c r="B80" s="1076" t="s">
        <v>1446</v>
      </c>
      <c r="C80" s="1076" t="s">
        <v>1597</v>
      </c>
      <c r="D80" s="195" t="s">
        <v>1082</v>
      </c>
      <c r="E80" s="195" t="s">
        <v>1147</v>
      </c>
      <c r="F80" s="195" t="s">
        <v>1778</v>
      </c>
      <c r="G80" s="195" t="s">
        <v>1779</v>
      </c>
      <c r="H80" s="195" t="s">
        <v>1780</v>
      </c>
      <c r="I80" s="195" t="s">
        <v>1736</v>
      </c>
      <c r="J80" s="195" t="s">
        <v>1781</v>
      </c>
      <c r="K80" s="195" t="s">
        <v>1782</v>
      </c>
      <c r="L80" s="195" t="s">
        <v>1783</v>
      </c>
      <c r="M80" s="195" t="s">
        <v>1784</v>
      </c>
      <c r="N80" s="195" t="s">
        <v>1785</v>
      </c>
      <c r="O80" s="195" t="s">
        <v>1786</v>
      </c>
      <c r="P80" s="195" t="s">
        <v>1787</v>
      </c>
      <c r="Q80" s="195" t="s">
        <v>439</v>
      </c>
      <c r="R80" s="195" t="s">
        <v>439</v>
      </c>
      <c r="S80" s="195" t="s">
        <v>439</v>
      </c>
      <c r="T80" s="195" t="s">
        <v>439</v>
      </c>
    </row>
    <row r="81" spans="1:20">
      <c r="A81" s="1076" t="s">
        <v>1642</v>
      </c>
      <c r="B81" s="1076" t="s">
        <v>1446</v>
      </c>
      <c r="C81" s="1076" t="s">
        <v>1597</v>
      </c>
      <c r="D81" s="195" t="s">
        <v>1091</v>
      </c>
      <c r="E81" s="195" t="s">
        <v>1788</v>
      </c>
      <c r="F81" s="195" t="s">
        <v>1305</v>
      </c>
      <c r="G81" s="195" t="s">
        <v>1789</v>
      </c>
      <c r="H81" s="195" t="s">
        <v>1790</v>
      </c>
      <c r="I81" s="195" t="s">
        <v>1791</v>
      </c>
      <c r="J81" s="195" t="s">
        <v>1792</v>
      </c>
      <c r="K81" s="195" t="s">
        <v>1793</v>
      </c>
      <c r="L81" s="195" t="s">
        <v>1794</v>
      </c>
      <c r="M81" s="195" t="s">
        <v>1795</v>
      </c>
      <c r="N81" s="195" t="s">
        <v>1796</v>
      </c>
      <c r="O81" s="195" t="s">
        <v>1797</v>
      </c>
      <c r="P81" s="195" t="s">
        <v>1798</v>
      </c>
      <c r="Q81" s="195" t="s">
        <v>439</v>
      </c>
      <c r="R81" s="195" t="s">
        <v>439</v>
      </c>
      <c r="S81" s="195" t="s">
        <v>439</v>
      </c>
      <c r="T81" s="195" t="s">
        <v>439</v>
      </c>
    </row>
    <row r="82" spans="1:20">
      <c r="A82" s="1076" t="s">
        <v>1642</v>
      </c>
      <c r="B82" s="1076" t="s">
        <v>1446</v>
      </c>
      <c r="C82" s="1076" t="s">
        <v>1799</v>
      </c>
      <c r="D82" s="195" t="s">
        <v>1056</v>
      </c>
      <c r="E82" s="195" t="s">
        <v>1800</v>
      </c>
      <c r="F82" s="195" t="s">
        <v>1801</v>
      </c>
      <c r="G82" s="195" t="s">
        <v>1802</v>
      </c>
      <c r="H82" s="195" t="s">
        <v>1803</v>
      </c>
      <c r="I82" s="195" t="s">
        <v>1804</v>
      </c>
      <c r="J82" s="195" t="s">
        <v>1805</v>
      </c>
      <c r="K82" s="195" t="s">
        <v>1806</v>
      </c>
      <c r="L82" s="195" t="s">
        <v>1807</v>
      </c>
      <c r="M82" s="195" t="s">
        <v>1808</v>
      </c>
      <c r="N82" s="195" t="s">
        <v>1809</v>
      </c>
      <c r="O82" s="195" t="s">
        <v>1810</v>
      </c>
      <c r="P82" s="195" t="s">
        <v>1811</v>
      </c>
      <c r="Q82" s="195" t="s">
        <v>439</v>
      </c>
      <c r="R82" s="195" t="s">
        <v>439</v>
      </c>
      <c r="S82" s="195" t="s">
        <v>439</v>
      </c>
      <c r="T82" s="195" t="s">
        <v>439</v>
      </c>
    </row>
    <row r="83" spans="1:20">
      <c r="A83" s="1076" t="s">
        <v>1642</v>
      </c>
      <c r="B83" s="1076" t="s">
        <v>1446</v>
      </c>
      <c r="C83" s="1076" t="s">
        <v>1799</v>
      </c>
      <c r="D83" s="195" t="s">
        <v>1073</v>
      </c>
      <c r="E83" s="195" t="s">
        <v>1812</v>
      </c>
      <c r="F83" s="195" t="s">
        <v>1524</v>
      </c>
      <c r="G83" s="195" t="s">
        <v>1813</v>
      </c>
      <c r="H83" s="195" t="s">
        <v>1814</v>
      </c>
      <c r="I83" s="195" t="s">
        <v>1815</v>
      </c>
      <c r="J83" s="195" t="s">
        <v>1816</v>
      </c>
      <c r="K83" s="195" t="s">
        <v>1817</v>
      </c>
      <c r="L83" s="195" t="s">
        <v>1818</v>
      </c>
      <c r="M83" s="195" t="s">
        <v>1819</v>
      </c>
      <c r="N83" s="195" t="s">
        <v>1820</v>
      </c>
      <c r="O83" s="195" t="s">
        <v>1821</v>
      </c>
      <c r="P83" s="195" t="s">
        <v>1822</v>
      </c>
      <c r="Q83" s="195" t="s">
        <v>439</v>
      </c>
      <c r="R83" s="195" t="s">
        <v>439</v>
      </c>
      <c r="S83" s="195" t="s">
        <v>439</v>
      </c>
      <c r="T83" s="195" t="s">
        <v>439</v>
      </c>
    </row>
    <row r="84" spans="1:20">
      <c r="A84" s="1076" t="s">
        <v>1642</v>
      </c>
      <c r="B84" s="1076" t="s">
        <v>1446</v>
      </c>
      <c r="C84" s="1076" t="s">
        <v>1799</v>
      </c>
      <c r="D84" s="195" t="s">
        <v>1082</v>
      </c>
      <c r="E84" s="195" t="s">
        <v>1823</v>
      </c>
      <c r="F84" s="195" t="s">
        <v>1824</v>
      </c>
      <c r="G84" s="195" t="s">
        <v>1825</v>
      </c>
      <c r="H84" s="195" t="s">
        <v>1826</v>
      </c>
      <c r="I84" s="195" t="s">
        <v>1827</v>
      </c>
      <c r="J84" s="195" t="s">
        <v>1828</v>
      </c>
      <c r="K84" s="195" t="s">
        <v>1829</v>
      </c>
      <c r="L84" s="195" t="s">
        <v>1830</v>
      </c>
      <c r="M84" s="195" t="s">
        <v>1831</v>
      </c>
      <c r="N84" s="195" t="s">
        <v>1832</v>
      </c>
      <c r="O84" s="195" t="s">
        <v>1833</v>
      </c>
      <c r="P84" s="195" t="s">
        <v>1834</v>
      </c>
      <c r="Q84" s="195" t="s">
        <v>439</v>
      </c>
      <c r="R84" s="195" t="s">
        <v>439</v>
      </c>
      <c r="S84" s="195" t="s">
        <v>439</v>
      </c>
      <c r="T84" s="195" t="s">
        <v>439</v>
      </c>
    </row>
    <row r="85" spans="1:20">
      <c r="A85" s="1076" t="s">
        <v>1642</v>
      </c>
      <c r="B85" s="1076" t="s">
        <v>1446</v>
      </c>
      <c r="C85" s="1076" t="s">
        <v>1799</v>
      </c>
      <c r="D85" s="195" t="s">
        <v>1091</v>
      </c>
      <c r="E85" s="195" t="s">
        <v>1691</v>
      </c>
      <c r="F85" s="195" t="s">
        <v>1835</v>
      </c>
      <c r="G85" s="195" t="s">
        <v>1836</v>
      </c>
      <c r="H85" s="195" t="s">
        <v>1837</v>
      </c>
      <c r="I85" s="195" t="s">
        <v>1838</v>
      </c>
      <c r="J85" s="195" t="s">
        <v>1839</v>
      </c>
      <c r="K85" s="195" t="s">
        <v>1840</v>
      </c>
      <c r="L85" s="195" t="s">
        <v>1841</v>
      </c>
      <c r="M85" s="195" t="s">
        <v>1842</v>
      </c>
      <c r="N85" s="195" t="s">
        <v>1843</v>
      </c>
      <c r="O85" s="195" t="s">
        <v>1844</v>
      </c>
      <c r="P85" s="195" t="s">
        <v>1845</v>
      </c>
      <c r="Q85" s="195" t="s">
        <v>439</v>
      </c>
      <c r="R85" s="195" t="s">
        <v>439</v>
      </c>
      <c r="S85" s="195" t="s">
        <v>439</v>
      </c>
      <c r="T85" s="195" t="s">
        <v>439</v>
      </c>
    </row>
    <row r="86" spans="1:20">
      <c r="A86" s="1076" t="s">
        <v>1642</v>
      </c>
      <c r="B86" s="1076" t="s">
        <v>1446</v>
      </c>
      <c r="C86" s="1076" t="s">
        <v>1846</v>
      </c>
      <c r="D86" s="195" t="s">
        <v>1056</v>
      </c>
      <c r="E86" s="195" t="s">
        <v>1551</v>
      </c>
      <c r="F86" s="195" t="s">
        <v>1847</v>
      </c>
      <c r="G86" s="195" t="s">
        <v>1848</v>
      </c>
      <c r="H86" s="195" t="s">
        <v>1849</v>
      </c>
      <c r="I86" s="195" t="s">
        <v>1850</v>
      </c>
      <c r="J86" s="195" t="s">
        <v>1851</v>
      </c>
      <c r="K86" s="195" t="s">
        <v>1852</v>
      </c>
      <c r="L86" s="195" t="s">
        <v>1853</v>
      </c>
      <c r="M86" s="195" t="s">
        <v>1854</v>
      </c>
      <c r="N86" s="195" t="s">
        <v>1855</v>
      </c>
      <c r="O86" s="195" t="s">
        <v>1856</v>
      </c>
      <c r="P86" s="195" t="s">
        <v>1857</v>
      </c>
      <c r="Q86" s="195" t="s">
        <v>439</v>
      </c>
      <c r="R86" s="195" t="s">
        <v>439</v>
      </c>
      <c r="S86" s="195" t="s">
        <v>439</v>
      </c>
      <c r="T86" s="195" t="s">
        <v>439</v>
      </c>
    </row>
    <row r="87" spans="1:20">
      <c r="A87" s="1076" t="s">
        <v>1642</v>
      </c>
      <c r="B87" s="1076" t="s">
        <v>1446</v>
      </c>
      <c r="C87" s="1076" t="s">
        <v>1846</v>
      </c>
      <c r="D87" s="195" t="s">
        <v>1073</v>
      </c>
      <c r="E87" s="195" t="s">
        <v>1254</v>
      </c>
      <c r="F87" s="195" t="s">
        <v>1858</v>
      </c>
      <c r="G87" s="195" t="s">
        <v>1859</v>
      </c>
      <c r="H87" s="195" t="s">
        <v>1860</v>
      </c>
      <c r="I87" s="195" t="s">
        <v>1820</v>
      </c>
      <c r="J87" s="195" t="s">
        <v>1861</v>
      </c>
      <c r="K87" s="195" t="s">
        <v>1862</v>
      </c>
      <c r="L87" s="195" t="s">
        <v>1863</v>
      </c>
      <c r="M87" s="195" t="s">
        <v>1864</v>
      </c>
      <c r="N87" s="195" t="s">
        <v>1865</v>
      </c>
      <c r="O87" s="195" t="s">
        <v>1866</v>
      </c>
      <c r="P87" s="195" t="s">
        <v>1867</v>
      </c>
      <c r="Q87" s="195" t="s">
        <v>439</v>
      </c>
      <c r="R87" s="195" t="s">
        <v>439</v>
      </c>
      <c r="S87" s="195" t="s">
        <v>439</v>
      </c>
      <c r="T87" s="195" t="s">
        <v>439</v>
      </c>
    </row>
    <row r="88" spans="1:20">
      <c r="A88" s="1076" t="s">
        <v>1642</v>
      </c>
      <c r="B88" s="1076" t="s">
        <v>1446</v>
      </c>
      <c r="C88" s="1076" t="s">
        <v>1846</v>
      </c>
      <c r="D88" s="195" t="s">
        <v>1082</v>
      </c>
      <c r="E88" s="195" t="s">
        <v>1868</v>
      </c>
      <c r="F88" s="195" t="s">
        <v>1869</v>
      </c>
      <c r="G88" s="195" t="s">
        <v>1870</v>
      </c>
      <c r="H88" s="195" t="s">
        <v>1839</v>
      </c>
      <c r="I88" s="195" t="s">
        <v>1871</v>
      </c>
      <c r="J88" s="195" t="s">
        <v>1872</v>
      </c>
      <c r="K88" s="195" t="s">
        <v>1873</v>
      </c>
      <c r="L88" s="195" t="s">
        <v>1874</v>
      </c>
      <c r="M88" s="195" t="s">
        <v>1875</v>
      </c>
      <c r="N88" s="195" t="s">
        <v>1876</v>
      </c>
      <c r="O88" s="195" t="s">
        <v>1877</v>
      </c>
      <c r="P88" s="195" t="s">
        <v>1878</v>
      </c>
      <c r="Q88" s="195" t="s">
        <v>439</v>
      </c>
      <c r="R88" s="195" t="s">
        <v>439</v>
      </c>
      <c r="S88" s="195" t="s">
        <v>439</v>
      </c>
      <c r="T88" s="195" t="s">
        <v>439</v>
      </c>
    </row>
    <row r="89" spans="1:20">
      <c r="A89" s="1076" t="s">
        <v>1642</v>
      </c>
      <c r="B89" s="1076" t="s">
        <v>1446</v>
      </c>
      <c r="C89" s="1076" t="s">
        <v>1846</v>
      </c>
      <c r="D89" s="195" t="s">
        <v>1091</v>
      </c>
      <c r="E89" s="195" t="s">
        <v>1490</v>
      </c>
      <c r="F89" s="195" t="s">
        <v>1879</v>
      </c>
      <c r="G89" s="195" t="s">
        <v>1880</v>
      </c>
      <c r="H89" s="195" t="s">
        <v>1839</v>
      </c>
      <c r="I89" s="195" t="s">
        <v>1881</v>
      </c>
      <c r="J89" s="195" t="s">
        <v>1882</v>
      </c>
      <c r="K89" s="195" t="s">
        <v>1883</v>
      </c>
      <c r="L89" s="195" t="s">
        <v>1884</v>
      </c>
      <c r="M89" s="195" t="s">
        <v>1885</v>
      </c>
      <c r="N89" s="195" t="s">
        <v>1886</v>
      </c>
      <c r="O89" s="195" t="s">
        <v>1887</v>
      </c>
      <c r="P89" s="195" t="s">
        <v>1888</v>
      </c>
      <c r="Q89" s="195" t="s">
        <v>439</v>
      </c>
      <c r="R89" s="195" t="s">
        <v>439</v>
      </c>
      <c r="S89" s="195" t="s">
        <v>439</v>
      </c>
      <c r="T89" s="195" t="s">
        <v>439</v>
      </c>
    </row>
    <row r="90" spans="1:20">
      <c r="A90" s="1076" t="s">
        <v>1642</v>
      </c>
      <c r="B90" s="1076" t="s">
        <v>1446</v>
      </c>
      <c r="C90" s="1076" t="s">
        <v>1889</v>
      </c>
      <c r="D90" s="195" t="s">
        <v>1056</v>
      </c>
      <c r="E90" s="195" t="s">
        <v>1890</v>
      </c>
      <c r="F90" s="195" t="s">
        <v>1886</v>
      </c>
      <c r="G90" s="195" t="s">
        <v>1891</v>
      </c>
      <c r="H90" s="195" t="s">
        <v>1892</v>
      </c>
      <c r="I90" s="195" t="s">
        <v>1893</v>
      </c>
      <c r="J90" s="195" t="s">
        <v>1894</v>
      </c>
      <c r="K90" s="195" t="s">
        <v>1895</v>
      </c>
      <c r="L90" s="195" t="s">
        <v>1896</v>
      </c>
      <c r="M90" s="195" t="s">
        <v>1897</v>
      </c>
      <c r="N90" s="195" t="s">
        <v>1898</v>
      </c>
      <c r="O90" s="195" t="s">
        <v>1899</v>
      </c>
      <c r="P90" s="195" t="s">
        <v>1900</v>
      </c>
      <c r="Q90" s="195" t="s">
        <v>439</v>
      </c>
      <c r="R90" s="195" t="s">
        <v>439</v>
      </c>
      <c r="S90" s="195" t="s">
        <v>439</v>
      </c>
      <c r="T90" s="195" t="s">
        <v>439</v>
      </c>
    </row>
    <row r="91" spans="1:20">
      <c r="A91" s="1076" t="s">
        <v>1642</v>
      </c>
      <c r="B91" s="1076" t="s">
        <v>1446</v>
      </c>
      <c r="C91" s="1076" t="s">
        <v>1889</v>
      </c>
      <c r="D91" s="195" t="s">
        <v>1073</v>
      </c>
      <c r="E91" s="195" t="s">
        <v>1795</v>
      </c>
      <c r="F91" s="195" t="s">
        <v>1901</v>
      </c>
      <c r="G91" s="195" t="s">
        <v>1902</v>
      </c>
      <c r="H91" s="195" t="s">
        <v>1903</v>
      </c>
      <c r="I91" s="195" t="s">
        <v>1904</v>
      </c>
      <c r="J91" s="195" t="s">
        <v>1905</v>
      </c>
      <c r="K91" s="195" t="s">
        <v>1906</v>
      </c>
      <c r="L91" s="195" t="s">
        <v>1907</v>
      </c>
      <c r="M91" s="195" t="s">
        <v>1908</v>
      </c>
      <c r="N91" s="195" t="s">
        <v>1909</v>
      </c>
      <c r="O91" s="195" t="s">
        <v>1910</v>
      </c>
      <c r="P91" s="195" t="s">
        <v>1911</v>
      </c>
      <c r="Q91" s="195" t="s">
        <v>439</v>
      </c>
      <c r="R91" s="195" t="s">
        <v>439</v>
      </c>
      <c r="S91" s="195" t="s">
        <v>439</v>
      </c>
      <c r="T91" s="195" t="s">
        <v>439</v>
      </c>
    </row>
    <row r="92" spans="1:20">
      <c r="A92" s="1076" t="s">
        <v>1642</v>
      </c>
      <c r="B92" s="1076" t="s">
        <v>1446</v>
      </c>
      <c r="C92" s="1076" t="s">
        <v>1889</v>
      </c>
      <c r="D92" s="195" t="s">
        <v>1082</v>
      </c>
      <c r="E92" s="195" t="s">
        <v>1912</v>
      </c>
      <c r="F92" s="195" t="s">
        <v>1913</v>
      </c>
      <c r="G92" s="195" t="s">
        <v>1914</v>
      </c>
      <c r="H92" s="195" t="s">
        <v>1915</v>
      </c>
      <c r="I92" s="195" t="s">
        <v>1916</v>
      </c>
      <c r="J92" s="195" t="s">
        <v>1917</v>
      </c>
      <c r="K92" s="195" t="s">
        <v>1918</v>
      </c>
      <c r="L92" s="195" t="s">
        <v>1919</v>
      </c>
      <c r="M92" s="195" t="s">
        <v>1920</v>
      </c>
      <c r="N92" s="195" t="s">
        <v>1921</v>
      </c>
      <c r="O92" s="195" t="s">
        <v>1922</v>
      </c>
      <c r="P92" s="195" t="s">
        <v>1923</v>
      </c>
      <c r="Q92" s="195" t="s">
        <v>439</v>
      </c>
      <c r="R92" s="195" t="s">
        <v>439</v>
      </c>
      <c r="S92" s="195" t="s">
        <v>439</v>
      </c>
      <c r="T92" s="195" t="s">
        <v>439</v>
      </c>
    </row>
    <row r="93" spans="1:20">
      <c r="A93" s="1076" t="s">
        <v>1642</v>
      </c>
      <c r="B93" s="1076" t="s">
        <v>1446</v>
      </c>
      <c r="C93" s="1076" t="s">
        <v>1889</v>
      </c>
      <c r="D93" s="195" t="s">
        <v>1091</v>
      </c>
      <c r="E93" s="195" t="s">
        <v>1924</v>
      </c>
      <c r="F93" s="195" t="s">
        <v>1925</v>
      </c>
      <c r="G93" s="195" t="s">
        <v>1926</v>
      </c>
      <c r="H93" s="195" t="s">
        <v>1892</v>
      </c>
      <c r="I93" s="195" t="s">
        <v>1927</v>
      </c>
      <c r="J93" s="195" t="s">
        <v>1928</v>
      </c>
      <c r="K93" s="195" t="s">
        <v>1929</v>
      </c>
      <c r="L93" s="195" t="s">
        <v>1930</v>
      </c>
      <c r="M93" s="195" t="s">
        <v>1907</v>
      </c>
      <c r="N93" s="195" t="s">
        <v>1931</v>
      </c>
      <c r="O93" s="195" t="s">
        <v>1932</v>
      </c>
      <c r="P93" s="195" t="s">
        <v>1933</v>
      </c>
      <c r="Q93" s="195" t="s">
        <v>439</v>
      </c>
      <c r="R93" s="195" t="s">
        <v>439</v>
      </c>
      <c r="S93" s="195" t="s">
        <v>439</v>
      </c>
      <c r="T93" s="195" t="s">
        <v>439</v>
      </c>
    </row>
    <row r="94" spans="1:20">
      <c r="A94" s="1076" t="s">
        <v>1934</v>
      </c>
      <c r="B94" s="1076" t="s">
        <v>1935</v>
      </c>
      <c r="C94" s="1076" t="s">
        <v>1936</v>
      </c>
      <c r="D94" s="195" t="s">
        <v>1056</v>
      </c>
      <c r="E94" s="195" t="s">
        <v>1937</v>
      </c>
      <c r="F94" s="195" t="s">
        <v>1938</v>
      </c>
      <c r="G94" s="195" t="s">
        <v>1939</v>
      </c>
      <c r="H94" s="195" t="s">
        <v>1399</v>
      </c>
      <c r="I94" s="195" t="s">
        <v>1321</v>
      </c>
      <c r="J94" s="195" t="s">
        <v>1940</v>
      </c>
      <c r="K94" s="195" t="s">
        <v>1941</v>
      </c>
      <c r="L94" s="195" t="s">
        <v>1384</v>
      </c>
      <c r="M94" s="195" t="s">
        <v>439</v>
      </c>
      <c r="N94" s="195" t="s">
        <v>1942</v>
      </c>
      <c r="O94" s="195" t="s">
        <v>439</v>
      </c>
      <c r="P94" s="195" t="s">
        <v>439</v>
      </c>
      <c r="Q94" s="195" t="s">
        <v>439</v>
      </c>
      <c r="R94" s="195" t="s">
        <v>439</v>
      </c>
      <c r="S94" s="195" t="s">
        <v>439</v>
      </c>
      <c r="T94" s="195" t="s">
        <v>439</v>
      </c>
    </row>
    <row r="95" spans="1:20">
      <c r="A95" s="1076" t="s">
        <v>1934</v>
      </c>
      <c r="B95" s="1076" t="s">
        <v>1935</v>
      </c>
      <c r="C95" s="1076" t="s">
        <v>1936</v>
      </c>
      <c r="D95" s="195" t="s">
        <v>1073</v>
      </c>
      <c r="E95" s="195" t="s">
        <v>1154</v>
      </c>
      <c r="F95" s="195" t="s">
        <v>1943</v>
      </c>
      <c r="G95" s="195" t="s">
        <v>1944</v>
      </c>
      <c r="H95" s="195" t="s">
        <v>1945</v>
      </c>
      <c r="I95" s="195" t="s">
        <v>1556</v>
      </c>
      <c r="J95" s="195" t="s">
        <v>1383</v>
      </c>
      <c r="K95" s="195" t="s">
        <v>1946</v>
      </c>
      <c r="L95" s="195" t="s">
        <v>1947</v>
      </c>
      <c r="M95" s="195" t="s">
        <v>439</v>
      </c>
      <c r="N95" s="195" t="s">
        <v>1948</v>
      </c>
      <c r="O95" s="195" t="s">
        <v>439</v>
      </c>
      <c r="P95" s="195" t="s">
        <v>439</v>
      </c>
      <c r="Q95" s="195" t="s">
        <v>439</v>
      </c>
      <c r="R95" s="195" t="s">
        <v>439</v>
      </c>
      <c r="S95" s="195" t="s">
        <v>439</v>
      </c>
      <c r="T95" s="195" t="s">
        <v>439</v>
      </c>
    </row>
    <row r="96" spans="1:20">
      <c r="A96" s="1076" t="s">
        <v>1934</v>
      </c>
      <c r="B96" s="1076" t="s">
        <v>1935</v>
      </c>
      <c r="C96" s="1076" t="s">
        <v>1936</v>
      </c>
      <c r="D96" s="195" t="s">
        <v>1082</v>
      </c>
      <c r="E96" s="195" t="s">
        <v>1949</v>
      </c>
      <c r="F96" s="195" t="s">
        <v>1417</v>
      </c>
      <c r="G96" s="195" t="s">
        <v>1950</v>
      </c>
      <c r="H96" s="195" t="s">
        <v>1951</v>
      </c>
      <c r="I96" s="195" t="s">
        <v>1952</v>
      </c>
      <c r="J96" s="195" t="s">
        <v>1509</v>
      </c>
      <c r="K96" s="195" t="s">
        <v>1953</v>
      </c>
      <c r="L96" s="195" t="s">
        <v>1953</v>
      </c>
      <c r="M96" s="195" t="s">
        <v>439</v>
      </c>
      <c r="N96" s="195" t="s">
        <v>1954</v>
      </c>
      <c r="O96" s="195" t="s">
        <v>439</v>
      </c>
      <c r="P96" s="195" t="s">
        <v>439</v>
      </c>
      <c r="Q96" s="195" t="s">
        <v>439</v>
      </c>
      <c r="R96" s="195" t="s">
        <v>439</v>
      </c>
      <c r="S96" s="195" t="s">
        <v>439</v>
      </c>
      <c r="T96" s="195" t="s">
        <v>439</v>
      </c>
    </row>
    <row r="97" spans="1:20">
      <c r="A97" s="1076" t="s">
        <v>1934</v>
      </c>
      <c r="B97" s="1076" t="s">
        <v>1935</v>
      </c>
      <c r="C97" s="1076" t="s">
        <v>1936</v>
      </c>
      <c r="D97" s="195" t="s">
        <v>1091</v>
      </c>
      <c r="E97" s="195" t="s">
        <v>1955</v>
      </c>
      <c r="F97" s="195" t="s">
        <v>1956</v>
      </c>
      <c r="G97" s="195" t="s">
        <v>1957</v>
      </c>
      <c r="H97" s="195" t="s">
        <v>1158</v>
      </c>
      <c r="I97" s="195" t="s">
        <v>1958</v>
      </c>
      <c r="J97" s="195" t="s">
        <v>1959</v>
      </c>
      <c r="K97" s="195" t="s">
        <v>1455</v>
      </c>
      <c r="L97" s="195" t="s">
        <v>1960</v>
      </c>
      <c r="M97" s="195" t="s">
        <v>439</v>
      </c>
      <c r="N97" s="195" t="s">
        <v>1961</v>
      </c>
      <c r="O97" s="195" t="s">
        <v>439</v>
      </c>
      <c r="P97" s="195" t="s">
        <v>439</v>
      </c>
      <c r="Q97" s="195" t="s">
        <v>439</v>
      </c>
      <c r="R97" s="195" t="s">
        <v>439</v>
      </c>
      <c r="S97" s="195" t="s">
        <v>439</v>
      </c>
      <c r="T97" s="195" t="s">
        <v>439</v>
      </c>
    </row>
    <row r="98" spans="1:20">
      <c r="A98" s="1076" t="s">
        <v>1934</v>
      </c>
      <c r="B98" s="1076" t="s">
        <v>1935</v>
      </c>
      <c r="C98" s="1076" t="s">
        <v>1962</v>
      </c>
      <c r="D98" s="195" t="s">
        <v>1056</v>
      </c>
      <c r="E98" s="195" t="s">
        <v>1963</v>
      </c>
      <c r="F98" s="195" t="s">
        <v>1125</v>
      </c>
      <c r="G98" s="195" t="s">
        <v>1964</v>
      </c>
      <c r="H98" s="195" t="s">
        <v>1253</v>
      </c>
      <c r="I98" s="195" t="s">
        <v>1965</v>
      </c>
      <c r="J98" s="195" t="s">
        <v>1966</v>
      </c>
      <c r="K98" s="195" t="s">
        <v>1579</v>
      </c>
      <c r="L98" s="195" t="s">
        <v>1967</v>
      </c>
      <c r="M98" s="195" t="s">
        <v>439</v>
      </c>
      <c r="N98" s="195" t="s">
        <v>1968</v>
      </c>
      <c r="O98" s="195" t="s">
        <v>439</v>
      </c>
      <c r="P98" s="195" t="s">
        <v>439</v>
      </c>
      <c r="Q98" s="195" t="s">
        <v>439</v>
      </c>
      <c r="R98" s="195" t="s">
        <v>439</v>
      </c>
      <c r="S98" s="195" t="s">
        <v>439</v>
      </c>
      <c r="T98" s="195" t="s">
        <v>439</v>
      </c>
    </row>
    <row r="99" spans="1:20">
      <c r="A99" s="1076" t="s">
        <v>1934</v>
      </c>
      <c r="B99" s="1076" t="s">
        <v>1935</v>
      </c>
      <c r="C99" s="1076" t="s">
        <v>1962</v>
      </c>
      <c r="D99" s="195" t="s">
        <v>1073</v>
      </c>
      <c r="E99" s="195" t="s">
        <v>1969</v>
      </c>
      <c r="F99" s="195" t="s">
        <v>1970</v>
      </c>
      <c r="G99" s="195" t="s">
        <v>1471</v>
      </c>
      <c r="H99" s="195" t="s">
        <v>1971</v>
      </c>
      <c r="I99" s="195" t="s">
        <v>1972</v>
      </c>
      <c r="J99" s="195" t="s">
        <v>1600</v>
      </c>
      <c r="K99" s="195" t="s">
        <v>1973</v>
      </c>
      <c r="L99" s="195" t="s">
        <v>1974</v>
      </c>
      <c r="M99" s="195" t="s">
        <v>439</v>
      </c>
      <c r="N99" s="195" t="s">
        <v>1732</v>
      </c>
      <c r="O99" s="195" t="s">
        <v>439</v>
      </c>
      <c r="P99" s="195" t="s">
        <v>439</v>
      </c>
      <c r="Q99" s="195" t="s">
        <v>439</v>
      </c>
      <c r="R99" s="195" t="s">
        <v>439</v>
      </c>
      <c r="S99" s="195" t="s">
        <v>439</v>
      </c>
      <c r="T99" s="195" t="s">
        <v>439</v>
      </c>
    </row>
    <row r="100" spans="1:20">
      <c r="A100" s="1076" t="s">
        <v>1934</v>
      </c>
      <c r="B100" s="1076" t="s">
        <v>1935</v>
      </c>
      <c r="C100" s="1076" t="s">
        <v>1962</v>
      </c>
      <c r="D100" s="195" t="s">
        <v>1082</v>
      </c>
      <c r="E100" s="195" t="s">
        <v>1416</v>
      </c>
      <c r="F100" s="195" t="s">
        <v>1975</v>
      </c>
      <c r="G100" s="195" t="s">
        <v>1122</v>
      </c>
      <c r="H100" s="195" t="s">
        <v>1484</v>
      </c>
      <c r="I100" s="195" t="s">
        <v>1323</v>
      </c>
      <c r="J100" s="195" t="s">
        <v>1976</v>
      </c>
      <c r="K100" s="195" t="s">
        <v>1977</v>
      </c>
      <c r="L100" s="195" t="s">
        <v>1977</v>
      </c>
      <c r="M100" s="195" t="s">
        <v>439</v>
      </c>
      <c r="N100" s="195" t="s">
        <v>1978</v>
      </c>
      <c r="O100" s="195" t="s">
        <v>439</v>
      </c>
      <c r="P100" s="195" t="s">
        <v>439</v>
      </c>
      <c r="Q100" s="195" t="s">
        <v>439</v>
      </c>
      <c r="R100" s="195" t="s">
        <v>439</v>
      </c>
      <c r="S100" s="195" t="s">
        <v>439</v>
      </c>
      <c r="T100" s="195" t="s">
        <v>439</v>
      </c>
    </row>
    <row r="101" spans="1:20">
      <c r="A101" s="1076" t="s">
        <v>1934</v>
      </c>
      <c r="B101" s="1076" t="s">
        <v>1935</v>
      </c>
      <c r="C101" s="1076" t="s">
        <v>1962</v>
      </c>
      <c r="D101" s="195" t="s">
        <v>1091</v>
      </c>
      <c r="E101" s="195" t="s">
        <v>1979</v>
      </c>
      <c r="F101" s="195" t="s">
        <v>1980</v>
      </c>
      <c r="G101" s="195" t="s">
        <v>1981</v>
      </c>
      <c r="H101" s="195" t="s">
        <v>1982</v>
      </c>
      <c r="I101" s="195" t="s">
        <v>1305</v>
      </c>
      <c r="J101" s="195" t="s">
        <v>1285</v>
      </c>
      <c r="K101" s="195" t="s">
        <v>1983</v>
      </c>
      <c r="L101" s="195" t="s">
        <v>1983</v>
      </c>
      <c r="M101" s="195" t="s">
        <v>439</v>
      </c>
      <c r="N101" s="195" t="s">
        <v>1984</v>
      </c>
      <c r="O101" s="195" t="s">
        <v>439</v>
      </c>
      <c r="P101" s="195" t="s">
        <v>439</v>
      </c>
      <c r="Q101" s="195" t="s">
        <v>439</v>
      </c>
      <c r="R101" s="195" t="s">
        <v>439</v>
      </c>
      <c r="S101" s="195" t="s">
        <v>439</v>
      </c>
      <c r="T101" s="195" t="s">
        <v>439</v>
      </c>
    </row>
    <row r="102" spans="1:20">
      <c r="A102" s="1076" t="s">
        <v>1934</v>
      </c>
      <c r="B102" s="1076" t="s">
        <v>1935</v>
      </c>
      <c r="C102" s="1076" t="s">
        <v>1985</v>
      </c>
      <c r="D102" s="195" t="s">
        <v>1056</v>
      </c>
      <c r="E102" s="195" t="s">
        <v>1986</v>
      </c>
      <c r="F102" s="195" t="s">
        <v>1987</v>
      </c>
      <c r="G102" s="195" t="s">
        <v>1988</v>
      </c>
      <c r="H102" s="195" t="s">
        <v>1372</v>
      </c>
      <c r="I102" s="195" t="s">
        <v>1989</v>
      </c>
      <c r="J102" s="195" t="s">
        <v>1990</v>
      </c>
      <c r="K102" s="195" t="s">
        <v>1991</v>
      </c>
      <c r="L102" s="195" t="s">
        <v>1992</v>
      </c>
      <c r="M102" s="195" t="s">
        <v>439</v>
      </c>
      <c r="N102" s="195" t="s">
        <v>1993</v>
      </c>
      <c r="O102" s="195" t="s">
        <v>439</v>
      </c>
      <c r="P102" s="195" t="s">
        <v>439</v>
      </c>
      <c r="Q102" s="195" t="s">
        <v>439</v>
      </c>
      <c r="R102" s="195" t="s">
        <v>439</v>
      </c>
      <c r="S102" s="195" t="s">
        <v>439</v>
      </c>
      <c r="T102" s="195" t="s">
        <v>439</v>
      </c>
    </row>
    <row r="103" spans="1:20">
      <c r="A103" s="1076" t="s">
        <v>1934</v>
      </c>
      <c r="B103" s="1076" t="s">
        <v>1935</v>
      </c>
      <c r="C103" s="1076" t="s">
        <v>1985</v>
      </c>
      <c r="D103" s="195" t="s">
        <v>1073</v>
      </c>
      <c r="E103" s="195" t="s">
        <v>1994</v>
      </c>
      <c r="F103" s="195" t="s">
        <v>1995</v>
      </c>
      <c r="G103" s="195" t="s">
        <v>1549</v>
      </c>
      <c r="H103" s="195" t="s">
        <v>1996</v>
      </c>
      <c r="I103" s="195" t="s">
        <v>1997</v>
      </c>
      <c r="J103" s="195" t="s">
        <v>1998</v>
      </c>
      <c r="K103" s="195" t="s">
        <v>1999</v>
      </c>
      <c r="L103" s="195" t="s">
        <v>2000</v>
      </c>
      <c r="M103" s="195" t="s">
        <v>439</v>
      </c>
      <c r="N103" s="195" t="s">
        <v>2001</v>
      </c>
      <c r="O103" s="195" t="s">
        <v>439</v>
      </c>
      <c r="P103" s="195" t="s">
        <v>439</v>
      </c>
      <c r="Q103" s="195" t="s">
        <v>439</v>
      </c>
      <c r="R103" s="195" t="s">
        <v>439</v>
      </c>
      <c r="S103" s="195" t="s">
        <v>439</v>
      </c>
      <c r="T103" s="195" t="s">
        <v>439</v>
      </c>
    </row>
    <row r="104" spans="1:20">
      <c r="A104" s="1076" t="s">
        <v>1934</v>
      </c>
      <c r="B104" s="1076" t="s">
        <v>1935</v>
      </c>
      <c r="C104" s="1076" t="s">
        <v>1985</v>
      </c>
      <c r="D104" s="195" t="s">
        <v>1082</v>
      </c>
      <c r="E104" s="195" t="s">
        <v>2002</v>
      </c>
      <c r="F104" s="195" t="s">
        <v>2003</v>
      </c>
      <c r="G104" s="195" t="s">
        <v>2004</v>
      </c>
      <c r="H104" s="195" t="s">
        <v>1553</v>
      </c>
      <c r="I104" s="195" t="s">
        <v>1502</v>
      </c>
      <c r="J104" s="195" t="s">
        <v>2005</v>
      </c>
      <c r="K104" s="195" t="s">
        <v>2006</v>
      </c>
      <c r="L104" s="195" t="s">
        <v>2007</v>
      </c>
      <c r="M104" s="195" t="s">
        <v>439</v>
      </c>
      <c r="N104" s="195" t="s">
        <v>2008</v>
      </c>
      <c r="O104" s="195" t="s">
        <v>439</v>
      </c>
      <c r="P104" s="195" t="s">
        <v>439</v>
      </c>
      <c r="Q104" s="195" t="s">
        <v>439</v>
      </c>
      <c r="R104" s="195" t="s">
        <v>439</v>
      </c>
      <c r="S104" s="195" t="s">
        <v>439</v>
      </c>
      <c r="T104" s="195" t="s">
        <v>439</v>
      </c>
    </row>
    <row r="105" spans="1:20">
      <c r="A105" s="1076" t="s">
        <v>1934</v>
      </c>
      <c r="B105" s="1076" t="s">
        <v>1935</v>
      </c>
      <c r="C105" s="1076" t="s">
        <v>1985</v>
      </c>
      <c r="D105" s="195" t="s">
        <v>1091</v>
      </c>
      <c r="E105" s="195" t="s">
        <v>1339</v>
      </c>
      <c r="F105" s="195" t="s">
        <v>2009</v>
      </c>
      <c r="G105" s="195" t="s">
        <v>1062</v>
      </c>
      <c r="H105" s="195" t="s">
        <v>1349</v>
      </c>
      <c r="I105" s="195" t="s">
        <v>1466</v>
      </c>
      <c r="J105" s="195" t="s">
        <v>2010</v>
      </c>
      <c r="K105" s="195" t="s">
        <v>2011</v>
      </c>
      <c r="L105" s="195" t="s">
        <v>2012</v>
      </c>
      <c r="M105" s="195" t="s">
        <v>439</v>
      </c>
      <c r="N105" s="195" t="s">
        <v>2013</v>
      </c>
      <c r="O105" s="195" t="s">
        <v>439</v>
      </c>
      <c r="P105" s="195" t="s">
        <v>439</v>
      </c>
      <c r="Q105" s="195" t="s">
        <v>439</v>
      </c>
      <c r="R105" s="195" t="s">
        <v>439</v>
      </c>
      <c r="S105" s="195" t="s">
        <v>439</v>
      </c>
      <c r="T105" s="195" t="s">
        <v>439</v>
      </c>
    </row>
    <row r="106" spans="1:20">
      <c r="A106" s="1076" t="s">
        <v>1934</v>
      </c>
      <c r="B106" s="1076" t="s">
        <v>1935</v>
      </c>
      <c r="C106" s="1076" t="s">
        <v>2014</v>
      </c>
      <c r="D106" s="195" t="s">
        <v>1056</v>
      </c>
      <c r="E106" s="195" t="s">
        <v>2015</v>
      </c>
      <c r="F106" s="195" t="s">
        <v>1323</v>
      </c>
      <c r="G106" s="195" t="s">
        <v>1369</v>
      </c>
      <c r="H106" s="195" t="s">
        <v>2016</v>
      </c>
      <c r="I106" s="195" t="s">
        <v>2017</v>
      </c>
      <c r="J106" s="195" t="s">
        <v>2018</v>
      </c>
      <c r="K106" s="195" t="s">
        <v>2019</v>
      </c>
      <c r="L106" s="195" t="s">
        <v>1804</v>
      </c>
      <c r="M106" s="195" t="s">
        <v>439</v>
      </c>
      <c r="N106" s="195" t="s">
        <v>2020</v>
      </c>
      <c r="O106" s="195" t="s">
        <v>439</v>
      </c>
      <c r="P106" s="195" t="s">
        <v>439</v>
      </c>
      <c r="Q106" s="195" t="s">
        <v>439</v>
      </c>
      <c r="R106" s="195" t="s">
        <v>439</v>
      </c>
      <c r="S106" s="195" t="s">
        <v>439</v>
      </c>
      <c r="T106" s="195" t="s">
        <v>439</v>
      </c>
    </row>
    <row r="107" spans="1:20">
      <c r="A107" s="1076" t="s">
        <v>1934</v>
      </c>
      <c r="B107" s="1076" t="s">
        <v>1935</v>
      </c>
      <c r="C107" s="1076" t="s">
        <v>2014</v>
      </c>
      <c r="D107" s="195" t="s">
        <v>1073</v>
      </c>
      <c r="E107" s="195" t="s">
        <v>2021</v>
      </c>
      <c r="F107" s="195" t="s">
        <v>2022</v>
      </c>
      <c r="G107" s="195" t="s">
        <v>1652</v>
      </c>
      <c r="H107" s="195" t="s">
        <v>2023</v>
      </c>
      <c r="I107" s="195" t="s">
        <v>2024</v>
      </c>
      <c r="J107" s="195" t="s">
        <v>2025</v>
      </c>
      <c r="K107" s="195" t="s">
        <v>2026</v>
      </c>
      <c r="L107" s="195" t="s">
        <v>2027</v>
      </c>
      <c r="M107" s="195" t="s">
        <v>439</v>
      </c>
      <c r="N107" s="195" t="s">
        <v>2028</v>
      </c>
      <c r="O107" s="195" t="s">
        <v>439</v>
      </c>
      <c r="P107" s="195" t="s">
        <v>439</v>
      </c>
      <c r="Q107" s="195" t="s">
        <v>439</v>
      </c>
      <c r="R107" s="195" t="s">
        <v>439</v>
      </c>
      <c r="S107" s="195" t="s">
        <v>439</v>
      </c>
      <c r="T107" s="195" t="s">
        <v>439</v>
      </c>
    </row>
    <row r="108" spans="1:20">
      <c r="A108" s="1076" t="s">
        <v>1934</v>
      </c>
      <c r="B108" s="1076" t="s">
        <v>1935</v>
      </c>
      <c r="C108" s="1076" t="s">
        <v>2014</v>
      </c>
      <c r="D108" s="195" t="s">
        <v>1082</v>
      </c>
      <c r="E108" s="195" t="s">
        <v>2029</v>
      </c>
      <c r="F108" s="195" t="s">
        <v>2030</v>
      </c>
      <c r="G108" s="195" t="s">
        <v>2031</v>
      </c>
      <c r="H108" s="195" t="s">
        <v>1272</v>
      </c>
      <c r="I108" s="195" t="s">
        <v>2032</v>
      </c>
      <c r="J108" s="195" t="s">
        <v>2033</v>
      </c>
      <c r="K108" s="195" t="s">
        <v>1623</v>
      </c>
      <c r="L108" s="195" t="s">
        <v>2034</v>
      </c>
      <c r="M108" s="195" t="s">
        <v>439</v>
      </c>
      <c r="N108" s="195" t="s">
        <v>2035</v>
      </c>
      <c r="O108" s="195" t="s">
        <v>439</v>
      </c>
      <c r="P108" s="195" t="s">
        <v>439</v>
      </c>
      <c r="Q108" s="195" t="s">
        <v>439</v>
      </c>
      <c r="R108" s="195" t="s">
        <v>439</v>
      </c>
      <c r="S108" s="195" t="s">
        <v>439</v>
      </c>
      <c r="T108" s="195" t="s">
        <v>439</v>
      </c>
    </row>
    <row r="109" spans="1:20">
      <c r="A109" s="1076" t="s">
        <v>1934</v>
      </c>
      <c r="B109" s="1076" t="s">
        <v>1935</v>
      </c>
      <c r="C109" s="1076" t="s">
        <v>2014</v>
      </c>
      <c r="D109" s="195" t="s">
        <v>1091</v>
      </c>
      <c r="E109" s="195" t="s">
        <v>2036</v>
      </c>
      <c r="F109" s="195" t="s">
        <v>2037</v>
      </c>
      <c r="G109" s="195" t="s">
        <v>2038</v>
      </c>
      <c r="H109" s="195" t="s">
        <v>1359</v>
      </c>
      <c r="I109" s="195" t="s">
        <v>2039</v>
      </c>
      <c r="J109" s="195" t="s">
        <v>2040</v>
      </c>
      <c r="K109" s="195" t="s">
        <v>1567</v>
      </c>
      <c r="L109" s="195" t="s">
        <v>1593</v>
      </c>
      <c r="M109" s="195" t="s">
        <v>439</v>
      </c>
      <c r="N109" s="195" t="s">
        <v>2041</v>
      </c>
      <c r="O109" s="195" t="s">
        <v>439</v>
      </c>
      <c r="P109" s="195" t="s">
        <v>439</v>
      </c>
      <c r="Q109" s="195" t="s">
        <v>439</v>
      </c>
      <c r="R109" s="195" t="s">
        <v>439</v>
      </c>
      <c r="S109" s="195" t="s">
        <v>439</v>
      </c>
      <c r="T109" s="195" t="s">
        <v>439</v>
      </c>
    </row>
    <row r="110" spans="1:20">
      <c r="A110" s="1076" t="s">
        <v>1934</v>
      </c>
      <c r="B110" s="1076" t="s">
        <v>1446</v>
      </c>
      <c r="C110" s="1076" t="s">
        <v>1262</v>
      </c>
      <c r="D110" s="195" t="s">
        <v>1056</v>
      </c>
      <c r="E110" s="195" t="s">
        <v>1937</v>
      </c>
      <c r="F110" s="195" t="s">
        <v>1938</v>
      </c>
      <c r="G110" s="195" t="s">
        <v>1939</v>
      </c>
      <c r="H110" s="195" t="s">
        <v>1399</v>
      </c>
      <c r="I110" s="195" t="s">
        <v>1321</v>
      </c>
      <c r="J110" s="195" t="s">
        <v>1940</v>
      </c>
      <c r="K110" s="195" t="s">
        <v>1941</v>
      </c>
      <c r="L110" s="195" t="s">
        <v>1384</v>
      </c>
      <c r="M110" s="195" t="s">
        <v>1384</v>
      </c>
      <c r="N110" s="195" t="s">
        <v>1942</v>
      </c>
      <c r="O110" s="195" t="s">
        <v>2042</v>
      </c>
      <c r="P110" s="195" t="s">
        <v>1572</v>
      </c>
      <c r="Q110" s="195" t="s">
        <v>439</v>
      </c>
      <c r="R110" s="195" t="s">
        <v>439</v>
      </c>
      <c r="S110" s="195" t="s">
        <v>439</v>
      </c>
      <c r="T110" s="195" t="s">
        <v>439</v>
      </c>
    </row>
    <row r="111" spans="1:20">
      <c r="A111" s="1076" t="s">
        <v>1934</v>
      </c>
      <c r="B111" s="1076" t="s">
        <v>1446</v>
      </c>
      <c r="C111" s="1076" t="s">
        <v>1262</v>
      </c>
      <c r="D111" s="195" t="s">
        <v>1073</v>
      </c>
      <c r="E111" s="195" t="s">
        <v>2043</v>
      </c>
      <c r="F111" s="195" t="s">
        <v>2044</v>
      </c>
      <c r="G111" s="195" t="s">
        <v>1354</v>
      </c>
      <c r="H111" s="195" t="s">
        <v>2045</v>
      </c>
      <c r="I111" s="195" t="s">
        <v>1284</v>
      </c>
      <c r="J111" s="195" t="s">
        <v>2046</v>
      </c>
      <c r="K111" s="195" t="s">
        <v>2047</v>
      </c>
      <c r="L111" s="195" t="s">
        <v>2048</v>
      </c>
      <c r="M111" s="195" t="s">
        <v>2049</v>
      </c>
      <c r="N111" s="195" t="s">
        <v>2050</v>
      </c>
      <c r="O111" s="195" t="s">
        <v>1584</v>
      </c>
      <c r="P111" s="195" t="s">
        <v>2051</v>
      </c>
      <c r="Q111" s="195" t="s">
        <v>439</v>
      </c>
      <c r="R111" s="195" t="s">
        <v>439</v>
      </c>
      <c r="S111" s="195" t="s">
        <v>439</v>
      </c>
      <c r="T111" s="195" t="s">
        <v>439</v>
      </c>
    </row>
    <row r="112" spans="1:20">
      <c r="A112" s="1076" t="s">
        <v>1934</v>
      </c>
      <c r="B112" s="1076" t="s">
        <v>1446</v>
      </c>
      <c r="C112" s="1076" t="s">
        <v>1262</v>
      </c>
      <c r="D112" s="195" t="s">
        <v>1082</v>
      </c>
      <c r="E112" s="195" t="s">
        <v>2052</v>
      </c>
      <c r="F112" s="195" t="s">
        <v>1586</v>
      </c>
      <c r="G112" s="195" t="s">
        <v>1247</v>
      </c>
      <c r="H112" s="195" t="s">
        <v>2053</v>
      </c>
      <c r="I112" s="195" t="s">
        <v>1294</v>
      </c>
      <c r="J112" s="195" t="s">
        <v>1941</v>
      </c>
      <c r="K112" s="195" t="s">
        <v>2054</v>
      </c>
      <c r="L112" s="195" t="s">
        <v>2055</v>
      </c>
      <c r="M112" s="195" t="s">
        <v>1383</v>
      </c>
      <c r="N112" s="195" t="s">
        <v>2056</v>
      </c>
      <c r="O112" s="195" t="s">
        <v>2006</v>
      </c>
      <c r="P112" s="195" t="s">
        <v>2012</v>
      </c>
      <c r="Q112" s="195" t="s">
        <v>439</v>
      </c>
      <c r="R112" s="195" t="s">
        <v>439</v>
      </c>
      <c r="S112" s="195" t="s">
        <v>439</v>
      </c>
      <c r="T112" s="195" t="s">
        <v>439</v>
      </c>
    </row>
    <row r="113" spans="1:20">
      <c r="A113" s="1076" t="s">
        <v>1934</v>
      </c>
      <c r="B113" s="1076" t="s">
        <v>1446</v>
      </c>
      <c r="C113" s="1076" t="s">
        <v>1262</v>
      </c>
      <c r="D113" s="195" t="s">
        <v>1091</v>
      </c>
      <c r="E113" s="195" t="s">
        <v>2057</v>
      </c>
      <c r="F113" s="195" t="s">
        <v>2058</v>
      </c>
      <c r="G113" s="195" t="s">
        <v>2059</v>
      </c>
      <c r="H113" s="195" t="s">
        <v>2060</v>
      </c>
      <c r="I113" s="195" t="s">
        <v>1283</v>
      </c>
      <c r="J113" s="195" t="s">
        <v>1395</v>
      </c>
      <c r="K113" s="195" t="s">
        <v>2061</v>
      </c>
      <c r="L113" s="195" t="s">
        <v>2062</v>
      </c>
      <c r="M113" s="195" t="s">
        <v>2063</v>
      </c>
      <c r="N113" s="195" t="s">
        <v>2064</v>
      </c>
      <c r="O113" s="195" t="s">
        <v>2065</v>
      </c>
      <c r="P113" s="195" t="s">
        <v>2066</v>
      </c>
      <c r="Q113" s="195" t="s">
        <v>439</v>
      </c>
      <c r="R113" s="195" t="s">
        <v>439</v>
      </c>
      <c r="S113" s="195" t="s">
        <v>439</v>
      </c>
      <c r="T113" s="195" t="s">
        <v>439</v>
      </c>
    </row>
    <row r="114" spans="1:20">
      <c r="A114" s="1076" t="s">
        <v>1934</v>
      </c>
      <c r="B114" s="1076" t="s">
        <v>1446</v>
      </c>
      <c r="C114" s="1076" t="s">
        <v>1312</v>
      </c>
      <c r="D114" s="195" t="s">
        <v>1056</v>
      </c>
      <c r="E114" s="195" t="s">
        <v>2067</v>
      </c>
      <c r="F114" s="195" t="s">
        <v>2068</v>
      </c>
      <c r="G114" s="195" t="s">
        <v>2069</v>
      </c>
      <c r="H114" s="195" t="s">
        <v>2070</v>
      </c>
      <c r="I114" s="195" t="s">
        <v>1572</v>
      </c>
      <c r="J114" s="195" t="s">
        <v>1590</v>
      </c>
      <c r="K114" s="195" t="s">
        <v>1592</v>
      </c>
      <c r="L114" s="195" t="s">
        <v>1569</v>
      </c>
      <c r="M114" s="195" t="s">
        <v>1569</v>
      </c>
      <c r="N114" s="195" t="s">
        <v>2071</v>
      </c>
      <c r="O114" s="195" t="s">
        <v>2072</v>
      </c>
      <c r="P114" s="195" t="s">
        <v>2073</v>
      </c>
      <c r="Q114" s="195" t="s">
        <v>439</v>
      </c>
      <c r="R114" s="195" t="s">
        <v>439</v>
      </c>
      <c r="S114" s="195" t="s">
        <v>439</v>
      </c>
      <c r="T114" s="195" t="s">
        <v>439</v>
      </c>
    </row>
    <row r="115" spans="1:20">
      <c r="A115" s="1076" t="s">
        <v>1934</v>
      </c>
      <c r="B115" s="1076" t="s">
        <v>1446</v>
      </c>
      <c r="C115" s="1076" t="s">
        <v>1312</v>
      </c>
      <c r="D115" s="195" t="s">
        <v>1073</v>
      </c>
      <c r="E115" s="195" t="s">
        <v>1969</v>
      </c>
      <c r="F115" s="195" t="s">
        <v>2074</v>
      </c>
      <c r="G115" s="195" t="s">
        <v>2075</v>
      </c>
      <c r="H115" s="195" t="s">
        <v>2076</v>
      </c>
      <c r="I115" s="195" t="s">
        <v>2077</v>
      </c>
      <c r="J115" s="195" t="s">
        <v>2078</v>
      </c>
      <c r="K115" s="195" t="s">
        <v>1560</v>
      </c>
      <c r="L115" s="195" t="s">
        <v>1593</v>
      </c>
      <c r="M115" s="195" t="s">
        <v>1579</v>
      </c>
      <c r="N115" s="195" t="s">
        <v>2079</v>
      </c>
      <c r="O115" s="195" t="s">
        <v>1789</v>
      </c>
      <c r="P115" s="195" t="s">
        <v>2080</v>
      </c>
      <c r="Q115" s="195" t="s">
        <v>439</v>
      </c>
      <c r="R115" s="195" t="s">
        <v>439</v>
      </c>
      <c r="S115" s="195" t="s">
        <v>439</v>
      </c>
      <c r="T115" s="195" t="s">
        <v>439</v>
      </c>
    </row>
    <row r="116" spans="1:20">
      <c r="A116" s="1076" t="s">
        <v>1934</v>
      </c>
      <c r="B116" s="1076" t="s">
        <v>1446</v>
      </c>
      <c r="C116" s="1076" t="s">
        <v>1312</v>
      </c>
      <c r="D116" s="195" t="s">
        <v>1082</v>
      </c>
      <c r="E116" s="195" t="s">
        <v>2081</v>
      </c>
      <c r="F116" s="195" t="s">
        <v>2082</v>
      </c>
      <c r="G116" s="195" t="s">
        <v>2083</v>
      </c>
      <c r="H116" s="195" t="s">
        <v>2084</v>
      </c>
      <c r="I116" s="195" t="s">
        <v>2085</v>
      </c>
      <c r="J116" s="195" t="s">
        <v>2072</v>
      </c>
      <c r="K116" s="195" t="s">
        <v>2086</v>
      </c>
      <c r="L116" s="195" t="s">
        <v>2087</v>
      </c>
      <c r="M116" s="195" t="s">
        <v>2088</v>
      </c>
      <c r="N116" s="195" t="s">
        <v>2089</v>
      </c>
      <c r="O116" s="195" t="s">
        <v>1571</v>
      </c>
      <c r="P116" s="195" t="s">
        <v>2055</v>
      </c>
      <c r="Q116" s="195" t="s">
        <v>439</v>
      </c>
      <c r="R116" s="195" t="s">
        <v>439</v>
      </c>
      <c r="S116" s="195" t="s">
        <v>439</v>
      </c>
      <c r="T116" s="195" t="s">
        <v>439</v>
      </c>
    </row>
    <row r="117" spans="1:20">
      <c r="A117" s="1076" t="s">
        <v>1934</v>
      </c>
      <c r="B117" s="1076" t="s">
        <v>1446</v>
      </c>
      <c r="C117" s="1076" t="s">
        <v>1312</v>
      </c>
      <c r="D117" s="195" t="s">
        <v>1091</v>
      </c>
      <c r="E117" s="195" t="s">
        <v>2090</v>
      </c>
      <c r="F117" s="195" t="s">
        <v>1475</v>
      </c>
      <c r="G117" s="195" t="s">
        <v>2091</v>
      </c>
      <c r="H117" s="195" t="s">
        <v>2092</v>
      </c>
      <c r="I117" s="195" t="s">
        <v>2093</v>
      </c>
      <c r="J117" s="195" t="s">
        <v>2094</v>
      </c>
      <c r="K117" s="195" t="s">
        <v>1559</v>
      </c>
      <c r="L117" s="195" t="s">
        <v>2088</v>
      </c>
      <c r="M117" s="195" t="s">
        <v>1560</v>
      </c>
      <c r="N117" s="195" t="s">
        <v>2095</v>
      </c>
      <c r="O117" s="195" t="s">
        <v>2073</v>
      </c>
      <c r="P117" s="195" t="s">
        <v>2096</v>
      </c>
      <c r="Q117" s="195" t="s">
        <v>439</v>
      </c>
      <c r="R117" s="195" t="s">
        <v>439</v>
      </c>
      <c r="S117" s="195" t="s">
        <v>439</v>
      </c>
      <c r="T117" s="195" t="s">
        <v>439</v>
      </c>
    </row>
    <row r="118" spans="1:20">
      <c r="A118" s="1076" t="s">
        <v>1934</v>
      </c>
      <c r="B118" s="1076" t="s">
        <v>1446</v>
      </c>
      <c r="C118" s="1076" t="s">
        <v>1679</v>
      </c>
      <c r="D118" s="195" t="s">
        <v>1056</v>
      </c>
      <c r="E118" s="195" t="s">
        <v>1963</v>
      </c>
      <c r="F118" s="195" t="s">
        <v>1125</v>
      </c>
      <c r="G118" s="195" t="s">
        <v>1964</v>
      </c>
      <c r="H118" s="195" t="s">
        <v>1253</v>
      </c>
      <c r="I118" s="195" t="s">
        <v>1965</v>
      </c>
      <c r="J118" s="195" t="s">
        <v>1966</v>
      </c>
      <c r="K118" s="195" t="s">
        <v>1579</v>
      </c>
      <c r="L118" s="195" t="s">
        <v>1967</v>
      </c>
      <c r="M118" s="195" t="s">
        <v>2097</v>
      </c>
      <c r="N118" s="195" t="s">
        <v>1968</v>
      </c>
      <c r="O118" s="195" t="s">
        <v>2098</v>
      </c>
      <c r="P118" s="195" t="s">
        <v>1639</v>
      </c>
      <c r="Q118" s="195" t="s">
        <v>439</v>
      </c>
      <c r="R118" s="195" t="s">
        <v>439</v>
      </c>
      <c r="S118" s="195" t="s">
        <v>439</v>
      </c>
      <c r="T118" s="195" t="s">
        <v>439</v>
      </c>
    </row>
    <row r="119" spans="1:20">
      <c r="A119" s="1076" t="s">
        <v>1934</v>
      </c>
      <c r="B119" s="1076" t="s">
        <v>1446</v>
      </c>
      <c r="C119" s="1076" t="s">
        <v>1679</v>
      </c>
      <c r="D119" s="195" t="s">
        <v>1073</v>
      </c>
      <c r="E119" s="195" t="s">
        <v>2099</v>
      </c>
      <c r="F119" s="195" t="s">
        <v>2100</v>
      </c>
      <c r="G119" s="195" t="s">
        <v>1402</v>
      </c>
      <c r="H119" s="195" t="s">
        <v>2101</v>
      </c>
      <c r="I119" s="195" t="s">
        <v>1420</v>
      </c>
      <c r="J119" s="195" t="s">
        <v>1581</v>
      </c>
      <c r="K119" s="195" t="s">
        <v>2102</v>
      </c>
      <c r="L119" s="195" t="s">
        <v>2103</v>
      </c>
      <c r="M119" s="195" t="s">
        <v>2104</v>
      </c>
      <c r="N119" s="195" t="s">
        <v>2105</v>
      </c>
      <c r="O119" s="195" t="s">
        <v>2071</v>
      </c>
      <c r="P119" s="195" t="s">
        <v>2106</v>
      </c>
      <c r="Q119" s="195" t="s">
        <v>439</v>
      </c>
      <c r="R119" s="195" t="s">
        <v>439</v>
      </c>
      <c r="S119" s="195" t="s">
        <v>439</v>
      </c>
      <c r="T119" s="195" t="s">
        <v>439</v>
      </c>
    </row>
    <row r="120" spans="1:20">
      <c r="A120" s="1076" t="s">
        <v>1934</v>
      </c>
      <c r="B120" s="1076" t="s">
        <v>1446</v>
      </c>
      <c r="C120" s="1076" t="s">
        <v>1679</v>
      </c>
      <c r="D120" s="195" t="s">
        <v>1082</v>
      </c>
      <c r="E120" s="195" t="s">
        <v>2107</v>
      </c>
      <c r="F120" s="195" t="s">
        <v>2108</v>
      </c>
      <c r="G120" s="195" t="s">
        <v>1259</v>
      </c>
      <c r="H120" s="195" t="s">
        <v>2109</v>
      </c>
      <c r="I120" s="195" t="s">
        <v>2110</v>
      </c>
      <c r="J120" s="195" t="s">
        <v>1581</v>
      </c>
      <c r="K120" s="195" t="s">
        <v>1989</v>
      </c>
      <c r="L120" s="195" t="s">
        <v>2111</v>
      </c>
      <c r="M120" s="195" t="s">
        <v>2112</v>
      </c>
      <c r="N120" s="195" t="s">
        <v>2113</v>
      </c>
      <c r="O120" s="195" t="s">
        <v>2114</v>
      </c>
      <c r="P120" s="195" t="s">
        <v>2115</v>
      </c>
      <c r="Q120" s="195" t="s">
        <v>439</v>
      </c>
      <c r="R120" s="195" t="s">
        <v>439</v>
      </c>
      <c r="S120" s="195" t="s">
        <v>439</v>
      </c>
      <c r="T120" s="195" t="s">
        <v>439</v>
      </c>
    </row>
    <row r="121" spans="1:20">
      <c r="A121" s="1076" t="s">
        <v>1934</v>
      </c>
      <c r="B121" s="1076" t="s">
        <v>1446</v>
      </c>
      <c r="C121" s="1076" t="s">
        <v>1679</v>
      </c>
      <c r="D121" s="195" t="s">
        <v>1091</v>
      </c>
      <c r="E121" s="195" t="s">
        <v>2116</v>
      </c>
      <c r="F121" s="195" t="s">
        <v>1970</v>
      </c>
      <c r="G121" s="195" t="s">
        <v>2117</v>
      </c>
      <c r="H121" s="195" t="s">
        <v>1504</v>
      </c>
      <c r="I121" s="195" t="s">
        <v>1356</v>
      </c>
      <c r="J121" s="195" t="s">
        <v>2118</v>
      </c>
      <c r="K121" s="195" t="s">
        <v>2119</v>
      </c>
      <c r="L121" s="195" t="s">
        <v>2120</v>
      </c>
      <c r="M121" s="195" t="s">
        <v>2033</v>
      </c>
      <c r="N121" s="195" t="s">
        <v>1694</v>
      </c>
      <c r="O121" s="195" t="s">
        <v>2097</v>
      </c>
      <c r="P121" s="195" t="s">
        <v>1639</v>
      </c>
      <c r="Q121" s="195" t="s">
        <v>439</v>
      </c>
      <c r="R121" s="195" t="s">
        <v>439</v>
      </c>
      <c r="S121" s="195" t="s">
        <v>439</v>
      </c>
      <c r="T121" s="195" t="s">
        <v>439</v>
      </c>
    </row>
    <row r="122" spans="1:20">
      <c r="A122" s="1076" t="s">
        <v>1934</v>
      </c>
      <c r="B122" s="1076" t="s">
        <v>1446</v>
      </c>
      <c r="C122" s="1076" t="s">
        <v>1717</v>
      </c>
      <c r="D122" s="195" t="s">
        <v>1056</v>
      </c>
      <c r="E122" s="195" t="s">
        <v>2121</v>
      </c>
      <c r="F122" s="195" t="s">
        <v>2122</v>
      </c>
      <c r="G122" s="195" t="s">
        <v>1234</v>
      </c>
      <c r="H122" s="195" t="s">
        <v>2123</v>
      </c>
      <c r="I122" s="195" t="s">
        <v>2124</v>
      </c>
      <c r="J122" s="195" t="s">
        <v>2125</v>
      </c>
      <c r="K122" s="195" t="s">
        <v>2126</v>
      </c>
      <c r="L122" s="195" t="s">
        <v>2127</v>
      </c>
      <c r="M122" s="195" t="s">
        <v>2128</v>
      </c>
      <c r="N122" s="195" t="s">
        <v>1825</v>
      </c>
      <c r="O122" s="195" t="s">
        <v>2129</v>
      </c>
      <c r="P122" s="195" t="s">
        <v>2130</v>
      </c>
      <c r="Q122" s="195" t="s">
        <v>439</v>
      </c>
      <c r="R122" s="195" t="s">
        <v>439</v>
      </c>
      <c r="S122" s="195" t="s">
        <v>439</v>
      </c>
      <c r="T122" s="195" t="s">
        <v>439</v>
      </c>
    </row>
    <row r="123" spans="1:20">
      <c r="A123" s="1076" t="s">
        <v>1934</v>
      </c>
      <c r="B123" s="1076" t="s">
        <v>1446</v>
      </c>
      <c r="C123" s="1076" t="s">
        <v>1717</v>
      </c>
      <c r="D123" s="195" t="s">
        <v>1073</v>
      </c>
      <c r="E123" s="195" t="s">
        <v>2131</v>
      </c>
      <c r="F123" s="195" t="s">
        <v>2132</v>
      </c>
      <c r="G123" s="195" t="s">
        <v>2133</v>
      </c>
      <c r="H123" s="195" t="s">
        <v>1456</v>
      </c>
      <c r="I123" s="195" t="s">
        <v>2134</v>
      </c>
      <c r="J123" s="195" t="s">
        <v>2135</v>
      </c>
      <c r="K123" s="195" t="s">
        <v>1623</v>
      </c>
      <c r="L123" s="195" t="s">
        <v>2136</v>
      </c>
      <c r="M123" s="195" t="s">
        <v>2137</v>
      </c>
      <c r="N123" s="195" t="s">
        <v>2138</v>
      </c>
      <c r="O123" s="195" t="s">
        <v>2139</v>
      </c>
      <c r="P123" s="195" t="s">
        <v>2140</v>
      </c>
      <c r="Q123" s="195" t="s">
        <v>439</v>
      </c>
      <c r="R123" s="195" t="s">
        <v>439</v>
      </c>
      <c r="S123" s="195" t="s">
        <v>439</v>
      </c>
      <c r="T123" s="195" t="s">
        <v>439</v>
      </c>
    </row>
    <row r="124" spans="1:20">
      <c r="A124" s="1076" t="s">
        <v>1934</v>
      </c>
      <c r="B124" s="1076" t="s">
        <v>1446</v>
      </c>
      <c r="C124" s="1076" t="s">
        <v>1717</v>
      </c>
      <c r="D124" s="195" t="s">
        <v>1082</v>
      </c>
      <c r="E124" s="195" t="s">
        <v>1200</v>
      </c>
      <c r="F124" s="195" t="s">
        <v>2100</v>
      </c>
      <c r="G124" s="195" t="s">
        <v>1459</v>
      </c>
      <c r="H124" s="195" t="s">
        <v>2070</v>
      </c>
      <c r="I124" s="195" t="s">
        <v>1333</v>
      </c>
      <c r="J124" s="195" t="s">
        <v>2141</v>
      </c>
      <c r="K124" s="195" t="s">
        <v>1646</v>
      </c>
      <c r="L124" s="195" t="s">
        <v>2142</v>
      </c>
      <c r="M124" s="195" t="s">
        <v>2143</v>
      </c>
      <c r="N124" s="195" t="s">
        <v>2144</v>
      </c>
      <c r="O124" s="195" t="s">
        <v>2145</v>
      </c>
      <c r="P124" s="195" t="s">
        <v>2146</v>
      </c>
      <c r="Q124" s="195" t="s">
        <v>439</v>
      </c>
      <c r="R124" s="195" t="s">
        <v>439</v>
      </c>
      <c r="S124" s="195" t="s">
        <v>439</v>
      </c>
      <c r="T124" s="195" t="s">
        <v>439</v>
      </c>
    </row>
    <row r="125" spans="1:20">
      <c r="A125" s="1076" t="s">
        <v>1934</v>
      </c>
      <c r="B125" s="1076" t="s">
        <v>1446</v>
      </c>
      <c r="C125" s="1076" t="s">
        <v>1717</v>
      </c>
      <c r="D125" s="195" t="s">
        <v>1091</v>
      </c>
      <c r="E125" s="195" t="s">
        <v>1200</v>
      </c>
      <c r="F125" s="195" t="s">
        <v>2147</v>
      </c>
      <c r="G125" s="195" t="s">
        <v>2075</v>
      </c>
      <c r="H125" s="195" t="s">
        <v>2148</v>
      </c>
      <c r="I125" s="195" t="s">
        <v>2149</v>
      </c>
      <c r="J125" s="195" t="s">
        <v>1694</v>
      </c>
      <c r="K125" s="195" t="s">
        <v>2150</v>
      </c>
      <c r="L125" s="195" t="s">
        <v>2151</v>
      </c>
      <c r="M125" s="195" t="s">
        <v>2152</v>
      </c>
      <c r="N125" s="195" t="s">
        <v>2153</v>
      </c>
      <c r="O125" s="195" t="s">
        <v>2154</v>
      </c>
      <c r="P125" s="195" t="s">
        <v>2155</v>
      </c>
      <c r="Q125" s="195" t="s">
        <v>439</v>
      </c>
      <c r="R125" s="195" t="s">
        <v>439</v>
      </c>
      <c r="S125" s="195" t="s">
        <v>439</v>
      </c>
      <c r="T125" s="195" t="s">
        <v>439</v>
      </c>
    </row>
    <row r="126" spans="1:20">
      <c r="A126" s="1076" t="s">
        <v>1934</v>
      </c>
      <c r="B126" s="1076" t="s">
        <v>1446</v>
      </c>
      <c r="C126" s="1076" t="s">
        <v>1597</v>
      </c>
      <c r="D126" s="195" t="s">
        <v>1056</v>
      </c>
      <c r="E126" s="195" t="s">
        <v>1986</v>
      </c>
      <c r="F126" s="195" t="s">
        <v>1987</v>
      </c>
      <c r="G126" s="195" t="s">
        <v>1988</v>
      </c>
      <c r="H126" s="195" t="s">
        <v>1372</v>
      </c>
      <c r="I126" s="195" t="s">
        <v>1989</v>
      </c>
      <c r="J126" s="195" t="s">
        <v>1990</v>
      </c>
      <c r="K126" s="195" t="s">
        <v>1991</v>
      </c>
      <c r="L126" s="195" t="s">
        <v>1992</v>
      </c>
      <c r="M126" s="195" t="s">
        <v>1602</v>
      </c>
      <c r="N126" s="195" t="s">
        <v>1993</v>
      </c>
      <c r="O126" s="195" t="s">
        <v>2156</v>
      </c>
      <c r="P126" s="195" t="s">
        <v>2157</v>
      </c>
      <c r="Q126" s="195" t="s">
        <v>439</v>
      </c>
      <c r="R126" s="195" t="s">
        <v>439</v>
      </c>
      <c r="S126" s="195" t="s">
        <v>439</v>
      </c>
      <c r="T126" s="195" t="s">
        <v>439</v>
      </c>
    </row>
    <row r="127" spans="1:20">
      <c r="A127" s="1076" t="s">
        <v>1934</v>
      </c>
      <c r="B127" s="1076" t="s">
        <v>1446</v>
      </c>
      <c r="C127" s="1076" t="s">
        <v>1597</v>
      </c>
      <c r="D127" s="195" t="s">
        <v>1073</v>
      </c>
      <c r="E127" s="195" t="s">
        <v>2158</v>
      </c>
      <c r="F127" s="195" t="s">
        <v>1748</v>
      </c>
      <c r="G127" s="195" t="s">
        <v>1769</v>
      </c>
      <c r="H127" s="195" t="s">
        <v>2159</v>
      </c>
      <c r="I127" s="195" t="s">
        <v>1656</v>
      </c>
      <c r="J127" s="195" t="s">
        <v>2160</v>
      </c>
      <c r="K127" s="195" t="s">
        <v>2161</v>
      </c>
      <c r="L127" s="195" t="s">
        <v>2162</v>
      </c>
      <c r="M127" s="195" t="s">
        <v>2163</v>
      </c>
      <c r="N127" s="195" t="s">
        <v>2164</v>
      </c>
      <c r="O127" s="195" t="s">
        <v>2165</v>
      </c>
      <c r="P127" s="195" t="s">
        <v>2166</v>
      </c>
      <c r="Q127" s="195" t="s">
        <v>439</v>
      </c>
      <c r="R127" s="195" t="s">
        <v>439</v>
      </c>
      <c r="S127" s="195" t="s">
        <v>439</v>
      </c>
      <c r="T127" s="195" t="s">
        <v>439</v>
      </c>
    </row>
    <row r="128" spans="1:20">
      <c r="A128" s="1076" t="s">
        <v>1934</v>
      </c>
      <c r="B128" s="1076" t="s">
        <v>1446</v>
      </c>
      <c r="C128" s="1076" t="s">
        <v>1597</v>
      </c>
      <c r="D128" s="195" t="s">
        <v>1082</v>
      </c>
      <c r="E128" s="195" t="s">
        <v>2167</v>
      </c>
      <c r="F128" s="195" t="s">
        <v>1157</v>
      </c>
      <c r="G128" s="195" t="s">
        <v>2168</v>
      </c>
      <c r="H128" s="195" t="s">
        <v>1271</v>
      </c>
      <c r="I128" s="195" t="s">
        <v>1779</v>
      </c>
      <c r="J128" s="195" t="s">
        <v>2169</v>
      </c>
      <c r="K128" s="195" t="s">
        <v>1813</v>
      </c>
      <c r="L128" s="195" t="s">
        <v>2154</v>
      </c>
      <c r="M128" s="195" t="s">
        <v>1658</v>
      </c>
      <c r="N128" s="195" t="s">
        <v>2170</v>
      </c>
      <c r="O128" s="195" t="s">
        <v>2171</v>
      </c>
      <c r="P128" s="195" t="s">
        <v>2172</v>
      </c>
      <c r="Q128" s="195" t="s">
        <v>439</v>
      </c>
      <c r="R128" s="195" t="s">
        <v>439</v>
      </c>
      <c r="S128" s="195" t="s">
        <v>439</v>
      </c>
      <c r="T128" s="195" t="s">
        <v>439</v>
      </c>
    </row>
    <row r="129" spans="1:20">
      <c r="A129" s="1076" t="s">
        <v>1934</v>
      </c>
      <c r="B129" s="1076" t="s">
        <v>1446</v>
      </c>
      <c r="C129" s="1076" t="s">
        <v>1597</v>
      </c>
      <c r="D129" s="195" t="s">
        <v>1091</v>
      </c>
      <c r="E129" s="195" t="s">
        <v>1401</v>
      </c>
      <c r="F129" s="195" t="s">
        <v>2173</v>
      </c>
      <c r="G129" s="195" t="s">
        <v>2174</v>
      </c>
      <c r="H129" s="195" t="s">
        <v>2175</v>
      </c>
      <c r="I129" s="195" t="s">
        <v>2061</v>
      </c>
      <c r="J129" s="195" t="s">
        <v>2176</v>
      </c>
      <c r="K129" s="195" t="s">
        <v>2177</v>
      </c>
      <c r="L129" s="195" t="s">
        <v>2162</v>
      </c>
      <c r="M129" s="195" t="s">
        <v>2178</v>
      </c>
      <c r="N129" s="195" t="s">
        <v>2179</v>
      </c>
      <c r="O129" s="195" t="s">
        <v>1771</v>
      </c>
      <c r="P129" s="195" t="s">
        <v>2180</v>
      </c>
      <c r="Q129" s="195" t="s">
        <v>439</v>
      </c>
      <c r="R129" s="195" t="s">
        <v>439</v>
      </c>
      <c r="S129" s="195" t="s">
        <v>439</v>
      </c>
      <c r="T129" s="195" t="s">
        <v>439</v>
      </c>
    </row>
    <row r="130" spans="1:20">
      <c r="A130" s="1076" t="s">
        <v>1934</v>
      </c>
      <c r="B130" s="1076" t="s">
        <v>1446</v>
      </c>
      <c r="C130" s="1076" t="s">
        <v>1799</v>
      </c>
      <c r="D130" s="195" t="s">
        <v>1056</v>
      </c>
      <c r="E130" s="195" t="s">
        <v>2181</v>
      </c>
      <c r="F130" s="195" t="s">
        <v>1964</v>
      </c>
      <c r="G130" s="195" t="s">
        <v>2182</v>
      </c>
      <c r="H130" s="195" t="s">
        <v>1594</v>
      </c>
      <c r="I130" s="195" t="s">
        <v>2183</v>
      </c>
      <c r="J130" s="195" t="s">
        <v>1603</v>
      </c>
      <c r="K130" s="195" t="s">
        <v>2184</v>
      </c>
      <c r="L130" s="195" t="s">
        <v>2185</v>
      </c>
      <c r="M130" s="195" t="s">
        <v>2186</v>
      </c>
      <c r="N130" s="196" t="s">
        <v>2187</v>
      </c>
      <c r="O130" s="195" t="s">
        <v>2188</v>
      </c>
      <c r="P130" s="195" t="s">
        <v>2189</v>
      </c>
      <c r="Q130" s="195" t="s">
        <v>439</v>
      </c>
      <c r="R130" s="195" t="s">
        <v>439</v>
      </c>
      <c r="S130" s="195" t="s">
        <v>439</v>
      </c>
      <c r="T130" s="195" t="s">
        <v>439</v>
      </c>
    </row>
    <row r="131" spans="1:20">
      <c r="A131" s="1076" t="s">
        <v>1934</v>
      </c>
      <c r="B131" s="1076" t="s">
        <v>1446</v>
      </c>
      <c r="C131" s="1076" t="s">
        <v>1799</v>
      </c>
      <c r="D131" s="195" t="s">
        <v>1073</v>
      </c>
      <c r="E131" s="195" t="s">
        <v>2190</v>
      </c>
      <c r="F131" s="195" t="s">
        <v>1193</v>
      </c>
      <c r="G131" s="195" t="s">
        <v>2191</v>
      </c>
      <c r="H131" s="195" t="s">
        <v>2192</v>
      </c>
      <c r="I131" s="195" t="s">
        <v>2193</v>
      </c>
      <c r="J131" s="195" t="s">
        <v>2001</v>
      </c>
      <c r="K131" s="195" t="s">
        <v>1714</v>
      </c>
      <c r="L131" s="195" t="s">
        <v>2194</v>
      </c>
      <c r="M131" s="195" t="s">
        <v>2146</v>
      </c>
      <c r="N131" s="196" t="s">
        <v>2195</v>
      </c>
      <c r="O131" s="195" t="s">
        <v>2196</v>
      </c>
      <c r="P131" s="195" t="s">
        <v>2197</v>
      </c>
      <c r="Q131" s="195" t="s">
        <v>439</v>
      </c>
      <c r="R131" s="195" t="s">
        <v>439</v>
      </c>
      <c r="S131" s="195" t="s">
        <v>439</v>
      </c>
      <c r="T131" s="195" t="s">
        <v>439</v>
      </c>
    </row>
    <row r="132" spans="1:20">
      <c r="A132" s="1076" t="s">
        <v>1934</v>
      </c>
      <c r="B132" s="1076" t="s">
        <v>1446</v>
      </c>
      <c r="C132" s="1076" t="s">
        <v>1799</v>
      </c>
      <c r="D132" s="195" t="s">
        <v>1082</v>
      </c>
      <c r="E132" s="195" t="s">
        <v>2198</v>
      </c>
      <c r="F132" s="195" t="s">
        <v>2199</v>
      </c>
      <c r="G132" s="195" t="s">
        <v>2200</v>
      </c>
      <c r="H132" s="195" t="s">
        <v>2201</v>
      </c>
      <c r="I132" s="195" t="s">
        <v>2202</v>
      </c>
      <c r="J132" s="195" t="s">
        <v>2203</v>
      </c>
      <c r="K132" s="195" t="s">
        <v>2204</v>
      </c>
      <c r="L132" s="195" t="s">
        <v>2205</v>
      </c>
      <c r="M132" s="195" t="s">
        <v>2206</v>
      </c>
      <c r="N132" s="196" t="s">
        <v>2187</v>
      </c>
      <c r="O132" s="195" t="s">
        <v>2207</v>
      </c>
      <c r="P132" s="195" t="s">
        <v>2208</v>
      </c>
      <c r="Q132" s="195" t="s">
        <v>439</v>
      </c>
      <c r="R132" s="195" t="s">
        <v>439</v>
      </c>
      <c r="S132" s="195" t="s">
        <v>439</v>
      </c>
      <c r="T132" s="195" t="s">
        <v>439</v>
      </c>
    </row>
    <row r="133" spans="1:20">
      <c r="A133" s="1076" t="s">
        <v>1934</v>
      </c>
      <c r="B133" s="1076" t="s">
        <v>1446</v>
      </c>
      <c r="C133" s="1076" t="s">
        <v>1799</v>
      </c>
      <c r="D133" s="195" t="s">
        <v>1091</v>
      </c>
      <c r="E133" s="195" t="s">
        <v>1586</v>
      </c>
      <c r="F133" s="195" t="s">
        <v>1182</v>
      </c>
      <c r="G133" s="195" t="s">
        <v>1466</v>
      </c>
      <c r="H133" s="195" t="s">
        <v>2209</v>
      </c>
      <c r="I133" s="195" t="s">
        <v>2152</v>
      </c>
      <c r="J133" s="195" t="s">
        <v>1626</v>
      </c>
      <c r="K133" s="195" t="s">
        <v>2204</v>
      </c>
      <c r="L133" s="195" t="s">
        <v>2210</v>
      </c>
      <c r="M133" s="195" t="s">
        <v>2211</v>
      </c>
      <c r="N133" s="196" t="s">
        <v>1804</v>
      </c>
      <c r="O133" s="195" t="s">
        <v>2212</v>
      </c>
      <c r="P133" s="195" t="s">
        <v>2213</v>
      </c>
      <c r="Q133" s="195" t="s">
        <v>439</v>
      </c>
      <c r="R133" s="195" t="s">
        <v>439</v>
      </c>
      <c r="S133" s="195" t="s">
        <v>439</v>
      </c>
      <c r="T133" s="195" t="s">
        <v>439</v>
      </c>
    </row>
    <row r="134" spans="1:20">
      <c r="A134" s="1076" t="s">
        <v>1934</v>
      </c>
      <c r="B134" s="1076" t="s">
        <v>1446</v>
      </c>
      <c r="C134" s="1076" t="s">
        <v>1846</v>
      </c>
      <c r="D134" s="195" t="s">
        <v>1056</v>
      </c>
      <c r="E134" s="195" t="s">
        <v>2015</v>
      </c>
      <c r="F134" s="195" t="s">
        <v>1323</v>
      </c>
      <c r="G134" s="195" t="s">
        <v>1369</v>
      </c>
      <c r="H134" s="195" t="s">
        <v>2016</v>
      </c>
      <c r="I134" s="195" t="s">
        <v>2017</v>
      </c>
      <c r="J134" s="195" t="s">
        <v>2018</v>
      </c>
      <c r="K134" s="195" t="s">
        <v>2019</v>
      </c>
      <c r="L134" s="195" t="s">
        <v>1804</v>
      </c>
      <c r="M134" s="195" t="s">
        <v>2214</v>
      </c>
      <c r="N134" s="195" t="s">
        <v>2020</v>
      </c>
      <c r="O134" s="195" t="s">
        <v>2215</v>
      </c>
      <c r="P134" s="195" t="s">
        <v>2216</v>
      </c>
      <c r="Q134" s="195" t="s">
        <v>439</v>
      </c>
      <c r="R134" s="195" t="s">
        <v>439</v>
      </c>
      <c r="S134" s="195" t="s">
        <v>439</v>
      </c>
      <c r="T134" s="195" t="s">
        <v>439</v>
      </c>
    </row>
    <row r="135" spans="1:20">
      <c r="A135" s="1076" t="s">
        <v>1934</v>
      </c>
      <c r="B135" s="1076" t="s">
        <v>1446</v>
      </c>
      <c r="C135" s="1076" t="s">
        <v>1846</v>
      </c>
      <c r="D135" s="195" t="s">
        <v>1073</v>
      </c>
      <c r="E135" s="195" t="s">
        <v>2217</v>
      </c>
      <c r="F135" s="195" t="s">
        <v>1348</v>
      </c>
      <c r="G135" s="195" t="s">
        <v>2218</v>
      </c>
      <c r="H135" s="195" t="s">
        <v>2219</v>
      </c>
      <c r="I135" s="195" t="s">
        <v>2220</v>
      </c>
      <c r="J135" s="195" t="s">
        <v>2221</v>
      </c>
      <c r="K135" s="195" t="s">
        <v>2222</v>
      </c>
      <c r="L135" s="195" t="s">
        <v>2223</v>
      </c>
      <c r="M135" s="195" t="s">
        <v>2224</v>
      </c>
      <c r="N135" s="195" t="s">
        <v>2225</v>
      </c>
      <c r="O135" s="195" t="s">
        <v>2226</v>
      </c>
      <c r="P135" s="195" t="s">
        <v>2227</v>
      </c>
      <c r="Q135" s="195" t="s">
        <v>439</v>
      </c>
      <c r="R135" s="195" t="s">
        <v>439</v>
      </c>
      <c r="S135" s="195" t="s">
        <v>439</v>
      </c>
      <c r="T135" s="195" t="s">
        <v>439</v>
      </c>
    </row>
    <row r="136" spans="1:20">
      <c r="A136" s="1076" t="s">
        <v>1934</v>
      </c>
      <c r="B136" s="1076" t="s">
        <v>1446</v>
      </c>
      <c r="C136" s="1076" t="s">
        <v>1846</v>
      </c>
      <c r="D136" s="195" t="s">
        <v>1082</v>
      </c>
      <c r="E136" s="195" t="s">
        <v>2228</v>
      </c>
      <c r="F136" s="195" t="s">
        <v>2229</v>
      </c>
      <c r="G136" s="195" t="s">
        <v>2230</v>
      </c>
      <c r="H136" s="195" t="s">
        <v>2231</v>
      </c>
      <c r="I136" s="195" t="s">
        <v>2232</v>
      </c>
      <c r="J136" s="195" t="s">
        <v>2233</v>
      </c>
      <c r="K136" s="195" t="s">
        <v>2234</v>
      </c>
      <c r="L136" s="195" t="s">
        <v>2235</v>
      </c>
      <c r="M136" s="195" t="s">
        <v>2236</v>
      </c>
      <c r="N136" s="195" t="s">
        <v>2020</v>
      </c>
      <c r="O136" s="195" t="s">
        <v>2237</v>
      </c>
      <c r="P136" s="195" t="s">
        <v>2238</v>
      </c>
      <c r="Q136" s="195" t="s">
        <v>439</v>
      </c>
      <c r="R136" s="195" t="s">
        <v>439</v>
      </c>
      <c r="S136" s="195" t="s">
        <v>439</v>
      </c>
      <c r="T136" s="195" t="s">
        <v>439</v>
      </c>
    </row>
    <row r="137" spans="1:20">
      <c r="A137" s="1076" t="s">
        <v>1934</v>
      </c>
      <c r="B137" s="1076" t="s">
        <v>1446</v>
      </c>
      <c r="C137" s="1076" t="s">
        <v>1846</v>
      </c>
      <c r="D137" s="195" t="s">
        <v>1091</v>
      </c>
      <c r="E137" s="195" t="s">
        <v>2239</v>
      </c>
      <c r="F137" s="195" t="s">
        <v>2240</v>
      </c>
      <c r="G137" s="195" t="s">
        <v>2230</v>
      </c>
      <c r="H137" s="195" t="s">
        <v>2241</v>
      </c>
      <c r="I137" s="195" t="s">
        <v>1858</v>
      </c>
      <c r="J137" s="195" t="s">
        <v>2242</v>
      </c>
      <c r="K137" s="195" t="s">
        <v>2243</v>
      </c>
      <c r="L137" s="195" t="s">
        <v>2244</v>
      </c>
      <c r="M137" s="195" t="s">
        <v>2245</v>
      </c>
      <c r="N137" s="195" t="s">
        <v>2246</v>
      </c>
      <c r="O137" s="195" t="s">
        <v>2247</v>
      </c>
      <c r="P137" s="195" t="s">
        <v>1864</v>
      </c>
      <c r="Q137" s="195" t="s">
        <v>439</v>
      </c>
      <c r="R137" s="195" t="s">
        <v>439</v>
      </c>
      <c r="S137" s="195" t="s">
        <v>439</v>
      </c>
      <c r="T137" s="195" t="s">
        <v>439</v>
      </c>
    </row>
    <row r="138" spans="1:20">
      <c r="A138" s="1076" t="s">
        <v>1934</v>
      </c>
      <c r="B138" s="1076" t="s">
        <v>1446</v>
      </c>
      <c r="C138" s="1076" t="s">
        <v>2248</v>
      </c>
      <c r="D138" s="195" t="s">
        <v>1056</v>
      </c>
      <c r="E138" s="195" t="s">
        <v>2249</v>
      </c>
      <c r="F138" s="195" t="s">
        <v>2204</v>
      </c>
      <c r="G138" s="195" t="s">
        <v>2250</v>
      </c>
      <c r="H138" s="195" t="s">
        <v>2251</v>
      </c>
      <c r="I138" s="195" t="s">
        <v>2252</v>
      </c>
      <c r="J138" s="195" t="s">
        <v>2253</v>
      </c>
      <c r="K138" s="195" t="s">
        <v>2254</v>
      </c>
      <c r="L138" s="195" t="s">
        <v>2255</v>
      </c>
      <c r="M138" s="195" t="s">
        <v>2256</v>
      </c>
      <c r="N138" s="195" t="s">
        <v>2257</v>
      </c>
      <c r="O138" s="195" t="s">
        <v>2258</v>
      </c>
      <c r="P138" s="195" t="s">
        <v>2259</v>
      </c>
      <c r="Q138" s="195" t="s">
        <v>439</v>
      </c>
      <c r="R138" s="195" t="s">
        <v>439</v>
      </c>
      <c r="S138" s="195" t="s">
        <v>439</v>
      </c>
      <c r="T138" s="195" t="s">
        <v>439</v>
      </c>
    </row>
    <row r="139" spans="1:20">
      <c r="A139" s="1076" t="s">
        <v>1934</v>
      </c>
      <c r="B139" s="1076" t="s">
        <v>1446</v>
      </c>
      <c r="C139" s="1076" t="s">
        <v>2248</v>
      </c>
      <c r="D139" s="195" t="s">
        <v>1073</v>
      </c>
      <c r="E139" s="195" t="s">
        <v>1244</v>
      </c>
      <c r="F139" s="195" t="s">
        <v>2260</v>
      </c>
      <c r="G139" s="195" t="s">
        <v>2261</v>
      </c>
      <c r="H139" s="195" t="s">
        <v>2262</v>
      </c>
      <c r="I139" s="195" t="s">
        <v>2263</v>
      </c>
      <c r="J139" s="195" t="s">
        <v>2264</v>
      </c>
      <c r="K139" s="195" t="s">
        <v>2265</v>
      </c>
      <c r="L139" s="195" t="s">
        <v>2266</v>
      </c>
      <c r="M139" s="195" t="s">
        <v>2267</v>
      </c>
      <c r="N139" s="195" t="s">
        <v>2268</v>
      </c>
      <c r="O139" s="195" t="s">
        <v>2269</v>
      </c>
      <c r="P139" s="195" t="s">
        <v>2270</v>
      </c>
      <c r="Q139" s="195" t="s">
        <v>439</v>
      </c>
      <c r="R139" s="195" t="s">
        <v>439</v>
      </c>
      <c r="S139" s="195" t="s">
        <v>439</v>
      </c>
      <c r="T139" s="195" t="s">
        <v>439</v>
      </c>
    </row>
    <row r="140" spans="1:20">
      <c r="A140" s="1076" t="s">
        <v>1934</v>
      </c>
      <c r="B140" s="1076" t="s">
        <v>1446</v>
      </c>
      <c r="C140" s="1076" t="s">
        <v>2248</v>
      </c>
      <c r="D140" s="195" t="s">
        <v>1082</v>
      </c>
      <c r="E140" s="195" t="s">
        <v>2271</v>
      </c>
      <c r="F140" s="195" t="s">
        <v>2272</v>
      </c>
      <c r="G140" s="195" t="s">
        <v>2273</v>
      </c>
      <c r="H140" s="195" t="s">
        <v>2274</v>
      </c>
      <c r="I140" s="195" t="s">
        <v>2275</v>
      </c>
      <c r="J140" s="195" t="s">
        <v>2276</v>
      </c>
      <c r="K140" s="195" t="s">
        <v>2277</v>
      </c>
      <c r="L140" s="195" t="s">
        <v>2278</v>
      </c>
      <c r="M140" s="195" t="s">
        <v>2279</v>
      </c>
      <c r="N140" s="195" t="s">
        <v>2280</v>
      </c>
      <c r="O140" s="195" t="s">
        <v>2281</v>
      </c>
      <c r="P140" s="195" t="s">
        <v>2282</v>
      </c>
      <c r="Q140" s="195" t="s">
        <v>439</v>
      </c>
      <c r="R140" s="195" t="s">
        <v>439</v>
      </c>
      <c r="S140" s="195" t="s">
        <v>439</v>
      </c>
      <c r="T140" s="195" t="s">
        <v>439</v>
      </c>
    </row>
    <row r="141" spans="1:20">
      <c r="A141" s="1076" t="s">
        <v>1934</v>
      </c>
      <c r="B141" s="1076" t="s">
        <v>1446</v>
      </c>
      <c r="C141" s="1076" t="s">
        <v>2248</v>
      </c>
      <c r="D141" s="195" t="s">
        <v>1091</v>
      </c>
      <c r="E141" s="195" t="s">
        <v>2283</v>
      </c>
      <c r="F141" s="195" t="s">
        <v>1614</v>
      </c>
      <c r="G141" s="195" t="s">
        <v>2284</v>
      </c>
      <c r="H141" s="195" t="s">
        <v>2285</v>
      </c>
      <c r="I141" s="195" t="s">
        <v>2286</v>
      </c>
      <c r="J141" s="195" t="s">
        <v>2287</v>
      </c>
      <c r="K141" s="195" t="s">
        <v>2288</v>
      </c>
      <c r="L141" s="195" t="s">
        <v>2289</v>
      </c>
      <c r="M141" s="195" t="s">
        <v>2290</v>
      </c>
      <c r="N141" s="195" t="s">
        <v>2291</v>
      </c>
      <c r="O141" s="195" t="s">
        <v>2292</v>
      </c>
      <c r="P141" s="195" t="s">
        <v>2293</v>
      </c>
      <c r="Q141" s="195" t="s">
        <v>439</v>
      </c>
      <c r="R141" s="195" t="s">
        <v>439</v>
      </c>
      <c r="S141" s="195" t="s">
        <v>439</v>
      </c>
      <c r="T141" s="195" t="s">
        <v>439</v>
      </c>
    </row>
    <row r="142" spans="1:20">
      <c r="A142" s="1076" t="s">
        <v>1934</v>
      </c>
      <c r="B142" s="1076" t="s">
        <v>1446</v>
      </c>
      <c r="C142" s="1076" t="s">
        <v>2294</v>
      </c>
      <c r="D142" s="195" t="s">
        <v>1056</v>
      </c>
      <c r="E142" s="195" t="s">
        <v>1758</v>
      </c>
      <c r="F142" s="195" t="s">
        <v>2295</v>
      </c>
      <c r="G142" s="195" t="s">
        <v>2296</v>
      </c>
      <c r="H142" s="195" t="s">
        <v>2297</v>
      </c>
      <c r="I142" s="195" t="s">
        <v>2298</v>
      </c>
      <c r="J142" s="195" t="s">
        <v>2299</v>
      </c>
      <c r="K142" s="195" t="s">
        <v>2300</v>
      </c>
      <c r="L142" s="195" t="s">
        <v>2301</v>
      </c>
      <c r="M142" s="195" t="s">
        <v>2302</v>
      </c>
      <c r="N142" s="195" t="s">
        <v>2303</v>
      </c>
      <c r="O142" s="195" t="s">
        <v>2304</v>
      </c>
      <c r="P142" s="195" t="s">
        <v>2305</v>
      </c>
      <c r="Q142" s="195" t="s">
        <v>439</v>
      </c>
      <c r="R142" s="195" t="s">
        <v>439</v>
      </c>
      <c r="S142" s="195" t="s">
        <v>439</v>
      </c>
      <c r="T142" s="195" t="s">
        <v>439</v>
      </c>
    </row>
    <row r="143" spans="1:20">
      <c r="A143" s="1076" t="s">
        <v>1934</v>
      </c>
      <c r="B143" s="1076" t="s">
        <v>1446</v>
      </c>
      <c r="C143" s="1076" t="s">
        <v>2294</v>
      </c>
      <c r="D143" s="195" t="s">
        <v>1073</v>
      </c>
      <c r="E143" s="195" t="s">
        <v>2063</v>
      </c>
      <c r="F143" s="195" t="s">
        <v>2306</v>
      </c>
      <c r="G143" s="195" t="s">
        <v>2307</v>
      </c>
      <c r="H143" s="195" t="s">
        <v>2308</v>
      </c>
      <c r="I143" s="195" t="s">
        <v>2309</v>
      </c>
      <c r="J143" s="195" t="s">
        <v>2310</v>
      </c>
      <c r="K143" s="195" t="s">
        <v>2311</v>
      </c>
      <c r="L143" s="195" t="s">
        <v>1900</v>
      </c>
      <c r="M143" s="195" t="s">
        <v>2312</v>
      </c>
      <c r="N143" s="195" t="s">
        <v>2313</v>
      </c>
      <c r="O143" s="195" t="s">
        <v>2314</v>
      </c>
      <c r="P143" s="195" t="s">
        <v>2315</v>
      </c>
      <c r="Q143" s="195" t="s">
        <v>439</v>
      </c>
      <c r="R143" s="195" t="s">
        <v>439</v>
      </c>
      <c r="S143" s="195" t="s">
        <v>439</v>
      </c>
      <c r="T143" s="195" t="s">
        <v>439</v>
      </c>
    </row>
    <row r="144" spans="1:20">
      <c r="A144" s="1076" t="s">
        <v>1934</v>
      </c>
      <c r="B144" s="1076" t="s">
        <v>1446</v>
      </c>
      <c r="C144" s="1076" t="s">
        <v>2294</v>
      </c>
      <c r="D144" s="195" t="s">
        <v>1082</v>
      </c>
      <c r="E144" s="195" t="s">
        <v>1590</v>
      </c>
      <c r="F144" s="195" t="s">
        <v>2316</v>
      </c>
      <c r="G144" s="195" t="s">
        <v>2317</v>
      </c>
      <c r="H144" s="195" t="s">
        <v>2318</v>
      </c>
      <c r="I144" s="195" t="s">
        <v>2319</v>
      </c>
      <c r="J144" s="195" t="s">
        <v>2320</v>
      </c>
      <c r="K144" s="195" t="s">
        <v>2321</v>
      </c>
      <c r="L144" s="195" t="s">
        <v>2322</v>
      </c>
      <c r="M144" s="195" t="s">
        <v>2323</v>
      </c>
      <c r="N144" s="195" t="s">
        <v>2324</v>
      </c>
      <c r="O144" s="195" t="s">
        <v>2325</v>
      </c>
      <c r="P144" s="195" t="s">
        <v>2326</v>
      </c>
      <c r="Q144" s="195" t="s">
        <v>439</v>
      </c>
      <c r="R144" s="195" t="s">
        <v>439</v>
      </c>
      <c r="S144" s="195" t="s">
        <v>439</v>
      </c>
      <c r="T144" s="195" t="s">
        <v>439</v>
      </c>
    </row>
    <row r="145" spans="1:20">
      <c r="A145" s="1076" t="s">
        <v>1934</v>
      </c>
      <c r="B145" s="1076" t="s">
        <v>1446</v>
      </c>
      <c r="C145" s="1076" t="s">
        <v>2294</v>
      </c>
      <c r="D145" s="195" t="s">
        <v>1091</v>
      </c>
      <c r="E145" s="195" t="s">
        <v>1582</v>
      </c>
      <c r="F145" s="195" t="s">
        <v>1848</v>
      </c>
      <c r="G145" s="195" t="s">
        <v>2327</v>
      </c>
      <c r="H145" s="195" t="s">
        <v>2328</v>
      </c>
      <c r="I145" s="195" t="s">
        <v>2329</v>
      </c>
      <c r="J145" s="195" t="s">
        <v>2330</v>
      </c>
      <c r="K145" s="195" t="s">
        <v>2331</v>
      </c>
      <c r="L145" s="195" t="s">
        <v>2332</v>
      </c>
      <c r="M145" s="195" t="s">
        <v>2333</v>
      </c>
      <c r="N145" s="195" t="s">
        <v>2334</v>
      </c>
      <c r="O145" s="195" t="s">
        <v>2335</v>
      </c>
      <c r="P145" s="195" t="s">
        <v>2336</v>
      </c>
      <c r="Q145" s="195" t="s">
        <v>439</v>
      </c>
      <c r="R145" s="195" t="s">
        <v>439</v>
      </c>
      <c r="S145" s="195" t="s">
        <v>439</v>
      </c>
      <c r="T145" s="195" t="s">
        <v>439</v>
      </c>
    </row>
    <row r="146" spans="1:20">
      <c r="A146" s="1076" t="s">
        <v>1934</v>
      </c>
      <c r="B146" s="1076" t="s">
        <v>1446</v>
      </c>
      <c r="C146" s="1076" t="s">
        <v>2337</v>
      </c>
      <c r="D146" s="195" t="s">
        <v>1056</v>
      </c>
      <c r="E146" s="195" t="s">
        <v>2338</v>
      </c>
      <c r="F146" s="195" t="s">
        <v>2339</v>
      </c>
      <c r="G146" s="195" t="s">
        <v>2340</v>
      </c>
      <c r="H146" s="195" t="s">
        <v>2341</v>
      </c>
      <c r="I146" s="195" t="s">
        <v>2342</v>
      </c>
      <c r="J146" s="195" t="s">
        <v>2343</v>
      </c>
      <c r="K146" s="195" t="s">
        <v>2344</v>
      </c>
      <c r="L146" s="195" t="s">
        <v>2345</v>
      </c>
      <c r="M146" s="195" t="s">
        <v>2346</v>
      </c>
      <c r="N146" s="195" t="s">
        <v>2347</v>
      </c>
      <c r="O146" s="195" t="s">
        <v>2348</v>
      </c>
      <c r="P146" s="195" t="s">
        <v>2349</v>
      </c>
      <c r="Q146" s="195" t="s">
        <v>439</v>
      </c>
      <c r="R146" s="195" t="s">
        <v>439</v>
      </c>
      <c r="S146" s="195" t="s">
        <v>439</v>
      </c>
      <c r="T146" s="195" t="s">
        <v>439</v>
      </c>
    </row>
    <row r="147" spans="1:20">
      <c r="A147" s="1076" t="s">
        <v>1934</v>
      </c>
      <c r="B147" s="1076" t="s">
        <v>1446</v>
      </c>
      <c r="C147" s="1076" t="s">
        <v>2337</v>
      </c>
      <c r="D147" s="195" t="s">
        <v>1073</v>
      </c>
      <c r="E147" s="195" t="s">
        <v>1736</v>
      </c>
      <c r="F147" s="195" t="s">
        <v>2350</v>
      </c>
      <c r="G147" s="195" t="s">
        <v>2351</v>
      </c>
      <c r="H147" s="195" t="s">
        <v>2352</v>
      </c>
      <c r="I147" s="195" t="s">
        <v>2353</v>
      </c>
      <c r="J147" s="195" t="s">
        <v>2354</v>
      </c>
      <c r="K147" s="195" t="s">
        <v>2355</v>
      </c>
      <c r="L147" s="195" t="s">
        <v>2356</v>
      </c>
      <c r="M147" s="195" t="s">
        <v>2357</v>
      </c>
      <c r="N147" s="195" t="s">
        <v>2358</v>
      </c>
      <c r="O147" s="195" t="s">
        <v>2359</v>
      </c>
      <c r="P147" s="195" t="s">
        <v>2360</v>
      </c>
      <c r="Q147" s="195" t="s">
        <v>439</v>
      </c>
      <c r="R147" s="195" t="s">
        <v>439</v>
      </c>
      <c r="S147" s="195" t="s">
        <v>439</v>
      </c>
      <c r="T147" s="195" t="s">
        <v>439</v>
      </c>
    </row>
    <row r="148" spans="1:20">
      <c r="A148" s="1076" t="s">
        <v>1934</v>
      </c>
      <c r="B148" s="1076" t="s">
        <v>1446</v>
      </c>
      <c r="C148" s="1076" t="s">
        <v>2337</v>
      </c>
      <c r="D148" s="195" t="s">
        <v>1082</v>
      </c>
      <c r="E148" s="195" t="s">
        <v>2221</v>
      </c>
      <c r="F148" s="195" t="s">
        <v>2361</v>
      </c>
      <c r="G148" s="195" t="s">
        <v>2362</v>
      </c>
      <c r="H148" s="195" t="s">
        <v>2363</v>
      </c>
      <c r="I148" s="195" t="s">
        <v>2364</v>
      </c>
      <c r="J148" s="195" t="s">
        <v>2365</v>
      </c>
      <c r="K148" s="195" t="s">
        <v>2366</v>
      </c>
      <c r="L148" s="195" t="s">
        <v>2367</v>
      </c>
      <c r="M148" s="195" t="s">
        <v>2368</v>
      </c>
      <c r="N148" s="195" t="s">
        <v>2369</v>
      </c>
      <c r="O148" s="195" t="s">
        <v>2370</v>
      </c>
      <c r="P148" s="195" t="s">
        <v>2371</v>
      </c>
      <c r="Q148" s="195" t="s">
        <v>439</v>
      </c>
      <c r="R148" s="195" t="s">
        <v>439</v>
      </c>
      <c r="S148" s="195" t="s">
        <v>439</v>
      </c>
      <c r="T148" s="195" t="s">
        <v>439</v>
      </c>
    </row>
    <row r="149" spans="1:20">
      <c r="A149" s="1076" t="s">
        <v>1934</v>
      </c>
      <c r="B149" s="1076" t="s">
        <v>1446</v>
      </c>
      <c r="C149" s="1076" t="s">
        <v>2337</v>
      </c>
      <c r="D149" s="195" t="s">
        <v>1091</v>
      </c>
      <c r="E149" s="195" t="s">
        <v>2372</v>
      </c>
      <c r="F149" s="195" t="s">
        <v>2373</v>
      </c>
      <c r="G149" s="195" t="s">
        <v>2374</v>
      </c>
      <c r="H149" s="195" t="s">
        <v>2375</v>
      </c>
      <c r="I149" s="195" t="s">
        <v>2376</v>
      </c>
      <c r="J149" s="195" t="s">
        <v>2377</v>
      </c>
      <c r="K149" s="195" t="s">
        <v>2378</v>
      </c>
      <c r="L149" s="195" t="s">
        <v>2379</v>
      </c>
      <c r="M149" s="195" t="s">
        <v>2380</v>
      </c>
      <c r="N149" s="195" t="s">
        <v>2381</v>
      </c>
      <c r="O149" s="195" t="s">
        <v>2382</v>
      </c>
      <c r="P149" s="195" t="s">
        <v>2383</v>
      </c>
      <c r="Q149" s="195" t="s">
        <v>439</v>
      </c>
      <c r="R149" s="195" t="s">
        <v>439</v>
      </c>
      <c r="S149" s="195" t="s">
        <v>439</v>
      </c>
      <c r="T149" s="195" t="s">
        <v>439</v>
      </c>
    </row>
    <row r="150" spans="1:20">
      <c r="A150" s="1076" t="s">
        <v>2384</v>
      </c>
      <c r="B150" s="1076" t="s">
        <v>1446</v>
      </c>
      <c r="C150" s="1076" t="s">
        <v>1262</v>
      </c>
      <c r="D150" s="195" t="s">
        <v>1056</v>
      </c>
      <c r="E150" s="195" t="s">
        <v>2385</v>
      </c>
      <c r="F150" s="195" t="s">
        <v>2386</v>
      </c>
      <c r="G150" s="195" t="s">
        <v>1273</v>
      </c>
      <c r="H150" s="195" t="s">
        <v>2271</v>
      </c>
      <c r="I150" s="195" t="s">
        <v>1382</v>
      </c>
      <c r="J150" s="195" t="s">
        <v>2104</v>
      </c>
      <c r="K150" s="195" t="s">
        <v>2034</v>
      </c>
      <c r="L150" s="195" t="s">
        <v>2151</v>
      </c>
      <c r="M150" s="195" t="s">
        <v>2387</v>
      </c>
      <c r="N150" s="195" t="s">
        <v>1973</v>
      </c>
      <c r="O150" s="195" t="s">
        <v>2388</v>
      </c>
      <c r="P150" s="195" t="s">
        <v>2144</v>
      </c>
      <c r="Q150" s="195" t="s">
        <v>439</v>
      </c>
      <c r="R150" s="195" t="s">
        <v>439</v>
      </c>
      <c r="S150" s="195" t="s">
        <v>439</v>
      </c>
      <c r="T150" s="195" t="s">
        <v>439</v>
      </c>
    </row>
    <row r="151" spans="1:20">
      <c r="A151" s="1076" t="s">
        <v>2384</v>
      </c>
      <c r="B151" s="1076" t="s">
        <v>1446</v>
      </c>
      <c r="C151" s="1076" t="s">
        <v>1262</v>
      </c>
      <c r="D151" s="195" t="s">
        <v>1073</v>
      </c>
      <c r="E151" s="195" t="s">
        <v>2389</v>
      </c>
      <c r="F151" s="195" t="s">
        <v>2390</v>
      </c>
      <c r="G151" s="195" t="s">
        <v>2391</v>
      </c>
      <c r="H151" s="195" t="s">
        <v>2109</v>
      </c>
      <c r="I151" s="195" t="s">
        <v>2392</v>
      </c>
      <c r="J151" s="195" t="s">
        <v>2393</v>
      </c>
      <c r="K151" s="195" t="s">
        <v>1997</v>
      </c>
      <c r="L151" s="195" t="s">
        <v>2114</v>
      </c>
      <c r="M151" s="195" t="s">
        <v>2394</v>
      </c>
      <c r="N151" s="195" t="s">
        <v>1967</v>
      </c>
      <c r="O151" s="195" t="s">
        <v>1591</v>
      </c>
      <c r="P151" s="195" t="s">
        <v>2395</v>
      </c>
      <c r="Q151" s="195" t="s">
        <v>439</v>
      </c>
      <c r="R151" s="195" t="s">
        <v>439</v>
      </c>
      <c r="S151" s="195" t="s">
        <v>439</v>
      </c>
      <c r="T151" s="195" t="s">
        <v>439</v>
      </c>
    </row>
    <row r="152" spans="1:20">
      <c r="A152" s="1076" t="s">
        <v>2384</v>
      </c>
      <c r="B152" s="1076" t="s">
        <v>1446</v>
      </c>
      <c r="C152" s="1076" t="s">
        <v>1262</v>
      </c>
      <c r="D152" s="195" t="s">
        <v>1082</v>
      </c>
      <c r="E152" s="195" t="s">
        <v>2099</v>
      </c>
      <c r="F152" s="195" t="s">
        <v>2100</v>
      </c>
      <c r="G152" s="195" t="s">
        <v>2396</v>
      </c>
      <c r="H152" s="195" t="s">
        <v>2397</v>
      </c>
      <c r="I152" s="195" t="s">
        <v>1382</v>
      </c>
      <c r="J152" s="195" t="s">
        <v>2193</v>
      </c>
      <c r="K152" s="195" t="s">
        <v>2398</v>
      </c>
      <c r="L152" s="195" t="s">
        <v>2399</v>
      </c>
      <c r="M152" s="195" t="s">
        <v>2400</v>
      </c>
      <c r="N152" s="195" t="s">
        <v>2401</v>
      </c>
      <c r="O152" s="195" t="s">
        <v>2402</v>
      </c>
      <c r="P152" s="195" t="s">
        <v>2403</v>
      </c>
      <c r="Q152" s="195" t="s">
        <v>439</v>
      </c>
      <c r="R152" s="195" t="s">
        <v>439</v>
      </c>
      <c r="S152" s="195" t="s">
        <v>439</v>
      </c>
      <c r="T152" s="195" t="s">
        <v>439</v>
      </c>
    </row>
    <row r="153" spans="1:20">
      <c r="A153" s="1076" t="s">
        <v>2384</v>
      </c>
      <c r="B153" s="1076" t="s">
        <v>1446</v>
      </c>
      <c r="C153" s="1076" t="s">
        <v>1262</v>
      </c>
      <c r="D153" s="195" t="s">
        <v>1091</v>
      </c>
      <c r="E153" s="195" t="s">
        <v>1249</v>
      </c>
      <c r="F153" s="195" t="s">
        <v>2404</v>
      </c>
      <c r="G153" s="195" t="s">
        <v>2405</v>
      </c>
      <c r="H153" s="195" t="s">
        <v>2406</v>
      </c>
      <c r="I153" s="195" t="s">
        <v>2407</v>
      </c>
      <c r="J153" s="195" t="s">
        <v>2041</v>
      </c>
      <c r="K153" s="195" t="s">
        <v>1623</v>
      </c>
      <c r="L153" s="195" t="s">
        <v>2408</v>
      </c>
      <c r="M153" s="195" t="s">
        <v>2409</v>
      </c>
      <c r="N153" s="195" t="s">
        <v>2410</v>
      </c>
      <c r="O153" s="195" t="s">
        <v>1633</v>
      </c>
      <c r="P153" s="195" t="s">
        <v>2411</v>
      </c>
      <c r="Q153" s="195" t="s">
        <v>439</v>
      </c>
      <c r="R153" s="195" t="s">
        <v>439</v>
      </c>
      <c r="S153" s="195" t="s">
        <v>439</v>
      </c>
      <c r="T153" s="195" t="s">
        <v>439</v>
      </c>
    </row>
    <row r="154" spans="1:20">
      <c r="A154" s="1076" t="s">
        <v>2384</v>
      </c>
      <c r="B154" s="1076" t="s">
        <v>1446</v>
      </c>
      <c r="C154" s="1076" t="s">
        <v>1362</v>
      </c>
      <c r="D154" s="195" t="s">
        <v>1056</v>
      </c>
      <c r="E154" s="195" t="s">
        <v>2412</v>
      </c>
      <c r="F154" s="195" t="s">
        <v>2413</v>
      </c>
      <c r="G154" s="195" t="s">
        <v>2414</v>
      </c>
      <c r="H154" s="195" t="s">
        <v>1976</v>
      </c>
      <c r="I154" s="195" t="s">
        <v>2111</v>
      </c>
      <c r="J154" s="195" t="s">
        <v>2415</v>
      </c>
      <c r="K154" s="195" t="s">
        <v>2416</v>
      </c>
      <c r="L154" s="195" t="s">
        <v>2417</v>
      </c>
      <c r="M154" s="195" t="s">
        <v>1601</v>
      </c>
      <c r="N154" s="195" t="s">
        <v>1628</v>
      </c>
      <c r="O154" s="195" t="s">
        <v>1625</v>
      </c>
      <c r="P154" s="195" t="s">
        <v>2418</v>
      </c>
      <c r="Q154" s="195" t="s">
        <v>439</v>
      </c>
      <c r="R154" s="195" t="s">
        <v>439</v>
      </c>
      <c r="S154" s="195" t="s">
        <v>439</v>
      </c>
      <c r="T154" s="195" t="s">
        <v>439</v>
      </c>
    </row>
    <row r="155" spans="1:20">
      <c r="A155" s="1076" t="s">
        <v>2384</v>
      </c>
      <c r="B155" s="1076" t="s">
        <v>1446</v>
      </c>
      <c r="C155" s="1076" t="s">
        <v>1362</v>
      </c>
      <c r="D155" s="195" t="s">
        <v>1073</v>
      </c>
      <c r="E155" s="195" t="s">
        <v>2419</v>
      </c>
      <c r="F155" s="195" t="s">
        <v>1064</v>
      </c>
      <c r="G155" s="195" t="s">
        <v>1529</v>
      </c>
      <c r="H155" s="195" t="s">
        <v>2420</v>
      </c>
      <c r="I155" s="195" t="s">
        <v>2048</v>
      </c>
      <c r="J155" s="195" t="s">
        <v>1973</v>
      </c>
      <c r="K155" s="195" t="s">
        <v>2421</v>
      </c>
      <c r="L155" s="195" t="s">
        <v>2422</v>
      </c>
      <c r="M155" s="195" t="s">
        <v>2423</v>
      </c>
      <c r="N155" s="195" t="s">
        <v>2424</v>
      </c>
      <c r="O155" s="195" t="s">
        <v>2424</v>
      </c>
      <c r="P155" s="195" t="s">
        <v>2425</v>
      </c>
      <c r="Q155" s="195" t="s">
        <v>439</v>
      </c>
      <c r="R155" s="195" t="s">
        <v>439</v>
      </c>
      <c r="S155" s="195" t="s">
        <v>439</v>
      </c>
      <c r="T155" s="195" t="s">
        <v>439</v>
      </c>
    </row>
    <row r="156" spans="1:20">
      <c r="A156" s="1076" t="s">
        <v>2384</v>
      </c>
      <c r="B156" s="1076" t="s">
        <v>1446</v>
      </c>
      <c r="C156" s="1076" t="s">
        <v>1362</v>
      </c>
      <c r="D156" s="195" t="s">
        <v>1082</v>
      </c>
      <c r="E156" s="195" t="s">
        <v>2426</v>
      </c>
      <c r="F156" s="195" t="s">
        <v>2427</v>
      </c>
      <c r="G156" s="195" t="s">
        <v>1348</v>
      </c>
      <c r="H156" s="195" t="s">
        <v>1294</v>
      </c>
      <c r="I156" s="195" t="s">
        <v>2428</v>
      </c>
      <c r="J156" s="195" t="s">
        <v>1790</v>
      </c>
      <c r="K156" s="195" t="s">
        <v>1629</v>
      </c>
      <c r="L156" s="195" t="s">
        <v>1684</v>
      </c>
      <c r="M156" s="195" t="s">
        <v>1625</v>
      </c>
      <c r="N156" s="195" t="s">
        <v>1604</v>
      </c>
      <c r="O156" s="195" t="s">
        <v>2429</v>
      </c>
      <c r="P156" s="195" t="s">
        <v>2430</v>
      </c>
      <c r="Q156" s="195" t="s">
        <v>439</v>
      </c>
      <c r="R156" s="195" t="s">
        <v>439</v>
      </c>
      <c r="S156" s="195" t="s">
        <v>439</v>
      </c>
      <c r="T156" s="195" t="s">
        <v>439</v>
      </c>
    </row>
    <row r="157" spans="1:20">
      <c r="A157" s="1076" t="s">
        <v>2384</v>
      </c>
      <c r="B157" s="1076" t="s">
        <v>1446</v>
      </c>
      <c r="C157" s="1076" t="s">
        <v>1362</v>
      </c>
      <c r="D157" s="195" t="s">
        <v>1091</v>
      </c>
      <c r="E157" s="195" t="s">
        <v>2431</v>
      </c>
      <c r="F157" s="195" t="s">
        <v>2432</v>
      </c>
      <c r="G157" s="195" t="s">
        <v>2433</v>
      </c>
      <c r="H157" s="195" t="s">
        <v>1282</v>
      </c>
      <c r="I157" s="195" t="s">
        <v>2047</v>
      </c>
      <c r="J157" s="195" t="s">
        <v>1739</v>
      </c>
      <c r="K157" s="195" t="s">
        <v>2434</v>
      </c>
      <c r="L157" s="195" t="s">
        <v>2435</v>
      </c>
      <c r="M157" s="195" t="s">
        <v>1998</v>
      </c>
      <c r="N157" s="195" t="s">
        <v>2436</v>
      </c>
      <c r="O157" s="195" t="s">
        <v>2437</v>
      </c>
      <c r="P157" s="195" t="s">
        <v>2438</v>
      </c>
      <c r="Q157" s="195" t="s">
        <v>439</v>
      </c>
      <c r="R157" s="195" t="s">
        <v>439</v>
      </c>
      <c r="S157" s="195" t="s">
        <v>439</v>
      </c>
      <c r="T157" s="195" t="s">
        <v>439</v>
      </c>
    </row>
    <row r="158" spans="1:20">
      <c r="A158" s="1076" t="s">
        <v>2384</v>
      </c>
      <c r="B158" s="1076" t="s">
        <v>1446</v>
      </c>
      <c r="C158" s="1076" t="s">
        <v>1597</v>
      </c>
      <c r="D158" s="195" t="s">
        <v>1056</v>
      </c>
      <c r="E158" s="195" t="s">
        <v>1139</v>
      </c>
      <c r="F158" s="195" t="s">
        <v>1500</v>
      </c>
      <c r="G158" s="195" t="s">
        <v>1801</v>
      </c>
      <c r="H158" s="195" t="s">
        <v>2393</v>
      </c>
      <c r="I158" s="195" t="s">
        <v>1635</v>
      </c>
      <c r="J158" s="195" t="s">
        <v>1837</v>
      </c>
      <c r="K158" s="195" t="s">
        <v>2439</v>
      </c>
      <c r="L158" s="195" t="s">
        <v>2440</v>
      </c>
      <c r="M158" s="195" t="s">
        <v>1755</v>
      </c>
      <c r="N158" s="195" t="s">
        <v>2441</v>
      </c>
      <c r="O158" s="195" t="s">
        <v>2442</v>
      </c>
      <c r="P158" s="195" t="s">
        <v>2443</v>
      </c>
      <c r="Q158" s="195" t="s">
        <v>439</v>
      </c>
      <c r="R158" s="195" t="s">
        <v>439</v>
      </c>
      <c r="S158" s="195" t="s">
        <v>439</v>
      </c>
      <c r="T158" s="195" t="s">
        <v>439</v>
      </c>
    </row>
    <row r="159" spans="1:20">
      <c r="A159" s="1076" t="s">
        <v>2384</v>
      </c>
      <c r="B159" s="1076" t="s">
        <v>1446</v>
      </c>
      <c r="C159" s="1076" t="s">
        <v>1597</v>
      </c>
      <c r="D159" s="195" t="s">
        <v>1073</v>
      </c>
      <c r="E159" s="195" t="s">
        <v>1239</v>
      </c>
      <c r="F159" s="195" t="s">
        <v>2444</v>
      </c>
      <c r="G159" s="195" t="s">
        <v>2445</v>
      </c>
      <c r="H159" s="195" t="s">
        <v>1770</v>
      </c>
      <c r="I159" s="195" t="s">
        <v>2446</v>
      </c>
      <c r="J159" s="195" t="s">
        <v>2447</v>
      </c>
      <c r="K159" s="195" t="s">
        <v>1743</v>
      </c>
      <c r="L159" s="195" t="s">
        <v>2448</v>
      </c>
      <c r="M159" s="195" t="s">
        <v>2449</v>
      </c>
      <c r="N159" s="195" t="s">
        <v>2450</v>
      </c>
      <c r="O159" s="195" t="s">
        <v>2451</v>
      </c>
      <c r="P159" s="195" t="s">
        <v>2452</v>
      </c>
      <c r="Q159" s="195" t="s">
        <v>439</v>
      </c>
      <c r="R159" s="195" t="s">
        <v>439</v>
      </c>
      <c r="S159" s="195" t="s">
        <v>439</v>
      </c>
      <c r="T159" s="195" t="s">
        <v>439</v>
      </c>
    </row>
    <row r="160" spans="1:20">
      <c r="A160" s="1076" t="s">
        <v>2384</v>
      </c>
      <c r="B160" s="1076" t="s">
        <v>1446</v>
      </c>
      <c r="C160" s="1076" t="s">
        <v>1597</v>
      </c>
      <c r="D160" s="195" t="s">
        <v>1082</v>
      </c>
      <c r="E160" s="195" t="s">
        <v>2453</v>
      </c>
      <c r="F160" s="195" t="s">
        <v>1459</v>
      </c>
      <c r="G160" s="195" t="s">
        <v>1380</v>
      </c>
      <c r="H160" s="195" t="s">
        <v>2454</v>
      </c>
      <c r="I160" s="195" t="s">
        <v>1998</v>
      </c>
      <c r="J160" s="195" t="s">
        <v>1803</v>
      </c>
      <c r="K160" s="195" t="s">
        <v>2455</v>
      </c>
      <c r="L160" s="195" t="s">
        <v>2456</v>
      </c>
      <c r="M160" s="195" t="s">
        <v>2457</v>
      </c>
      <c r="N160" s="195" t="s">
        <v>1784</v>
      </c>
      <c r="O160" s="195" t="s">
        <v>1839</v>
      </c>
      <c r="P160" s="195" t="s">
        <v>2458</v>
      </c>
      <c r="Q160" s="195" t="s">
        <v>439</v>
      </c>
      <c r="R160" s="195" t="s">
        <v>439</v>
      </c>
      <c r="S160" s="195" t="s">
        <v>439</v>
      </c>
      <c r="T160" s="195" t="s">
        <v>439</v>
      </c>
    </row>
    <row r="161" spans="1:20">
      <c r="A161" s="1076" t="s">
        <v>2384</v>
      </c>
      <c r="B161" s="1076" t="s">
        <v>1446</v>
      </c>
      <c r="C161" s="1076" t="s">
        <v>1597</v>
      </c>
      <c r="D161" s="195" t="s">
        <v>1091</v>
      </c>
      <c r="E161" s="195" t="s">
        <v>2459</v>
      </c>
      <c r="F161" s="195" t="s">
        <v>2460</v>
      </c>
      <c r="G161" s="195" t="s">
        <v>2461</v>
      </c>
      <c r="H161" s="195" t="s">
        <v>2462</v>
      </c>
      <c r="I161" s="195" t="s">
        <v>2401</v>
      </c>
      <c r="J161" s="195" t="s">
        <v>2463</v>
      </c>
      <c r="K161" s="195" t="s">
        <v>1752</v>
      </c>
      <c r="L161" s="195" t="s">
        <v>2464</v>
      </c>
      <c r="M161" s="195" t="s">
        <v>2465</v>
      </c>
      <c r="N161" s="195" t="s">
        <v>2466</v>
      </c>
      <c r="O161" s="195" t="s">
        <v>2467</v>
      </c>
      <c r="P161" s="195" t="s">
        <v>2468</v>
      </c>
      <c r="Q161" s="195" t="s">
        <v>439</v>
      </c>
      <c r="R161" s="195" t="s">
        <v>439</v>
      </c>
      <c r="S161" s="195" t="s">
        <v>439</v>
      </c>
      <c r="T161" s="195" t="s">
        <v>439</v>
      </c>
    </row>
    <row r="162" spans="1:20">
      <c r="A162" s="1076" t="s">
        <v>2384</v>
      </c>
      <c r="B162" s="1076" t="s">
        <v>1446</v>
      </c>
      <c r="C162" s="1076" t="s">
        <v>1799</v>
      </c>
      <c r="D162" s="195" t="s">
        <v>1056</v>
      </c>
      <c r="E162" s="195" t="s">
        <v>2015</v>
      </c>
      <c r="F162" s="195" t="s">
        <v>2469</v>
      </c>
      <c r="G162" s="195" t="s">
        <v>2470</v>
      </c>
      <c r="H162" s="195" t="s">
        <v>2471</v>
      </c>
      <c r="I162" s="195" t="s">
        <v>2472</v>
      </c>
      <c r="J162" s="195" t="s">
        <v>2473</v>
      </c>
      <c r="K162" s="195" t="s">
        <v>2474</v>
      </c>
      <c r="L162" s="195" t="s">
        <v>2475</v>
      </c>
      <c r="M162" s="195" t="s">
        <v>1798</v>
      </c>
      <c r="N162" s="195" t="s">
        <v>2476</v>
      </c>
      <c r="O162" s="195" t="s">
        <v>2477</v>
      </c>
      <c r="P162" s="195" t="s">
        <v>2478</v>
      </c>
      <c r="Q162" s="195" t="s">
        <v>439</v>
      </c>
      <c r="R162" s="195" t="s">
        <v>439</v>
      </c>
      <c r="S162" s="195" t="s">
        <v>439</v>
      </c>
      <c r="T162" s="195" t="s">
        <v>439</v>
      </c>
    </row>
    <row r="163" spans="1:20">
      <c r="A163" s="1076" t="s">
        <v>2384</v>
      </c>
      <c r="B163" s="1076" t="s">
        <v>1446</v>
      </c>
      <c r="C163" s="1076" t="s">
        <v>1799</v>
      </c>
      <c r="D163" s="195" t="s">
        <v>1073</v>
      </c>
      <c r="E163" s="195" t="s">
        <v>2228</v>
      </c>
      <c r="F163" s="195" t="s">
        <v>1456</v>
      </c>
      <c r="G163" s="195" t="s">
        <v>2479</v>
      </c>
      <c r="H163" s="195" t="s">
        <v>2480</v>
      </c>
      <c r="I163" s="195" t="s">
        <v>2481</v>
      </c>
      <c r="J163" s="195" t="s">
        <v>2482</v>
      </c>
      <c r="K163" s="195" t="s">
        <v>1848</v>
      </c>
      <c r="L163" s="195" t="s">
        <v>2483</v>
      </c>
      <c r="M163" s="195" t="s">
        <v>2212</v>
      </c>
      <c r="N163" s="195" t="s">
        <v>2484</v>
      </c>
      <c r="O163" s="195" t="s">
        <v>2485</v>
      </c>
      <c r="P163" s="195" t="s">
        <v>2486</v>
      </c>
      <c r="Q163" s="195" t="s">
        <v>439</v>
      </c>
      <c r="R163" s="195" t="s">
        <v>439</v>
      </c>
      <c r="S163" s="195" t="s">
        <v>439</v>
      </c>
      <c r="T163" s="195" t="s">
        <v>439</v>
      </c>
    </row>
    <row r="164" spans="1:20">
      <c r="A164" s="1076" t="s">
        <v>2384</v>
      </c>
      <c r="B164" s="1076" t="s">
        <v>1446</v>
      </c>
      <c r="C164" s="1076" t="s">
        <v>1799</v>
      </c>
      <c r="D164" s="195" t="s">
        <v>1082</v>
      </c>
      <c r="E164" s="195" t="s">
        <v>2239</v>
      </c>
      <c r="F164" s="195" t="s">
        <v>1534</v>
      </c>
      <c r="G164" s="195" t="s">
        <v>2487</v>
      </c>
      <c r="H164" s="195" t="s">
        <v>2488</v>
      </c>
      <c r="I164" s="195" t="s">
        <v>1697</v>
      </c>
      <c r="J164" s="195" t="s">
        <v>2489</v>
      </c>
      <c r="K164" s="195" t="s">
        <v>2474</v>
      </c>
      <c r="L164" s="195" t="s">
        <v>2490</v>
      </c>
      <c r="M164" s="195" t="s">
        <v>2491</v>
      </c>
      <c r="N164" s="195" t="s">
        <v>1845</v>
      </c>
      <c r="O164" s="195" t="s">
        <v>2492</v>
      </c>
      <c r="P164" s="195" t="s">
        <v>2493</v>
      </c>
      <c r="Q164" s="195" t="s">
        <v>439</v>
      </c>
      <c r="R164" s="195" t="s">
        <v>439</v>
      </c>
      <c r="S164" s="195" t="s">
        <v>439</v>
      </c>
      <c r="T164" s="195" t="s">
        <v>439</v>
      </c>
    </row>
    <row r="165" spans="1:20">
      <c r="A165" s="1076" t="s">
        <v>2384</v>
      </c>
      <c r="B165" s="1076" t="s">
        <v>1446</v>
      </c>
      <c r="C165" s="1076" t="s">
        <v>1799</v>
      </c>
      <c r="D165" s="195" t="s">
        <v>1091</v>
      </c>
      <c r="E165" s="195" t="s">
        <v>1654</v>
      </c>
      <c r="F165" s="195" t="s">
        <v>1555</v>
      </c>
      <c r="G165" s="195" t="s">
        <v>1381</v>
      </c>
      <c r="H165" s="195" t="s">
        <v>2494</v>
      </c>
      <c r="I165" s="195" t="s">
        <v>2495</v>
      </c>
      <c r="J165" s="195" t="s">
        <v>2023</v>
      </c>
      <c r="K165" s="195" t="s">
        <v>2496</v>
      </c>
      <c r="L165" s="195" t="s">
        <v>2497</v>
      </c>
      <c r="M165" s="195" t="s">
        <v>2498</v>
      </c>
      <c r="N165" s="195" t="s">
        <v>2499</v>
      </c>
      <c r="O165" s="195" t="s">
        <v>2500</v>
      </c>
      <c r="P165" s="195" t="s">
        <v>1876</v>
      </c>
      <c r="Q165" s="195" t="s">
        <v>439</v>
      </c>
      <c r="R165" s="195" t="s">
        <v>439</v>
      </c>
      <c r="S165" s="195" t="s">
        <v>439</v>
      </c>
      <c r="T165" s="195" t="s">
        <v>439</v>
      </c>
    </row>
    <row r="166" spans="1:20">
      <c r="A166" s="1076" t="s">
        <v>2384</v>
      </c>
      <c r="B166" s="1076" t="s">
        <v>1446</v>
      </c>
      <c r="C166" s="1076" t="s">
        <v>1846</v>
      </c>
      <c r="D166" s="195" t="s">
        <v>1056</v>
      </c>
      <c r="E166" s="195" t="s">
        <v>2199</v>
      </c>
      <c r="F166" s="195" t="s">
        <v>2501</v>
      </c>
      <c r="G166" s="195" t="s">
        <v>2129</v>
      </c>
      <c r="H166" s="195" t="s">
        <v>2502</v>
      </c>
      <c r="I166" s="195" t="s">
        <v>2503</v>
      </c>
      <c r="J166" s="195" t="s">
        <v>2504</v>
      </c>
      <c r="K166" s="195" t="s">
        <v>2505</v>
      </c>
      <c r="L166" s="195" t="s">
        <v>2506</v>
      </c>
      <c r="M166" s="195" t="s">
        <v>2507</v>
      </c>
      <c r="N166" s="195" t="s">
        <v>2508</v>
      </c>
      <c r="O166" s="195" t="s">
        <v>2509</v>
      </c>
      <c r="P166" s="195" t="s">
        <v>2510</v>
      </c>
      <c r="Q166" s="195" t="s">
        <v>439</v>
      </c>
      <c r="R166" s="195" t="s">
        <v>439</v>
      </c>
      <c r="S166" s="195" t="s">
        <v>439</v>
      </c>
      <c r="T166" s="195" t="s">
        <v>439</v>
      </c>
    </row>
    <row r="167" spans="1:20">
      <c r="A167" s="1076" t="s">
        <v>2384</v>
      </c>
      <c r="B167" s="1076" t="s">
        <v>1446</v>
      </c>
      <c r="C167" s="1076" t="s">
        <v>1846</v>
      </c>
      <c r="D167" s="195" t="s">
        <v>1073</v>
      </c>
      <c r="E167" s="195" t="s">
        <v>2511</v>
      </c>
      <c r="F167" s="195" t="s">
        <v>1972</v>
      </c>
      <c r="G167" s="195" t="s">
        <v>1638</v>
      </c>
      <c r="H167" s="195" t="s">
        <v>2194</v>
      </c>
      <c r="I167" s="195" t="s">
        <v>2512</v>
      </c>
      <c r="J167" s="195" t="s">
        <v>2513</v>
      </c>
      <c r="K167" s="195" t="s">
        <v>2514</v>
      </c>
      <c r="L167" s="195" t="s">
        <v>2515</v>
      </c>
      <c r="M167" s="195" t="s">
        <v>2516</v>
      </c>
      <c r="N167" s="195" t="s">
        <v>2517</v>
      </c>
      <c r="O167" s="195" t="s">
        <v>2518</v>
      </c>
      <c r="P167" s="195" t="s">
        <v>2519</v>
      </c>
      <c r="Q167" s="195" t="s">
        <v>439</v>
      </c>
      <c r="R167" s="195" t="s">
        <v>439</v>
      </c>
      <c r="S167" s="195" t="s">
        <v>439</v>
      </c>
      <c r="T167" s="195" t="s">
        <v>439</v>
      </c>
    </row>
    <row r="168" spans="1:20">
      <c r="A168" s="1076" t="s">
        <v>2384</v>
      </c>
      <c r="B168" s="1076" t="s">
        <v>1446</v>
      </c>
      <c r="C168" s="1076" t="s">
        <v>1846</v>
      </c>
      <c r="D168" s="195" t="s">
        <v>1082</v>
      </c>
      <c r="E168" s="195" t="s">
        <v>2520</v>
      </c>
      <c r="F168" s="195" t="s">
        <v>2521</v>
      </c>
      <c r="G168" s="195" t="s">
        <v>2127</v>
      </c>
      <c r="H168" s="195" t="s">
        <v>2522</v>
      </c>
      <c r="I168" s="195" t="s">
        <v>2242</v>
      </c>
      <c r="J168" s="195" t="s">
        <v>2157</v>
      </c>
      <c r="K168" s="195" t="s">
        <v>2523</v>
      </c>
      <c r="L168" s="195" t="s">
        <v>2524</v>
      </c>
      <c r="M168" s="195" t="s">
        <v>2525</v>
      </c>
      <c r="N168" s="195" t="s">
        <v>2486</v>
      </c>
      <c r="O168" s="195" t="s">
        <v>2526</v>
      </c>
      <c r="P168" s="195" t="s">
        <v>2527</v>
      </c>
      <c r="Q168" s="195" t="s">
        <v>439</v>
      </c>
      <c r="R168" s="195" t="s">
        <v>439</v>
      </c>
      <c r="S168" s="195" t="s">
        <v>439</v>
      </c>
      <c r="T168" s="195" t="s">
        <v>439</v>
      </c>
    </row>
    <row r="169" spans="1:20">
      <c r="A169" s="1076" t="s">
        <v>2384</v>
      </c>
      <c r="B169" s="1076" t="s">
        <v>1446</v>
      </c>
      <c r="C169" s="1076" t="s">
        <v>1846</v>
      </c>
      <c r="D169" s="195" t="s">
        <v>1091</v>
      </c>
      <c r="E169" s="195" t="s">
        <v>2528</v>
      </c>
      <c r="F169" s="195" t="s">
        <v>1282</v>
      </c>
      <c r="G169" s="195" t="s">
        <v>2529</v>
      </c>
      <c r="H169" s="195" t="s">
        <v>2530</v>
      </c>
      <c r="I169" s="195" t="s">
        <v>2531</v>
      </c>
      <c r="J169" s="195" t="s">
        <v>2532</v>
      </c>
      <c r="K169" s="195" t="s">
        <v>2533</v>
      </c>
      <c r="L169" s="195" t="s">
        <v>2534</v>
      </c>
      <c r="M169" s="195" t="s">
        <v>2535</v>
      </c>
      <c r="N169" s="195" t="s">
        <v>2536</v>
      </c>
      <c r="O169" s="195" t="s">
        <v>2537</v>
      </c>
      <c r="P169" s="195" t="s">
        <v>2538</v>
      </c>
      <c r="Q169" s="195" t="s">
        <v>439</v>
      </c>
      <c r="R169" s="195" t="s">
        <v>439</v>
      </c>
      <c r="S169" s="195" t="s">
        <v>439</v>
      </c>
      <c r="T169" s="195" t="s">
        <v>439</v>
      </c>
    </row>
  </sheetData>
  <mergeCells count="63">
    <mergeCell ref="A2:A13"/>
    <mergeCell ref="B2:B5"/>
    <mergeCell ref="C2:C5"/>
    <mergeCell ref="B6:B9"/>
    <mergeCell ref="C6:C9"/>
    <mergeCell ref="B10:B13"/>
    <mergeCell ref="C10:C13"/>
    <mergeCell ref="A14:A21"/>
    <mergeCell ref="B14:B17"/>
    <mergeCell ref="C14:C17"/>
    <mergeCell ref="B18:B21"/>
    <mergeCell ref="C18:C21"/>
    <mergeCell ref="C34:C37"/>
    <mergeCell ref="B38:B41"/>
    <mergeCell ref="C38:C41"/>
    <mergeCell ref="A42:A45"/>
    <mergeCell ref="B42:B45"/>
    <mergeCell ref="C42:C45"/>
    <mergeCell ref="A22:A41"/>
    <mergeCell ref="B22:B37"/>
    <mergeCell ref="C22:C25"/>
    <mergeCell ref="C26:C29"/>
    <mergeCell ref="C30:C33"/>
    <mergeCell ref="A46:A65"/>
    <mergeCell ref="B46:B65"/>
    <mergeCell ref="C46:C49"/>
    <mergeCell ref="C50:C53"/>
    <mergeCell ref="C54:C57"/>
    <mergeCell ref="C58:C61"/>
    <mergeCell ref="C62:C65"/>
    <mergeCell ref="A66:A93"/>
    <mergeCell ref="B66:B93"/>
    <mergeCell ref="C66:C69"/>
    <mergeCell ref="C70:C73"/>
    <mergeCell ref="C74:C77"/>
    <mergeCell ref="C78:C81"/>
    <mergeCell ref="C82:C85"/>
    <mergeCell ref="C86:C89"/>
    <mergeCell ref="C90:C93"/>
    <mergeCell ref="C142:C145"/>
    <mergeCell ref="A94:A149"/>
    <mergeCell ref="B94:B109"/>
    <mergeCell ref="C94:C97"/>
    <mergeCell ref="C98:C101"/>
    <mergeCell ref="C102:C105"/>
    <mergeCell ref="C106:C109"/>
    <mergeCell ref="B110:B149"/>
    <mergeCell ref="C110:C113"/>
    <mergeCell ref="C114:C117"/>
    <mergeCell ref="C118:C121"/>
    <mergeCell ref="C122:C125"/>
    <mergeCell ref="C126:C129"/>
    <mergeCell ref="C130:C133"/>
    <mergeCell ref="C134:C137"/>
    <mergeCell ref="C138:C141"/>
    <mergeCell ref="C146:C149"/>
    <mergeCell ref="A150:A169"/>
    <mergeCell ref="B150:B169"/>
    <mergeCell ref="C150:C153"/>
    <mergeCell ref="C154:C157"/>
    <mergeCell ref="C158:C161"/>
    <mergeCell ref="C162:C165"/>
    <mergeCell ref="C166:C169"/>
  </mergeCells>
  <phoneticPr fontId="3" type="noConversion"/>
  <pageMargins left="0.75" right="0.75" top="1" bottom="1" header="0.5" footer="0.5"/>
  <pageSetup orientation="portrait" horizontalDpi="300" verticalDpi="300"/>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B0092-551E-4851-9085-4D2581E4FB75}">
  <dimension ref="B3:L9"/>
  <sheetViews>
    <sheetView zoomScale="85" zoomScaleNormal="85" workbookViewId="0"/>
    <sheetView workbookViewId="1"/>
  </sheetViews>
  <sheetFormatPr defaultRowHeight="16.5"/>
  <cols>
    <col min="2" max="2" width="4.25" bestFit="1" customWidth="1"/>
    <col min="3" max="3" width="31.875" bestFit="1" customWidth="1"/>
    <col min="4" max="4" width="17.375" bestFit="1" customWidth="1"/>
    <col min="5" max="5" width="14.75" bestFit="1" customWidth="1"/>
    <col min="6" max="6" width="11.875" bestFit="1" customWidth="1"/>
    <col min="7" max="7" width="8.5" bestFit="1" customWidth="1"/>
    <col min="8" max="8" width="11.25" bestFit="1" customWidth="1"/>
    <col min="9" max="9" width="11" bestFit="1" customWidth="1"/>
    <col min="10" max="10" width="9" bestFit="1" customWidth="1"/>
    <col min="11" max="11" width="10" bestFit="1" customWidth="1"/>
    <col min="12" max="12" width="11" bestFit="1" customWidth="1"/>
  </cols>
  <sheetData>
    <row r="3" spans="2:12" ht="27.75" thickBot="1">
      <c r="B3" s="197" t="s">
        <v>2539</v>
      </c>
      <c r="C3" s="197" t="s">
        <v>2540</v>
      </c>
      <c r="D3" s="197" t="s">
        <v>2541</v>
      </c>
      <c r="E3" s="197" t="s">
        <v>2542</v>
      </c>
      <c r="F3" s="198" t="s">
        <v>2543</v>
      </c>
      <c r="G3" s="198" t="s">
        <v>2544</v>
      </c>
      <c r="H3" s="198" t="s">
        <v>2545</v>
      </c>
      <c r="I3" s="198" t="s">
        <v>2546</v>
      </c>
      <c r="J3" s="198" t="s">
        <v>2547</v>
      </c>
      <c r="K3" s="198" t="s">
        <v>2548</v>
      </c>
      <c r="L3" s="198" t="s">
        <v>2549</v>
      </c>
    </row>
    <row r="4" spans="2:12">
      <c r="B4" s="199">
        <v>1</v>
      </c>
      <c r="C4" s="200" t="s">
        <v>2550</v>
      </c>
      <c r="D4" s="200" t="s">
        <v>2551</v>
      </c>
      <c r="E4" s="200" t="s">
        <v>2552</v>
      </c>
      <c r="F4" s="201">
        <v>44834</v>
      </c>
      <c r="G4" s="202">
        <v>48996</v>
      </c>
      <c r="H4" s="202">
        <v>-565784.36</v>
      </c>
      <c r="I4" s="202">
        <v>1957612.84</v>
      </c>
      <c r="J4" s="202"/>
      <c r="K4" s="202">
        <v>24.28</v>
      </c>
      <c r="L4" s="202">
        <v>1957637.1200000001</v>
      </c>
    </row>
    <row r="5" spans="2:12">
      <c r="B5" s="199">
        <v>2</v>
      </c>
      <c r="C5" s="200" t="s">
        <v>2553</v>
      </c>
      <c r="D5" s="200" t="s">
        <v>2554</v>
      </c>
      <c r="E5" s="200" t="s">
        <v>2555</v>
      </c>
      <c r="F5" s="201">
        <v>44834</v>
      </c>
      <c r="G5" s="202">
        <v>588783.38</v>
      </c>
      <c r="H5" s="202">
        <v>-6188001.0099999998</v>
      </c>
      <c r="I5" s="202">
        <v>17748447.300000001</v>
      </c>
      <c r="J5" s="202"/>
      <c r="K5" s="202">
        <v>1408090.24</v>
      </c>
      <c r="L5" s="202">
        <v>19156537.539999999</v>
      </c>
    </row>
    <row r="6" spans="2:12">
      <c r="B6" s="199">
        <v>3</v>
      </c>
      <c r="C6" s="200" t="s">
        <v>2556</v>
      </c>
      <c r="D6" s="200" t="s">
        <v>2557</v>
      </c>
      <c r="E6" s="200" t="s">
        <v>2555</v>
      </c>
      <c r="F6" s="201">
        <v>44834</v>
      </c>
      <c r="G6" s="202">
        <v>115510.04</v>
      </c>
      <c r="H6" s="202">
        <v>-1200192.03</v>
      </c>
      <c r="I6" s="202">
        <v>3659914.89</v>
      </c>
      <c r="J6" s="202"/>
      <c r="K6" s="202">
        <v>273211.53999999998</v>
      </c>
      <c r="L6" s="202">
        <v>3933126.43</v>
      </c>
    </row>
    <row r="7" spans="2:12">
      <c r="B7" s="199">
        <v>4</v>
      </c>
      <c r="C7" s="200" t="s">
        <v>2558</v>
      </c>
      <c r="D7" s="200" t="s">
        <v>2559</v>
      </c>
      <c r="E7" s="200" t="s">
        <v>2560</v>
      </c>
      <c r="F7" s="201">
        <v>44834</v>
      </c>
      <c r="G7" s="202">
        <v>283897.57</v>
      </c>
      <c r="H7" s="202">
        <v>65541.050000000017</v>
      </c>
      <c r="I7" s="202">
        <v>2017377.79</v>
      </c>
      <c r="J7" s="202"/>
      <c r="K7" s="202">
        <v>21643.84</v>
      </c>
      <c r="L7" s="202">
        <v>2039021.6300000001</v>
      </c>
    </row>
    <row r="8" spans="2:12">
      <c r="B8" s="199">
        <v>5</v>
      </c>
      <c r="C8" t="s">
        <v>2561</v>
      </c>
      <c r="D8" t="s">
        <v>2562</v>
      </c>
      <c r="E8" t="s">
        <v>2552</v>
      </c>
      <c r="F8" s="201">
        <v>44834</v>
      </c>
      <c r="G8" s="202">
        <v>8086.32</v>
      </c>
      <c r="H8" s="202">
        <v>-116963.17000000001</v>
      </c>
      <c r="I8" s="202">
        <v>159721.59</v>
      </c>
      <c r="J8" s="202"/>
      <c r="K8" s="202">
        <v>2458.8200000000002</v>
      </c>
      <c r="L8" s="202">
        <v>162180.41</v>
      </c>
    </row>
    <row r="9" spans="2:12">
      <c r="B9" s="199">
        <v>6</v>
      </c>
      <c r="C9" t="s">
        <v>2563</v>
      </c>
      <c r="D9" t="s">
        <v>2564</v>
      </c>
      <c r="E9" t="s">
        <v>2552</v>
      </c>
      <c r="F9" s="201">
        <v>44834</v>
      </c>
      <c r="G9" s="202">
        <v>272343.46999999997</v>
      </c>
      <c r="H9" s="202">
        <v>172417.59999999998</v>
      </c>
      <c r="I9" s="202">
        <v>903471.47</v>
      </c>
      <c r="J9" s="202">
        <v>547.6</v>
      </c>
      <c r="K9" s="202">
        <v>8394.58</v>
      </c>
      <c r="L9" s="202">
        <v>912413.64999999991</v>
      </c>
    </row>
  </sheetData>
  <phoneticPr fontId="3"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BDFD6-85BF-48C7-8F02-0F6E2938BF98}">
  <sheetPr filterMode="1"/>
  <dimension ref="A1:AU1122"/>
  <sheetViews>
    <sheetView zoomScaleNormal="100" workbookViewId="0">
      <pane xSplit="2" ySplit="8" topLeftCell="Q194" activePane="bottomRight" state="frozen"/>
      <selection pane="topRight"/>
      <selection pane="bottomLeft"/>
      <selection pane="bottomRight" activeCell="T915" sqref="A1:AU1122"/>
    </sheetView>
    <sheetView workbookViewId="1"/>
  </sheetViews>
  <sheetFormatPr defaultColWidth="8.75" defaultRowHeight="14.45" customHeight="1"/>
  <cols>
    <col min="1" max="1" width="1.75" style="206" customWidth="1"/>
    <col min="2" max="2" width="54.125" style="204" customWidth="1"/>
    <col min="3" max="3" width="8.875" style="204" customWidth="1"/>
    <col min="4" max="4" width="19.25" style="204" customWidth="1"/>
    <col min="5" max="6" width="8.875" style="204" customWidth="1"/>
    <col min="7" max="7" width="29.875" style="204" customWidth="1"/>
    <col min="8" max="8" width="8.875" style="204" customWidth="1"/>
    <col min="9" max="9" width="8.75" style="204" customWidth="1"/>
    <col min="10" max="47" width="9" style="205" customWidth="1"/>
    <col min="48" max="16384" width="8.75" style="206"/>
  </cols>
  <sheetData>
    <row r="1" spans="2:47" ht="17.25">
      <c r="B1" s="203" t="s">
        <v>2565</v>
      </c>
    </row>
    <row r="2" spans="2:47" ht="20.45" customHeight="1">
      <c r="B2" s="207" t="s">
        <v>2566</v>
      </c>
    </row>
    <row r="3" spans="2:47" ht="16.5">
      <c r="B3" s="208" t="str">
        <f ca="1">CONCATENATE("Copyright © ", TEXT(TODAY(),"YYYY"), " The Economist Intelligence Unit.")</f>
        <v>Copyright © 2023 The Economist Intelligence Unit.</v>
      </c>
    </row>
    <row r="4" spans="2:47" ht="16.5">
      <c r="B4" s="209" t="s">
        <v>2567</v>
      </c>
    </row>
    <row r="5" spans="2:47" ht="16.5">
      <c r="B5" s="210" t="s">
        <v>2568</v>
      </c>
    </row>
    <row r="6" spans="2:47" ht="16.5">
      <c r="B6" s="211" t="s">
        <v>2569</v>
      </c>
    </row>
    <row r="7" spans="2:47" ht="16.5">
      <c r="B7" s="212" t="s">
        <v>2570</v>
      </c>
    </row>
    <row r="8" spans="2:47" ht="16.5">
      <c r="B8" s="213" t="s">
        <v>2571</v>
      </c>
      <c r="C8" s="213" t="s">
        <v>2572</v>
      </c>
      <c r="D8" s="213" t="s">
        <v>2573</v>
      </c>
      <c r="E8" s="213" t="s">
        <v>2574</v>
      </c>
      <c r="F8" s="213" t="s">
        <v>2575</v>
      </c>
      <c r="G8" s="213" t="s">
        <v>2576</v>
      </c>
      <c r="H8" s="213" t="s">
        <v>2577</v>
      </c>
      <c r="I8" s="213" t="s">
        <v>2578</v>
      </c>
      <c r="J8" s="214" t="s">
        <v>2579</v>
      </c>
      <c r="K8" s="214" t="s">
        <v>2580</v>
      </c>
      <c r="L8" s="214" t="s">
        <v>2581</v>
      </c>
      <c r="M8" s="214" t="s">
        <v>2582</v>
      </c>
      <c r="N8" s="214" t="s">
        <v>2583</v>
      </c>
      <c r="O8" s="214" t="s">
        <v>2584</v>
      </c>
      <c r="P8" s="214" t="s">
        <v>2585</v>
      </c>
      <c r="Q8" s="214" t="s">
        <v>2586</v>
      </c>
      <c r="R8" s="214" t="s">
        <v>2587</v>
      </c>
      <c r="S8" s="214" t="s">
        <v>2588</v>
      </c>
      <c r="T8" s="214" t="s">
        <v>2589</v>
      </c>
      <c r="U8" s="214" t="s">
        <v>2590</v>
      </c>
      <c r="V8" s="214" t="s">
        <v>2591</v>
      </c>
      <c r="W8" s="214" t="s">
        <v>2592</v>
      </c>
      <c r="X8" s="214" t="s">
        <v>2593</v>
      </c>
      <c r="Y8" s="214" t="s">
        <v>2594</v>
      </c>
      <c r="Z8" s="214" t="s">
        <v>2595</v>
      </c>
      <c r="AA8" s="214" t="s">
        <v>2596</v>
      </c>
      <c r="AB8" s="214" t="s">
        <v>2597</v>
      </c>
      <c r="AC8" s="214" t="s">
        <v>2598</v>
      </c>
      <c r="AD8" s="214" t="s">
        <v>2599</v>
      </c>
      <c r="AE8" s="214" t="s">
        <v>2600</v>
      </c>
      <c r="AF8" s="214" t="s">
        <v>2601</v>
      </c>
      <c r="AG8" s="214" t="s">
        <v>2602</v>
      </c>
      <c r="AH8" s="214" t="s">
        <v>2603</v>
      </c>
      <c r="AI8" s="214" t="s">
        <v>2604</v>
      </c>
      <c r="AJ8" s="214" t="s">
        <v>2605</v>
      </c>
      <c r="AK8" s="214" t="s">
        <v>2606</v>
      </c>
      <c r="AL8" s="214" t="s">
        <v>2607</v>
      </c>
      <c r="AM8" s="214" t="s">
        <v>2608</v>
      </c>
      <c r="AN8" s="214" t="s">
        <v>2609</v>
      </c>
      <c r="AO8" s="214" t="s">
        <v>2610</v>
      </c>
      <c r="AP8" s="214" t="s">
        <v>2611</v>
      </c>
      <c r="AQ8" s="214" t="s">
        <v>2612</v>
      </c>
      <c r="AR8" s="214" t="s">
        <v>2613</v>
      </c>
      <c r="AS8" s="214" t="s">
        <v>2614</v>
      </c>
      <c r="AT8" s="214" t="s">
        <v>2615</v>
      </c>
      <c r="AU8" s="214" t="s">
        <v>2616</v>
      </c>
    </row>
    <row r="9" spans="2:47" ht="126" hidden="1">
      <c r="B9" s="215" t="s">
        <v>2617</v>
      </c>
      <c r="C9" s="216" t="s">
        <v>2618</v>
      </c>
      <c r="D9" s="216" t="s">
        <v>2619</v>
      </c>
      <c r="E9" s="216"/>
      <c r="F9" s="216" t="s">
        <v>2620</v>
      </c>
      <c r="G9" s="216" t="s">
        <v>2621</v>
      </c>
      <c r="H9" s="216" t="s">
        <v>2622</v>
      </c>
      <c r="I9" s="216" t="s">
        <v>2623</v>
      </c>
      <c r="J9" s="217">
        <v>20.399999999999999</v>
      </c>
      <c r="K9" s="217">
        <v>21.2</v>
      </c>
      <c r="L9" s="217">
        <v>21.4</v>
      </c>
      <c r="M9" s="217">
        <v>21</v>
      </c>
      <c r="N9" s="217">
        <v>25.8</v>
      </c>
      <c r="O9" s="217">
        <v>23.8</v>
      </c>
      <c r="P9" s="217">
        <v>24.5</v>
      </c>
      <c r="Q9" s="217">
        <v>30.5</v>
      </c>
      <c r="R9" s="217">
        <v>29.9</v>
      </c>
      <c r="S9" s="217">
        <v>24.7</v>
      </c>
      <c r="T9" s="218">
        <v>27.6</v>
      </c>
      <c r="U9" s="218">
        <v>30</v>
      </c>
      <c r="V9" s="218">
        <v>32.5</v>
      </c>
      <c r="W9" s="218">
        <v>33.299999999999997</v>
      </c>
      <c r="X9" s="218">
        <v>33.9</v>
      </c>
      <c r="Y9" s="219" t="s">
        <v>2624</v>
      </c>
      <c r="Z9" s="219" t="s">
        <v>2624</v>
      </c>
      <c r="AA9" s="219" t="s">
        <v>2624</v>
      </c>
      <c r="AB9" s="219" t="s">
        <v>2624</v>
      </c>
      <c r="AC9" s="219" t="s">
        <v>2624</v>
      </c>
      <c r="AD9" s="219" t="s">
        <v>2624</v>
      </c>
      <c r="AE9" s="219" t="s">
        <v>2624</v>
      </c>
      <c r="AF9" s="219" t="s">
        <v>2624</v>
      </c>
      <c r="AG9" s="219" t="s">
        <v>2624</v>
      </c>
      <c r="AH9" s="219" t="s">
        <v>2624</v>
      </c>
      <c r="AI9" s="219" t="s">
        <v>2624</v>
      </c>
      <c r="AJ9" s="219" t="s">
        <v>2624</v>
      </c>
      <c r="AK9" s="219" t="s">
        <v>2624</v>
      </c>
      <c r="AL9" s="219" t="s">
        <v>2624</v>
      </c>
      <c r="AM9" s="219" t="s">
        <v>2624</v>
      </c>
      <c r="AN9" s="219" t="s">
        <v>2624</v>
      </c>
      <c r="AO9" s="219" t="s">
        <v>2624</v>
      </c>
      <c r="AP9" s="219" t="s">
        <v>2624</v>
      </c>
      <c r="AQ9" s="219" t="s">
        <v>2624</v>
      </c>
      <c r="AR9" s="219" t="s">
        <v>2624</v>
      </c>
      <c r="AS9" s="219" t="s">
        <v>2624</v>
      </c>
      <c r="AT9" s="219" t="s">
        <v>2624</v>
      </c>
      <c r="AU9" s="219" t="s">
        <v>2624</v>
      </c>
    </row>
    <row r="10" spans="2:47" ht="126" hidden="1">
      <c r="B10" s="220" t="s">
        <v>2625</v>
      </c>
      <c r="C10" s="221" t="s">
        <v>2626</v>
      </c>
      <c r="D10" s="221" t="s">
        <v>2619</v>
      </c>
      <c r="E10" s="221" t="s">
        <v>2619</v>
      </c>
      <c r="F10" s="221" t="s">
        <v>2620</v>
      </c>
      <c r="G10" s="221" t="s">
        <v>2627</v>
      </c>
      <c r="H10" s="221" t="s">
        <v>2622</v>
      </c>
      <c r="I10" s="221" t="s">
        <v>2623</v>
      </c>
      <c r="J10" s="222">
        <v>0.4</v>
      </c>
      <c r="K10" s="222">
        <v>0.4</v>
      </c>
      <c r="L10" s="222">
        <v>0.4</v>
      </c>
      <c r="M10" s="222">
        <v>0.4</v>
      </c>
      <c r="N10" s="222">
        <v>0.6</v>
      </c>
      <c r="O10" s="222">
        <v>0.5</v>
      </c>
      <c r="P10" s="222">
        <v>0.6</v>
      </c>
      <c r="Q10" s="222">
        <v>0.9</v>
      </c>
      <c r="R10" s="222">
        <v>0.9</v>
      </c>
      <c r="S10" s="222">
        <v>0.6</v>
      </c>
      <c r="T10" s="218">
        <v>0.7</v>
      </c>
      <c r="U10" s="218">
        <v>0.9</v>
      </c>
      <c r="V10" s="218">
        <v>1</v>
      </c>
      <c r="W10" s="218">
        <v>1.1000000000000001</v>
      </c>
      <c r="X10" s="218">
        <v>1.1000000000000001</v>
      </c>
      <c r="Y10" s="223" t="s">
        <v>2624</v>
      </c>
      <c r="Z10" s="223" t="s">
        <v>2624</v>
      </c>
      <c r="AA10" s="223" t="s">
        <v>2624</v>
      </c>
      <c r="AB10" s="223" t="s">
        <v>2624</v>
      </c>
      <c r="AC10" s="223" t="s">
        <v>2624</v>
      </c>
      <c r="AD10" s="223" t="s">
        <v>2624</v>
      </c>
      <c r="AE10" s="223" t="s">
        <v>2624</v>
      </c>
      <c r="AF10" s="223" t="s">
        <v>2624</v>
      </c>
      <c r="AG10" s="223" t="s">
        <v>2624</v>
      </c>
      <c r="AH10" s="223" t="s">
        <v>2624</v>
      </c>
      <c r="AI10" s="223" t="s">
        <v>2624</v>
      </c>
      <c r="AJ10" s="223" t="s">
        <v>2624</v>
      </c>
      <c r="AK10" s="223" t="s">
        <v>2624</v>
      </c>
      <c r="AL10" s="223" t="s">
        <v>2624</v>
      </c>
      <c r="AM10" s="223" t="s">
        <v>2624</v>
      </c>
      <c r="AN10" s="223" t="s">
        <v>2624</v>
      </c>
      <c r="AO10" s="223" t="s">
        <v>2624</v>
      </c>
      <c r="AP10" s="223" t="s">
        <v>2624</v>
      </c>
      <c r="AQ10" s="223" t="s">
        <v>2624</v>
      </c>
      <c r="AR10" s="223" t="s">
        <v>2624</v>
      </c>
      <c r="AS10" s="223" t="s">
        <v>2624</v>
      </c>
      <c r="AT10" s="223" t="s">
        <v>2624</v>
      </c>
      <c r="AU10" s="223" t="s">
        <v>2624</v>
      </c>
    </row>
    <row r="11" spans="2:47" ht="126" hidden="1">
      <c r="B11" s="215" t="s">
        <v>2628</v>
      </c>
      <c r="C11" s="216" t="s">
        <v>2629</v>
      </c>
      <c r="D11" s="216" t="s">
        <v>2619</v>
      </c>
      <c r="E11" s="216" t="s">
        <v>2619</v>
      </c>
      <c r="F11" s="216" t="s">
        <v>2620</v>
      </c>
      <c r="G11" s="216" t="s">
        <v>2630</v>
      </c>
      <c r="H11" s="216" t="s">
        <v>2622</v>
      </c>
      <c r="I11" s="216" t="s">
        <v>2623</v>
      </c>
      <c r="J11" s="217">
        <v>5.6</v>
      </c>
      <c r="K11" s="217">
        <v>5.9</v>
      </c>
      <c r="L11" s="217">
        <v>5.9</v>
      </c>
      <c r="M11" s="217">
        <v>5.8</v>
      </c>
      <c r="N11" s="217">
        <v>7.8</v>
      </c>
      <c r="O11" s="217">
        <v>6.9</v>
      </c>
      <c r="P11" s="217">
        <v>7.2</v>
      </c>
      <c r="Q11" s="217">
        <v>10.1</v>
      </c>
      <c r="R11" s="217">
        <v>9.6999999999999993</v>
      </c>
      <c r="S11" s="217">
        <v>7.3</v>
      </c>
      <c r="T11" s="218">
        <v>8.6</v>
      </c>
      <c r="U11" s="218">
        <v>9.8000000000000007</v>
      </c>
      <c r="V11" s="218">
        <v>11.1</v>
      </c>
      <c r="W11" s="218">
        <v>11.6</v>
      </c>
      <c r="X11" s="218">
        <v>11.9</v>
      </c>
      <c r="Y11" s="219" t="s">
        <v>2624</v>
      </c>
      <c r="Z11" s="219" t="s">
        <v>2624</v>
      </c>
      <c r="AA11" s="219" t="s">
        <v>2624</v>
      </c>
      <c r="AB11" s="219" t="s">
        <v>2624</v>
      </c>
      <c r="AC11" s="219" t="s">
        <v>2624</v>
      </c>
      <c r="AD11" s="219" t="s">
        <v>2624</v>
      </c>
      <c r="AE11" s="219" t="s">
        <v>2624</v>
      </c>
      <c r="AF11" s="219" t="s">
        <v>2624</v>
      </c>
      <c r="AG11" s="219" t="s">
        <v>2624</v>
      </c>
      <c r="AH11" s="219" t="s">
        <v>2624</v>
      </c>
      <c r="AI11" s="219" t="s">
        <v>2624</v>
      </c>
      <c r="AJ11" s="219" t="s">
        <v>2624</v>
      </c>
      <c r="AK11" s="219" t="s">
        <v>2624</v>
      </c>
      <c r="AL11" s="219" t="s">
        <v>2624</v>
      </c>
      <c r="AM11" s="219" t="s">
        <v>2624</v>
      </c>
      <c r="AN11" s="219" t="s">
        <v>2624</v>
      </c>
      <c r="AO11" s="219" t="s">
        <v>2624</v>
      </c>
      <c r="AP11" s="219" t="s">
        <v>2624</v>
      </c>
      <c r="AQ11" s="219" t="s">
        <v>2624</v>
      </c>
      <c r="AR11" s="219" t="s">
        <v>2624</v>
      </c>
      <c r="AS11" s="219" t="s">
        <v>2624</v>
      </c>
      <c r="AT11" s="219" t="s">
        <v>2624</v>
      </c>
      <c r="AU11" s="219" t="s">
        <v>2624</v>
      </c>
    </row>
    <row r="12" spans="2:47" ht="126" hidden="1">
      <c r="B12" s="220" t="s">
        <v>2631</v>
      </c>
      <c r="C12" s="221" t="s">
        <v>2632</v>
      </c>
      <c r="D12" s="221" t="s">
        <v>2619</v>
      </c>
      <c r="E12" s="221" t="s">
        <v>2619</v>
      </c>
      <c r="F12" s="221" t="s">
        <v>2620</v>
      </c>
      <c r="G12" s="221" t="s">
        <v>2633</v>
      </c>
      <c r="H12" s="221" t="s">
        <v>2622</v>
      </c>
      <c r="I12" s="221" t="s">
        <v>2623</v>
      </c>
      <c r="J12" s="222">
        <v>1.6</v>
      </c>
      <c r="K12" s="222">
        <v>1.7</v>
      </c>
      <c r="L12" s="222">
        <v>1.8</v>
      </c>
      <c r="M12" s="222">
        <v>1.7</v>
      </c>
      <c r="N12" s="222">
        <v>2.4</v>
      </c>
      <c r="O12" s="222">
        <v>2.1</v>
      </c>
      <c r="P12" s="222">
        <v>2.2000000000000002</v>
      </c>
      <c r="Q12" s="222">
        <v>3.3</v>
      </c>
      <c r="R12" s="222">
        <v>3.2</v>
      </c>
      <c r="S12" s="222">
        <v>2.2999999999999998</v>
      </c>
      <c r="T12" s="218">
        <v>2.7</v>
      </c>
      <c r="U12" s="218">
        <v>3.2</v>
      </c>
      <c r="V12" s="218">
        <v>3.7</v>
      </c>
      <c r="W12" s="218">
        <v>3.9</v>
      </c>
      <c r="X12" s="218">
        <v>4</v>
      </c>
      <c r="Y12" s="223" t="s">
        <v>2624</v>
      </c>
      <c r="Z12" s="223" t="s">
        <v>2624</v>
      </c>
      <c r="AA12" s="223" t="s">
        <v>2624</v>
      </c>
      <c r="AB12" s="223" t="s">
        <v>2624</v>
      </c>
      <c r="AC12" s="223" t="s">
        <v>2624</v>
      </c>
      <c r="AD12" s="223" t="s">
        <v>2624</v>
      </c>
      <c r="AE12" s="223" t="s">
        <v>2624</v>
      </c>
      <c r="AF12" s="223" t="s">
        <v>2624</v>
      </c>
      <c r="AG12" s="223" t="s">
        <v>2624</v>
      </c>
      <c r="AH12" s="223" t="s">
        <v>2624</v>
      </c>
      <c r="AI12" s="223" t="s">
        <v>2624</v>
      </c>
      <c r="AJ12" s="223" t="s">
        <v>2624</v>
      </c>
      <c r="AK12" s="223" t="s">
        <v>2624</v>
      </c>
      <c r="AL12" s="223" t="s">
        <v>2624</v>
      </c>
      <c r="AM12" s="223" t="s">
        <v>2624</v>
      </c>
      <c r="AN12" s="223" t="s">
        <v>2624</v>
      </c>
      <c r="AO12" s="223" t="s">
        <v>2624</v>
      </c>
      <c r="AP12" s="223" t="s">
        <v>2624</v>
      </c>
      <c r="AQ12" s="223" t="s">
        <v>2624</v>
      </c>
      <c r="AR12" s="223" t="s">
        <v>2624</v>
      </c>
      <c r="AS12" s="223" t="s">
        <v>2624</v>
      </c>
      <c r="AT12" s="223" t="s">
        <v>2624</v>
      </c>
      <c r="AU12" s="223" t="s">
        <v>2624</v>
      </c>
    </row>
    <row r="13" spans="2:47" ht="94.5" hidden="1">
      <c r="B13" s="215" t="s">
        <v>2634</v>
      </c>
      <c r="C13" s="216" t="s">
        <v>2635</v>
      </c>
      <c r="D13" s="216" t="s">
        <v>2619</v>
      </c>
      <c r="E13" s="216" t="s">
        <v>2619</v>
      </c>
      <c r="F13" s="216" t="s">
        <v>2636</v>
      </c>
      <c r="G13" s="216" t="s">
        <v>2637</v>
      </c>
      <c r="H13" s="216" t="s">
        <v>2638</v>
      </c>
      <c r="I13" s="216" t="s">
        <v>2623</v>
      </c>
      <c r="J13" s="217">
        <v>100</v>
      </c>
      <c r="K13" s="217">
        <v>100</v>
      </c>
      <c r="L13" s="217">
        <v>100</v>
      </c>
      <c r="M13" s="217">
        <v>100</v>
      </c>
      <c r="N13" s="217">
        <v>100</v>
      </c>
      <c r="O13" s="217">
        <v>100</v>
      </c>
      <c r="P13" s="217">
        <v>100</v>
      </c>
      <c r="Q13" s="217">
        <v>100</v>
      </c>
      <c r="R13" s="217">
        <v>100</v>
      </c>
      <c r="S13" s="217">
        <v>100</v>
      </c>
      <c r="T13" s="218">
        <v>100</v>
      </c>
      <c r="U13" s="218">
        <v>100</v>
      </c>
      <c r="V13" s="218">
        <v>100</v>
      </c>
      <c r="W13" s="218">
        <v>100</v>
      </c>
      <c r="X13" s="218">
        <v>100</v>
      </c>
      <c r="Y13" s="218">
        <v>100</v>
      </c>
      <c r="Z13" s="218">
        <v>100</v>
      </c>
      <c r="AA13" s="218">
        <v>100</v>
      </c>
      <c r="AB13" s="218">
        <v>100</v>
      </c>
      <c r="AC13" s="218">
        <v>100</v>
      </c>
      <c r="AD13" s="219" t="s">
        <v>2624</v>
      </c>
      <c r="AE13" s="219" t="s">
        <v>2624</v>
      </c>
      <c r="AF13" s="219" t="s">
        <v>2624</v>
      </c>
      <c r="AG13" s="219" t="s">
        <v>2624</v>
      </c>
      <c r="AH13" s="219" t="s">
        <v>2624</v>
      </c>
      <c r="AI13" s="219" t="s">
        <v>2624</v>
      </c>
      <c r="AJ13" s="219" t="s">
        <v>2624</v>
      </c>
      <c r="AK13" s="219" t="s">
        <v>2624</v>
      </c>
      <c r="AL13" s="219" t="s">
        <v>2624</v>
      </c>
      <c r="AM13" s="219" t="s">
        <v>2624</v>
      </c>
      <c r="AN13" s="219" t="s">
        <v>2624</v>
      </c>
      <c r="AO13" s="219" t="s">
        <v>2624</v>
      </c>
      <c r="AP13" s="219" t="s">
        <v>2624</v>
      </c>
      <c r="AQ13" s="219" t="s">
        <v>2624</v>
      </c>
      <c r="AR13" s="219" t="s">
        <v>2624</v>
      </c>
      <c r="AS13" s="219" t="s">
        <v>2624</v>
      </c>
      <c r="AT13" s="219" t="s">
        <v>2624</v>
      </c>
      <c r="AU13" s="219" t="s">
        <v>2624</v>
      </c>
    </row>
    <row r="14" spans="2:47" ht="94.5" hidden="1">
      <c r="B14" s="220" t="s">
        <v>2639</v>
      </c>
      <c r="C14" s="221" t="s">
        <v>2640</v>
      </c>
      <c r="D14" s="221" t="s">
        <v>2619</v>
      </c>
      <c r="E14" s="221" t="s">
        <v>2619</v>
      </c>
      <c r="F14" s="221" t="s">
        <v>2636</v>
      </c>
      <c r="G14" s="221" t="s">
        <v>2641</v>
      </c>
      <c r="H14" s="221" t="s">
        <v>2638</v>
      </c>
      <c r="I14" s="221" t="s">
        <v>2623</v>
      </c>
      <c r="J14" s="222">
        <v>100</v>
      </c>
      <c r="K14" s="222">
        <v>100</v>
      </c>
      <c r="L14" s="222">
        <v>100</v>
      </c>
      <c r="M14" s="222">
        <v>100</v>
      </c>
      <c r="N14" s="222">
        <v>100</v>
      </c>
      <c r="O14" s="222">
        <v>100</v>
      </c>
      <c r="P14" s="222">
        <v>100</v>
      </c>
      <c r="Q14" s="222">
        <v>100</v>
      </c>
      <c r="R14" s="222">
        <v>100</v>
      </c>
      <c r="S14" s="222">
        <v>100</v>
      </c>
      <c r="T14" s="218">
        <v>100</v>
      </c>
      <c r="U14" s="218">
        <v>100</v>
      </c>
      <c r="V14" s="218">
        <v>100</v>
      </c>
      <c r="W14" s="218">
        <v>100</v>
      </c>
      <c r="X14" s="218">
        <v>100</v>
      </c>
      <c r="Y14" s="218">
        <v>100</v>
      </c>
      <c r="Z14" s="218">
        <v>100</v>
      </c>
      <c r="AA14" s="218">
        <v>100</v>
      </c>
      <c r="AB14" s="218">
        <v>100</v>
      </c>
      <c r="AC14" s="218">
        <v>100</v>
      </c>
      <c r="AD14" s="223" t="s">
        <v>2624</v>
      </c>
      <c r="AE14" s="223" t="s">
        <v>2624</v>
      </c>
      <c r="AF14" s="223" t="s">
        <v>2624</v>
      </c>
      <c r="AG14" s="223" t="s">
        <v>2624</v>
      </c>
      <c r="AH14" s="223" t="s">
        <v>2624</v>
      </c>
      <c r="AI14" s="223" t="s">
        <v>2624</v>
      </c>
      <c r="AJ14" s="223" t="s">
        <v>2624</v>
      </c>
      <c r="AK14" s="223" t="s">
        <v>2624</v>
      </c>
      <c r="AL14" s="223" t="s">
        <v>2624</v>
      </c>
      <c r="AM14" s="223" t="s">
        <v>2624</v>
      </c>
      <c r="AN14" s="223" t="s">
        <v>2624</v>
      </c>
      <c r="AO14" s="223" t="s">
        <v>2624</v>
      </c>
      <c r="AP14" s="223" t="s">
        <v>2624</v>
      </c>
      <c r="AQ14" s="223" t="s">
        <v>2624</v>
      </c>
      <c r="AR14" s="223" t="s">
        <v>2624</v>
      </c>
      <c r="AS14" s="223" t="s">
        <v>2624</v>
      </c>
      <c r="AT14" s="223" t="s">
        <v>2624</v>
      </c>
      <c r="AU14" s="223" t="s">
        <v>2624</v>
      </c>
    </row>
    <row r="15" spans="2:47" ht="94.5" hidden="1">
      <c r="B15" s="215" t="s">
        <v>2642</v>
      </c>
      <c r="C15" s="216" t="s">
        <v>2643</v>
      </c>
      <c r="D15" s="216" t="s">
        <v>2619</v>
      </c>
      <c r="E15" s="216" t="s">
        <v>2619</v>
      </c>
      <c r="F15" s="216" t="s">
        <v>2636</v>
      </c>
      <c r="G15" s="216" t="s">
        <v>2644</v>
      </c>
      <c r="H15" s="216" t="s">
        <v>2638</v>
      </c>
      <c r="I15" s="216" t="s">
        <v>2623</v>
      </c>
      <c r="J15" s="217">
        <v>89.3</v>
      </c>
      <c r="K15" s="217">
        <v>90</v>
      </c>
      <c r="L15" s="217">
        <v>89.7</v>
      </c>
      <c r="M15" s="217">
        <v>89.5</v>
      </c>
      <c r="N15" s="217">
        <v>90</v>
      </c>
      <c r="O15" s="217">
        <v>90.6</v>
      </c>
      <c r="P15" s="217">
        <v>90.1</v>
      </c>
      <c r="Q15" s="217">
        <v>90.1</v>
      </c>
      <c r="R15" s="217">
        <v>90.6</v>
      </c>
      <c r="S15" s="217">
        <v>89.7</v>
      </c>
      <c r="T15" s="218">
        <v>90.2</v>
      </c>
      <c r="U15" s="218">
        <v>91</v>
      </c>
      <c r="V15" s="218">
        <v>91.6</v>
      </c>
      <c r="W15" s="218">
        <v>91.9</v>
      </c>
      <c r="X15" s="218">
        <v>92</v>
      </c>
      <c r="Y15" s="218">
        <v>92.4</v>
      </c>
      <c r="Z15" s="218">
        <v>92.8</v>
      </c>
      <c r="AA15" s="218">
        <v>93.2</v>
      </c>
      <c r="AB15" s="218">
        <v>93.5</v>
      </c>
      <c r="AC15" s="218">
        <v>93.9</v>
      </c>
      <c r="AD15" s="219" t="s">
        <v>2624</v>
      </c>
      <c r="AE15" s="219" t="s">
        <v>2624</v>
      </c>
      <c r="AF15" s="219" t="s">
        <v>2624</v>
      </c>
      <c r="AG15" s="219" t="s">
        <v>2624</v>
      </c>
      <c r="AH15" s="219" t="s">
        <v>2624</v>
      </c>
      <c r="AI15" s="219" t="s">
        <v>2624</v>
      </c>
      <c r="AJ15" s="219" t="s">
        <v>2624</v>
      </c>
      <c r="AK15" s="219" t="s">
        <v>2624</v>
      </c>
      <c r="AL15" s="219" t="s">
        <v>2624</v>
      </c>
      <c r="AM15" s="219" t="s">
        <v>2624</v>
      </c>
      <c r="AN15" s="219" t="s">
        <v>2624</v>
      </c>
      <c r="AO15" s="219" t="s">
        <v>2624</v>
      </c>
      <c r="AP15" s="219" t="s">
        <v>2624</v>
      </c>
      <c r="AQ15" s="219" t="s">
        <v>2624</v>
      </c>
      <c r="AR15" s="219" t="s">
        <v>2624</v>
      </c>
      <c r="AS15" s="219" t="s">
        <v>2624</v>
      </c>
      <c r="AT15" s="219" t="s">
        <v>2624</v>
      </c>
      <c r="AU15" s="219" t="s">
        <v>2624</v>
      </c>
    </row>
    <row r="16" spans="2:47" ht="94.5" hidden="1">
      <c r="B16" s="220" t="s">
        <v>2645</v>
      </c>
      <c r="C16" s="221" t="s">
        <v>2646</v>
      </c>
      <c r="D16" s="221" t="s">
        <v>2619</v>
      </c>
      <c r="E16" s="221" t="s">
        <v>2619</v>
      </c>
      <c r="F16" s="221" t="s">
        <v>2636</v>
      </c>
      <c r="G16" s="221" t="s">
        <v>2647</v>
      </c>
      <c r="H16" s="221" t="s">
        <v>2638</v>
      </c>
      <c r="I16" s="221" t="s">
        <v>2623</v>
      </c>
      <c r="J16" s="222">
        <v>89.4</v>
      </c>
      <c r="K16" s="222">
        <v>89.5</v>
      </c>
      <c r="L16" s="222">
        <v>89.9</v>
      </c>
      <c r="M16" s="222">
        <v>89.8</v>
      </c>
      <c r="N16" s="222">
        <v>89.8</v>
      </c>
      <c r="O16" s="222">
        <v>90</v>
      </c>
      <c r="P16" s="222">
        <v>90.1</v>
      </c>
      <c r="Q16" s="222">
        <v>90.1</v>
      </c>
      <c r="R16" s="222">
        <v>90.1</v>
      </c>
      <c r="S16" s="222">
        <v>90</v>
      </c>
      <c r="T16" s="218">
        <v>90</v>
      </c>
      <c r="U16" s="218">
        <v>90.1</v>
      </c>
      <c r="V16" s="218">
        <v>90.2</v>
      </c>
      <c r="W16" s="218">
        <v>90.3</v>
      </c>
      <c r="X16" s="218">
        <v>90.4</v>
      </c>
      <c r="Y16" s="218">
        <v>90.6</v>
      </c>
      <c r="Z16" s="218">
        <v>90.7</v>
      </c>
      <c r="AA16" s="218">
        <v>90.8</v>
      </c>
      <c r="AB16" s="218">
        <v>91</v>
      </c>
      <c r="AC16" s="218">
        <v>91.1</v>
      </c>
      <c r="AD16" s="223" t="s">
        <v>2624</v>
      </c>
      <c r="AE16" s="223" t="s">
        <v>2624</v>
      </c>
      <c r="AF16" s="223" t="s">
        <v>2624</v>
      </c>
      <c r="AG16" s="223" t="s">
        <v>2624</v>
      </c>
      <c r="AH16" s="223" t="s">
        <v>2624</v>
      </c>
      <c r="AI16" s="223" t="s">
        <v>2624</v>
      </c>
      <c r="AJ16" s="223" t="s">
        <v>2624</v>
      </c>
      <c r="AK16" s="223" t="s">
        <v>2624</v>
      </c>
      <c r="AL16" s="223" t="s">
        <v>2624</v>
      </c>
      <c r="AM16" s="223" t="s">
        <v>2624</v>
      </c>
      <c r="AN16" s="223" t="s">
        <v>2624</v>
      </c>
      <c r="AO16" s="223" t="s">
        <v>2624</v>
      </c>
      <c r="AP16" s="223" t="s">
        <v>2624</v>
      </c>
      <c r="AQ16" s="223" t="s">
        <v>2624</v>
      </c>
      <c r="AR16" s="223" t="s">
        <v>2624</v>
      </c>
      <c r="AS16" s="223" t="s">
        <v>2624</v>
      </c>
      <c r="AT16" s="223" t="s">
        <v>2624</v>
      </c>
      <c r="AU16" s="223" t="s">
        <v>2624</v>
      </c>
    </row>
    <row r="17" spans="2:47" ht="94.5" hidden="1">
      <c r="B17" s="215" t="s">
        <v>2648</v>
      </c>
      <c r="C17" s="216" t="s">
        <v>2649</v>
      </c>
      <c r="D17" s="216" t="s">
        <v>2619</v>
      </c>
      <c r="E17" s="216" t="s">
        <v>2619</v>
      </c>
      <c r="F17" s="216" t="s">
        <v>2636</v>
      </c>
      <c r="G17" s="216" t="s">
        <v>2650</v>
      </c>
      <c r="H17" s="216" t="s">
        <v>2638</v>
      </c>
      <c r="I17" s="216" t="s">
        <v>2623</v>
      </c>
      <c r="J17" s="217">
        <v>82.8</v>
      </c>
      <c r="K17" s="217">
        <v>84</v>
      </c>
      <c r="L17" s="217">
        <v>83.5</v>
      </c>
      <c r="M17" s="217">
        <v>83</v>
      </c>
      <c r="N17" s="217">
        <v>83.9</v>
      </c>
      <c r="O17" s="217">
        <v>84.9</v>
      </c>
      <c r="P17" s="217">
        <v>84.1</v>
      </c>
      <c r="Q17" s="217">
        <v>84.1</v>
      </c>
      <c r="R17" s="217">
        <v>85.1</v>
      </c>
      <c r="S17" s="217">
        <v>83.4</v>
      </c>
      <c r="T17" s="218">
        <v>84.2</v>
      </c>
      <c r="U17" s="218">
        <v>85.7</v>
      </c>
      <c r="V17" s="218">
        <v>86.8</v>
      </c>
      <c r="W17" s="218">
        <v>87.4</v>
      </c>
      <c r="X17" s="218">
        <v>87.5</v>
      </c>
      <c r="Y17" s="218">
        <v>88.1</v>
      </c>
      <c r="Z17" s="218">
        <v>88.8</v>
      </c>
      <c r="AA17" s="218">
        <v>89.5</v>
      </c>
      <c r="AB17" s="218">
        <v>90.1</v>
      </c>
      <c r="AC17" s="218">
        <v>90.7</v>
      </c>
      <c r="AD17" s="219" t="s">
        <v>2624</v>
      </c>
      <c r="AE17" s="219" t="s">
        <v>2624</v>
      </c>
      <c r="AF17" s="219" t="s">
        <v>2624</v>
      </c>
      <c r="AG17" s="219" t="s">
        <v>2624</v>
      </c>
      <c r="AH17" s="219" t="s">
        <v>2624</v>
      </c>
      <c r="AI17" s="219" t="s">
        <v>2624</v>
      </c>
      <c r="AJ17" s="219" t="s">
        <v>2624</v>
      </c>
      <c r="AK17" s="219" t="s">
        <v>2624</v>
      </c>
      <c r="AL17" s="219" t="s">
        <v>2624</v>
      </c>
      <c r="AM17" s="219" t="s">
        <v>2624</v>
      </c>
      <c r="AN17" s="219" t="s">
        <v>2624</v>
      </c>
      <c r="AO17" s="219" t="s">
        <v>2624</v>
      </c>
      <c r="AP17" s="219" t="s">
        <v>2624</v>
      </c>
      <c r="AQ17" s="219" t="s">
        <v>2624</v>
      </c>
      <c r="AR17" s="219" t="s">
        <v>2624</v>
      </c>
      <c r="AS17" s="219" t="s">
        <v>2624</v>
      </c>
      <c r="AT17" s="219" t="s">
        <v>2624</v>
      </c>
      <c r="AU17" s="219" t="s">
        <v>2624</v>
      </c>
    </row>
    <row r="18" spans="2:47" ht="94.5" hidden="1">
      <c r="B18" s="220" t="s">
        <v>2651</v>
      </c>
      <c r="C18" s="221" t="s">
        <v>2652</v>
      </c>
      <c r="D18" s="221" t="s">
        <v>2619</v>
      </c>
      <c r="E18" s="221" t="s">
        <v>2619</v>
      </c>
      <c r="F18" s="221" t="s">
        <v>2636</v>
      </c>
      <c r="G18" s="221" t="s">
        <v>2653</v>
      </c>
      <c r="H18" s="221" t="s">
        <v>2638</v>
      </c>
      <c r="I18" s="221" t="s">
        <v>2623</v>
      </c>
      <c r="J18" s="222">
        <v>82.8</v>
      </c>
      <c r="K18" s="222">
        <v>83</v>
      </c>
      <c r="L18" s="222">
        <v>83.8</v>
      </c>
      <c r="M18" s="222">
        <v>83.7</v>
      </c>
      <c r="N18" s="222">
        <v>83.7</v>
      </c>
      <c r="O18" s="222">
        <v>83.9</v>
      </c>
      <c r="P18" s="222">
        <v>84.1</v>
      </c>
      <c r="Q18" s="222">
        <v>84.1</v>
      </c>
      <c r="R18" s="222">
        <v>84.1</v>
      </c>
      <c r="S18" s="222">
        <v>83.9</v>
      </c>
      <c r="T18" s="218">
        <v>83.9</v>
      </c>
      <c r="U18" s="218">
        <v>84.1</v>
      </c>
      <c r="V18" s="218">
        <v>84.3</v>
      </c>
      <c r="W18" s="218">
        <v>84.5</v>
      </c>
      <c r="X18" s="218">
        <v>84.7</v>
      </c>
      <c r="Y18" s="218">
        <v>84.9</v>
      </c>
      <c r="Z18" s="218">
        <v>85.2</v>
      </c>
      <c r="AA18" s="218">
        <v>85.4</v>
      </c>
      <c r="AB18" s="218">
        <v>85.7</v>
      </c>
      <c r="AC18" s="218">
        <v>85.9</v>
      </c>
      <c r="AD18" s="223" t="s">
        <v>2624</v>
      </c>
      <c r="AE18" s="223" t="s">
        <v>2624</v>
      </c>
      <c r="AF18" s="223" t="s">
        <v>2624</v>
      </c>
      <c r="AG18" s="223" t="s">
        <v>2624</v>
      </c>
      <c r="AH18" s="223" t="s">
        <v>2624</v>
      </c>
      <c r="AI18" s="223" t="s">
        <v>2624</v>
      </c>
      <c r="AJ18" s="223" t="s">
        <v>2624</v>
      </c>
      <c r="AK18" s="223" t="s">
        <v>2624</v>
      </c>
      <c r="AL18" s="223" t="s">
        <v>2624</v>
      </c>
      <c r="AM18" s="223" t="s">
        <v>2624</v>
      </c>
      <c r="AN18" s="223" t="s">
        <v>2624</v>
      </c>
      <c r="AO18" s="223" t="s">
        <v>2624</v>
      </c>
      <c r="AP18" s="223" t="s">
        <v>2624</v>
      </c>
      <c r="AQ18" s="223" t="s">
        <v>2624</v>
      </c>
      <c r="AR18" s="223" t="s">
        <v>2624</v>
      </c>
      <c r="AS18" s="223" t="s">
        <v>2624</v>
      </c>
      <c r="AT18" s="223" t="s">
        <v>2624</v>
      </c>
      <c r="AU18" s="223" t="s">
        <v>2624</v>
      </c>
    </row>
    <row r="19" spans="2:47" ht="94.5" hidden="1">
      <c r="B19" s="215" t="s">
        <v>2654</v>
      </c>
      <c r="C19" s="216" t="s">
        <v>2655</v>
      </c>
      <c r="D19" s="216" t="s">
        <v>2619</v>
      </c>
      <c r="E19" s="216" t="s">
        <v>2619</v>
      </c>
      <c r="F19" s="216" t="s">
        <v>2636</v>
      </c>
      <c r="G19" s="216" t="s">
        <v>2656</v>
      </c>
      <c r="H19" s="216" t="s">
        <v>2638</v>
      </c>
      <c r="I19" s="216" t="s">
        <v>2623</v>
      </c>
      <c r="J19" s="217">
        <v>66.3</v>
      </c>
      <c r="K19" s="217">
        <v>68.900000000000006</v>
      </c>
      <c r="L19" s="217">
        <v>67.8</v>
      </c>
      <c r="M19" s="217">
        <v>66.8</v>
      </c>
      <c r="N19" s="217">
        <v>68.7</v>
      </c>
      <c r="O19" s="217">
        <v>70.900000000000006</v>
      </c>
      <c r="P19" s="217">
        <v>69.2</v>
      </c>
      <c r="Q19" s="217">
        <v>69.099999999999994</v>
      </c>
      <c r="R19" s="217">
        <v>71.2</v>
      </c>
      <c r="S19" s="217">
        <v>67.8</v>
      </c>
      <c r="T19" s="218">
        <v>69.400000000000006</v>
      </c>
      <c r="U19" s="218">
        <v>72.599999999999994</v>
      </c>
      <c r="V19" s="218">
        <v>74.900000000000006</v>
      </c>
      <c r="W19" s="218">
        <v>76.099999999999994</v>
      </c>
      <c r="X19" s="218">
        <v>76.3</v>
      </c>
      <c r="Y19" s="218">
        <v>77.7</v>
      </c>
      <c r="Z19" s="218">
        <v>79.2</v>
      </c>
      <c r="AA19" s="218">
        <v>80.599999999999994</v>
      </c>
      <c r="AB19" s="218">
        <v>81.900000000000006</v>
      </c>
      <c r="AC19" s="218">
        <v>83.2</v>
      </c>
      <c r="AD19" s="219" t="s">
        <v>2624</v>
      </c>
      <c r="AE19" s="219" t="s">
        <v>2624</v>
      </c>
      <c r="AF19" s="219" t="s">
        <v>2624</v>
      </c>
      <c r="AG19" s="219" t="s">
        <v>2624</v>
      </c>
      <c r="AH19" s="219" t="s">
        <v>2624</v>
      </c>
      <c r="AI19" s="219" t="s">
        <v>2624</v>
      </c>
      <c r="AJ19" s="219" t="s">
        <v>2624</v>
      </c>
      <c r="AK19" s="219" t="s">
        <v>2624</v>
      </c>
      <c r="AL19" s="219" t="s">
        <v>2624</v>
      </c>
      <c r="AM19" s="219" t="s">
        <v>2624</v>
      </c>
      <c r="AN19" s="219" t="s">
        <v>2624</v>
      </c>
      <c r="AO19" s="219" t="s">
        <v>2624</v>
      </c>
      <c r="AP19" s="219" t="s">
        <v>2624</v>
      </c>
      <c r="AQ19" s="219" t="s">
        <v>2624</v>
      </c>
      <c r="AR19" s="219" t="s">
        <v>2624</v>
      </c>
      <c r="AS19" s="219" t="s">
        <v>2624</v>
      </c>
      <c r="AT19" s="219" t="s">
        <v>2624</v>
      </c>
      <c r="AU19" s="219" t="s">
        <v>2624</v>
      </c>
    </row>
    <row r="20" spans="2:47" ht="94.5" hidden="1">
      <c r="B20" s="220" t="s">
        <v>2657</v>
      </c>
      <c r="C20" s="221" t="s">
        <v>2658</v>
      </c>
      <c r="D20" s="221" t="s">
        <v>2619</v>
      </c>
      <c r="E20" s="221" t="s">
        <v>2619</v>
      </c>
      <c r="F20" s="221" t="s">
        <v>2636</v>
      </c>
      <c r="G20" s="221" t="s">
        <v>2659</v>
      </c>
      <c r="H20" s="221" t="s">
        <v>2638</v>
      </c>
      <c r="I20" s="221" t="s">
        <v>2623</v>
      </c>
      <c r="J20" s="222">
        <v>66.400000000000006</v>
      </c>
      <c r="K20" s="222">
        <v>66.8</v>
      </c>
      <c r="L20" s="222">
        <v>68.400000000000006</v>
      </c>
      <c r="M20" s="222">
        <v>68.2</v>
      </c>
      <c r="N20" s="222">
        <v>68.2</v>
      </c>
      <c r="O20" s="222">
        <v>68.8</v>
      </c>
      <c r="P20" s="222">
        <v>69.2</v>
      </c>
      <c r="Q20" s="222">
        <v>69.2</v>
      </c>
      <c r="R20" s="222">
        <v>69.099999999999994</v>
      </c>
      <c r="S20" s="222">
        <v>68.8</v>
      </c>
      <c r="T20" s="218">
        <v>68.8</v>
      </c>
      <c r="U20" s="218">
        <v>69.099999999999994</v>
      </c>
      <c r="V20" s="218">
        <v>69.5</v>
      </c>
      <c r="W20" s="218">
        <v>70</v>
      </c>
      <c r="X20" s="218">
        <v>70.400000000000006</v>
      </c>
      <c r="Y20" s="218">
        <v>70.900000000000006</v>
      </c>
      <c r="Z20" s="218">
        <v>71.400000000000006</v>
      </c>
      <c r="AA20" s="218">
        <v>72</v>
      </c>
      <c r="AB20" s="218">
        <v>72.5</v>
      </c>
      <c r="AC20" s="218">
        <v>73</v>
      </c>
      <c r="AD20" s="223" t="s">
        <v>2624</v>
      </c>
      <c r="AE20" s="223" t="s">
        <v>2624</v>
      </c>
      <c r="AF20" s="223" t="s">
        <v>2624</v>
      </c>
      <c r="AG20" s="223" t="s">
        <v>2624</v>
      </c>
      <c r="AH20" s="223" t="s">
        <v>2624</v>
      </c>
      <c r="AI20" s="223" t="s">
        <v>2624</v>
      </c>
      <c r="AJ20" s="223" t="s">
        <v>2624</v>
      </c>
      <c r="AK20" s="223" t="s">
        <v>2624</v>
      </c>
      <c r="AL20" s="223" t="s">
        <v>2624</v>
      </c>
      <c r="AM20" s="223" t="s">
        <v>2624</v>
      </c>
      <c r="AN20" s="223" t="s">
        <v>2624</v>
      </c>
      <c r="AO20" s="223" t="s">
        <v>2624</v>
      </c>
      <c r="AP20" s="223" t="s">
        <v>2624</v>
      </c>
      <c r="AQ20" s="223" t="s">
        <v>2624</v>
      </c>
      <c r="AR20" s="223" t="s">
        <v>2624</v>
      </c>
      <c r="AS20" s="223" t="s">
        <v>2624</v>
      </c>
      <c r="AT20" s="223" t="s">
        <v>2624</v>
      </c>
      <c r="AU20" s="223" t="s">
        <v>2624</v>
      </c>
    </row>
    <row r="21" spans="2:47" ht="94.5" hidden="1">
      <c r="B21" s="215" t="s">
        <v>2660</v>
      </c>
      <c r="C21" s="216" t="s">
        <v>2661</v>
      </c>
      <c r="D21" s="216" t="s">
        <v>2619</v>
      </c>
      <c r="E21" s="216" t="s">
        <v>2619</v>
      </c>
      <c r="F21" s="216" t="s">
        <v>2636</v>
      </c>
      <c r="G21" s="216" t="s">
        <v>2662</v>
      </c>
      <c r="H21" s="216" t="s">
        <v>2638</v>
      </c>
      <c r="I21" s="216" t="s">
        <v>2623</v>
      </c>
      <c r="J21" s="217">
        <v>96.6</v>
      </c>
      <c r="K21" s="217">
        <v>96.8</v>
      </c>
      <c r="L21" s="217">
        <v>96.7</v>
      </c>
      <c r="M21" s="217">
        <v>96.6</v>
      </c>
      <c r="N21" s="217">
        <v>96.8</v>
      </c>
      <c r="O21" s="217">
        <v>96.9</v>
      </c>
      <c r="P21" s="217">
        <v>96.8</v>
      </c>
      <c r="Q21" s="217">
        <v>96.8</v>
      </c>
      <c r="R21" s="217">
        <v>96.9</v>
      </c>
      <c r="S21" s="217">
        <v>96.7</v>
      </c>
      <c r="T21" s="218">
        <v>96.8</v>
      </c>
      <c r="U21" s="218">
        <v>97</v>
      </c>
      <c r="V21" s="218">
        <v>97.1</v>
      </c>
      <c r="W21" s="218">
        <v>97.2</v>
      </c>
      <c r="X21" s="218">
        <v>97.2</v>
      </c>
      <c r="Y21" s="218">
        <v>97.3</v>
      </c>
      <c r="Z21" s="218">
        <v>97.4</v>
      </c>
      <c r="AA21" s="218">
        <v>97.5</v>
      </c>
      <c r="AB21" s="218">
        <v>97.6</v>
      </c>
      <c r="AC21" s="218">
        <v>97.7</v>
      </c>
      <c r="AD21" s="219" t="s">
        <v>2624</v>
      </c>
      <c r="AE21" s="219" t="s">
        <v>2624</v>
      </c>
      <c r="AF21" s="219" t="s">
        <v>2624</v>
      </c>
      <c r="AG21" s="219" t="s">
        <v>2624</v>
      </c>
      <c r="AH21" s="219" t="s">
        <v>2624</v>
      </c>
      <c r="AI21" s="219" t="s">
        <v>2624</v>
      </c>
      <c r="AJ21" s="219" t="s">
        <v>2624</v>
      </c>
      <c r="AK21" s="219" t="s">
        <v>2624</v>
      </c>
      <c r="AL21" s="219" t="s">
        <v>2624</v>
      </c>
      <c r="AM21" s="219" t="s">
        <v>2624</v>
      </c>
      <c r="AN21" s="219" t="s">
        <v>2624</v>
      </c>
      <c r="AO21" s="219" t="s">
        <v>2624</v>
      </c>
      <c r="AP21" s="219" t="s">
        <v>2624</v>
      </c>
      <c r="AQ21" s="219" t="s">
        <v>2624</v>
      </c>
      <c r="AR21" s="219" t="s">
        <v>2624</v>
      </c>
      <c r="AS21" s="219" t="s">
        <v>2624</v>
      </c>
      <c r="AT21" s="219" t="s">
        <v>2624</v>
      </c>
      <c r="AU21" s="219" t="s">
        <v>2624</v>
      </c>
    </row>
    <row r="22" spans="2:47" ht="94.5" hidden="1">
      <c r="B22" s="220" t="s">
        <v>2663</v>
      </c>
      <c r="C22" s="221" t="s">
        <v>2664</v>
      </c>
      <c r="D22" s="221" t="s">
        <v>2619</v>
      </c>
      <c r="E22" s="221" t="s">
        <v>2619</v>
      </c>
      <c r="F22" s="221" t="s">
        <v>2636</v>
      </c>
      <c r="G22" s="221" t="s">
        <v>2665</v>
      </c>
      <c r="H22" s="221" t="s">
        <v>2638</v>
      </c>
      <c r="I22" s="221" t="s">
        <v>2623</v>
      </c>
      <c r="J22" s="222">
        <v>96.6</v>
      </c>
      <c r="K22" s="222">
        <v>96.6</v>
      </c>
      <c r="L22" s="222">
        <v>96.7</v>
      </c>
      <c r="M22" s="222">
        <v>96.7</v>
      </c>
      <c r="N22" s="222">
        <v>96.7</v>
      </c>
      <c r="O22" s="222">
        <v>96.8</v>
      </c>
      <c r="P22" s="222">
        <v>96.8</v>
      </c>
      <c r="Q22" s="222">
        <v>96.8</v>
      </c>
      <c r="R22" s="222">
        <v>96.8</v>
      </c>
      <c r="S22" s="222">
        <v>96.8</v>
      </c>
      <c r="T22" s="218">
        <v>96.8</v>
      </c>
      <c r="U22" s="218">
        <v>96.8</v>
      </c>
      <c r="V22" s="218">
        <v>96.8</v>
      </c>
      <c r="W22" s="218">
        <v>96.8</v>
      </c>
      <c r="X22" s="218">
        <v>96.9</v>
      </c>
      <c r="Y22" s="218">
        <v>96.9</v>
      </c>
      <c r="Z22" s="218">
        <v>96.9</v>
      </c>
      <c r="AA22" s="218">
        <v>96.9</v>
      </c>
      <c r="AB22" s="218">
        <v>97</v>
      </c>
      <c r="AC22" s="218">
        <v>97</v>
      </c>
      <c r="AD22" s="223" t="s">
        <v>2624</v>
      </c>
      <c r="AE22" s="223" t="s">
        <v>2624</v>
      </c>
      <c r="AF22" s="223" t="s">
        <v>2624</v>
      </c>
      <c r="AG22" s="223" t="s">
        <v>2624</v>
      </c>
      <c r="AH22" s="223" t="s">
        <v>2624</v>
      </c>
      <c r="AI22" s="223" t="s">
        <v>2624</v>
      </c>
      <c r="AJ22" s="223" t="s">
        <v>2624</v>
      </c>
      <c r="AK22" s="223" t="s">
        <v>2624</v>
      </c>
      <c r="AL22" s="223" t="s">
        <v>2624</v>
      </c>
      <c r="AM22" s="223" t="s">
        <v>2624</v>
      </c>
      <c r="AN22" s="223" t="s">
        <v>2624</v>
      </c>
      <c r="AO22" s="223" t="s">
        <v>2624</v>
      </c>
      <c r="AP22" s="223" t="s">
        <v>2624</v>
      </c>
      <c r="AQ22" s="223" t="s">
        <v>2624</v>
      </c>
      <c r="AR22" s="223" t="s">
        <v>2624</v>
      </c>
      <c r="AS22" s="223" t="s">
        <v>2624</v>
      </c>
      <c r="AT22" s="223" t="s">
        <v>2624</v>
      </c>
      <c r="AU22" s="223" t="s">
        <v>2624</v>
      </c>
    </row>
    <row r="23" spans="2:47" ht="94.5" hidden="1">
      <c r="B23" s="215" t="s">
        <v>2666</v>
      </c>
      <c r="C23" s="216" t="s">
        <v>2667</v>
      </c>
      <c r="D23" s="216" t="s">
        <v>2619</v>
      </c>
      <c r="E23" s="216" t="s">
        <v>2619</v>
      </c>
      <c r="F23" s="216" t="s">
        <v>2636</v>
      </c>
      <c r="G23" s="216" t="s">
        <v>2668</v>
      </c>
      <c r="H23" s="216" t="s">
        <v>2638</v>
      </c>
      <c r="I23" s="216" t="s">
        <v>2623</v>
      </c>
      <c r="J23" s="217">
        <v>48.1</v>
      </c>
      <c r="K23" s="217">
        <v>51.6</v>
      </c>
      <c r="L23" s="217">
        <v>50.1</v>
      </c>
      <c r="M23" s="217">
        <v>48.8</v>
      </c>
      <c r="N23" s="217">
        <v>51.4</v>
      </c>
      <c r="O23" s="217">
        <v>54.6</v>
      </c>
      <c r="P23" s="217">
        <v>52.1</v>
      </c>
      <c r="Q23" s="217">
        <v>52</v>
      </c>
      <c r="R23" s="217">
        <v>55</v>
      </c>
      <c r="S23" s="217">
        <v>50.1</v>
      </c>
      <c r="T23" s="218">
        <v>52.5</v>
      </c>
      <c r="U23" s="218">
        <v>57.1</v>
      </c>
      <c r="V23" s="218">
        <v>60.6</v>
      </c>
      <c r="W23" s="218">
        <v>62.5</v>
      </c>
      <c r="X23" s="218">
        <v>62.8</v>
      </c>
      <c r="Y23" s="218">
        <v>65.099999999999994</v>
      </c>
      <c r="Z23" s="218">
        <v>67.5</v>
      </c>
      <c r="AA23" s="218">
        <v>69.8</v>
      </c>
      <c r="AB23" s="218">
        <v>72</v>
      </c>
      <c r="AC23" s="218">
        <v>74</v>
      </c>
      <c r="AD23" s="219" t="s">
        <v>2624</v>
      </c>
      <c r="AE23" s="219" t="s">
        <v>2624</v>
      </c>
      <c r="AF23" s="219" t="s">
        <v>2624</v>
      </c>
      <c r="AG23" s="219" t="s">
        <v>2624</v>
      </c>
      <c r="AH23" s="219" t="s">
        <v>2624</v>
      </c>
      <c r="AI23" s="219" t="s">
        <v>2624</v>
      </c>
      <c r="AJ23" s="219" t="s">
        <v>2624</v>
      </c>
      <c r="AK23" s="219" t="s">
        <v>2624</v>
      </c>
      <c r="AL23" s="219" t="s">
        <v>2624</v>
      </c>
      <c r="AM23" s="219" t="s">
        <v>2624</v>
      </c>
      <c r="AN23" s="219" t="s">
        <v>2624</v>
      </c>
      <c r="AO23" s="219" t="s">
        <v>2624</v>
      </c>
      <c r="AP23" s="219" t="s">
        <v>2624</v>
      </c>
      <c r="AQ23" s="219" t="s">
        <v>2624</v>
      </c>
      <c r="AR23" s="219" t="s">
        <v>2624</v>
      </c>
      <c r="AS23" s="219" t="s">
        <v>2624</v>
      </c>
      <c r="AT23" s="219" t="s">
        <v>2624</v>
      </c>
      <c r="AU23" s="219" t="s">
        <v>2624</v>
      </c>
    </row>
    <row r="24" spans="2:47" ht="94.5" hidden="1">
      <c r="B24" s="220" t="s">
        <v>2669</v>
      </c>
      <c r="C24" s="221" t="s">
        <v>2670</v>
      </c>
      <c r="D24" s="221" t="s">
        <v>2619</v>
      </c>
      <c r="E24" s="221" t="s">
        <v>2619</v>
      </c>
      <c r="F24" s="221" t="s">
        <v>2636</v>
      </c>
      <c r="G24" s="221" t="s">
        <v>2671</v>
      </c>
      <c r="H24" s="221" t="s">
        <v>2638</v>
      </c>
      <c r="I24" s="221" t="s">
        <v>2623</v>
      </c>
      <c r="J24" s="222">
        <v>48.2</v>
      </c>
      <c r="K24" s="222">
        <v>48.8</v>
      </c>
      <c r="L24" s="222">
        <v>51</v>
      </c>
      <c r="M24" s="222">
        <v>50.7</v>
      </c>
      <c r="N24" s="222">
        <v>50.7</v>
      </c>
      <c r="O24" s="222">
        <v>51.5</v>
      </c>
      <c r="P24" s="222">
        <v>52.1</v>
      </c>
      <c r="Q24" s="222">
        <v>52.1</v>
      </c>
      <c r="R24" s="222">
        <v>51.9</v>
      </c>
      <c r="S24" s="222">
        <v>51.5</v>
      </c>
      <c r="T24" s="218">
        <v>51.5</v>
      </c>
      <c r="U24" s="218">
        <v>51.9</v>
      </c>
      <c r="V24" s="218">
        <v>52.5</v>
      </c>
      <c r="W24" s="218">
        <v>53.3</v>
      </c>
      <c r="X24" s="218">
        <v>53.9</v>
      </c>
      <c r="Y24" s="218">
        <v>54.6</v>
      </c>
      <c r="Z24" s="218">
        <v>55.3</v>
      </c>
      <c r="AA24" s="218">
        <v>56.2</v>
      </c>
      <c r="AB24" s="218">
        <v>56.9</v>
      </c>
      <c r="AC24" s="218">
        <v>57.7</v>
      </c>
      <c r="AD24" s="223" t="s">
        <v>2624</v>
      </c>
      <c r="AE24" s="223" t="s">
        <v>2624</v>
      </c>
      <c r="AF24" s="223" t="s">
        <v>2624</v>
      </c>
      <c r="AG24" s="223" t="s">
        <v>2624</v>
      </c>
      <c r="AH24" s="223" t="s">
        <v>2624</v>
      </c>
      <c r="AI24" s="223" t="s">
        <v>2624</v>
      </c>
      <c r="AJ24" s="223" t="s">
        <v>2624</v>
      </c>
      <c r="AK24" s="223" t="s">
        <v>2624</v>
      </c>
      <c r="AL24" s="223" t="s">
        <v>2624</v>
      </c>
      <c r="AM24" s="223" t="s">
        <v>2624</v>
      </c>
      <c r="AN24" s="223" t="s">
        <v>2624</v>
      </c>
      <c r="AO24" s="223" t="s">
        <v>2624</v>
      </c>
      <c r="AP24" s="223" t="s">
        <v>2624</v>
      </c>
      <c r="AQ24" s="223" t="s">
        <v>2624</v>
      </c>
      <c r="AR24" s="223" t="s">
        <v>2624</v>
      </c>
      <c r="AS24" s="223" t="s">
        <v>2624</v>
      </c>
      <c r="AT24" s="223" t="s">
        <v>2624</v>
      </c>
      <c r="AU24" s="223" t="s">
        <v>2624</v>
      </c>
    </row>
    <row r="25" spans="2:47" ht="94.5" hidden="1">
      <c r="B25" s="215" t="s">
        <v>2672</v>
      </c>
      <c r="C25" s="216" t="s">
        <v>2673</v>
      </c>
      <c r="D25" s="216" t="s">
        <v>2619</v>
      </c>
      <c r="E25" s="216" t="s">
        <v>2619</v>
      </c>
      <c r="F25" s="216" t="s">
        <v>2636</v>
      </c>
      <c r="G25" s="216" t="s">
        <v>2674</v>
      </c>
      <c r="H25" s="216" t="s">
        <v>2638</v>
      </c>
      <c r="I25" s="216" t="s">
        <v>2623</v>
      </c>
      <c r="J25" s="217">
        <v>94.8</v>
      </c>
      <c r="K25" s="217">
        <v>95</v>
      </c>
      <c r="L25" s="217">
        <v>94.9</v>
      </c>
      <c r="M25" s="217">
        <v>94.8</v>
      </c>
      <c r="N25" s="217">
        <v>95</v>
      </c>
      <c r="O25" s="217">
        <v>95.2</v>
      </c>
      <c r="P25" s="217">
        <v>95.1</v>
      </c>
      <c r="Q25" s="217">
        <v>95.1</v>
      </c>
      <c r="R25" s="217">
        <v>95.3</v>
      </c>
      <c r="S25" s="217">
        <v>94.9</v>
      </c>
      <c r="T25" s="218">
        <v>95.1</v>
      </c>
      <c r="U25" s="218">
        <v>95.4</v>
      </c>
      <c r="V25" s="218">
        <v>95.7</v>
      </c>
      <c r="W25" s="218">
        <v>95.8</v>
      </c>
      <c r="X25" s="218">
        <v>95.8</v>
      </c>
      <c r="Y25" s="218">
        <v>96</v>
      </c>
      <c r="Z25" s="218">
        <v>96.2</v>
      </c>
      <c r="AA25" s="218">
        <v>96.3</v>
      </c>
      <c r="AB25" s="218">
        <v>96.5</v>
      </c>
      <c r="AC25" s="218">
        <v>96.7</v>
      </c>
      <c r="AD25" s="219" t="s">
        <v>2624</v>
      </c>
      <c r="AE25" s="219" t="s">
        <v>2624</v>
      </c>
      <c r="AF25" s="219" t="s">
        <v>2624</v>
      </c>
      <c r="AG25" s="219" t="s">
        <v>2624</v>
      </c>
      <c r="AH25" s="219" t="s">
        <v>2624</v>
      </c>
      <c r="AI25" s="219" t="s">
        <v>2624</v>
      </c>
      <c r="AJ25" s="219" t="s">
        <v>2624</v>
      </c>
      <c r="AK25" s="219" t="s">
        <v>2624</v>
      </c>
      <c r="AL25" s="219" t="s">
        <v>2624</v>
      </c>
      <c r="AM25" s="219" t="s">
        <v>2624</v>
      </c>
      <c r="AN25" s="219" t="s">
        <v>2624</v>
      </c>
      <c r="AO25" s="219" t="s">
        <v>2624</v>
      </c>
      <c r="AP25" s="219" t="s">
        <v>2624</v>
      </c>
      <c r="AQ25" s="219" t="s">
        <v>2624</v>
      </c>
      <c r="AR25" s="219" t="s">
        <v>2624</v>
      </c>
      <c r="AS25" s="219" t="s">
        <v>2624</v>
      </c>
      <c r="AT25" s="219" t="s">
        <v>2624</v>
      </c>
      <c r="AU25" s="219" t="s">
        <v>2624</v>
      </c>
    </row>
    <row r="26" spans="2:47" ht="94.5" hidden="1">
      <c r="B26" s="220" t="s">
        <v>2675</v>
      </c>
      <c r="C26" s="221" t="s">
        <v>2676</v>
      </c>
      <c r="D26" s="221" t="s">
        <v>2619</v>
      </c>
      <c r="E26" s="221" t="s">
        <v>2619</v>
      </c>
      <c r="F26" s="221" t="s">
        <v>2636</v>
      </c>
      <c r="G26" s="221" t="s">
        <v>2677</v>
      </c>
      <c r="H26" s="221" t="s">
        <v>2638</v>
      </c>
      <c r="I26" s="221" t="s">
        <v>2623</v>
      </c>
      <c r="J26" s="222">
        <v>94.8</v>
      </c>
      <c r="K26" s="222">
        <v>94.8</v>
      </c>
      <c r="L26" s="222">
        <v>95</v>
      </c>
      <c r="M26" s="222">
        <v>95</v>
      </c>
      <c r="N26" s="222">
        <v>95</v>
      </c>
      <c r="O26" s="222">
        <v>95</v>
      </c>
      <c r="P26" s="222">
        <v>95.1</v>
      </c>
      <c r="Q26" s="222">
        <v>95.1</v>
      </c>
      <c r="R26" s="222">
        <v>95</v>
      </c>
      <c r="S26" s="222">
        <v>95</v>
      </c>
      <c r="T26" s="218">
        <v>95</v>
      </c>
      <c r="U26" s="218">
        <v>95.1</v>
      </c>
      <c r="V26" s="218">
        <v>95.1</v>
      </c>
      <c r="W26" s="218">
        <v>95.2</v>
      </c>
      <c r="X26" s="218">
        <v>95.2</v>
      </c>
      <c r="Y26" s="218">
        <v>95.2</v>
      </c>
      <c r="Z26" s="218">
        <v>95.3</v>
      </c>
      <c r="AA26" s="218">
        <v>95.4</v>
      </c>
      <c r="AB26" s="218">
        <v>95.4</v>
      </c>
      <c r="AC26" s="218">
        <v>95.5</v>
      </c>
      <c r="AD26" s="223" t="s">
        <v>2624</v>
      </c>
      <c r="AE26" s="223" t="s">
        <v>2624</v>
      </c>
      <c r="AF26" s="223" t="s">
        <v>2624</v>
      </c>
      <c r="AG26" s="223" t="s">
        <v>2624</v>
      </c>
      <c r="AH26" s="223" t="s">
        <v>2624</v>
      </c>
      <c r="AI26" s="223" t="s">
        <v>2624</v>
      </c>
      <c r="AJ26" s="223" t="s">
        <v>2624</v>
      </c>
      <c r="AK26" s="223" t="s">
        <v>2624</v>
      </c>
      <c r="AL26" s="223" t="s">
        <v>2624</v>
      </c>
      <c r="AM26" s="223" t="s">
        <v>2624</v>
      </c>
      <c r="AN26" s="223" t="s">
        <v>2624</v>
      </c>
      <c r="AO26" s="223" t="s">
        <v>2624</v>
      </c>
      <c r="AP26" s="223" t="s">
        <v>2624</v>
      </c>
      <c r="AQ26" s="223" t="s">
        <v>2624</v>
      </c>
      <c r="AR26" s="223" t="s">
        <v>2624</v>
      </c>
      <c r="AS26" s="223" t="s">
        <v>2624</v>
      </c>
      <c r="AT26" s="223" t="s">
        <v>2624</v>
      </c>
      <c r="AU26" s="223" t="s">
        <v>2624</v>
      </c>
    </row>
    <row r="27" spans="2:47" ht="94.5" hidden="1">
      <c r="B27" s="215" t="s">
        <v>2678</v>
      </c>
      <c r="C27" s="216" t="s">
        <v>2679</v>
      </c>
      <c r="D27" s="216" t="s">
        <v>2619</v>
      </c>
      <c r="E27" s="216" t="s">
        <v>2619</v>
      </c>
      <c r="F27" s="216" t="s">
        <v>2636</v>
      </c>
      <c r="G27" s="216" t="s">
        <v>2680</v>
      </c>
      <c r="H27" s="216" t="s">
        <v>2638</v>
      </c>
      <c r="I27" s="216" t="s">
        <v>2623</v>
      </c>
      <c r="J27" s="217">
        <v>26.2</v>
      </c>
      <c r="K27" s="217">
        <v>29.6</v>
      </c>
      <c r="L27" s="217">
        <v>28.1</v>
      </c>
      <c r="M27" s="217">
        <v>26.9</v>
      </c>
      <c r="N27" s="217">
        <v>29.4</v>
      </c>
      <c r="O27" s="217">
        <v>32.6</v>
      </c>
      <c r="P27" s="217">
        <v>30.1</v>
      </c>
      <c r="Q27" s="217">
        <v>29.9</v>
      </c>
      <c r="R27" s="217">
        <v>33</v>
      </c>
      <c r="S27" s="217">
        <v>28.1</v>
      </c>
      <c r="T27" s="218">
        <v>30.4</v>
      </c>
      <c r="U27" s="218">
        <v>35.299999999999997</v>
      </c>
      <c r="V27" s="218">
        <v>39.4</v>
      </c>
      <c r="W27" s="218">
        <v>41.8</v>
      </c>
      <c r="X27" s="218">
        <v>42.2</v>
      </c>
      <c r="Y27" s="218">
        <v>45.2</v>
      </c>
      <c r="Z27" s="218">
        <v>48.4</v>
      </c>
      <c r="AA27" s="218">
        <v>51.7</v>
      </c>
      <c r="AB27" s="218">
        <v>55</v>
      </c>
      <c r="AC27" s="218">
        <v>58.2</v>
      </c>
      <c r="AD27" s="219" t="s">
        <v>2624</v>
      </c>
      <c r="AE27" s="219" t="s">
        <v>2624</v>
      </c>
      <c r="AF27" s="219" t="s">
        <v>2624</v>
      </c>
      <c r="AG27" s="219" t="s">
        <v>2624</v>
      </c>
      <c r="AH27" s="219" t="s">
        <v>2624</v>
      </c>
      <c r="AI27" s="219" t="s">
        <v>2624</v>
      </c>
      <c r="AJ27" s="219" t="s">
        <v>2624</v>
      </c>
      <c r="AK27" s="219" t="s">
        <v>2624</v>
      </c>
      <c r="AL27" s="219" t="s">
        <v>2624</v>
      </c>
      <c r="AM27" s="219" t="s">
        <v>2624</v>
      </c>
      <c r="AN27" s="219" t="s">
        <v>2624</v>
      </c>
      <c r="AO27" s="219" t="s">
        <v>2624</v>
      </c>
      <c r="AP27" s="219" t="s">
        <v>2624</v>
      </c>
      <c r="AQ27" s="219" t="s">
        <v>2624</v>
      </c>
      <c r="AR27" s="219" t="s">
        <v>2624</v>
      </c>
      <c r="AS27" s="219" t="s">
        <v>2624</v>
      </c>
      <c r="AT27" s="219" t="s">
        <v>2624</v>
      </c>
      <c r="AU27" s="219" t="s">
        <v>2624</v>
      </c>
    </row>
    <row r="28" spans="2:47" ht="94.5" hidden="1">
      <c r="B28" s="220" t="s">
        <v>2681</v>
      </c>
      <c r="C28" s="221" t="s">
        <v>2682</v>
      </c>
      <c r="D28" s="221" t="s">
        <v>2619</v>
      </c>
      <c r="E28" s="221" t="s">
        <v>2619</v>
      </c>
      <c r="F28" s="221" t="s">
        <v>2636</v>
      </c>
      <c r="G28" s="221" t="s">
        <v>2683</v>
      </c>
      <c r="H28" s="221" t="s">
        <v>2638</v>
      </c>
      <c r="I28" s="221" t="s">
        <v>2623</v>
      </c>
      <c r="J28" s="222">
        <v>26.3</v>
      </c>
      <c r="K28" s="222">
        <v>26.9</v>
      </c>
      <c r="L28" s="222">
        <v>29</v>
      </c>
      <c r="M28" s="222">
        <v>28.6</v>
      </c>
      <c r="N28" s="222">
        <v>28.7</v>
      </c>
      <c r="O28" s="222">
        <v>29.5</v>
      </c>
      <c r="P28" s="222">
        <v>30.1</v>
      </c>
      <c r="Q28" s="222">
        <v>30.1</v>
      </c>
      <c r="R28" s="222">
        <v>29.9</v>
      </c>
      <c r="S28" s="222">
        <v>29.5</v>
      </c>
      <c r="T28" s="218">
        <v>29.5</v>
      </c>
      <c r="U28" s="218">
        <v>29.9</v>
      </c>
      <c r="V28" s="218">
        <v>30.5</v>
      </c>
      <c r="W28" s="218">
        <v>31.3</v>
      </c>
      <c r="X28" s="218">
        <v>31.9</v>
      </c>
      <c r="Y28" s="218">
        <v>32.6</v>
      </c>
      <c r="Z28" s="218">
        <v>33.4</v>
      </c>
      <c r="AA28" s="218">
        <v>34.299999999999997</v>
      </c>
      <c r="AB28" s="218">
        <v>35.1</v>
      </c>
      <c r="AC28" s="218">
        <v>36</v>
      </c>
      <c r="AD28" s="223" t="s">
        <v>2624</v>
      </c>
      <c r="AE28" s="223" t="s">
        <v>2624</v>
      </c>
      <c r="AF28" s="223" t="s">
        <v>2624</v>
      </c>
      <c r="AG28" s="223" t="s">
        <v>2624</v>
      </c>
      <c r="AH28" s="223" t="s">
        <v>2624</v>
      </c>
      <c r="AI28" s="223" t="s">
        <v>2624</v>
      </c>
      <c r="AJ28" s="223" t="s">
        <v>2624</v>
      </c>
      <c r="AK28" s="223" t="s">
        <v>2624</v>
      </c>
      <c r="AL28" s="223" t="s">
        <v>2624</v>
      </c>
      <c r="AM28" s="223" t="s">
        <v>2624</v>
      </c>
      <c r="AN28" s="223" t="s">
        <v>2624</v>
      </c>
      <c r="AO28" s="223" t="s">
        <v>2624</v>
      </c>
      <c r="AP28" s="223" t="s">
        <v>2624</v>
      </c>
      <c r="AQ28" s="223" t="s">
        <v>2624</v>
      </c>
      <c r="AR28" s="223" t="s">
        <v>2624</v>
      </c>
      <c r="AS28" s="223" t="s">
        <v>2624</v>
      </c>
      <c r="AT28" s="223" t="s">
        <v>2624</v>
      </c>
      <c r="AU28" s="223" t="s">
        <v>2624</v>
      </c>
    </row>
    <row r="29" spans="2:47" ht="94.5" hidden="1">
      <c r="B29" s="215" t="s">
        <v>2684</v>
      </c>
      <c r="C29" s="216" t="s">
        <v>2685</v>
      </c>
      <c r="D29" s="216" t="s">
        <v>2619</v>
      </c>
      <c r="E29" s="216" t="s">
        <v>2619</v>
      </c>
      <c r="F29" s="216" t="s">
        <v>2636</v>
      </c>
      <c r="G29" s="216" t="s">
        <v>2686</v>
      </c>
      <c r="H29" s="216" t="s">
        <v>2638</v>
      </c>
      <c r="I29" s="216" t="s">
        <v>2623</v>
      </c>
      <c r="J29" s="217">
        <v>9.5</v>
      </c>
      <c r="K29" s="217">
        <v>11.2</v>
      </c>
      <c r="L29" s="217">
        <v>10.4</v>
      </c>
      <c r="M29" s="217">
        <v>9.8000000000000007</v>
      </c>
      <c r="N29" s="217">
        <v>11.1</v>
      </c>
      <c r="O29" s="217">
        <v>12.8</v>
      </c>
      <c r="P29" s="217">
        <v>11.5</v>
      </c>
      <c r="Q29" s="217">
        <v>11.4</v>
      </c>
      <c r="R29" s="217">
        <v>13.1</v>
      </c>
      <c r="S29" s="217">
        <v>10.4</v>
      </c>
      <c r="T29" s="218">
        <v>11.7</v>
      </c>
      <c r="U29" s="218">
        <v>14.5</v>
      </c>
      <c r="V29" s="218">
        <v>17.100000000000001</v>
      </c>
      <c r="W29" s="218">
        <v>18.7</v>
      </c>
      <c r="X29" s="218">
        <v>19</v>
      </c>
      <c r="Y29" s="218">
        <v>21.2</v>
      </c>
      <c r="Z29" s="218">
        <v>23.9</v>
      </c>
      <c r="AA29" s="218">
        <v>26.9</v>
      </c>
      <c r="AB29" s="218">
        <v>30.2</v>
      </c>
      <c r="AC29" s="218">
        <v>33.6</v>
      </c>
      <c r="AD29" s="219" t="s">
        <v>2624</v>
      </c>
      <c r="AE29" s="219" t="s">
        <v>2624</v>
      </c>
      <c r="AF29" s="219" t="s">
        <v>2624</v>
      </c>
      <c r="AG29" s="219" t="s">
        <v>2624</v>
      </c>
      <c r="AH29" s="219" t="s">
        <v>2624</v>
      </c>
      <c r="AI29" s="219" t="s">
        <v>2624</v>
      </c>
      <c r="AJ29" s="219" t="s">
        <v>2624</v>
      </c>
      <c r="AK29" s="219" t="s">
        <v>2624</v>
      </c>
      <c r="AL29" s="219" t="s">
        <v>2624</v>
      </c>
      <c r="AM29" s="219" t="s">
        <v>2624</v>
      </c>
      <c r="AN29" s="219" t="s">
        <v>2624</v>
      </c>
      <c r="AO29" s="219" t="s">
        <v>2624</v>
      </c>
      <c r="AP29" s="219" t="s">
        <v>2624</v>
      </c>
      <c r="AQ29" s="219" t="s">
        <v>2624</v>
      </c>
      <c r="AR29" s="219" t="s">
        <v>2624</v>
      </c>
      <c r="AS29" s="219" t="s">
        <v>2624</v>
      </c>
      <c r="AT29" s="219" t="s">
        <v>2624</v>
      </c>
      <c r="AU29" s="219" t="s">
        <v>2624</v>
      </c>
    </row>
    <row r="30" spans="2:47" ht="94.5" hidden="1">
      <c r="B30" s="220" t="s">
        <v>2687</v>
      </c>
      <c r="C30" s="221" t="s">
        <v>2688</v>
      </c>
      <c r="D30" s="221" t="s">
        <v>2619</v>
      </c>
      <c r="E30" s="221" t="s">
        <v>2619</v>
      </c>
      <c r="F30" s="221" t="s">
        <v>2636</v>
      </c>
      <c r="G30" s="221" t="s">
        <v>2689</v>
      </c>
      <c r="H30" s="221" t="s">
        <v>2638</v>
      </c>
      <c r="I30" s="221" t="s">
        <v>2623</v>
      </c>
      <c r="J30" s="222">
        <v>9.6</v>
      </c>
      <c r="K30" s="222">
        <v>9.8000000000000007</v>
      </c>
      <c r="L30" s="222">
        <v>10.9</v>
      </c>
      <c r="M30" s="222">
        <v>10.7</v>
      </c>
      <c r="N30" s="222">
        <v>10.7</v>
      </c>
      <c r="O30" s="222">
        <v>11.1</v>
      </c>
      <c r="P30" s="222">
        <v>11.5</v>
      </c>
      <c r="Q30" s="222">
        <v>11.5</v>
      </c>
      <c r="R30" s="222">
        <v>11.4</v>
      </c>
      <c r="S30" s="222">
        <v>11.2</v>
      </c>
      <c r="T30" s="218">
        <v>11.2</v>
      </c>
      <c r="U30" s="218">
        <v>11.4</v>
      </c>
      <c r="V30" s="218">
        <v>11.7</v>
      </c>
      <c r="W30" s="218">
        <v>12.1</v>
      </c>
      <c r="X30" s="218">
        <v>12.5</v>
      </c>
      <c r="Y30" s="218">
        <v>12.9</v>
      </c>
      <c r="Z30" s="218">
        <v>13.3</v>
      </c>
      <c r="AA30" s="218">
        <v>13.8</v>
      </c>
      <c r="AB30" s="218">
        <v>14.4</v>
      </c>
      <c r="AC30" s="218">
        <v>14.8</v>
      </c>
      <c r="AD30" s="223" t="s">
        <v>2624</v>
      </c>
      <c r="AE30" s="223" t="s">
        <v>2624</v>
      </c>
      <c r="AF30" s="223" t="s">
        <v>2624</v>
      </c>
      <c r="AG30" s="223" t="s">
        <v>2624</v>
      </c>
      <c r="AH30" s="223" t="s">
        <v>2624</v>
      </c>
      <c r="AI30" s="223" t="s">
        <v>2624</v>
      </c>
      <c r="AJ30" s="223" t="s">
        <v>2624</v>
      </c>
      <c r="AK30" s="223" t="s">
        <v>2624</v>
      </c>
      <c r="AL30" s="223" t="s">
        <v>2624</v>
      </c>
      <c r="AM30" s="223" t="s">
        <v>2624</v>
      </c>
      <c r="AN30" s="223" t="s">
        <v>2624</v>
      </c>
      <c r="AO30" s="223" t="s">
        <v>2624</v>
      </c>
      <c r="AP30" s="223" t="s">
        <v>2624</v>
      </c>
      <c r="AQ30" s="223" t="s">
        <v>2624</v>
      </c>
      <c r="AR30" s="223" t="s">
        <v>2624</v>
      </c>
      <c r="AS30" s="223" t="s">
        <v>2624</v>
      </c>
      <c r="AT30" s="223" t="s">
        <v>2624</v>
      </c>
      <c r="AU30" s="223" t="s">
        <v>2624</v>
      </c>
    </row>
    <row r="31" spans="2:47" ht="31.5" hidden="1">
      <c r="B31" s="215" t="s">
        <v>2690</v>
      </c>
      <c r="C31" s="216" t="s">
        <v>2691</v>
      </c>
      <c r="D31" s="216" t="s">
        <v>2619</v>
      </c>
      <c r="E31" s="216" t="s">
        <v>2619</v>
      </c>
      <c r="F31" s="216" t="s">
        <v>2692</v>
      </c>
      <c r="G31" s="216" t="s">
        <v>2693</v>
      </c>
      <c r="H31" s="216" t="s">
        <v>2619</v>
      </c>
      <c r="I31" s="216" t="s">
        <v>2623</v>
      </c>
      <c r="J31" s="219">
        <v>14.715</v>
      </c>
      <c r="K31" s="219">
        <v>14.271000000000001</v>
      </c>
      <c r="L31" s="219">
        <v>13.83</v>
      </c>
      <c r="M31" s="219">
        <v>13.426</v>
      </c>
      <c r="N31" s="219">
        <v>13.099</v>
      </c>
      <c r="O31" s="219">
        <v>12.775</v>
      </c>
      <c r="P31" s="219">
        <v>12.452</v>
      </c>
      <c r="Q31" s="219">
        <v>12.211</v>
      </c>
      <c r="R31" s="217">
        <v>12</v>
      </c>
      <c r="S31" s="217">
        <v>11.8</v>
      </c>
      <c r="T31" s="218">
        <v>11.5</v>
      </c>
      <c r="U31" s="218">
        <v>11.3</v>
      </c>
      <c r="V31" s="218">
        <v>11.1</v>
      </c>
      <c r="W31" s="218">
        <v>10.9</v>
      </c>
      <c r="X31" s="218">
        <v>10.7</v>
      </c>
      <c r="Y31" s="218">
        <v>10.5</v>
      </c>
      <c r="Z31" s="218">
        <v>10.3</v>
      </c>
      <c r="AA31" s="218">
        <v>10.199999999999999</v>
      </c>
      <c r="AB31" s="219" t="s">
        <v>2624</v>
      </c>
      <c r="AC31" s="219" t="s">
        <v>2624</v>
      </c>
      <c r="AD31" s="219" t="s">
        <v>2624</v>
      </c>
      <c r="AE31" s="219" t="s">
        <v>2624</v>
      </c>
      <c r="AF31" s="219" t="s">
        <v>2624</v>
      </c>
      <c r="AG31" s="219" t="s">
        <v>2624</v>
      </c>
      <c r="AH31" s="219" t="s">
        <v>2624</v>
      </c>
      <c r="AI31" s="219" t="s">
        <v>2624</v>
      </c>
      <c r="AJ31" s="219" t="s">
        <v>2624</v>
      </c>
      <c r="AK31" s="219" t="s">
        <v>2624</v>
      </c>
      <c r="AL31" s="219" t="s">
        <v>2624</v>
      </c>
      <c r="AM31" s="219" t="s">
        <v>2624</v>
      </c>
      <c r="AN31" s="219" t="s">
        <v>2624</v>
      </c>
      <c r="AO31" s="219" t="s">
        <v>2624</v>
      </c>
      <c r="AP31" s="219" t="s">
        <v>2624</v>
      </c>
      <c r="AQ31" s="219" t="s">
        <v>2624</v>
      </c>
      <c r="AR31" s="219" t="s">
        <v>2624</v>
      </c>
      <c r="AS31" s="219" t="s">
        <v>2624</v>
      </c>
      <c r="AT31" s="219" t="s">
        <v>2624</v>
      </c>
      <c r="AU31" s="219" t="s">
        <v>2624</v>
      </c>
    </row>
    <row r="32" spans="2:47" ht="31.5" hidden="1">
      <c r="B32" s="220" t="s">
        <v>2694</v>
      </c>
      <c r="C32" s="221" t="s">
        <v>2695</v>
      </c>
      <c r="D32" s="221" t="s">
        <v>2619</v>
      </c>
      <c r="E32" s="221" t="s">
        <v>2619</v>
      </c>
      <c r="F32" s="221" t="s">
        <v>2692</v>
      </c>
      <c r="G32" s="221" t="s">
        <v>2696</v>
      </c>
      <c r="H32" s="221" t="s">
        <v>2619</v>
      </c>
      <c r="I32" s="221" t="s">
        <v>2623</v>
      </c>
      <c r="J32" s="223">
        <v>4.6050000000000004</v>
      </c>
      <c r="K32" s="223">
        <v>4.5309999999999997</v>
      </c>
      <c r="L32" s="223">
        <v>4.4390000000000001</v>
      </c>
      <c r="M32" s="223">
        <v>4.3620000000000001</v>
      </c>
      <c r="N32" s="223">
        <v>4.2130000000000001</v>
      </c>
      <c r="O32" s="223">
        <v>4.0259999999999998</v>
      </c>
      <c r="P32" s="223">
        <v>3.8450000000000002</v>
      </c>
      <c r="Q32" s="223">
        <v>3.7</v>
      </c>
      <c r="R32" s="222">
        <v>3.5</v>
      </c>
      <c r="S32" s="222">
        <v>3.4</v>
      </c>
      <c r="T32" s="218">
        <v>3.4</v>
      </c>
      <c r="U32" s="218">
        <v>3.4</v>
      </c>
      <c r="V32" s="218">
        <v>3.4</v>
      </c>
      <c r="W32" s="218">
        <v>3.4</v>
      </c>
      <c r="X32" s="218">
        <v>3.4</v>
      </c>
      <c r="Y32" s="218">
        <v>3.4</v>
      </c>
      <c r="Z32" s="218">
        <v>3.3</v>
      </c>
      <c r="AA32" s="218">
        <v>3.3</v>
      </c>
      <c r="AB32" s="223" t="s">
        <v>2624</v>
      </c>
      <c r="AC32" s="223" t="s">
        <v>2624</v>
      </c>
      <c r="AD32" s="223" t="s">
        <v>2624</v>
      </c>
      <c r="AE32" s="223" t="s">
        <v>2624</v>
      </c>
      <c r="AF32" s="223" t="s">
        <v>2624</v>
      </c>
      <c r="AG32" s="223" t="s">
        <v>2624</v>
      </c>
      <c r="AH32" s="223" t="s">
        <v>2624</v>
      </c>
      <c r="AI32" s="223" t="s">
        <v>2624</v>
      </c>
      <c r="AJ32" s="223" t="s">
        <v>2624</v>
      </c>
      <c r="AK32" s="223" t="s">
        <v>2624</v>
      </c>
      <c r="AL32" s="223" t="s">
        <v>2624</v>
      </c>
      <c r="AM32" s="223" t="s">
        <v>2624</v>
      </c>
      <c r="AN32" s="223" t="s">
        <v>2624</v>
      </c>
      <c r="AO32" s="223" t="s">
        <v>2624</v>
      </c>
      <c r="AP32" s="223" t="s">
        <v>2624</v>
      </c>
      <c r="AQ32" s="223" t="s">
        <v>2624</v>
      </c>
      <c r="AR32" s="223" t="s">
        <v>2624</v>
      </c>
      <c r="AS32" s="223" t="s">
        <v>2624</v>
      </c>
      <c r="AT32" s="223" t="s">
        <v>2624</v>
      </c>
      <c r="AU32" s="223" t="s">
        <v>2624</v>
      </c>
    </row>
    <row r="33" spans="2:47" ht="31.5" hidden="1">
      <c r="B33" s="215" t="s">
        <v>2697</v>
      </c>
      <c r="C33" s="216" t="s">
        <v>2698</v>
      </c>
      <c r="D33" s="216" t="s">
        <v>2619</v>
      </c>
      <c r="E33" s="216" t="s">
        <v>2619</v>
      </c>
      <c r="F33" s="216" t="s">
        <v>2692</v>
      </c>
      <c r="G33" s="216" t="s">
        <v>2699</v>
      </c>
      <c r="H33" s="216" t="s">
        <v>2619</v>
      </c>
      <c r="I33" s="216" t="s">
        <v>2623</v>
      </c>
      <c r="J33" s="219">
        <v>5.4740000000000002</v>
      </c>
      <c r="K33" s="219">
        <v>5.141</v>
      </c>
      <c r="L33" s="219">
        <v>4.8630000000000004</v>
      </c>
      <c r="M33" s="219">
        <v>4.6790000000000003</v>
      </c>
      <c r="N33" s="219">
        <v>4.5650000000000004</v>
      </c>
      <c r="O33" s="219">
        <v>4.5030000000000001</v>
      </c>
      <c r="P33" s="219">
        <v>4.468</v>
      </c>
      <c r="Q33" s="219">
        <v>4.4409999999999998</v>
      </c>
      <c r="R33" s="217">
        <v>4.4000000000000004</v>
      </c>
      <c r="S33" s="217">
        <v>4.4000000000000004</v>
      </c>
      <c r="T33" s="218">
        <v>4.5</v>
      </c>
      <c r="U33" s="218">
        <v>4.4000000000000004</v>
      </c>
      <c r="V33" s="218">
        <v>4.4000000000000004</v>
      </c>
      <c r="W33" s="218">
        <v>4.3</v>
      </c>
      <c r="X33" s="218">
        <v>4.2</v>
      </c>
      <c r="Y33" s="218">
        <v>4</v>
      </c>
      <c r="Z33" s="218">
        <v>3.8</v>
      </c>
      <c r="AA33" s="218">
        <v>3.7</v>
      </c>
      <c r="AB33" s="219" t="s">
        <v>2624</v>
      </c>
      <c r="AC33" s="219" t="s">
        <v>2624</v>
      </c>
      <c r="AD33" s="219" t="s">
        <v>2624</v>
      </c>
      <c r="AE33" s="219" t="s">
        <v>2624</v>
      </c>
      <c r="AF33" s="219" t="s">
        <v>2624</v>
      </c>
      <c r="AG33" s="219" t="s">
        <v>2624</v>
      </c>
      <c r="AH33" s="219" t="s">
        <v>2624</v>
      </c>
      <c r="AI33" s="219" t="s">
        <v>2624</v>
      </c>
      <c r="AJ33" s="219" t="s">
        <v>2624</v>
      </c>
      <c r="AK33" s="219" t="s">
        <v>2624</v>
      </c>
      <c r="AL33" s="219" t="s">
        <v>2624</v>
      </c>
      <c r="AM33" s="219" t="s">
        <v>2624</v>
      </c>
      <c r="AN33" s="219" t="s">
        <v>2624</v>
      </c>
      <c r="AO33" s="219" t="s">
        <v>2624</v>
      </c>
      <c r="AP33" s="219" t="s">
        <v>2624</v>
      </c>
      <c r="AQ33" s="219" t="s">
        <v>2624</v>
      </c>
      <c r="AR33" s="219" t="s">
        <v>2624</v>
      </c>
      <c r="AS33" s="219" t="s">
        <v>2624</v>
      </c>
      <c r="AT33" s="219" t="s">
        <v>2624</v>
      </c>
      <c r="AU33" s="219" t="s">
        <v>2624</v>
      </c>
    </row>
    <row r="34" spans="2:47" ht="31.5" hidden="1">
      <c r="B34" s="220" t="s">
        <v>2700</v>
      </c>
      <c r="C34" s="221" t="s">
        <v>2701</v>
      </c>
      <c r="D34" s="221" t="s">
        <v>2619</v>
      </c>
      <c r="E34" s="221" t="s">
        <v>2619</v>
      </c>
      <c r="F34" s="221" t="s">
        <v>2692</v>
      </c>
      <c r="G34" s="221" t="s">
        <v>2702</v>
      </c>
      <c r="H34" s="221" t="s">
        <v>2619</v>
      </c>
      <c r="I34" s="221" t="s">
        <v>2623</v>
      </c>
      <c r="J34" s="223">
        <v>4.0000000000000001E-3</v>
      </c>
      <c r="K34" s="223">
        <v>5.0000000000000001E-3</v>
      </c>
      <c r="L34" s="223">
        <v>5.0000000000000001E-3</v>
      </c>
      <c r="M34" s="223">
        <v>6.0000000000000001E-3</v>
      </c>
      <c r="N34" s="223">
        <v>6.0000000000000001E-3</v>
      </c>
      <c r="O34" s="223">
        <v>7.0000000000000001E-3</v>
      </c>
      <c r="P34" s="223">
        <v>8.0000000000000002E-3</v>
      </c>
      <c r="Q34" s="223">
        <v>8.0000000000000002E-3</v>
      </c>
      <c r="R34" s="222">
        <v>0</v>
      </c>
      <c r="S34" s="222">
        <v>0</v>
      </c>
      <c r="T34" s="218">
        <v>0</v>
      </c>
      <c r="U34" s="218">
        <v>0</v>
      </c>
      <c r="V34" s="218">
        <v>0</v>
      </c>
      <c r="W34" s="218">
        <v>0</v>
      </c>
      <c r="X34" s="218">
        <v>0</v>
      </c>
      <c r="Y34" s="218">
        <v>0</v>
      </c>
      <c r="Z34" s="218">
        <v>0</v>
      </c>
      <c r="AA34" s="218">
        <v>0</v>
      </c>
      <c r="AB34" s="223" t="s">
        <v>2624</v>
      </c>
      <c r="AC34" s="223" t="s">
        <v>2624</v>
      </c>
      <c r="AD34" s="223" t="s">
        <v>2624</v>
      </c>
      <c r="AE34" s="223" t="s">
        <v>2624</v>
      </c>
      <c r="AF34" s="223" t="s">
        <v>2624</v>
      </c>
      <c r="AG34" s="223" t="s">
        <v>2624</v>
      </c>
      <c r="AH34" s="223" t="s">
        <v>2624</v>
      </c>
      <c r="AI34" s="223" t="s">
        <v>2624</v>
      </c>
      <c r="AJ34" s="223" t="s">
        <v>2624</v>
      </c>
      <c r="AK34" s="223" t="s">
        <v>2624</v>
      </c>
      <c r="AL34" s="223" t="s">
        <v>2624</v>
      </c>
      <c r="AM34" s="223" t="s">
        <v>2624</v>
      </c>
      <c r="AN34" s="223" t="s">
        <v>2624</v>
      </c>
      <c r="AO34" s="223" t="s">
        <v>2624</v>
      </c>
      <c r="AP34" s="223" t="s">
        <v>2624</v>
      </c>
      <c r="AQ34" s="223" t="s">
        <v>2624</v>
      </c>
      <c r="AR34" s="223" t="s">
        <v>2624</v>
      </c>
      <c r="AS34" s="223" t="s">
        <v>2624</v>
      </c>
      <c r="AT34" s="223" t="s">
        <v>2624</v>
      </c>
      <c r="AU34" s="223" t="s">
        <v>2624</v>
      </c>
    </row>
    <row r="35" spans="2:47" ht="31.5" hidden="1">
      <c r="B35" s="215" t="s">
        <v>2703</v>
      </c>
      <c r="C35" s="216" t="s">
        <v>2704</v>
      </c>
      <c r="D35" s="216" t="s">
        <v>2619</v>
      </c>
      <c r="E35" s="216" t="s">
        <v>2619</v>
      </c>
      <c r="F35" s="216" t="s">
        <v>2692</v>
      </c>
      <c r="G35" s="216" t="s">
        <v>2705</v>
      </c>
      <c r="H35" s="216" t="s">
        <v>2619</v>
      </c>
      <c r="I35" s="216" t="s">
        <v>2623</v>
      </c>
      <c r="J35" s="219">
        <v>6.7489999999999997</v>
      </c>
      <c r="K35" s="219">
        <v>6.5449999999999999</v>
      </c>
      <c r="L35" s="219">
        <v>6.3140000000000001</v>
      </c>
      <c r="M35" s="219">
        <v>6.0389999999999997</v>
      </c>
      <c r="N35" s="219">
        <v>5.7169999999999996</v>
      </c>
      <c r="O35" s="219">
        <v>5.3780000000000001</v>
      </c>
      <c r="P35" s="219">
        <v>5.0720000000000001</v>
      </c>
      <c r="Q35" s="219">
        <v>4.83</v>
      </c>
      <c r="R35" s="217">
        <v>4.7</v>
      </c>
      <c r="S35" s="217">
        <v>4.5999999999999996</v>
      </c>
      <c r="T35" s="218">
        <v>4.5</v>
      </c>
      <c r="U35" s="218">
        <v>4.5</v>
      </c>
      <c r="V35" s="218">
        <v>4.5</v>
      </c>
      <c r="W35" s="218">
        <v>4.5</v>
      </c>
      <c r="X35" s="218">
        <v>4.5</v>
      </c>
      <c r="Y35" s="218">
        <v>4.5</v>
      </c>
      <c r="Z35" s="218">
        <v>4.5</v>
      </c>
      <c r="AA35" s="218">
        <v>4.4000000000000004</v>
      </c>
      <c r="AB35" s="219" t="s">
        <v>2624</v>
      </c>
      <c r="AC35" s="219" t="s">
        <v>2624</v>
      </c>
      <c r="AD35" s="219" t="s">
        <v>2624</v>
      </c>
      <c r="AE35" s="219" t="s">
        <v>2624</v>
      </c>
      <c r="AF35" s="219" t="s">
        <v>2624</v>
      </c>
      <c r="AG35" s="219" t="s">
        <v>2624</v>
      </c>
      <c r="AH35" s="219" t="s">
        <v>2624</v>
      </c>
      <c r="AI35" s="219" t="s">
        <v>2624</v>
      </c>
      <c r="AJ35" s="219" t="s">
        <v>2624</v>
      </c>
      <c r="AK35" s="219" t="s">
        <v>2624</v>
      </c>
      <c r="AL35" s="219" t="s">
        <v>2624</v>
      </c>
      <c r="AM35" s="219" t="s">
        <v>2624</v>
      </c>
      <c r="AN35" s="219" t="s">
        <v>2624</v>
      </c>
      <c r="AO35" s="219" t="s">
        <v>2624</v>
      </c>
      <c r="AP35" s="219" t="s">
        <v>2624</v>
      </c>
      <c r="AQ35" s="219" t="s">
        <v>2624</v>
      </c>
      <c r="AR35" s="219" t="s">
        <v>2624</v>
      </c>
      <c r="AS35" s="219" t="s">
        <v>2624</v>
      </c>
      <c r="AT35" s="219" t="s">
        <v>2624</v>
      </c>
      <c r="AU35" s="219" t="s">
        <v>2624</v>
      </c>
    </row>
    <row r="36" spans="2:47" ht="31.5" hidden="1">
      <c r="B36" s="220" t="s">
        <v>2706</v>
      </c>
      <c r="C36" s="221" t="s">
        <v>2707</v>
      </c>
      <c r="D36" s="221" t="s">
        <v>2619</v>
      </c>
      <c r="E36" s="221" t="s">
        <v>2619</v>
      </c>
      <c r="F36" s="221" t="s">
        <v>2692</v>
      </c>
      <c r="G36" s="221" t="s">
        <v>2708</v>
      </c>
      <c r="H36" s="221" t="s">
        <v>2619</v>
      </c>
      <c r="I36" s="221" t="s">
        <v>2623</v>
      </c>
      <c r="J36" s="223">
        <v>72.974999999999994</v>
      </c>
      <c r="K36" s="223">
        <v>72.968999999999994</v>
      </c>
      <c r="L36" s="223">
        <v>73.004000000000005</v>
      </c>
      <c r="M36" s="223">
        <v>73.037999999999997</v>
      </c>
      <c r="N36" s="223">
        <v>72.769000000000005</v>
      </c>
      <c r="O36" s="223">
        <v>72.632999999999996</v>
      </c>
      <c r="P36" s="223">
        <v>72.338999999999999</v>
      </c>
      <c r="Q36" s="223">
        <v>71.781999999999996</v>
      </c>
      <c r="R36" s="222">
        <v>71.2</v>
      </c>
      <c r="S36" s="222">
        <v>70.7</v>
      </c>
      <c r="T36" s="218">
        <v>70.099999999999994</v>
      </c>
      <c r="U36" s="218">
        <v>69.400000000000006</v>
      </c>
      <c r="V36" s="218">
        <v>68.599999999999994</v>
      </c>
      <c r="W36" s="218">
        <v>67.900000000000006</v>
      </c>
      <c r="X36" s="218">
        <v>67.2</v>
      </c>
      <c r="Y36" s="218">
        <v>66.5</v>
      </c>
      <c r="Z36" s="218">
        <v>65.900000000000006</v>
      </c>
      <c r="AA36" s="218">
        <v>65.3</v>
      </c>
      <c r="AB36" s="223" t="s">
        <v>2624</v>
      </c>
      <c r="AC36" s="223" t="s">
        <v>2624</v>
      </c>
      <c r="AD36" s="223" t="s">
        <v>2624</v>
      </c>
      <c r="AE36" s="223" t="s">
        <v>2624</v>
      </c>
      <c r="AF36" s="223" t="s">
        <v>2624</v>
      </c>
      <c r="AG36" s="223" t="s">
        <v>2624</v>
      </c>
      <c r="AH36" s="223" t="s">
        <v>2624</v>
      </c>
      <c r="AI36" s="223" t="s">
        <v>2624</v>
      </c>
      <c r="AJ36" s="223" t="s">
        <v>2624</v>
      </c>
      <c r="AK36" s="223" t="s">
        <v>2624</v>
      </c>
      <c r="AL36" s="223" t="s">
        <v>2624</v>
      </c>
      <c r="AM36" s="223" t="s">
        <v>2624</v>
      </c>
      <c r="AN36" s="223" t="s">
        <v>2624</v>
      </c>
      <c r="AO36" s="223" t="s">
        <v>2624</v>
      </c>
      <c r="AP36" s="223" t="s">
        <v>2624</v>
      </c>
      <c r="AQ36" s="223" t="s">
        <v>2624</v>
      </c>
      <c r="AR36" s="223" t="s">
        <v>2624</v>
      </c>
      <c r="AS36" s="223" t="s">
        <v>2624</v>
      </c>
      <c r="AT36" s="223" t="s">
        <v>2624</v>
      </c>
      <c r="AU36" s="223" t="s">
        <v>2624</v>
      </c>
    </row>
    <row r="37" spans="2:47" ht="31.5" hidden="1">
      <c r="B37" s="215" t="s">
        <v>2709</v>
      </c>
      <c r="C37" s="216" t="s">
        <v>2710</v>
      </c>
      <c r="D37" s="216" t="s">
        <v>2619</v>
      </c>
      <c r="E37" s="216" t="s">
        <v>2619</v>
      </c>
      <c r="F37" s="216" t="s">
        <v>2692</v>
      </c>
      <c r="G37" s="216" t="s">
        <v>2711</v>
      </c>
      <c r="H37" s="216" t="s">
        <v>2619</v>
      </c>
      <c r="I37" s="216" t="s">
        <v>2623</v>
      </c>
      <c r="J37" s="219">
        <v>6.6879999999999997</v>
      </c>
      <c r="K37" s="219">
        <v>6.8390000000000004</v>
      </c>
      <c r="L37" s="219">
        <v>6.8780000000000001</v>
      </c>
      <c r="M37" s="219">
        <v>6.8609999999999998</v>
      </c>
      <c r="N37" s="219">
        <v>6.7910000000000004</v>
      </c>
      <c r="O37" s="219">
        <v>6.6680000000000001</v>
      </c>
      <c r="P37" s="219">
        <v>6.4930000000000003</v>
      </c>
      <c r="Q37" s="219">
        <v>6.2729999999999997</v>
      </c>
      <c r="R37" s="217">
        <v>6</v>
      </c>
      <c r="S37" s="217">
        <v>5.7</v>
      </c>
      <c r="T37" s="218">
        <v>5.4</v>
      </c>
      <c r="U37" s="218">
        <v>5.0999999999999996</v>
      </c>
      <c r="V37" s="218">
        <v>4.9000000000000004</v>
      </c>
      <c r="W37" s="218">
        <v>4.7</v>
      </c>
      <c r="X37" s="218">
        <v>4.5999999999999996</v>
      </c>
      <c r="Y37" s="218">
        <v>4.5999999999999996</v>
      </c>
      <c r="Z37" s="218">
        <v>4.5</v>
      </c>
      <c r="AA37" s="218">
        <v>4.5</v>
      </c>
      <c r="AB37" s="219" t="s">
        <v>2624</v>
      </c>
      <c r="AC37" s="219" t="s">
        <v>2624</v>
      </c>
      <c r="AD37" s="219" t="s">
        <v>2624</v>
      </c>
      <c r="AE37" s="219" t="s">
        <v>2624</v>
      </c>
      <c r="AF37" s="219" t="s">
        <v>2624</v>
      </c>
      <c r="AG37" s="219" t="s">
        <v>2624</v>
      </c>
      <c r="AH37" s="219" t="s">
        <v>2624</v>
      </c>
      <c r="AI37" s="219" t="s">
        <v>2624</v>
      </c>
      <c r="AJ37" s="219" t="s">
        <v>2624</v>
      </c>
      <c r="AK37" s="219" t="s">
        <v>2624</v>
      </c>
      <c r="AL37" s="219" t="s">
        <v>2624</v>
      </c>
      <c r="AM37" s="219" t="s">
        <v>2624</v>
      </c>
      <c r="AN37" s="219" t="s">
        <v>2624</v>
      </c>
      <c r="AO37" s="219" t="s">
        <v>2624</v>
      </c>
      <c r="AP37" s="219" t="s">
        <v>2624</v>
      </c>
      <c r="AQ37" s="219" t="s">
        <v>2624</v>
      </c>
      <c r="AR37" s="219" t="s">
        <v>2624</v>
      </c>
      <c r="AS37" s="219" t="s">
        <v>2624</v>
      </c>
      <c r="AT37" s="219" t="s">
        <v>2624</v>
      </c>
      <c r="AU37" s="219" t="s">
        <v>2624</v>
      </c>
    </row>
    <row r="38" spans="2:47" ht="31.5" hidden="1">
      <c r="B38" s="220" t="s">
        <v>2712</v>
      </c>
      <c r="C38" s="221" t="s">
        <v>2713</v>
      </c>
      <c r="D38" s="221" t="s">
        <v>2619</v>
      </c>
      <c r="E38" s="221" t="s">
        <v>2619</v>
      </c>
      <c r="F38" s="221" t="s">
        <v>2692</v>
      </c>
      <c r="G38" s="221" t="s">
        <v>2714</v>
      </c>
      <c r="H38" s="221" t="s">
        <v>2619</v>
      </c>
      <c r="I38" s="221" t="s">
        <v>2623</v>
      </c>
      <c r="J38" s="223">
        <v>6.6870000000000003</v>
      </c>
      <c r="K38" s="223">
        <v>6.508</v>
      </c>
      <c r="L38" s="223">
        <v>6.4580000000000002</v>
      </c>
      <c r="M38" s="223">
        <v>6.4329999999999998</v>
      </c>
      <c r="N38" s="223">
        <v>6.5149999999999997</v>
      </c>
      <c r="O38" s="223">
        <v>6.6559999999999997</v>
      </c>
      <c r="P38" s="223">
        <v>6.7770000000000001</v>
      </c>
      <c r="Q38" s="223">
        <v>6.827</v>
      </c>
      <c r="R38" s="222">
        <v>6.8</v>
      </c>
      <c r="S38" s="222">
        <v>6.8</v>
      </c>
      <c r="T38" s="218">
        <v>6.7</v>
      </c>
      <c r="U38" s="218">
        <v>6.5</v>
      </c>
      <c r="V38" s="218">
        <v>6.3</v>
      </c>
      <c r="W38" s="218">
        <v>6</v>
      </c>
      <c r="X38" s="218">
        <v>5.7</v>
      </c>
      <c r="Y38" s="218">
        <v>5.4</v>
      </c>
      <c r="Z38" s="218">
        <v>5.0999999999999996</v>
      </c>
      <c r="AA38" s="218">
        <v>4.9000000000000004</v>
      </c>
      <c r="AB38" s="223" t="s">
        <v>2624</v>
      </c>
      <c r="AC38" s="223" t="s">
        <v>2624</v>
      </c>
      <c r="AD38" s="223" t="s">
        <v>2624</v>
      </c>
      <c r="AE38" s="223" t="s">
        <v>2624</v>
      </c>
      <c r="AF38" s="223" t="s">
        <v>2624</v>
      </c>
      <c r="AG38" s="223" t="s">
        <v>2624</v>
      </c>
      <c r="AH38" s="223" t="s">
        <v>2624</v>
      </c>
      <c r="AI38" s="223" t="s">
        <v>2624</v>
      </c>
      <c r="AJ38" s="223" t="s">
        <v>2624</v>
      </c>
      <c r="AK38" s="223" t="s">
        <v>2624</v>
      </c>
      <c r="AL38" s="223" t="s">
        <v>2624</v>
      </c>
      <c r="AM38" s="223" t="s">
        <v>2624</v>
      </c>
      <c r="AN38" s="223" t="s">
        <v>2624</v>
      </c>
      <c r="AO38" s="223" t="s">
        <v>2624</v>
      </c>
      <c r="AP38" s="223" t="s">
        <v>2624</v>
      </c>
      <c r="AQ38" s="223" t="s">
        <v>2624</v>
      </c>
      <c r="AR38" s="223" t="s">
        <v>2624</v>
      </c>
      <c r="AS38" s="223" t="s">
        <v>2624</v>
      </c>
      <c r="AT38" s="223" t="s">
        <v>2624</v>
      </c>
      <c r="AU38" s="223" t="s">
        <v>2624</v>
      </c>
    </row>
    <row r="39" spans="2:47" ht="31.5" hidden="1">
      <c r="B39" s="215" t="s">
        <v>2715</v>
      </c>
      <c r="C39" s="216" t="s">
        <v>2716</v>
      </c>
      <c r="D39" s="216" t="s">
        <v>2619</v>
      </c>
      <c r="E39" s="216" t="s">
        <v>2619</v>
      </c>
      <c r="F39" s="216" t="s">
        <v>2692</v>
      </c>
      <c r="G39" s="216" t="s">
        <v>2717</v>
      </c>
      <c r="H39" s="216" t="s">
        <v>2619</v>
      </c>
      <c r="I39" s="216" t="s">
        <v>2623</v>
      </c>
      <c r="J39" s="219">
        <v>7.665</v>
      </c>
      <c r="K39" s="219">
        <v>7.6050000000000004</v>
      </c>
      <c r="L39" s="219">
        <v>7.4850000000000003</v>
      </c>
      <c r="M39" s="219">
        <v>7.2859999999999996</v>
      </c>
      <c r="N39" s="219">
        <v>7.0209999999999999</v>
      </c>
      <c r="O39" s="219">
        <v>6.7380000000000004</v>
      </c>
      <c r="P39" s="219">
        <v>6.516</v>
      </c>
      <c r="Q39" s="219">
        <v>6.4020000000000001</v>
      </c>
      <c r="R39" s="217">
        <v>6.4</v>
      </c>
      <c r="S39" s="217">
        <v>6.49</v>
      </c>
      <c r="T39" s="218">
        <v>6.64</v>
      </c>
      <c r="U39" s="218">
        <v>6.77</v>
      </c>
      <c r="V39" s="218">
        <v>6.83</v>
      </c>
      <c r="W39" s="218">
        <v>6.84</v>
      </c>
      <c r="X39" s="218">
        <v>6.79</v>
      </c>
      <c r="Y39" s="218">
        <v>6.69</v>
      </c>
      <c r="Z39" s="218">
        <v>6.54</v>
      </c>
      <c r="AA39" s="218">
        <v>6.34</v>
      </c>
      <c r="AB39" s="219" t="s">
        <v>2624</v>
      </c>
      <c r="AC39" s="219" t="s">
        <v>2624</v>
      </c>
      <c r="AD39" s="219" t="s">
        <v>2624</v>
      </c>
      <c r="AE39" s="219" t="s">
        <v>2624</v>
      </c>
      <c r="AF39" s="219" t="s">
        <v>2624</v>
      </c>
      <c r="AG39" s="219" t="s">
        <v>2624</v>
      </c>
      <c r="AH39" s="219" t="s">
        <v>2624</v>
      </c>
      <c r="AI39" s="219" t="s">
        <v>2624</v>
      </c>
      <c r="AJ39" s="219" t="s">
        <v>2624</v>
      </c>
      <c r="AK39" s="219" t="s">
        <v>2624</v>
      </c>
      <c r="AL39" s="219" t="s">
        <v>2624</v>
      </c>
      <c r="AM39" s="219" t="s">
        <v>2624</v>
      </c>
      <c r="AN39" s="219" t="s">
        <v>2624</v>
      </c>
      <c r="AO39" s="219" t="s">
        <v>2624</v>
      </c>
      <c r="AP39" s="219" t="s">
        <v>2624</v>
      </c>
      <c r="AQ39" s="219" t="s">
        <v>2624</v>
      </c>
      <c r="AR39" s="219" t="s">
        <v>2624</v>
      </c>
      <c r="AS39" s="219" t="s">
        <v>2624</v>
      </c>
      <c r="AT39" s="219" t="s">
        <v>2624</v>
      </c>
      <c r="AU39" s="219" t="s">
        <v>2624</v>
      </c>
    </row>
    <row r="40" spans="2:47" ht="31.5" hidden="1">
      <c r="B40" s="220" t="s">
        <v>2718</v>
      </c>
      <c r="C40" s="221" t="s">
        <v>2719</v>
      </c>
      <c r="D40" s="221" t="s">
        <v>2619</v>
      </c>
      <c r="E40" s="221" t="s">
        <v>2619</v>
      </c>
      <c r="F40" s="221" t="s">
        <v>2692</v>
      </c>
      <c r="G40" s="221" t="s">
        <v>2720</v>
      </c>
      <c r="H40" s="221" t="s">
        <v>2619</v>
      </c>
      <c r="I40" s="221" t="s">
        <v>2623</v>
      </c>
      <c r="J40" s="223">
        <v>8.1310000000000002</v>
      </c>
      <c r="K40" s="223">
        <v>7.9050000000000002</v>
      </c>
      <c r="L40" s="223">
        <v>7.7510000000000003</v>
      </c>
      <c r="M40" s="223">
        <v>7.649</v>
      </c>
      <c r="N40" s="223">
        <v>7.6070000000000002</v>
      </c>
      <c r="O40" s="223">
        <v>7.5890000000000004</v>
      </c>
      <c r="P40" s="223">
        <v>7.5330000000000004</v>
      </c>
      <c r="Q40" s="223">
        <v>7.407</v>
      </c>
      <c r="R40" s="222">
        <v>7.2</v>
      </c>
      <c r="S40" s="222">
        <v>7</v>
      </c>
      <c r="T40" s="218">
        <v>6.7</v>
      </c>
      <c r="U40" s="218">
        <v>6.5</v>
      </c>
      <c r="V40" s="218">
        <v>6.4</v>
      </c>
      <c r="W40" s="218">
        <v>6.4</v>
      </c>
      <c r="X40" s="218">
        <v>6.5</v>
      </c>
      <c r="Y40" s="218">
        <v>6.7</v>
      </c>
      <c r="Z40" s="218">
        <v>6.8</v>
      </c>
      <c r="AA40" s="218">
        <v>6.9</v>
      </c>
      <c r="AB40" s="223" t="s">
        <v>2624</v>
      </c>
      <c r="AC40" s="223" t="s">
        <v>2624</v>
      </c>
      <c r="AD40" s="223" t="s">
        <v>2624</v>
      </c>
      <c r="AE40" s="223" t="s">
        <v>2624</v>
      </c>
      <c r="AF40" s="223" t="s">
        <v>2624</v>
      </c>
      <c r="AG40" s="223" t="s">
        <v>2624</v>
      </c>
      <c r="AH40" s="223" t="s">
        <v>2624</v>
      </c>
      <c r="AI40" s="223" t="s">
        <v>2624</v>
      </c>
      <c r="AJ40" s="223" t="s">
        <v>2624</v>
      </c>
      <c r="AK40" s="223" t="s">
        <v>2624</v>
      </c>
      <c r="AL40" s="223" t="s">
        <v>2624</v>
      </c>
      <c r="AM40" s="223" t="s">
        <v>2624</v>
      </c>
      <c r="AN40" s="223" t="s">
        <v>2624</v>
      </c>
      <c r="AO40" s="223" t="s">
        <v>2624</v>
      </c>
      <c r="AP40" s="223" t="s">
        <v>2624</v>
      </c>
      <c r="AQ40" s="223" t="s">
        <v>2624</v>
      </c>
      <c r="AR40" s="223" t="s">
        <v>2624</v>
      </c>
      <c r="AS40" s="223" t="s">
        <v>2624</v>
      </c>
      <c r="AT40" s="223" t="s">
        <v>2624</v>
      </c>
      <c r="AU40" s="223" t="s">
        <v>2624</v>
      </c>
    </row>
    <row r="41" spans="2:47" ht="31.5" hidden="1">
      <c r="B41" s="215" t="s">
        <v>2721</v>
      </c>
      <c r="C41" s="216" t="s">
        <v>2722</v>
      </c>
      <c r="D41" s="216" t="s">
        <v>2619</v>
      </c>
      <c r="E41" s="216" t="s">
        <v>2619</v>
      </c>
      <c r="F41" s="216" t="s">
        <v>2692</v>
      </c>
      <c r="G41" s="216" t="s">
        <v>2723</v>
      </c>
      <c r="H41" s="216" t="s">
        <v>2619</v>
      </c>
      <c r="I41" s="216" t="s">
        <v>2623</v>
      </c>
      <c r="J41" s="219">
        <v>8.7590000000000003</v>
      </c>
      <c r="K41" s="219">
        <v>8.6579999999999995</v>
      </c>
      <c r="L41" s="219">
        <v>8.5060000000000002</v>
      </c>
      <c r="M41" s="219">
        <v>8.3559999999999999</v>
      </c>
      <c r="N41" s="219">
        <v>8.1690000000000005</v>
      </c>
      <c r="O41" s="219">
        <v>7.968</v>
      </c>
      <c r="P41" s="219">
        <v>7.79</v>
      </c>
      <c r="Q41" s="219">
        <v>7.6559999999999997</v>
      </c>
      <c r="R41" s="217">
        <v>7.6</v>
      </c>
      <c r="S41" s="217">
        <v>7.5</v>
      </c>
      <c r="T41" s="218">
        <v>7.5</v>
      </c>
      <c r="U41" s="218">
        <v>7.5</v>
      </c>
      <c r="V41" s="218">
        <v>7.4</v>
      </c>
      <c r="W41" s="218">
        <v>7.2</v>
      </c>
      <c r="X41" s="218">
        <v>7</v>
      </c>
      <c r="Y41" s="218">
        <v>6.7</v>
      </c>
      <c r="Z41" s="218">
        <v>6.5</v>
      </c>
      <c r="AA41" s="218">
        <v>6.4</v>
      </c>
      <c r="AB41" s="219" t="s">
        <v>2624</v>
      </c>
      <c r="AC41" s="219" t="s">
        <v>2624</v>
      </c>
      <c r="AD41" s="219" t="s">
        <v>2624</v>
      </c>
      <c r="AE41" s="219" t="s">
        <v>2624</v>
      </c>
      <c r="AF41" s="219" t="s">
        <v>2624</v>
      </c>
      <c r="AG41" s="219" t="s">
        <v>2624</v>
      </c>
      <c r="AH41" s="219" t="s">
        <v>2624</v>
      </c>
      <c r="AI41" s="219" t="s">
        <v>2624</v>
      </c>
      <c r="AJ41" s="219" t="s">
        <v>2624</v>
      </c>
      <c r="AK41" s="219" t="s">
        <v>2624</v>
      </c>
      <c r="AL41" s="219" t="s">
        <v>2624</v>
      </c>
      <c r="AM41" s="219" t="s">
        <v>2624</v>
      </c>
      <c r="AN41" s="219" t="s">
        <v>2624</v>
      </c>
      <c r="AO41" s="219" t="s">
        <v>2624</v>
      </c>
      <c r="AP41" s="219" t="s">
        <v>2624</v>
      </c>
      <c r="AQ41" s="219" t="s">
        <v>2624</v>
      </c>
      <c r="AR41" s="219" t="s">
        <v>2624</v>
      </c>
      <c r="AS41" s="219" t="s">
        <v>2624</v>
      </c>
      <c r="AT41" s="219" t="s">
        <v>2624</v>
      </c>
      <c r="AU41" s="219" t="s">
        <v>2624</v>
      </c>
    </row>
    <row r="42" spans="2:47" ht="31.5" hidden="1">
      <c r="B42" s="220" t="s">
        <v>2724</v>
      </c>
      <c r="C42" s="221" t="s">
        <v>2725</v>
      </c>
      <c r="D42" s="221" t="s">
        <v>2619</v>
      </c>
      <c r="E42" s="221" t="s">
        <v>2619</v>
      </c>
      <c r="F42" s="221" t="s">
        <v>2692</v>
      </c>
      <c r="G42" s="221" t="s">
        <v>2726</v>
      </c>
      <c r="H42" s="221" t="s">
        <v>2619</v>
      </c>
      <c r="I42" s="221" t="s">
        <v>2623</v>
      </c>
      <c r="J42" s="223">
        <v>8.5820000000000007</v>
      </c>
      <c r="K42" s="223">
        <v>8.5950000000000006</v>
      </c>
      <c r="L42" s="223">
        <v>8.5850000000000009</v>
      </c>
      <c r="M42" s="223">
        <v>8.5649999999999995</v>
      </c>
      <c r="N42" s="223">
        <v>8.5500000000000007</v>
      </c>
      <c r="O42" s="223">
        <v>8.5259999999999998</v>
      </c>
      <c r="P42" s="223">
        <v>8.4719999999999995</v>
      </c>
      <c r="Q42" s="223">
        <v>8.375</v>
      </c>
      <c r="R42" s="222">
        <v>8.3000000000000007</v>
      </c>
      <c r="S42" s="222">
        <v>8.1</v>
      </c>
      <c r="T42" s="218">
        <v>7.9</v>
      </c>
      <c r="U42" s="218">
        <v>7.7</v>
      </c>
      <c r="V42" s="218">
        <v>7.6</v>
      </c>
      <c r="W42" s="218">
        <v>7.5</v>
      </c>
      <c r="X42" s="218">
        <v>7.5</v>
      </c>
      <c r="Y42" s="218">
        <v>7.5</v>
      </c>
      <c r="Z42" s="218">
        <v>7.5</v>
      </c>
      <c r="AA42" s="218">
        <v>7.4</v>
      </c>
      <c r="AB42" s="223" t="s">
        <v>2624</v>
      </c>
      <c r="AC42" s="223" t="s">
        <v>2624</v>
      </c>
      <c r="AD42" s="223" t="s">
        <v>2624</v>
      </c>
      <c r="AE42" s="223" t="s">
        <v>2624</v>
      </c>
      <c r="AF42" s="223" t="s">
        <v>2624</v>
      </c>
      <c r="AG42" s="223" t="s">
        <v>2624</v>
      </c>
      <c r="AH42" s="223" t="s">
        <v>2624</v>
      </c>
      <c r="AI42" s="223" t="s">
        <v>2624</v>
      </c>
      <c r="AJ42" s="223" t="s">
        <v>2624</v>
      </c>
      <c r="AK42" s="223" t="s">
        <v>2624</v>
      </c>
      <c r="AL42" s="223" t="s">
        <v>2624</v>
      </c>
      <c r="AM42" s="223" t="s">
        <v>2624</v>
      </c>
      <c r="AN42" s="223" t="s">
        <v>2624</v>
      </c>
      <c r="AO42" s="223" t="s">
        <v>2624</v>
      </c>
      <c r="AP42" s="223" t="s">
        <v>2624</v>
      </c>
      <c r="AQ42" s="223" t="s">
        <v>2624</v>
      </c>
      <c r="AR42" s="223" t="s">
        <v>2624</v>
      </c>
      <c r="AS42" s="223" t="s">
        <v>2624</v>
      </c>
      <c r="AT42" s="223" t="s">
        <v>2624</v>
      </c>
      <c r="AU42" s="223" t="s">
        <v>2624</v>
      </c>
    </row>
    <row r="43" spans="2:47" ht="31.5" hidden="1">
      <c r="B43" s="215" t="s">
        <v>2727</v>
      </c>
      <c r="C43" s="216" t="s">
        <v>2728</v>
      </c>
      <c r="D43" s="216" t="s">
        <v>2619</v>
      </c>
      <c r="E43" s="216" t="s">
        <v>2619</v>
      </c>
      <c r="F43" s="216" t="s">
        <v>2692</v>
      </c>
      <c r="G43" s="216" t="s">
        <v>2729</v>
      </c>
      <c r="H43" s="216" t="s">
        <v>2619</v>
      </c>
      <c r="I43" s="216" t="s">
        <v>2623</v>
      </c>
      <c r="J43" s="219">
        <v>4.5540000000000003</v>
      </c>
      <c r="K43" s="219">
        <v>4.5119999999999996</v>
      </c>
      <c r="L43" s="219">
        <v>4.4790000000000001</v>
      </c>
      <c r="M43" s="219">
        <v>4.4560000000000004</v>
      </c>
      <c r="N43" s="219">
        <v>4.4480000000000004</v>
      </c>
      <c r="O43" s="219">
        <v>4.4450000000000003</v>
      </c>
      <c r="P43" s="219">
        <v>4.4340000000000002</v>
      </c>
      <c r="Q43" s="219">
        <v>4.4020000000000001</v>
      </c>
      <c r="R43" s="217">
        <v>4.3</v>
      </c>
      <c r="S43" s="217">
        <v>4.2</v>
      </c>
      <c r="T43" s="218">
        <v>4.0999999999999996</v>
      </c>
      <c r="U43" s="218">
        <v>3.9</v>
      </c>
      <c r="V43" s="218">
        <v>3.7</v>
      </c>
      <c r="W43" s="218">
        <v>3.6</v>
      </c>
      <c r="X43" s="218">
        <v>3.5</v>
      </c>
      <c r="Y43" s="218">
        <v>3.4</v>
      </c>
      <c r="Z43" s="218">
        <v>3.4</v>
      </c>
      <c r="AA43" s="218">
        <v>3.4</v>
      </c>
      <c r="AB43" s="219" t="s">
        <v>2624</v>
      </c>
      <c r="AC43" s="219" t="s">
        <v>2624</v>
      </c>
      <c r="AD43" s="219" t="s">
        <v>2624</v>
      </c>
      <c r="AE43" s="219" t="s">
        <v>2624</v>
      </c>
      <c r="AF43" s="219" t="s">
        <v>2624</v>
      </c>
      <c r="AG43" s="219" t="s">
        <v>2624</v>
      </c>
      <c r="AH43" s="219" t="s">
        <v>2624</v>
      </c>
      <c r="AI43" s="219" t="s">
        <v>2624</v>
      </c>
      <c r="AJ43" s="219" t="s">
        <v>2624</v>
      </c>
      <c r="AK43" s="219" t="s">
        <v>2624</v>
      </c>
      <c r="AL43" s="219" t="s">
        <v>2624</v>
      </c>
      <c r="AM43" s="219" t="s">
        <v>2624</v>
      </c>
      <c r="AN43" s="219" t="s">
        <v>2624</v>
      </c>
      <c r="AO43" s="219" t="s">
        <v>2624</v>
      </c>
      <c r="AP43" s="219" t="s">
        <v>2624</v>
      </c>
      <c r="AQ43" s="219" t="s">
        <v>2624</v>
      </c>
      <c r="AR43" s="219" t="s">
        <v>2624</v>
      </c>
      <c r="AS43" s="219" t="s">
        <v>2624</v>
      </c>
      <c r="AT43" s="219" t="s">
        <v>2624</v>
      </c>
      <c r="AU43" s="219" t="s">
        <v>2624</v>
      </c>
    </row>
    <row r="44" spans="2:47" ht="31.5" hidden="1">
      <c r="B44" s="220" t="s">
        <v>2730</v>
      </c>
      <c r="C44" s="221" t="s">
        <v>2731</v>
      </c>
      <c r="D44" s="221" t="s">
        <v>2619</v>
      </c>
      <c r="E44" s="221" t="s">
        <v>2619</v>
      </c>
      <c r="F44" s="221" t="s">
        <v>2692</v>
      </c>
      <c r="G44" s="221" t="s">
        <v>2732</v>
      </c>
      <c r="H44" s="221" t="s">
        <v>2619</v>
      </c>
      <c r="I44" s="221" t="s">
        <v>2623</v>
      </c>
      <c r="J44" s="223">
        <v>8.2460000000000004</v>
      </c>
      <c r="K44" s="223">
        <v>8.2729999999999997</v>
      </c>
      <c r="L44" s="223">
        <v>8.3209999999999997</v>
      </c>
      <c r="M44" s="223">
        <v>8.3480000000000008</v>
      </c>
      <c r="N44" s="223">
        <v>8.3759999999999994</v>
      </c>
      <c r="O44" s="223">
        <v>8.4</v>
      </c>
      <c r="P44" s="223">
        <v>8.4149999999999991</v>
      </c>
      <c r="Q44" s="223">
        <v>8.4169999999999998</v>
      </c>
      <c r="R44" s="222">
        <v>8.4</v>
      </c>
      <c r="S44" s="222">
        <v>8.4</v>
      </c>
      <c r="T44" s="218">
        <v>8.4</v>
      </c>
      <c r="U44" s="218">
        <v>8.4</v>
      </c>
      <c r="V44" s="218">
        <v>8.3000000000000007</v>
      </c>
      <c r="W44" s="218">
        <v>8.1999999999999993</v>
      </c>
      <c r="X44" s="218">
        <v>8</v>
      </c>
      <c r="Y44" s="218">
        <v>7.8</v>
      </c>
      <c r="Z44" s="218">
        <v>7.7</v>
      </c>
      <c r="AA44" s="218">
        <v>7.6</v>
      </c>
      <c r="AB44" s="223" t="s">
        <v>2624</v>
      </c>
      <c r="AC44" s="223" t="s">
        <v>2624</v>
      </c>
      <c r="AD44" s="223" t="s">
        <v>2624</v>
      </c>
      <c r="AE44" s="223" t="s">
        <v>2624</v>
      </c>
      <c r="AF44" s="223" t="s">
        <v>2624</v>
      </c>
      <c r="AG44" s="223" t="s">
        <v>2624</v>
      </c>
      <c r="AH44" s="223" t="s">
        <v>2624</v>
      </c>
      <c r="AI44" s="223" t="s">
        <v>2624</v>
      </c>
      <c r="AJ44" s="223" t="s">
        <v>2624</v>
      </c>
      <c r="AK44" s="223" t="s">
        <v>2624</v>
      </c>
      <c r="AL44" s="223" t="s">
        <v>2624</v>
      </c>
      <c r="AM44" s="223" t="s">
        <v>2624</v>
      </c>
      <c r="AN44" s="223" t="s">
        <v>2624</v>
      </c>
      <c r="AO44" s="223" t="s">
        <v>2624</v>
      </c>
      <c r="AP44" s="223" t="s">
        <v>2624</v>
      </c>
      <c r="AQ44" s="223" t="s">
        <v>2624</v>
      </c>
      <c r="AR44" s="223" t="s">
        <v>2624</v>
      </c>
      <c r="AS44" s="223" t="s">
        <v>2624</v>
      </c>
      <c r="AT44" s="223" t="s">
        <v>2624</v>
      </c>
      <c r="AU44" s="223" t="s">
        <v>2624</v>
      </c>
    </row>
    <row r="45" spans="2:47" ht="31.5" hidden="1">
      <c r="B45" s="215" t="s">
        <v>2733</v>
      </c>
      <c r="C45" s="216" t="s">
        <v>2734</v>
      </c>
      <c r="D45" s="216" t="s">
        <v>2619</v>
      </c>
      <c r="E45" s="216" t="s">
        <v>2619</v>
      </c>
      <c r="F45" s="216" t="s">
        <v>2692</v>
      </c>
      <c r="G45" s="216" t="s">
        <v>2735</v>
      </c>
      <c r="H45" s="216" t="s">
        <v>2619</v>
      </c>
      <c r="I45" s="216" t="s">
        <v>2623</v>
      </c>
      <c r="J45" s="219">
        <v>6.9429999999999996</v>
      </c>
      <c r="K45" s="219">
        <v>7.32</v>
      </c>
      <c r="L45" s="219">
        <v>7.601</v>
      </c>
      <c r="M45" s="219">
        <v>7.8140000000000001</v>
      </c>
      <c r="N45" s="219">
        <v>7.9459999999999997</v>
      </c>
      <c r="O45" s="219">
        <v>8.0180000000000007</v>
      </c>
      <c r="P45" s="219">
        <v>8.0670000000000002</v>
      </c>
      <c r="Q45" s="219">
        <v>8.1159999999999997</v>
      </c>
      <c r="R45" s="217">
        <v>8.1999999999999993</v>
      </c>
      <c r="S45" s="217">
        <v>8.1999999999999993</v>
      </c>
      <c r="T45" s="218">
        <v>8.1999999999999993</v>
      </c>
      <c r="U45" s="218">
        <v>8.3000000000000007</v>
      </c>
      <c r="V45" s="218">
        <v>8.3000000000000007</v>
      </c>
      <c r="W45" s="218">
        <v>8.3000000000000007</v>
      </c>
      <c r="X45" s="218">
        <v>8.3000000000000007</v>
      </c>
      <c r="Y45" s="218">
        <v>8.3000000000000007</v>
      </c>
      <c r="Z45" s="218">
        <v>8.3000000000000007</v>
      </c>
      <c r="AA45" s="218">
        <v>8.1999999999999993</v>
      </c>
      <c r="AB45" s="219" t="s">
        <v>2624</v>
      </c>
      <c r="AC45" s="219" t="s">
        <v>2624</v>
      </c>
      <c r="AD45" s="219" t="s">
        <v>2624</v>
      </c>
      <c r="AE45" s="219" t="s">
        <v>2624</v>
      </c>
      <c r="AF45" s="219" t="s">
        <v>2624</v>
      </c>
      <c r="AG45" s="219" t="s">
        <v>2624</v>
      </c>
      <c r="AH45" s="219" t="s">
        <v>2624</v>
      </c>
      <c r="AI45" s="219" t="s">
        <v>2624</v>
      </c>
      <c r="AJ45" s="219" t="s">
        <v>2624</v>
      </c>
      <c r="AK45" s="219" t="s">
        <v>2624</v>
      </c>
      <c r="AL45" s="219" t="s">
        <v>2624</v>
      </c>
      <c r="AM45" s="219" t="s">
        <v>2624</v>
      </c>
      <c r="AN45" s="219" t="s">
        <v>2624</v>
      </c>
      <c r="AO45" s="219" t="s">
        <v>2624</v>
      </c>
      <c r="AP45" s="219" t="s">
        <v>2624</v>
      </c>
      <c r="AQ45" s="219" t="s">
        <v>2624</v>
      </c>
      <c r="AR45" s="219" t="s">
        <v>2624</v>
      </c>
      <c r="AS45" s="219" t="s">
        <v>2624</v>
      </c>
      <c r="AT45" s="219" t="s">
        <v>2624</v>
      </c>
      <c r="AU45" s="219" t="s">
        <v>2624</v>
      </c>
    </row>
    <row r="46" spans="2:47" ht="31.5" hidden="1">
      <c r="B46" s="220" t="s">
        <v>2736</v>
      </c>
      <c r="C46" s="221" t="s">
        <v>2737</v>
      </c>
      <c r="D46" s="221" t="s">
        <v>2619</v>
      </c>
      <c r="E46" s="221" t="s">
        <v>2619</v>
      </c>
      <c r="F46" s="221" t="s">
        <v>2692</v>
      </c>
      <c r="G46" s="221" t="s">
        <v>2738</v>
      </c>
      <c r="H46" s="221" t="s">
        <v>2619</v>
      </c>
      <c r="I46" s="221" t="s">
        <v>2623</v>
      </c>
      <c r="J46" s="223">
        <v>4.9550000000000001</v>
      </c>
      <c r="K46" s="223">
        <v>5.1660000000000004</v>
      </c>
      <c r="L46" s="223">
        <v>5.46</v>
      </c>
      <c r="M46" s="223">
        <v>5.8129999999999997</v>
      </c>
      <c r="N46" s="223">
        <v>6.23</v>
      </c>
      <c r="O46" s="223">
        <v>6.6669999999999998</v>
      </c>
      <c r="P46" s="223">
        <v>7.0579999999999998</v>
      </c>
      <c r="Q46" s="223">
        <v>7.3620000000000001</v>
      </c>
      <c r="R46" s="222">
        <v>7.6</v>
      </c>
      <c r="S46" s="222">
        <v>7.7</v>
      </c>
      <c r="T46" s="218">
        <v>7.8</v>
      </c>
      <c r="U46" s="218">
        <v>7.9</v>
      </c>
      <c r="V46" s="218">
        <v>7.9</v>
      </c>
      <c r="W46" s="218">
        <v>8</v>
      </c>
      <c r="X46" s="218">
        <v>8</v>
      </c>
      <c r="Y46" s="218">
        <v>8.1</v>
      </c>
      <c r="Z46" s="218">
        <v>8.1</v>
      </c>
      <c r="AA46" s="218">
        <v>8.1999999999999993</v>
      </c>
      <c r="AB46" s="223" t="s">
        <v>2624</v>
      </c>
      <c r="AC46" s="223" t="s">
        <v>2624</v>
      </c>
      <c r="AD46" s="223" t="s">
        <v>2624</v>
      </c>
      <c r="AE46" s="223" t="s">
        <v>2624</v>
      </c>
      <c r="AF46" s="223" t="s">
        <v>2624</v>
      </c>
      <c r="AG46" s="223" t="s">
        <v>2624</v>
      </c>
      <c r="AH46" s="223" t="s">
        <v>2624</v>
      </c>
      <c r="AI46" s="223" t="s">
        <v>2624</v>
      </c>
      <c r="AJ46" s="223" t="s">
        <v>2624</v>
      </c>
      <c r="AK46" s="223" t="s">
        <v>2624</v>
      </c>
      <c r="AL46" s="223" t="s">
        <v>2624</v>
      </c>
      <c r="AM46" s="223" t="s">
        <v>2624</v>
      </c>
      <c r="AN46" s="223" t="s">
        <v>2624</v>
      </c>
      <c r="AO46" s="223" t="s">
        <v>2624</v>
      </c>
      <c r="AP46" s="223" t="s">
        <v>2624</v>
      </c>
      <c r="AQ46" s="223" t="s">
        <v>2624</v>
      </c>
      <c r="AR46" s="223" t="s">
        <v>2624</v>
      </c>
      <c r="AS46" s="223" t="s">
        <v>2624</v>
      </c>
      <c r="AT46" s="223" t="s">
        <v>2624</v>
      </c>
      <c r="AU46" s="223" t="s">
        <v>2624</v>
      </c>
    </row>
    <row r="47" spans="2:47" ht="31.5" hidden="1">
      <c r="B47" s="215" t="s">
        <v>2739</v>
      </c>
      <c r="C47" s="216" t="s">
        <v>2740</v>
      </c>
      <c r="D47" s="216" t="s">
        <v>2619</v>
      </c>
      <c r="E47" s="216" t="s">
        <v>2619</v>
      </c>
      <c r="F47" s="216" t="s">
        <v>2692</v>
      </c>
      <c r="G47" s="216" t="s">
        <v>2741</v>
      </c>
      <c r="H47" s="216" t="s">
        <v>2619</v>
      </c>
      <c r="I47" s="216" t="s">
        <v>2623</v>
      </c>
      <c r="J47" s="219">
        <v>12.31</v>
      </c>
      <c r="K47" s="219">
        <v>12.76</v>
      </c>
      <c r="L47" s="219">
        <v>13.167</v>
      </c>
      <c r="M47" s="219">
        <v>13.536</v>
      </c>
      <c r="N47" s="219">
        <v>14.132</v>
      </c>
      <c r="O47" s="219">
        <v>14.592000000000001</v>
      </c>
      <c r="P47" s="219">
        <v>15.209</v>
      </c>
      <c r="Q47" s="219">
        <v>16.007000000000001</v>
      </c>
      <c r="R47" s="217">
        <v>16.7</v>
      </c>
      <c r="S47" s="217">
        <v>17.5</v>
      </c>
      <c r="T47" s="218">
        <v>18.399999999999999</v>
      </c>
      <c r="U47" s="218">
        <v>19.3</v>
      </c>
      <c r="V47" s="218">
        <v>20.3</v>
      </c>
      <c r="W47" s="218">
        <v>21.2</v>
      </c>
      <c r="X47" s="218">
        <v>22.1</v>
      </c>
      <c r="Y47" s="218">
        <v>23</v>
      </c>
      <c r="Z47" s="218">
        <v>23.8</v>
      </c>
      <c r="AA47" s="218">
        <v>24.5</v>
      </c>
      <c r="AB47" s="219" t="s">
        <v>2624</v>
      </c>
      <c r="AC47" s="219" t="s">
        <v>2624</v>
      </c>
      <c r="AD47" s="219" t="s">
        <v>2624</v>
      </c>
      <c r="AE47" s="219" t="s">
        <v>2624</v>
      </c>
      <c r="AF47" s="219" t="s">
        <v>2624</v>
      </c>
      <c r="AG47" s="219" t="s">
        <v>2624</v>
      </c>
      <c r="AH47" s="219" t="s">
        <v>2624</v>
      </c>
      <c r="AI47" s="219" t="s">
        <v>2624</v>
      </c>
      <c r="AJ47" s="219" t="s">
        <v>2624</v>
      </c>
      <c r="AK47" s="219" t="s">
        <v>2624</v>
      </c>
      <c r="AL47" s="219" t="s">
        <v>2624</v>
      </c>
      <c r="AM47" s="219" t="s">
        <v>2624</v>
      </c>
      <c r="AN47" s="219" t="s">
        <v>2624</v>
      </c>
      <c r="AO47" s="219" t="s">
        <v>2624</v>
      </c>
      <c r="AP47" s="219" t="s">
        <v>2624</v>
      </c>
      <c r="AQ47" s="219" t="s">
        <v>2624</v>
      </c>
      <c r="AR47" s="219" t="s">
        <v>2624</v>
      </c>
      <c r="AS47" s="219" t="s">
        <v>2624</v>
      </c>
      <c r="AT47" s="219" t="s">
        <v>2624</v>
      </c>
      <c r="AU47" s="219" t="s">
        <v>2624</v>
      </c>
    </row>
    <row r="48" spans="2:47" ht="31.5" hidden="1">
      <c r="B48" s="220" t="s">
        <v>2742</v>
      </c>
      <c r="C48" s="221" t="s">
        <v>2743</v>
      </c>
      <c r="D48" s="221" t="s">
        <v>2619</v>
      </c>
      <c r="E48" s="221" t="s">
        <v>2619</v>
      </c>
      <c r="F48" s="221" t="s">
        <v>2692</v>
      </c>
      <c r="G48" s="221" t="s">
        <v>2744</v>
      </c>
      <c r="H48" s="221" t="s">
        <v>2619</v>
      </c>
      <c r="I48" s="221" t="s">
        <v>2623</v>
      </c>
      <c r="J48" s="223">
        <v>3.9980000000000002</v>
      </c>
      <c r="K48" s="223">
        <v>4.0880000000000001</v>
      </c>
      <c r="L48" s="223">
        <v>4.1790000000000003</v>
      </c>
      <c r="M48" s="223">
        <v>4.3159999999999998</v>
      </c>
      <c r="N48" s="223">
        <v>4.4770000000000003</v>
      </c>
      <c r="O48" s="223">
        <v>4.673</v>
      </c>
      <c r="P48" s="223">
        <v>4.92</v>
      </c>
      <c r="Q48" s="223">
        <v>5.226</v>
      </c>
      <c r="R48" s="222">
        <v>5.6</v>
      </c>
      <c r="S48" s="222">
        <v>6</v>
      </c>
      <c r="T48" s="218">
        <v>6.4</v>
      </c>
      <c r="U48" s="218">
        <v>6.8</v>
      </c>
      <c r="V48" s="218">
        <v>7.1</v>
      </c>
      <c r="W48" s="218">
        <v>7.3</v>
      </c>
      <c r="X48" s="218">
        <v>7.5</v>
      </c>
      <c r="Y48" s="218">
        <v>7.6</v>
      </c>
      <c r="Z48" s="218">
        <v>7.7</v>
      </c>
      <c r="AA48" s="218">
        <v>7.7</v>
      </c>
      <c r="AB48" s="223" t="s">
        <v>2624</v>
      </c>
      <c r="AC48" s="223" t="s">
        <v>2624</v>
      </c>
      <c r="AD48" s="223" t="s">
        <v>2624</v>
      </c>
      <c r="AE48" s="223" t="s">
        <v>2624</v>
      </c>
      <c r="AF48" s="223" t="s">
        <v>2624</v>
      </c>
      <c r="AG48" s="223" t="s">
        <v>2624</v>
      </c>
      <c r="AH48" s="223" t="s">
        <v>2624</v>
      </c>
      <c r="AI48" s="223" t="s">
        <v>2624</v>
      </c>
      <c r="AJ48" s="223" t="s">
        <v>2624</v>
      </c>
      <c r="AK48" s="223" t="s">
        <v>2624</v>
      </c>
      <c r="AL48" s="223" t="s">
        <v>2624</v>
      </c>
      <c r="AM48" s="223" t="s">
        <v>2624</v>
      </c>
      <c r="AN48" s="223" t="s">
        <v>2624</v>
      </c>
      <c r="AO48" s="223" t="s">
        <v>2624</v>
      </c>
      <c r="AP48" s="223" t="s">
        <v>2624</v>
      </c>
      <c r="AQ48" s="223" t="s">
        <v>2624</v>
      </c>
      <c r="AR48" s="223" t="s">
        <v>2624</v>
      </c>
      <c r="AS48" s="223" t="s">
        <v>2624</v>
      </c>
      <c r="AT48" s="223" t="s">
        <v>2624</v>
      </c>
      <c r="AU48" s="223" t="s">
        <v>2624</v>
      </c>
    </row>
    <row r="49" spans="2:47" ht="31.5" hidden="1">
      <c r="B49" s="215" t="s">
        <v>2745</v>
      </c>
      <c r="C49" s="216" t="s">
        <v>2746</v>
      </c>
      <c r="D49" s="216" t="s">
        <v>2619</v>
      </c>
      <c r="E49" s="216" t="s">
        <v>2619</v>
      </c>
      <c r="F49" s="216" t="s">
        <v>2692</v>
      </c>
      <c r="G49" s="216" t="s">
        <v>2747</v>
      </c>
      <c r="H49" s="216" t="s">
        <v>2619</v>
      </c>
      <c r="I49" s="216" t="s">
        <v>2623</v>
      </c>
      <c r="J49" s="219">
        <v>3.254</v>
      </c>
      <c r="K49" s="219">
        <v>3.343</v>
      </c>
      <c r="L49" s="219">
        <v>3.444</v>
      </c>
      <c r="M49" s="219">
        <v>3.5049999999999999</v>
      </c>
      <c r="N49" s="219">
        <v>3.5739999999999998</v>
      </c>
      <c r="O49" s="219">
        <v>3.6579999999999999</v>
      </c>
      <c r="P49" s="219">
        <v>3.7639999999999998</v>
      </c>
      <c r="Q49" s="219">
        <v>3.8969999999999998</v>
      </c>
      <c r="R49" s="217">
        <v>4</v>
      </c>
      <c r="S49" s="217">
        <v>4.2</v>
      </c>
      <c r="T49" s="218">
        <v>4.4000000000000004</v>
      </c>
      <c r="U49" s="218">
        <v>4.5999999999999996</v>
      </c>
      <c r="V49" s="218">
        <v>4.9000000000000004</v>
      </c>
      <c r="W49" s="218">
        <v>5.3</v>
      </c>
      <c r="X49" s="218">
        <v>5.7</v>
      </c>
      <c r="Y49" s="218">
        <v>6.1</v>
      </c>
      <c r="Z49" s="218">
        <v>6.5</v>
      </c>
      <c r="AA49" s="218">
        <v>6.8</v>
      </c>
      <c r="AB49" s="219" t="s">
        <v>2624</v>
      </c>
      <c r="AC49" s="219" t="s">
        <v>2624</v>
      </c>
      <c r="AD49" s="219" t="s">
        <v>2624</v>
      </c>
      <c r="AE49" s="219" t="s">
        <v>2624</v>
      </c>
      <c r="AF49" s="219" t="s">
        <v>2624</v>
      </c>
      <c r="AG49" s="219" t="s">
        <v>2624</v>
      </c>
      <c r="AH49" s="219" t="s">
        <v>2624</v>
      </c>
      <c r="AI49" s="219" t="s">
        <v>2624</v>
      </c>
      <c r="AJ49" s="219" t="s">
        <v>2624</v>
      </c>
      <c r="AK49" s="219" t="s">
        <v>2624</v>
      </c>
      <c r="AL49" s="219" t="s">
        <v>2624</v>
      </c>
      <c r="AM49" s="219" t="s">
        <v>2624</v>
      </c>
      <c r="AN49" s="219" t="s">
        <v>2624</v>
      </c>
      <c r="AO49" s="219" t="s">
        <v>2624</v>
      </c>
      <c r="AP49" s="219" t="s">
        <v>2624</v>
      </c>
      <c r="AQ49" s="219" t="s">
        <v>2624</v>
      </c>
      <c r="AR49" s="219" t="s">
        <v>2624</v>
      </c>
      <c r="AS49" s="219" t="s">
        <v>2624</v>
      </c>
      <c r="AT49" s="219" t="s">
        <v>2624</v>
      </c>
      <c r="AU49" s="219" t="s">
        <v>2624</v>
      </c>
    </row>
    <row r="50" spans="2:47" ht="31.5" hidden="1">
      <c r="B50" s="220" t="s">
        <v>2748</v>
      </c>
      <c r="C50" s="221" t="s">
        <v>2749</v>
      </c>
      <c r="D50" s="221" t="s">
        <v>2619</v>
      </c>
      <c r="E50" s="221" t="s">
        <v>2619</v>
      </c>
      <c r="F50" s="221" t="s">
        <v>2692</v>
      </c>
      <c r="G50" s="221" t="s">
        <v>2750</v>
      </c>
      <c r="H50" s="221" t="s">
        <v>2619</v>
      </c>
      <c r="I50" s="221" t="s">
        <v>2623</v>
      </c>
      <c r="J50" s="223">
        <v>2.4159999999999999</v>
      </c>
      <c r="K50" s="223">
        <v>2.5289999999999999</v>
      </c>
      <c r="L50" s="223">
        <v>2.6379999999999999</v>
      </c>
      <c r="M50" s="223">
        <v>2.7189999999999999</v>
      </c>
      <c r="N50" s="223">
        <v>2.798</v>
      </c>
      <c r="O50" s="223">
        <v>2.8780000000000001</v>
      </c>
      <c r="P50" s="223">
        <v>2.9609999999999999</v>
      </c>
      <c r="Q50" s="223">
        <v>3.048</v>
      </c>
      <c r="R50" s="222">
        <v>3.1</v>
      </c>
      <c r="S50" s="222">
        <v>3.2</v>
      </c>
      <c r="T50" s="218">
        <v>3.3</v>
      </c>
      <c r="U50" s="218">
        <v>3.4</v>
      </c>
      <c r="V50" s="218">
        <v>3.5</v>
      </c>
      <c r="W50" s="218">
        <v>3.6</v>
      </c>
      <c r="X50" s="218">
        <v>3.8</v>
      </c>
      <c r="Y50" s="218">
        <v>4</v>
      </c>
      <c r="Z50" s="218">
        <v>4.2</v>
      </c>
      <c r="AA50" s="218">
        <v>4.5</v>
      </c>
      <c r="AB50" s="223" t="s">
        <v>2624</v>
      </c>
      <c r="AC50" s="223" t="s">
        <v>2624</v>
      </c>
      <c r="AD50" s="223" t="s">
        <v>2624</v>
      </c>
      <c r="AE50" s="223" t="s">
        <v>2624</v>
      </c>
      <c r="AF50" s="223" t="s">
        <v>2624</v>
      </c>
      <c r="AG50" s="223" t="s">
        <v>2624</v>
      </c>
      <c r="AH50" s="223" t="s">
        <v>2624</v>
      </c>
      <c r="AI50" s="223" t="s">
        <v>2624</v>
      </c>
      <c r="AJ50" s="223" t="s">
        <v>2624</v>
      </c>
      <c r="AK50" s="223" t="s">
        <v>2624</v>
      </c>
      <c r="AL50" s="223" t="s">
        <v>2624</v>
      </c>
      <c r="AM50" s="223" t="s">
        <v>2624</v>
      </c>
      <c r="AN50" s="223" t="s">
        <v>2624</v>
      </c>
      <c r="AO50" s="223" t="s">
        <v>2624</v>
      </c>
      <c r="AP50" s="223" t="s">
        <v>2624</v>
      </c>
      <c r="AQ50" s="223" t="s">
        <v>2624</v>
      </c>
      <c r="AR50" s="223" t="s">
        <v>2624</v>
      </c>
      <c r="AS50" s="223" t="s">
        <v>2624</v>
      </c>
      <c r="AT50" s="223" t="s">
        <v>2624</v>
      </c>
      <c r="AU50" s="223" t="s">
        <v>2624</v>
      </c>
    </row>
    <row r="51" spans="2:47" ht="31.5" hidden="1">
      <c r="B51" s="215" t="s">
        <v>2751</v>
      </c>
      <c r="C51" s="216" t="s">
        <v>2752</v>
      </c>
      <c r="D51" s="216" t="s">
        <v>2619</v>
      </c>
      <c r="E51" s="216" t="s">
        <v>2619</v>
      </c>
      <c r="F51" s="216" t="s">
        <v>2692</v>
      </c>
      <c r="G51" s="216" t="s">
        <v>2753</v>
      </c>
      <c r="H51" s="216" t="s">
        <v>2619</v>
      </c>
      <c r="I51" s="216" t="s">
        <v>2623</v>
      </c>
      <c r="J51" s="219">
        <v>1.3779999999999999</v>
      </c>
      <c r="K51" s="219">
        <v>1.47</v>
      </c>
      <c r="L51" s="219">
        <v>1.569</v>
      </c>
      <c r="M51" s="219">
        <v>1.67</v>
      </c>
      <c r="N51" s="219">
        <v>1.78</v>
      </c>
      <c r="O51" s="219">
        <v>1.8959999999999999</v>
      </c>
      <c r="P51" s="219">
        <v>2.0089999999999999</v>
      </c>
      <c r="Q51" s="219">
        <v>2.1139999999999999</v>
      </c>
      <c r="R51" s="217">
        <v>2.2000000000000002</v>
      </c>
      <c r="S51" s="217">
        <v>2.2999999999999998</v>
      </c>
      <c r="T51" s="218">
        <v>2.2999999999999998</v>
      </c>
      <c r="U51" s="218">
        <v>2.4</v>
      </c>
      <c r="V51" s="218">
        <v>2.5</v>
      </c>
      <c r="W51" s="218">
        <v>2.6</v>
      </c>
      <c r="X51" s="218">
        <v>2.6</v>
      </c>
      <c r="Y51" s="218">
        <v>2.7</v>
      </c>
      <c r="Z51" s="218">
        <v>2.8</v>
      </c>
      <c r="AA51" s="218">
        <v>2.9</v>
      </c>
      <c r="AB51" s="219" t="s">
        <v>2624</v>
      </c>
      <c r="AC51" s="219" t="s">
        <v>2624</v>
      </c>
      <c r="AD51" s="219" t="s">
        <v>2624</v>
      </c>
      <c r="AE51" s="219" t="s">
        <v>2624</v>
      </c>
      <c r="AF51" s="219" t="s">
        <v>2624</v>
      </c>
      <c r="AG51" s="219" t="s">
        <v>2624</v>
      </c>
      <c r="AH51" s="219" t="s">
        <v>2624</v>
      </c>
      <c r="AI51" s="219" t="s">
        <v>2624</v>
      </c>
      <c r="AJ51" s="219" t="s">
        <v>2624</v>
      </c>
      <c r="AK51" s="219" t="s">
        <v>2624</v>
      </c>
      <c r="AL51" s="219" t="s">
        <v>2624</v>
      </c>
      <c r="AM51" s="219" t="s">
        <v>2624</v>
      </c>
      <c r="AN51" s="219" t="s">
        <v>2624</v>
      </c>
      <c r="AO51" s="219" t="s">
        <v>2624</v>
      </c>
      <c r="AP51" s="219" t="s">
        <v>2624</v>
      </c>
      <c r="AQ51" s="219" t="s">
        <v>2624</v>
      </c>
      <c r="AR51" s="219" t="s">
        <v>2624</v>
      </c>
      <c r="AS51" s="219" t="s">
        <v>2624</v>
      </c>
      <c r="AT51" s="219" t="s">
        <v>2624</v>
      </c>
      <c r="AU51" s="219" t="s">
        <v>2624</v>
      </c>
    </row>
    <row r="52" spans="2:47" ht="31.5" hidden="1">
      <c r="B52" s="220" t="s">
        <v>2754</v>
      </c>
      <c r="C52" s="221" t="s">
        <v>2755</v>
      </c>
      <c r="D52" s="221" t="s">
        <v>2619</v>
      </c>
      <c r="E52" s="221" t="s">
        <v>2619</v>
      </c>
      <c r="F52" s="221" t="s">
        <v>2692</v>
      </c>
      <c r="G52" s="221" t="s">
        <v>2756</v>
      </c>
      <c r="H52" s="221" t="s">
        <v>2619</v>
      </c>
      <c r="I52" s="221" t="s">
        <v>2623</v>
      </c>
      <c r="J52" s="223">
        <v>0.63500000000000001</v>
      </c>
      <c r="K52" s="223">
        <v>0.67</v>
      </c>
      <c r="L52" s="223">
        <v>0.71899999999999997</v>
      </c>
      <c r="M52" s="223">
        <v>0.77900000000000003</v>
      </c>
      <c r="N52" s="223">
        <v>0.84</v>
      </c>
      <c r="O52" s="223">
        <v>0.90200000000000002</v>
      </c>
      <c r="P52" s="223">
        <v>0.97299999999999998</v>
      </c>
      <c r="Q52" s="223">
        <v>1.0529999999999999</v>
      </c>
      <c r="R52" s="222">
        <v>1.1000000000000001</v>
      </c>
      <c r="S52" s="222">
        <v>1.2</v>
      </c>
      <c r="T52" s="218">
        <v>1.3</v>
      </c>
      <c r="U52" s="218">
        <v>1.4</v>
      </c>
      <c r="V52" s="218">
        <v>1.5</v>
      </c>
      <c r="W52" s="218">
        <v>1.5</v>
      </c>
      <c r="X52" s="218">
        <v>1.6</v>
      </c>
      <c r="Y52" s="218">
        <v>1.6</v>
      </c>
      <c r="Z52" s="218">
        <v>1.7</v>
      </c>
      <c r="AA52" s="218">
        <v>1.8</v>
      </c>
      <c r="AB52" s="223" t="s">
        <v>2624</v>
      </c>
      <c r="AC52" s="223" t="s">
        <v>2624</v>
      </c>
      <c r="AD52" s="223" t="s">
        <v>2624</v>
      </c>
      <c r="AE52" s="223" t="s">
        <v>2624</v>
      </c>
      <c r="AF52" s="223" t="s">
        <v>2624</v>
      </c>
      <c r="AG52" s="223" t="s">
        <v>2624</v>
      </c>
      <c r="AH52" s="223" t="s">
        <v>2624</v>
      </c>
      <c r="AI52" s="223" t="s">
        <v>2624</v>
      </c>
      <c r="AJ52" s="223" t="s">
        <v>2624</v>
      </c>
      <c r="AK52" s="223" t="s">
        <v>2624</v>
      </c>
      <c r="AL52" s="223" t="s">
        <v>2624</v>
      </c>
      <c r="AM52" s="223" t="s">
        <v>2624</v>
      </c>
      <c r="AN52" s="223" t="s">
        <v>2624</v>
      </c>
      <c r="AO52" s="223" t="s">
        <v>2624</v>
      </c>
      <c r="AP52" s="223" t="s">
        <v>2624</v>
      </c>
      <c r="AQ52" s="223" t="s">
        <v>2624</v>
      </c>
      <c r="AR52" s="223" t="s">
        <v>2624</v>
      </c>
      <c r="AS52" s="223" t="s">
        <v>2624</v>
      </c>
      <c r="AT52" s="223" t="s">
        <v>2624</v>
      </c>
      <c r="AU52" s="223" t="s">
        <v>2624</v>
      </c>
    </row>
    <row r="53" spans="2:47" ht="31.5" hidden="1">
      <c r="B53" s="215" t="s">
        <v>2757</v>
      </c>
      <c r="C53" s="216" t="s">
        <v>2758</v>
      </c>
      <c r="D53" s="216" t="s">
        <v>2619</v>
      </c>
      <c r="E53" s="216" t="s">
        <v>2619</v>
      </c>
      <c r="F53" s="216" t="s">
        <v>2692</v>
      </c>
      <c r="G53" s="216" t="s">
        <v>2759</v>
      </c>
      <c r="H53" s="216" t="s">
        <v>2619</v>
      </c>
      <c r="I53" s="216" t="s">
        <v>2623</v>
      </c>
      <c r="J53" s="219">
        <v>0.23200000000000001</v>
      </c>
      <c r="K53" s="219">
        <v>0.247</v>
      </c>
      <c r="L53" s="219">
        <v>0.25800000000000001</v>
      </c>
      <c r="M53" s="219">
        <v>0.28599999999999998</v>
      </c>
      <c r="N53" s="219">
        <v>0.30499999999999999</v>
      </c>
      <c r="O53" s="219">
        <v>0.32200000000000001</v>
      </c>
      <c r="P53" s="219">
        <v>0.33900000000000002</v>
      </c>
      <c r="Q53" s="219">
        <v>0.36099999999999999</v>
      </c>
      <c r="R53" s="217">
        <v>0.4</v>
      </c>
      <c r="S53" s="217">
        <v>0.4</v>
      </c>
      <c r="T53" s="218">
        <v>0.5</v>
      </c>
      <c r="U53" s="218">
        <v>0.5</v>
      </c>
      <c r="V53" s="218">
        <v>0.6</v>
      </c>
      <c r="W53" s="218">
        <v>0.6</v>
      </c>
      <c r="X53" s="218">
        <v>0.7</v>
      </c>
      <c r="Y53" s="218">
        <v>0.7</v>
      </c>
      <c r="Z53" s="218">
        <v>0.8</v>
      </c>
      <c r="AA53" s="218">
        <v>0.8</v>
      </c>
      <c r="AB53" s="219" t="s">
        <v>2624</v>
      </c>
      <c r="AC53" s="219" t="s">
        <v>2624</v>
      </c>
      <c r="AD53" s="219" t="s">
        <v>2624</v>
      </c>
      <c r="AE53" s="219" t="s">
        <v>2624</v>
      </c>
      <c r="AF53" s="219" t="s">
        <v>2624</v>
      </c>
      <c r="AG53" s="219" t="s">
        <v>2624</v>
      </c>
      <c r="AH53" s="219" t="s">
        <v>2624</v>
      </c>
      <c r="AI53" s="219" t="s">
        <v>2624</v>
      </c>
      <c r="AJ53" s="219" t="s">
        <v>2624</v>
      </c>
      <c r="AK53" s="219" t="s">
        <v>2624</v>
      </c>
      <c r="AL53" s="219" t="s">
        <v>2624</v>
      </c>
      <c r="AM53" s="219" t="s">
        <v>2624</v>
      </c>
      <c r="AN53" s="219" t="s">
        <v>2624</v>
      </c>
      <c r="AO53" s="219" t="s">
        <v>2624</v>
      </c>
      <c r="AP53" s="219" t="s">
        <v>2624</v>
      </c>
      <c r="AQ53" s="219" t="s">
        <v>2624</v>
      </c>
      <c r="AR53" s="219" t="s">
        <v>2624</v>
      </c>
      <c r="AS53" s="219" t="s">
        <v>2624</v>
      </c>
      <c r="AT53" s="219" t="s">
        <v>2624</v>
      </c>
      <c r="AU53" s="219" t="s">
        <v>2624</v>
      </c>
    </row>
    <row r="54" spans="2:47" ht="31.5" hidden="1">
      <c r="B54" s="220" t="s">
        <v>2760</v>
      </c>
      <c r="C54" s="221" t="s">
        <v>2761</v>
      </c>
      <c r="D54" s="221" t="s">
        <v>2619</v>
      </c>
      <c r="E54" s="221" t="s">
        <v>2619</v>
      </c>
      <c r="F54" s="221" t="s">
        <v>2692</v>
      </c>
      <c r="G54" s="221" t="s">
        <v>2762</v>
      </c>
      <c r="H54" s="221" t="s">
        <v>2619</v>
      </c>
      <c r="I54" s="221" t="s">
        <v>2623</v>
      </c>
      <c r="J54" s="223">
        <v>4.8000000000000001E-2</v>
      </c>
      <c r="K54" s="223">
        <v>0.05</v>
      </c>
      <c r="L54" s="223">
        <v>4.7E-2</v>
      </c>
      <c r="M54" s="223">
        <v>5.7000000000000002E-2</v>
      </c>
      <c r="N54" s="223">
        <v>7.1999999999999995E-2</v>
      </c>
      <c r="O54" s="223">
        <v>8.4000000000000005E-2</v>
      </c>
      <c r="P54" s="223">
        <v>8.7999999999999995E-2</v>
      </c>
      <c r="Q54" s="223">
        <v>8.4000000000000005E-2</v>
      </c>
      <c r="R54" s="222">
        <v>0.1</v>
      </c>
      <c r="S54" s="222">
        <v>0.1</v>
      </c>
      <c r="T54" s="218">
        <v>0.1</v>
      </c>
      <c r="U54" s="218">
        <v>0.1</v>
      </c>
      <c r="V54" s="218">
        <v>0.1</v>
      </c>
      <c r="W54" s="218">
        <v>0.1</v>
      </c>
      <c r="X54" s="218">
        <v>0.2</v>
      </c>
      <c r="Y54" s="218">
        <v>0.2</v>
      </c>
      <c r="Z54" s="218">
        <v>0.2</v>
      </c>
      <c r="AA54" s="218">
        <v>0.2</v>
      </c>
      <c r="AB54" s="223" t="s">
        <v>2624</v>
      </c>
      <c r="AC54" s="223" t="s">
        <v>2624</v>
      </c>
      <c r="AD54" s="223" t="s">
        <v>2624</v>
      </c>
      <c r="AE54" s="223" t="s">
        <v>2624</v>
      </c>
      <c r="AF54" s="223" t="s">
        <v>2624</v>
      </c>
      <c r="AG54" s="223" t="s">
        <v>2624</v>
      </c>
      <c r="AH54" s="223" t="s">
        <v>2624</v>
      </c>
      <c r="AI54" s="223" t="s">
        <v>2624</v>
      </c>
      <c r="AJ54" s="223" t="s">
        <v>2624</v>
      </c>
      <c r="AK54" s="223" t="s">
        <v>2624</v>
      </c>
      <c r="AL54" s="223" t="s">
        <v>2624</v>
      </c>
      <c r="AM54" s="223" t="s">
        <v>2624</v>
      </c>
      <c r="AN54" s="223" t="s">
        <v>2624</v>
      </c>
      <c r="AO54" s="223" t="s">
        <v>2624</v>
      </c>
      <c r="AP54" s="223" t="s">
        <v>2624</v>
      </c>
      <c r="AQ54" s="223" t="s">
        <v>2624</v>
      </c>
      <c r="AR54" s="223" t="s">
        <v>2624</v>
      </c>
      <c r="AS54" s="223" t="s">
        <v>2624</v>
      </c>
      <c r="AT54" s="223" t="s">
        <v>2624</v>
      </c>
      <c r="AU54" s="223" t="s">
        <v>2624</v>
      </c>
    </row>
    <row r="55" spans="2:47" ht="52.5" hidden="1">
      <c r="B55" s="215" t="s">
        <v>2763</v>
      </c>
      <c r="C55" s="216" t="s">
        <v>2764</v>
      </c>
      <c r="D55" s="216" t="s">
        <v>2619</v>
      </c>
      <c r="E55" s="216" t="s">
        <v>2619</v>
      </c>
      <c r="F55" s="216" t="s">
        <v>2765</v>
      </c>
      <c r="G55" s="216" t="s">
        <v>2766</v>
      </c>
      <c r="H55" s="216" t="s">
        <v>2619</v>
      </c>
      <c r="I55" s="216" t="s">
        <v>2623</v>
      </c>
      <c r="J55" s="219" t="s">
        <v>2624</v>
      </c>
      <c r="K55" s="219" t="s">
        <v>2624</v>
      </c>
      <c r="L55" s="219" t="s">
        <v>2624</v>
      </c>
      <c r="M55" s="219" t="s">
        <v>2624</v>
      </c>
      <c r="N55" s="219" t="s">
        <v>2624</v>
      </c>
      <c r="O55" s="219" t="s">
        <v>2624</v>
      </c>
      <c r="P55" s="219" t="s">
        <v>2624</v>
      </c>
      <c r="Q55" s="219" t="s">
        <v>2624</v>
      </c>
      <c r="R55" s="219" t="s">
        <v>2624</v>
      </c>
      <c r="S55" s="219" t="s">
        <v>2624</v>
      </c>
      <c r="T55" s="219" t="s">
        <v>2624</v>
      </c>
      <c r="U55" s="219" t="s">
        <v>2624</v>
      </c>
      <c r="V55" s="219" t="s">
        <v>2624</v>
      </c>
      <c r="W55" s="219" t="s">
        <v>2624</v>
      </c>
      <c r="X55" s="219" t="s">
        <v>2624</v>
      </c>
      <c r="Y55" s="219" t="s">
        <v>2624</v>
      </c>
      <c r="Z55" s="219" t="s">
        <v>2624</v>
      </c>
      <c r="AA55" s="219" t="s">
        <v>2624</v>
      </c>
      <c r="AB55" s="219" t="s">
        <v>2624</v>
      </c>
      <c r="AC55" s="219" t="s">
        <v>2624</v>
      </c>
      <c r="AD55" s="219" t="s">
        <v>2624</v>
      </c>
      <c r="AE55" s="219" t="s">
        <v>2624</v>
      </c>
      <c r="AF55" s="219" t="s">
        <v>2624</v>
      </c>
      <c r="AG55" s="219" t="s">
        <v>2624</v>
      </c>
      <c r="AH55" s="219" t="s">
        <v>2624</v>
      </c>
      <c r="AI55" s="219" t="s">
        <v>2624</v>
      </c>
      <c r="AJ55" s="219" t="s">
        <v>2624</v>
      </c>
      <c r="AK55" s="219" t="s">
        <v>2624</v>
      </c>
      <c r="AL55" s="219" t="s">
        <v>2624</v>
      </c>
      <c r="AM55" s="219" t="s">
        <v>2624</v>
      </c>
      <c r="AN55" s="219" t="s">
        <v>2624</v>
      </c>
      <c r="AO55" s="219" t="s">
        <v>2624</v>
      </c>
      <c r="AP55" s="219" t="s">
        <v>2624</v>
      </c>
      <c r="AQ55" s="219" t="s">
        <v>2624</v>
      </c>
      <c r="AR55" s="219" t="s">
        <v>2624</v>
      </c>
      <c r="AS55" s="219" t="s">
        <v>2624</v>
      </c>
      <c r="AT55" s="219" t="s">
        <v>2624</v>
      </c>
      <c r="AU55" s="219" t="s">
        <v>2624</v>
      </c>
    </row>
    <row r="56" spans="2:47" ht="52.5" hidden="1">
      <c r="B56" s="220" t="s">
        <v>2767</v>
      </c>
      <c r="C56" s="221" t="s">
        <v>2768</v>
      </c>
      <c r="D56" s="221" t="s">
        <v>2619</v>
      </c>
      <c r="E56" s="221" t="s">
        <v>2619</v>
      </c>
      <c r="F56" s="221" t="s">
        <v>2769</v>
      </c>
      <c r="G56" s="221" t="s">
        <v>2770</v>
      </c>
      <c r="H56" s="221" t="s">
        <v>2619</v>
      </c>
      <c r="I56" s="221" t="s">
        <v>2623</v>
      </c>
      <c r="J56" s="222">
        <v>3</v>
      </c>
      <c r="K56" s="222">
        <v>3</v>
      </c>
      <c r="L56" s="222">
        <v>3</v>
      </c>
      <c r="M56" s="222">
        <v>3</v>
      </c>
      <c r="N56" s="222">
        <v>3</v>
      </c>
      <c r="O56" s="222">
        <v>3</v>
      </c>
      <c r="P56" s="222">
        <v>3</v>
      </c>
      <c r="Q56" s="222">
        <v>3</v>
      </c>
      <c r="R56" s="222">
        <v>3.2</v>
      </c>
      <c r="S56" s="222">
        <v>3.4</v>
      </c>
      <c r="T56" s="218">
        <v>3.6</v>
      </c>
      <c r="U56" s="218">
        <v>3.8</v>
      </c>
      <c r="V56" s="218">
        <v>4</v>
      </c>
      <c r="W56" s="218">
        <v>4</v>
      </c>
      <c r="X56" s="218">
        <v>4</v>
      </c>
      <c r="Y56" s="223" t="s">
        <v>2624</v>
      </c>
      <c r="Z56" s="223" t="s">
        <v>2624</v>
      </c>
      <c r="AA56" s="223" t="s">
        <v>2624</v>
      </c>
      <c r="AB56" s="223" t="s">
        <v>2624</v>
      </c>
      <c r="AC56" s="223" t="s">
        <v>2624</v>
      </c>
      <c r="AD56" s="223" t="s">
        <v>2624</v>
      </c>
      <c r="AE56" s="223" t="s">
        <v>2624</v>
      </c>
      <c r="AF56" s="223" t="s">
        <v>2624</v>
      </c>
      <c r="AG56" s="223" t="s">
        <v>2624</v>
      </c>
      <c r="AH56" s="223" t="s">
        <v>2624</v>
      </c>
      <c r="AI56" s="223" t="s">
        <v>2624</v>
      </c>
      <c r="AJ56" s="223" t="s">
        <v>2624</v>
      </c>
      <c r="AK56" s="223" t="s">
        <v>2624</v>
      </c>
      <c r="AL56" s="223" t="s">
        <v>2624</v>
      </c>
      <c r="AM56" s="223" t="s">
        <v>2624</v>
      </c>
      <c r="AN56" s="223" t="s">
        <v>2624</v>
      </c>
      <c r="AO56" s="223" t="s">
        <v>2624</v>
      </c>
      <c r="AP56" s="223" t="s">
        <v>2624</v>
      </c>
      <c r="AQ56" s="223" t="s">
        <v>2624</v>
      </c>
      <c r="AR56" s="223" t="s">
        <v>2624</v>
      </c>
      <c r="AS56" s="223" t="s">
        <v>2624</v>
      </c>
      <c r="AT56" s="223" t="s">
        <v>2624</v>
      </c>
      <c r="AU56" s="223" t="s">
        <v>2624</v>
      </c>
    </row>
    <row r="57" spans="2:47" ht="52.5" hidden="1">
      <c r="B57" s="215" t="s">
        <v>2771</v>
      </c>
      <c r="C57" s="216" t="s">
        <v>2772</v>
      </c>
      <c r="D57" s="216" t="s">
        <v>2619</v>
      </c>
      <c r="E57" s="216" t="s">
        <v>2619</v>
      </c>
      <c r="F57" s="216" t="s">
        <v>2769</v>
      </c>
      <c r="G57" s="216" t="s">
        <v>2773</v>
      </c>
      <c r="H57" s="216" t="s">
        <v>2619</v>
      </c>
      <c r="I57" s="216" t="s">
        <v>2623</v>
      </c>
      <c r="J57" s="217">
        <v>4</v>
      </c>
      <c r="K57" s="217">
        <v>4</v>
      </c>
      <c r="L57" s="217">
        <v>4</v>
      </c>
      <c r="M57" s="217">
        <v>4</v>
      </c>
      <c r="N57" s="217">
        <v>4</v>
      </c>
      <c r="O57" s="217">
        <v>4</v>
      </c>
      <c r="P57" s="217">
        <v>4</v>
      </c>
      <c r="Q57" s="217">
        <v>4</v>
      </c>
      <c r="R57" s="217">
        <v>4</v>
      </c>
      <c r="S57" s="217">
        <v>4</v>
      </c>
      <c r="T57" s="218">
        <v>4</v>
      </c>
      <c r="U57" s="218">
        <v>4</v>
      </c>
      <c r="V57" s="218">
        <v>4</v>
      </c>
      <c r="W57" s="218">
        <v>4</v>
      </c>
      <c r="X57" s="218">
        <v>4</v>
      </c>
      <c r="Y57" s="219" t="s">
        <v>2624</v>
      </c>
      <c r="Z57" s="219" t="s">
        <v>2624</v>
      </c>
      <c r="AA57" s="219" t="s">
        <v>2624</v>
      </c>
      <c r="AB57" s="219" t="s">
        <v>2624</v>
      </c>
      <c r="AC57" s="219" t="s">
        <v>2624</v>
      </c>
      <c r="AD57" s="219" t="s">
        <v>2624</v>
      </c>
      <c r="AE57" s="219" t="s">
        <v>2624</v>
      </c>
      <c r="AF57" s="219" t="s">
        <v>2624</v>
      </c>
      <c r="AG57" s="219" t="s">
        <v>2624</v>
      </c>
      <c r="AH57" s="219" t="s">
        <v>2624</v>
      </c>
      <c r="AI57" s="219" t="s">
        <v>2624</v>
      </c>
      <c r="AJ57" s="219" t="s">
        <v>2624</v>
      </c>
      <c r="AK57" s="219" t="s">
        <v>2624</v>
      </c>
      <c r="AL57" s="219" t="s">
        <v>2624</v>
      </c>
      <c r="AM57" s="219" t="s">
        <v>2624</v>
      </c>
      <c r="AN57" s="219" t="s">
        <v>2624</v>
      </c>
      <c r="AO57" s="219" t="s">
        <v>2624</v>
      </c>
      <c r="AP57" s="219" t="s">
        <v>2624</v>
      </c>
      <c r="AQ57" s="219" t="s">
        <v>2624</v>
      </c>
      <c r="AR57" s="219" t="s">
        <v>2624</v>
      </c>
      <c r="AS57" s="219" t="s">
        <v>2624</v>
      </c>
      <c r="AT57" s="219" t="s">
        <v>2624</v>
      </c>
      <c r="AU57" s="219" t="s">
        <v>2624</v>
      </c>
    </row>
    <row r="58" spans="2:47" ht="31.5" hidden="1">
      <c r="B58" s="220" t="s">
        <v>2774</v>
      </c>
      <c r="C58" s="221" t="s">
        <v>2775</v>
      </c>
      <c r="D58" s="221" t="s">
        <v>2619</v>
      </c>
      <c r="E58" s="221" t="s">
        <v>2619</v>
      </c>
      <c r="F58" s="221" t="s">
        <v>2776</v>
      </c>
      <c r="G58" s="221" t="s">
        <v>2777</v>
      </c>
      <c r="H58" s="221" t="s">
        <v>2619</v>
      </c>
      <c r="I58" s="221" t="s">
        <v>2623</v>
      </c>
      <c r="J58" s="223">
        <v>-0.94089015615602678</v>
      </c>
      <c r="K58" s="223">
        <v>1.9603709356878163</v>
      </c>
      <c r="L58" s="223">
        <v>1.7644318116027957</v>
      </c>
      <c r="M58" s="223">
        <v>4.497958675021585</v>
      </c>
      <c r="N58" s="223">
        <v>-0.47443003582854359</v>
      </c>
      <c r="O58" s="223">
        <v>4.0013441140308803</v>
      </c>
      <c r="P58" s="223">
        <v>3.587163155561468</v>
      </c>
      <c r="Q58" s="223">
        <v>-18.018322980615554</v>
      </c>
      <c r="R58" s="223">
        <v>1.0741493368410682</v>
      </c>
      <c r="S58" s="222">
        <v>10.430700807644655</v>
      </c>
      <c r="T58" s="218">
        <v>-0.52941544048521472</v>
      </c>
      <c r="U58" s="218">
        <v>5.9837845490910757</v>
      </c>
      <c r="V58" s="218">
        <v>3.2871199244238758</v>
      </c>
      <c r="W58" s="218">
        <v>3.2543244887232037</v>
      </c>
      <c r="X58" s="218">
        <v>5.8010433285160978</v>
      </c>
      <c r="Y58" s="223" t="s">
        <v>2624</v>
      </c>
      <c r="Z58" s="223" t="s">
        <v>2624</v>
      </c>
      <c r="AA58" s="223" t="s">
        <v>2624</v>
      </c>
      <c r="AB58" s="223" t="s">
        <v>2624</v>
      </c>
      <c r="AC58" s="223" t="s">
        <v>2624</v>
      </c>
      <c r="AD58" s="223" t="s">
        <v>2624</v>
      </c>
      <c r="AE58" s="223" t="s">
        <v>2624</v>
      </c>
      <c r="AF58" s="223" t="s">
        <v>2624</v>
      </c>
      <c r="AG58" s="223" t="s">
        <v>2624</v>
      </c>
      <c r="AH58" s="223" t="s">
        <v>2624</v>
      </c>
      <c r="AI58" s="223" t="s">
        <v>2624</v>
      </c>
      <c r="AJ58" s="223" t="s">
        <v>2624</v>
      </c>
      <c r="AK58" s="223" t="s">
        <v>2624</v>
      </c>
      <c r="AL58" s="223" t="s">
        <v>2624</v>
      </c>
      <c r="AM58" s="223" t="s">
        <v>2624</v>
      </c>
      <c r="AN58" s="223" t="s">
        <v>2624</v>
      </c>
      <c r="AO58" s="223" t="s">
        <v>2624</v>
      </c>
      <c r="AP58" s="223" t="s">
        <v>2624</v>
      </c>
      <c r="AQ58" s="223" t="s">
        <v>2624</v>
      </c>
      <c r="AR58" s="223" t="s">
        <v>2624</v>
      </c>
      <c r="AS58" s="223" t="s">
        <v>2624</v>
      </c>
      <c r="AT58" s="223" t="s">
        <v>2624</v>
      </c>
      <c r="AU58" s="223" t="s">
        <v>2624</v>
      </c>
    </row>
    <row r="59" spans="2:47" ht="52.5" hidden="1">
      <c r="B59" s="215" t="s">
        <v>2778</v>
      </c>
      <c r="C59" s="216" t="s">
        <v>2779</v>
      </c>
      <c r="D59" s="216" t="s">
        <v>2619</v>
      </c>
      <c r="E59" s="216" t="s">
        <v>2619</v>
      </c>
      <c r="F59" s="216" t="s">
        <v>2776</v>
      </c>
      <c r="G59" s="216" t="s">
        <v>2780</v>
      </c>
      <c r="H59" s="216" t="s">
        <v>2619</v>
      </c>
      <c r="I59" s="216" t="s">
        <v>2623</v>
      </c>
      <c r="J59" s="219">
        <v>2.4772439349481923</v>
      </c>
      <c r="K59" s="219">
        <v>2.4499260982446551</v>
      </c>
      <c r="L59" s="219">
        <v>2.4269913008533455</v>
      </c>
      <c r="M59" s="219">
        <v>2.4666490851695637</v>
      </c>
      <c r="N59" s="219">
        <v>2.3789606715097</v>
      </c>
      <c r="O59" s="219">
        <v>2.4007415259970042</v>
      </c>
      <c r="P59" s="219">
        <v>2.4290018280693872</v>
      </c>
      <c r="Q59" s="219">
        <v>2.0094064155879101</v>
      </c>
      <c r="R59" s="219">
        <v>1.9482119366432182</v>
      </c>
      <c r="S59" s="217">
        <v>2.0962312218137522</v>
      </c>
      <c r="T59" s="218">
        <v>2.0540421539098292</v>
      </c>
      <c r="U59" s="218">
        <v>2.1251366878617906</v>
      </c>
      <c r="V59" s="218">
        <v>2.1345894208858103</v>
      </c>
      <c r="W59" s="218">
        <v>2.1448630543738001</v>
      </c>
      <c r="X59" s="218">
        <v>2.2047262376298051</v>
      </c>
      <c r="Y59" s="219" t="s">
        <v>2624</v>
      </c>
      <c r="Z59" s="219" t="s">
        <v>2624</v>
      </c>
      <c r="AA59" s="219" t="s">
        <v>2624</v>
      </c>
      <c r="AB59" s="219" t="s">
        <v>2624</v>
      </c>
      <c r="AC59" s="219" t="s">
        <v>2624</v>
      </c>
      <c r="AD59" s="219" t="s">
        <v>2624</v>
      </c>
      <c r="AE59" s="219" t="s">
        <v>2624</v>
      </c>
      <c r="AF59" s="219" t="s">
        <v>2624</v>
      </c>
      <c r="AG59" s="219" t="s">
        <v>2624</v>
      </c>
      <c r="AH59" s="219" t="s">
        <v>2624</v>
      </c>
      <c r="AI59" s="219" t="s">
        <v>2624</v>
      </c>
      <c r="AJ59" s="219" t="s">
        <v>2624</v>
      </c>
      <c r="AK59" s="219" t="s">
        <v>2624</v>
      </c>
      <c r="AL59" s="219" t="s">
        <v>2624</v>
      </c>
      <c r="AM59" s="219" t="s">
        <v>2624</v>
      </c>
      <c r="AN59" s="219" t="s">
        <v>2624</v>
      </c>
      <c r="AO59" s="219" t="s">
        <v>2624</v>
      </c>
      <c r="AP59" s="219" t="s">
        <v>2624</v>
      </c>
      <c r="AQ59" s="219" t="s">
        <v>2624</v>
      </c>
      <c r="AR59" s="219" t="s">
        <v>2624</v>
      </c>
      <c r="AS59" s="219" t="s">
        <v>2624</v>
      </c>
      <c r="AT59" s="219" t="s">
        <v>2624</v>
      </c>
      <c r="AU59" s="219" t="s">
        <v>2624</v>
      </c>
    </row>
    <row r="60" spans="2:47" ht="21" hidden="1">
      <c r="B60" s="220" t="s">
        <v>2781</v>
      </c>
      <c r="C60" s="221" t="s">
        <v>2782</v>
      </c>
      <c r="D60" s="221" t="s">
        <v>2783</v>
      </c>
      <c r="E60" s="221" t="s">
        <v>2784</v>
      </c>
      <c r="F60" s="221" t="s">
        <v>2785</v>
      </c>
      <c r="G60" s="221" t="s">
        <v>2786</v>
      </c>
      <c r="H60" s="221" t="s">
        <v>2619</v>
      </c>
      <c r="I60" s="221" t="s">
        <v>2623</v>
      </c>
      <c r="J60" s="223">
        <v>35574.9</v>
      </c>
      <c r="K60" s="223">
        <v>36272.300000000003</v>
      </c>
      <c r="L60" s="223">
        <v>36912.300000000003</v>
      </c>
      <c r="M60" s="223">
        <v>38572.6</v>
      </c>
      <c r="N60" s="223">
        <v>38389.599999999999</v>
      </c>
      <c r="O60" s="223">
        <v>39925.699999999997</v>
      </c>
      <c r="P60" s="223">
        <v>41357.9</v>
      </c>
      <c r="Q60" s="223">
        <v>33905.9</v>
      </c>
      <c r="R60" s="223">
        <v>34270.1</v>
      </c>
      <c r="S60" s="222">
        <v>37844.711597480629</v>
      </c>
      <c r="T60" s="218">
        <v>37644.355850876469</v>
      </c>
      <c r="U60" s="218">
        <v>39896.912999886081</v>
      </c>
      <c r="V60" s="218">
        <v>41208.372376335392</v>
      </c>
      <c r="W60" s="218">
        <v>42549.426529982724</v>
      </c>
      <c r="X60" s="218">
        <v>45017.737199022144</v>
      </c>
      <c r="Y60" s="223" t="s">
        <v>2624</v>
      </c>
      <c r="Z60" s="223" t="s">
        <v>2624</v>
      </c>
      <c r="AA60" s="223" t="s">
        <v>2624</v>
      </c>
      <c r="AB60" s="223" t="s">
        <v>2624</v>
      </c>
      <c r="AC60" s="223" t="s">
        <v>2624</v>
      </c>
      <c r="AD60" s="223" t="s">
        <v>2624</v>
      </c>
      <c r="AE60" s="223" t="s">
        <v>2624</v>
      </c>
      <c r="AF60" s="223" t="s">
        <v>2624</v>
      </c>
      <c r="AG60" s="223" t="s">
        <v>2624</v>
      </c>
      <c r="AH60" s="223" t="s">
        <v>2624</v>
      </c>
      <c r="AI60" s="223" t="s">
        <v>2624</v>
      </c>
      <c r="AJ60" s="223" t="s">
        <v>2624</v>
      </c>
      <c r="AK60" s="223" t="s">
        <v>2624</v>
      </c>
      <c r="AL60" s="223" t="s">
        <v>2624</v>
      </c>
      <c r="AM60" s="223" t="s">
        <v>2624</v>
      </c>
      <c r="AN60" s="223" t="s">
        <v>2624</v>
      </c>
      <c r="AO60" s="223" t="s">
        <v>2624</v>
      </c>
      <c r="AP60" s="223" t="s">
        <v>2624</v>
      </c>
      <c r="AQ60" s="223" t="s">
        <v>2624</v>
      </c>
      <c r="AR60" s="223" t="s">
        <v>2624</v>
      </c>
      <c r="AS60" s="223" t="s">
        <v>2624</v>
      </c>
      <c r="AT60" s="223" t="s">
        <v>2624</v>
      </c>
      <c r="AU60" s="223" t="s">
        <v>2624</v>
      </c>
    </row>
    <row r="61" spans="2:47" ht="52.5" hidden="1">
      <c r="B61" s="215" t="s">
        <v>2787</v>
      </c>
      <c r="C61" s="216" t="s">
        <v>2788</v>
      </c>
      <c r="D61" s="216" t="s">
        <v>2619</v>
      </c>
      <c r="E61" s="216" t="s">
        <v>2619</v>
      </c>
      <c r="F61" s="216" t="s">
        <v>2776</v>
      </c>
      <c r="G61" s="216" t="s">
        <v>2789</v>
      </c>
      <c r="H61" s="216" t="s">
        <v>2619</v>
      </c>
      <c r="I61" s="216" t="s">
        <v>2623</v>
      </c>
      <c r="J61" s="219">
        <v>8.0196567334534432</v>
      </c>
      <c r="K61" s="219">
        <v>8.1183254807160079</v>
      </c>
      <c r="L61" s="219">
        <v>8.0345304297867361</v>
      </c>
      <c r="M61" s="219">
        <v>8.0869621603038624</v>
      </c>
      <c r="N61" s="219">
        <v>8.0130290818113821</v>
      </c>
      <c r="O61" s="219">
        <v>8.0227316321689521</v>
      </c>
      <c r="P61" s="219">
        <v>7.9468806238857947</v>
      </c>
      <c r="Q61" s="219">
        <v>8.2006970656511164</v>
      </c>
      <c r="R61" s="219">
        <v>7.9300408060241478</v>
      </c>
      <c r="S61" s="217">
        <v>7.9081783797329006</v>
      </c>
      <c r="T61" s="218">
        <v>7.955252538086504</v>
      </c>
      <c r="U61" s="218">
        <v>8.0067154589097029</v>
      </c>
      <c r="V61" s="218">
        <v>8.0359839984981036</v>
      </c>
      <c r="W61" s="218">
        <v>8.0863497287039028</v>
      </c>
      <c r="X61" s="218">
        <v>8.1061668636010022</v>
      </c>
      <c r="Y61" s="219" t="s">
        <v>2624</v>
      </c>
      <c r="Z61" s="219" t="s">
        <v>2624</v>
      </c>
      <c r="AA61" s="219" t="s">
        <v>2624</v>
      </c>
      <c r="AB61" s="219" t="s">
        <v>2624</v>
      </c>
      <c r="AC61" s="219" t="s">
        <v>2624</v>
      </c>
      <c r="AD61" s="219" t="s">
        <v>2624</v>
      </c>
      <c r="AE61" s="219" t="s">
        <v>2624</v>
      </c>
      <c r="AF61" s="219" t="s">
        <v>2624</v>
      </c>
      <c r="AG61" s="219" t="s">
        <v>2624</v>
      </c>
      <c r="AH61" s="219" t="s">
        <v>2624</v>
      </c>
      <c r="AI61" s="219" t="s">
        <v>2624</v>
      </c>
      <c r="AJ61" s="219" t="s">
        <v>2624</v>
      </c>
      <c r="AK61" s="219" t="s">
        <v>2624</v>
      </c>
      <c r="AL61" s="219" t="s">
        <v>2624</v>
      </c>
      <c r="AM61" s="219" t="s">
        <v>2624</v>
      </c>
      <c r="AN61" s="219" t="s">
        <v>2624</v>
      </c>
      <c r="AO61" s="219" t="s">
        <v>2624</v>
      </c>
      <c r="AP61" s="219" t="s">
        <v>2624</v>
      </c>
      <c r="AQ61" s="219" t="s">
        <v>2624</v>
      </c>
      <c r="AR61" s="219" t="s">
        <v>2624</v>
      </c>
      <c r="AS61" s="219" t="s">
        <v>2624</v>
      </c>
      <c r="AT61" s="219" t="s">
        <v>2624</v>
      </c>
      <c r="AU61" s="219" t="s">
        <v>2624</v>
      </c>
    </row>
    <row r="62" spans="2:47" ht="52.5" hidden="1">
      <c r="B62" s="220" t="s">
        <v>2790</v>
      </c>
      <c r="C62" s="221" t="s">
        <v>2791</v>
      </c>
      <c r="D62" s="221" t="s">
        <v>2619</v>
      </c>
      <c r="E62" s="221" t="s">
        <v>2619</v>
      </c>
      <c r="F62" s="221" t="s">
        <v>2765</v>
      </c>
      <c r="G62" s="221" t="s">
        <v>2792</v>
      </c>
      <c r="H62" s="221" t="s">
        <v>2619</v>
      </c>
      <c r="I62" s="221" t="s">
        <v>2623</v>
      </c>
      <c r="J62" s="223">
        <v>111</v>
      </c>
      <c r="K62" s="223" t="s">
        <v>2624</v>
      </c>
      <c r="L62" s="223" t="s">
        <v>2624</v>
      </c>
      <c r="M62" s="223" t="s">
        <v>2624</v>
      </c>
      <c r="N62" s="223" t="s">
        <v>2624</v>
      </c>
      <c r="O62" s="223" t="s">
        <v>2624</v>
      </c>
      <c r="P62" s="223" t="s">
        <v>2624</v>
      </c>
      <c r="Q62" s="223" t="s">
        <v>2624</v>
      </c>
      <c r="R62" s="223" t="s">
        <v>2624</v>
      </c>
      <c r="S62" s="223" t="s">
        <v>2624</v>
      </c>
      <c r="T62" s="223" t="s">
        <v>2624</v>
      </c>
      <c r="U62" s="223" t="s">
        <v>2624</v>
      </c>
      <c r="V62" s="223" t="s">
        <v>2624</v>
      </c>
      <c r="W62" s="223" t="s">
        <v>2624</v>
      </c>
      <c r="X62" s="223" t="s">
        <v>2624</v>
      </c>
      <c r="Y62" s="223" t="s">
        <v>2624</v>
      </c>
      <c r="Z62" s="223" t="s">
        <v>2624</v>
      </c>
      <c r="AA62" s="223" t="s">
        <v>2624</v>
      </c>
      <c r="AB62" s="223" t="s">
        <v>2624</v>
      </c>
      <c r="AC62" s="223" t="s">
        <v>2624</v>
      </c>
      <c r="AD62" s="223" t="s">
        <v>2624</v>
      </c>
      <c r="AE62" s="223" t="s">
        <v>2624</v>
      </c>
      <c r="AF62" s="223" t="s">
        <v>2624</v>
      </c>
      <c r="AG62" s="223" t="s">
        <v>2624</v>
      </c>
      <c r="AH62" s="223" t="s">
        <v>2624</v>
      </c>
      <c r="AI62" s="223" t="s">
        <v>2624</v>
      </c>
      <c r="AJ62" s="223" t="s">
        <v>2624</v>
      </c>
      <c r="AK62" s="223" t="s">
        <v>2624</v>
      </c>
      <c r="AL62" s="223" t="s">
        <v>2624</v>
      </c>
      <c r="AM62" s="223" t="s">
        <v>2624</v>
      </c>
      <c r="AN62" s="223" t="s">
        <v>2624</v>
      </c>
      <c r="AO62" s="223" t="s">
        <v>2624</v>
      </c>
      <c r="AP62" s="223" t="s">
        <v>2624</v>
      </c>
      <c r="AQ62" s="223" t="s">
        <v>2624</v>
      </c>
      <c r="AR62" s="223" t="s">
        <v>2624</v>
      </c>
      <c r="AS62" s="223" t="s">
        <v>2624</v>
      </c>
      <c r="AT62" s="223" t="s">
        <v>2624</v>
      </c>
      <c r="AU62" s="223" t="s">
        <v>2624</v>
      </c>
    </row>
    <row r="63" spans="2:47" ht="31.5" hidden="1">
      <c r="B63" s="215" t="s">
        <v>2793</v>
      </c>
      <c r="C63" s="216" t="s">
        <v>2794</v>
      </c>
      <c r="D63" s="216" t="s">
        <v>2619</v>
      </c>
      <c r="E63" s="216" t="s">
        <v>2619</v>
      </c>
      <c r="F63" s="216" t="s">
        <v>2776</v>
      </c>
      <c r="G63" s="216" t="s">
        <v>2795</v>
      </c>
      <c r="H63" s="216" t="s">
        <v>2619</v>
      </c>
      <c r="I63" s="216" t="s">
        <v>2623</v>
      </c>
      <c r="J63" s="219">
        <v>4.1980000000000004</v>
      </c>
      <c r="K63" s="219">
        <v>5.0810000000000004</v>
      </c>
      <c r="L63" s="219">
        <v>-0.247</v>
      </c>
      <c r="M63" s="219">
        <v>-5.6340000000000003</v>
      </c>
      <c r="N63" s="219">
        <v>2.254</v>
      </c>
      <c r="O63" s="219">
        <v>0.154</v>
      </c>
      <c r="P63" s="219">
        <v>3.9359999999999999</v>
      </c>
      <c r="Q63" s="219">
        <v>-5.7869999999999999</v>
      </c>
      <c r="R63" s="219">
        <v>3.7930000000000001</v>
      </c>
      <c r="S63" s="217">
        <v>6.3</v>
      </c>
      <c r="T63" s="218">
        <v>2.4</v>
      </c>
      <c r="U63" s="218">
        <v>2</v>
      </c>
      <c r="V63" s="218">
        <v>1.7</v>
      </c>
      <c r="W63" s="218">
        <v>2.8</v>
      </c>
      <c r="X63" s="218">
        <v>1.8</v>
      </c>
      <c r="Y63" s="219" t="s">
        <v>2624</v>
      </c>
      <c r="Z63" s="219" t="s">
        <v>2624</v>
      </c>
      <c r="AA63" s="219" t="s">
        <v>2624</v>
      </c>
      <c r="AB63" s="219" t="s">
        <v>2624</v>
      </c>
      <c r="AC63" s="219" t="s">
        <v>2624</v>
      </c>
      <c r="AD63" s="219" t="s">
        <v>2624</v>
      </c>
      <c r="AE63" s="219" t="s">
        <v>2624</v>
      </c>
      <c r="AF63" s="219" t="s">
        <v>2624</v>
      </c>
      <c r="AG63" s="219" t="s">
        <v>2624</v>
      </c>
      <c r="AH63" s="219" t="s">
        <v>2624</v>
      </c>
      <c r="AI63" s="219" t="s">
        <v>2624</v>
      </c>
      <c r="AJ63" s="219" t="s">
        <v>2624</v>
      </c>
      <c r="AK63" s="219" t="s">
        <v>2624</v>
      </c>
      <c r="AL63" s="219" t="s">
        <v>2624</v>
      </c>
      <c r="AM63" s="219" t="s">
        <v>2624</v>
      </c>
      <c r="AN63" s="219" t="s">
        <v>2624</v>
      </c>
      <c r="AO63" s="219" t="s">
        <v>2624</v>
      </c>
      <c r="AP63" s="219" t="s">
        <v>2624</v>
      </c>
      <c r="AQ63" s="219" t="s">
        <v>2624</v>
      </c>
      <c r="AR63" s="219" t="s">
        <v>2624</v>
      </c>
      <c r="AS63" s="219" t="s">
        <v>2624</v>
      </c>
      <c r="AT63" s="219" t="s">
        <v>2624</v>
      </c>
      <c r="AU63" s="219" t="s">
        <v>2624</v>
      </c>
    </row>
    <row r="64" spans="2:47" ht="63" hidden="1">
      <c r="B64" s="220" t="s">
        <v>2796</v>
      </c>
      <c r="C64" s="221" t="s">
        <v>2797</v>
      </c>
      <c r="D64" s="221" t="s">
        <v>2619</v>
      </c>
      <c r="E64" s="221" t="s">
        <v>2619</v>
      </c>
      <c r="F64" s="221" t="s">
        <v>2776</v>
      </c>
      <c r="G64" s="221" t="s">
        <v>2798</v>
      </c>
      <c r="H64" s="221" t="s">
        <v>2619</v>
      </c>
      <c r="I64" s="221" t="s">
        <v>2623</v>
      </c>
      <c r="J64" s="223">
        <v>2.2069999999999999</v>
      </c>
      <c r="K64" s="223">
        <v>2.25</v>
      </c>
      <c r="L64" s="223">
        <v>2.1850000000000001</v>
      </c>
      <c r="M64" s="223">
        <v>2.0049999999999999</v>
      </c>
      <c r="N64" s="223">
        <v>1.9870000000000001</v>
      </c>
      <c r="O64" s="223">
        <v>1.931</v>
      </c>
      <c r="P64" s="223">
        <v>1.96</v>
      </c>
      <c r="Q64" s="223">
        <v>1.863</v>
      </c>
      <c r="R64" s="223">
        <v>1.855</v>
      </c>
      <c r="S64" s="222">
        <v>1.9</v>
      </c>
      <c r="T64" s="218">
        <v>1.9</v>
      </c>
      <c r="U64" s="218">
        <v>1.9</v>
      </c>
      <c r="V64" s="218">
        <v>1.9</v>
      </c>
      <c r="W64" s="218">
        <v>1.9</v>
      </c>
      <c r="X64" s="218">
        <v>1.9</v>
      </c>
      <c r="Y64" s="223" t="s">
        <v>2624</v>
      </c>
      <c r="Z64" s="223" t="s">
        <v>2624</v>
      </c>
      <c r="AA64" s="223" t="s">
        <v>2624</v>
      </c>
      <c r="AB64" s="223" t="s">
        <v>2624</v>
      </c>
      <c r="AC64" s="223" t="s">
        <v>2624</v>
      </c>
      <c r="AD64" s="223" t="s">
        <v>2624</v>
      </c>
      <c r="AE64" s="223" t="s">
        <v>2624</v>
      </c>
      <c r="AF64" s="223" t="s">
        <v>2624</v>
      </c>
      <c r="AG64" s="223" t="s">
        <v>2624</v>
      </c>
      <c r="AH64" s="223" t="s">
        <v>2624</v>
      </c>
      <c r="AI64" s="223" t="s">
        <v>2624</v>
      </c>
      <c r="AJ64" s="223" t="s">
        <v>2624</v>
      </c>
      <c r="AK64" s="223" t="s">
        <v>2624</v>
      </c>
      <c r="AL64" s="223" t="s">
        <v>2624</v>
      </c>
      <c r="AM64" s="223" t="s">
        <v>2624</v>
      </c>
      <c r="AN64" s="223" t="s">
        <v>2624</v>
      </c>
      <c r="AO64" s="223" t="s">
        <v>2624</v>
      </c>
      <c r="AP64" s="223" t="s">
        <v>2624</v>
      </c>
      <c r="AQ64" s="223" t="s">
        <v>2624</v>
      </c>
      <c r="AR64" s="223" t="s">
        <v>2624</v>
      </c>
      <c r="AS64" s="223" t="s">
        <v>2624</v>
      </c>
      <c r="AT64" s="223" t="s">
        <v>2624</v>
      </c>
      <c r="AU64" s="223" t="s">
        <v>2624</v>
      </c>
    </row>
    <row r="65" spans="2:47" ht="105" hidden="1">
      <c r="B65" s="215" t="s">
        <v>2799</v>
      </c>
      <c r="C65" s="216" t="s">
        <v>2800</v>
      </c>
      <c r="D65" s="216" t="s">
        <v>2783</v>
      </c>
      <c r="E65" s="216" t="s">
        <v>2784</v>
      </c>
      <c r="F65" s="216" t="s">
        <v>2785</v>
      </c>
      <c r="G65" s="216" t="s">
        <v>2801</v>
      </c>
      <c r="H65" s="216" t="s">
        <v>2802</v>
      </c>
      <c r="I65" s="216" t="s">
        <v>2623</v>
      </c>
      <c r="J65" s="219">
        <v>31696.799999999999</v>
      </c>
      <c r="K65" s="219">
        <v>33307.4</v>
      </c>
      <c r="L65" s="219">
        <v>33225.1</v>
      </c>
      <c r="M65" s="219">
        <v>31353.200000000001</v>
      </c>
      <c r="N65" s="219">
        <v>32059.8</v>
      </c>
      <c r="O65" s="219">
        <v>32109.200000000001</v>
      </c>
      <c r="P65" s="219">
        <v>33373</v>
      </c>
      <c r="Q65" s="219">
        <v>31441.8</v>
      </c>
      <c r="R65" s="219">
        <v>32634.400000000001</v>
      </c>
      <c r="S65" s="217">
        <v>34685.800000000003</v>
      </c>
      <c r="T65" s="218">
        <v>35525.4</v>
      </c>
      <c r="U65" s="218">
        <v>36230.5</v>
      </c>
      <c r="V65" s="218">
        <v>36855.9</v>
      </c>
      <c r="W65" s="218">
        <v>37880.1</v>
      </c>
      <c r="X65" s="218">
        <v>38577.300000000003</v>
      </c>
      <c r="Y65" s="219" t="s">
        <v>2624</v>
      </c>
      <c r="Z65" s="219" t="s">
        <v>2624</v>
      </c>
      <c r="AA65" s="219" t="s">
        <v>2624</v>
      </c>
      <c r="AB65" s="219" t="s">
        <v>2624</v>
      </c>
      <c r="AC65" s="219" t="s">
        <v>2624</v>
      </c>
      <c r="AD65" s="219" t="s">
        <v>2624</v>
      </c>
      <c r="AE65" s="219" t="s">
        <v>2624</v>
      </c>
      <c r="AF65" s="219" t="s">
        <v>2624</v>
      </c>
      <c r="AG65" s="219" t="s">
        <v>2624</v>
      </c>
      <c r="AH65" s="219" t="s">
        <v>2624</v>
      </c>
      <c r="AI65" s="219" t="s">
        <v>2624</v>
      </c>
      <c r="AJ65" s="219" t="s">
        <v>2624</v>
      </c>
      <c r="AK65" s="219" t="s">
        <v>2624</v>
      </c>
      <c r="AL65" s="219" t="s">
        <v>2624</v>
      </c>
      <c r="AM65" s="219" t="s">
        <v>2624</v>
      </c>
      <c r="AN65" s="219" t="s">
        <v>2624</v>
      </c>
      <c r="AO65" s="219" t="s">
        <v>2624</v>
      </c>
      <c r="AP65" s="219" t="s">
        <v>2624</v>
      </c>
      <c r="AQ65" s="219" t="s">
        <v>2624</v>
      </c>
      <c r="AR65" s="219" t="s">
        <v>2624</v>
      </c>
      <c r="AS65" s="219" t="s">
        <v>2624</v>
      </c>
      <c r="AT65" s="219" t="s">
        <v>2624</v>
      </c>
      <c r="AU65" s="219" t="s">
        <v>2624</v>
      </c>
    </row>
    <row r="66" spans="2:47" ht="73.5" hidden="1">
      <c r="B66" s="220" t="s">
        <v>2803</v>
      </c>
      <c r="C66" s="221" t="s">
        <v>2804</v>
      </c>
      <c r="D66" s="221" t="s">
        <v>2619</v>
      </c>
      <c r="E66" s="221" t="s">
        <v>2619</v>
      </c>
      <c r="F66" s="221" t="s">
        <v>2805</v>
      </c>
      <c r="G66" s="221" t="s">
        <v>2806</v>
      </c>
      <c r="H66" s="221" t="s">
        <v>2619</v>
      </c>
      <c r="I66" s="221" t="s">
        <v>2623</v>
      </c>
      <c r="J66" s="223">
        <v>221.8</v>
      </c>
      <c r="K66" s="223">
        <v>220</v>
      </c>
      <c r="L66" s="223">
        <v>221.5</v>
      </c>
      <c r="M66" s="223">
        <v>210.6</v>
      </c>
      <c r="N66" s="223">
        <v>223.5</v>
      </c>
      <c r="O66" s="223">
        <v>222.9</v>
      </c>
      <c r="P66" s="223">
        <v>205.9</v>
      </c>
      <c r="Q66" s="223" t="s">
        <v>2624</v>
      </c>
      <c r="R66" s="223" t="s">
        <v>2624</v>
      </c>
      <c r="S66" s="223" t="s">
        <v>2624</v>
      </c>
      <c r="T66" s="223" t="s">
        <v>2624</v>
      </c>
      <c r="U66" s="223" t="s">
        <v>2624</v>
      </c>
      <c r="V66" s="223" t="s">
        <v>2624</v>
      </c>
      <c r="W66" s="223" t="s">
        <v>2624</v>
      </c>
      <c r="X66" s="223" t="s">
        <v>2624</v>
      </c>
      <c r="Y66" s="223" t="s">
        <v>2624</v>
      </c>
      <c r="Z66" s="223" t="s">
        <v>2624</v>
      </c>
      <c r="AA66" s="223" t="s">
        <v>2624</v>
      </c>
      <c r="AB66" s="223" t="s">
        <v>2624</v>
      </c>
      <c r="AC66" s="223" t="s">
        <v>2624</v>
      </c>
      <c r="AD66" s="223" t="s">
        <v>2624</v>
      </c>
      <c r="AE66" s="223" t="s">
        <v>2624</v>
      </c>
      <c r="AF66" s="223" t="s">
        <v>2624</v>
      </c>
      <c r="AG66" s="223" t="s">
        <v>2624</v>
      </c>
      <c r="AH66" s="223" t="s">
        <v>2624</v>
      </c>
      <c r="AI66" s="223" t="s">
        <v>2624</v>
      </c>
      <c r="AJ66" s="223" t="s">
        <v>2624</v>
      </c>
      <c r="AK66" s="223" t="s">
        <v>2624</v>
      </c>
      <c r="AL66" s="223" t="s">
        <v>2624</v>
      </c>
      <c r="AM66" s="223" t="s">
        <v>2624</v>
      </c>
      <c r="AN66" s="223" t="s">
        <v>2624</v>
      </c>
      <c r="AO66" s="223" t="s">
        <v>2624</v>
      </c>
      <c r="AP66" s="223" t="s">
        <v>2624</v>
      </c>
      <c r="AQ66" s="223" t="s">
        <v>2624</v>
      </c>
      <c r="AR66" s="223" t="s">
        <v>2624</v>
      </c>
      <c r="AS66" s="223" t="s">
        <v>2624</v>
      </c>
      <c r="AT66" s="223" t="s">
        <v>2624</v>
      </c>
      <c r="AU66" s="223" t="s">
        <v>2624</v>
      </c>
    </row>
    <row r="67" spans="2:47" ht="52.5" hidden="1">
      <c r="B67" s="215" t="s">
        <v>2807</v>
      </c>
      <c r="C67" s="216" t="s">
        <v>2808</v>
      </c>
      <c r="D67" s="216" t="s">
        <v>2619</v>
      </c>
      <c r="E67" s="216" t="s">
        <v>2809</v>
      </c>
      <c r="F67" s="216" t="s">
        <v>2765</v>
      </c>
      <c r="G67" s="216" t="s">
        <v>2810</v>
      </c>
      <c r="H67" s="216" t="s">
        <v>2619</v>
      </c>
      <c r="I67" s="216" t="s">
        <v>2623</v>
      </c>
      <c r="J67" s="219">
        <v>11112.5</v>
      </c>
      <c r="K67" s="219">
        <v>11124.7</v>
      </c>
      <c r="L67" s="219">
        <v>11293.8</v>
      </c>
      <c r="M67" s="219">
        <v>10806</v>
      </c>
      <c r="N67" s="219">
        <v>11511.8</v>
      </c>
      <c r="O67" s="219">
        <v>11518.6</v>
      </c>
      <c r="P67" s="219">
        <v>10664.4</v>
      </c>
      <c r="Q67" s="219" t="s">
        <v>2624</v>
      </c>
      <c r="R67" s="219" t="s">
        <v>2624</v>
      </c>
      <c r="S67" s="219" t="s">
        <v>2624</v>
      </c>
      <c r="T67" s="219" t="s">
        <v>2624</v>
      </c>
      <c r="U67" s="219" t="s">
        <v>2624</v>
      </c>
      <c r="V67" s="219" t="s">
        <v>2624</v>
      </c>
      <c r="W67" s="219" t="s">
        <v>2624</v>
      </c>
      <c r="X67" s="219" t="s">
        <v>2624</v>
      </c>
      <c r="Y67" s="219" t="s">
        <v>2624</v>
      </c>
      <c r="Z67" s="219" t="s">
        <v>2624</v>
      </c>
      <c r="AA67" s="219" t="s">
        <v>2624</v>
      </c>
      <c r="AB67" s="219" t="s">
        <v>2624</v>
      </c>
      <c r="AC67" s="219" t="s">
        <v>2624</v>
      </c>
      <c r="AD67" s="219" t="s">
        <v>2624</v>
      </c>
      <c r="AE67" s="219" t="s">
        <v>2624</v>
      </c>
      <c r="AF67" s="219" t="s">
        <v>2624</v>
      </c>
      <c r="AG67" s="219" t="s">
        <v>2624</v>
      </c>
      <c r="AH67" s="219" t="s">
        <v>2624</v>
      </c>
      <c r="AI67" s="219" t="s">
        <v>2624</v>
      </c>
      <c r="AJ67" s="219" t="s">
        <v>2624</v>
      </c>
      <c r="AK67" s="219" t="s">
        <v>2624</v>
      </c>
      <c r="AL67" s="219" t="s">
        <v>2624</v>
      </c>
      <c r="AM67" s="219" t="s">
        <v>2624</v>
      </c>
      <c r="AN67" s="219" t="s">
        <v>2624</v>
      </c>
      <c r="AO67" s="219" t="s">
        <v>2624</v>
      </c>
      <c r="AP67" s="219" t="s">
        <v>2624</v>
      </c>
      <c r="AQ67" s="219" t="s">
        <v>2624</v>
      </c>
      <c r="AR67" s="219" t="s">
        <v>2624</v>
      </c>
      <c r="AS67" s="219" t="s">
        <v>2624</v>
      </c>
      <c r="AT67" s="219" t="s">
        <v>2624</v>
      </c>
      <c r="AU67" s="219" t="s">
        <v>2624</v>
      </c>
    </row>
    <row r="68" spans="2:47" ht="73.5" hidden="1">
      <c r="B68" s="220" t="s">
        <v>2811</v>
      </c>
      <c r="C68" s="221" t="s">
        <v>2812</v>
      </c>
      <c r="D68" s="221" t="s">
        <v>2619</v>
      </c>
      <c r="E68" s="221" t="s">
        <v>2619</v>
      </c>
      <c r="F68" s="221" t="s">
        <v>2805</v>
      </c>
      <c r="G68" s="221" t="s">
        <v>2813</v>
      </c>
      <c r="H68" s="221" t="s">
        <v>2619</v>
      </c>
      <c r="I68" s="221" t="s">
        <v>2623</v>
      </c>
      <c r="J68" s="223">
        <v>1088.5</v>
      </c>
      <c r="K68" s="223">
        <v>1152.9000000000001</v>
      </c>
      <c r="L68" s="223">
        <v>1296</v>
      </c>
      <c r="M68" s="223">
        <v>1498</v>
      </c>
      <c r="N68" s="223">
        <v>1607.8</v>
      </c>
      <c r="O68" s="223">
        <v>1706</v>
      </c>
      <c r="P68" s="223">
        <v>1784.2</v>
      </c>
      <c r="Q68" s="222">
        <v>579</v>
      </c>
      <c r="R68" s="223" t="s">
        <v>2624</v>
      </c>
      <c r="S68" s="223" t="s">
        <v>2624</v>
      </c>
      <c r="T68" s="223" t="s">
        <v>2624</v>
      </c>
      <c r="U68" s="223" t="s">
        <v>2624</v>
      </c>
      <c r="V68" s="223" t="s">
        <v>2624</v>
      </c>
      <c r="W68" s="223" t="s">
        <v>2624</v>
      </c>
      <c r="X68" s="223" t="s">
        <v>2624</v>
      </c>
      <c r="Y68" s="223" t="s">
        <v>2624</v>
      </c>
      <c r="Z68" s="223" t="s">
        <v>2624</v>
      </c>
      <c r="AA68" s="223" t="s">
        <v>2624</v>
      </c>
      <c r="AB68" s="223" t="s">
        <v>2624</v>
      </c>
      <c r="AC68" s="223" t="s">
        <v>2624</v>
      </c>
      <c r="AD68" s="223" t="s">
        <v>2624</v>
      </c>
      <c r="AE68" s="223" t="s">
        <v>2624</v>
      </c>
      <c r="AF68" s="223" t="s">
        <v>2624</v>
      </c>
      <c r="AG68" s="223" t="s">
        <v>2624</v>
      </c>
      <c r="AH68" s="223" t="s">
        <v>2624</v>
      </c>
      <c r="AI68" s="223" t="s">
        <v>2624</v>
      </c>
      <c r="AJ68" s="223" t="s">
        <v>2624</v>
      </c>
      <c r="AK68" s="223" t="s">
        <v>2624</v>
      </c>
      <c r="AL68" s="223" t="s">
        <v>2624</v>
      </c>
      <c r="AM68" s="223" t="s">
        <v>2624</v>
      </c>
      <c r="AN68" s="223" t="s">
        <v>2624</v>
      </c>
      <c r="AO68" s="223" t="s">
        <v>2624</v>
      </c>
      <c r="AP68" s="223" t="s">
        <v>2624</v>
      </c>
      <c r="AQ68" s="223" t="s">
        <v>2624</v>
      </c>
      <c r="AR68" s="223" t="s">
        <v>2624</v>
      </c>
      <c r="AS68" s="223" t="s">
        <v>2624</v>
      </c>
      <c r="AT68" s="223" t="s">
        <v>2624</v>
      </c>
      <c r="AU68" s="223" t="s">
        <v>2624</v>
      </c>
    </row>
    <row r="69" spans="2:47" ht="52.5" hidden="1">
      <c r="B69" s="215" t="s">
        <v>2814</v>
      </c>
      <c r="C69" s="216" t="s">
        <v>2815</v>
      </c>
      <c r="D69" s="216" t="s">
        <v>2619</v>
      </c>
      <c r="E69" s="216" t="s">
        <v>2816</v>
      </c>
      <c r="F69" s="216" t="s">
        <v>2765</v>
      </c>
      <c r="G69" s="216" t="s">
        <v>2817</v>
      </c>
      <c r="H69" s="216" t="s">
        <v>2619</v>
      </c>
      <c r="I69" s="216" t="s">
        <v>2623</v>
      </c>
      <c r="J69" s="219">
        <v>54530</v>
      </c>
      <c r="K69" s="219">
        <v>58290</v>
      </c>
      <c r="L69" s="219">
        <v>66090</v>
      </c>
      <c r="M69" s="219">
        <v>76860</v>
      </c>
      <c r="N69" s="219">
        <v>82820</v>
      </c>
      <c r="O69" s="219">
        <v>88160</v>
      </c>
      <c r="P69" s="219">
        <v>92430</v>
      </c>
      <c r="Q69" s="217">
        <v>30030</v>
      </c>
      <c r="R69" s="219" t="s">
        <v>2624</v>
      </c>
      <c r="S69" s="219" t="s">
        <v>2624</v>
      </c>
      <c r="T69" s="219" t="s">
        <v>2624</v>
      </c>
      <c r="U69" s="219" t="s">
        <v>2624</v>
      </c>
      <c r="V69" s="219" t="s">
        <v>2624</v>
      </c>
      <c r="W69" s="219" t="s">
        <v>2624</v>
      </c>
      <c r="X69" s="219" t="s">
        <v>2624</v>
      </c>
      <c r="Y69" s="219" t="s">
        <v>2624</v>
      </c>
      <c r="Z69" s="219" t="s">
        <v>2624</v>
      </c>
      <c r="AA69" s="219" t="s">
        <v>2624</v>
      </c>
      <c r="AB69" s="219" t="s">
        <v>2624</v>
      </c>
      <c r="AC69" s="219" t="s">
        <v>2624</v>
      </c>
      <c r="AD69" s="219" t="s">
        <v>2624</v>
      </c>
      <c r="AE69" s="219" t="s">
        <v>2624</v>
      </c>
      <c r="AF69" s="219" t="s">
        <v>2624</v>
      </c>
      <c r="AG69" s="219" t="s">
        <v>2624</v>
      </c>
      <c r="AH69" s="219" t="s">
        <v>2624</v>
      </c>
      <c r="AI69" s="219" t="s">
        <v>2624</v>
      </c>
      <c r="AJ69" s="219" t="s">
        <v>2624</v>
      </c>
      <c r="AK69" s="219" t="s">
        <v>2624</v>
      </c>
      <c r="AL69" s="219" t="s">
        <v>2624</v>
      </c>
      <c r="AM69" s="219" t="s">
        <v>2624</v>
      </c>
      <c r="AN69" s="219" t="s">
        <v>2624</v>
      </c>
      <c r="AO69" s="219" t="s">
        <v>2624</v>
      </c>
      <c r="AP69" s="219" t="s">
        <v>2624</v>
      </c>
      <c r="AQ69" s="219" t="s">
        <v>2624</v>
      </c>
      <c r="AR69" s="219" t="s">
        <v>2624</v>
      </c>
      <c r="AS69" s="219" t="s">
        <v>2624</v>
      </c>
      <c r="AT69" s="219" t="s">
        <v>2624</v>
      </c>
      <c r="AU69" s="219" t="s">
        <v>2624</v>
      </c>
    </row>
    <row r="70" spans="2:47" ht="42" hidden="1">
      <c r="B70" s="220" t="s">
        <v>2818</v>
      </c>
      <c r="C70" s="221" t="s">
        <v>2819</v>
      </c>
      <c r="D70" s="221" t="s">
        <v>2619</v>
      </c>
      <c r="E70" s="221" t="s">
        <v>2619</v>
      </c>
      <c r="F70" s="221" t="s">
        <v>2820</v>
      </c>
      <c r="G70" s="221" t="s">
        <v>2821</v>
      </c>
      <c r="H70" s="221" t="s">
        <v>2619</v>
      </c>
      <c r="I70" s="221" t="s">
        <v>2623</v>
      </c>
      <c r="J70" s="223">
        <v>2.7090000000000001</v>
      </c>
      <c r="K70" s="222">
        <v>2.7</v>
      </c>
      <c r="L70" s="222">
        <v>2.6</v>
      </c>
      <c r="M70" s="222">
        <v>2.6</v>
      </c>
      <c r="N70" s="222">
        <v>2.6</v>
      </c>
      <c r="O70" s="222">
        <v>2.5</v>
      </c>
      <c r="P70" s="222">
        <v>2.5</v>
      </c>
      <c r="Q70" s="222">
        <v>2.5</v>
      </c>
      <c r="R70" s="222">
        <v>2.5</v>
      </c>
      <c r="S70" s="222">
        <v>2.4</v>
      </c>
      <c r="T70" s="218">
        <v>2.4</v>
      </c>
      <c r="U70" s="218">
        <v>2.4</v>
      </c>
      <c r="V70" s="218">
        <v>2.2999999999999998</v>
      </c>
      <c r="W70" s="218">
        <v>2.2999999999999998</v>
      </c>
      <c r="X70" s="218">
        <v>2.2999999999999998</v>
      </c>
      <c r="Y70" s="218">
        <v>2.2000000000000002</v>
      </c>
      <c r="Z70" s="218">
        <v>2.2000000000000002</v>
      </c>
      <c r="AA70" s="218">
        <v>2.2000000000000002</v>
      </c>
      <c r="AB70" s="218">
        <v>2.2000000000000002</v>
      </c>
      <c r="AC70" s="218">
        <v>2.1</v>
      </c>
      <c r="AD70" s="223" t="s">
        <v>2624</v>
      </c>
      <c r="AE70" s="223" t="s">
        <v>2624</v>
      </c>
      <c r="AF70" s="223" t="s">
        <v>2624</v>
      </c>
      <c r="AG70" s="223" t="s">
        <v>2624</v>
      </c>
      <c r="AH70" s="223" t="s">
        <v>2624</v>
      </c>
      <c r="AI70" s="223" t="s">
        <v>2624</v>
      </c>
      <c r="AJ70" s="223" t="s">
        <v>2624</v>
      </c>
      <c r="AK70" s="223" t="s">
        <v>2624</v>
      </c>
      <c r="AL70" s="223" t="s">
        <v>2624</v>
      </c>
      <c r="AM70" s="223" t="s">
        <v>2624</v>
      </c>
      <c r="AN70" s="223" t="s">
        <v>2624</v>
      </c>
      <c r="AO70" s="223" t="s">
        <v>2624</v>
      </c>
      <c r="AP70" s="223" t="s">
        <v>2624</v>
      </c>
      <c r="AQ70" s="223" t="s">
        <v>2624</v>
      </c>
      <c r="AR70" s="223" t="s">
        <v>2624</v>
      </c>
      <c r="AS70" s="223" t="s">
        <v>2624</v>
      </c>
      <c r="AT70" s="223" t="s">
        <v>2624</v>
      </c>
      <c r="AU70" s="223" t="s">
        <v>2624</v>
      </c>
    </row>
    <row r="71" spans="2:47" ht="31.5" hidden="1">
      <c r="B71" s="215" t="s">
        <v>2822</v>
      </c>
      <c r="C71" s="216" t="s">
        <v>2823</v>
      </c>
      <c r="D71" s="216" t="s">
        <v>2619</v>
      </c>
      <c r="E71" s="216" t="s">
        <v>2619</v>
      </c>
      <c r="F71" s="216" t="s">
        <v>2636</v>
      </c>
      <c r="G71" s="216" t="s">
        <v>2824</v>
      </c>
      <c r="H71" s="216" t="s">
        <v>2619</v>
      </c>
      <c r="I71" s="216" t="s">
        <v>2623</v>
      </c>
      <c r="J71" s="219">
        <v>110.444</v>
      </c>
      <c r="K71" s="219">
        <v>113.265</v>
      </c>
      <c r="L71" s="219">
        <v>117.13200000000001</v>
      </c>
      <c r="M71" s="219">
        <v>121.59099999999999</v>
      </c>
      <c r="N71" s="219">
        <v>124.881</v>
      </c>
      <c r="O71" s="219">
        <v>131.24600000000001</v>
      </c>
      <c r="P71" s="219">
        <v>135.58000000000001</v>
      </c>
      <c r="Q71" s="219">
        <v>136.51</v>
      </c>
      <c r="R71" s="219">
        <v>143.36799999999999</v>
      </c>
      <c r="S71" s="217">
        <v>152.69999999999999</v>
      </c>
      <c r="T71" s="218">
        <v>158.30000000000001</v>
      </c>
      <c r="U71" s="218">
        <v>161.4</v>
      </c>
      <c r="V71" s="218">
        <v>165</v>
      </c>
      <c r="W71" s="218">
        <v>170.3</v>
      </c>
      <c r="X71" s="218">
        <v>176</v>
      </c>
      <c r="Y71" s="219" t="s">
        <v>2624</v>
      </c>
      <c r="Z71" s="219" t="s">
        <v>2624</v>
      </c>
      <c r="AA71" s="219" t="s">
        <v>2624</v>
      </c>
      <c r="AB71" s="219" t="s">
        <v>2624</v>
      </c>
      <c r="AC71" s="219" t="s">
        <v>2624</v>
      </c>
      <c r="AD71" s="219" t="s">
        <v>2624</v>
      </c>
      <c r="AE71" s="219" t="s">
        <v>2624</v>
      </c>
      <c r="AF71" s="219" t="s">
        <v>2624</v>
      </c>
      <c r="AG71" s="219" t="s">
        <v>2624</v>
      </c>
      <c r="AH71" s="219" t="s">
        <v>2624</v>
      </c>
      <c r="AI71" s="219" t="s">
        <v>2624</v>
      </c>
      <c r="AJ71" s="219" t="s">
        <v>2624</v>
      </c>
      <c r="AK71" s="219" t="s">
        <v>2624</v>
      </c>
      <c r="AL71" s="219" t="s">
        <v>2624</v>
      </c>
      <c r="AM71" s="219" t="s">
        <v>2624</v>
      </c>
      <c r="AN71" s="219" t="s">
        <v>2624</v>
      </c>
      <c r="AO71" s="219" t="s">
        <v>2624</v>
      </c>
      <c r="AP71" s="219" t="s">
        <v>2624</v>
      </c>
      <c r="AQ71" s="219" t="s">
        <v>2624</v>
      </c>
      <c r="AR71" s="219" t="s">
        <v>2624</v>
      </c>
      <c r="AS71" s="219" t="s">
        <v>2624</v>
      </c>
      <c r="AT71" s="219" t="s">
        <v>2624</v>
      </c>
      <c r="AU71" s="219" t="s">
        <v>2624</v>
      </c>
    </row>
    <row r="72" spans="2:47" ht="31.5" hidden="1">
      <c r="B72" s="220" t="s">
        <v>2825</v>
      </c>
      <c r="C72" s="221" t="s">
        <v>2826</v>
      </c>
      <c r="D72" s="221" t="s">
        <v>2619</v>
      </c>
      <c r="E72" s="221" t="s">
        <v>2619</v>
      </c>
      <c r="F72" s="221" t="s">
        <v>2636</v>
      </c>
      <c r="G72" s="221" t="s">
        <v>2827</v>
      </c>
      <c r="H72" s="221" t="s">
        <v>2619</v>
      </c>
      <c r="I72" s="221" t="s">
        <v>2623</v>
      </c>
      <c r="J72" s="223">
        <v>102.569</v>
      </c>
      <c r="K72" s="223">
        <v>103.86499999999999</v>
      </c>
      <c r="L72" s="223">
        <v>106.658</v>
      </c>
      <c r="M72" s="223">
        <v>109.65300000000001</v>
      </c>
      <c r="N72" s="223">
        <v>110.47199999999999</v>
      </c>
      <c r="O72" s="223">
        <v>114.411</v>
      </c>
      <c r="P72" s="223">
        <v>117.736</v>
      </c>
      <c r="Q72" s="223">
        <v>117.908</v>
      </c>
      <c r="R72" s="223">
        <v>120.81100000000001</v>
      </c>
      <c r="S72" s="222">
        <v>122.5</v>
      </c>
      <c r="T72" s="218">
        <v>124.3</v>
      </c>
      <c r="U72" s="218">
        <v>126</v>
      </c>
      <c r="V72" s="218">
        <v>127.5</v>
      </c>
      <c r="W72" s="218">
        <v>130</v>
      </c>
      <c r="X72" s="218">
        <v>132.6</v>
      </c>
      <c r="Y72" s="223" t="s">
        <v>2624</v>
      </c>
      <c r="Z72" s="223" t="s">
        <v>2624</v>
      </c>
      <c r="AA72" s="223" t="s">
        <v>2624</v>
      </c>
      <c r="AB72" s="223" t="s">
        <v>2624</v>
      </c>
      <c r="AC72" s="223" t="s">
        <v>2624</v>
      </c>
      <c r="AD72" s="223" t="s">
        <v>2624</v>
      </c>
      <c r="AE72" s="223" t="s">
        <v>2624</v>
      </c>
      <c r="AF72" s="223" t="s">
        <v>2624</v>
      </c>
      <c r="AG72" s="223" t="s">
        <v>2624</v>
      </c>
      <c r="AH72" s="223" t="s">
        <v>2624</v>
      </c>
      <c r="AI72" s="223" t="s">
        <v>2624</v>
      </c>
      <c r="AJ72" s="223" t="s">
        <v>2624</v>
      </c>
      <c r="AK72" s="223" t="s">
        <v>2624</v>
      </c>
      <c r="AL72" s="223" t="s">
        <v>2624</v>
      </c>
      <c r="AM72" s="223" t="s">
        <v>2624</v>
      </c>
      <c r="AN72" s="223" t="s">
        <v>2624</v>
      </c>
      <c r="AO72" s="223" t="s">
        <v>2624</v>
      </c>
      <c r="AP72" s="223" t="s">
        <v>2624</v>
      </c>
      <c r="AQ72" s="223" t="s">
        <v>2624</v>
      </c>
      <c r="AR72" s="223" t="s">
        <v>2624</v>
      </c>
      <c r="AS72" s="223" t="s">
        <v>2624</v>
      </c>
      <c r="AT72" s="223" t="s">
        <v>2624</v>
      </c>
      <c r="AU72" s="223" t="s">
        <v>2624</v>
      </c>
    </row>
    <row r="73" spans="2:47" ht="63" hidden="1">
      <c r="B73" s="215" t="s">
        <v>2828</v>
      </c>
      <c r="C73" s="216" t="s">
        <v>2829</v>
      </c>
      <c r="D73" s="216" t="s">
        <v>2619</v>
      </c>
      <c r="E73" s="216" t="s">
        <v>2619</v>
      </c>
      <c r="F73" s="216" t="s">
        <v>2830</v>
      </c>
      <c r="G73" s="216" t="s">
        <v>2831</v>
      </c>
      <c r="H73" s="216" t="s">
        <v>2619</v>
      </c>
      <c r="I73" s="216" t="s">
        <v>2623</v>
      </c>
      <c r="J73" s="219">
        <v>2.5219999999999998</v>
      </c>
      <c r="K73" s="219">
        <v>1.264</v>
      </c>
      <c r="L73" s="219">
        <v>2.6890000000000001</v>
      </c>
      <c r="M73" s="219">
        <v>2.8090000000000002</v>
      </c>
      <c r="N73" s="219">
        <v>0.746</v>
      </c>
      <c r="O73" s="219">
        <v>3.5659999999999998</v>
      </c>
      <c r="P73" s="219">
        <v>2.9060000000000001</v>
      </c>
      <c r="Q73" s="219">
        <v>0.14599999999999999</v>
      </c>
      <c r="R73" s="219">
        <v>2.4620000000000002</v>
      </c>
      <c r="S73" s="217">
        <v>1.4</v>
      </c>
      <c r="T73" s="218">
        <v>1.5</v>
      </c>
      <c r="U73" s="218">
        <v>1.3</v>
      </c>
      <c r="V73" s="218">
        <v>1.2</v>
      </c>
      <c r="W73" s="218">
        <v>2</v>
      </c>
      <c r="X73" s="218">
        <v>2</v>
      </c>
      <c r="Y73" s="219" t="s">
        <v>2624</v>
      </c>
      <c r="Z73" s="219" t="s">
        <v>2624</v>
      </c>
      <c r="AA73" s="219" t="s">
        <v>2624</v>
      </c>
      <c r="AB73" s="219" t="s">
        <v>2624</v>
      </c>
      <c r="AC73" s="219" t="s">
        <v>2624</v>
      </c>
      <c r="AD73" s="219" t="s">
        <v>2624</v>
      </c>
      <c r="AE73" s="219" t="s">
        <v>2624</v>
      </c>
      <c r="AF73" s="219" t="s">
        <v>2624</v>
      </c>
      <c r="AG73" s="219" t="s">
        <v>2624</v>
      </c>
      <c r="AH73" s="219" t="s">
        <v>2624</v>
      </c>
      <c r="AI73" s="219" t="s">
        <v>2624</v>
      </c>
      <c r="AJ73" s="219" t="s">
        <v>2624</v>
      </c>
      <c r="AK73" s="219" t="s">
        <v>2624</v>
      </c>
      <c r="AL73" s="219" t="s">
        <v>2624</v>
      </c>
      <c r="AM73" s="219" t="s">
        <v>2624</v>
      </c>
      <c r="AN73" s="219" t="s">
        <v>2624</v>
      </c>
      <c r="AO73" s="219" t="s">
        <v>2624</v>
      </c>
      <c r="AP73" s="219" t="s">
        <v>2624</v>
      </c>
      <c r="AQ73" s="219" t="s">
        <v>2624</v>
      </c>
      <c r="AR73" s="219" t="s">
        <v>2624</v>
      </c>
      <c r="AS73" s="219" t="s">
        <v>2624</v>
      </c>
      <c r="AT73" s="219" t="s">
        <v>2624</v>
      </c>
      <c r="AU73" s="219" t="s">
        <v>2624</v>
      </c>
    </row>
    <row r="74" spans="2:47" ht="21" hidden="1">
      <c r="B74" s="220" t="s">
        <v>2832</v>
      </c>
      <c r="C74" s="221" t="s">
        <v>2833</v>
      </c>
      <c r="D74" s="221" t="s">
        <v>2834</v>
      </c>
      <c r="E74" s="221" t="s">
        <v>2619</v>
      </c>
      <c r="F74" s="221" t="s">
        <v>2835</v>
      </c>
      <c r="G74" s="221" t="s">
        <v>2836</v>
      </c>
      <c r="H74" s="221" t="s">
        <v>2619</v>
      </c>
      <c r="I74" s="221" t="s">
        <v>2623</v>
      </c>
      <c r="J74" s="223">
        <v>2523.3000000000002</v>
      </c>
      <c r="K74" s="223">
        <v>2691.4</v>
      </c>
      <c r="L74" s="222">
        <v>2590</v>
      </c>
      <c r="M74" s="222">
        <v>2620</v>
      </c>
      <c r="N74" s="222">
        <v>2760</v>
      </c>
      <c r="O74" s="222">
        <v>2980</v>
      </c>
      <c r="P74" s="222">
        <v>2910</v>
      </c>
      <c r="Q74" s="222">
        <v>2890</v>
      </c>
      <c r="R74" s="222">
        <v>3140</v>
      </c>
      <c r="S74" s="222">
        <v>2940</v>
      </c>
      <c r="T74" s="218">
        <v>2950</v>
      </c>
      <c r="U74" s="218">
        <v>3190</v>
      </c>
      <c r="V74" s="218">
        <v>3390</v>
      </c>
      <c r="W74" s="218">
        <v>3610</v>
      </c>
      <c r="X74" s="218">
        <v>3700</v>
      </c>
      <c r="Y74" s="223" t="s">
        <v>2624</v>
      </c>
      <c r="Z74" s="223" t="s">
        <v>2624</v>
      </c>
      <c r="AA74" s="223" t="s">
        <v>2624</v>
      </c>
      <c r="AB74" s="223" t="s">
        <v>2624</v>
      </c>
      <c r="AC74" s="223" t="s">
        <v>2624</v>
      </c>
      <c r="AD74" s="223" t="s">
        <v>2624</v>
      </c>
      <c r="AE74" s="223" t="s">
        <v>2624</v>
      </c>
      <c r="AF74" s="223" t="s">
        <v>2624</v>
      </c>
      <c r="AG74" s="223" t="s">
        <v>2624</v>
      </c>
      <c r="AH74" s="223" t="s">
        <v>2624</v>
      </c>
      <c r="AI74" s="223" t="s">
        <v>2624</v>
      </c>
      <c r="AJ74" s="223" t="s">
        <v>2624</v>
      </c>
      <c r="AK74" s="223" t="s">
        <v>2624</v>
      </c>
      <c r="AL74" s="223" t="s">
        <v>2624</v>
      </c>
      <c r="AM74" s="223" t="s">
        <v>2624</v>
      </c>
      <c r="AN74" s="223" t="s">
        <v>2624</v>
      </c>
      <c r="AO74" s="223" t="s">
        <v>2624</v>
      </c>
      <c r="AP74" s="223" t="s">
        <v>2624</v>
      </c>
      <c r="AQ74" s="223" t="s">
        <v>2624</v>
      </c>
      <c r="AR74" s="223" t="s">
        <v>2624</v>
      </c>
      <c r="AS74" s="223" t="s">
        <v>2624</v>
      </c>
      <c r="AT74" s="223" t="s">
        <v>2624</v>
      </c>
      <c r="AU74" s="223" t="s">
        <v>2624</v>
      </c>
    </row>
    <row r="75" spans="2:47" ht="283.5" hidden="1">
      <c r="B75" s="215" t="s">
        <v>2837</v>
      </c>
      <c r="C75" s="216" t="s">
        <v>2838</v>
      </c>
      <c r="D75" s="216" t="s">
        <v>2834</v>
      </c>
      <c r="E75" s="216" t="s">
        <v>2809</v>
      </c>
      <c r="F75" s="216" t="s">
        <v>2839</v>
      </c>
      <c r="G75" s="216" t="s">
        <v>2840</v>
      </c>
      <c r="H75" s="216" t="s">
        <v>2841</v>
      </c>
      <c r="I75" s="216" t="s">
        <v>2623</v>
      </c>
      <c r="J75" s="219">
        <v>1106747.7</v>
      </c>
      <c r="K75" s="219">
        <v>1145299.6000000001</v>
      </c>
      <c r="L75" s="219">
        <v>1159107.7</v>
      </c>
      <c r="M75" s="219">
        <v>1194611.3999999999</v>
      </c>
      <c r="N75" s="219">
        <v>1436435.2</v>
      </c>
      <c r="O75" s="219">
        <v>1466563.2</v>
      </c>
      <c r="P75" s="219">
        <v>1535842.1</v>
      </c>
      <c r="Q75" s="219">
        <v>1809027.7</v>
      </c>
      <c r="R75" s="219">
        <v>1846092.2</v>
      </c>
      <c r="S75" s="217">
        <v>1673274</v>
      </c>
      <c r="T75" s="218">
        <v>1925516</v>
      </c>
      <c r="U75" s="218">
        <v>2073686</v>
      </c>
      <c r="V75" s="218">
        <v>2271404</v>
      </c>
      <c r="W75" s="218">
        <v>2368311</v>
      </c>
      <c r="X75" s="218">
        <v>2444177</v>
      </c>
      <c r="Y75" s="219" t="s">
        <v>2624</v>
      </c>
      <c r="Z75" s="219" t="s">
        <v>2624</v>
      </c>
      <c r="AA75" s="219" t="s">
        <v>2624</v>
      </c>
      <c r="AB75" s="219" t="s">
        <v>2624</v>
      </c>
      <c r="AC75" s="219" t="s">
        <v>2624</v>
      </c>
      <c r="AD75" s="219" t="s">
        <v>2624</v>
      </c>
      <c r="AE75" s="219" t="s">
        <v>2624</v>
      </c>
      <c r="AF75" s="219" t="s">
        <v>2624</v>
      </c>
      <c r="AG75" s="219" t="s">
        <v>2624</v>
      </c>
      <c r="AH75" s="219" t="s">
        <v>2624</v>
      </c>
      <c r="AI75" s="219" t="s">
        <v>2624</v>
      </c>
      <c r="AJ75" s="219" t="s">
        <v>2624</v>
      </c>
      <c r="AK75" s="219" t="s">
        <v>2624</v>
      </c>
      <c r="AL75" s="219" t="s">
        <v>2624</v>
      </c>
      <c r="AM75" s="219" t="s">
        <v>2624</v>
      </c>
      <c r="AN75" s="219" t="s">
        <v>2624</v>
      </c>
      <c r="AO75" s="219" t="s">
        <v>2624</v>
      </c>
      <c r="AP75" s="219" t="s">
        <v>2624</v>
      </c>
      <c r="AQ75" s="219" t="s">
        <v>2624</v>
      </c>
      <c r="AR75" s="219" t="s">
        <v>2624</v>
      </c>
      <c r="AS75" s="219" t="s">
        <v>2624</v>
      </c>
      <c r="AT75" s="219" t="s">
        <v>2624</v>
      </c>
      <c r="AU75" s="219" t="s">
        <v>2624</v>
      </c>
    </row>
    <row r="76" spans="2:47" ht="283.5" hidden="1">
      <c r="B76" s="220" t="s">
        <v>2842</v>
      </c>
      <c r="C76" s="221" t="s">
        <v>2843</v>
      </c>
      <c r="D76" s="221" t="s">
        <v>2834</v>
      </c>
      <c r="E76" s="221" t="s">
        <v>2809</v>
      </c>
      <c r="F76" s="221" t="s">
        <v>2839</v>
      </c>
      <c r="G76" s="221" t="s">
        <v>2844</v>
      </c>
      <c r="H76" s="221" t="s">
        <v>2841</v>
      </c>
      <c r="I76" s="221" t="s">
        <v>2623</v>
      </c>
      <c r="J76" s="223">
        <v>1350423.5</v>
      </c>
      <c r="K76" s="223">
        <v>1423280.1</v>
      </c>
      <c r="L76" s="223">
        <v>1426035.2</v>
      </c>
      <c r="M76" s="223">
        <v>1461102.1</v>
      </c>
      <c r="N76" s="223">
        <v>1719952.7</v>
      </c>
      <c r="O76" s="223">
        <v>1743873.5</v>
      </c>
      <c r="P76" s="223">
        <v>1788961.7</v>
      </c>
      <c r="Q76" s="223">
        <v>2075089</v>
      </c>
      <c r="R76" s="223">
        <v>2084727.8</v>
      </c>
      <c r="S76" s="222">
        <v>1889276</v>
      </c>
      <c r="T76" s="218">
        <v>2173737</v>
      </c>
      <c r="U76" s="218">
        <v>2340307</v>
      </c>
      <c r="V76" s="218">
        <v>2563075</v>
      </c>
      <c r="W76" s="218">
        <v>2671746</v>
      </c>
      <c r="X76" s="218">
        <v>2756700</v>
      </c>
      <c r="Y76" s="223" t="s">
        <v>2624</v>
      </c>
      <c r="Z76" s="223" t="s">
        <v>2624</v>
      </c>
      <c r="AA76" s="223" t="s">
        <v>2624</v>
      </c>
      <c r="AB76" s="223" t="s">
        <v>2624</v>
      </c>
      <c r="AC76" s="223" t="s">
        <v>2624</v>
      </c>
      <c r="AD76" s="223" t="s">
        <v>2624</v>
      </c>
      <c r="AE76" s="223" t="s">
        <v>2624</v>
      </c>
      <c r="AF76" s="223" t="s">
        <v>2624</v>
      </c>
      <c r="AG76" s="223" t="s">
        <v>2624</v>
      </c>
      <c r="AH76" s="223" t="s">
        <v>2624</v>
      </c>
      <c r="AI76" s="223" t="s">
        <v>2624</v>
      </c>
      <c r="AJ76" s="223" t="s">
        <v>2624</v>
      </c>
      <c r="AK76" s="223" t="s">
        <v>2624</v>
      </c>
      <c r="AL76" s="223" t="s">
        <v>2624</v>
      </c>
      <c r="AM76" s="223" t="s">
        <v>2624</v>
      </c>
      <c r="AN76" s="223" t="s">
        <v>2624</v>
      </c>
      <c r="AO76" s="223" t="s">
        <v>2624</v>
      </c>
      <c r="AP76" s="223" t="s">
        <v>2624</v>
      </c>
      <c r="AQ76" s="223" t="s">
        <v>2624</v>
      </c>
      <c r="AR76" s="223" t="s">
        <v>2624</v>
      </c>
      <c r="AS76" s="223" t="s">
        <v>2624</v>
      </c>
      <c r="AT76" s="223" t="s">
        <v>2624</v>
      </c>
      <c r="AU76" s="223" t="s">
        <v>2624</v>
      </c>
    </row>
    <row r="77" spans="2:47" ht="283.5" hidden="1">
      <c r="B77" s="215" t="s">
        <v>2845</v>
      </c>
      <c r="C77" s="216" t="s">
        <v>2846</v>
      </c>
      <c r="D77" s="216" t="s">
        <v>2834</v>
      </c>
      <c r="E77" s="216" t="s">
        <v>2809</v>
      </c>
      <c r="F77" s="216" t="s">
        <v>2839</v>
      </c>
      <c r="G77" s="216" t="s">
        <v>2847</v>
      </c>
      <c r="H77" s="216" t="s">
        <v>2841</v>
      </c>
      <c r="I77" s="216" t="s">
        <v>2623</v>
      </c>
      <c r="J77" s="219">
        <v>1944349.7</v>
      </c>
      <c r="K77" s="219">
        <v>2061256</v>
      </c>
      <c r="L77" s="219">
        <v>2068562</v>
      </c>
      <c r="M77" s="219">
        <v>2071974.7</v>
      </c>
      <c r="N77" s="219">
        <v>2426564.9</v>
      </c>
      <c r="O77" s="219">
        <v>2448199.1</v>
      </c>
      <c r="P77" s="219">
        <v>2536598.2999999998</v>
      </c>
      <c r="Q77" s="219">
        <v>2990968.6</v>
      </c>
      <c r="R77" s="219">
        <v>2989619.9</v>
      </c>
      <c r="S77" s="217">
        <v>2820028</v>
      </c>
      <c r="T77" s="218">
        <v>3244629</v>
      </c>
      <c r="U77" s="218">
        <v>3493260</v>
      </c>
      <c r="V77" s="218">
        <v>3825775</v>
      </c>
      <c r="W77" s="218">
        <v>3987983</v>
      </c>
      <c r="X77" s="218">
        <v>4114790</v>
      </c>
      <c r="Y77" s="219" t="s">
        <v>2624</v>
      </c>
      <c r="Z77" s="219" t="s">
        <v>2624</v>
      </c>
      <c r="AA77" s="219" t="s">
        <v>2624</v>
      </c>
      <c r="AB77" s="219" t="s">
        <v>2624</v>
      </c>
      <c r="AC77" s="219" t="s">
        <v>2624</v>
      </c>
      <c r="AD77" s="219" t="s">
        <v>2624</v>
      </c>
      <c r="AE77" s="219" t="s">
        <v>2624</v>
      </c>
      <c r="AF77" s="219" t="s">
        <v>2624</v>
      </c>
      <c r="AG77" s="219" t="s">
        <v>2624</v>
      </c>
      <c r="AH77" s="219" t="s">
        <v>2624</v>
      </c>
      <c r="AI77" s="219" t="s">
        <v>2624</v>
      </c>
      <c r="AJ77" s="219" t="s">
        <v>2624</v>
      </c>
      <c r="AK77" s="219" t="s">
        <v>2624</v>
      </c>
      <c r="AL77" s="219" t="s">
        <v>2624</v>
      </c>
      <c r="AM77" s="219" t="s">
        <v>2624</v>
      </c>
      <c r="AN77" s="219" t="s">
        <v>2624</v>
      </c>
      <c r="AO77" s="219" t="s">
        <v>2624</v>
      </c>
      <c r="AP77" s="219" t="s">
        <v>2624</v>
      </c>
      <c r="AQ77" s="219" t="s">
        <v>2624</v>
      </c>
      <c r="AR77" s="219" t="s">
        <v>2624</v>
      </c>
      <c r="AS77" s="219" t="s">
        <v>2624</v>
      </c>
      <c r="AT77" s="219" t="s">
        <v>2624</v>
      </c>
      <c r="AU77" s="219" t="s">
        <v>2624</v>
      </c>
    </row>
    <row r="78" spans="2:47" ht="283.5" hidden="1">
      <c r="B78" s="220" t="s">
        <v>2848</v>
      </c>
      <c r="C78" s="221" t="s">
        <v>2849</v>
      </c>
      <c r="D78" s="221" t="s">
        <v>2834</v>
      </c>
      <c r="E78" s="221" t="s">
        <v>2809</v>
      </c>
      <c r="F78" s="221" t="s">
        <v>2839</v>
      </c>
      <c r="G78" s="221" t="s">
        <v>2850</v>
      </c>
      <c r="H78" s="221" t="s">
        <v>2841</v>
      </c>
      <c r="I78" s="221" t="s">
        <v>2623</v>
      </c>
      <c r="J78" s="223">
        <v>163362.70000000001</v>
      </c>
      <c r="K78" s="223">
        <v>168487.2</v>
      </c>
      <c r="L78" s="223">
        <v>164097.70000000001</v>
      </c>
      <c r="M78" s="223">
        <v>161955.5</v>
      </c>
      <c r="N78" s="223">
        <v>191555.9</v>
      </c>
      <c r="O78" s="223">
        <v>195217.7</v>
      </c>
      <c r="P78" s="223">
        <v>198043.3</v>
      </c>
      <c r="Q78" s="223">
        <v>226912.4</v>
      </c>
      <c r="R78" s="223">
        <v>225879.5</v>
      </c>
      <c r="S78" s="223" t="s">
        <v>2624</v>
      </c>
      <c r="T78" s="223" t="s">
        <v>2624</v>
      </c>
      <c r="U78" s="223" t="s">
        <v>2624</v>
      </c>
      <c r="V78" s="223" t="s">
        <v>2624</v>
      </c>
      <c r="W78" s="223" t="s">
        <v>2624</v>
      </c>
      <c r="X78" s="223" t="s">
        <v>2624</v>
      </c>
      <c r="Y78" s="223" t="s">
        <v>2624</v>
      </c>
      <c r="Z78" s="223" t="s">
        <v>2624</v>
      </c>
      <c r="AA78" s="223" t="s">
        <v>2624</v>
      </c>
      <c r="AB78" s="223" t="s">
        <v>2624</v>
      </c>
      <c r="AC78" s="223" t="s">
        <v>2624</v>
      </c>
      <c r="AD78" s="223" t="s">
        <v>2624</v>
      </c>
      <c r="AE78" s="223" t="s">
        <v>2624</v>
      </c>
      <c r="AF78" s="223" t="s">
        <v>2624</v>
      </c>
      <c r="AG78" s="223" t="s">
        <v>2624</v>
      </c>
      <c r="AH78" s="223" t="s">
        <v>2624</v>
      </c>
      <c r="AI78" s="223" t="s">
        <v>2624</v>
      </c>
      <c r="AJ78" s="223" t="s">
        <v>2624</v>
      </c>
      <c r="AK78" s="223" t="s">
        <v>2624</v>
      </c>
      <c r="AL78" s="223" t="s">
        <v>2624</v>
      </c>
      <c r="AM78" s="223" t="s">
        <v>2624</v>
      </c>
      <c r="AN78" s="223" t="s">
        <v>2624</v>
      </c>
      <c r="AO78" s="223" t="s">
        <v>2624</v>
      </c>
      <c r="AP78" s="223" t="s">
        <v>2624</v>
      </c>
      <c r="AQ78" s="223" t="s">
        <v>2624</v>
      </c>
      <c r="AR78" s="223" t="s">
        <v>2624</v>
      </c>
      <c r="AS78" s="223" t="s">
        <v>2624</v>
      </c>
      <c r="AT78" s="223" t="s">
        <v>2624</v>
      </c>
      <c r="AU78" s="223" t="s">
        <v>2624</v>
      </c>
    </row>
    <row r="79" spans="2:47" ht="31.5" hidden="1">
      <c r="B79" s="215" t="s">
        <v>2851</v>
      </c>
      <c r="C79" s="216" t="s">
        <v>2852</v>
      </c>
      <c r="D79" s="216" t="s">
        <v>2619</v>
      </c>
      <c r="E79" s="216" t="s">
        <v>2619</v>
      </c>
      <c r="F79" s="216" t="s">
        <v>2853</v>
      </c>
      <c r="G79" s="216" t="s">
        <v>2854</v>
      </c>
      <c r="H79" s="216" t="s">
        <v>2619</v>
      </c>
      <c r="I79" s="216" t="s">
        <v>2623</v>
      </c>
      <c r="J79" s="219">
        <v>1135.7</v>
      </c>
      <c r="K79" s="219">
        <v>1023.75</v>
      </c>
      <c r="L79" s="219">
        <v>1143.5</v>
      </c>
      <c r="M79" s="219">
        <v>1140.95</v>
      </c>
      <c r="N79" s="219">
        <v>1144.6500000000001</v>
      </c>
      <c r="O79" s="219">
        <v>1116</v>
      </c>
      <c r="P79" s="219">
        <v>1180.55</v>
      </c>
      <c r="Q79" s="217">
        <v>1201</v>
      </c>
      <c r="R79" s="219" t="s">
        <v>2624</v>
      </c>
      <c r="S79" s="219" t="s">
        <v>2624</v>
      </c>
      <c r="T79" s="219" t="s">
        <v>2624</v>
      </c>
      <c r="U79" s="219" t="s">
        <v>2624</v>
      </c>
      <c r="V79" s="219" t="s">
        <v>2624</v>
      </c>
      <c r="W79" s="219" t="s">
        <v>2624</v>
      </c>
      <c r="X79" s="219" t="s">
        <v>2624</v>
      </c>
      <c r="Y79" s="219" t="s">
        <v>2624</v>
      </c>
      <c r="Z79" s="219" t="s">
        <v>2624</v>
      </c>
      <c r="AA79" s="219" t="s">
        <v>2624</v>
      </c>
      <c r="AB79" s="219" t="s">
        <v>2624</v>
      </c>
      <c r="AC79" s="219" t="s">
        <v>2624</v>
      </c>
      <c r="AD79" s="219" t="s">
        <v>2624</v>
      </c>
      <c r="AE79" s="219" t="s">
        <v>2624</v>
      </c>
      <c r="AF79" s="219" t="s">
        <v>2624</v>
      </c>
      <c r="AG79" s="219" t="s">
        <v>2624</v>
      </c>
      <c r="AH79" s="219" t="s">
        <v>2624</v>
      </c>
      <c r="AI79" s="219" t="s">
        <v>2624</v>
      </c>
      <c r="AJ79" s="219" t="s">
        <v>2624</v>
      </c>
      <c r="AK79" s="219" t="s">
        <v>2624</v>
      </c>
      <c r="AL79" s="219" t="s">
        <v>2624</v>
      </c>
      <c r="AM79" s="219" t="s">
        <v>2624</v>
      </c>
      <c r="AN79" s="219" t="s">
        <v>2624</v>
      </c>
      <c r="AO79" s="219" t="s">
        <v>2624</v>
      </c>
      <c r="AP79" s="219" t="s">
        <v>2624</v>
      </c>
      <c r="AQ79" s="219" t="s">
        <v>2624</v>
      </c>
      <c r="AR79" s="219" t="s">
        <v>2624</v>
      </c>
      <c r="AS79" s="219" t="s">
        <v>2624</v>
      </c>
      <c r="AT79" s="219" t="s">
        <v>2624</v>
      </c>
      <c r="AU79" s="219" t="s">
        <v>2624</v>
      </c>
    </row>
    <row r="80" spans="2:47" ht="31.5" hidden="1">
      <c r="B80" s="220" t="s">
        <v>2855</v>
      </c>
      <c r="C80" s="221" t="s">
        <v>2856</v>
      </c>
      <c r="D80" s="221" t="s">
        <v>2619</v>
      </c>
      <c r="E80" s="221" t="s">
        <v>2619</v>
      </c>
      <c r="F80" s="221" t="s">
        <v>2853</v>
      </c>
      <c r="G80" s="221" t="s">
        <v>2857</v>
      </c>
      <c r="H80" s="221" t="s">
        <v>2619</v>
      </c>
      <c r="I80" s="221" t="s">
        <v>2623</v>
      </c>
      <c r="J80" s="223">
        <v>855.89</v>
      </c>
      <c r="K80" s="223">
        <v>800.14400000000001</v>
      </c>
      <c r="L80" s="223">
        <v>855.95</v>
      </c>
      <c r="M80" s="223">
        <v>873.01599999999996</v>
      </c>
      <c r="N80" s="223">
        <v>830.18899999999996</v>
      </c>
      <c r="O80" s="223">
        <v>816.697</v>
      </c>
      <c r="P80" s="223">
        <v>783.97199999999998</v>
      </c>
      <c r="Q80" s="222">
        <v>788.1</v>
      </c>
      <c r="R80" s="223" t="s">
        <v>2624</v>
      </c>
      <c r="S80" s="223" t="s">
        <v>2624</v>
      </c>
      <c r="T80" s="223" t="s">
        <v>2624</v>
      </c>
      <c r="U80" s="223" t="s">
        <v>2624</v>
      </c>
      <c r="V80" s="223" t="s">
        <v>2624</v>
      </c>
      <c r="W80" s="223" t="s">
        <v>2624</v>
      </c>
      <c r="X80" s="223" t="s">
        <v>2624</v>
      </c>
      <c r="Y80" s="223" t="s">
        <v>2624</v>
      </c>
      <c r="Z80" s="223" t="s">
        <v>2624</v>
      </c>
      <c r="AA80" s="223" t="s">
        <v>2624</v>
      </c>
      <c r="AB80" s="223" t="s">
        <v>2624</v>
      </c>
      <c r="AC80" s="223" t="s">
        <v>2624</v>
      </c>
      <c r="AD80" s="223" t="s">
        <v>2624</v>
      </c>
      <c r="AE80" s="223" t="s">
        <v>2624</v>
      </c>
      <c r="AF80" s="223" t="s">
        <v>2624</v>
      </c>
      <c r="AG80" s="223" t="s">
        <v>2624</v>
      </c>
      <c r="AH80" s="223" t="s">
        <v>2624</v>
      </c>
      <c r="AI80" s="223" t="s">
        <v>2624</v>
      </c>
      <c r="AJ80" s="223" t="s">
        <v>2624</v>
      </c>
      <c r="AK80" s="223" t="s">
        <v>2624</v>
      </c>
      <c r="AL80" s="223" t="s">
        <v>2624</v>
      </c>
      <c r="AM80" s="223" t="s">
        <v>2624</v>
      </c>
      <c r="AN80" s="223" t="s">
        <v>2624</v>
      </c>
      <c r="AO80" s="223" t="s">
        <v>2624</v>
      </c>
      <c r="AP80" s="223" t="s">
        <v>2624</v>
      </c>
      <c r="AQ80" s="223" t="s">
        <v>2624</v>
      </c>
      <c r="AR80" s="223" t="s">
        <v>2624</v>
      </c>
      <c r="AS80" s="223" t="s">
        <v>2624</v>
      </c>
      <c r="AT80" s="223" t="s">
        <v>2624</v>
      </c>
      <c r="AU80" s="223" t="s">
        <v>2624</v>
      </c>
    </row>
    <row r="81" spans="2:47" ht="31.5" hidden="1">
      <c r="B81" s="215" t="s">
        <v>2858</v>
      </c>
      <c r="C81" s="216" t="s">
        <v>2859</v>
      </c>
      <c r="D81" s="216" t="s">
        <v>2783</v>
      </c>
      <c r="E81" s="216" t="s">
        <v>2619</v>
      </c>
      <c r="F81" s="216" t="s">
        <v>2853</v>
      </c>
      <c r="G81" s="216" t="s">
        <v>2860</v>
      </c>
      <c r="H81" s="216" t="s">
        <v>2619</v>
      </c>
      <c r="I81" s="216" t="s">
        <v>2623</v>
      </c>
      <c r="J81" s="219">
        <v>3900</v>
      </c>
      <c r="K81" s="219">
        <v>4100</v>
      </c>
      <c r="L81" s="219">
        <v>4300</v>
      </c>
      <c r="M81" s="219">
        <v>4400</v>
      </c>
      <c r="N81" s="219">
        <v>4400</v>
      </c>
      <c r="O81" s="219">
        <v>4500</v>
      </c>
      <c r="P81" s="219">
        <v>4500</v>
      </c>
      <c r="Q81" s="217">
        <v>4500</v>
      </c>
      <c r="R81" s="219" t="s">
        <v>2624</v>
      </c>
      <c r="S81" s="219" t="s">
        <v>2624</v>
      </c>
      <c r="T81" s="219" t="s">
        <v>2624</v>
      </c>
      <c r="U81" s="219" t="s">
        <v>2624</v>
      </c>
      <c r="V81" s="219" t="s">
        <v>2624</v>
      </c>
      <c r="W81" s="219" t="s">
        <v>2624</v>
      </c>
      <c r="X81" s="219" t="s">
        <v>2624</v>
      </c>
      <c r="Y81" s="219" t="s">
        <v>2624</v>
      </c>
      <c r="Z81" s="219" t="s">
        <v>2624</v>
      </c>
      <c r="AA81" s="219" t="s">
        <v>2624</v>
      </c>
      <c r="AB81" s="219" t="s">
        <v>2624</v>
      </c>
      <c r="AC81" s="219" t="s">
        <v>2624</v>
      </c>
      <c r="AD81" s="219" t="s">
        <v>2624</v>
      </c>
      <c r="AE81" s="219" t="s">
        <v>2624</v>
      </c>
      <c r="AF81" s="219" t="s">
        <v>2624</v>
      </c>
      <c r="AG81" s="219" t="s">
        <v>2624</v>
      </c>
      <c r="AH81" s="219" t="s">
        <v>2624</v>
      </c>
      <c r="AI81" s="219" t="s">
        <v>2624</v>
      </c>
      <c r="AJ81" s="219" t="s">
        <v>2624</v>
      </c>
      <c r="AK81" s="219" t="s">
        <v>2624</v>
      </c>
      <c r="AL81" s="219" t="s">
        <v>2624</v>
      </c>
      <c r="AM81" s="219" t="s">
        <v>2624</v>
      </c>
      <c r="AN81" s="219" t="s">
        <v>2624</v>
      </c>
      <c r="AO81" s="219" t="s">
        <v>2624</v>
      </c>
      <c r="AP81" s="219" t="s">
        <v>2624</v>
      </c>
      <c r="AQ81" s="219" t="s">
        <v>2624</v>
      </c>
      <c r="AR81" s="219" t="s">
        <v>2624</v>
      </c>
      <c r="AS81" s="219" t="s">
        <v>2624</v>
      </c>
      <c r="AT81" s="219" t="s">
        <v>2624</v>
      </c>
      <c r="AU81" s="219" t="s">
        <v>2624</v>
      </c>
    </row>
    <row r="82" spans="2:47" ht="31.5" hidden="1">
      <c r="B82" s="220" t="s">
        <v>2861</v>
      </c>
      <c r="C82" s="221" t="s">
        <v>2862</v>
      </c>
      <c r="D82" s="221" t="s">
        <v>2834</v>
      </c>
      <c r="E82" s="221" t="s">
        <v>2619</v>
      </c>
      <c r="F82" s="221" t="s">
        <v>2853</v>
      </c>
      <c r="G82" s="221" t="s">
        <v>2863</v>
      </c>
      <c r="H82" s="221" t="s">
        <v>2619</v>
      </c>
      <c r="I82" s="221" t="s">
        <v>2623</v>
      </c>
      <c r="J82" s="223">
        <v>3.43</v>
      </c>
      <c r="K82" s="223">
        <v>4</v>
      </c>
      <c r="L82" s="223">
        <v>3.76</v>
      </c>
      <c r="M82" s="223">
        <v>3.86</v>
      </c>
      <c r="N82" s="223">
        <v>3.84</v>
      </c>
      <c r="O82" s="223">
        <v>4.03</v>
      </c>
      <c r="P82" s="223">
        <v>3.81</v>
      </c>
      <c r="Q82" s="223">
        <v>3.75</v>
      </c>
      <c r="R82" s="223" t="s">
        <v>2624</v>
      </c>
      <c r="S82" s="223" t="s">
        <v>2624</v>
      </c>
      <c r="T82" s="223" t="s">
        <v>2624</v>
      </c>
      <c r="U82" s="223" t="s">
        <v>2624</v>
      </c>
      <c r="V82" s="223" t="s">
        <v>2624</v>
      </c>
      <c r="W82" s="223" t="s">
        <v>2624</v>
      </c>
      <c r="X82" s="223" t="s">
        <v>2624</v>
      </c>
      <c r="Y82" s="223" t="s">
        <v>2624</v>
      </c>
      <c r="Z82" s="223" t="s">
        <v>2624</v>
      </c>
      <c r="AA82" s="223" t="s">
        <v>2624</v>
      </c>
      <c r="AB82" s="223" t="s">
        <v>2624</v>
      </c>
      <c r="AC82" s="223" t="s">
        <v>2624</v>
      </c>
      <c r="AD82" s="223" t="s">
        <v>2624</v>
      </c>
      <c r="AE82" s="223" t="s">
        <v>2624</v>
      </c>
      <c r="AF82" s="223" t="s">
        <v>2624</v>
      </c>
      <c r="AG82" s="223" t="s">
        <v>2624</v>
      </c>
      <c r="AH82" s="223" t="s">
        <v>2624</v>
      </c>
      <c r="AI82" s="223" t="s">
        <v>2624</v>
      </c>
      <c r="AJ82" s="223" t="s">
        <v>2624</v>
      </c>
      <c r="AK82" s="223" t="s">
        <v>2624</v>
      </c>
      <c r="AL82" s="223" t="s">
        <v>2624</v>
      </c>
      <c r="AM82" s="223" t="s">
        <v>2624</v>
      </c>
      <c r="AN82" s="223" t="s">
        <v>2624</v>
      </c>
      <c r="AO82" s="223" t="s">
        <v>2624</v>
      </c>
      <c r="AP82" s="223" t="s">
        <v>2624</v>
      </c>
      <c r="AQ82" s="223" t="s">
        <v>2624</v>
      </c>
      <c r="AR82" s="223" t="s">
        <v>2624</v>
      </c>
      <c r="AS82" s="223" t="s">
        <v>2624</v>
      </c>
      <c r="AT82" s="223" t="s">
        <v>2624</v>
      </c>
      <c r="AU82" s="223" t="s">
        <v>2624</v>
      </c>
    </row>
    <row r="83" spans="2:47" ht="31.5" hidden="1">
      <c r="B83" s="215" t="s">
        <v>2864</v>
      </c>
      <c r="C83" s="216" t="s">
        <v>2865</v>
      </c>
      <c r="D83" s="216" t="s">
        <v>2619</v>
      </c>
      <c r="E83" s="216" t="s">
        <v>2619</v>
      </c>
      <c r="F83" s="216" t="s">
        <v>2853</v>
      </c>
      <c r="G83" s="216" t="s">
        <v>2866</v>
      </c>
      <c r="H83" s="216" t="s">
        <v>2619</v>
      </c>
      <c r="I83" s="216" t="s">
        <v>2623</v>
      </c>
      <c r="J83" s="219">
        <v>-24.64</v>
      </c>
      <c r="K83" s="219">
        <v>-16.478000000000002</v>
      </c>
      <c r="L83" s="219">
        <v>-21.495000000000001</v>
      </c>
      <c r="M83" s="219">
        <v>-23.483000000000001</v>
      </c>
      <c r="N83" s="219">
        <v>-27.472000000000001</v>
      </c>
      <c r="O83" s="219">
        <v>-26.818999999999999</v>
      </c>
      <c r="P83" s="219">
        <v>-33.593000000000004</v>
      </c>
      <c r="Q83" s="217">
        <v>-34.4</v>
      </c>
      <c r="R83" s="219" t="s">
        <v>2624</v>
      </c>
      <c r="S83" s="219" t="s">
        <v>2624</v>
      </c>
      <c r="T83" s="219" t="s">
        <v>2624</v>
      </c>
      <c r="U83" s="219" t="s">
        <v>2624</v>
      </c>
      <c r="V83" s="219" t="s">
        <v>2624</v>
      </c>
      <c r="W83" s="219" t="s">
        <v>2624</v>
      </c>
      <c r="X83" s="219" t="s">
        <v>2624</v>
      </c>
      <c r="Y83" s="219" t="s">
        <v>2624</v>
      </c>
      <c r="Z83" s="219" t="s">
        <v>2624</v>
      </c>
      <c r="AA83" s="219" t="s">
        <v>2624</v>
      </c>
      <c r="AB83" s="219" t="s">
        <v>2624</v>
      </c>
      <c r="AC83" s="219" t="s">
        <v>2624</v>
      </c>
      <c r="AD83" s="219" t="s">
        <v>2624</v>
      </c>
      <c r="AE83" s="219" t="s">
        <v>2624</v>
      </c>
      <c r="AF83" s="219" t="s">
        <v>2624</v>
      </c>
      <c r="AG83" s="219" t="s">
        <v>2624</v>
      </c>
      <c r="AH83" s="219" t="s">
        <v>2624</v>
      </c>
      <c r="AI83" s="219" t="s">
        <v>2624</v>
      </c>
      <c r="AJ83" s="219" t="s">
        <v>2624</v>
      </c>
      <c r="AK83" s="219" t="s">
        <v>2624</v>
      </c>
      <c r="AL83" s="219" t="s">
        <v>2624</v>
      </c>
      <c r="AM83" s="219" t="s">
        <v>2624</v>
      </c>
      <c r="AN83" s="219" t="s">
        <v>2624</v>
      </c>
      <c r="AO83" s="219" t="s">
        <v>2624</v>
      </c>
      <c r="AP83" s="219" t="s">
        <v>2624</v>
      </c>
      <c r="AQ83" s="219" t="s">
        <v>2624</v>
      </c>
      <c r="AR83" s="219" t="s">
        <v>2624</v>
      </c>
      <c r="AS83" s="219" t="s">
        <v>2624</v>
      </c>
      <c r="AT83" s="219" t="s">
        <v>2624</v>
      </c>
      <c r="AU83" s="219" t="s">
        <v>2624</v>
      </c>
    </row>
    <row r="84" spans="2:47" ht="147" hidden="1">
      <c r="B84" s="220" t="s">
        <v>2867</v>
      </c>
      <c r="C84" s="221" t="s">
        <v>2868</v>
      </c>
      <c r="D84" s="221" t="s">
        <v>2834</v>
      </c>
      <c r="E84" s="221" t="s">
        <v>2784</v>
      </c>
      <c r="F84" s="221" t="s">
        <v>2869</v>
      </c>
      <c r="G84" s="221" t="s">
        <v>2870</v>
      </c>
      <c r="H84" s="221" t="s">
        <v>2871</v>
      </c>
      <c r="I84" s="221" t="s">
        <v>2623</v>
      </c>
      <c r="J84" s="222">
        <v>0</v>
      </c>
      <c r="K84" s="222">
        <v>0</v>
      </c>
      <c r="L84" s="222">
        <v>0</v>
      </c>
      <c r="M84" s="222">
        <v>0</v>
      </c>
      <c r="N84" s="222">
        <v>0</v>
      </c>
      <c r="O84" s="222">
        <v>0</v>
      </c>
      <c r="P84" s="222">
        <v>0</v>
      </c>
      <c r="Q84" s="222">
        <v>0</v>
      </c>
      <c r="R84" s="222">
        <v>0</v>
      </c>
      <c r="S84" s="222">
        <v>0</v>
      </c>
      <c r="T84" s="218">
        <v>0</v>
      </c>
      <c r="U84" s="218">
        <v>0</v>
      </c>
      <c r="V84" s="218">
        <v>0</v>
      </c>
      <c r="W84" s="218">
        <v>0</v>
      </c>
      <c r="X84" s="218">
        <v>0</v>
      </c>
      <c r="Y84" s="223" t="s">
        <v>2624</v>
      </c>
      <c r="Z84" s="223" t="s">
        <v>2624</v>
      </c>
      <c r="AA84" s="223" t="s">
        <v>2624</v>
      </c>
      <c r="AB84" s="223" t="s">
        <v>2624</v>
      </c>
      <c r="AC84" s="223" t="s">
        <v>2624</v>
      </c>
      <c r="AD84" s="223" t="s">
        <v>2624</v>
      </c>
      <c r="AE84" s="223" t="s">
        <v>2624</v>
      </c>
      <c r="AF84" s="223" t="s">
        <v>2624</v>
      </c>
      <c r="AG84" s="223" t="s">
        <v>2624</v>
      </c>
      <c r="AH84" s="223" t="s">
        <v>2624</v>
      </c>
      <c r="AI84" s="223" t="s">
        <v>2624</v>
      </c>
      <c r="AJ84" s="223" t="s">
        <v>2624</v>
      </c>
      <c r="AK84" s="223" t="s">
        <v>2624</v>
      </c>
      <c r="AL84" s="223" t="s">
        <v>2624</v>
      </c>
      <c r="AM84" s="223" t="s">
        <v>2624</v>
      </c>
      <c r="AN84" s="223" t="s">
        <v>2624</v>
      </c>
      <c r="AO84" s="223" t="s">
        <v>2624</v>
      </c>
      <c r="AP84" s="223" t="s">
        <v>2624</v>
      </c>
      <c r="AQ84" s="223" t="s">
        <v>2624</v>
      </c>
      <c r="AR84" s="223" t="s">
        <v>2624</v>
      </c>
      <c r="AS84" s="223" t="s">
        <v>2624</v>
      </c>
      <c r="AT84" s="223" t="s">
        <v>2624</v>
      </c>
      <c r="AU84" s="223" t="s">
        <v>2624</v>
      </c>
    </row>
    <row r="85" spans="2:47" ht="31.5" hidden="1">
      <c r="B85" s="215" t="s">
        <v>2872</v>
      </c>
      <c r="C85" s="216" t="s">
        <v>2873</v>
      </c>
      <c r="D85" s="216" t="s">
        <v>2619</v>
      </c>
      <c r="E85" s="216" t="s">
        <v>2619</v>
      </c>
      <c r="F85" s="216" t="s">
        <v>2692</v>
      </c>
      <c r="G85" s="216" t="s">
        <v>2874</v>
      </c>
      <c r="H85" s="216" t="s">
        <v>2619</v>
      </c>
      <c r="I85" s="216" t="s">
        <v>2623</v>
      </c>
      <c r="J85" s="219">
        <v>9.093</v>
      </c>
      <c r="K85" s="219">
        <v>9.0190000000000001</v>
      </c>
      <c r="L85" s="219">
        <v>8.9459999999999997</v>
      </c>
      <c r="M85" s="219">
        <v>8.6210000000000004</v>
      </c>
      <c r="N85" s="219">
        <v>8.3079999999999998</v>
      </c>
      <c r="O85" s="219">
        <v>8.0069999999999997</v>
      </c>
      <c r="P85" s="219">
        <v>7.7160000000000002</v>
      </c>
      <c r="Q85" s="219">
        <v>7.4359999999999999</v>
      </c>
      <c r="R85" s="217">
        <v>7.298</v>
      </c>
      <c r="S85" s="217">
        <v>7.1619999999999999</v>
      </c>
      <c r="T85" s="218">
        <v>7.0279999999999996</v>
      </c>
      <c r="U85" s="218">
        <v>6.8970000000000002</v>
      </c>
      <c r="V85" s="218">
        <v>6.7690000000000001</v>
      </c>
      <c r="W85" s="218">
        <v>6.7430000000000003</v>
      </c>
      <c r="X85" s="218">
        <v>6.7169999999999996</v>
      </c>
      <c r="Y85" s="218">
        <v>6.6909999999999998</v>
      </c>
      <c r="Z85" s="218">
        <v>6.6660000000000004</v>
      </c>
      <c r="AA85" s="218">
        <v>6.64</v>
      </c>
      <c r="AB85" s="219" t="s">
        <v>2624</v>
      </c>
      <c r="AC85" s="219" t="s">
        <v>2624</v>
      </c>
      <c r="AD85" s="219" t="s">
        <v>2624</v>
      </c>
      <c r="AE85" s="219" t="s">
        <v>2624</v>
      </c>
      <c r="AF85" s="219" t="s">
        <v>2624</v>
      </c>
      <c r="AG85" s="219" t="s">
        <v>2624</v>
      </c>
      <c r="AH85" s="219" t="s">
        <v>2624</v>
      </c>
      <c r="AI85" s="219" t="s">
        <v>2624</v>
      </c>
      <c r="AJ85" s="219" t="s">
        <v>2624</v>
      </c>
      <c r="AK85" s="219" t="s">
        <v>2624</v>
      </c>
      <c r="AL85" s="219" t="s">
        <v>2624</v>
      </c>
      <c r="AM85" s="219" t="s">
        <v>2624</v>
      </c>
      <c r="AN85" s="219" t="s">
        <v>2624</v>
      </c>
      <c r="AO85" s="219" t="s">
        <v>2624</v>
      </c>
      <c r="AP85" s="219" t="s">
        <v>2624</v>
      </c>
      <c r="AQ85" s="219" t="s">
        <v>2624</v>
      </c>
      <c r="AR85" s="219" t="s">
        <v>2624</v>
      </c>
      <c r="AS85" s="219" t="s">
        <v>2624</v>
      </c>
      <c r="AT85" s="219" t="s">
        <v>2624</v>
      </c>
      <c r="AU85" s="219" t="s">
        <v>2624</v>
      </c>
    </row>
    <row r="86" spans="2:47" ht="105" hidden="1">
      <c r="B86" s="220" t="s">
        <v>2875</v>
      </c>
      <c r="C86" s="221" t="s">
        <v>2876</v>
      </c>
      <c r="D86" s="221" t="s">
        <v>2834</v>
      </c>
      <c r="E86" s="221" t="s">
        <v>2784</v>
      </c>
      <c r="F86" s="221" t="s">
        <v>2877</v>
      </c>
      <c r="G86" s="221" t="s">
        <v>2878</v>
      </c>
      <c r="H86" s="221" t="s">
        <v>2619</v>
      </c>
      <c r="I86" s="221" t="s">
        <v>2623</v>
      </c>
      <c r="J86" s="223">
        <v>114.479</v>
      </c>
      <c r="K86" s="223">
        <v>116.81100000000001</v>
      </c>
      <c r="L86" s="223" t="s">
        <v>2624</v>
      </c>
      <c r="M86" s="223" t="s">
        <v>2624</v>
      </c>
      <c r="N86" s="223" t="s">
        <v>2624</v>
      </c>
      <c r="O86" s="223" t="s">
        <v>2624</v>
      </c>
      <c r="P86" s="223" t="s">
        <v>2624</v>
      </c>
      <c r="Q86" s="223" t="s">
        <v>2624</v>
      </c>
      <c r="R86" s="223" t="s">
        <v>2624</v>
      </c>
      <c r="S86" s="223" t="s">
        <v>2624</v>
      </c>
      <c r="T86" s="223" t="s">
        <v>2624</v>
      </c>
      <c r="U86" s="223" t="s">
        <v>2624</v>
      </c>
      <c r="V86" s="223" t="s">
        <v>2624</v>
      </c>
      <c r="W86" s="223" t="s">
        <v>2624</v>
      </c>
      <c r="X86" s="223" t="s">
        <v>2624</v>
      </c>
      <c r="Y86" s="223" t="s">
        <v>2624</v>
      </c>
      <c r="Z86" s="223" t="s">
        <v>2624</v>
      </c>
      <c r="AA86" s="223" t="s">
        <v>2624</v>
      </c>
      <c r="AB86" s="223" t="s">
        <v>2624</v>
      </c>
      <c r="AC86" s="223" t="s">
        <v>2624</v>
      </c>
      <c r="AD86" s="223" t="s">
        <v>2624</v>
      </c>
      <c r="AE86" s="223" t="s">
        <v>2624</v>
      </c>
      <c r="AF86" s="223" t="s">
        <v>2624</v>
      </c>
      <c r="AG86" s="223" t="s">
        <v>2624</v>
      </c>
      <c r="AH86" s="223" t="s">
        <v>2624</v>
      </c>
      <c r="AI86" s="223" t="s">
        <v>2624</v>
      </c>
      <c r="AJ86" s="223" t="s">
        <v>2624</v>
      </c>
      <c r="AK86" s="223" t="s">
        <v>2624</v>
      </c>
      <c r="AL86" s="223" t="s">
        <v>2624</v>
      </c>
      <c r="AM86" s="223" t="s">
        <v>2624</v>
      </c>
      <c r="AN86" s="223" t="s">
        <v>2624</v>
      </c>
      <c r="AO86" s="223" t="s">
        <v>2624</v>
      </c>
      <c r="AP86" s="223" t="s">
        <v>2624</v>
      </c>
      <c r="AQ86" s="223" t="s">
        <v>2624</v>
      </c>
      <c r="AR86" s="223" t="s">
        <v>2624</v>
      </c>
      <c r="AS86" s="223" t="s">
        <v>2624</v>
      </c>
      <c r="AT86" s="223" t="s">
        <v>2624</v>
      </c>
      <c r="AU86" s="223" t="s">
        <v>2624</v>
      </c>
    </row>
    <row r="87" spans="2:47" ht="105" hidden="1">
      <c r="B87" s="215" t="s">
        <v>2879</v>
      </c>
      <c r="C87" s="216" t="s">
        <v>2880</v>
      </c>
      <c r="D87" s="216" t="s">
        <v>2834</v>
      </c>
      <c r="E87" s="216" t="s">
        <v>2784</v>
      </c>
      <c r="F87" s="216" t="s">
        <v>2877</v>
      </c>
      <c r="G87" s="216" t="s">
        <v>2881</v>
      </c>
      <c r="H87" s="216" t="s">
        <v>2619</v>
      </c>
      <c r="I87" s="216" t="s">
        <v>2623</v>
      </c>
      <c r="J87" s="219">
        <v>11.506</v>
      </c>
      <c r="K87" s="219">
        <v>11.541</v>
      </c>
      <c r="L87" s="219" t="s">
        <v>2624</v>
      </c>
      <c r="M87" s="219" t="s">
        <v>2624</v>
      </c>
      <c r="N87" s="219" t="s">
        <v>2624</v>
      </c>
      <c r="O87" s="219" t="s">
        <v>2624</v>
      </c>
      <c r="P87" s="219" t="s">
        <v>2624</v>
      </c>
      <c r="Q87" s="219" t="s">
        <v>2624</v>
      </c>
      <c r="R87" s="219" t="s">
        <v>2624</v>
      </c>
      <c r="S87" s="219" t="s">
        <v>2624</v>
      </c>
      <c r="T87" s="219" t="s">
        <v>2624</v>
      </c>
      <c r="U87" s="219" t="s">
        <v>2624</v>
      </c>
      <c r="V87" s="219" t="s">
        <v>2624</v>
      </c>
      <c r="W87" s="219" t="s">
        <v>2624</v>
      </c>
      <c r="X87" s="219" t="s">
        <v>2624</v>
      </c>
      <c r="Y87" s="219" t="s">
        <v>2624</v>
      </c>
      <c r="Z87" s="219" t="s">
        <v>2624</v>
      </c>
      <c r="AA87" s="219" t="s">
        <v>2624</v>
      </c>
      <c r="AB87" s="219" t="s">
        <v>2624</v>
      </c>
      <c r="AC87" s="219" t="s">
        <v>2624</v>
      </c>
      <c r="AD87" s="219" t="s">
        <v>2624</v>
      </c>
      <c r="AE87" s="219" t="s">
        <v>2624</v>
      </c>
      <c r="AF87" s="219" t="s">
        <v>2624</v>
      </c>
      <c r="AG87" s="219" t="s">
        <v>2624</v>
      </c>
      <c r="AH87" s="219" t="s">
        <v>2624</v>
      </c>
      <c r="AI87" s="219" t="s">
        <v>2624</v>
      </c>
      <c r="AJ87" s="219" t="s">
        <v>2624</v>
      </c>
      <c r="AK87" s="219" t="s">
        <v>2624</v>
      </c>
      <c r="AL87" s="219" t="s">
        <v>2624</v>
      </c>
      <c r="AM87" s="219" t="s">
        <v>2624</v>
      </c>
      <c r="AN87" s="219" t="s">
        <v>2624</v>
      </c>
      <c r="AO87" s="219" t="s">
        <v>2624</v>
      </c>
      <c r="AP87" s="219" t="s">
        <v>2624</v>
      </c>
      <c r="AQ87" s="219" t="s">
        <v>2624</v>
      </c>
      <c r="AR87" s="219" t="s">
        <v>2624</v>
      </c>
      <c r="AS87" s="219" t="s">
        <v>2624</v>
      </c>
      <c r="AT87" s="219" t="s">
        <v>2624</v>
      </c>
      <c r="AU87" s="219" t="s">
        <v>2624</v>
      </c>
    </row>
    <row r="88" spans="2:47" ht="105" hidden="1">
      <c r="B88" s="220" t="s">
        <v>2882</v>
      </c>
      <c r="C88" s="221" t="s">
        <v>2883</v>
      </c>
      <c r="D88" s="221" t="s">
        <v>2834</v>
      </c>
      <c r="E88" s="221" t="s">
        <v>2784</v>
      </c>
      <c r="F88" s="221" t="s">
        <v>2877</v>
      </c>
      <c r="G88" s="221" t="s">
        <v>2884</v>
      </c>
      <c r="H88" s="221" t="s">
        <v>2619</v>
      </c>
      <c r="I88" s="221" t="s">
        <v>2623</v>
      </c>
      <c r="J88" s="223">
        <v>36.457000000000001</v>
      </c>
      <c r="K88" s="223">
        <v>33.777999999999999</v>
      </c>
      <c r="L88" s="223" t="s">
        <v>2624</v>
      </c>
      <c r="M88" s="223" t="s">
        <v>2624</v>
      </c>
      <c r="N88" s="223" t="s">
        <v>2624</v>
      </c>
      <c r="O88" s="223" t="s">
        <v>2624</v>
      </c>
      <c r="P88" s="223" t="s">
        <v>2624</v>
      </c>
      <c r="Q88" s="223" t="s">
        <v>2624</v>
      </c>
      <c r="R88" s="223" t="s">
        <v>2624</v>
      </c>
      <c r="S88" s="223" t="s">
        <v>2624</v>
      </c>
      <c r="T88" s="223" t="s">
        <v>2624</v>
      </c>
      <c r="U88" s="223" t="s">
        <v>2624</v>
      </c>
      <c r="V88" s="223" t="s">
        <v>2624</v>
      </c>
      <c r="W88" s="223" t="s">
        <v>2624</v>
      </c>
      <c r="X88" s="223" t="s">
        <v>2624</v>
      </c>
      <c r="Y88" s="223" t="s">
        <v>2624</v>
      </c>
      <c r="Z88" s="223" t="s">
        <v>2624</v>
      </c>
      <c r="AA88" s="223" t="s">
        <v>2624</v>
      </c>
      <c r="AB88" s="223" t="s">
        <v>2624</v>
      </c>
      <c r="AC88" s="223" t="s">
        <v>2624</v>
      </c>
      <c r="AD88" s="223" t="s">
        <v>2624</v>
      </c>
      <c r="AE88" s="223" t="s">
        <v>2624</v>
      </c>
      <c r="AF88" s="223" t="s">
        <v>2624</v>
      </c>
      <c r="AG88" s="223" t="s">
        <v>2624</v>
      </c>
      <c r="AH88" s="223" t="s">
        <v>2624</v>
      </c>
      <c r="AI88" s="223" t="s">
        <v>2624</v>
      </c>
      <c r="AJ88" s="223" t="s">
        <v>2624</v>
      </c>
      <c r="AK88" s="223" t="s">
        <v>2624</v>
      </c>
      <c r="AL88" s="223" t="s">
        <v>2624</v>
      </c>
      <c r="AM88" s="223" t="s">
        <v>2624</v>
      </c>
      <c r="AN88" s="223" t="s">
        <v>2624</v>
      </c>
      <c r="AO88" s="223" t="s">
        <v>2624</v>
      </c>
      <c r="AP88" s="223" t="s">
        <v>2624</v>
      </c>
      <c r="AQ88" s="223" t="s">
        <v>2624</v>
      </c>
      <c r="AR88" s="223" t="s">
        <v>2624</v>
      </c>
      <c r="AS88" s="223" t="s">
        <v>2624</v>
      </c>
      <c r="AT88" s="223" t="s">
        <v>2624</v>
      </c>
      <c r="AU88" s="223" t="s">
        <v>2624</v>
      </c>
    </row>
    <row r="89" spans="2:47" ht="105" hidden="1">
      <c r="B89" s="215" t="s">
        <v>2885</v>
      </c>
      <c r="C89" s="216" t="s">
        <v>2886</v>
      </c>
      <c r="D89" s="216" t="s">
        <v>2834</v>
      </c>
      <c r="E89" s="216" t="s">
        <v>2784</v>
      </c>
      <c r="F89" s="216" t="s">
        <v>2877</v>
      </c>
      <c r="G89" s="216" t="s">
        <v>2887</v>
      </c>
      <c r="H89" s="216" t="s">
        <v>2619</v>
      </c>
      <c r="I89" s="216" t="s">
        <v>2623</v>
      </c>
      <c r="J89" s="219">
        <v>184.46600000000001</v>
      </c>
      <c r="K89" s="219">
        <v>186.50200000000001</v>
      </c>
      <c r="L89" s="219" t="s">
        <v>2624</v>
      </c>
      <c r="M89" s="219" t="s">
        <v>2624</v>
      </c>
      <c r="N89" s="219" t="s">
        <v>2624</v>
      </c>
      <c r="O89" s="219" t="s">
        <v>2624</v>
      </c>
      <c r="P89" s="219" t="s">
        <v>2624</v>
      </c>
      <c r="Q89" s="219" t="s">
        <v>2624</v>
      </c>
      <c r="R89" s="219" t="s">
        <v>2624</v>
      </c>
      <c r="S89" s="219" t="s">
        <v>2624</v>
      </c>
      <c r="T89" s="219" t="s">
        <v>2624</v>
      </c>
      <c r="U89" s="219" t="s">
        <v>2624</v>
      </c>
      <c r="V89" s="219" t="s">
        <v>2624</v>
      </c>
      <c r="W89" s="219" t="s">
        <v>2624</v>
      </c>
      <c r="X89" s="219" t="s">
        <v>2624</v>
      </c>
      <c r="Y89" s="219" t="s">
        <v>2624</v>
      </c>
      <c r="Z89" s="219" t="s">
        <v>2624</v>
      </c>
      <c r="AA89" s="219" t="s">
        <v>2624</v>
      </c>
      <c r="AB89" s="219" t="s">
        <v>2624</v>
      </c>
      <c r="AC89" s="219" t="s">
        <v>2624</v>
      </c>
      <c r="AD89" s="219" t="s">
        <v>2624</v>
      </c>
      <c r="AE89" s="219" t="s">
        <v>2624</v>
      </c>
      <c r="AF89" s="219" t="s">
        <v>2624</v>
      </c>
      <c r="AG89" s="219" t="s">
        <v>2624</v>
      </c>
      <c r="AH89" s="219" t="s">
        <v>2624</v>
      </c>
      <c r="AI89" s="219" t="s">
        <v>2624</v>
      </c>
      <c r="AJ89" s="219" t="s">
        <v>2624</v>
      </c>
      <c r="AK89" s="219" t="s">
        <v>2624</v>
      </c>
      <c r="AL89" s="219" t="s">
        <v>2624</v>
      </c>
      <c r="AM89" s="219" t="s">
        <v>2624</v>
      </c>
      <c r="AN89" s="219" t="s">
        <v>2624</v>
      </c>
      <c r="AO89" s="219" t="s">
        <v>2624</v>
      </c>
      <c r="AP89" s="219" t="s">
        <v>2624</v>
      </c>
      <c r="AQ89" s="219" t="s">
        <v>2624</v>
      </c>
      <c r="AR89" s="219" t="s">
        <v>2624</v>
      </c>
      <c r="AS89" s="219" t="s">
        <v>2624</v>
      </c>
      <c r="AT89" s="219" t="s">
        <v>2624</v>
      </c>
      <c r="AU89" s="219" t="s">
        <v>2624</v>
      </c>
    </row>
    <row r="90" spans="2:47" ht="157.5" hidden="1">
      <c r="B90" s="220" t="s">
        <v>2888</v>
      </c>
      <c r="C90" s="221" t="s">
        <v>2889</v>
      </c>
      <c r="D90" s="221" t="s">
        <v>2834</v>
      </c>
      <c r="E90" s="221" t="s">
        <v>2784</v>
      </c>
      <c r="F90" s="221" t="s">
        <v>2890</v>
      </c>
      <c r="G90" s="221" t="s">
        <v>2891</v>
      </c>
      <c r="H90" s="221" t="s">
        <v>2892</v>
      </c>
      <c r="I90" s="221" t="s">
        <v>2623</v>
      </c>
      <c r="J90" s="223" t="s">
        <v>2624</v>
      </c>
      <c r="K90" s="223" t="s">
        <v>2624</v>
      </c>
      <c r="L90" s="223" t="s">
        <v>2624</v>
      </c>
      <c r="M90" s="223" t="s">
        <v>2624</v>
      </c>
      <c r="N90" s="223" t="s">
        <v>2624</v>
      </c>
      <c r="O90" s="223" t="s">
        <v>2624</v>
      </c>
      <c r="P90" s="223" t="s">
        <v>2624</v>
      </c>
      <c r="Q90" s="223" t="s">
        <v>2624</v>
      </c>
      <c r="R90" s="223" t="s">
        <v>2624</v>
      </c>
      <c r="S90" s="223" t="s">
        <v>2624</v>
      </c>
      <c r="T90" s="223" t="s">
        <v>2624</v>
      </c>
      <c r="U90" s="223" t="s">
        <v>2624</v>
      </c>
      <c r="V90" s="223" t="s">
        <v>2624</v>
      </c>
      <c r="W90" s="223" t="s">
        <v>2624</v>
      </c>
      <c r="X90" s="223" t="s">
        <v>2624</v>
      </c>
      <c r="Y90" s="223" t="s">
        <v>2624</v>
      </c>
      <c r="Z90" s="223" t="s">
        <v>2624</v>
      </c>
      <c r="AA90" s="223" t="s">
        <v>2624</v>
      </c>
      <c r="AB90" s="223" t="s">
        <v>2624</v>
      </c>
      <c r="AC90" s="223" t="s">
        <v>2624</v>
      </c>
      <c r="AD90" s="223" t="s">
        <v>2624</v>
      </c>
      <c r="AE90" s="223" t="s">
        <v>2624</v>
      </c>
      <c r="AF90" s="223" t="s">
        <v>2624</v>
      </c>
      <c r="AG90" s="223" t="s">
        <v>2624</v>
      </c>
      <c r="AH90" s="223" t="s">
        <v>2624</v>
      </c>
      <c r="AI90" s="223" t="s">
        <v>2624</v>
      </c>
      <c r="AJ90" s="223" t="s">
        <v>2624</v>
      </c>
      <c r="AK90" s="223" t="s">
        <v>2624</v>
      </c>
      <c r="AL90" s="223" t="s">
        <v>2624</v>
      </c>
      <c r="AM90" s="223" t="s">
        <v>2624</v>
      </c>
      <c r="AN90" s="223" t="s">
        <v>2624</v>
      </c>
      <c r="AO90" s="223" t="s">
        <v>2624</v>
      </c>
      <c r="AP90" s="223" t="s">
        <v>2624</v>
      </c>
      <c r="AQ90" s="223" t="s">
        <v>2624</v>
      </c>
      <c r="AR90" s="223" t="s">
        <v>2624</v>
      </c>
      <c r="AS90" s="223" t="s">
        <v>2624</v>
      </c>
      <c r="AT90" s="223" t="s">
        <v>2624</v>
      </c>
      <c r="AU90" s="223" t="s">
        <v>2624</v>
      </c>
    </row>
    <row r="91" spans="2:47" ht="31.5" hidden="1">
      <c r="B91" s="215" t="s">
        <v>2893</v>
      </c>
      <c r="C91" s="216" t="s">
        <v>2894</v>
      </c>
      <c r="D91" s="216" t="s">
        <v>2619</v>
      </c>
      <c r="E91" s="216" t="s">
        <v>2619</v>
      </c>
      <c r="F91" s="216" t="s">
        <v>2895</v>
      </c>
      <c r="G91" s="216" t="s">
        <v>2896</v>
      </c>
      <c r="H91" s="216" t="s">
        <v>2619</v>
      </c>
      <c r="I91" s="216" t="s">
        <v>2623</v>
      </c>
      <c r="J91" s="219">
        <v>0.94599999999999995</v>
      </c>
      <c r="K91" s="219">
        <v>0.54400000000000004</v>
      </c>
      <c r="L91" s="219">
        <v>-0.01</v>
      </c>
      <c r="M91" s="219">
        <v>0.97099999999999997</v>
      </c>
      <c r="N91" s="219">
        <v>1.3089999999999999</v>
      </c>
      <c r="O91" s="219">
        <v>1.6419999999999999</v>
      </c>
      <c r="P91" s="219">
        <v>-0.623</v>
      </c>
      <c r="Q91" s="219">
        <v>-3.6659999999999999</v>
      </c>
      <c r="R91" s="219">
        <v>-1.472</v>
      </c>
      <c r="S91" s="217">
        <v>-3.1</v>
      </c>
      <c r="T91" s="218">
        <v>-2.1</v>
      </c>
      <c r="U91" s="218">
        <v>-1.3</v>
      </c>
      <c r="V91" s="218">
        <v>-1</v>
      </c>
      <c r="W91" s="218">
        <v>-0.7</v>
      </c>
      <c r="X91" s="218">
        <v>-0.4</v>
      </c>
      <c r="Y91" s="219" t="s">
        <v>2624</v>
      </c>
      <c r="Z91" s="219" t="s">
        <v>2624</v>
      </c>
      <c r="AA91" s="219" t="s">
        <v>2624</v>
      </c>
      <c r="AB91" s="219" t="s">
        <v>2624</v>
      </c>
      <c r="AC91" s="219" t="s">
        <v>2624</v>
      </c>
      <c r="AD91" s="219" t="s">
        <v>2624</v>
      </c>
      <c r="AE91" s="219" t="s">
        <v>2624</v>
      </c>
      <c r="AF91" s="219" t="s">
        <v>2624</v>
      </c>
      <c r="AG91" s="219" t="s">
        <v>2624</v>
      </c>
      <c r="AH91" s="219" t="s">
        <v>2624</v>
      </c>
      <c r="AI91" s="219" t="s">
        <v>2624</v>
      </c>
      <c r="AJ91" s="219" t="s">
        <v>2624</v>
      </c>
      <c r="AK91" s="219" t="s">
        <v>2624</v>
      </c>
      <c r="AL91" s="219" t="s">
        <v>2624</v>
      </c>
      <c r="AM91" s="219" t="s">
        <v>2624</v>
      </c>
      <c r="AN91" s="219" t="s">
        <v>2624</v>
      </c>
      <c r="AO91" s="219" t="s">
        <v>2624</v>
      </c>
      <c r="AP91" s="219" t="s">
        <v>2624</v>
      </c>
      <c r="AQ91" s="219" t="s">
        <v>2624</v>
      </c>
      <c r="AR91" s="219" t="s">
        <v>2624</v>
      </c>
      <c r="AS91" s="219" t="s">
        <v>2624</v>
      </c>
      <c r="AT91" s="219" t="s">
        <v>2624</v>
      </c>
      <c r="AU91" s="219" t="s">
        <v>2624</v>
      </c>
    </row>
    <row r="92" spans="2:47" ht="42" hidden="1">
      <c r="B92" s="220" t="s">
        <v>2897</v>
      </c>
      <c r="C92" s="221" t="s">
        <v>2898</v>
      </c>
      <c r="D92" s="221" t="s">
        <v>2783</v>
      </c>
      <c r="E92" s="221" t="s">
        <v>2784</v>
      </c>
      <c r="F92" s="221" t="s">
        <v>2785</v>
      </c>
      <c r="G92" s="221" t="s">
        <v>2899</v>
      </c>
      <c r="H92" s="221" t="s">
        <v>2900</v>
      </c>
      <c r="I92" s="221" t="s">
        <v>2623</v>
      </c>
      <c r="J92" s="223">
        <v>14200</v>
      </c>
      <c r="K92" s="223">
        <v>8501</v>
      </c>
      <c r="L92" s="223">
        <v>-165</v>
      </c>
      <c r="M92" s="223">
        <v>16910</v>
      </c>
      <c r="N92" s="223">
        <v>24030</v>
      </c>
      <c r="O92" s="223">
        <v>31163</v>
      </c>
      <c r="P92" s="223">
        <v>-11997</v>
      </c>
      <c r="Q92" s="223">
        <v>-71153</v>
      </c>
      <c r="R92" s="223">
        <v>-30494</v>
      </c>
      <c r="S92" s="222">
        <v>-66470.7</v>
      </c>
      <c r="T92" s="218">
        <v>-47600.4</v>
      </c>
      <c r="U92" s="218">
        <v>-29640.9</v>
      </c>
      <c r="V92" s="218">
        <v>-23816.400000000001</v>
      </c>
      <c r="W92" s="218">
        <v>-16423.099999999999</v>
      </c>
      <c r="X92" s="218">
        <v>-10329.4</v>
      </c>
      <c r="Y92" s="223" t="s">
        <v>2624</v>
      </c>
      <c r="Z92" s="223" t="s">
        <v>2624</v>
      </c>
      <c r="AA92" s="223" t="s">
        <v>2624</v>
      </c>
      <c r="AB92" s="223" t="s">
        <v>2624</v>
      </c>
      <c r="AC92" s="223" t="s">
        <v>2624</v>
      </c>
      <c r="AD92" s="223" t="s">
        <v>2624</v>
      </c>
      <c r="AE92" s="223" t="s">
        <v>2624</v>
      </c>
      <c r="AF92" s="223" t="s">
        <v>2624</v>
      </c>
      <c r="AG92" s="223" t="s">
        <v>2624</v>
      </c>
      <c r="AH92" s="223" t="s">
        <v>2624</v>
      </c>
      <c r="AI92" s="223" t="s">
        <v>2624</v>
      </c>
      <c r="AJ92" s="223" t="s">
        <v>2624</v>
      </c>
      <c r="AK92" s="223" t="s">
        <v>2624</v>
      </c>
      <c r="AL92" s="223" t="s">
        <v>2624</v>
      </c>
      <c r="AM92" s="223" t="s">
        <v>2624</v>
      </c>
      <c r="AN92" s="223" t="s">
        <v>2624</v>
      </c>
      <c r="AO92" s="223" t="s">
        <v>2624</v>
      </c>
      <c r="AP92" s="223" t="s">
        <v>2624</v>
      </c>
      <c r="AQ92" s="223" t="s">
        <v>2624</v>
      </c>
      <c r="AR92" s="223" t="s">
        <v>2624</v>
      </c>
      <c r="AS92" s="223" t="s">
        <v>2624</v>
      </c>
      <c r="AT92" s="223" t="s">
        <v>2624</v>
      </c>
      <c r="AU92" s="223" t="s">
        <v>2624</v>
      </c>
    </row>
    <row r="93" spans="2:47" ht="42" hidden="1">
      <c r="B93" s="215" t="s">
        <v>2901</v>
      </c>
      <c r="C93" s="216" t="s">
        <v>2902</v>
      </c>
      <c r="D93" s="216" t="s">
        <v>2834</v>
      </c>
      <c r="E93" s="216" t="s">
        <v>2784</v>
      </c>
      <c r="F93" s="216" t="s">
        <v>2785</v>
      </c>
      <c r="G93" s="216" t="s">
        <v>2899</v>
      </c>
      <c r="H93" s="216" t="s">
        <v>2900</v>
      </c>
      <c r="I93" s="216" t="s">
        <v>2623</v>
      </c>
      <c r="J93" s="219">
        <v>12.968243784718027</v>
      </c>
      <c r="K93" s="219">
        <v>8.0743512784468408</v>
      </c>
      <c r="L93" s="219">
        <v>-0.14589472148475124</v>
      </c>
      <c r="M93" s="219">
        <v>14.567947500253069</v>
      </c>
      <c r="N93" s="219">
        <v>21.24666869535173</v>
      </c>
      <c r="O93" s="219">
        <v>28.325794048762532</v>
      </c>
      <c r="P93" s="219">
        <v>-10.294694975576192</v>
      </c>
      <c r="Q93" s="219">
        <v>-60.285571259017274</v>
      </c>
      <c r="R93" s="219">
        <v>-26.656565288654178</v>
      </c>
      <c r="S93" s="217">
        <v>-51.610786204818453</v>
      </c>
      <c r="T93" s="218">
        <v>-38.223714064374064</v>
      </c>
      <c r="U93" s="218">
        <v>-24.939391506667675</v>
      </c>
      <c r="V93" s="218">
        <v>-20.965162538187315</v>
      </c>
      <c r="W93" s="218">
        <v>-14.663484939646537</v>
      </c>
      <c r="X93" s="218">
        <v>-9.1512022911330178</v>
      </c>
      <c r="Y93" s="219" t="s">
        <v>2624</v>
      </c>
      <c r="Z93" s="219" t="s">
        <v>2624</v>
      </c>
      <c r="AA93" s="219" t="s">
        <v>2624</v>
      </c>
      <c r="AB93" s="219" t="s">
        <v>2624</v>
      </c>
      <c r="AC93" s="219" t="s">
        <v>2624</v>
      </c>
      <c r="AD93" s="219" t="s">
        <v>2624</v>
      </c>
      <c r="AE93" s="219" t="s">
        <v>2624</v>
      </c>
      <c r="AF93" s="219" t="s">
        <v>2624</v>
      </c>
      <c r="AG93" s="219" t="s">
        <v>2624</v>
      </c>
      <c r="AH93" s="219" t="s">
        <v>2624</v>
      </c>
      <c r="AI93" s="219" t="s">
        <v>2624</v>
      </c>
      <c r="AJ93" s="219" t="s">
        <v>2624</v>
      </c>
      <c r="AK93" s="219" t="s">
        <v>2624</v>
      </c>
      <c r="AL93" s="219" t="s">
        <v>2624</v>
      </c>
      <c r="AM93" s="219" t="s">
        <v>2624</v>
      </c>
      <c r="AN93" s="219" t="s">
        <v>2624</v>
      </c>
      <c r="AO93" s="219" t="s">
        <v>2624</v>
      </c>
      <c r="AP93" s="219" t="s">
        <v>2624</v>
      </c>
      <c r="AQ93" s="219" t="s">
        <v>2624</v>
      </c>
      <c r="AR93" s="219" t="s">
        <v>2624</v>
      </c>
      <c r="AS93" s="219" t="s">
        <v>2624</v>
      </c>
      <c r="AT93" s="219" t="s">
        <v>2624</v>
      </c>
      <c r="AU93" s="219" t="s">
        <v>2624</v>
      </c>
    </row>
    <row r="94" spans="2:47" ht="31.5" hidden="1">
      <c r="B94" s="220" t="s">
        <v>2903</v>
      </c>
      <c r="C94" s="221" t="s">
        <v>2904</v>
      </c>
      <c r="D94" s="221" t="s">
        <v>2619</v>
      </c>
      <c r="E94" s="221" t="s">
        <v>2619</v>
      </c>
      <c r="F94" s="221" t="s">
        <v>2895</v>
      </c>
      <c r="G94" s="221" t="s">
        <v>2905</v>
      </c>
      <c r="H94" s="221" t="s">
        <v>2619</v>
      </c>
      <c r="I94" s="221" t="s">
        <v>2623</v>
      </c>
      <c r="J94" s="223">
        <v>20.004999999999999</v>
      </c>
      <c r="K94" s="223">
        <v>19.988</v>
      </c>
      <c r="L94" s="223">
        <v>20.466999999999999</v>
      </c>
      <c r="M94" s="223">
        <v>20.356000000000002</v>
      </c>
      <c r="N94" s="223">
        <v>20.69</v>
      </c>
      <c r="O94" s="223">
        <v>21.446999999999999</v>
      </c>
      <c r="P94" s="223">
        <v>23.687000000000001</v>
      </c>
      <c r="Q94" s="223">
        <v>26.68</v>
      </c>
      <c r="R94" s="223">
        <v>27.422999999999998</v>
      </c>
      <c r="S94" s="222">
        <v>29.6</v>
      </c>
      <c r="T94" s="218">
        <v>29.1</v>
      </c>
      <c r="U94" s="218">
        <v>28.4</v>
      </c>
      <c r="V94" s="218">
        <v>28.5</v>
      </c>
      <c r="W94" s="218">
        <v>28.4</v>
      </c>
      <c r="X94" s="218">
        <v>28.4</v>
      </c>
      <c r="Y94" s="223" t="s">
        <v>2624</v>
      </c>
      <c r="Z94" s="223" t="s">
        <v>2624</v>
      </c>
      <c r="AA94" s="223" t="s">
        <v>2624</v>
      </c>
      <c r="AB94" s="223" t="s">
        <v>2624</v>
      </c>
      <c r="AC94" s="223" t="s">
        <v>2624</v>
      </c>
      <c r="AD94" s="223" t="s">
        <v>2624</v>
      </c>
      <c r="AE94" s="223" t="s">
        <v>2624</v>
      </c>
      <c r="AF94" s="223" t="s">
        <v>2624</v>
      </c>
      <c r="AG94" s="223" t="s">
        <v>2624</v>
      </c>
      <c r="AH94" s="223" t="s">
        <v>2624</v>
      </c>
      <c r="AI94" s="223" t="s">
        <v>2624</v>
      </c>
      <c r="AJ94" s="223" t="s">
        <v>2624</v>
      </c>
      <c r="AK94" s="223" t="s">
        <v>2624</v>
      </c>
      <c r="AL94" s="223" t="s">
        <v>2624</v>
      </c>
      <c r="AM94" s="223" t="s">
        <v>2624</v>
      </c>
      <c r="AN94" s="223" t="s">
        <v>2624</v>
      </c>
      <c r="AO94" s="223" t="s">
        <v>2624</v>
      </c>
      <c r="AP94" s="223" t="s">
        <v>2624</v>
      </c>
      <c r="AQ94" s="223" t="s">
        <v>2624</v>
      </c>
      <c r="AR94" s="223" t="s">
        <v>2624</v>
      </c>
      <c r="AS94" s="223" t="s">
        <v>2624</v>
      </c>
      <c r="AT94" s="223" t="s">
        <v>2624</v>
      </c>
      <c r="AU94" s="223" t="s">
        <v>2624</v>
      </c>
    </row>
    <row r="95" spans="2:47" ht="31.5" hidden="1">
      <c r="B95" s="215" t="s">
        <v>2906</v>
      </c>
      <c r="C95" s="216" t="s">
        <v>2907</v>
      </c>
      <c r="D95" s="216" t="s">
        <v>2783</v>
      </c>
      <c r="E95" s="216" t="s">
        <v>2784</v>
      </c>
      <c r="F95" s="216" t="s">
        <v>2785</v>
      </c>
      <c r="G95" s="216" t="s">
        <v>2908</v>
      </c>
      <c r="H95" s="216" t="s">
        <v>2900</v>
      </c>
      <c r="I95" s="216" t="s">
        <v>2623</v>
      </c>
      <c r="J95" s="219">
        <v>300238</v>
      </c>
      <c r="K95" s="219">
        <v>312394</v>
      </c>
      <c r="L95" s="219">
        <v>339351</v>
      </c>
      <c r="M95" s="219">
        <v>354354</v>
      </c>
      <c r="N95" s="219">
        <v>379809</v>
      </c>
      <c r="O95" s="219">
        <v>407099</v>
      </c>
      <c r="P95" s="219">
        <v>455850</v>
      </c>
      <c r="Q95" s="219">
        <v>517781</v>
      </c>
      <c r="R95" s="219">
        <v>568113</v>
      </c>
      <c r="S95" s="217">
        <v>639918.69999999995</v>
      </c>
      <c r="T95" s="218">
        <v>651301.69999999995</v>
      </c>
      <c r="U95" s="218">
        <v>649019.69999999995</v>
      </c>
      <c r="V95" s="218">
        <v>671182.9</v>
      </c>
      <c r="W95" s="218">
        <v>691976.6</v>
      </c>
      <c r="X95" s="218">
        <v>717066.3</v>
      </c>
      <c r="Y95" s="219" t="s">
        <v>2624</v>
      </c>
      <c r="Z95" s="219" t="s">
        <v>2624</v>
      </c>
      <c r="AA95" s="219" t="s">
        <v>2624</v>
      </c>
      <c r="AB95" s="219" t="s">
        <v>2624</v>
      </c>
      <c r="AC95" s="219" t="s">
        <v>2624</v>
      </c>
      <c r="AD95" s="219" t="s">
        <v>2624</v>
      </c>
      <c r="AE95" s="219" t="s">
        <v>2624</v>
      </c>
      <c r="AF95" s="219" t="s">
        <v>2624</v>
      </c>
      <c r="AG95" s="219" t="s">
        <v>2624</v>
      </c>
      <c r="AH95" s="219" t="s">
        <v>2624</v>
      </c>
      <c r="AI95" s="219" t="s">
        <v>2624</v>
      </c>
      <c r="AJ95" s="219" t="s">
        <v>2624</v>
      </c>
      <c r="AK95" s="219" t="s">
        <v>2624</v>
      </c>
      <c r="AL95" s="219" t="s">
        <v>2624</v>
      </c>
      <c r="AM95" s="219" t="s">
        <v>2624</v>
      </c>
      <c r="AN95" s="219" t="s">
        <v>2624</v>
      </c>
      <c r="AO95" s="219" t="s">
        <v>2624</v>
      </c>
      <c r="AP95" s="219" t="s">
        <v>2624</v>
      </c>
      <c r="AQ95" s="219" t="s">
        <v>2624</v>
      </c>
      <c r="AR95" s="219" t="s">
        <v>2624</v>
      </c>
      <c r="AS95" s="219" t="s">
        <v>2624</v>
      </c>
      <c r="AT95" s="219" t="s">
        <v>2624</v>
      </c>
      <c r="AU95" s="219" t="s">
        <v>2624</v>
      </c>
    </row>
    <row r="96" spans="2:47" ht="31.5" hidden="1">
      <c r="B96" s="220" t="s">
        <v>2909</v>
      </c>
      <c r="C96" s="221" t="s">
        <v>2910</v>
      </c>
      <c r="D96" s="221" t="s">
        <v>2834</v>
      </c>
      <c r="E96" s="221" t="s">
        <v>2784</v>
      </c>
      <c r="F96" s="221" t="s">
        <v>2785</v>
      </c>
      <c r="G96" s="221" t="s">
        <v>2908</v>
      </c>
      <c r="H96" s="221" t="s">
        <v>2900</v>
      </c>
      <c r="I96" s="221" t="s">
        <v>2623</v>
      </c>
      <c r="J96" s="223">
        <v>274.19433643916682</v>
      </c>
      <c r="K96" s="223">
        <v>296.71555032103646</v>
      </c>
      <c r="L96" s="223">
        <v>300.0576947307689</v>
      </c>
      <c r="M96" s="223">
        <v>305.27560428768038</v>
      </c>
      <c r="N96" s="223">
        <v>335.81672869383482</v>
      </c>
      <c r="O96" s="223">
        <v>370.03505540086582</v>
      </c>
      <c r="P96" s="223">
        <v>391.16751726401554</v>
      </c>
      <c r="Q96" s="223">
        <v>438.69862650998857</v>
      </c>
      <c r="R96" s="223">
        <v>496.62036059005675</v>
      </c>
      <c r="S96" s="222">
        <v>496.86128430391835</v>
      </c>
      <c r="T96" s="218">
        <v>523.00291885335821</v>
      </c>
      <c r="U96" s="218">
        <v>546.07497974865441</v>
      </c>
      <c r="V96" s="218">
        <v>590.8299824233236</v>
      </c>
      <c r="W96" s="218">
        <v>617.83625291961471</v>
      </c>
      <c r="X96" s="218">
        <v>635.27466075151358</v>
      </c>
      <c r="Y96" s="223" t="s">
        <v>2624</v>
      </c>
      <c r="Z96" s="223" t="s">
        <v>2624</v>
      </c>
      <c r="AA96" s="223" t="s">
        <v>2624</v>
      </c>
      <c r="AB96" s="223" t="s">
        <v>2624</v>
      </c>
      <c r="AC96" s="223" t="s">
        <v>2624</v>
      </c>
      <c r="AD96" s="223" t="s">
        <v>2624</v>
      </c>
      <c r="AE96" s="223" t="s">
        <v>2624</v>
      </c>
      <c r="AF96" s="223" t="s">
        <v>2624</v>
      </c>
      <c r="AG96" s="223" t="s">
        <v>2624</v>
      </c>
      <c r="AH96" s="223" t="s">
        <v>2624</v>
      </c>
      <c r="AI96" s="223" t="s">
        <v>2624</v>
      </c>
      <c r="AJ96" s="223" t="s">
        <v>2624</v>
      </c>
      <c r="AK96" s="223" t="s">
        <v>2624</v>
      </c>
      <c r="AL96" s="223" t="s">
        <v>2624</v>
      </c>
      <c r="AM96" s="223" t="s">
        <v>2624</v>
      </c>
      <c r="AN96" s="223" t="s">
        <v>2624</v>
      </c>
      <c r="AO96" s="223" t="s">
        <v>2624</v>
      </c>
      <c r="AP96" s="223" t="s">
        <v>2624</v>
      </c>
      <c r="AQ96" s="223" t="s">
        <v>2624</v>
      </c>
      <c r="AR96" s="223" t="s">
        <v>2624</v>
      </c>
      <c r="AS96" s="223" t="s">
        <v>2624</v>
      </c>
      <c r="AT96" s="223" t="s">
        <v>2624</v>
      </c>
      <c r="AU96" s="223" t="s">
        <v>2624</v>
      </c>
    </row>
    <row r="97" spans="2:47" ht="31.5" hidden="1">
      <c r="B97" s="215" t="s">
        <v>2911</v>
      </c>
      <c r="C97" s="216" t="s">
        <v>2912</v>
      </c>
      <c r="D97" s="216" t="s">
        <v>2619</v>
      </c>
      <c r="E97" s="216" t="s">
        <v>2619</v>
      </c>
      <c r="F97" s="216" t="s">
        <v>2895</v>
      </c>
      <c r="G97" s="216" t="s">
        <v>2913</v>
      </c>
      <c r="H97" s="216" t="s">
        <v>2619</v>
      </c>
      <c r="I97" s="216" t="s">
        <v>2623</v>
      </c>
      <c r="J97" s="219">
        <v>20.951000000000001</v>
      </c>
      <c r="K97" s="219">
        <v>20.532</v>
      </c>
      <c r="L97" s="219">
        <v>20.457000000000001</v>
      </c>
      <c r="M97" s="219">
        <v>21.327000000000002</v>
      </c>
      <c r="N97" s="219">
        <v>21.998999999999999</v>
      </c>
      <c r="O97" s="219">
        <v>23.088000000000001</v>
      </c>
      <c r="P97" s="219">
        <v>23.062999999999999</v>
      </c>
      <c r="Q97" s="219">
        <v>23.013000000000002</v>
      </c>
      <c r="R97" s="219">
        <v>25.951000000000001</v>
      </c>
      <c r="S97" s="217">
        <v>26.5</v>
      </c>
      <c r="T97" s="218">
        <v>27</v>
      </c>
      <c r="U97" s="218">
        <v>27.1</v>
      </c>
      <c r="V97" s="218">
        <v>27.5</v>
      </c>
      <c r="W97" s="218">
        <v>27.7</v>
      </c>
      <c r="X97" s="218">
        <v>28</v>
      </c>
      <c r="Y97" s="219" t="s">
        <v>2624</v>
      </c>
      <c r="Z97" s="219" t="s">
        <v>2624</v>
      </c>
      <c r="AA97" s="219" t="s">
        <v>2624</v>
      </c>
      <c r="AB97" s="219" t="s">
        <v>2624</v>
      </c>
      <c r="AC97" s="219" t="s">
        <v>2624</v>
      </c>
      <c r="AD97" s="219" t="s">
        <v>2624</v>
      </c>
      <c r="AE97" s="219" t="s">
        <v>2624</v>
      </c>
      <c r="AF97" s="219" t="s">
        <v>2624</v>
      </c>
      <c r="AG97" s="219" t="s">
        <v>2624</v>
      </c>
      <c r="AH97" s="219" t="s">
        <v>2624</v>
      </c>
      <c r="AI97" s="219" t="s">
        <v>2624</v>
      </c>
      <c r="AJ97" s="219" t="s">
        <v>2624</v>
      </c>
      <c r="AK97" s="219" t="s">
        <v>2624</v>
      </c>
      <c r="AL97" s="219" t="s">
        <v>2624</v>
      </c>
      <c r="AM97" s="219" t="s">
        <v>2624</v>
      </c>
      <c r="AN97" s="219" t="s">
        <v>2624</v>
      </c>
      <c r="AO97" s="219" t="s">
        <v>2624</v>
      </c>
      <c r="AP97" s="219" t="s">
        <v>2624</v>
      </c>
      <c r="AQ97" s="219" t="s">
        <v>2624</v>
      </c>
      <c r="AR97" s="219" t="s">
        <v>2624</v>
      </c>
      <c r="AS97" s="219" t="s">
        <v>2624</v>
      </c>
      <c r="AT97" s="219" t="s">
        <v>2624</v>
      </c>
      <c r="AU97" s="219" t="s">
        <v>2624</v>
      </c>
    </row>
    <row r="98" spans="2:47" ht="31.5" hidden="1">
      <c r="B98" s="220" t="s">
        <v>2914</v>
      </c>
      <c r="C98" s="221" t="s">
        <v>2915</v>
      </c>
      <c r="D98" s="221" t="s">
        <v>2783</v>
      </c>
      <c r="E98" s="221" t="s">
        <v>2784</v>
      </c>
      <c r="F98" s="221" t="s">
        <v>2785</v>
      </c>
      <c r="G98" s="221" t="s">
        <v>2916</v>
      </c>
      <c r="H98" s="221" t="s">
        <v>2900</v>
      </c>
      <c r="I98" s="221" t="s">
        <v>2623</v>
      </c>
      <c r="J98" s="223">
        <v>314438</v>
      </c>
      <c r="K98" s="223">
        <v>320895</v>
      </c>
      <c r="L98" s="223">
        <v>339186</v>
      </c>
      <c r="M98" s="223">
        <v>371264</v>
      </c>
      <c r="N98" s="223">
        <v>403839</v>
      </c>
      <c r="O98" s="223">
        <v>438262</v>
      </c>
      <c r="P98" s="223">
        <v>443853</v>
      </c>
      <c r="Q98" s="223">
        <v>446628</v>
      </c>
      <c r="R98" s="223">
        <v>537619</v>
      </c>
      <c r="S98" s="222">
        <v>573448</v>
      </c>
      <c r="T98" s="218">
        <v>603701.19999999995</v>
      </c>
      <c r="U98" s="218">
        <v>619378.80000000005</v>
      </c>
      <c r="V98" s="218">
        <v>647366.40000000002</v>
      </c>
      <c r="W98" s="218">
        <v>675553.5</v>
      </c>
      <c r="X98" s="218">
        <v>706736.9</v>
      </c>
      <c r="Y98" s="223" t="s">
        <v>2624</v>
      </c>
      <c r="Z98" s="223" t="s">
        <v>2624</v>
      </c>
      <c r="AA98" s="223" t="s">
        <v>2624</v>
      </c>
      <c r="AB98" s="223" t="s">
        <v>2624</v>
      </c>
      <c r="AC98" s="223" t="s">
        <v>2624</v>
      </c>
      <c r="AD98" s="223" t="s">
        <v>2624</v>
      </c>
      <c r="AE98" s="223" t="s">
        <v>2624</v>
      </c>
      <c r="AF98" s="223" t="s">
        <v>2624</v>
      </c>
      <c r="AG98" s="223" t="s">
        <v>2624</v>
      </c>
      <c r="AH98" s="223" t="s">
        <v>2624</v>
      </c>
      <c r="AI98" s="223" t="s">
        <v>2624</v>
      </c>
      <c r="AJ98" s="223" t="s">
        <v>2624</v>
      </c>
      <c r="AK98" s="223" t="s">
        <v>2624</v>
      </c>
      <c r="AL98" s="223" t="s">
        <v>2624</v>
      </c>
      <c r="AM98" s="223" t="s">
        <v>2624</v>
      </c>
      <c r="AN98" s="223" t="s">
        <v>2624</v>
      </c>
      <c r="AO98" s="223" t="s">
        <v>2624</v>
      </c>
      <c r="AP98" s="223" t="s">
        <v>2624</v>
      </c>
      <c r="AQ98" s="223" t="s">
        <v>2624</v>
      </c>
      <c r="AR98" s="223" t="s">
        <v>2624</v>
      </c>
      <c r="AS98" s="223" t="s">
        <v>2624</v>
      </c>
      <c r="AT98" s="223" t="s">
        <v>2624</v>
      </c>
      <c r="AU98" s="223" t="s">
        <v>2624</v>
      </c>
    </row>
    <row r="99" spans="2:47" ht="31.5" hidden="1">
      <c r="B99" s="215" t="s">
        <v>2917</v>
      </c>
      <c r="C99" s="216" t="s">
        <v>2918</v>
      </c>
      <c r="D99" s="216" t="s">
        <v>2834</v>
      </c>
      <c r="E99" s="216" t="s">
        <v>2784</v>
      </c>
      <c r="F99" s="216" t="s">
        <v>2785</v>
      </c>
      <c r="G99" s="216" t="s">
        <v>2916</v>
      </c>
      <c r="H99" s="216" t="s">
        <v>2900</v>
      </c>
      <c r="I99" s="216" t="s">
        <v>2623</v>
      </c>
      <c r="J99" s="219">
        <v>287.16258022388485</v>
      </c>
      <c r="K99" s="219">
        <v>304.7899015994833</v>
      </c>
      <c r="L99" s="219">
        <v>299.91180000928415</v>
      </c>
      <c r="M99" s="219">
        <v>319.84355178793345</v>
      </c>
      <c r="N99" s="219">
        <v>357.06339738918655</v>
      </c>
      <c r="O99" s="219">
        <v>398.36084944962835</v>
      </c>
      <c r="P99" s="219">
        <v>380.87282228843935</v>
      </c>
      <c r="Q99" s="219">
        <v>378.4130552509713</v>
      </c>
      <c r="R99" s="219">
        <v>469.96379530140257</v>
      </c>
      <c r="S99" s="217">
        <v>445.2504980990999</v>
      </c>
      <c r="T99" s="218">
        <v>484.77920478898415</v>
      </c>
      <c r="U99" s="218">
        <v>521.13558824198674</v>
      </c>
      <c r="V99" s="218">
        <v>569.86481988513628</v>
      </c>
      <c r="W99" s="218">
        <v>603.17276797996817</v>
      </c>
      <c r="X99" s="218">
        <v>626.12345846038056</v>
      </c>
      <c r="Y99" s="219" t="s">
        <v>2624</v>
      </c>
      <c r="Z99" s="219" t="s">
        <v>2624</v>
      </c>
      <c r="AA99" s="219" t="s">
        <v>2624</v>
      </c>
      <c r="AB99" s="219" t="s">
        <v>2624</v>
      </c>
      <c r="AC99" s="219" t="s">
        <v>2624</v>
      </c>
      <c r="AD99" s="219" t="s">
        <v>2624</v>
      </c>
      <c r="AE99" s="219" t="s">
        <v>2624</v>
      </c>
      <c r="AF99" s="219" t="s">
        <v>2624</v>
      </c>
      <c r="AG99" s="219" t="s">
        <v>2624</v>
      </c>
      <c r="AH99" s="219" t="s">
        <v>2624</v>
      </c>
      <c r="AI99" s="219" t="s">
        <v>2624</v>
      </c>
      <c r="AJ99" s="219" t="s">
        <v>2624</v>
      </c>
      <c r="AK99" s="219" t="s">
        <v>2624</v>
      </c>
      <c r="AL99" s="219" t="s">
        <v>2624</v>
      </c>
      <c r="AM99" s="219" t="s">
        <v>2624</v>
      </c>
      <c r="AN99" s="219" t="s">
        <v>2624</v>
      </c>
      <c r="AO99" s="219" t="s">
        <v>2624</v>
      </c>
      <c r="AP99" s="219" t="s">
        <v>2624</v>
      </c>
      <c r="AQ99" s="219" t="s">
        <v>2624</v>
      </c>
      <c r="AR99" s="219" t="s">
        <v>2624</v>
      </c>
      <c r="AS99" s="219" t="s">
        <v>2624</v>
      </c>
      <c r="AT99" s="219" t="s">
        <v>2624</v>
      </c>
      <c r="AU99" s="219" t="s">
        <v>2624</v>
      </c>
    </row>
    <row r="100" spans="2:47" ht="31.5" hidden="1">
      <c r="B100" s="220" t="s">
        <v>2919</v>
      </c>
      <c r="C100" s="221" t="s">
        <v>2920</v>
      </c>
      <c r="D100" s="221" t="s">
        <v>2619</v>
      </c>
      <c r="E100" s="221" t="s">
        <v>2816</v>
      </c>
      <c r="F100" s="221" t="s">
        <v>2921</v>
      </c>
      <c r="G100" s="221" t="s">
        <v>2922</v>
      </c>
      <c r="H100" s="221" t="s">
        <v>2619</v>
      </c>
      <c r="I100" s="221" t="s">
        <v>2623</v>
      </c>
      <c r="J100" s="223">
        <v>4784.1000000000004</v>
      </c>
      <c r="K100" s="223">
        <v>4506.2</v>
      </c>
      <c r="L100" s="223">
        <v>4310.3</v>
      </c>
      <c r="M100" s="223">
        <v>4120.2</v>
      </c>
      <c r="N100" s="223">
        <v>3974.1</v>
      </c>
      <c r="O100" s="223">
        <v>3480.8</v>
      </c>
      <c r="P100" s="223">
        <v>3172.3</v>
      </c>
      <c r="Q100" s="223">
        <v>2895.7</v>
      </c>
      <c r="R100" s="222">
        <v>2647</v>
      </c>
      <c r="S100" s="222">
        <v>2405</v>
      </c>
      <c r="T100" s="218">
        <v>2140</v>
      </c>
      <c r="U100" s="218">
        <v>1983</v>
      </c>
      <c r="V100" s="218">
        <v>1789</v>
      </c>
      <c r="W100" s="218">
        <v>1620</v>
      </c>
      <c r="X100" s="218">
        <v>1475</v>
      </c>
      <c r="Y100" s="223" t="s">
        <v>2624</v>
      </c>
      <c r="Z100" s="223" t="s">
        <v>2624</v>
      </c>
      <c r="AA100" s="223" t="s">
        <v>2624</v>
      </c>
      <c r="AB100" s="223" t="s">
        <v>2624</v>
      </c>
      <c r="AC100" s="223" t="s">
        <v>2624</v>
      </c>
      <c r="AD100" s="223" t="s">
        <v>2624</v>
      </c>
      <c r="AE100" s="223" t="s">
        <v>2624</v>
      </c>
      <c r="AF100" s="223" t="s">
        <v>2624</v>
      </c>
      <c r="AG100" s="223" t="s">
        <v>2624</v>
      </c>
      <c r="AH100" s="223" t="s">
        <v>2624</v>
      </c>
      <c r="AI100" s="223" t="s">
        <v>2624</v>
      </c>
      <c r="AJ100" s="223" t="s">
        <v>2624</v>
      </c>
      <c r="AK100" s="223" t="s">
        <v>2624</v>
      </c>
      <c r="AL100" s="223" t="s">
        <v>2624</v>
      </c>
      <c r="AM100" s="223" t="s">
        <v>2624</v>
      </c>
      <c r="AN100" s="223" t="s">
        <v>2624</v>
      </c>
      <c r="AO100" s="223" t="s">
        <v>2624</v>
      </c>
      <c r="AP100" s="223" t="s">
        <v>2624</v>
      </c>
      <c r="AQ100" s="223" t="s">
        <v>2624</v>
      </c>
      <c r="AR100" s="223" t="s">
        <v>2624</v>
      </c>
      <c r="AS100" s="223" t="s">
        <v>2624</v>
      </c>
      <c r="AT100" s="223" t="s">
        <v>2624</v>
      </c>
      <c r="AU100" s="223" t="s">
        <v>2624</v>
      </c>
    </row>
    <row r="101" spans="2:47" ht="31.5" hidden="1">
      <c r="B101" s="215" t="s">
        <v>2923</v>
      </c>
      <c r="C101" s="216" t="s">
        <v>2924</v>
      </c>
      <c r="D101" s="216" t="s">
        <v>2619</v>
      </c>
      <c r="E101" s="216" t="s">
        <v>2619</v>
      </c>
      <c r="F101" s="216" t="s">
        <v>2925</v>
      </c>
      <c r="G101" s="216" t="s">
        <v>2926</v>
      </c>
      <c r="H101" s="216" t="s">
        <v>2619</v>
      </c>
      <c r="I101" s="216" t="s">
        <v>2623</v>
      </c>
      <c r="J101" s="219">
        <v>-2.9790000000000001</v>
      </c>
      <c r="K101" s="219">
        <v>-5.8079999999999998</v>
      </c>
      <c r="L101" s="219">
        <v>-4.3479999999999999</v>
      </c>
      <c r="M101" s="217">
        <v>-4.4000000000000004</v>
      </c>
      <c r="N101" s="217">
        <v>-3.5</v>
      </c>
      <c r="O101" s="217">
        <v>-12.4</v>
      </c>
      <c r="P101" s="217">
        <v>-8.9</v>
      </c>
      <c r="Q101" s="217">
        <v>-8.6999999999999993</v>
      </c>
      <c r="R101" s="217">
        <v>-8.6</v>
      </c>
      <c r="S101" s="217">
        <v>-9.1</v>
      </c>
      <c r="T101" s="218">
        <v>-11</v>
      </c>
      <c r="U101" s="218">
        <v>-7.3</v>
      </c>
      <c r="V101" s="218">
        <v>-9.8000000000000007</v>
      </c>
      <c r="W101" s="218">
        <v>-9.4</v>
      </c>
      <c r="X101" s="218">
        <v>-9</v>
      </c>
      <c r="Y101" s="219" t="s">
        <v>2624</v>
      </c>
      <c r="Z101" s="219" t="s">
        <v>2624</v>
      </c>
      <c r="AA101" s="219" t="s">
        <v>2624</v>
      </c>
      <c r="AB101" s="219" t="s">
        <v>2624</v>
      </c>
      <c r="AC101" s="219" t="s">
        <v>2624</v>
      </c>
      <c r="AD101" s="219" t="s">
        <v>2624</v>
      </c>
      <c r="AE101" s="219" t="s">
        <v>2624</v>
      </c>
      <c r="AF101" s="219" t="s">
        <v>2624</v>
      </c>
      <c r="AG101" s="219" t="s">
        <v>2624</v>
      </c>
      <c r="AH101" s="219" t="s">
        <v>2624</v>
      </c>
      <c r="AI101" s="219" t="s">
        <v>2624</v>
      </c>
      <c r="AJ101" s="219" t="s">
        <v>2624</v>
      </c>
      <c r="AK101" s="219" t="s">
        <v>2624</v>
      </c>
      <c r="AL101" s="219" t="s">
        <v>2624</v>
      </c>
      <c r="AM101" s="219" t="s">
        <v>2624</v>
      </c>
      <c r="AN101" s="219" t="s">
        <v>2624</v>
      </c>
      <c r="AO101" s="219" t="s">
        <v>2624</v>
      </c>
      <c r="AP101" s="219" t="s">
        <v>2624</v>
      </c>
      <c r="AQ101" s="219" t="s">
        <v>2624</v>
      </c>
      <c r="AR101" s="219" t="s">
        <v>2624</v>
      </c>
      <c r="AS101" s="219" t="s">
        <v>2624</v>
      </c>
      <c r="AT101" s="219" t="s">
        <v>2624</v>
      </c>
      <c r="AU101" s="219" t="s">
        <v>2624</v>
      </c>
    </row>
    <row r="102" spans="2:47" ht="31.5" hidden="1">
      <c r="B102" s="220" t="s">
        <v>2927</v>
      </c>
      <c r="C102" s="221" t="s">
        <v>2928</v>
      </c>
      <c r="D102" s="221" t="s">
        <v>2619</v>
      </c>
      <c r="E102" s="221" t="s">
        <v>2619</v>
      </c>
      <c r="F102" s="221" t="s">
        <v>2636</v>
      </c>
      <c r="G102" s="221" t="s">
        <v>2929</v>
      </c>
      <c r="H102" s="221" t="s">
        <v>2619</v>
      </c>
      <c r="I102" s="221" t="s">
        <v>2623</v>
      </c>
      <c r="J102" s="223">
        <v>9.5489999999999995</v>
      </c>
      <c r="K102" s="223">
        <v>8.9130000000000003</v>
      </c>
      <c r="L102" s="223">
        <v>8.4529999999999994</v>
      </c>
      <c r="M102" s="222">
        <v>8.0299999999999994</v>
      </c>
      <c r="N102" s="222">
        <v>7.71</v>
      </c>
      <c r="O102" s="222">
        <v>6.74</v>
      </c>
      <c r="P102" s="222">
        <v>6.12</v>
      </c>
      <c r="Q102" s="222">
        <v>5.59</v>
      </c>
      <c r="R102" s="222">
        <v>5.1100000000000003</v>
      </c>
      <c r="S102" s="222">
        <v>4.6399999999999997</v>
      </c>
      <c r="T102" s="218">
        <v>4.13</v>
      </c>
      <c r="U102" s="218">
        <v>3.83</v>
      </c>
      <c r="V102" s="218">
        <v>3.46</v>
      </c>
      <c r="W102" s="218">
        <v>3.14</v>
      </c>
      <c r="X102" s="218">
        <v>2.86</v>
      </c>
      <c r="Y102" s="223" t="s">
        <v>2624</v>
      </c>
      <c r="Z102" s="223" t="s">
        <v>2624</v>
      </c>
      <c r="AA102" s="223" t="s">
        <v>2624</v>
      </c>
      <c r="AB102" s="223" t="s">
        <v>2624</v>
      </c>
      <c r="AC102" s="223" t="s">
        <v>2624</v>
      </c>
      <c r="AD102" s="223" t="s">
        <v>2624</v>
      </c>
      <c r="AE102" s="223" t="s">
        <v>2624</v>
      </c>
      <c r="AF102" s="223" t="s">
        <v>2624</v>
      </c>
      <c r="AG102" s="223" t="s">
        <v>2624</v>
      </c>
      <c r="AH102" s="223" t="s">
        <v>2624</v>
      </c>
      <c r="AI102" s="223" t="s">
        <v>2624</v>
      </c>
      <c r="AJ102" s="223" t="s">
        <v>2624</v>
      </c>
      <c r="AK102" s="223" t="s">
        <v>2624</v>
      </c>
      <c r="AL102" s="223" t="s">
        <v>2624</v>
      </c>
      <c r="AM102" s="223" t="s">
        <v>2624</v>
      </c>
      <c r="AN102" s="223" t="s">
        <v>2624</v>
      </c>
      <c r="AO102" s="223" t="s">
        <v>2624</v>
      </c>
      <c r="AP102" s="223" t="s">
        <v>2624</v>
      </c>
      <c r="AQ102" s="223" t="s">
        <v>2624</v>
      </c>
      <c r="AR102" s="223" t="s">
        <v>2624</v>
      </c>
      <c r="AS102" s="223" t="s">
        <v>2624</v>
      </c>
      <c r="AT102" s="223" t="s">
        <v>2624</v>
      </c>
      <c r="AU102" s="223" t="s">
        <v>2624</v>
      </c>
    </row>
    <row r="103" spans="2:47" ht="42" hidden="1">
      <c r="B103" s="215" t="s">
        <v>2930</v>
      </c>
      <c r="C103" s="216" t="s">
        <v>2931</v>
      </c>
      <c r="D103" s="216" t="s">
        <v>2619</v>
      </c>
      <c r="E103" s="216" t="s">
        <v>2619</v>
      </c>
      <c r="F103" s="216" t="s">
        <v>2636</v>
      </c>
      <c r="G103" s="216" t="s">
        <v>2932</v>
      </c>
      <c r="H103" s="216" t="s">
        <v>2619</v>
      </c>
      <c r="I103" s="216" t="s">
        <v>2623</v>
      </c>
      <c r="J103" s="219">
        <v>56.469000000000001</v>
      </c>
      <c r="K103" s="219">
        <v>50.981000000000002</v>
      </c>
      <c r="L103" s="219">
        <v>45.954000000000001</v>
      </c>
      <c r="M103" s="217">
        <v>41.5</v>
      </c>
      <c r="N103" s="217">
        <v>38.4</v>
      </c>
      <c r="O103" s="217">
        <v>32.4</v>
      </c>
      <c r="P103" s="217">
        <v>28.2</v>
      </c>
      <c r="Q103" s="217">
        <v>24.1</v>
      </c>
      <c r="R103" s="217">
        <v>21.8</v>
      </c>
      <c r="S103" s="217">
        <v>19</v>
      </c>
      <c r="T103" s="218">
        <v>16.399999999999999</v>
      </c>
      <c r="U103" s="218">
        <v>14.8</v>
      </c>
      <c r="V103" s="218">
        <v>13</v>
      </c>
      <c r="W103" s="218">
        <v>11.6</v>
      </c>
      <c r="X103" s="219" t="s">
        <v>2624</v>
      </c>
      <c r="Y103" s="219" t="s">
        <v>2624</v>
      </c>
      <c r="Z103" s="219" t="s">
        <v>2624</v>
      </c>
      <c r="AA103" s="219" t="s">
        <v>2624</v>
      </c>
      <c r="AB103" s="219" t="s">
        <v>2624</v>
      </c>
      <c r="AC103" s="219" t="s">
        <v>2624</v>
      </c>
      <c r="AD103" s="219" t="s">
        <v>2624</v>
      </c>
      <c r="AE103" s="219" t="s">
        <v>2624</v>
      </c>
      <c r="AF103" s="219" t="s">
        <v>2624</v>
      </c>
      <c r="AG103" s="219" t="s">
        <v>2624</v>
      </c>
      <c r="AH103" s="219" t="s">
        <v>2624</v>
      </c>
      <c r="AI103" s="219" t="s">
        <v>2624</v>
      </c>
      <c r="AJ103" s="219" t="s">
        <v>2624</v>
      </c>
      <c r="AK103" s="219" t="s">
        <v>2624</v>
      </c>
      <c r="AL103" s="219" t="s">
        <v>2624</v>
      </c>
      <c r="AM103" s="219" t="s">
        <v>2624</v>
      </c>
      <c r="AN103" s="219" t="s">
        <v>2624</v>
      </c>
      <c r="AO103" s="219" t="s">
        <v>2624</v>
      </c>
      <c r="AP103" s="219" t="s">
        <v>2624</v>
      </c>
      <c r="AQ103" s="219" t="s">
        <v>2624</v>
      </c>
      <c r="AR103" s="219" t="s">
        <v>2624</v>
      </c>
      <c r="AS103" s="219" t="s">
        <v>2624</v>
      </c>
      <c r="AT103" s="219" t="s">
        <v>2624</v>
      </c>
      <c r="AU103" s="219" t="s">
        <v>2624</v>
      </c>
    </row>
    <row r="104" spans="2:47" ht="42" hidden="1">
      <c r="B104" s="220" t="s">
        <v>2933</v>
      </c>
      <c r="C104" s="221" t="s">
        <v>2934</v>
      </c>
      <c r="D104" s="221" t="s">
        <v>2619</v>
      </c>
      <c r="E104" s="221" t="s">
        <v>2619</v>
      </c>
      <c r="F104" s="221" t="s">
        <v>2636</v>
      </c>
      <c r="G104" s="221" t="s">
        <v>2935</v>
      </c>
      <c r="H104" s="221" t="s">
        <v>2619</v>
      </c>
      <c r="I104" s="221" t="s">
        <v>2623</v>
      </c>
      <c r="J104" s="223">
        <v>3.9079999999999999</v>
      </c>
      <c r="K104" s="223">
        <v>3.3330000000000002</v>
      </c>
      <c r="L104" s="223">
        <v>2.988</v>
      </c>
      <c r="M104" s="222">
        <v>2.7</v>
      </c>
      <c r="N104" s="222">
        <v>2.5</v>
      </c>
      <c r="O104" s="222">
        <v>2.1</v>
      </c>
      <c r="P104" s="222">
        <v>1.8</v>
      </c>
      <c r="Q104" s="222">
        <v>1.6</v>
      </c>
      <c r="R104" s="222">
        <v>1.4</v>
      </c>
      <c r="S104" s="222">
        <v>1.2</v>
      </c>
      <c r="T104" s="218">
        <v>1.1000000000000001</v>
      </c>
      <c r="U104" s="218">
        <v>1</v>
      </c>
      <c r="V104" s="218">
        <v>0.8</v>
      </c>
      <c r="W104" s="218">
        <v>0.8</v>
      </c>
      <c r="X104" s="218">
        <v>0.8</v>
      </c>
      <c r="Y104" s="223" t="s">
        <v>2624</v>
      </c>
      <c r="Z104" s="223" t="s">
        <v>2624</v>
      </c>
      <c r="AA104" s="223" t="s">
        <v>2624</v>
      </c>
      <c r="AB104" s="223" t="s">
        <v>2624</v>
      </c>
      <c r="AC104" s="223" t="s">
        <v>2624</v>
      </c>
      <c r="AD104" s="223" t="s">
        <v>2624</v>
      </c>
      <c r="AE104" s="223" t="s">
        <v>2624</v>
      </c>
      <c r="AF104" s="223" t="s">
        <v>2624</v>
      </c>
      <c r="AG104" s="223" t="s">
        <v>2624</v>
      </c>
      <c r="AH104" s="223" t="s">
        <v>2624</v>
      </c>
      <c r="AI104" s="223" t="s">
        <v>2624</v>
      </c>
      <c r="AJ104" s="223" t="s">
        <v>2624</v>
      </c>
      <c r="AK104" s="223" t="s">
        <v>2624</v>
      </c>
      <c r="AL104" s="223" t="s">
        <v>2624</v>
      </c>
      <c r="AM104" s="223" t="s">
        <v>2624</v>
      </c>
      <c r="AN104" s="223" t="s">
        <v>2624</v>
      </c>
      <c r="AO104" s="223" t="s">
        <v>2624</v>
      </c>
      <c r="AP104" s="223" t="s">
        <v>2624</v>
      </c>
      <c r="AQ104" s="223" t="s">
        <v>2624</v>
      </c>
      <c r="AR104" s="223" t="s">
        <v>2624</v>
      </c>
      <c r="AS104" s="223" t="s">
        <v>2624</v>
      </c>
      <c r="AT104" s="223" t="s">
        <v>2624</v>
      </c>
      <c r="AU104" s="223" t="s">
        <v>2624</v>
      </c>
    </row>
    <row r="105" spans="2:47" ht="63" hidden="1">
      <c r="B105" s="215" t="s">
        <v>2936</v>
      </c>
      <c r="C105" s="216" t="s">
        <v>2937</v>
      </c>
      <c r="D105" s="216" t="s">
        <v>2619</v>
      </c>
      <c r="E105" s="216" t="s">
        <v>2619</v>
      </c>
      <c r="F105" s="216" t="s">
        <v>2938</v>
      </c>
      <c r="G105" s="216" t="s">
        <v>2939</v>
      </c>
      <c r="H105" s="216" t="s">
        <v>2619</v>
      </c>
      <c r="I105" s="216" t="s">
        <v>2623</v>
      </c>
      <c r="J105" s="219">
        <v>3330</v>
      </c>
      <c r="K105" s="219">
        <v>3359</v>
      </c>
      <c r="L105" s="219">
        <v>3376</v>
      </c>
      <c r="M105" s="219">
        <v>3381</v>
      </c>
      <c r="N105" s="219">
        <v>3435</v>
      </c>
      <c r="O105" s="219">
        <v>3449</v>
      </c>
      <c r="P105" s="219">
        <v>3453</v>
      </c>
      <c r="Q105" s="217">
        <v>3480</v>
      </c>
      <c r="R105" s="217">
        <v>3540</v>
      </c>
      <c r="S105" s="217">
        <v>3580</v>
      </c>
      <c r="T105" s="218">
        <v>3620</v>
      </c>
      <c r="U105" s="218">
        <v>3670</v>
      </c>
      <c r="V105" s="218">
        <v>3720</v>
      </c>
      <c r="W105" s="218">
        <v>3770</v>
      </c>
      <c r="X105" s="218">
        <v>3820</v>
      </c>
      <c r="Y105" s="219" t="s">
        <v>2624</v>
      </c>
      <c r="Z105" s="219" t="s">
        <v>2624</v>
      </c>
      <c r="AA105" s="219" t="s">
        <v>2624</v>
      </c>
      <c r="AB105" s="219" t="s">
        <v>2624</v>
      </c>
      <c r="AC105" s="219" t="s">
        <v>2624</v>
      </c>
      <c r="AD105" s="219" t="s">
        <v>2624</v>
      </c>
      <c r="AE105" s="219" t="s">
        <v>2624</v>
      </c>
      <c r="AF105" s="219" t="s">
        <v>2624</v>
      </c>
      <c r="AG105" s="219" t="s">
        <v>2624</v>
      </c>
      <c r="AH105" s="219" t="s">
        <v>2624</v>
      </c>
      <c r="AI105" s="219" t="s">
        <v>2624</v>
      </c>
      <c r="AJ105" s="219" t="s">
        <v>2624</v>
      </c>
      <c r="AK105" s="219" t="s">
        <v>2624</v>
      </c>
      <c r="AL105" s="219" t="s">
        <v>2624</v>
      </c>
      <c r="AM105" s="219" t="s">
        <v>2624</v>
      </c>
      <c r="AN105" s="219" t="s">
        <v>2624</v>
      </c>
      <c r="AO105" s="219" t="s">
        <v>2624</v>
      </c>
      <c r="AP105" s="219" t="s">
        <v>2624</v>
      </c>
      <c r="AQ105" s="219" t="s">
        <v>2624</v>
      </c>
      <c r="AR105" s="219" t="s">
        <v>2624</v>
      </c>
      <c r="AS105" s="219" t="s">
        <v>2624</v>
      </c>
      <c r="AT105" s="219" t="s">
        <v>2624</v>
      </c>
      <c r="AU105" s="219" t="s">
        <v>2624</v>
      </c>
    </row>
    <row r="106" spans="2:47" ht="21" hidden="1">
      <c r="B106" s="220" t="s">
        <v>2940</v>
      </c>
      <c r="C106" s="221" t="s">
        <v>2941</v>
      </c>
      <c r="D106" s="221" t="s">
        <v>2619</v>
      </c>
      <c r="E106" s="221" t="s">
        <v>2619</v>
      </c>
      <c r="F106" s="221" t="s">
        <v>2942</v>
      </c>
      <c r="G106" s="221" t="s">
        <v>2943</v>
      </c>
      <c r="H106" s="221" t="s">
        <v>2619</v>
      </c>
      <c r="I106" s="221" t="s">
        <v>2623</v>
      </c>
      <c r="J106" s="223">
        <v>178.9</v>
      </c>
      <c r="K106" s="223">
        <v>175</v>
      </c>
      <c r="L106" s="223">
        <v>168.4</v>
      </c>
      <c r="M106" s="223">
        <v>165.2</v>
      </c>
      <c r="N106" s="223">
        <v>160.1</v>
      </c>
      <c r="O106" s="223">
        <v>154.30000000000001</v>
      </c>
      <c r="P106" s="223">
        <v>151.80000000000001</v>
      </c>
      <c r="Q106" s="223" t="s">
        <v>2624</v>
      </c>
      <c r="R106" s="223" t="s">
        <v>2624</v>
      </c>
      <c r="S106" s="223" t="s">
        <v>2624</v>
      </c>
      <c r="T106" s="223" t="s">
        <v>2624</v>
      </c>
      <c r="U106" s="223" t="s">
        <v>2624</v>
      </c>
      <c r="V106" s="223" t="s">
        <v>2624</v>
      </c>
      <c r="W106" s="223" t="s">
        <v>2624</v>
      </c>
      <c r="X106" s="223" t="s">
        <v>2624</v>
      </c>
      <c r="Y106" s="223" t="s">
        <v>2624</v>
      </c>
      <c r="Z106" s="223" t="s">
        <v>2624</v>
      </c>
      <c r="AA106" s="223" t="s">
        <v>2624</v>
      </c>
      <c r="AB106" s="223" t="s">
        <v>2624</v>
      </c>
      <c r="AC106" s="223" t="s">
        <v>2624</v>
      </c>
      <c r="AD106" s="223" t="s">
        <v>2624</v>
      </c>
      <c r="AE106" s="223" t="s">
        <v>2624</v>
      </c>
      <c r="AF106" s="223" t="s">
        <v>2624</v>
      </c>
      <c r="AG106" s="223" t="s">
        <v>2624</v>
      </c>
      <c r="AH106" s="223" t="s">
        <v>2624</v>
      </c>
      <c r="AI106" s="223" t="s">
        <v>2624</v>
      </c>
      <c r="AJ106" s="223" t="s">
        <v>2624</v>
      </c>
      <c r="AK106" s="223" t="s">
        <v>2624</v>
      </c>
      <c r="AL106" s="223" t="s">
        <v>2624</v>
      </c>
      <c r="AM106" s="223" t="s">
        <v>2624</v>
      </c>
      <c r="AN106" s="223" t="s">
        <v>2624</v>
      </c>
      <c r="AO106" s="223" t="s">
        <v>2624</v>
      </c>
      <c r="AP106" s="223" t="s">
        <v>2624</v>
      </c>
      <c r="AQ106" s="223" t="s">
        <v>2624</v>
      </c>
      <c r="AR106" s="223" t="s">
        <v>2624</v>
      </c>
      <c r="AS106" s="223" t="s">
        <v>2624</v>
      </c>
      <c r="AT106" s="223" t="s">
        <v>2624</v>
      </c>
      <c r="AU106" s="223" t="s">
        <v>2624</v>
      </c>
    </row>
    <row r="107" spans="2:47" ht="73.5" hidden="1">
      <c r="B107" s="215" t="s">
        <v>2944</v>
      </c>
      <c r="C107" s="216" t="s">
        <v>2945</v>
      </c>
      <c r="D107" s="216" t="s">
        <v>2619</v>
      </c>
      <c r="E107" s="216" t="s">
        <v>2619</v>
      </c>
      <c r="F107" s="216" t="s">
        <v>2769</v>
      </c>
      <c r="G107" s="216" t="s">
        <v>2946</v>
      </c>
      <c r="H107" s="216" t="s">
        <v>2619</v>
      </c>
      <c r="I107" s="216" t="s">
        <v>2623</v>
      </c>
      <c r="J107" s="217">
        <v>4</v>
      </c>
      <c r="K107" s="217">
        <v>4</v>
      </c>
      <c r="L107" s="217">
        <v>4</v>
      </c>
      <c r="M107" s="217">
        <v>4</v>
      </c>
      <c r="N107" s="217">
        <v>4</v>
      </c>
      <c r="O107" s="217">
        <v>4</v>
      </c>
      <c r="P107" s="217">
        <v>4</v>
      </c>
      <c r="Q107" s="217">
        <v>4</v>
      </c>
      <c r="R107" s="217">
        <v>4</v>
      </c>
      <c r="S107" s="217">
        <v>4</v>
      </c>
      <c r="T107" s="218">
        <v>4</v>
      </c>
      <c r="U107" s="218">
        <v>4</v>
      </c>
      <c r="V107" s="218">
        <v>4</v>
      </c>
      <c r="W107" s="218">
        <v>4</v>
      </c>
      <c r="X107" s="218">
        <v>4</v>
      </c>
      <c r="Y107" s="219" t="s">
        <v>2624</v>
      </c>
      <c r="Z107" s="219" t="s">
        <v>2624</v>
      </c>
      <c r="AA107" s="219" t="s">
        <v>2624</v>
      </c>
      <c r="AB107" s="219" t="s">
        <v>2624</v>
      </c>
      <c r="AC107" s="219" t="s">
        <v>2624</v>
      </c>
      <c r="AD107" s="219" t="s">
        <v>2624</v>
      </c>
      <c r="AE107" s="219" t="s">
        <v>2624</v>
      </c>
      <c r="AF107" s="219" t="s">
        <v>2624</v>
      </c>
      <c r="AG107" s="219" t="s">
        <v>2624</v>
      </c>
      <c r="AH107" s="219" t="s">
        <v>2624</v>
      </c>
      <c r="AI107" s="219" t="s">
        <v>2624</v>
      </c>
      <c r="AJ107" s="219" t="s">
        <v>2624</v>
      </c>
      <c r="AK107" s="219" t="s">
        <v>2624</v>
      </c>
      <c r="AL107" s="219" t="s">
        <v>2624</v>
      </c>
      <c r="AM107" s="219" t="s">
        <v>2624</v>
      </c>
      <c r="AN107" s="219" t="s">
        <v>2624</v>
      </c>
      <c r="AO107" s="219" t="s">
        <v>2624</v>
      </c>
      <c r="AP107" s="219" t="s">
        <v>2624</v>
      </c>
      <c r="AQ107" s="219" t="s">
        <v>2624</v>
      </c>
      <c r="AR107" s="219" t="s">
        <v>2624</v>
      </c>
      <c r="AS107" s="219" t="s">
        <v>2624</v>
      </c>
      <c r="AT107" s="219" t="s">
        <v>2624</v>
      </c>
      <c r="AU107" s="219" t="s">
        <v>2624</v>
      </c>
    </row>
    <row r="108" spans="2:47" ht="283.5" hidden="1">
      <c r="B108" s="220" t="s">
        <v>2947</v>
      </c>
      <c r="C108" s="221" t="s">
        <v>2948</v>
      </c>
      <c r="D108" s="221" t="s">
        <v>2619</v>
      </c>
      <c r="E108" s="221" t="s">
        <v>2619</v>
      </c>
      <c r="F108" s="221" t="s">
        <v>2619</v>
      </c>
      <c r="G108" s="221" t="s">
        <v>2949</v>
      </c>
      <c r="H108" s="221" t="s">
        <v>2841</v>
      </c>
      <c r="I108" s="221" t="s">
        <v>2623</v>
      </c>
      <c r="J108" s="223">
        <v>8.4019999999999992</v>
      </c>
      <c r="K108" s="223">
        <v>8.1739999999999995</v>
      </c>
      <c r="L108" s="223">
        <v>7.9329999999999998</v>
      </c>
      <c r="M108" s="223">
        <v>7.8159999999999998</v>
      </c>
      <c r="N108" s="223">
        <v>7.8940000000000001</v>
      </c>
      <c r="O108" s="223">
        <v>7.9740000000000002</v>
      </c>
      <c r="P108" s="223">
        <v>7.8070000000000004</v>
      </c>
      <c r="Q108" s="223">
        <v>7.5869999999999997</v>
      </c>
      <c r="R108" s="223">
        <v>7.5549999999999997</v>
      </c>
      <c r="S108" s="223" t="s">
        <v>2624</v>
      </c>
      <c r="T108" s="223" t="s">
        <v>2624</v>
      </c>
      <c r="U108" s="223" t="s">
        <v>2624</v>
      </c>
      <c r="V108" s="223" t="s">
        <v>2624</v>
      </c>
      <c r="W108" s="223" t="s">
        <v>2624</v>
      </c>
      <c r="X108" s="223" t="s">
        <v>2624</v>
      </c>
      <c r="Y108" s="223" t="s">
        <v>2624</v>
      </c>
      <c r="Z108" s="223" t="s">
        <v>2624</v>
      </c>
      <c r="AA108" s="223" t="s">
        <v>2624</v>
      </c>
      <c r="AB108" s="223" t="s">
        <v>2624</v>
      </c>
      <c r="AC108" s="223" t="s">
        <v>2624</v>
      </c>
      <c r="AD108" s="223" t="s">
        <v>2624</v>
      </c>
      <c r="AE108" s="223" t="s">
        <v>2624</v>
      </c>
      <c r="AF108" s="223" t="s">
        <v>2624</v>
      </c>
      <c r="AG108" s="223" t="s">
        <v>2624</v>
      </c>
      <c r="AH108" s="223" t="s">
        <v>2624</v>
      </c>
      <c r="AI108" s="223" t="s">
        <v>2624</v>
      </c>
      <c r="AJ108" s="223" t="s">
        <v>2624</v>
      </c>
      <c r="AK108" s="223" t="s">
        <v>2624</v>
      </c>
      <c r="AL108" s="223" t="s">
        <v>2624</v>
      </c>
      <c r="AM108" s="223" t="s">
        <v>2624</v>
      </c>
      <c r="AN108" s="223" t="s">
        <v>2624</v>
      </c>
      <c r="AO108" s="223" t="s">
        <v>2624</v>
      </c>
      <c r="AP108" s="223" t="s">
        <v>2624</v>
      </c>
      <c r="AQ108" s="223" t="s">
        <v>2624</v>
      </c>
      <c r="AR108" s="223" t="s">
        <v>2624</v>
      </c>
      <c r="AS108" s="223" t="s">
        <v>2624</v>
      </c>
      <c r="AT108" s="223" t="s">
        <v>2624</v>
      </c>
      <c r="AU108" s="223" t="s">
        <v>2624</v>
      </c>
    </row>
    <row r="109" spans="2:47" ht="147" hidden="1">
      <c r="B109" s="215" t="s">
        <v>2950</v>
      </c>
      <c r="C109" s="216" t="s">
        <v>2951</v>
      </c>
      <c r="D109" s="216" t="s">
        <v>2834</v>
      </c>
      <c r="E109" s="216" t="s">
        <v>2784</v>
      </c>
      <c r="F109" s="216" t="s">
        <v>2952</v>
      </c>
      <c r="G109" s="216" t="s">
        <v>2953</v>
      </c>
      <c r="H109" s="216" t="s">
        <v>2954</v>
      </c>
      <c r="I109" s="216" t="s">
        <v>2623</v>
      </c>
      <c r="J109" s="217">
        <v>-47.708599999999997</v>
      </c>
      <c r="K109" s="217">
        <v>-49.698999999999998</v>
      </c>
      <c r="L109" s="217">
        <v>-52.572000000000003</v>
      </c>
      <c r="M109" s="217">
        <v>-69.420100000000005</v>
      </c>
      <c r="N109" s="217">
        <v>-51.853000000000002</v>
      </c>
      <c r="O109" s="217">
        <v>-48.917800000000007</v>
      </c>
      <c r="P109" s="217">
        <v>-32.253300000000003</v>
      </c>
      <c r="Q109" s="217">
        <v>-72.714300000000009</v>
      </c>
      <c r="R109" s="217">
        <v>-23.633500000000002</v>
      </c>
      <c r="S109" s="217">
        <v>-41.908000000000001</v>
      </c>
      <c r="T109" s="218">
        <v>27.010400000000001</v>
      </c>
      <c r="U109" s="218">
        <v>0.95500000000000007</v>
      </c>
      <c r="V109" s="218">
        <v>-17.2425</v>
      </c>
      <c r="W109" s="218">
        <v>-15.940899999999999</v>
      </c>
      <c r="X109" s="218">
        <v>-17.688299999999998</v>
      </c>
      <c r="Y109" s="219" t="s">
        <v>2624</v>
      </c>
      <c r="Z109" s="219" t="s">
        <v>2624</v>
      </c>
      <c r="AA109" s="219" t="s">
        <v>2624</v>
      </c>
      <c r="AB109" s="219" t="s">
        <v>2624</v>
      </c>
      <c r="AC109" s="219" t="s">
        <v>2624</v>
      </c>
      <c r="AD109" s="219" t="s">
        <v>2624</v>
      </c>
      <c r="AE109" s="219" t="s">
        <v>2624</v>
      </c>
      <c r="AF109" s="219" t="s">
        <v>2624</v>
      </c>
      <c r="AG109" s="219" t="s">
        <v>2624</v>
      </c>
      <c r="AH109" s="219" t="s">
        <v>2624</v>
      </c>
      <c r="AI109" s="219" t="s">
        <v>2624</v>
      </c>
      <c r="AJ109" s="219" t="s">
        <v>2624</v>
      </c>
      <c r="AK109" s="219" t="s">
        <v>2624</v>
      </c>
      <c r="AL109" s="219" t="s">
        <v>2624</v>
      </c>
      <c r="AM109" s="219" t="s">
        <v>2624</v>
      </c>
      <c r="AN109" s="219" t="s">
        <v>2624</v>
      </c>
      <c r="AO109" s="219" t="s">
        <v>2624</v>
      </c>
      <c r="AP109" s="219" t="s">
        <v>2624</v>
      </c>
      <c r="AQ109" s="219" t="s">
        <v>2624</v>
      </c>
      <c r="AR109" s="219" t="s">
        <v>2624</v>
      </c>
      <c r="AS109" s="219" t="s">
        <v>2624</v>
      </c>
      <c r="AT109" s="219" t="s">
        <v>2624</v>
      </c>
      <c r="AU109" s="219" t="s">
        <v>2624</v>
      </c>
    </row>
    <row r="110" spans="2:47" ht="304.5" hidden="1">
      <c r="B110" s="220" t="s">
        <v>2955</v>
      </c>
      <c r="C110" s="221" t="s">
        <v>2956</v>
      </c>
      <c r="D110" s="221" t="s">
        <v>2834</v>
      </c>
      <c r="E110" s="221" t="s">
        <v>2809</v>
      </c>
      <c r="F110" s="221" t="s">
        <v>2957</v>
      </c>
      <c r="G110" s="221" t="s">
        <v>2958</v>
      </c>
      <c r="H110" s="221" t="s">
        <v>2959</v>
      </c>
      <c r="I110" s="221" t="s">
        <v>2623</v>
      </c>
      <c r="J110" s="223">
        <v>15169.3</v>
      </c>
      <c r="K110" s="223">
        <v>16265.8</v>
      </c>
      <c r="L110" s="223">
        <v>14474</v>
      </c>
      <c r="M110" s="223">
        <v>12475.8</v>
      </c>
      <c r="N110" s="223">
        <v>14029.8</v>
      </c>
      <c r="O110" s="223">
        <v>15288.1</v>
      </c>
      <c r="P110" s="223">
        <v>14972.7</v>
      </c>
      <c r="Q110" s="223">
        <v>24525.3</v>
      </c>
      <c r="R110" s="223" t="s">
        <v>2624</v>
      </c>
      <c r="S110" s="223" t="s">
        <v>2624</v>
      </c>
      <c r="T110" s="223" t="s">
        <v>2624</v>
      </c>
      <c r="U110" s="223" t="s">
        <v>2624</v>
      </c>
      <c r="V110" s="223" t="s">
        <v>2624</v>
      </c>
      <c r="W110" s="223" t="s">
        <v>2624</v>
      </c>
      <c r="X110" s="223" t="s">
        <v>2624</v>
      </c>
      <c r="Y110" s="223" t="s">
        <v>2624</v>
      </c>
      <c r="Z110" s="223" t="s">
        <v>2624</v>
      </c>
      <c r="AA110" s="223" t="s">
        <v>2624</v>
      </c>
      <c r="AB110" s="223" t="s">
        <v>2624</v>
      </c>
      <c r="AC110" s="223" t="s">
        <v>2624</v>
      </c>
      <c r="AD110" s="223" t="s">
        <v>2624</v>
      </c>
      <c r="AE110" s="223" t="s">
        <v>2624</v>
      </c>
      <c r="AF110" s="223" t="s">
        <v>2624</v>
      </c>
      <c r="AG110" s="223" t="s">
        <v>2624</v>
      </c>
      <c r="AH110" s="223" t="s">
        <v>2624</v>
      </c>
      <c r="AI110" s="223" t="s">
        <v>2624</v>
      </c>
      <c r="AJ110" s="223" t="s">
        <v>2624</v>
      </c>
      <c r="AK110" s="223" t="s">
        <v>2624</v>
      </c>
      <c r="AL110" s="223" t="s">
        <v>2624</v>
      </c>
      <c r="AM110" s="223" t="s">
        <v>2624</v>
      </c>
      <c r="AN110" s="223" t="s">
        <v>2624</v>
      </c>
      <c r="AO110" s="223" t="s">
        <v>2624</v>
      </c>
      <c r="AP110" s="223" t="s">
        <v>2624</v>
      </c>
      <c r="AQ110" s="223" t="s">
        <v>2624</v>
      </c>
      <c r="AR110" s="223" t="s">
        <v>2624</v>
      </c>
      <c r="AS110" s="223" t="s">
        <v>2624</v>
      </c>
      <c r="AT110" s="223" t="s">
        <v>2624</v>
      </c>
      <c r="AU110" s="223" t="s">
        <v>2624</v>
      </c>
    </row>
    <row r="111" spans="2:47" ht="304.5" hidden="1">
      <c r="B111" s="215" t="s">
        <v>2960</v>
      </c>
      <c r="C111" s="216" t="s">
        <v>2961</v>
      </c>
      <c r="D111" s="216" t="s">
        <v>2834</v>
      </c>
      <c r="E111" s="216" t="s">
        <v>2809</v>
      </c>
      <c r="F111" s="216" t="s">
        <v>2957</v>
      </c>
      <c r="G111" s="216" t="s">
        <v>2962</v>
      </c>
      <c r="H111" s="216" t="s">
        <v>2959</v>
      </c>
      <c r="I111" s="216" t="s">
        <v>2623</v>
      </c>
      <c r="J111" s="219">
        <v>380692.5</v>
      </c>
      <c r="K111" s="219">
        <v>395365.3</v>
      </c>
      <c r="L111" s="219">
        <v>375599.4</v>
      </c>
      <c r="M111" s="219">
        <v>363411.20000000001</v>
      </c>
      <c r="N111" s="219">
        <v>375796.8</v>
      </c>
      <c r="O111" s="219">
        <v>395730.2</v>
      </c>
      <c r="P111" s="219">
        <v>385884.8</v>
      </c>
      <c r="Q111" s="219">
        <v>437572.3</v>
      </c>
      <c r="R111" s="219" t="s">
        <v>2624</v>
      </c>
      <c r="S111" s="219" t="s">
        <v>2624</v>
      </c>
      <c r="T111" s="219" t="s">
        <v>2624</v>
      </c>
      <c r="U111" s="219" t="s">
        <v>2624</v>
      </c>
      <c r="V111" s="219" t="s">
        <v>2624</v>
      </c>
      <c r="W111" s="219" t="s">
        <v>2624</v>
      </c>
      <c r="X111" s="219" t="s">
        <v>2624</v>
      </c>
      <c r="Y111" s="219" t="s">
        <v>2624</v>
      </c>
      <c r="Z111" s="219" t="s">
        <v>2624</v>
      </c>
      <c r="AA111" s="219" t="s">
        <v>2624</v>
      </c>
      <c r="AB111" s="219" t="s">
        <v>2624</v>
      </c>
      <c r="AC111" s="219" t="s">
        <v>2624</v>
      </c>
      <c r="AD111" s="219" t="s">
        <v>2624</v>
      </c>
      <c r="AE111" s="219" t="s">
        <v>2624</v>
      </c>
      <c r="AF111" s="219" t="s">
        <v>2624</v>
      </c>
      <c r="AG111" s="219" t="s">
        <v>2624</v>
      </c>
      <c r="AH111" s="219" t="s">
        <v>2624</v>
      </c>
      <c r="AI111" s="219" t="s">
        <v>2624</v>
      </c>
      <c r="AJ111" s="219" t="s">
        <v>2624</v>
      </c>
      <c r="AK111" s="219" t="s">
        <v>2624</v>
      </c>
      <c r="AL111" s="219" t="s">
        <v>2624</v>
      </c>
      <c r="AM111" s="219" t="s">
        <v>2624</v>
      </c>
      <c r="AN111" s="219" t="s">
        <v>2624</v>
      </c>
      <c r="AO111" s="219" t="s">
        <v>2624</v>
      </c>
      <c r="AP111" s="219" t="s">
        <v>2624</v>
      </c>
      <c r="AQ111" s="219" t="s">
        <v>2624</v>
      </c>
      <c r="AR111" s="219" t="s">
        <v>2624</v>
      </c>
      <c r="AS111" s="219" t="s">
        <v>2624</v>
      </c>
      <c r="AT111" s="219" t="s">
        <v>2624</v>
      </c>
      <c r="AU111" s="219" t="s">
        <v>2624</v>
      </c>
    </row>
    <row r="112" spans="2:47" ht="304.5" hidden="1">
      <c r="B112" s="220" t="s">
        <v>2963</v>
      </c>
      <c r="C112" s="221" t="s">
        <v>2964</v>
      </c>
      <c r="D112" s="221" t="s">
        <v>2834</v>
      </c>
      <c r="E112" s="221" t="s">
        <v>2809</v>
      </c>
      <c r="F112" s="221" t="s">
        <v>2957</v>
      </c>
      <c r="G112" s="221" t="s">
        <v>2965</v>
      </c>
      <c r="H112" s="221" t="s">
        <v>2959</v>
      </c>
      <c r="I112" s="221" t="s">
        <v>2623</v>
      </c>
      <c r="J112" s="223">
        <v>11657.3</v>
      </c>
      <c r="K112" s="223">
        <v>16630</v>
      </c>
      <c r="L112" s="223">
        <v>17075.2</v>
      </c>
      <c r="M112" s="223">
        <v>15407.6</v>
      </c>
      <c r="N112" s="223">
        <v>17287.400000000001</v>
      </c>
      <c r="O112" s="223">
        <v>13238.7</v>
      </c>
      <c r="P112" s="223">
        <v>13717</v>
      </c>
      <c r="Q112" s="223">
        <v>31696</v>
      </c>
      <c r="R112" s="223" t="s">
        <v>2624</v>
      </c>
      <c r="S112" s="223" t="s">
        <v>2624</v>
      </c>
      <c r="T112" s="223" t="s">
        <v>2624</v>
      </c>
      <c r="U112" s="223" t="s">
        <v>2624</v>
      </c>
      <c r="V112" s="223" t="s">
        <v>2624</v>
      </c>
      <c r="W112" s="223" t="s">
        <v>2624</v>
      </c>
      <c r="X112" s="223" t="s">
        <v>2624</v>
      </c>
      <c r="Y112" s="223" t="s">
        <v>2624</v>
      </c>
      <c r="Z112" s="223" t="s">
        <v>2624</v>
      </c>
      <c r="AA112" s="223" t="s">
        <v>2624</v>
      </c>
      <c r="AB112" s="223" t="s">
        <v>2624</v>
      </c>
      <c r="AC112" s="223" t="s">
        <v>2624</v>
      </c>
      <c r="AD112" s="223" t="s">
        <v>2624</v>
      </c>
      <c r="AE112" s="223" t="s">
        <v>2624</v>
      </c>
      <c r="AF112" s="223" t="s">
        <v>2624</v>
      </c>
      <c r="AG112" s="223" t="s">
        <v>2624</v>
      </c>
      <c r="AH112" s="223" t="s">
        <v>2624</v>
      </c>
      <c r="AI112" s="223" t="s">
        <v>2624</v>
      </c>
      <c r="AJ112" s="223" t="s">
        <v>2624</v>
      </c>
      <c r="AK112" s="223" t="s">
        <v>2624</v>
      </c>
      <c r="AL112" s="223" t="s">
        <v>2624</v>
      </c>
      <c r="AM112" s="223" t="s">
        <v>2624</v>
      </c>
      <c r="AN112" s="223" t="s">
        <v>2624</v>
      </c>
      <c r="AO112" s="223" t="s">
        <v>2624</v>
      </c>
      <c r="AP112" s="223" t="s">
        <v>2624</v>
      </c>
      <c r="AQ112" s="223" t="s">
        <v>2624</v>
      </c>
      <c r="AR112" s="223" t="s">
        <v>2624</v>
      </c>
      <c r="AS112" s="223" t="s">
        <v>2624</v>
      </c>
      <c r="AT112" s="223" t="s">
        <v>2624</v>
      </c>
      <c r="AU112" s="223" t="s">
        <v>2624</v>
      </c>
    </row>
    <row r="113" spans="2:47" ht="304.5" hidden="1">
      <c r="B113" s="215" t="s">
        <v>2966</v>
      </c>
      <c r="C113" s="216" t="s">
        <v>2967</v>
      </c>
      <c r="D113" s="216" t="s">
        <v>2834</v>
      </c>
      <c r="E113" s="216" t="s">
        <v>2809</v>
      </c>
      <c r="F113" s="216" t="s">
        <v>2957</v>
      </c>
      <c r="G113" s="216" t="s">
        <v>2968</v>
      </c>
      <c r="H113" s="216" t="s">
        <v>2959</v>
      </c>
      <c r="I113" s="216" t="s">
        <v>2623</v>
      </c>
      <c r="J113" s="219">
        <v>59928.3</v>
      </c>
      <c r="K113" s="219">
        <v>68063</v>
      </c>
      <c r="L113" s="219">
        <v>73906.3</v>
      </c>
      <c r="M113" s="219">
        <v>80463.399999999994</v>
      </c>
      <c r="N113" s="219">
        <v>100581.5</v>
      </c>
      <c r="O113" s="219">
        <v>103071</v>
      </c>
      <c r="P113" s="219">
        <v>108434.6</v>
      </c>
      <c r="Q113" s="219">
        <v>135479.6</v>
      </c>
      <c r="R113" s="219" t="s">
        <v>2624</v>
      </c>
      <c r="S113" s="219" t="s">
        <v>2624</v>
      </c>
      <c r="T113" s="219" t="s">
        <v>2624</v>
      </c>
      <c r="U113" s="219" t="s">
        <v>2624</v>
      </c>
      <c r="V113" s="219" t="s">
        <v>2624</v>
      </c>
      <c r="W113" s="219" t="s">
        <v>2624</v>
      </c>
      <c r="X113" s="219" t="s">
        <v>2624</v>
      </c>
      <c r="Y113" s="219" t="s">
        <v>2624</v>
      </c>
      <c r="Z113" s="219" t="s">
        <v>2624</v>
      </c>
      <c r="AA113" s="219" t="s">
        <v>2624</v>
      </c>
      <c r="AB113" s="219" t="s">
        <v>2624</v>
      </c>
      <c r="AC113" s="219" t="s">
        <v>2624</v>
      </c>
      <c r="AD113" s="219" t="s">
        <v>2624</v>
      </c>
      <c r="AE113" s="219" t="s">
        <v>2624</v>
      </c>
      <c r="AF113" s="219" t="s">
        <v>2624</v>
      </c>
      <c r="AG113" s="219" t="s">
        <v>2624</v>
      </c>
      <c r="AH113" s="219" t="s">
        <v>2624</v>
      </c>
      <c r="AI113" s="219" t="s">
        <v>2624</v>
      </c>
      <c r="AJ113" s="219" t="s">
        <v>2624</v>
      </c>
      <c r="AK113" s="219" t="s">
        <v>2624</v>
      </c>
      <c r="AL113" s="219" t="s">
        <v>2624</v>
      </c>
      <c r="AM113" s="219" t="s">
        <v>2624</v>
      </c>
      <c r="AN113" s="219" t="s">
        <v>2624</v>
      </c>
      <c r="AO113" s="219" t="s">
        <v>2624</v>
      </c>
      <c r="AP113" s="219" t="s">
        <v>2624</v>
      </c>
      <c r="AQ113" s="219" t="s">
        <v>2624</v>
      </c>
      <c r="AR113" s="219" t="s">
        <v>2624</v>
      </c>
      <c r="AS113" s="219" t="s">
        <v>2624</v>
      </c>
      <c r="AT113" s="219" t="s">
        <v>2624</v>
      </c>
      <c r="AU113" s="219" t="s">
        <v>2624</v>
      </c>
    </row>
    <row r="114" spans="2:47" ht="304.5" hidden="1">
      <c r="B114" s="220" t="s">
        <v>2969</v>
      </c>
      <c r="C114" s="221" t="s">
        <v>2970</v>
      </c>
      <c r="D114" s="221" t="s">
        <v>2834</v>
      </c>
      <c r="E114" s="221" t="s">
        <v>2809</v>
      </c>
      <c r="F114" s="221" t="s">
        <v>2957</v>
      </c>
      <c r="G114" s="221" t="s">
        <v>2971</v>
      </c>
      <c r="H114" s="221" t="s">
        <v>2959</v>
      </c>
      <c r="I114" s="221" t="s">
        <v>2623</v>
      </c>
      <c r="J114" s="223">
        <v>213664</v>
      </c>
      <c r="K114" s="223">
        <v>215867.8</v>
      </c>
      <c r="L114" s="223">
        <v>207913</v>
      </c>
      <c r="M114" s="223">
        <v>206129</v>
      </c>
      <c r="N114" s="223">
        <v>224723</v>
      </c>
      <c r="O114" s="223">
        <v>235927.2</v>
      </c>
      <c r="P114" s="223">
        <v>233694.3</v>
      </c>
      <c r="Q114" s="223">
        <v>293555.40000000002</v>
      </c>
      <c r="R114" s="223" t="s">
        <v>2624</v>
      </c>
      <c r="S114" s="223" t="s">
        <v>2624</v>
      </c>
      <c r="T114" s="223" t="s">
        <v>2624</v>
      </c>
      <c r="U114" s="223" t="s">
        <v>2624</v>
      </c>
      <c r="V114" s="223" t="s">
        <v>2624</v>
      </c>
      <c r="W114" s="223" t="s">
        <v>2624</v>
      </c>
      <c r="X114" s="223" t="s">
        <v>2624</v>
      </c>
      <c r="Y114" s="223" t="s">
        <v>2624</v>
      </c>
      <c r="Z114" s="223" t="s">
        <v>2624</v>
      </c>
      <c r="AA114" s="223" t="s">
        <v>2624</v>
      </c>
      <c r="AB114" s="223" t="s">
        <v>2624</v>
      </c>
      <c r="AC114" s="223" t="s">
        <v>2624</v>
      </c>
      <c r="AD114" s="223" t="s">
        <v>2624</v>
      </c>
      <c r="AE114" s="223" t="s">
        <v>2624</v>
      </c>
      <c r="AF114" s="223" t="s">
        <v>2624</v>
      </c>
      <c r="AG114" s="223" t="s">
        <v>2624</v>
      </c>
      <c r="AH114" s="223" t="s">
        <v>2624</v>
      </c>
      <c r="AI114" s="223" t="s">
        <v>2624</v>
      </c>
      <c r="AJ114" s="223" t="s">
        <v>2624</v>
      </c>
      <c r="AK114" s="223" t="s">
        <v>2624</v>
      </c>
      <c r="AL114" s="223" t="s">
        <v>2624</v>
      </c>
      <c r="AM114" s="223" t="s">
        <v>2624</v>
      </c>
      <c r="AN114" s="223" t="s">
        <v>2624</v>
      </c>
      <c r="AO114" s="223" t="s">
        <v>2624</v>
      </c>
      <c r="AP114" s="223" t="s">
        <v>2624</v>
      </c>
      <c r="AQ114" s="223" t="s">
        <v>2624</v>
      </c>
      <c r="AR114" s="223" t="s">
        <v>2624</v>
      </c>
      <c r="AS114" s="223" t="s">
        <v>2624</v>
      </c>
      <c r="AT114" s="223" t="s">
        <v>2624</v>
      </c>
      <c r="AU114" s="223" t="s">
        <v>2624</v>
      </c>
    </row>
    <row r="115" spans="2:47" ht="304.5" hidden="1">
      <c r="B115" s="215" t="s">
        <v>2972</v>
      </c>
      <c r="C115" s="216" t="s">
        <v>2973</v>
      </c>
      <c r="D115" s="216" t="s">
        <v>2834</v>
      </c>
      <c r="E115" s="216" t="s">
        <v>2809</v>
      </c>
      <c r="F115" s="216" t="s">
        <v>2957</v>
      </c>
      <c r="G115" s="216" t="s">
        <v>2974</v>
      </c>
      <c r="H115" s="216" t="s">
        <v>2959</v>
      </c>
      <c r="I115" s="216" t="s">
        <v>2623</v>
      </c>
      <c r="J115" s="219">
        <v>153735.79999999999</v>
      </c>
      <c r="K115" s="219">
        <v>147804.79999999999</v>
      </c>
      <c r="L115" s="219">
        <v>134006.70000000001</v>
      </c>
      <c r="M115" s="219">
        <v>125665.60000000001</v>
      </c>
      <c r="N115" s="219">
        <v>124141.5</v>
      </c>
      <c r="O115" s="219">
        <v>132856.29999999999</v>
      </c>
      <c r="P115" s="219">
        <v>125259.7</v>
      </c>
      <c r="Q115" s="219">
        <v>158075.79999999999</v>
      </c>
      <c r="R115" s="219" t="s">
        <v>2624</v>
      </c>
      <c r="S115" s="219" t="s">
        <v>2624</v>
      </c>
      <c r="T115" s="219" t="s">
        <v>2624</v>
      </c>
      <c r="U115" s="219" t="s">
        <v>2624</v>
      </c>
      <c r="V115" s="219" t="s">
        <v>2624</v>
      </c>
      <c r="W115" s="219" t="s">
        <v>2624</v>
      </c>
      <c r="X115" s="219" t="s">
        <v>2624</v>
      </c>
      <c r="Y115" s="219" t="s">
        <v>2624</v>
      </c>
      <c r="Z115" s="219" t="s">
        <v>2624</v>
      </c>
      <c r="AA115" s="219" t="s">
        <v>2624</v>
      </c>
      <c r="AB115" s="219" t="s">
        <v>2624</v>
      </c>
      <c r="AC115" s="219" t="s">
        <v>2624</v>
      </c>
      <c r="AD115" s="219" t="s">
        <v>2624</v>
      </c>
      <c r="AE115" s="219" t="s">
        <v>2624</v>
      </c>
      <c r="AF115" s="219" t="s">
        <v>2624</v>
      </c>
      <c r="AG115" s="219" t="s">
        <v>2624</v>
      </c>
      <c r="AH115" s="219" t="s">
        <v>2624</v>
      </c>
      <c r="AI115" s="219" t="s">
        <v>2624</v>
      </c>
      <c r="AJ115" s="219" t="s">
        <v>2624</v>
      </c>
      <c r="AK115" s="219" t="s">
        <v>2624</v>
      </c>
      <c r="AL115" s="219" t="s">
        <v>2624</v>
      </c>
      <c r="AM115" s="219" t="s">
        <v>2624</v>
      </c>
      <c r="AN115" s="219" t="s">
        <v>2624</v>
      </c>
      <c r="AO115" s="219" t="s">
        <v>2624</v>
      </c>
      <c r="AP115" s="219" t="s">
        <v>2624</v>
      </c>
      <c r="AQ115" s="219" t="s">
        <v>2624</v>
      </c>
      <c r="AR115" s="219" t="s">
        <v>2624</v>
      </c>
      <c r="AS115" s="219" t="s">
        <v>2624</v>
      </c>
      <c r="AT115" s="219" t="s">
        <v>2624</v>
      </c>
      <c r="AU115" s="219" t="s">
        <v>2624</v>
      </c>
    </row>
    <row r="116" spans="2:47" ht="304.5" hidden="1">
      <c r="B116" s="220" t="s">
        <v>2975</v>
      </c>
      <c r="C116" s="221" t="s">
        <v>2976</v>
      </c>
      <c r="D116" s="221" t="s">
        <v>2834</v>
      </c>
      <c r="E116" s="221" t="s">
        <v>2809</v>
      </c>
      <c r="F116" s="221" t="s">
        <v>2957</v>
      </c>
      <c r="G116" s="221" t="s">
        <v>2977</v>
      </c>
      <c r="H116" s="221" t="s">
        <v>2959</v>
      </c>
      <c r="I116" s="221" t="s">
        <v>2623</v>
      </c>
      <c r="J116" s="223">
        <v>0</v>
      </c>
      <c r="K116" s="223">
        <v>0</v>
      </c>
      <c r="L116" s="223">
        <v>0</v>
      </c>
      <c r="M116" s="223">
        <v>0</v>
      </c>
      <c r="N116" s="223">
        <v>0</v>
      </c>
      <c r="O116" s="223">
        <v>0</v>
      </c>
      <c r="P116" s="223">
        <v>0</v>
      </c>
      <c r="Q116" s="223">
        <v>0</v>
      </c>
      <c r="R116" s="223" t="s">
        <v>2624</v>
      </c>
      <c r="S116" s="223" t="s">
        <v>2624</v>
      </c>
      <c r="T116" s="223" t="s">
        <v>2624</v>
      </c>
      <c r="U116" s="223" t="s">
        <v>2624</v>
      </c>
      <c r="V116" s="223" t="s">
        <v>2624</v>
      </c>
      <c r="W116" s="223" t="s">
        <v>2624</v>
      </c>
      <c r="X116" s="223" t="s">
        <v>2624</v>
      </c>
      <c r="Y116" s="223" t="s">
        <v>2624</v>
      </c>
      <c r="Z116" s="223" t="s">
        <v>2624</v>
      </c>
      <c r="AA116" s="223" t="s">
        <v>2624</v>
      </c>
      <c r="AB116" s="223" t="s">
        <v>2624</v>
      </c>
      <c r="AC116" s="223" t="s">
        <v>2624</v>
      </c>
      <c r="AD116" s="223" t="s">
        <v>2624</v>
      </c>
      <c r="AE116" s="223" t="s">
        <v>2624</v>
      </c>
      <c r="AF116" s="223" t="s">
        <v>2624</v>
      </c>
      <c r="AG116" s="223" t="s">
        <v>2624</v>
      </c>
      <c r="AH116" s="223" t="s">
        <v>2624</v>
      </c>
      <c r="AI116" s="223" t="s">
        <v>2624</v>
      </c>
      <c r="AJ116" s="223" t="s">
        <v>2624</v>
      </c>
      <c r="AK116" s="223" t="s">
        <v>2624</v>
      </c>
      <c r="AL116" s="223" t="s">
        <v>2624</v>
      </c>
      <c r="AM116" s="223" t="s">
        <v>2624</v>
      </c>
      <c r="AN116" s="223" t="s">
        <v>2624</v>
      </c>
      <c r="AO116" s="223" t="s">
        <v>2624</v>
      </c>
      <c r="AP116" s="223" t="s">
        <v>2624</v>
      </c>
      <c r="AQ116" s="223" t="s">
        <v>2624</v>
      </c>
      <c r="AR116" s="223" t="s">
        <v>2624</v>
      </c>
      <c r="AS116" s="223" t="s">
        <v>2624</v>
      </c>
      <c r="AT116" s="223" t="s">
        <v>2624</v>
      </c>
      <c r="AU116" s="223" t="s">
        <v>2624</v>
      </c>
    </row>
    <row r="117" spans="2:47" ht="304.5" hidden="1">
      <c r="B117" s="215" t="s">
        <v>2978</v>
      </c>
      <c r="C117" s="216" t="s">
        <v>2979</v>
      </c>
      <c r="D117" s="216" t="s">
        <v>2834</v>
      </c>
      <c r="E117" s="216" t="s">
        <v>2809</v>
      </c>
      <c r="F117" s="216" t="s">
        <v>2957</v>
      </c>
      <c r="G117" s="216" t="s">
        <v>2980</v>
      </c>
      <c r="H117" s="216" t="s">
        <v>2959</v>
      </c>
      <c r="I117" s="216" t="s">
        <v>2623</v>
      </c>
      <c r="J117" s="219">
        <v>155676.79999999999</v>
      </c>
      <c r="K117" s="219">
        <v>166269.9</v>
      </c>
      <c r="L117" s="219">
        <v>157969.4</v>
      </c>
      <c r="M117" s="219">
        <v>139489.20000000001</v>
      </c>
      <c r="N117" s="219">
        <v>159336.70000000001</v>
      </c>
      <c r="O117" s="219">
        <v>154098.5</v>
      </c>
      <c r="P117" s="219">
        <v>142354.70000000001</v>
      </c>
      <c r="Q117" s="219">
        <v>146868.6</v>
      </c>
      <c r="R117" s="219" t="s">
        <v>2624</v>
      </c>
      <c r="S117" s="219" t="s">
        <v>2624</v>
      </c>
      <c r="T117" s="219" t="s">
        <v>2624</v>
      </c>
      <c r="U117" s="219" t="s">
        <v>2624</v>
      </c>
      <c r="V117" s="219" t="s">
        <v>2624</v>
      </c>
      <c r="W117" s="219" t="s">
        <v>2624</v>
      </c>
      <c r="X117" s="219" t="s">
        <v>2624</v>
      </c>
      <c r="Y117" s="219" t="s">
        <v>2624</v>
      </c>
      <c r="Z117" s="219" t="s">
        <v>2624</v>
      </c>
      <c r="AA117" s="219" t="s">
        <v>2624</v>
      </c>
      <c r="AB117" s="219" t="s">
        <v>2624</v>
      </c>
      <c r="AC117" s="219" t="s">
        <v>2624</v>
      </c>
      <c r="AD117" s="219" t="s">
        <v>2624</v>
      </c>
      <c r="AE117" s="219" t="s">
        <v>2624</v>
      </c>
      <c r="AF117" s="219" t="s">
        <v>2624</v>
      </c>
      <c r="AG117" s="219" t="s">
        <v>2624</v>
      </c>
      <c r="AH117" s="219" t="s">
        <v>2624</v>
      </c>
      <c r="AI117" s="219" t="s">
        <v>2624</v>
      </c>
      <c r="AJ117" s="219" t="s">
        <v>2624</v>
      </c>
      <c r="AK117" s="219" t="s">
        <v>2624</v>
      </c>
      <c r="AL117" s="219" t="s">
        <v>2624</v>
      </c>
      <c r="AM117" s="219" t="s">
        <v>2624</v>
      </c>
      <c r="AN117" s="219" t="s">
        <v>2624</v>
      </c>
      <c r="AO117" s="219" t="s">
        <v>2624</v>
      </c>
      <c r="AP117" s="219" t="s">
        <v>2624</v>
      </c>
      <c r="AQ117" s="219" t="s">
        <v>2624</v>
      </c>
      <c r="AR117" s="219" t="s">
        <v>2624</v>
      </c>
      <c r="AS117" s="219" t="s">
        <v>2624</v>
      </c>
      <c r="AT117" s="219" t="s">
        <v>2624</v>
      </c>
      <c r="AU117" s="219" t="s">
        <v>2624</v>
      </c>
    </row>
    <row r="118" spans="2:47" ht="304.5" hidden="1">
      <c r="B118" s="220" t="s">
        <v>2981</v>
      </c>
      <c r="C118" s="221" t="s">
        <v>2982</v>
      </c>
      <c r="D118" s="221" t="s">
        <v>2834</v>
      </c>
      <c r="E118" s="221" t="s">
        <v>2809</v>
      </c>
      <c r="F118" s="221" t="s">
        <v>2957</v>
      </c>
      <c r="G118" s="221" t="s">
        <v>2983</v>
      </c>
      <c r="H118" s="221" t="s">
        <v>2959</v>
      </c>
      <c r="I118" s="221" t="s">
        <v>2623</v>
      </c>
      <c r="J118" s="223">
        <v>376008.3</v>
      </c>
      <c r="K118" s="223">
        <v>389546.7</v>
      </c>
      <c r="L118" s="223">
        <v>372523.3</v>
      </c>
      <c r="M118" s="223">
        <v>350768.4</v>
      </c>
      <c r="N118" s="223">
        <v>389653.5</v>
      </c>
      <c r="O118" s="223">
        <v>395422.1</v>
      </c>
      <c r="P118" s="223">
        <v>382174.9</v>
      </c>
      <c r="Q118" s="223">
        <v>447169.9</v>
      </c>
      <c r="R118" s="223" t="s">
        <v>2624</v>
      </c>
      <c r="S118" s="223" t="s">
        <v>2624</v>
      </c>
      <c r="T118" s="223" t="s">
        <v>2624</v>
      </c>
      <c r="U118" s="223" t="s">
        <v>2624</v>
      </c>
      <c r="V118" s="223" t="s">
        <v>2624</v>
      </c>
      <c r="W118" s="223" t="s">
        <v>2624</v>
      </c>
      <c r="X118" s="223" t="s">
        <v>2624</v>
      </c>
      <c r="Y118" s="223" t="s">
        <v>2624</v>
      </c>
      <c r="Z118" s="223" t="s">
        <v>2624</v>
      </c>
      <c r="AA118" s="223" t="s">
        <v>2624</v>
      </c>
      <c r="AB118" s="223" t="s">
        <v>2624</v>
      </c>
      <c r="AC118" s="223" t="s">
        <v>2624</v>
      </c>
      <c r="AD118" s="223" t="s">
        <v>2624</v>
      </c>
      <c r="AE118" s="223" t="s">
        <v>2624</v>
      </c>
      <c r="AF118" s="223" t="s">
        <v>2624</v>
      </c>
      <c r="AG118" s="223" t="s">
        <v>2624</v>
      </c>
      <c r="AH118" s="223" t="s">
        <v>2624</v>
      </c>
      <c r="AI118" s="223" t="s">
        <v>2624</v>
      </c>
      <c r="AJ118" s="223" t="s">
        <v>2624</v>
      </c>
      <c r="AK118" s="223" t="s">
        <v>2624</v>
      </c>
      <c r="AL118" s="223" t="s">
        <v>2624</v>
      </c>
      <c r="AM118" s="223" t="s">
        <v>2624</v>
      </c>
      <c r="AN118" s="223" t="s">
        <v>2624</v>
      </c>
      <c r="AO118" s="223" t="s">
        <v>2624</v>
      </c>
      <c r="AP118" s="223" t="s">
        <v>2624</v>
      </c>
      <c r="AQ118" s="223" t="s">
        <v>2624</v>
      </c>
      <c r="AR118" s="223" t="s">
        <v>2624</v>
      </c>
      <c r="AS118" s="223" t="s">
        <v>2624</v>
      </c>
      <c r="AT118" s="223" t="s">
        <v>2624</v>
      </c>
      <c r="AU118" s="223" t="s">
        <v>2624</v>
      </c>
    </row>
    <row r="119" spans="2:47" ht="304.5" hidden="1">
      <c r="B119" s="215" t="s">
        <v>2984</v>
      </c>
      <c r="C119" s="216" t="s">
        <v>2985</v>
      </c>
      <c r="D119" s="216" t="s">
        <v>2834</v>
      </c>
      <c r="E119" s="216" t="s">
        <v>2809</v>
      </c>
      <c r="F119" s="216" t="s">
        <v>2957</v>
      </c>
      <c r="G119" s="216" t="s">
        <v>2986</v>
      </c>
      <c r="H119" s="216" t="s">
        <v>2959</v>
      </c>
      <c r="I119" s="216" t="s">
        <v>2623</v>
      </c>
      <c r="J119" s="219">
        <v>0</v>
      </c>
      <c r="K119" s="219">
        <v>0</v>
      </c>
      <c r="L119" s="219">
        <v>0</v>
      </c>
      <c r="M119" s="219">
        <v>0</v>
      </c>
      <c r="N119" s="219">
        <v>0</v>
      </c>
      <c r="O119" s="219">
        <v>0</v>
      </c>
      <c r="P119" s="219">
        <v>0</v>
      </c>
      <c r="Q119" s="219">
        <v>0</v>
      </c>
      <c r="R119" s="219" t="s">
        <v>2624</v>
      </c>
      <c r="S119" s="219" t="s">
        <v>2624</v>
      </c>
      <c r="T119" s="219" t="s">
        <v>2624</v>
      </c>
      <c r="U119" s="219" t="s">
        <v>2624</v>
      </c>
      <c r="V119" s="219" t="s">
        <v>2624</v>
      </c>
      <c r="W119" s="219" t="s">
        <v>2624</v>
      </c>
      <c r="X119" s="219" t="s">
        <v>2624</v>
      </c>
      <c r="Y119" s="219" t="s">
        <v>2624</v>
      </c>
      <c r="Z119" s="219" t="s">
        <v>2624</v>
      </c>
      <c r="AA119" s="219" t="s">
        <v>2624</v>
      </c>
      <c r="AB119" s="219" t="s">
        <v>2624</v>
      </c>
      <c r="AC119" s="219" t="s">
        <v>2624</v>
      </c>
      <c r="AD119" s="219" t="s">
        <v>2624</v>
      </c>
      <c r="AE119" s="219" t="s">
        <v>2624</v>
      </c>
      <c r="AF119" s="219" t="s">
        <v>2624</v>
      </c>
      <c r="AG119" s="219" t="s">
        <v>2624</v>
      </c>
      <c r="AH119" s="219" t="s">
        <v>2624</v>
      </c>
      <c r="AI119" s="219" t="s">
        <v>2624</v>
      </c>
      <c r="AJ119" s="219" t="s">
        <v>2624</v>
      </c>
      <c r="AK119" s="219" t="s">
        <v>2624</v>
      </c>
      <c r="AL119" s="219" t="s">
        <v>2624</v>
      </c>
      <c r="AM119" s="219" t="s">
        <v>2624</v>
      </c>
      <c r="AN119" s="219" t="s">
        <v>2624</v>
      </c>
      <c r="AO119" s="219" t="s">
        <v>2624</v>
      </c>
      <c r="AP119" s="219" t="s">
        <v>2624</v>
      </c>
      <c r="AQ119" s="219" t="s">
        <v>2624</v>
      </c>
      <c r="AR119" s="219" t="s">
        <v>2624</v>
      </c>
      <c r="AS119" s="219" t="s">
        <v>2624</v>
      </c>
      <c r="AT119" s="219" t="s">
        <v>2624</v>
      </c>
      <c r="AU119" s="219" t="s">
        <v>2624</v>
      </c>
    </row>
    <row r="120" spans="2:47" ht="304.5" hidden="1">
      <c r="B120" s="220" t="s">
        <v>2987</v>
      </c>
      <c r="C120" s="221" t="s">
        <v>2988</v>
      </c>
      <c r="D120" s="221" t="s">
        <v>2834</v>
      </c>
      <c r="E120" s="221" t="s">
        <v>2809</v>
      </c>
      <c r="F120" s="221" t="s">
        <v>2989</v>
      </c>
      <c r="G120" s="221" t="s">
        <v>2990</v>
      </c>
      <c r="H120" s="221" t="s">
        <v>2959</v>
      </c>
      <c r="I120" s="221" t="s">
        <v>2623</v>
      </c>
      <c r="J120" s="223">
        <v>347198.2</v>
      </c>
      <c r="K120" s="223">
        <v>355060.5</v>
      </c>
      <c r="L120" s="223">
        <v>337409.3</v>
      </c>
      <c r="M120" s="223">
        <v>330377.59999999998</v>
      </c>
      <c r="N120" s="223">
        <v>338885.8</v>
      </c>
      <c r="O120" s="223">
        <v>361806.9</v>
      </c>
      <c r="P120" s="223">
        <v>351069.3</v>
      </c>
      <c r="Q120" s="223">
        <v>374605.1</v>
      </c>
      <c r="R120" s="223" t="s">
        <v>2624</v>
      </c>
      <c r="S120" s="223" t="s">
        <v>2624</v>
      </c>
      <c r="T120" s="223" t="s">
        <v>2624</v>
      </c>
      <c r="U120" s="223" t="s">
        <v>2624</v>
      </c>
      <c r="V120" s="223" t="s">
        <v>2624</v>
      </c>
      <c r="W120" s="223" t="s">
        <v>2624</v>
      </c>
      <c r="X120" s="223" t="s">
        <v>2624</v>
      </c>
      <c r="Y120" s="223" t="s">
        <v>2624</v>
      </c>
      <c r="Z120" s="223" t="s">
        <v>2624</v>
      </c>
      <c r="AA120" s="223" t="s">
        <v>2624</v>
      </c>
      <c r="AB120" s="223" t="s">
        <v>2624</v>
      </c>
      <c r="AC120" s="223" t="s">
        <v>2624</v>
      </c>
      <c r="AD120" s="223" t="s">
        <v>2624</v>
      </c>
      <c r="AE120" s="223" t="s">
        <v>2624</v>
      </c>
      <c r="AF120" s="223" t="s">
        <v>2624</v>
      </c>
      <c r="AG120" s="223" t="s">
        <v>2624</v>
      </c>
      <c r="AH120" s="223" t="s">
        <v>2624</v>
      </c>
      <c r="AI120" s="223" t="s">
        <v>2624</v>
      </c>
      <c r="AJ120" s="223" t="s">
        <v>2624</v>
      </c>
      <c r="AK120" s="223" t="s">
        <v>2624</v>
      </c>
      <c r="AL120" s="223" t="s">
        <v>2624</v>
      </c>
      <c r="AM120" s="223" t="s">
        <v>2624</v>
      </c>
      <c r="AN120" s="223" t="s">
        <v>2624</v>
      </c>
      <c r="AO120" s="223" t="s">
        <v>2624</v>
      </c>
      <c r="AP120" s="223" t="s">
        <v>2624</v>
      </c>
      <c r="AQ120" s="223" t="s">
        <v>2624</v>
      </c>
      <c r="AR120" s="223" t="s">
        <v>2624</v>
      </c>
      <c r="AS120" s="223" t="s">
        <v>2624</v>
      </c>
      <c r="AT120" s="223" t="s">
        <v>2624</v>
      </c>
      <c r="AU120" s="223" t="s">
        <v>2624</v>
      </c>
    </row>
    <row r="121" spans="2:47" ht="21" hidden="1">
      <c r="B121" s="215" t="s">
        <v>2991</v>
      </c>
      <c r="C121" s="216" t="s">
        <v>2992</v>
      </c>
      <c r="D121" s="216" t="s">
        <v>2619</v>
      </c>
      <c r="E121" s="216" t="s">
        <v>2619</v>
      </c>
      <c r="F121" s="216" t="s">
        <v>2993</v>
      </c>
      <c r="G121" s="216" t="s">
        <v>2994</v>
      </c>
      <c r="H121" s="216" t="s">
        <v>2619</v>
      </c>
      <c r="I121" s="216" t="s">
        <v>2623</v>
      </c>
      <c r="J121" s="219">
        <v>350.39400000000001</v>
      </c>
      <c r="K121" s="219">
        <v>21.056999999999999</v>
      </c>
      <c r="L121" s="219">
        <v>576.78599999999994</v>
      </c>
      <c r="M121" s="219">
        <v>313.40699999999998</v>
      </c>
      <c r="N121" s="219">
        <v>192.27</v>
      </c>
      <c r="O121" s="219">
        <v>275.041</v>
      </c>
      <c r="P121" s="219" t="s">
        <v>2624</v>
      </c>
      <c r="Q121" s="219" t="s">
        <v>2624</v>
      </c>
      <c r="R121" s="219" t="s">
        <v>2624</v>
      </c>
      <c r="S121" s="219" t="s">
        <v>2624</v>
      </c>
      <c r="T121" s="219" t="s">
        <v>2624</v>
      </c>
      <c r="U121" s="219" t="s">
        <v>2624</v>
      </c>
      <c r="V121" s="219" t="s">
        <v>2624</v>
      </c>
      <c r="W121" s="219" t="s">
        <v>2624</v>
      </c>
      <c r="X121" s="219" t="s">
        <v>2624</v>
      </c>
      <c r="Y121" s="219" t="s">
        <v>2624</v>
      </c>
      <c r="Z121" s="219" t="s">
        <v>2624</v>
      </c>
      <c r="AA121" s="219" t="s">
        <v>2624</v>
      </c>
      <c r="AB121" s="219" t="s">
        <v>2624</v>
      </c>
      <c r="AC121" s="219" t="s">
        <v>2624</v>
      </c>
      <c r="AD121" s="219" t="s">
        <v>2624</v>
      </c>
      <c r="AE121" s="219" t="s">
        <v>2624</v>
      </c>
      <c r="AF121" s="219" t="s">
        <v>2624</v>
      </c>
      <c r="AG121" s="219" t="s">
        <v>2624</v>
      </c>
      <c r="AH121" s="219" t="s">
        <v>2624</v>
      </c>
      <c r="AI121" s="219" t="s">
        <v>2624</v>
      </c>
      <c r="AJ121" s="219" t="s">
        <v>2624</v>
      </c>
      <c r="AK121" s="219" t="s">
        <v>2624</v>
      </c>
      <c r="AL121" s="219" t="s">
        <v>2624</v>
      </c>
      <c r="AM121" s="219" t="s">
        <v>2624</v>
      </c>
      <c r="AN121" s="219" t="s">
        <v>2624</v>
      </c>
      <c r="AO121" s="219" t="s">
        <v>2624</v>
      </c>
      <c r="AP121" s="219" t="s">
        <v>2624</v>
      </c>
      <c r="AQ121" s="219" t="s">
        <v>2624</v>
      </c>
      <c r="AR121" s="219" t="s">
        <v>2624</v>
      </c>
      <c r="AS121" s="219" t="s">
        <v>2624</v>
      </c>
      <c r="AT121" s="219" t="s">
        <v>2624</v>
      </c>
      <c r="AU121" s="219" t="s">
        <v>2624</v>
      </c>
    </row>
    <row r="122" spans="2:47" ht="21" hidden="1">
      <c r="B122" s="220" t="s">
        <v>2995</v>
      </c>
      <c r="C122" s="221" t="s">
        <v>2996</v>
      </c>
      <c r="D122" s="221" t="s">
        <v>2619</v>
      </c>
      <c r="E122" s="221" t="s">
        <v>2619</v>
      </c>
      <c r="F122" s="221" t="s">
        <v>2997</v>
      </c>
      <c r="G122" s="221" t="s">
        <v>2998</v>
      </c>
      <c r="H122" s="221" t="s">
        <v>2619</v>
      </c>
      <c r="I122" s="221" t="s">
        <v>2623</v>
      </c>
      <c r="J122" s="223">
        <v>0.32</v>
      </c>
      <c r="K122" s="223">
        <v>0.02</v>
      </c>
      <c r="L122" s="223">
        <v>0.51</v>
      </c>
      <c r="M122" s="223">
        <v>0.27</v>
      </c>
      <c r="N122" s="223">
        <v>0.17</v>
      </c>
      <c r="O122" s="223">
        <v>0.25</v>
      </c>
      <c r="P122" s="223" t="s">
        <v>2624</v>
      </c>
      <c r="Q122" s="223" t="s">
        <v>2624</v>
      </c>
      <c r="R122" s="223" t="s">
        <v>2624</v>
      </c>
      <c r="S122" s="223" t="s">
        <v>2624</v>
      </c>
      <c r="T122" s="223" t="s">
        <v>2624</v>
      </c>
      <c r="U122" s="223" t="s">
        <v>2624</v>
      </c>
      <c r="V122" s="223" t="s">
        <v>2624</v>
      </c>
      <c r="W122" s="223" t="s">
        <v>2624</v>
      </c>
      <c r="X122" s="223" t="s">
        <v>2624</v>
      </c>
      <c r="Y122" s="223" t="s">
        <v>2624</v>
      </c>
      <c r="Z122" s="223" t="s">
        <v>2624</v>
      </c>
      <c r="AA122" s="223" t="s">
        <v>2624</v>
      </c>
      <c r="AB122" s="223" t="s">
        <v>2624</v>
      </c>
      <c r="AC122" s="223" t="s">
        <v>2624</v>
      </c>
      <c r="AD122" s="223" t="s">
        <v>2624</v>
      </c>
      <c r="AE122" s="223" t="s">
        <v>2624</v>
      </c>
      <c r="AF122" s="223" t="s">
        <v>2624</v>
      </c>
      <c r="AG122" s="223" t="s">
        <v>2624</v>
      </c>
      <c r="AH122" s="223" t="s">
        <v>2624</v>
      </c>
      <c r="AI122" s="223" t="s">
        <v>2624</v>
      </c>
      <c r="AJ122" s="223" t="s">
        <v>2624</v>
      </c>
      <c r="AK122" s="223" t="s">
        <v>2624</v>
      </c>
      <c r="AL122" s="223" t="s">
        <v>2624</v>
      </c>
      <c r="AM122" s="223" t="s">
        <v>2624</v>
      </c>
      <c r="AN122" s="223" t="s">
        <v>2624</v>
      </c>
      <c r="AO122" s="223" t="s">
        <v>2624</v>
      </c>
      <c r="AP122" s="223" t="s">
        <v>2624</v>
      </c>
      <c r="AQ122" s="223" t="s">
        <v>2624</v>
      </c>
      <c r="AR122" s="223" t="s">
        <v>2624</v>
      </c>
      <c r="AS122" s="223" t="s">
        <v>2624</v>
      </c>
      <c r="AT122" s="223" t="s">
        <v>2624</v>
      </c>
      <c r="AU122" s="223" t="s">
        <v>2624</v>
      </c>
    </row>
    <row r="123" spans="2:47" ht="21" hidden="1">
      <c r="B123" s="215" t="s">
        <v>2999</v>
      </c>
      <c r="C123" s="216" t="s">
        <v>3000</v>
      </c>
      <c r="D123" s="216" t="s">
        <v>2619</v>
      </c>
      <c r="E123" s="216" t="s">
        <v>2619</v>
      </c>
      <c r="F123" s="216" t="s">
        <v>2993</v>
      </c>
      <c r="G123" s="216" t="s">
        <v>3001</v>
      </c>
      <c r="H123" s="216" t="s">
        <v>2619</v>
      </c>
      <c r="I123" s="216" t="s">
        <v>2623</v>
      </c>
      <c r="J123" s="219">
        <v>280.32799999999997</v>
      </c>
      <c r="K123" s="219">
        <v>16.634</v>
      </c>
      <c r="L123" s="219">
        <v>452.447</v>
      </c>
      <c r="M123" s="219">
        <v>243.48099999999999</v>
      </c>
      <c r="N123" s="219">
        <v>146.52199999999999</v>
      </c>
      <c r="O123" s="219">
        <v>206.54599999999999</v>
      </c>
      <c r="P123" s="219" t="s">
        <v>2624</v>
      </c>
      <c r="Q123" s="219" t="s">
        <v>2624</v>
      </c>
      <c r="R123" s="219" t="s">
        <v>2624</v>
      </c>
      <c r="S123" s="219" t="s">
        <v>2624</v>
      </c>
      <c r="T123" s="219" t="s">
        <v>2624</v>
      </c>
      <c r="U123" s="219" t="s">
        <v>2624</v>
      </c>
      <c r="V123" s="219" t="s">
        <v>2624</v>
      </c>
      <c r="W123" s="219" t="s">
        <v>2624</v>
      </c>
      <c r="X123" s="219" t="s">
        <v>2624</v>
      </c>
      <c r="Y123" s="219" t="s">
        <v>2624</v>
      </c>
      <c r="Z123" s="219" t="s">
        <v>2624</v>
      </c>
      <c r="AA123" s="219" t="s">
        <v>2624</v>
      </c>
      <c r="AB123" s="219" t="s">
        <v>2624</v>
      </c>
      <c r="AC123" s="219" t="s">
        <v>2624</v>
      </c>
      <c r="AD123" s="219" t="s">
        <v>2624</v>
      </c>
      <c r="AE123" s="219" t="s">
        <v>2624</v>
      </c>
      <c r="AF123" s="219" t="s">
        <v>2624</v>
      </c>
      <c r="AG123" s="219" t="s">
        <v>2624</v>
      </c>
      <c r="AH123" s="219" t="s">
        <v>2624</v>
      </c>
      <c r="AI123" s="219" t="s">
        <v>2624</v>
      </c>
      <c r="AJ123" s="219" t="s">
        <v>2624</v>
      </c>
      <c r="AK123" s="219" t="s">
        <v>2624</v>
      </c>
      <c r="AL123" s="219" t="s">
        <v>2624</v>
      </c>
      <c r="AM123" s="219" t="s">
        <v>2624</v>
      </c>
      <c r="AN123" s="219" t="s">
        <v>2624</v>
      </c>
      <c r="AO123" s="219" t="s">
        <v>2624</v>
      </c>
      <c r="AP123" s="219" t="s">
        <v>2624</v>
      </c>
      <c r="AQ123" s="219" t="s">
        <v>2624</v>
      </c>
      <c r="AR123" s="219" t="s">
        <v>2624</v>
      </c>
      <c r="AS123" s="219" t="s">
        <v>2624</v>
      </c>
      <c r="AT123" s="219" t="s">
        <v>2624</v>
      </c>
      <c r="AU123" s="219" t="s">
        <v>2624</v>
      </c>
    </row>
    <row r="124" spans="2:47" ht="84" hidden="1">
      <c r="B124" s="220" t="s">
        <v>3002</v>
      </c>
      <c r="C124" s="221" t="s">
        <v>3003</v>
      </c>
      <c r="D124" s="221" t="s">
        <v>2619</v>
      </c>
      <c r="E124" s="221" t="s">
        <v>2619</v>
      </c>
      <c r="F124" s="221" t="s">
        <v>3004</v>
      </c>
      <c r="G124" s="221" t="s">
        <v>3005</v>
      </c>
      <c r="H124" s="221" t="s">
        <v>2619</v>
      </c>
      <c r="I124" s="221" t="s">
        <v>2623</v>
      </c>
      <c r="J124" s="223">
        <v>3.6429999999999998</v>
      </c>
      <c r="K124" s="223">
        <v>-0.94799999999999995</v>
      </c>
      <c r="L124" s="223">
        <v>-4.6849999999999996</v>
      </c>
      <c r="M124" s="223">
        <v>0.66800000000000004</v>
      </c>
      <c r="N124" s="223">
        <v>24.968</v>
      </c>
      <c r="O124" s="223">
        <v>-14.964</v>
      </c>
      <c r="P124" s="223">
        <v>1.65</v>
      </c>
      <c r="Q124" s="223">
        <v>29.099</v>
      </c>
      <c r="R124" s="223">
        <v>6.915</v>
      </c>
      <c r="S124" s="223" t="s">
        <v>2624</v>
      </c>
      <c r="T124" s="223" t="s">
        <v>2624</v>
      </c>
      <c r="U124" s="223" t="s">
        <v>2624</v>
      </c>
      <c r="V124" s="223" t="s">
        <v>2624</v>
      </c>
      <c r="W124" s="223" t="s">
        <v>2624</v>
      </c>
      <c r="X124" s="223" t="s">
        <v>2624</v>
      </c>
      <c r="Y124" s="223" t="s">
        <v>2624</v>
      </c>
      <c r="Z124" s="223" t="s">
        <v>2624</v>
      </c>
      <c r="AA124" s="223" t="s">
        <v>2624</v>
      </c>
      <c r="AB124" s="223" t="s">
        <v>2624</v>
      </c>
      <c r="AC124" s="223" t="s">
        <v>2624</v>
      </c>
      <c r="AD124" s="223" t="s">
        <v>2624</v>
      </c>
      <c r="AE124" s="223" t="s">
        <v>2624</v>
      </c>
      <c r="AF124" s="223" t="s">
        <v>2624</v>
      </c>
      <c r="AG124" s="223" t="s">
        <v>2624</v>
      </c>
      <c r="AH124" s="223" t="s">
        <v>2624</v>
      </c>
      <c r="AI124" s="223" t="s">
        <v>2624</v>
      </c>
      <c r="AJ124" s="223" t="s">
        <v>2624</v>
      </c>
      <c r="AK124" s="223" t="s">
        <v>2624</v>
      </c>
      <c r="AL124" s="223" t="s">
        <v>2624</v>
      </c>
      <c r="AM124" s="223" t="s">
        <v>2624</v>
      </c>
      <c r="AN124" s="223" t="s">
        <v>2624</v>
      </c>
      <c r="AO124" s="223" t="s">
        <v>2624</v>
      </c>
      <c r="AP124" s="223" t="s">
        <v>2624</v>
      </c>
      <c r="AQ124" s="223" t="s">
        <v>2624</v>
      </c>
      <c r="AR124" s="223" t="s">
        <v>2624</v>
      </c>
      <c r="AS124" s="223" t="s">
        <v>2624</v>
      </c>
      <c r="AT124" s="223" t="s">
        <v>2624</v>
      </c>
      <c r="AU124" s="223" t="s">
        <v>2624</v>
      </c>
    </row>
    <row r="125" spans="2:47" ht="52.5" hidden="1">
      <c r="B125" s="215" t="s">
        <v>3006</v>
      </c>
      <c r="C125" s="216" t="s">
        <v>3007</v>
      </c>
      <c r="D125" s="216" t="s">
        <v>2834</v>
      </c>
      <c r="E125" s="216" t="s">
        <v>2784</v>
      </c>
      <c r="F125" s="216" t="s">
        <v>3008</v>
      </c>
      <c r="G125" s="216" t="s">
        <v>3009</v>
      </c>
      <c r="H125" s="216" t="s">
        <v>2619</v>
      </c>
      <c r="I125" s="216" t="s">
        <v>2623</v>
      </c>
      <c r="J125" s="219">
        <v>-19.491200000000003</v>
      </c>
      <c r="K125" s="219">
        <v>-17.133099999999999</v>
      </c>
      <c r="L125" s="219">
        <v>-4.3692000000000002</v>
      </c>
      <c r="M125" s="219">
        <v>-3.1396999999999999</v>
      </c>
      <c r="N125" s="219">
        <v>-18.165099999999999</v>
      </c>
      <c r="O125" s="219">
        <v>-14.4276</v>
      </c>
      <c r="P125" s="219">
        <v>-5.1218000000000004</v>
      </c>
      <c r="Q125" s="219">
        <v>-34.282000000000004</v>
      </c>
      <c r="R125" s="219">
        <v>-20.020299999999999</v>
      </c>
      <c r="S125" s="217">
        <v>51.418400000000005</v>
      </c>
      <c r="T125" s="218">
        <v>-24.95</v>
      </c>
      <c r="U125" s="218">
        <v>-19.04</v>
      </c>
      <c r="V125" s="218">
        <v>-18.03</v>
      </c>
      <c r="W125" s="218">
        <v>-14.030000000000001</v>
      </c>
      <c r="X125" s="218">
        <v>-6</v>
      </c>
      <c r="Y125" s="219" t="s">
        <v>2624</v>
      </c>
      <c r="Z125" s="219" t="s">
        <v>2624</v>
      </c>
      <c r="AA125" s="219" t="s">
        <v>2624</v>
      </c>
      <c r="AB125" s="219" t="s">
        <v>2624</v>
      </c>
      <c r="AC125" s="219" t="s">
        <v>2624</v>
      </c>
      <c r="AD125" s="219" t="s">
        <v>2624</v>
      </c>
      <c r="AE125" s="219" t="s">
        <v>2624</v>
      </c>
      <c r="AF125" s="219" t="s">
        <v>2624</v>
      </c>
      <c r="AG125" s="219" t="s">
        <v>2624</v>
      </c>
      <c r="AH125" s="219" t="s">
        <v>2624</v>
      </c>
      <c r="AI125" s="219" t="s">
        <v>2624</v>
      </c>
      <c r="AJ125" s="219" t="s">
        <v>2624</v>
      </c>
      <c r="AK125" s="219" t="s">
        <v>2624</v>
      </c>
      <c r="AL125" s="219" t="s">
        <v>2624</v>
      </c>
      <c r="AM125" s="219" t="s">
        <v>2624</v>
      </c>
      <c r="AN125" s="219" t="s">
        <v>2624</v>
      </c>
      <c r="AO125" s="219" t="s">
        <v>2624</v>
      </c>
      <c r="AP125" s="219" t="s">
        <v>2624</v>
      </c>
      <c r="AQ125" s="219" t="s">
        <v>2624</v>
      </c>
      <c r="AR125" s="219" t="s">
        <v>2624</v>
      </c>
      <c r="AS125" s="219" t="s">
        <v>2624</v>
      </c>
      <c r="AT125" s="219" t="s">
        <v>2624</v>
      </c>
      <c r="AU125" s="219" t="s">
        <v>2624</v>
      </c>
    </row>
    <row r="126" spans="2:47" ht="31.5" hidden="1">
      <c r="B126" s="220" t="s">
        <v>3010</v>
      </c>
      <c r="C126" s="221" t="s">
        <v>3011</v>
      </c>
      <c r="D126" s="221" t="s">
        <v>2619</v>
      </c>
      <c r="E126" s="221" t="s">
        <v>2619</v>
      </c>
      <c r="F126" s="221" t="s">
        <v>2942</v>
      </c>
      <c r="G126" s="221" t="s">
        <v>3012</v>
      </c>
      <c r="H126" s="221" t="s">
        <v>2619</v>
      </c>
      <c r="I126" s="221" t="s">
        <v>2623</v>
      </c>
      <c r="J126" s="222">
        <v>164</v>
      </c>
      <c r="K126" s="222">
        <v>156</v>
      </c>
      <c r="L126" s="222">
        <v>153</v>
      </c>
      <c r="M126" s="222">
        <v>147</v>
      </c>
      <c r="N126" s="222">
        <v>142</v>
      </c>
      <c r="O126" s="222">
        <v>138</v>
      </c>
      <c r="P126" s="222">
        <v>125</v>
      </c>
      <c r="Q126" s="223" t="s">
        <v>2624</v>
      </c>
      <c r="R126" s="223" t="s">
        <v>2624</v>
      </c>
      <c r="S126" s="223" t="s">
        <v>2624</v>
      </c>
      <c r="T126" s="223" t="s">
        <v>2624</v>
      </c>
      <c r="U126" s="223" t="s">
        <v>2624</v>
      </c>
      <c r="V126" s="223" t="s">
        <v>2624</v>
      </c>
      <c r="W126" s="223" t="s">
        <v>2624</v>
      </c>
      <c r="X126" s="223" t="s">
        <v>2624</v>
      </c>
      <c r="Y126" s="223" t="s">
        <v>2624</v>
      </c>
      <c r="Z126" s="223" t="s">
        <v>2624</v>
      </c>
      <c r="AA126" s="223" t="s">
        <v>2624</v>
      </c>
      <c r="AB126" s="223" t="s">
        <v>2624</v>
      </c>
      <c r="AC126" s="223" t="s">
        <v>2624</v>
      </c>
      <c r="AD126" s="223" t="s">
        <v>2624</v>
      </c>
      <c r="AE126" s="223" t="s">
        <v>2624</v>
      </c>
      <c r="AF126" s="223" t="s">
        <v>2624</v>
      </c>
      <c r="AG126" s="223" t="s">
        <v>2624</v>
      </c>
      <c r="AH126" s="223" t="s">
        <v>2624</v>
      </c>
      <c r="AI126" s="223" t="s">
        <v>2624</v>
      </c>
      <c r="AJ126" s="223" t="s">
        <v>2624</v>
      </c>
      <c r="AK126" s="223" t="s">
        <v>2624</v>
      </c>
      <c r="AL126" s="223" t="s">
        <v>2624</v>
      </c>
      <c r="AM126" s="223" t="s">
        <v>2624</v>
      </c>
      <c r="AN126" s="223" t="s">
        <v>2624</v>
      </c>
      <c r="AO126" s="223" t="s">
        <v>2624</v>
      </c>
      <c r="AP126" s="223" t="s">
        <v>2624</v>
      </c>
      <c r="AQ126" s="223" t="s">
        <v>2624</v>
      </c>
      <c r="AR126" s="223" t="s">
        <v>2624</v>
      </c>
      <c r="AS126" s="223" t="s">
        <v>2624</v>
      </c>
      <c r="AT126" s="223" t="s">
        <v>2624</v>
      </c>
      <c r="AU126" s="223" t="s">
        <v>2624</v>
      </c>
    </row>
    <row r="127" spans="2:47" ht="168" hidden="1">
      <c r="B127" s="215" t="s">
        <v>3013</v>
      </c>
      <c r="C127" s="216" t="s">
        <v>3014</v>
      </c>
      <c r="D127" s="216" t="s">
        <v>2619</v>
      </c>
      <c r="E127" s="216" t="s">
        <v>2619</v>
      </c>
      <c r="F127" s="216" t="s">
        <v>2636</v>
      </c>
      <c r="G127" s="216" t="s">
        <v>3015</v>
      </c>
      <c r="H127" s="216" t="s">
        <v>3016</v>
      </c>
      <c r="I127" s="216" t="s">
        <v>2623</v>
      </c>
      <c r="J127" s="217">
        <v>0.3</v>
      </c>
      <c r="K127" s="217">
        <v>0.5</v>
      </c>
      <c r="L127" s="217">
        <v>0.7</v>
      </c>
      <c r="M127" s="217">
        <v>1.1000000000000001</v>
      </c>
      <c r="N127" s="217">
        <v>1.4</v>
      </c>
      <c r="O127" s="217">
        <v>1.8</v>
      </c>
      <c r="P127" s="217">
        <v>0.6</v>
      </c>
      <c r="Q127" s="217">
        <v>-3.8</v>
      </c>
      <c r="R127" s="217">
        <v>4.2</v>
      </c>
      <c r="S127" s="217">
        <v>5.0999999999999996</v>
      </c>
      <c r="T127" s="218">
        <v>2.5</v>
      </c>
      <c r="U127" s="218">
        <v>2.9</v>
      </c>
      <c r="V127" s="218">
        <v>3</v>
      </c>
      <c r="W127" s="218">
        <v>2.8</v>
      </c>
      <c r="X127" s="218">
        <v>3</v>
      </c>
      <c r="Y127" s="219" t="s">
        <v>2624</v>
      </c>
      <c r="Z127" s="219" t="s">
        <v>2624</v>
      </c>
      <c r="AA127" s="219" t="s">
        <v>2624</v>
      </c>
      <c r="AB127" s="219" t="s">
        <v>2624</v>
      </c>
      <c r="AC127" s="219" t="s">
        <v>2624</v>
      </c>
      <c r="AD127" s="219" t="s">
        <v>2624</v>
      </c>
      <c r="AE127" s="219" t="s">
        <v>2624</v>
      </c>
      <c r="AF127" s="219" t="s">
        <v>2624</v>
      </c>
      <c r="AG127" s="219" t="s">
        <v>2624</v>
      </c>
      <c r="AH127" s="219" t="s">
        <v>2624</v>
      </c>
      <c r="AI127" s="219" t="s">
        <v>2624</v>
      </c>
      <c r="AJ127" s="219" t="s">
        <v>2624</v>
      </c>
      <c r="AK127" s="219" t="s">
        <v>2624</v>
      </c>
      <c r="AL127" s="219" t="s">
        <v>2624</v>
      </c>
      <c r="AM127" s="219" t="s">
        <v>2624</v>
      </c>
      <c r="AN127" s="219" t="s">
        <v>2624</v>
      </c>
      <c r="AO127" s="219" t="s">
        <v>2624</v>
      </c>
      <c r="AP127" s="219" t="s">
        <v>2624</v>
      </c>
      <c r="AQ127" s="219" t="s">
        <v>2624</v>
      </c>
      <c r="AR127" s="219" t="s">
        <v>2624</v>
      </c>
      <c r="AS127" s="219" t="s">
        <v>2624</v>
      </c>
      <c r="AT127" s="219" t="s">
        <v>2624</v>
      </c>
      <c r="AU127" s="219" t="s">
        <v>2624</v>
      </c>
    </row>
    <row r="128" spans="2:47" ht="168" hidden="1">
      <c r="B128" s="220" t="s">
        <v>3017</v>
      </c>
      <c r="C128" s="221" t="s">
        <v>3018</v>
      </c>
      <c r="D128" s="221" t="s">
        <v>2834</v>
      </c>
      <c r="E128" s="221" t="s">
        <v>2784</v>
      </c>
      <c r="F128" s="221" t="s">
        <v>2636</v>
      </c>
      <c r="G128" s="221" t="s">
        <v>3015</v>
      </c>
      <c r="H128" s="221" t="s">
        <v>3016</v>
      </c>
      <c r="I128" s="221" t="s">
        <v>2623</v>
      </c>
      <c r="J128" s="222">
        <v>8.9090000000000007</v>
      </c>
      <c r="K128" s="222">
        <v>9.4009999999999998</v>
      </c>
      <c r="L128" s="222">
        <v>8.8930000000000007</v>
      </c>
      <c r="M128" s="222">
        <v>8.859</v>
      </c>
      <c r="N128" s="222">
        <v>9.375</v>
      </c>
      <c r="O128" s="222">
        <v>9.9269999999999996</v>
      </c>
      <c r="P128" s="222">
        <v>9.4760000000000009</v>
      </c>
      <c r="Q128" s="222">
        <v>9.0969999999999995</v>
      </c>
      <c r="R128" s="222">
        <v>10.016</v>
      </c>
      <c r="S128" s="222">
        <v>9.75</v>
      </c>
      <c r="T128" s="218">
        <v>10.403</v>
      </c>
      <c r="U128" s="218">
        <v>11.523</v>
      </c>
      <c r="V128" s="218">
        <v>12.561</v>
      </c>
      <c r="W128" s="218">
        <v>13.224</v>
      </c>
      <c r="X128" s="218">
        <v>13.568</v>
      </c>
      <c r="Y128" s="223" t="s">
        <v>2624</v>
      </c>
      <c r="Z128" s="223" t="s">
        <v>2624</v>
      </c>
      <c r="AA128" s="223" t="s">
        <v>2624</v>
      </c>
      <c r="AB128" s="223" t="s">
        <v>2624</v>
      </c>
      <c r="AC128" s="223" t="s">
        <v>2624</v>
      </c>
      <c r="AD128" s="223" t="s">
        <v>2624</v>
      </c>
      <c r="AE128" s="223" t="s">
        <v>2624</v>
      </c>
      <c r="AF128" s="223" t="s">
        <v>2624</v>
      </c>
      <c r="AG128" s="223" t="s">
        <v>2624</v>
      </c>
      <c r="AH128" s="223" t="s">
        <v>2624</v>
      </c>
      <c r="AI128" s="223" t="s">
        <v>2624</v>
      </c>
      <c r="AJ128" s="223" t="s">
        <v>2624</v>
      </c>
      <c r="AK128" s="223" t="s">
        <v>2624</v>
      </c>
      <c r="AL128" s="223" t="s">
        <v>2624</v>
      </c>
      <c r="AM128" s="223" t="s">
        <v>2624</v>
      </c>
      <c r="AN128" s="223" t="s">
        <v>2624</v>
      </c>
      <c r="AO128" s="223" t="s">
        <v>2624</v>
      </c>
      <c r="AP128" s="223" t="s">
        <v>2624</v>
      </c>
      <c r="AQ128" s="223" t="s">
        <v>2624</v>
      </c>
      <c r="AR128" s="223" t="s">
        <v>2624</v>
      </c>
      <c r="AS128" s="223" t="s">
        <v>2624</v>
      </c>
      <c r="AT128" s="223" t="s">
        <v>2624</v>
      </c>
      <c r="AU128" s="223" t="s">
        <v>2624</v>
      </c>
    </row>
    <row r="129" spans="2:47" ht="168" hidden="1">
      <c r="B129" s="215" t="s">
        <v>3019</v>
      </c>
      <c r="C129" s="216" t="s">
        <v>3020</v>
      </c>
      <c r="D129" s="216" t="s">
        <v>2834</v>
      </c>
      <c r="E129" s="216" t="s">
        <v>2784</v>
      </c>
      <c r="F129" s="216" t="s">
        <v>2636</v>
      </c>
      <c r="G129" s="216" t="s">
        <v>3015</v>
      </c>
      <c r="H129" s="216" t="s">
        <v>3016</v>
      </c>
      <c r="I129" s="216" t="s">
        <v>2623</v>
      </c>
      <c r="J129" s="217">
        <v>7.8689999999999998</v>
      </c>
      <c r="K129" s="217">
        <v>7.91</v>
      </c>
      <c r="L129" s="217">
        <v>7.9660000000000002</v>
      </c>
      <c r="M129" s="217">
        <v>8.0549999999999997</v>
      </c>
      <c r="N129" s="217">
        <v>8.1650000000000009</v>
      </c>
      <c r="O129" s="217">
        <v>8.3079999999999998</v>
      </c>
      <c r="P129" s="217">
        <v>8.3550000000000004</v>
      </c>
      <c r="Q129" s="217">
        <v>8.0380000000000003</v>
      </c>
      <c r="R129" s="217">
        <v>8.3789999999999996</v>
      </c>
      <c r="S129" s="217">
        <v>8.8070000000000004</v>
      </c>
      <c r="T129" s="218">
        <v>9.0289999999999999</v>
      </c>
      <c r="U129" s="218">
        <v>9.2900000000000009</v>
      </c>
      <c r="V129" s="218">
        <v>9.5730000000000004</v>
      </c>
      <c r="W129" s="218">
        <v>9.8390000000000004</v>
      </c>
      <c r="X129" s="218">
        <v>10.137</v>
      </c>
      <c r="Y129" s="219" t="s">
        <v>2624</v>
      </c>
      <c r="Z129" s="219" t="s">
        <v>2624</v>
      </c>
      <c r="AA129" s="219" t="s">
        <v>2624</v>
      </c>
      <c r="AB129" s="219" t="s">
        <v>2624</v>
      </c>
      <c r="AC129" s="219" t="s">
        <v>2624</v>
      </c>
      <c r="AD129" s="219" t="s">
        <v>2624</v>
      </c>
      <c r="AE129" s="219" t="s">
        <v>2624</v>
      </c>
      <c r="AF129" s="219" t="s">
        <v>2624</v>
      </c>
      <c r="AG129" s="219" t="s">
        <v>2624</v>
      </c>
      <c r="AH129" s="219" t="s">
        <v>2624</v>
      </c>
      <c r="AI129" s="219" t="s">
        <v>2624</v>
      </c>
      <c r="AJ129" s="219" t="s">
        <v>2624</v>
      </c>
      <c r="AK129" s="219" t="s">
        <v>2624</v>
      </c>
      <c r="AL129" s="219" t="s">
        <v>2624</v>
      </c>
      <c r="AM129" s="219" t="s">
        <v>2624</v>
      </c>
      <c r="AN129" s="219" t="s">
        <v>2624</v>
      </c>
      <c r="AO129" s="219" t="s">
        <v>2624</v>
      </c>
      <c r="AP129" s="219" t="s">
        <v>2624</v>
      </c>
      <c r="AQ129" s="219" t="s">
        <v>2624</v>
      </c>
      <c r="AR129" s="219" t="s">
        <v>2624</v>
      </c>
      <c r="AS129" s="219" t="s">
        <v>2624</v>
      </c>
      <c r="AT129" s="219" t="s">
        <v>2624</v>
      </c>
      <c r="AU129" s="219" t="s">
        <v>2624</v>
      </c>
    </row>
    <row r="130" spans="2:47" ht="157.5" hidden="1">
      <c r="B130" s="220" t="s">
        <v>3021</v>
      </c>
      <c r="C130" s="221" t="s">
        <v>3022</v>
      </c>
      <c r="D130" s="221" t="s">
        <v>2619</v>
      </c>
      <c r="E130" s="221" t="s">
        <v>2619</v>
      </c>
      <c r="F130" s="221" t="s">
        <v>3023</v>
      </c>
      <c r="G130" s="221" t="s">
        <v>3024</v>
      </c>
      <c r="H130" s="221" t="s">
        <v>2619</v>
      </c>
      <c r="I130" s="221" t="s">
        <v>2623</v>
      </c>
      <c r="J130" s="223">
        <v>-0.73699999999999999</v>
      </c>
      <c r="K130" s="223">
        <v>2.9950000000000001</v>
      </c>
      <c r="L130" s="223">
        <v>3.7549999999999999</v>
      </c>
      <c r="M130" s="223">
        <v>-5.8999999999999997E-2</v>
      </c>
      <c r="N130" s="223">
        <v>3.29</v>
      </c>
      <c r="O130" s="223">
        <v>1.4E-2</v>
      </c>
      <c r="P130" s="223">
        <v>-4.4349999999999996</v>
      </c>
      <c r="Q130" s="223">
        <v>-14.298</v>
      </c>
      <c r="R130" s="223">
        <v>0.98499999999999999</v>
      </c>
      <c r="S130" s="222">
        <v>0</v>
      </c>
      <c r="T130" s="218">
        <v>-1.7</v>
      </c>
      <c r="U130" s="218">
        <v>0.5</v>
      </c>
      <c r="V130" s="218">
        <v>-0.2</v>
      </c>
      <c r="W130" s="218">
        <v>-0.6</v>
      </c>
      <c r="X130" s="218">
        <v>-0.5</v>
      </c>
      <c r="Y130" s="218">
        <v>-1.6</v>
      </c>
      <c r="Z130" s="218">
        <v>-2.1</v>
      </c>
      <c r="AA130" s="218">
        <v>-2.5</v>
      </c>
      <c r="AB130" s="218">
        <v>-3</v>
      </c>
      <c r="AC130" s="218">
        <v>-3.4</v>
      </c>
      <c r="AD130" s="223" t="s">
        <v>2624</v>
      </c>
      <c r="AE130" s="223" t="s">
        <v>2624</v>
      </c>
      <c r="AF130" s="223" t="s">
        <v>2624</v>
      </c>
      <c r="AG130" s="223" t="s">
        <v>2624</v>
      </c>
      <c r="AH130" s="223" t="s">
        <v>2624</v>
      </c>
      <c r="AI130" s="223" t="s">
        <v>2624</v>
      </c>
      <c r="AJ130" s="223" t="s">
        <v>2624</v>
      </c>
      <c r="AK130" s="223" t="s">
        <v>2624</v>
      </c>
      <c r="AL130" s="223" t="s">
        <v>2624</v>
      </c>
      <c r="AM130" s="223" t="s">
        <v>2624</v>
      </c>
      <c r="AN130" s="223" t="s">
        <v>2624</v>
      </c>
      <c r="AO130" s="223" t="s">
        <v>2624</v>
      </c>
      <c r="AP130" s="223" t="s">
        <v>2624</v>
      </c>
      <c r="AQ130" s="223" t="s">
        <v>2624</v>
      </c>
      <c r="AR130" s="223" t="s">
        <v>2624</v>
      </c>
      <c r="AS130" s="223" t="s">
        <v>2624</v>
      </c>
      <c r="AT130" s="223" t="s">
        <v>2624</v>
      </c>
      <c r="AU130" s="223" t="s">
        <v>2624</v>
      </c>
    </row>
    <row r="131" spans="2:47" ht="157.5" hidden="1">
      <c r="B131" s="215" t="s">
        <v>3025</v>
      </c>
      <c r="C131" s="216" t="s">
        <v>3026</v>
      </c>
      <c r="D131" s="216" t="s">
        <v>2619</v>
      </c>
      <c r="E131" s="216" t="s">
        <v>2619</v>
      </c>
      <c r="F131" s="216" t="s">
        <v>3023</v>
      </c>
      <c r="G131" s="216" t="s">
        <v>3027</v>
      </c>
      <c r="H131" s="216" t="s">
        <v>2619</v>
      </c>
      <c r="I131" s="216" t="s">
        <v>2623</v>
      </c>
      <c r="J131" s="219">
        <v>46.170999999999999</v>
      </c>
      <c r="K131" s="219">
        <v>48.588999999999999</v>
      </c>
      <c r="L131" s="219">
        <v>48.896000000000001</v>
      </c>
      <c r="M131" s="219">
        <v>47.561</v>
      </c>
      <c r="N131" s="219">
        <v>48.25</v>
      </c>
      <c r="O131" s="219">
        <v>47.966999999999999</v>
      </c>
      <c r="P131" s="219">
        <v>47.218000000000004</v>
      </c>
      <c r="Q131" s="219">
        <v>43.603000000000002</v>
      </c>
      <c r="R131" s="219">
        <v>41.823</v>
      </c>
      <c r="S131" s="217">
        <v>41.7</v>
      </c>
      <c r="T131" s="218">
        <v>40.799999999999997</v>
      </c>
      <c r="U131" s="218">
        <v>40.6</v>
      </c>
      <c r="V131" s="218">
        <v>40.299999999999997</v>
      </c>
      <c r="W131" s="218">
        <v>39.799999999999997</v>
      </c>
      <c r="X131" s="218">
        <v>39.4</v>
      </c>
      <c r="Y131" s="218">
        <v>38.700000000000003</v>
      </c>
      <c r="Z131" s="218">
        <v>37.9</v>
      </c>
      <c r="AA131" s="218">
        <v>37.1</v>
      </c>
      <c r="AB131" s="218">
        <v>36.299999999999997</v>
      </c>
      <c r="AC131" s="218">
        <v>35.5</v>
      </c>
      <c r="AD131" s="219" t="s">
        <v>2624</v>
      </c>
      <c r="AE131" s="219" t="s">
        <v>2624</v>
      </c>
      <c r="AF131" s="219" t="s">
        <v>2624</v>
      </c>
      <c r="AG131" s="219" t="s">
        <v>2624</v>
      </c>
      <c r="AH131" s="219" t="s">
        <v>2624</v>
      </c>
      <c r="AI131" s="219" t="s">
        <v>2624</v>
      </c>
      <c r="AJ131" s="219" t="s">
        <v>2624</v>
      </c>
      <c r="AK131" s="219" t="s">
        <v>2624</v>
      </c>
      <c r="AL131" s="219" t="s">
        <v>2624</v>
      </c>
      <c r="AM131" s="219" t="s">
        <v>2624</v>
      </c>
      <c r="AN131" s="219" t="s">
        <v>2624</v>
      </c>
      <c r="AO131" s="219" t="s">
        <v>2624</v>
      </c>
      <c r="AP131" s="219" t="s">
        <v>2624</v>
      </c>
      <c r="AQ131" s="219" t="s">
        <v>2624</v>
      </c>
      <c r="AR131" s="219" t="s">
        <v>2624</v>
      </c>
      <c r="AS131" s="219" t="s">
        <v>2624</v>
      </c>
      <c r="AT131" s="219" t="s">
        <v>2624</v>
      </c>
      <c r="AU131" s="219" t="s">
        <v>2624</v>
      </c>
    </row>
    <row r="132" spans="2:47" ht="157.5" hidden="1">
      <c r="B132" s="220" t="s">
        <v>3028</v>
      </c>
      <c r="C132" s="221" t="s">
        <v>3029</v>
      </c>
      <c r="D132" s="221" t="s">
        <v>2619</v>
      </c>
      <c r="E132" s="221" t="s">
        <v>2619</v>
      </c>
      <c r="F132" s="221" t="s">
        <v>3023</v>
      </c>
      <c r="G132" s="221" t="s">
        <v>3030</v>
      </c>
      <c r="H132" s="221" t="s">
        <v>2619</v>
      </c>
      <c r="I132" s="221" t="s">
        <v>2623</v>
      </c>
      <c r="J132" s="223">
        <v>1.8460000000000001</v>
      </c>
      <c r="K132" s="223">
        <v>1.9139999999999999</v>
      </c>
      <c r="L132" s="223">
        <v>2.048</v>
      </c>
      <c r="M132" s="223">
        <v>2.0990000000000002</v>
      </c>
      <c r="N132" s="223">
        <v>2.137</v>
      </c>
      <c r="O132" s="223">
        <v>2.117</v>
      </c>
      <c r="P132" s="223">
        <v>2.0710000000000002</v>
      </c>
      <c r="Q132" s="223">
        <v>1.8320000000000001</v>
      </c>
      <c r="R132" s="223">
        <v>1.776</v>
      </c>
      <c r="S132" s="222">
        <v>1.7</v>
      </c>
      <c r="T132" s="218">
        <v>1.7</v>
      </c>
      <c r="U132" s="218">
        <v>1.7</v>
      </c>
      <c r="V132" s="218">
        <v>1.7</v>
      </c>
      <c r="W132" s="218">
        <v>1.7</v>
      </c>
      <c r="X132" s="218">
        <v>1.7</v>
      </c>
      <c r="Y132" s="218">
        <v>1.7</v>
      </c>
      <c r="Z132" s="218">
        <v>1.7</v>
      </c>
      <c r="AA132" s="218">
        <v>1.7</v>
      </c>
      <c r="AB132" s="218">
        <v>1.7</v>
      </c>
      <c r="AC132" s="218">
        <v>1.7</v>
      </c>
      <c r="AD132" s="223" t="s">
        <v>2624</v>
      </c>
      <c r="AE132" s="223" t="s">
        <v>2624</v>
      </c>
      <c r="AF132" s="223" t="s">
        <v>2624</v>
      </c>
      <c r="AG132" s="223" t="s">
        <v>2624</v>
      </c>
      <c r="AH132" s="223" t="s">
        <v>2624</v>
      </c>
      <c r="AI132" s="223" t="s">
        <v>2624</v>
      </c>
      <c r="AJ132" s="223" t="s">
        <v>2624</v>
      </c>
      <c r="AK132" s="223" t="s">
        <v>2624</v>
      </c>
      <c r="AL132" s="223" t="s">
        <v>2624</v>
      </c>
      <c r="AM132" s="223" t="s">
        <v>2624</v>
      </c>
      <c r="AN132" s="223" t="s">
        <v>2624</v>
      </c>
      <c r="AO132" s="223" t="s">
        <v>2624</v>
      </c>
      <c r="AP132" s="223" t="s">
        <v>2624</v>
      </c>
      <c r="AQ132" s="223" t="s">
        <v>2624</v>
      </c>
      <c r="AR132" s="223" t="s">
        <v>2624</v>
      </c>
      <c r="AS132" s="223" t="s">
        <v>2624</v>
      </c>
      <c r="AT132" s="223" t="s">
        <v>2624</v>
      </c>
      <c r="AU132" s="223" t="s">
        <v>2624</v>
      </c>
    </row>
    <row r="133" spans="2:47" ht="157.5" hidden="1">
      <c r="B133" s="215" t="s">
        <v>3031</v>
      </c>
      <c r="C133" s="216" t="s">
        <v>3032</v>
      </c>
      <c r="D133" s="216" t="s">
        <v>2619</v>
      </c>
      <c r="E133" s="216" t="s">
        <v>2619</v>
      </c>
      <c r="F133" s="216" t="s">
        <v>3033</v>
      </c>
      <c r="G133" s="216" t="s">
        <v>3034</v>
      </c>
      <c r="H133" s="216" t="s">
        <v>2619</v>
      </c>
      <c r="I133" s="216" t="s">
        <v>2623</v>
      </c>
      <c r="J133" s="219">
        <v>242.36</v>
      </c>
      <c r="K133" s="219">
        <v>249.62</v>
      </c>
      <c r="L133" s="219">
        <v>258.99</v>
      </c>
      <c r="M133" s="219">
        <v>258.83999999999997</v>
      </c>
      <c r="N133" s="219">
        <v>267.35000000000002</v>
      </c>
      <c r="O133" s="219">
        <v>267.39</v>
      </c>
      <c r="P133" s="219">
        <v>255.53</v>
      </c>
      <c r="Q133" s="219">
        <v>219</v>
      </c>
      <c r="R133" s="219">
        <v>221.15</v>
      </c>
      <c r="S133" s="217">
        <v>221.2</v>
      </c>
      <c r="T133" s="218">
        <v>217.4</v>
      </c>
      <c r="U133" s="218">
        <v>218.5</v>
      </c>
      <c r="V133" s="218">
        <v>218</v>
      </c>
      <c r="W133" s="218">
        <v>216.7</v>
      </c>
      <c r="X133" s="218">
        <v>215.6</v>
      </c>
      <c r="Y133" s="218">
        <v>212.1</v>
      </c>
      <c r="Z133" s="218">
        <v>207.6</v>
      </c>
      <c r="AA133" s="218">
        <v>202.4</v>
      </c>
      <c r="AB133" s="218">
        <v>196.4</v>
      </c>
      <c r="AC133" s="218">
        <v>189.7</v>
      </c>
      <c r="AD133" s="219" t="s">
        <v>2624</v>
      </c>
      <c r="AE133" s="219" t="s">
        <v>2624</v>
      </c>
      <c r="AF133" s="219" t="s">
        <v>2624</v>
      </c>
      <c r="AG133" s="219" t="s">
        <v>2624</v>
      </c>
      <c r="AH133" s="219" t="s">
        <v>2624</v>
      </c>
      <c r="AI133" s="219" t="s">
        <v>2624</v>
      </c>
      <c r="AJ133" s="219" t="s">
        <v>2624</v>
      </c>
      <c r="AK133" s="219" t="s">
        <v>2624</v>
      </c>
      <c r="AL133" s="219" t="s">
        <v>2624</v>
      </c>
      <c r="AM133" s="219" t="s">
        <v>2624</v>
      </c>
      <c r="AN133" s="219" t="s">
        <v>2624</v>
      </c>
      <c r="AO133" s="219" t="s">
        <v>2624</v>
      </c>
      <c r="AP133" s="219" t="s">
        <v>2624</v>
      </c>
      <c r="AQ133" s="219" t="s">
        <v>2624</v>
      </c>
      <c r="AR133" s="219" t="s">
        <v>2624</v>
      </c>
      <c r="AS133" s="219" t="s">
        <v>2624</v>
      </c>
      <c r="AT133" s="219" t="s">
        <v>2624</v>
      </c>
      <c r="AU133" s="219" t="s">
        <v>2624</v>
      </c>
    </row>
    <row r="134" spans="2:47" ht="157.5" hidden="1">
      <c r="B134" s="220" t="s">
        <v>3035</v>
      </c>
      <c r="C134" s="221" t="s">
        <v>3036</v>
      </c>
      <c r="D134" s="221" t="s">
        <v>2619</v>
      </c>
      <c r="E134" s="221" t="s">
        <v>2619</v>
      </c>
      <c r="F134" s="221" t="s">
        <v>3023</v>
      </c>
      <c r="G134" s="221" t="s">
        <v>3037</v>
      </c>
      <c r="H134" s="221" t="s">
        <v>2619</v>
      </c>
      <c r="I134" s="221" t="s">
        <v>2623</v>
      </c>
      <c r="J134" s="223">
        <v>3.903</v>
      </c>
      <c r="K134" s="223">
        <v>-9.8209999999999997</v>
      </c>
      <c r="L134" s="223">
        <v>-6.4859999999999998</v>
      </c>
      <c r="M134" s="223">
        <v>6.093</v>
      </c>
      <c r="N134" s="223">
        <v>3.68</v>
      </c>
      <c r="O134" s="223">
        <v>10.989000000000001</v>
      </c>
      <c r="P134" s="223">
        <v>-3.4750000000000001</v>
      </c>
      <c r="Q134" s="223">
        <v>4.109</v>
      </c>
      <c r="R134" s="223">
        <v>9.6319999999999997</v>
      </c>
      <c r="S134" s="222">
        <v>-2.6</v>
      </c>
      <c r="T134" s="218">
        <v>0.8</v>
      </c>
      <c r="U134" s="218">
        <v>0.9</v>
      </c>
      <c r="V134" s="218">
        <v>1.3</v>
      </c>
      <c r="W134" s="218">
        <v>1.8</v>
      </c>
      <c r="X134" s="218">
        <v>2.1</v>
      </c>
      <c r="Y134" s="218">
        <v>1.8</v>
      </c>
      <c r="Z134" s="218">
        <v>1.7</v>
      </c>
      <c r="AA134" s="218">
        <v>1.7</v>
      </c>
      <c r="AB134" s="218">
        <v>1.6</v>
      </c>
      <c r="AC134" s="218">
        <v>1.6</v>
      </c>
      <c r="AD134" s="223" t="s">
        <v>2624</v>
      </c>
      <c r="AE134" s="223" t="s">
        <v>2624</v>
      </c>
      <c r="AF134" s="223" t="s">
        <v>2624</v>
      </c>
      <c r="AG134" s="223" t="s">
        <v>2624</v>
      </c>
      <c r="AH134" s="223" t="s">
        <v>2624</v>
      </c>
      <c r="AI134" s="223" t="s">
        <v>2624</v>
      </c>
      <c r="AJ134" s="223" t="s">
        <v>2624</v>
      </c>
      <c r="AK134" s="223" t="s">
        <v>2624</v>
      </c>
      <c r="AL134" s="223" t="s">
        <v>2624</v>
      </c>
      <c r="AM134" s="223" t="s">
        <v>2624</v>
      </c>
      <c r="AN134" s="223" t="s">
        <v>2624</v>
      </c>
      <c r="AO134" s="223" t="s">
        <v>2624</v>
      </c>
      <c r="AP134" s="223" t="s">
        <v>2624</v>
      </c>
      <c r="AQ134" s="223" t="s">
        <v>2624</v>
      </c>
      <c r="AR134" s="223" t="s">
        <v>2624</v>
      </c>
      <c r="AS134" s="223" t="s">
        <v>2624</v>
      </c>
      <c r="AT134" s="223" t="s">
        <v>2624</v>
      </c>
      <c r="AU134" s="223" t="s">
        <v>2624</v>
      </c>
    </row>
    <row r="135" spans="2:47" ht="157.5" hidden="1">
      <c r="B135" s="215" t="s">
        <v>3038</v>
      </c>
      <c r="C135" s="216" t="s">
        <v>3039</v>
      </c>
      <c r="D135" s="216" t="s">
        <v>2619</v>
      </c>
      <c r="E135" s="216" t="s">
        <v>2619</v>
      </c>
      <c r="F135" s="216" t="s">
        <v>3023</v>
      </c>
      <c r="G135" s="216" t="s">
        <v>3040</v>
      </c>
      <c r="H135" s="216" t="s">
        <v>2619</v>
      </c>
      <c r="I135" s="216" t="s">
        <v>2623</v>
      </c>
      <c r="J135" s="219">
        <v>21.088999999999999</v>
      </c>
      <c r="K135" s="219">
        <v>19.431000000000001</v>
      </c>
      <c r="L135" s="219">
        <v>17.623999999999999</v>
      </c>
      <c r="M135" s="219">
        <v>18.198</v>
      </c>
      <c r="N135" s="219">
        <v>18.532</v>
      </c>
      <c r="O135" s="219">
        <v>20.443999999999999</v>
      </c>
      <c r="P135" s="219">
        <v>20.327000000000002</v>
      </c>
      <c r="Q135" s="219">
        <v>22.803000000000001</v>
      </c>
      <c r="R135" s="219">
        <v>23.745000000000001</v>
      </c>
      <c r="S135" s="217">
        <v>23.1</v>
      </c>
      <c r="T135" s="218">
        <v>23.1</v>
      </c>
      <c r="U135" s="218">
        <v>23.1</v>
      </c>
      <c r="V135" s="218">
        <v>23.2</v>
      </c>
      <c r="W135" s="218">
        <v>23.5</v>
      </c>
      <c r="X135" s="218">
        <v>23.9</v>
      </c>
      <c r="Y135" s="218">
        <v>24.3</v>
      </c>
      <c r="Z135" s="218">
        <v>24.8</v>
      </c>
      <c r="AA135" s="218">
        <v>25.3</v>
      </c>
      <c r="AB135" s="218">
        <v>25.9</v>
      </c>
      <c r="AC135" s="218">
        <v>26.6</v>
      </c>
      <c r="AD135" s="219" t="s">
        <v>2624</v>
      </c>
      <c r="AE135" s="219" t="s">
        <v>2624</v>
      </c>
      <c r="AF135" s="219" t="s">
        <v>2624</v>
      </c>
      <c r="AG135" s="219" t="s">
        <v>2624</v>
      </c>
      <c r="AH135" s="219" t="s">
        <v>2624</v>
      </c>
      <c r="AI135" s="219" t="s">
        <v>2624</v>
      </c>
      <c r="AJ135" s="219" t="s">
        <v>2624</v>
      </c>
      <c r="AK135" s="219" t="s">
        <v>2624</v>
      </c>
      <c r="AL135" s="219" t="s">
        <v>2624</v>
      </c>
      <c r="AM135" s="219" t="s">
        <v>2624</v>
      </c>
      <c r="AN135" s="219" t="s">
        <v>2624</v>
      </c>
      <c r="AO135" s="219" t="s">
        <v>2624</v>
      </c>
      <c r="AP135" s="219" t="s">
        <v>2624</v>
      </c>
      <c r="AQ135" s="219" t="s">
        <v>2624</v>
      </c>
      <c r="AR135" s="219" t="s">
        <v>2624</v>
      </c>
      <c r="AS135" s="219" t="s">
        <v>2624</v>
      </c>
      <c r="AT135" s="219" t="s">
        <v>2624</v>
      </c>
      <c r="AU135" s="219" t="s">
        <v>2624</v>
      </c>
    </row>
    <row r="136" spans="2:47" ht="157.5" hidden="1">
      <c r="B136" s="220" t="s">
        <v>3041</v>
      </c>
      <c r="C136" s="221" t="s">
        <v>3042</v>
      </c>
      <c r="D136" s="221" t="s">
        <v>2619</v>
      </c>
      <c r="E136" s="221" t="s">
        <v>2619</v>
      </c>
      <c r="F136" s="221" t="s">
        <v>3023</v>
      </c>
      <c r="G136" s="221" t="s">
        <v>3043</v>
      </c>
      <c r="H136" s="221" t="s">
        <v>2619</v>
      </c>
      <c r="I136" s="221" t="s">
        <v>2623</v>
      </c>
      <c r="J136" s="223">
        <v>1.847</v>
      </c>
      <c r="K136" s="223">
        <v>1.6659999999999999</v>
      </c>
      <c r="L136" s="223">
        <v>1.532</v>
      </c>
      <c r="M136" s="223">
        <v>1.585</v>
      </c>
      <c r="N136" s="223">
        <v>1.6040000000000001</v>
      </c>
      <c r="O136" s="223">
        <v>1.6930000000000001</v>
      </c>
      <c r="P136" s="223">
        <v>1.61</v>
      </c>
      <c r="Q136" s="223">
        <v>1.726</v>
      </c>
      <c r="R136" s="223">
        <v>1.8149999999999999</v>
      </c>
      <c r="S136" s="222">
        <v>1.7</v>
      </c>
      <c r="T136" s="218">
        <v>1.7</v>
      </c>
      <c r="U136" s="218">
        <v>1.7</v>
      </c>
      <c r="V136" s="218">
        <v>1.7</v>
      </c>
      <c r="W136" s="218">
        <v>1.7</v>
      </c>
      <c r="X136" s="218">
        <v>1.7</v>
      </c>
      <c r="Y136" s="218">
        <v>1.7</v>
      </c>
      <c r="Z136" s="218">
        <v>1.7</v>
      </c>
      <c r="AA136" s="218">
        <v>1.7</v>
      </c>
      <c r="AB136" s="218">
        <v>1.8</v>
      </c>
      <c r="AC136" s="218">
        <v>1.8</v>
      </c>
      <c r="AD136" s="223" t="s">
        <v>2624</v>
      </c>
      <c r="AE136" s="223" t="s">
        <v>2624</v>
      </c>
      <c r="AF136" s="223" t="s">
        <v>2624</v>
      </c>
      <c r="AG136" s="223" t="s">
        <v>2624</v>
      </c>
      <c r="AH136" s="223" t="s">
        <v>2624</v>
      </c>
      <c r="AI136" s="223" t="s">
        <v>2624</v>
      </c>
      <c r="AJ136" s="223" t="s">
        <v>2624</v>
      </c>
      <c r="AK136" s="223" t="s">
        <v>2624</v>
      </c>
      <c r="AL136" s="223" t="s">
        <v>2624</v>
      </c>
      <c r="AM136" s="223" t="s">
        <v>2624</v>
      </c>
      <c r="AN136" s="223" t="s">
        <v>2624</v>
      </c>
      <c r="AO136" s="223" t="s">
        <v>2624</v>
      </c>
      <c r="AP136" s="223" t="s">
        <v>2624</v>
      </c>
      <c r="AQ136" s="223" t="s">
        <v>2624</v>
      </c>
      <c r="AR136" s="223" t="s">
        <v>2624</v>
      </c>
      <c r="AS136" s="223" t="s">
        <v>2624</v>
      </c>
      <c r="AT136" s="223" t="s">
        <v>2624</v>
      </c>
      <c r="AU136" s="223" t="s">
        <v>2624</v>
      </c>
    </row>
    <row r="137" spans="2:47" ht="157.5" hidden="1">
      <c r="B137" s="215" t="s">
        <v>3044</v>
      </c>
      <c r="C137" s="216" t="s">
        <v>3045</v>
      </c>
      <c r="D137" s="216" t="s">
        <v>2619</v>
      </c>
      <c r="E137" s="216" t="s">
        <v>2619</v>
      </c>
      <c r="F137" s="216" t="s">
        <v>3033</v>
      </c>
      <c r="G137" s="216" t="s">
        <v>3046</v>
      </c>
      <c r="H137" s="216" t="s">
        <v>2619</v>
      </c>
      <c r="I137" s="216" t="s">
        <v>2623</v>
      </c>
      <c r="J137" s="219">
        <v>110.7</v>
      </c>
      <c r="K137" s="219">
        <v>99.825999999999993</v>
      </c>
      <c r="L137" s="219">
        <v>93.350999999999999</v>
      </c>
      <c r="M137" s="219">
        <v>99.039000000000001</v>
      </c>
      <c r="N137" s="219">
        <v>102.68</v>
      </c>
      <c r="O137" s="219">
        <v>113.97</v>
      </c>
      <c r="P137" s="219">
        <v>110.01</v>
      </c>
      <c r="Q137" s="219">
        <v>114.53</v>
      </c>
      <c r="R137" s="219">
        <v>125.56</v>
      </c>
      <c r="S137" s="217">
        <v>122.3</v>
      </c>
      <c r="T137" s="218">
        <v>123.3</v>
      </c>
      <c r="U137" s="218">
        <v>124.3</v>
      </c>
      <c r="V137" s="218">
        <v>125.9</v>
      </c>
      <c r="W137" s="218">
        <v>128.19999999999999</v>
      </c>
      <c r="X137" s="218">
        <v>130.9</v>
      </c>
      <c r="Y137" s="218">
        <v>133.19999999999999</v>
      </c>
      <c r="Z137" s="218">
        <v>135.6</v>
      </c>
      <c r="AA137" s="218">
        <v>137.80000000000001</v>
      </c>
      <c r="AB137" s="218">
        <v>140.1</v>
      </c>
      <c r="AC137" s="218">
        <v>142.30000000000001</v>
      </c>
      <c r="AD137" s="219" t="s">
        <v>2624</v>
      </c>
      <c r="AE137" s="219" t="s">
        <v>2624</v>
      </c>
      <c r="AF137" s="219" t="s">
        <v>2624</v>
      </c>
      <c r="AG137" s="219" t="s">
        <v>2624</v>
      </c>
      <c r="AH137" s="219" t="s">
        <v>2624</v>
      </c>
      <c r="AI137" s="219" t="s">
        <v>2624</v>
      </c>
      <c r="AJ137" s="219" t="s">
        <v>2624</v>
      </c>
      <c r="AK137" s="219" t="s">
        <v>2624</v>
      </c>
      <c r="AL137" s="219" t="s">
        <v>2624</v>
      </c>
      <c r="AM137" s="219" t="s">
        <v>2624</v>
      </c>
      <c r="AN137" s="219" t="s">
        <v>2624</v>
      </c>
      <c r="AO137" s="219" t="s">
        <v>2624</v>
      </c>
      <c r="AP137" s="219" t="s">
        <v>2624</v>
      </c>
      <c r="AQ137" s="219" t="s">
        <v>2624</v>
      </c>
      <c r="AR137" s="219" t="s">
        <v>2624</v>
      </c>
      <c r="AS137" s="219" t="s">
        <v>2624</v>
      </c>
      <c r="AT137" s="219" t="s">
        <v>2624</v>
      </c>
      <c r="AU137" s="219" t="s">
        <v>2624</v>
      </c>
    </row>
    <row r="138" spans="2:47" ht="157.5" hidden="1">
      <c r="B138" s="220" t="s">
        <v>3047</v>
      </c>
      <c r="C138" s="221" t="s">
        <v>3048</v>
      </c>
      <c r="D138" s="221" t="s">
        <v>2619</v>
      </c>
      <c r="E138" s="221" t="s">
        <v>2619</v>
      </c>
      <c r="F138" s="221" t="s">
        <v>3023</v>
      </c>
      <c r="G138" s="221" t="s">
        <v>3049</v>
      </c>
      <c r="H138" s="221" t="s">
        <v>2619</v>
      </c>
      <c r="I138" s="221" t="s">
        <v>2623</v>
      </c>
      <c r="J138" s="223">
        <v>0.47299999999999998</v>
      </c>
      <c r="K138" s="223">
        <v>-3.2669999999999999</v>
      </c>
      <c r="L138" s="223">
        <v>7.5259999999999998</v>
      </c>
      <c r="M138" s="223">
        <v>3.778</v>
      </c>
      <c r="N138" s="223">
        <v>-3.4689999999999999</v>
      </c>
      <c r="O138" s="223">
        <v>-2.629</v>
      </c>
      <c r="P138" s="223">
        <v>0.35699999999999998</v>
      </c>
      <c r="Q138" s="223">
        <v>-4.8079999999999998</v>
      </c>
      <c r="R138" s="223">
        <v>8.8219999999999992</v>
      </c>
      <c r="S138" s="222">
        <v>2.6</v>
      </c>
      <c r="T138" s="218">
        <v>3.3</v>
      </c>
      <c r="U138" s="218">
        <v>1.6</v>
      </c>
      <c r="V138" s="218">
        <v>1.5</v>
      </c>
      <c r="W138" s="218">
        <v>1.2</v>
      </c>
      <c r="X138" s="218">
        <v>0.9</v>
      </c>
      <c r="Y138" s="218">
        <v>1.1000000000000001</v>
      </c>
      <c r="Z138" s="218">
        <v>0.5</v>
      </c>
      <c r="AA138" s="218">
        <v>0.1</v>
      </c>
      <c r="AB138" s="218">
        <v>-0.4</v>
      </c>
      <c r="AC138" s="218">
        <v>-0.9</v>
      </c>
      <c r="AD138" s="223" t="s">
        <v>2624</v>
      </c>
      <c r="AE138" s="223" t="s">
        <v>2624</v>
      </c>
      <c r="AF138" s="223" t="s">
        <v>2624</v>
      </c>
      <c r="AG138" s="223" t="s">
        <v>2624</v>
      </c>
      <c r="AH138" s="223" t="s">
        <v>2624</v>
      </c>
      <c r="AI138" s="223" t="s">
        <v>2624</v>
      </c>
      <c r="AJ138" s="223" t="s">
        <v>2624</v>
      </c>
      <c r="AK138" s="223" t="s">
        <v>2624</v>
      </c>
      <c r="AL138" s="223" t="s">
        <v>2624</v>
      </c>
      <c r="AM138" s="223" t="s">
        <v>2624</v>
      </c>
      <c r="AN138" s="223" t="s">
        <v>2624</v>
      </c>
      <c r="AO138" s="223" t="s">
        <v>2624</v>
      </c>
      <c r="AP138" s="223" t="s">
        <v>2624</v>
      </c>
      <c r="AQ138" s="223" t="s">
        <v>2624</v>
      </c>
      <c r="AR138" s="223" t="s">
        <v>2624</v>
      </c>
      <c r="AS138" s="223" t="s">
        <v>2624</v>
      </c>
      <c r="AT138" s="223" t="s">
        <v>2624</v>
      </c>
      <c r="AU138" s="223" t="s">
        <v>2624</v>
      </c>
    </row>
    <row r="139" spans="2:47" ht="157.5" hidden="1">
      <c r="B139" s="215" t="s">
        <v>3050</v>
      </c>
      <c r="C139" s="216" t="s">
        <v>3051</v>
      </c>
      <c r="D139" s="216" t="s">
        <v>2619</v>
      </c>
      <c r="E139" s="216" t="s">
        <v>2619</v>
      </c>
      <c r="F139" s="216" t="s">
        <v>3023</v>
      </c>
      <c r="G139" s="216" t="s">
        <v>3052</v>
      </c>
      <c r="H139" s="216" t="s">
        <v>2619</v>
      </c>
      <c r="I139" s="216" t="s">
        <v>2623</v>
      </c>
      <c r="J139" s="219">
        <v>29.745999999999999</v>
      </c>
      <c r="K139" s="219">
        <v>29.401</v>
      </c>
      <c r="L139" s="219">
        <v>30.661999999999999</v>
      </c>
      <c r="M139" s="219">
        <v>30.97</v>
      </c>
      <c r="N139" s="219">
        <v>29.361999999999998</v>
      </c>
      <c r="O139" s="219">
        <v>28.419</v>
      </c>
      <c r="P139" s="219">
        <v>29.378</v>
      </c>
      <c r="Q139" s="219">
        <v>30.132999999999999</v>
      </c>
      <c r="R139" s="219">
        <v>31.145</v>
      </c>
      <c r="S139" s="217">
        <v>31.9</v>
      </c>
      <c r="T139" s="218">
        <v>32.700000000000003</v>
      </c>
      <c r="U139" s="218">
        <v>33</v>
      </c>
      <c r="V139" s="218">
        <v>33.200000000000003</v>
      </c>
      <c r="W139" s="218">
        <v>33.4</v>
      </c>
      <c r="X139" s="218">
        <v>33.5</v>
      </c>
      <c r="Y139" s="218">
        <v>33.799999999999997</v>
      </c>
      <c r="Z139" s="218">
        <v>34.1</v>
      </c>
      <c r="AA139" s="218">
        <v>34.299999999999997</v>
      </c>
      <c r="AB139" s="218">
        <v>34.4</v>
      </c>
      <c r="AC139" s="218">
        <v>34.5</v>
      </c>
      <c r="AD139" s="219" t="s">
        <v>2624</v>
      </c>
      <c r="AE139" s="219" t="s">
        <v>2624</v>
      </c>
      <c r="AF139" s="219" t="s">
        <v>2624</v>
      </c>
      <c r="AG139" s="219" t="s">
        <v>2624</v>
      </c>
      <c r="AH139" s="219" t="s">
        <v>2624</v>
      </c>
      <c r="AI139" s="219" t="s">
        <v>2624</v>
      </c>
      <c r="AJ139" s="219" t="s">
        <v>2624</v>
      </c>
      <c r="AK139" s="219" t="s">
        <v>2624</v>
      </c>
      <c r="AL139" s="219" t="s">
        <v>2624</v>
      </c>
      <c r="AM139" s="219" t="s">
        <v>2624</v>
      </c>
      <c r="AN139" s="219" t="s">
        <v>2624</v>
      </c>
      <c r="AO139" s="219" t="s">
        <v>2624</v>
      </c>
      <c r="AP139" s="219" t="s">
        <v>2624</v>
      </c>
      <c r="AQ139" s="219" t="s">
        <v>2624</v>
      </c>
      <c r="AR139" s="219" t="s">
        <v>2624</v>
      </c>
      <c r="AS139" s="219" t="s">
        <v>2624</v>
      </c>
      <c r="AT139" s="219" t="s">
        <v>2624</v>
      </c>
      <c r="AU139" s="219" t="s">
        <v>2624</v>
      </c>
    </row>
    <row r="140" spans="2:47" ht="157.5" hidden="1">
      <c r="B140" s="220" t="s">
        <v>3053</v>
      </c>
      <c r="C140" s="221" t="s">
        <v>3054</v>
      </c>
      <c r="D140" s="221" t="s">
        <v>2619</v>
      </c>
      <c r="E140" s="221" t="s">
        <v>2619</v>
      </c>
      <c r="F140" s="221" t="s">
        <v>3023</v>
      </c>
      <c r="G140" s="221" t="s">
        <v>3055</v>
      </c>
      <c r="H140" s="221" t="s">
        <v>2619</v>
      </c>
      <c r="I140" s="221" t="s">
        <v>2623</v>
      </c>
      <c r="J140" s="223">
        <v>1.706</v>
      </c>
      <c r="K140" s="223">
        <v>1.651</v>
      </c>
      <c r="L140" s="223">
        <v>1.736</v>
      </c>
      <c r="M140" s="223">
        <v>1.7989999999999999</v>
      </c>
      <c r="N140" s="223">
        <v>1.7270000000000001</v>
      </c>
      <c r="O140" s="223">
        <v>1.6819999999999999</v>
      </c>
      <c r="P140" s="223">
        <v>1.6819999999999999</v>
      </c>
      <c r="Q140" s="223">
        <v>1.744</v>
      </c>
      <c r="R140" s="223">
        <v>1.7989999999999999</v>
      </c>
      <c r="S140" s="222">
        <v>1.8</v>
      </c>
      <c r="T140" s="218">
        <v>1.8</v>
      </c>
      <c r="U140" s="218">
        <v>1.9</v>
      </c>
      <c r="V140" s="218">
        <v>1.9</v>
      </c>
      <c r="W140" s="218">
        <v>1.9</v>
      </c>
      <c r="X140" s="218">
        <v>1.9</v>
      </c>
      <c r="Y140" s="218">
        <v>2</v>
      </c>
      <c r="Z140" s="218">
        <v>2</v>
      </c>
      <c r="AA140" s="218">
        <v>2</v>
      </c>
      <c r="AB140" s="218">
        <v>2.1</v>
      </c>
      <c r="AC140" s="218">
        <v>2.1</v>
      </c>
      <c r="AD140" s="223" t="s">
        <v>2624</v>
      </c>
      <c r="AE140" s="223" t="s">
        <v>2624</v>
      </c>
      <c r="AF140" s="223" t="s">
        <v>2624</v>
      </c>
      <c r="AG140" s="223" t="s">
        <v>2624</v>
      </c>
      <c r="AH140" s="223" t="s">
        <v>2624</v>
      </c>
      <c r="AI140" s="223" t="s">
        <v>2624</v>
      </c>
      <c r="AJ140" s="223" t="s">
        <v>2624</v>
      </c>
      <c r="AK140" s="223" t="s">
        <v>2624</v>
      </c>
      <c r="AL140" s="223" t="s">
        <v>2624</v>
      </c>
      <c r="AM140" s="223" t="s">
        <v>2624</v>
      </c>
      <c r="AN140" s="223" t="s">
        <v>2624</v>
      </c>
      <c r="AO140" s="223" t="s">
        <v>2624</v>
      </c>
      <c r="AP140" s="223" t="s">
        <v>2624</v>
      </c>
      <c r="AQ140" s="223" t="s">
        <v>2624</v>
      </c>
      <c r="AR140" s="223" t="s">
        <v>2624</v>
      </c>
      <c r="AS140" s="223" t="s">
        <v>2624</v>
      </c>
      <c r="AT140" s="223" t="s">
        <v>2624</v>
      </c>
      <c r="AU140" s="223" t="s">
        <v>2624</v>
      </c>
    </row>
    <row r="141" spans="2:47" ht="157.5" hidden="1">
      <c r="B141" s="215" t="s">
        <v>3056</v>
      </c>
      <c r="C141" s="216" t="s">
        <v>3057</v>
      </c>
      <c r="D141" s="216" t="s">
        <v>2619</v>
      </c>
      <c r="E141" s="216" t="s">
        <v>2619</v>
      </c>
      <c r="F141" s="216" t="s">
        <v>3033</v>
      </c>
      <c r="G141" s="216" t="s">
        <v>3058</v>
      </c>
      <c r="H141" s="216" t="s">
        <v>2619</v>
      </c>
      <c r="I141" s="216" t="s">
        <v>2623</v>
      </c>
      <c r="J141" s="219">
        <v>156.13999999999999</v>
      </c>
      <c r="K141" s="219">
        <v>151.04</v>
      </c>
      <c r="L141" s="219">
        <v>162.41</v>
      </c>
      <c r="M141" s="219">
        <v>168.54</v>
      </c>
      <c r="N141" s="219">
        <v>162.69999999999999</v>
      </c>
      <c r="O141" s="219">
        <v>158.41999999999999</v>
      </c>
      <c r="P141" s="219">
        <v>158.99</v>
      </c>
      <c r="Q141" s="219">
        <v>151.34</v>
      </c>
      <c r="R141" s="219">
        <v>164.69</v>
      </c>
      <c r="S141" s="217">
        <v>169</v>
      </c>
      <c r="T141" s="218">
        <v>174.5</v>
      </c>
      <c r="U141" s="218">
        <v>177.3</v>
      </c>
      <c r="V141" s="218">
        <v>179.9</v>
      </c>
      <c r="W141" s="218">
        <v>182</v>
      </c>
      <c r="X141" s="218">
        <v>183.6</v>
      </c>
      <c r="Y141" s="218">
        <v>185.6</v>
      </c>
      <c r="Z141" s="218">
        <v>186.6</v>
      </c>
      <c r="AA141" s="218">
        <v>186.8</v>
      </c>
      <c r="AB141" s="218">
        <v>186.1</v>
      </c>
      <c r="AC141" s="218">
        <v>184.4</v>
      </c>
      <c r="AD141" s="219" t="s">
        <v>2624</v>
      </c>
      <c r="AE141" s="219" t="s">
        <v>2624</v>
      </c>
      <c r="AF141" s="219" t="s">
        <v>2624</v>
      </c>
      <c r="AG141" s="219" t="s">
        <v>2624</v>
      </c>
      <c r="AH141" s="219" t="s">
        <v>2624</v>
      </c>
      <c r="AI141" s="219" t="s">
        <v>2624</v>
      </c>
      <c r="AJ141" s="219" t="s">
        <v>2624</v>
      </c>
      <c r="AK141" s="219" t="s">
        <v>2624</v>
      </c>
      <c r="AL141" s="219" t="s">
        <v>2624</v>
      </c>
      <c r="AM141" s="219" t="s">
        <v>2624</v>
      </c>
      <c r="AN141" s="219" t="s">
        <v>2624</v>
      </c>
      <c r="AO141" s="219" t="s">
        <v>2624</v>
      </c>
      <c r="AP141" s="219" t="s">
        <v>2624</v>
      </c>
      <c r="AQ141" s="219" t="s">
        <v>2624</v>
      </c>
      <c r="AR141" s="219" t="s">
        <v>2624</v>
      </c>
      <c r="AS141" s="219" t="s">
        <v>2624</v>
      </c>
      <c r="AT141" s="219" t="s">
        <v>2624</v>
      </c>
      <c r="AU141" s="219" t="s">
        <v>2624</v>
      </c>
    </row>
    <row r="142" spans="2:47" ht="157.5" hidden="1">
      <c r="B142" s="220" t="s">
        <v>3059</v>
      </c>
      <c r="C142" s="221" t="s">
        <v>3060</v>
      </c>
      <c r="D142" s="221" t="s">
        <v>2619</v>
      </c>
      <c r="E142" s="221" t="s">
        <v>2619</v>
      </c>
      <c r="F142" s="221" t="s">
        <v>3023</v>
      </c>
      <c r="G142" s="221" t="s">
        <v>3061</v>
      </c>
      <c r="H142" s="221" t="s">
        <v>2619</v>
      </c>
      <c r="I142" s="221" t="s">
        <v>2623</v>
      </c>
      <c r="J142" s="223">
        <v>6.444</v>
      </c>
      <c r="K142" s="223">
        <v>-15.691000000000001</v>
      </c>
      <c r="L142" s="223">
        <v>12.629</v>
      </c>
      <c r="M142" s="223">
        <v>19.282</v>
      </c>
      <c r="N142" s="223">
        <v>20.010999999999999</v>
      </c>
      <c r="O142" s="223">
        <v>-17.286999999999999</v>
      </c>
      <c r="P142" s="223">
        <v>-5.7709999999999999</v>
      </c>
      <c r="Q142" s="223">
        <v>4.3970000000000002</v>
      </c>
      <c r="R142" s="223">
        <v>0</v>
      </c>
      <c r="S142" s="222">
        <v>0</v>
      </c>
      <c r="T142" s="218">
        <v>2.4</v>
      </c>
      <c r="U142" s="218">
        <v>0</v>
      </c>
      <c r="V142" s="218">
        <v>0</v>
      </c>
      <c r="W142" s="218">
        <v>0</v>
      </c>
      <c r="X142" s="218">
        <v>0</v>
      </c>
      <c r="Y142" s="218">
        <v>0</v>
      </c>
      <c r="Z142" s="218">
        <v>0</v>
      </c>
      <c r="AA142" s="218">
        <v>0</v>
      </c>
      <c r="AB142" s="218">
        <v>0</v>
      </c>
      <c r="AC142" s="218">
        <v>0</v>
      </c>
      <c r="AD142" s="223" t="s">
        <v>2624</v>
      </c>
      <c r="AE142" s="223" t="s">
        <v>2624</v>
      </c>
      <c r="AF142" s="223" t="s">
        <v>2624</v>
      </c>
      <c r="AG142" s="223" t="s">
        <v>2624</v>
      </c>
      <c r="AH142" s="223" t="s">
        <v>2624</v>
      </c>
      <c r="AI142" s="223" t="s">
        <v>2624</v>
      </c>
      <c r="AJ142" s="223" t="s">
        <v>2624</v>
      </c>
      <c r="AK142" s="223" t="s">
        <v>2624</v>
      </c>
      <c r="AL142" s="223" t="s">
        <v>2624</v>
      </c>
      <c r="AM142" s="223" t="s">
        <v>2624</v>
      </c>
      <c r="AN142" s="223" t="s">
        <v>2624</v>
      </c>
      <c r="AO142" s="223" t="s">
        <v>2624</v>
      </c>
      <c r="AP142" s="223" t="s">
        <v>2624</v>
      </c>
      <c r="AQ142" s="223" t="s">
        <v>2624</v>
      </c>
      <c r="AR142" s="223" t="s">
        <v>2624</v>
      </c>
      <c r="AS142" s="223" t="s">
        <v>2624</v>
      </c>
      <c r="AT142" s="223" t="s">
        <v>2624</v>
      </c>
      <c r="AU142" s="223" t="s">
        <v>2624</v>
      </c>
    </row>
    <row r="143" spans="2:47" ht="157.5" hidden="1">
      <c r="B143" s="215" t="s">
        <v>3062</v>
      </c>
      <c r="C143" s="216" t="s">
        <v>3063</v>
      </c>
      <c r="D143" s="216" t="s">
        <v>2619</v>
      </c>
      <c r="E143" s="216" t="s">
        <v>2619</v>
      </c>
      <c r="F143" s="216" t="s">
        <v>3023</v>
      </c>
      <c r="G143" s="216" t="s">
        <v>3064</v>
      </c>
      <c r="H143" s="216" t="s">
        <v>2619</v>
      </c>
      <c r="I143" s="216" t="s">
        <v>2623</v>
      </c>
      <c r="J143" s="219">
        <v>2.9940000000000002</v>
      </c>
      <c r="K143" s="219">
        <v>2.5790000000000002</v>
      </c>
      <c r="L143" s="219">
        <v>2.8180000000000001</v>
      </c>
      <c r="M143" s="219">
        <v>3.2709999999999999</v>
      </c>
      <c r="N143" s="219">
        <v>3.8559999999999999</v>
      </c>
      <c r="O143" s="219">
        <v>3.17</v>
      </c>
      <c r="P143" s="219">
        <v>3.077</v>
      </c>
      <c r="Q143" s="219">
        <v>3.4609999999999999</v>
      </c>
      <c r="R143" s="219">
        <v>3.2869999999999999</v>
      </c>
      <c r="S143" s="217">
        <v>3.3</v>
      </c>
      <c r="T143" s="218">
        <v>3.3</v>
      </c>
      <c r="U143" s="218">
        <v>3.3</v>
      </c>
      <c r="V143" s="218">
        <v>3.3</v>
      </c>
      <c r="W143" s="218">
        <v>3.3</v>
      </c>
      <c r="X143" s="218">
        <v>3.2</v>
      </c>
      <c r="Y143" s="218">
        <v>3.2</v>
      </c>
      <c r="Z143" s="218">
        <v>3.3</v>
      </c>
      <c r="AA143" s="218">
        <v>3.3</v>
      </c>
      <c r="AB143" s="218">
        <v>3.3</v>
      </c>
      <c r="AC143" s="218">
        <v>3.3</v>
      </c>
      <c r="AD143" s="219" t="s">
        <v>2624</v>
      </c>
      <c r="AE143" s="219" t="s">
        <v>2624</v>
      </c>
      <c r="AF143" s="219" t="s">
        <v>2624</v>
      </c>
      <c r="AG143" s="219" t="s">
        <v>2624</v>
      </c>
      <c r="AH143" s="219" t="s">
        <v>2624</v>
      </c>
      <c r="AI143" s="219" t="s">
        <v>2624</v>
      </c>
      <c r="AJ143" s="219" t="s">
        <v>2624</v>
      </c>
      <c r="AK143" s="219" t="s">
        <v>2624</v>
      </c>
      <c r="AL143" s="219" t="s">
        <v>2624</v>
      </c>
      <c r="AM143" s="219" t="s">
        <v>2624</v>
      </c>
      <c r="AN143" s="219" t="s">
        <v>2624</v>
      </c>
      <c r="AO143" s="219" t="s">
        <v>2624</v>
      </c>
      <c r="AP143" s="219" t="s">
        <v>2624</v>
      </c>
      <c r="AQ143" s="219" t="s">
        <v>2624</v>
      </c>
      <c r="AR143" s="219" t="s">
        <v>2624</v>
      </c>
      <c r="AS143" s="219" t="s">
        <v>2624</v>
      </c>
      <c r="AT143" s="219" t="s">
        <v>2624</v>
      </c>
      <c r="AU143" s="219" t="s">
        <v>2624</v>
      </c>
    </row>
    <row r="144" spans="2:47" ht="157.5" hidden="1">
      <c r="B144" s="220" t="s">
        <v>3065</v>
      </c>
      <c r="C144" s="221" t="s">
        <v>3066</v>
      </c>
      <c r="D144" s="221" t="s">
        <v>2619</v>
      </c>
      <c r="E144" s="221" t="s">
        <v>2619</v>
      </c>
      <c r="F144" s="221" t="s">
        <v>3033</v>
      </c>
      <c r="G144" s="221" t="s">
        <v>3067</v>
      </c>
      <c r="H144" s="221" t="s">
        <v>2619</v>
      </c>
      <c r="I144" s="221" t="s">
        <v>2623</v>
      </c>
      <c r="J144" s="223">
        <v>15.717000000000001</v>
      </c>
      <c r="K144" s="223">
        <v>13.250999999999999</v>
      </c>
      <c r="L144" s="223">
        <v>14.923999999999999</v>
      </c>
      <c r="M144" s="223">
        <v>17.802</v>
      </c>
      <c r="N144" s="223">
        <v>21.364000000000001</v>
      </c>
      <c r="O144" s="223">
        <v>17.670999999999999</v>
      </c>
      <c r="P144" s="223">
        <v>16.651</v>
      </c>
      <c r="Q144" s="223">
        <v>17.382999999999999</v>
      </c>
      <c r="R144" s="223">
        <v>17.382999999999999</v>
      </c>
      <c r="S144" s="222">
        <v>17.38</v>
      </c>
      <c r="T144" s="218">
        <v>17.8</v>
      </c>
      <c r="U144" s="218">
        <v>17.8</v>
      </c>
      <c r="V144" s="218">
        <v>17.8</v>
      </c>
      <c r="W144" s="218">
        <v>17.8</v>
      </c>
      <c r="X144" s="218">
        <v>17.8</v>
      </c>
      <c r="Y144" s="218">
        <v>17.8</v>
      </c>
      <c r="Z144" s="218">
        <v>17.8</v>
      </c>
      <c r="AA144" s="218">
        <v>17.8</v>
      </c>
      <c r="AB144" s="218">
        <v>17.8</v>
      </c>
      <c r="AC144" s="218">
        <v>17.8</v>
      </c>
      <c r="AD144" s="223" t="s">
        <v>2624</v>
      </c>
      <c r="AE144" s="223" t="s">
        <v>2624</v>
      </c>
      <c r="AF144" s="223" t="s">
        <v>2624</v>
      </c>
      <c r="AG144" s="223" t="s">
        <v>2624</v>
      </c>
      <c r="AH144" s="223" t="s">
        <v>2624</v>
      </c>
      <c r="AI144" s="223" t="s">
        <v>2624</v>
      </c>
      <c r="AJ144" s="223" t="s">
        <v>2624</v>
      </c>
      <c r="AK144" s="223" t="s">
        <v>2624</v>
      </c>
      <c r="AL144" s="223" t="s">
        <v>2624</v>
      </c>
      <c r="AM144" s="223" t="s">
        <v>2624</v>
      </c>
      <c r="AN144" s="223" t="s">
        <v>2624</v>
      </c>
      <c r="AO144" s="223" t="s">
        <v>2624</v>
      </c>
      <c r="AP144" s="223" t="s">
        <v>2624</v>
      </c>
      <c r="AQ144" s="223" t="s">
        <v>2624</v>
      </c>
      <c r="AR144" s="223" t="s">
        <v>2624</v>
      </c>
      <c r="AS144" s="223" t="s">
        <v>2624</v>
      </c>
      <c r="AT144" s="223" t="s">
        <v>2624</v>
      </c>
      <c r="AU144" s="223" t="s">
        <v>2624</v>
      </c>
    </row>
    <row r="145" spans="2:47" ht="31.5" hidden="1">
      <c r="B145" s="215" t="s">
        <v>3068</v>
      </c>
      <c r="C145" s="216" t="s">
        <v>3069</v>
      </c>
      <c r="D145" s="216" t="s">
        <v>2619</v>
      </c>
      <c r="E145" s="216" t="s">
        <v>2619</v>
      </c>
      <c r="F145" s="216" t="s">
        <v>3070</v>
      </c>
      <c r="G145" s="216" t="s">
        <v>3071</v>
      </c>
      <c r="H145" s="216" t="s">
        <v>2619</v>
      </c>
      <c r="I145" s="216" t="s">
        <v>2623</v>
      </c>
      <c r="J145" s="219">
        <v>151.858</v>
      </c>
      <c r="K145" s="217">
        <v>119.6</v>
      </c>
      <c r="L145" s="217">
        <v>107.2</v>
      </c>
      <c r="M145" s="217">
        <v>122.2</v>
      </c>
      <c r="N145" s="217">
        <v>156.4</v>
      </c>
      <c r="O145" s="217">
        <v>181.3</v>
      </c>
      <c r="P145" s="217">
        <v>139.19999999999999</v>
      </c>
      <c r="Q145" s="217">
        <v>109.4</v>
      </c>
      <c r="R145" s="217">
        <v>235</v>
      </c>
      <c r="S145" s="217">
        <v>595.4</v>
      </c>
      <c r="T145" s="218">
        <v>419.1</v>
      </c>
      <c r="U145" s="218">
        <v>166</v>
      </c>
      <c r="V145" s="218">
        <v>123.5</v>
      </c>
      <c r="W145" s="218">
        <v>117.3</v>
      </c>
      <c r="X145" s="218">
        <v>114.6</v>
      </c>
      <c r="Y145" s="219" t="s">
        <v>2624</v>
      </c>
      <c r="Z145" s="219" t="s">
        <v>2624</v>
      </c>
      <c r="AA145" s="219" t="s">
        <v>2624</v>
      </c>
      <c r="AB145" s="219" t="s">
        <v>2624</v>
      </c>
      <c r="AC145" s="219" t="s">
        <v>2624</v>
      </c>
      <c r="AD145" s="219" t="s">
        <v>2624</v>
      </c>
      <c r="AE145" s="219" t="s">
        <v>2624</v>
      </c>
      <c r="AF145" s="219" t="s">
        <v>2624</v>
      </c>
      <c r="AG145" s="219" t="s">
        <v>2624</v>
      </c>
      <c r="AH145" s="219" t="s">
        <v>2624</v>
      </c>
      <c r="AI145" s="219" t="s">
        <v>2624</v>
      </c>
      <c r="AJ145" s="219" t="s">
        <v>2624</v>
      </c>
      <c r="AK145" s="219" t="s">
        <v>2624</v>
      </c>
      <c r="AL145" s="219" t="s">
        <v>2624</v>
      </c>
      <c r="AM145" s="219" t="s">
        <v>2624</v>
      </c>
      <c r="AN145" s="219" t="s">
        <v>2624</v>
      </c>
      <c r="AO145" s="219" t="s">
        <v>2624</v>
      </c>
      <c r="AP145" s="219" t="s">
        <v>2624</v>
      </c>
      <c r="AQ145" s="219" t="s">
        <v>2624</v>
      </c>
      <c r="AR145" s="219" t="s">
        <v>2624</v>
      </c>
      <c r="AS145" s="219" t="s">
        <v>2624</v>
      </c>
      <c r="AT145" s="219" t="s">
        <v>2624</v>
      </c>
      <c r="AU145" s="219" t="s">
        <v>2624</v>
      </c>
    </row>
    <row r="146" spans="2:47" ht="31.5" hidden="1">
      <c r="B146" s="220" t="s">
        <v>3072</v>
      </c>
      <c r="C146" s="221" t="s">
        <v>3073</v>
      </c>
      <c r="D146" s="221" t="s">
        <v>2619</v>
      </c>
      <c r="E146" s="221" t="s">
        <v>2619</v>
      </c>
      <c r="F146" s="221" t="s">
        <v>3070</v>
      </c>
      <c r="G146" s="221" t="s">
        <v>3074</v>
      </c>
      <c r="H146" s="221" t="s">
        <v>2619</v>
      </c>
      <c r="I146" s="221" t="s">
        <v>2623</v>
      </c>
      <c r="J146" s="223">
        <v>92593.544999999998</v>
      </c>
      <c r="K146" s="222">
        <v>73835.7</v>
      </c>
      <c r="L146" s="222">
        <v>66657.399999999994</v>
      </c>
      <c r="M146" s="222">
        <v>76753.8</v>
      </c>
      <c r="N146" s="222">
        <v>100114.3</v>
      </c>
      <c r="O146" s="222">
        <v>117742.2</v>
      </c>
      <c r="P146" s="222">
        <v>90764.800000000003</v>
      </c>
      <c r="Q146" s="222">
        <v>71742.5</v>
      </c>
      <c r="R146" s="222">
        <v>157923.4</v>
      </c>
      <c r="S146" s="222">
        <v>420824.2</v>
      </c>
      <c r="T146" s="218">
        <v>303396.5</v>
      </c>
      <c r="U146" s="218">
        <v>120900.5</v>
      </c>
      <c r="V146" s="218">
        <v>90880</v>
      </c>
      <c r="W146" s="218">
        <v>87360</v>
      </c>
      <c r="X146" s="218">
        <v>86506.9</v>
      </c>
      <c r="Y146" s="223" t="s">
        <v>2624</v>
      </c>
      <c r="Z146" s="223" t="s">
        <v>2624</v>
      </c>
      <c r="AA146" s="223" t="s">
        <v>2624</v>
      </c>
      <c r="AB146" s="223" t="s">
        <v>2624</v>
      </c>
      <c r="AC146" s="223" t="s">
        <v>2624</v>
      </c>
      <c r="AD146" s="223" t="s">
        <v>2624</v>
      </c>
      <c r="AE146" s="223" t="s">
        <v>2624</v>
      </c>
      <c r="AF146" s="223" t="s">
        <v>2624</v>
      </c>
      <c r="AG146" s="223" t="s">
        <v>2624</v>
      </c>
      <c r="AH146" s="223" t="s">
        <v>2624</v>
      </c>
      <c r="AI146" s="223" t="s">
        <v>2624</v>
      </c>
      <c r="AJ146" s="223" t="s">
        <v>2624</v>
      </c>
      <c r="AK146" s="223" t="s">
        <v>2624</v>
      </c>
      <c r="AL146" s="223" t="s">
        <v>2624</v>
      </c>
      <c r="AM146" s="223" t="s">
        <v>2624</v>
      </c>
      <c r="AN146" s="223" t="s">
        <v>2624</v>
      </c>
      <c r="AO146" s="223" t="s">
        <v>2624</v>
      </c>
      <c r="AP146" s="223" t="s">
        <v>2624</v>
      </c>
      <c r="AQ146" s="223" t="s">
        <v>2624</v>
      </c>
      <c r="AR146" s="223" t="s">
        <v>2624</v>
      </c>
      <c r="AS146" s="223" t="s">
        <v>2624</v>
      </c>
      <c r="AT146" s="223" t="s">
        <v>2624</v>
      </c>
      <c r="AU146" s="223" t="s">
        <v>2624</v>
      </c>
    </row>
    <row r="147" spans="2:47" ht="21" hidden="1">
      <c r="B147" s="215" t="s">
        <v>3075</v>
      </c>
      <c r="C147" s="216" t="s">
        <v>3076</v>
      </c>
      <c r="D147" s="216" t="s">
        <v>2619</v>
      </c>
      <c r="E147" s="216" t="s">
        <v>2619</v>
      </c>
      <c r="F147" s="216" t="s">
        <v>3077</v>
      </c>
      <c r="G147" s="216" t="s">
        <v>3078</v>
      </c>
      <c r="H147" s="216" t="s">
        <v>2619</v>
      </c>
      <c r="I147" s="216" t="s">
        <v>2623</v>
      </c>
      <c r="J147" s="219">
        <v>84.561999999999998</v>
      </c>
      <c r="K147" s="217">
        <v>70.099999999999994</v>
      </c>
      <c r="L147" s="217">
        <v>58.9</v>
      </c>
      <c r="M147" s="217">
        <v>66.099999999999994</v>
      </c>
      <c r="N147" s="217">
        <v>88.5</v>
      </c>
      <c r="O147" s="217">
        <v>107</v>
      </c>
      <c r="P147" s="217">
        <v>77.900000000000006</v>
      </c>
      <c r="Q147" s="217">
        <v>60.8</v>
      </c>
      <c r="R147" s="217">
        <v>138.1</v>
      </c>
      <c r="S147" s="217">
        <v>324.3</v>
      </c>
      <c r="T147" s="218">
        <v>237.5</v>
      </c>
      <c r="U147" s="218">
        <v>101.3</v>
      </c>
      <c r="V147" s="218">
        <v>80</v>
      </c>
      <c r="W147" s="218">
        <v>78</v>
      </c>
      <c r="X147" s="218">
        <v>76.099999999999994</v>
      </c>
      <c r="Y147" s="219" t="s">
        <v>2624</v>
      </c>
      <c r="Z147" s="219" t="s">
        <v>2624</v>
      </c>
      <c r="AA147" s="219" t="s">
        <v>2624</v>
      </c>
      <c r="AB147" s="219" t="s">
        <v>2624</v>
      </c>
      <c r="AC147" s="219" t="s">
        <v>2624</v>
      </c>
      <c r="AD147" s="219" t="s">
        <v>2624</v>
      </c>
      <c r="AE147" s="219" t="s">
        <v>2624</v>
      </c>
      <c r="AF147" s="219" t="s">
        <v>2624</v>
      </c>
      <c r="AG147" s="219" t="s">
        <v>2624</v>
      </c>
      <c r="AH147" s="219" t="s">
        <v>2624</v>
      </c>
      <c r="AI147" s="219" t="s">
        <v>2624</v>
      </c>
      <c r="AJ147" s="219" t="s">
        <v>2624</v>
      </c>
      <c r="AK147" s="219" t="s">
        <v>2624</v>
      </c>
      <c r="AL147" s="219" t="s">
        <v>2624</v>
      </c>
      <c r="AM147" s="219" t="s">
        <v>2624</v>
      </c>
      <c r="AN147" s="219" t="s">
        <v>2624</v>
      </c>
      <c r="AO147" s="219" t="s">
        <v>2624</v>
      </c>
      <c r="AP147" s="219" t="s">
        <v>2624</v>
      </c>
      <c r="AQ147" s="219" t="s">
        <v>2624</v>
      </c>
      <c r="AR147" s="219" t="s">
        <v>2624</v>
      </c>
      <c r="AS147" s="219" t="s">
        <v>2624</v>
      </c>
      <c r="AT147" s="219" t="s">
        <v>2624</v>
      </c>
      <c r="AU147" s="219" t="s">
        <v>2624</v>
      </c>
    </row>
    <row r="148" spans="2:47" ht="31.5" hidden="1">
      <c r="B148" s="220" t="s">
        <v>3079</v>
      </c>
      <c r="C148" s="221" t="s">
        <v>3080</v>
      </c>
      <c r="D148" s="221" t="s">
        <v>2619</v>
      </c>
      <c r="E148" s="221" t="s">
        <v>2619</v>
      </c>
      <c r="F148" s="221" t="s">
        <v>3070</v>
      </c>
      <c r="G148" s="221" t="s">
        <v>3081</v>
      </c>
      <c r="H148" s="221" t="s">
        <v>2619</v>
      </c>
      <c r="I148" s="221" t="s">
        <v>2623</v>
      </c>
      <c r="J148" s="223">
        <v>74078.038</v>
      </c>
      <c r="K148" s="222">
        <v>58328</v>
      </c>
      <c r="L148" s="222">
        <v>52287.9</v>
      </c>
      <c r="M148" s="222">
        <v>59628.9</v>
      </c>
      <c r="N148" s="222">
        <v>76293.3</v>
      </c>
      <c r="O148" s="222">
        <v>88420.4</v>
      </c>
      <c r="P148" s="222">
        <v>67899.8</v>
      </c>
      <c r="Q148" s="222">
        <v>53381.5</v>
      </c>
      <c r="R148" s="222">
        <v>114640.1</v>
      </c>
      <c r="S148" s="222">
        <v>290443.7</v>
      </c>
      <c r="T148" s="218">
        <v>204437.8</v>
      </c>
      <c r="U148" s="218">
        <v>80955.7</v>
      </c>
      <c r="V148" s="218">
        <v>60225.599999999999</v>
      </c>
      <c r="W148" s="218">
        <v>57217.4</v>
      </c>
      <c r="X148" s="218">
        <v>55914.3</v>
      </c>
      <c r="Y148" s="223" t="s">
        <v>2624</v>
      </c>
      <c r="Z148" s="223" t="s">
        <v>2624</v>
      </c>
      <c r="AA148" s="223" t="s">
        <v>2624</v>
      </c>
      <c r="AB148" s="223" t="s">
        <v>2624</v>
      </c>
      <c r="AC148" s="223" t="s">
        <v>2624</v>
      </c>
      <c r="AD148" s="223" t="s">
        <v>2624</v>
      </c>
      <c r="AE148" s="223" t="s">
        <v>2624</v>
      </c>
      <c r="AF148" s="223" t="s">
        <v>2624</v>
      </c>
      <c r="AG148" s="223" t="s">
        <v>2624</v>
      </c>
      <c r="AH148" s="223" t="s">
        <v>2624</v>
      </c>
      <c r="AI148" s="223" t="s">
        <v>2624</v>
      </c>
      <c r="AJ148" s="223" t="s">
        <v>2624</v>
      </c>
      <c r="AK148" s="223" t="s">
        <v>2624</v>
      </c>
      <c r="AL148" s="223" t="s">
        <v>2624</v>
      </c>
      <c r="AM148" s="223" t="s">
        <v>2624</v>
      </c>
      <c r="AN148" s="223" t="s">
        <v>2624</v>
      </c>
      <c r="AO148" s="223" t="s">
        <v>2624</v>
      </c>
      <c r="AP148" s="223" t="s">
        <v>2624</v>
      </c>
      <c r="AQ148" s="223" t="s">
        <v>2624</v>
      </c>
      <c r="AR148" s="223" t="s">
        <v>2624</v>
      </c>
      <c r="AS148" s="223" t="s">
        <v>2624</v>
      </c>
      <c r="AT148" s="223" t="s">
        <v>2624</v>
      </c>
      <c r="AU148" s="223" t="s">
        <v>2624</v>
      </c>
    </row>
    <row r="149" spans="2:47" ht="52.5" hidden="1">
      <c r="B149" s="215" t="s">
        <v>3082</v>
      </c>
      <c r="C149" s="216" t="s">
        <v>3083</v>
      </c>
      <c r="D149" s="216" t="s">
        <v>2619</v>
      </c>
      <c r="E149" s="216" t="s">
        <v>2619</v>
      </c>
      <c r="F149" s="216" t="s">
        <v>3008</v>
      </c>
      <c r="G149" s="216" t="s">
        <v>3084</v>
      </c>
      <c r="H149" s="216" t="s">
        <v>2619</v>
      </c>
      <c r="I149" s="216" t="s">
        <v>2623</v>
      </c>
      <c r="J149" s="219">
        <v>148.53399999999999</v>
      </c>
      <c r="K149" s="217">
        <v>127.1</v>
      </c>
      <c r="L149" s="217">
        <v>106.3</v>
      </c>
      <c r="M149" s="217">
        <v>121.9</v>
      </c>
      <c r="N149" s="217">
        <v>155.1</v>
      </c>
      <c r="O149" s="217">
        <v>170.5</v>
      </c>
      <c r="P149" s="217">
        <v>132.5</v>
      </c>
      <c r="Q149" s="217">
        <v>121.8</v>
      </c>
      <c r="R149" s="217">
        <v>210.3</v>
      </c>
      <c r="S149" s="219" t="s">
        <v>2624</v>
      </c>
      <c r="T149" s="219" t="s">
        <v>2624</v>
      </c>
      <c r="U149" s="219" t="s">
        <v>2624</v>
      </c>
      <c r="V149" s="219" t="s">
        <v>2624</v>
      </c>
      <c r="W149" s="219" t="s">
        <v>2624</v>
      </c>
      <c r="X149" s="219" t="s">
        <v>2624</v>
      </c>
      <c r="Y149" s="219" t="s">
        <v>2624</v>
      </c>
      <c r="Z149" s="219" t="s">
        <v>2624</v>
      </c>
      <c r="AA149" s="219" t="s">
        <v>2624</v>
      </c>
      <c r="AB149" s="219" t="s">
        <v>2624</v>
      </c>
      <c r="AC149" s="219" t="s">
        <v>2624</v>
      </c>
      <c r="AD149" s="219" t="s">
        <v>2624</v>
      </c>
      <c r="AE149" s="219" t="s">
        <v>2624</v>
      </c>
      <c r="AF149" s="219" t="s">
        <v>2624</v>
      </c>
      <c r="AG149" s="219" t="s">
        <v>2624</v>
      </c>
      <c r="AH149" s="219" t="s">
        <v>2624</v>
      </c>
      <c r="AI149" s="219" t="s">
        <v>2624</v>
      </c>
      <c r="AJ149" s="219" t="s">
        <v>2624</v>
      </c>
      <c r="AK149" s="219" t="s">
        <v>2624</v>
      </c>
      <c r="AL149" s="219" t="s">
        <v>2624</v>
      </c>
      <c r="AM149" s="219" t="s">
        <v>2624</v>
      </c>
      <c r="AN149" s="219" t="s">
        <v>2624</v>
      </c>
      <c r="AO149" s="219" t="s">
        <v>2624</v>
      </c>
      <c r="AP149" s="219" t="s">
        <v>2624</v>
      </c>
      <c r="AQ149" s="219" t="s">
        <v>2624</v>
      </c>
      <c r="AR149" s="219" t="s">
        <v>2624</v>
      </c>
      <c r="AS149" s="219" t="s">
        <v>2624</v>
      </c>
      <c r="AT149" s="219" t="s">
        <v>2624</v>
      </c>
      <c r="AU149" s="219" t="s">
        <v>2624</v>
      </c>
    </row>
    <row r="150" spans="2:47" ht="52.5" hidden="1">
      <c r="B150" s="220" t="s">
        <v>3085</v>
      </c>
      <c r="C150" s="221" t="s">
        <v>3086</v>
      </c>
      <c r="D150" s="221" t="s">
        <v>2619</v>
      </c>
      <c r="E150" s="221" t="s">
        <v>2619</v>
      </c>
      <c r="F150" s="221" t="s">
        <v>3008</v>
      </c>
      <c r="G150" s="221" t="s">
        <v>3087</v>
      </c>
      <c r="H150" s="221" t="s">
        <v>2619</v>
      </c>
      <c r="I150" s="221" t="s">
        <v>2623</v>
      </c>
      <c r="J150" s="223">
        <v>87861.395999999993</v>
      </c>
      <c r="K150" s="222">
        <v>76162.399999999994</v>
      </c>
      <c r="L150" s="222">
        <v>64136.3</v>
      </c>
      <c r="M150" s="222">
        <v>74231.100000000006</v>
      </c>
      <c r="N150" s="222">
        <v>96304.7</v>
      </c>
      <c r="O150" s="222">
        <v>107419.9</v>
      </c>
      <c r="P150" s="222">
        <v>83835.8</v>
      </c>
      <c r="Q150" s="222">
        <v>77496.3</v>
      </c>
      <c r="R150" s="222">
        <v>137092</v>
      </c>
      <c r="S150" s="223" t="s">
        <v>2624</v>
      </c>
      <c r="T150" s="223" t="s">
        <v>2624</v>
      </c>
      <c r="U150" s="223" t="s">
        <v>2624</v>
      </c>
      <c r="V150" s="223" t="s">
        <v>2624</v>
      </c>
      <c r="W150" s="223" t="s">
        <v>2624</v>
      </c>
      <c r="X150" s="223" t="s">
        <v>2624</v>
      </c>
      <c r="Y150" s="223" t="s">
        <v>2624</v>
      </c>
      <c r="Z150" s="223" t="s">
        <v>2624</v>
      </c>
      <c r="AA150" s="223" t="s">
        <v>2624</v>
      </c>
      <c r="AB150" s="223" t="s">
        <v>2624</v>
      </c>
      <c r="AC150" s="223" t="s">
        <v>2624</v>
      </c>
      <c r="AD150" s="223" t="s">
        <v>2624</v>
      </c>
      <c r="AE150" s="223" t="s">
        <v>2624</v>
      </c>
      <c r="AF150" s="223" t="s">
        <v>2624</v>
      </c>
      <c r="AG150" s="223" t="s">
        <v>2624</v>
      </c>
      <c r="AH150" s="223" t="s">
        <v>2624</v>
      </c>
      <c r="AI150" s="223" t="s">
        <v>2624</v>
      </c>
      <c r="AJ150" s="223" t="s">
        <v>2624</v>
      </c>
      <c r="AK150" s="223" t="s">
        <v>2624</v>
      </c>
      <c r="AL150" s="223" t="s">
        <v>2624</v>
      </c>
      <c r="AM150" s="223" t="s">
        <v>2624</v>
      </c>
      <c r="AN150" s="223" t="s">
        <v>2624</v>
      </c>
      <c r="AO150" s="223" t="s">
        <v>2624</v>
      </c>
      <c r="AP150" s="223" t="s">
        <v>2624</v>
      </c>
      <c r="AQ150" s="223" t="s">
        <v>2624</v>
      </c>
      <c r="AR150" s="223" t="s">
        <v>2624</v>
      </c>
      <c r="AS150" s="223" t="s">
        <v>2624</v>
      </c>
      <c r="AT150" s="223" t="s">
        <v>2624</v>
      </c>
      <c r="AU150" s="223" t="s">
        <v>2624</v>
      </c>
    </row>
    <row r="151" spans="2:47" ht="42" hidden="1">
      <c r="B151" s="215" t="s">
        <v>3088</v>
      </c>
      <c r="C151" s="216" t="s">
        <v>3089</v>
      </c>
      <c r="D151" s="216" t="s">
        <v>2619</v>
      </c>
      <c r="E151" s="216" t="s">
        <v>2619</v>
      </c>
      <c r="F151" s="216" t="s">
        <v>3090</v>
      </c>
      <c r="G151" s="216" t="s">
        <v>3091</v>
      </c>
      <c r="H151" s="216" t="s">
        <v>2619</v>
      </c>
      <c r="I151" s="216" t="s">
        <v>2623</v>
      </c>
      <c r="J151" s="219">
        <v>80.239999999999995</v>
      </c>
      <c r="K151" s="217">
        <v>72.3</v>
      </c>
      <c r="L151" s="217">
        <v>56.7</v>
      </c>
      <c r="M151" s="217">
        <v>64</v>
      </c>
      <c r="N151" s="217">
        <v>85.2</v>
      </c>
      <c r="O151" s="217">
        <v>97.6</v>
      </c>
      <c r="P151" s="217">
        <v>71.900000000000006</v>
      </c>
      <c r="Q151" s="217">
        <v>65.7</v>
      </c>
      <c r="R151" s="217">
        <v>119.8</v>
      </c>
      <c r="S151" s="219" t="s">
        <v>2624</v>
      </c>
      <c r="T151" s="219" t="s">
        <v>2624</v>
      </c>
      <c r="U151" s="219" t="s">
        <v>2624</v>
      </c>
      <c r="V151" s="219" t="s">
        <v>2624</v>
      </c>
      <c r="W151" s="219" t="s">
        <v>2624</v>
      </c>
      <c r="X151" s="219" t="s">
        <v>2624</v>
      </c>
      <c r="Y151" s="219" t="s">
        <v>2624</v>
      </c>
      <c r="Z151" s="219" t="s">
        <v>2624</v>
      </c>
      <c r="AA151" s="219" t="s">
        <v>2624</v>
      </c>
      <c r="AB151" s="219" t="s">
        <v>2624</v>
      </c>
      <c r="AC151" s="219" t="s">
        <v>2624</v>
      </c>
      <c r="AD151" s="219" t="s">
        <v>2624</v>
      </c>
      <c r="AE151" s="219" t="s">
        <v>2624</v>
      </c>
      <c r="AF151" s="219" t="s">
        <v>2624</v>
      </c>
      <c r="AG151" s="219" t="s">
        <v>2624</v>
      </c>
      <c r="AH151" s="219" t="s">
        <v>2624</v>
      </c>
      <c r="AI151" s="219" t="s">
        <v>2624</v>
      </c>
      <c r="AJ151" s="219" t="s">
        <v>2624</v>
      </c>
      <c r="AK151" s="219" t="s">
        <v>2624</v>
      </c>
      <c r="AL151" s="219" t="s">
        <v>2624</v>
      </c>
      <c r="AM151" s="219" t="s">
        <v>2624</v>
      </c>
      <c r="AN151" s="219" t="s">
        <v>2624</v>
      </c>
      <c r="AO151" s="219" t="s">
        <v>2624</v>
      </c>
      <c r="AP151" s="219" t="s">
        <v>2624</v>
      </c>
      <c r="AQ151" s="219" t="s">
        <v>2624</v>
      </c>
      <c r="AR151" s="219" t="s">
        <v>2624</v>
      </c>
      <c r="AS151" s="219" t="s">
        <v>2624</v>
      </c>
      <c r="AT151" s="219" t="s">
        <v>2624</v>
      </c>
      <c r="AU151" s="219" t="s">
        <v>2624</v>
      </c>
    </row>
    <row r="152" spans="2:47" ht="52.5" hidden="1">
      <c r="B152" s="220" t="s">
        <v>3092</v>
      </c>
      <c r="C152" s="221" t="s">
        <v>3093</v>
      </c>
      <c r="D152" s="221" t="s">
        <v>2619</v>
      </c>
      <c r="E152" s="221" t="s">
        <v>2619</v>
      </c>
      <c r="F152" s="221" t="s">
        <v>3008</v>
      </c>
      <c r="G152" s="221" t="s">
        <v>3094</v>
      </c>
      <c r="H152" s="221" t="s">
        <v>2619</v>
      </c>
      <c r="I152" s="221" t="s">
        <v>2623</v>
      </c>
      <c r="J152" s="223">
        <v>70292.154999999999</v>
      </c>
      <c r="K152" s="222">
        <v>60166.1</v>
      </c>
      <c r="L152" s="222">
        <v>50310.3</v>
      </c>
      <c r="M152" s="222">
        <v>57669</v>
      </c>
      <c r="N152" s="222">
        <v>73390.2</v>
      </c>
      <c r="O152" s="222">
        <v>80668.7</v>
      </c>
      <c r="P152" s="222">
        <v>62716.3</v>
      </c>
      <c r="Q152" s="222">
        <v>57662.8</v>
      </c>
      <c r="R152" s="222">
        <v>99518.1</v>
      </c>
      <c r="S152" s="223" t="s">
        <v>2624</v>
      </c>
      <c r="T152" s="223" t="s">
        <v>2624</v>
      </c>
      <c r="U152" s="223" t="s">
        <v>2624</v>
      </c>
      <c r="V152" s="223" t="s">
        <v>2624</v>
      </c>
      <c r="W152" s="223" t="s">
        <v>2624</v>
      </c>
      <c r="X152" s="223" t="s">
        <v>2624</v>
      </c>
      <c r="Y152" s="223" t="s">
        <v>2624</v>
      </c>
      <c r="Z152" s="223" t="s">
        <v>2624</v>
      </c>
      <c r="AA152" s="223" t="s">
        <v>2624</v>
      </c>
      <c r="AB152" s="223" t="s">
        <v>2624</v>
      </c>
      <c r="AC152" s="223" t="s">
        <v>2624</v>
      </c>
      <c r="AD152" s="223" t="s">
        <v>2624</v>
      </c>
      <c r="AE152" s="223" t="s">
        <v>2624</v>
      </c>
      <c r="AF152" s="223" t="s">
        <v>2624</v>
      </c>
      <c r="AG152" s="223" t="s">
        <v>2624</v>
      </c>
      <c r="AH152" s="223" t="s">
        <v>2624</v>
      </c>
      <c r="AI152" s="223" t="s">
        <v>2624</v>
      </c>
      <c r="AJ152" s="223" t="s">
        <v>2624</v>
      </c>
      <c r="AK152" s="223" t="s">
        <v>2624</v>
      </c>
      <c r="AL152" s="223" t="s">
        <v>2624</v>
      </c>
      <c r="AM152" s="223" t="s">
        <v>2624</v>
      </c>
      <c r="AN152" s="223" t="s">
        <v>2624</v>
      </c>
      <c r="AO152" s="223" t="s">
        <v>2624</v>
      </c>
      <c r="AP152" s="223" t="s">
        <v>2624</v>
      </c>
      <c r="AQ152" s="223" t="s">
        <v>2624</v>
      </c>
      <c r="AR152" s="223" t="s">
        <v>2624</v>
      </c>
      <c r="AS152" s="223" t="s">
        <v>2624</v>
      </c>
      <c r="AT152" s="223" t="s">
        <v>2624</v>
      </c>
      <c r="AU152" s="223" t="s">
        <v>2624</v>
      </c>
    </row>
    <row r="153" spans="2:47" ht="157.5" hidden="1">
      <c r="B153" s="215" t="s">
        <v>3095</v>
      </c>
      <c r="C153" s="216" t="s">
        <v>3096</v>
      </c>
      <c r="D153" s="216" t="s">
        <v>2619</v>
      </c>
      <c r="E153" s="216" t="s">
        <v>2619</v>
      </c>
      <c r="F153" s="216" t="s">
        <v>3033</v>
      </c>
      <c r="G153" s="216" t="s">
        <v>3097</v>
      </c>
      <c r="H153" s="216" t="s">
        <v>2619</v>
      </c>
      <c r="I153" s="216" t="s">
        <v>2623</v>
      </c>
      <c r="J153" s="219">
        <v>807.66</v>
      </c>
      <c r="K153" s="219">
        <v>777.85</v>
      </c>
      <c r="L153" s="219">
        <v>784.97</v>
      </c>
      <c r="M153" s="219">
        <v>768.06</v>
      </c>
      <c r="N153" s="219">
        <v>688.02</v>
      </c>
      <c r="O153" s="219">
        <v>527.82000000000005</v>
      </c>
      <c r="P153" s="219">
        <v>502.82</v>
      </c>
      <c r="Q153" s="219">
        <v>471.8</v>
      </c>
      <c r="R153" s="217">
        <v>415.8</v>
      </c>
      <c r="S153" s="217">
        <v>380.8</v>
      </c>
      <c r="T153" s="218">
        <v>340.8</v>
      </c>
      <c r="U153" s="218">
        <v>280.8</v>
      </c>
      <c r="V153" s="218">
        <v>220.8</v>
      </c>
      <c r="W153" s="218">
        <v>175.8</v>
      </c>
      <c r="X153" s="218">
        <v>130.80000000000001</v>
      </c>
      <c r="Y153" s="218">
        <v>110.8</v>
      </c>
      <c r="Z153" s="218">
        <v>85.77</v>
      </c>
      <c r="AA153" s="218">
        <v>55.77</v>
      </c>
      <c r="AB153" s="218">
        <v>25.77</v>
      </c>
      <c r="AC153" s="218">
        <v>-4.226</v>
      </c>
      <c r="AD153" s="219" t="s">
        <v>2624</v>
      </c>
      <c r="AE153" s="219" t="s">
        <v>2624</v>
      </c>
      <c r="AF153" s="219" t="s">
        <v>2624</v>
      </c>
      <c r="AG153" s="219" t="s">
        <v>2624</v>
      </c>
      <c r="AH153" s="219" t="s">
        <v>2624</v>
      </c>
      <c r="AI153" s="219" t="s">
        <v>2624</v>
      </c>
      <c r="AJ153" s="219" t="s">
        <v>2624</v>
      </c>
      <c r="AK153" s="219" t="s">
        <v>2624</v>
      </c>
      <c r="AL153" s="219" t="s">
        <v>2624</v>
      </c>
      <c r="AM153" s="219" t="s">
        <v>2624</v>
      </c>
      <c r="AN153" s="219" t="s">
        <v>2624</v>
      </c>
      <c r="AO153" s="219" t="s">
        <v>2624</v>
      </c>
      <c r="AP153" s="219" t="s">
        <v>2624</v>
      </c>
      <c r="AQ153" s="219" t="s">
        <v>2624</v>
      </c>
      <c r="AR153" s="219" t="s">
        <v>2624</v>
      </c>
      <c r="AS153" s="219" t="s">
        <v>2624</v>
      </c>
      <c r="AT153" s="219" t="s">
        <v>2624</v>
      </c>
      <c r="AU153" s="219" t="s">
        <v>2624</v>
      </c>
    </row>
    <row r="154" spans="2:47" ht="157.5" hidden="1">
      <c r="B154" s="220" t="s">
        <v>3098</v>
      </c>
      <c r="C154" s="221" t="s">
        <v>3099</v>
      </c>
      <c r="D154" s="221" t="s">
        <v>2619</v>
      </c>
      <c r="E154" s="221" t="s">
        <v>2619</v>
      </c>
      <c r="F154" s="221" t="s">
        <v>3033</v>
      </c>
      <c r="G154" s="221" t="s">
        <v>3100</v>
      </c>
      <c r="H154" s="221" t="s">
        <v>2619</v>
      </c>
      <c r="I154" s="221" t="s">
        <v>2623</v>
      </c>
      <c r="J154" s="223">
        <v>1.038</v>
      </c>
      <c r="K154" s="223">
        <v>4.9039999999999999</v>
      </c>
      <c r="L154" s="223">
        <v>-1.0549999999999999</v>
      </c>
      <c r="M154" s="223">
        <v>0.77900000000000003</v>
      </c>
      <c r="N154" s="223">
        <v>1.389</v>
      </c>
      <c r="O154" s="223">
        <v>-2.4849999999999999</v>
      </c>
      <c r="P154" s="223">
        <v>-0.627</v>
      </c>
      <c r="Q154" s="223">
        <v>-7.2220000000000004</v>
      </c>
      <c r="R154" s="223">
        <v>0.98499999999999999</v>
      </c>
      <c r="S154" s="222">
        <v>0</v>
      </c>
      <c r="T154" s="218">
        <v>-1.7</v>
      </c>
      <c r="U154" s="218">
        <v>0.5</v>
      </c>
      <c r="V154" s="218">
        <v>-0.2</v>
      </c>
      <c r="W154" s="218">
        <v>-0.6</v>
      </c>
      <c r="X154" s="218">
        <v>-0.5</v>
      </c>
      <c r="Y154" s="218">
        <v>-1.6</v>
      </c>
      <c r="Z154" s="218">
        <v>-2.1</v>
      </c>
      <c r="AA154" s="218">
        <v>-2.5</v>
      </c>
      <c r="AB154" s="218">
        <v>-3</v>
      </c>
      <c r="AC154" s="218">
        <v>-3.4</v>
      </c>
      <c r="AD154" s="223" t="s">
        <v>2624</v>
      </c>
      <c r="AE154" s="223" t="s">
        <v>2624</v>
      </c>
      <c r="AF154" s="223" t="s">
        <v>2624</v>
      </c>
      <c r="AG154" s="223" t="s">
        <v>2624</v>
      </c>
      <c r="AH154" s="223" t="s">
        <v>2624</v>
      </c>
      <c r="AI154" s="223" t="s">
        <v>2624</v>
      </c>
      <c r="AJ154" s="223" t="s">
        <v>2624</v>
      </c>
      <c r="AK154" s="223" t="s">
        <v>2624</v>
      </c>
      <c r="AL154" s="223" t="s">
        <v>2624</v>
      </c>
      <c r="AM154" s="223" t="s">
        <v>2624</v>
      </c>
      <c r="AN154" s="223" t="s">
        <v>2624</v>
      </c>
      <c r="AO154" s="223" t="s">
        <v>2624</v>
      </c>
      <c r="AP154" s="223" t="s">
        <v>2624</v>
      </c>
      <c r="AQ154" s="223" t="s">
        <v>2624</v>
      </c>
      <c r="AR154" s="223" t="s">
        <v>2624</v>
      </c>
      <c r="AS154" s="223" t="s">
        <v>2624</v>
      </c>
      <c r="AT154" s="223" t="s">
        <v>2624</v>
      </c>
      <c r="AU154" s="223" t="s">
        <v>2624</v>
      </c>
    </row>
    <row r="155" spans="2:47" ht="157.5" hidden="1">
      <c r="B155" s="215" t="s">
        <v>3101</v>
      </c>
      <c r="C155" s="216" t="s">
        <v>3102</v>
      </c>
      <c r="D155" s="216" t="s">
        <v>2619</v>
      </c>
      <c r="E155" s="216" t="s">
        <v>2619</v>
      </c>
      <c r="F155" s="216" t="s">
        <v>3023</v>
      </c>
      <c r="G155" s="216" t="s">
        <v>3103</v>
      </c>
      <c r="H155" s="216" t="s">
        <v>2619</v>
      </c>
      <c r="I155" s="216" t="s">
        <v>2623</v>
      </c>
      <c r="J155" s="219">
        <v>29.518000000000001</v>
      </c>
      <c r="K155" s="219">
        <v>30.443999999999999</v>
      </c>
      <c r="L155" s="219">
        <v>29.652000000000001</v>
      </c>
      <c r="M155" s="219">
        <v>28.856000000000002</v>
      </c>
      <c r="N155" s="219">
        <v>29.271999999999998</v>
      </c>
      <c r="O155" s="219">
        <v>28.565999999999999</v>
      </c>
      <c r="P155" s="219">
        <v>28.577999999999999</v>
      </c>
      <c r="Q155" s="219">
        <v>26.896000000000001</v>
      </c>
      <c r="R155" s="219">
        <v>25.849</v>
      </c>
      <c r="S155" s="217">
        <v>25.5</v>
      </c>
      <c r="T155" s="218">
        <v>24.6</v>
      </c>
      <c r="U155" s="218">
        <v>24.6</v>
      </c>
      <c r="V155" s="218">
        <v>24.1</v>
      </c>
      <c r="W155" s="218">
        <v>23.8</v>
      </c>
      <c r="X155" s="218">
        <v>23.5</v>
      </c>
      <c r="Y155" s="218">
        <v>23</v>
      </c>
      <c r="Z155" s="218">
        <v>22.5</v>
      </c>
      <c r="AA155" s="218">
        <v>21.8</v>
      </c>
      <c r="AB155" s="218">
        <v>21</v>
      </c>
      <c r="AC155" s="218">
        <v>20.3</v>
      </c>
      <c r="AD155" s="219" t="s">
        <v>2624</v>
      </c>
      <c r="AE155" s="219" t="s">
        <v>2624</v>
      </c>
      <c r="AF155" s="219" t="s">
        <v>2624</v>
      </c>
      <c r="AG155" s="219" t="s">
        <v>2624</v>
      </c>
      <c r="AH155" s="219" t="s">
        <v>2624</v>
      </c>
      <c r="AI155" s="219" t="s">
        <v>2624</v>
      </c>
      <c r="AJ155" s="219" t="s">
        <v>2624</v>
      </c>
      <c r="AK155" s="219" t="s">
        <v>2624</v>
      </c>
      <c r="AL155" s="219" t="s">
        <v>2624</v>
      </c>
      <c r="AM155" s="219" t="s">
        <v>2624</v>
      </c>
      <c r="AN155" s="219" t="s">
        <v>2624</v>
      </c>
      <c r="AO155" s="219" t="s">
        <v>2624</v>
      </c>
      <c r="AP155" s="219" t="s">
        <v>2624</v>
      </c>
      <c r="AQ155" s="219" t="s">
        <v>2624</v>
      </c>
      <c r="AR155" s="219" t="s">
        <v>2624</v>
      </c>
      <c r="AS155" s="219" t="s">
        <v>2624</v>
      </c>
      <c r="AT155" s="219" t="s">
        <v>2624</v>
      </c>
      <c r="AU155" s="219" t="s">
        <v>2624</v>
      </c>
    </row>
    <row r="156" spans="2:47" ht="157.5" hidden="1">
      <c r="B156" s="220" t="s">
        <v>3104</v>
      </c>
      <c r="C156" s="221" t="s">
        <v>3105</v>
      </c>
      <c r="D156" s="221" t="s">
        <v>2619</v>
      </c>
      <c r="E156" s="221" t="s">
        <v>2619</v>
      </c>
      <c r="F156" s="221" t="s">
        <v>3023</v>
      </c>
      <c r="G156" s="221" t="s">
        <v>3106</v>
      </c>
      <c r="H156" s="221" t="s">
        <v>2619</v>
      </c>
      <c r="I156" s="221" t="s">
        <v>2623</v>
      </c>
      <c r="J156" s="223">
        <v>2.0190000000000001</v>
      </c>
      <c r="K156" s="223">
        <v>2.093</v>
      </c>
      <c r="L156" s="223">
        <v>2.1309999999999998</v>
      </c>
      <c r="M156" s="223">
        <v>2.2160000000000002</v>
      </c>
      <c r="N156" s="223">
        <v>2.2149999999999999</v>
      </c>
      <c r="O156" s="223">
        <v>2.1150000000000002</v>
      </c>
      <c r="P156" s="223">
        <v>2.117</v>
      </c>
      <c r="Q156" s="223">
        <v>2.028</v>
      </c>
      <c r="R156" s="223">
        <v>1.9730000000000001</v>
      </c>
      <c r="S156" s="222">
        <v>1.9</v>
      </c>
      <c r="T156" s="218">
        <v>1.9</v>
      </c>
      <c r="U156" s="218">
        <v>1.9</v>
      </c>
      <c r="V156" s="218">
        <v>1.9</v>
      </c>
      <c r="W156" s="218">
        <v>1.9</v>
      </c>
      <c r="X156" s="218">
        <v>2</v>
      </c>
      <c r="Y156" s="218">
        <v>2</v>
      </c>
      <c r="Z156" s="218">
        <v>2</v>
      </c>
      <c r="AA156" s="218">
        <v>1.9</v>
      </c>
      <c r="AB156" s="218">
        <v>2</v>
      </c>
      <c r="AC156" s="218">
        <v>1.9</v>
      </c>
      <c r="AD156" s="223" t="s">
        <v>2624</v>
      </c>
      <c r="AE156" s="223" t="s">
        <v>2624</v>
      </c>
      <c r="AF156" s="223" t="s">
        <v>2624</v>
      </c>
      <c r="AG156" s="223" t="s">
        <v>2624</v>
      </c>
      <c r="AH156" s="223" t="s">
        <v>2624</v>
      </c>
      <c r="AI156" s="223" t="s">
        <v>2624</v>
      </c>
      <c r="AJ156" s="223" t="s">
        <v>2624</v>
      </c>
      <c r="AK156" s="223" t="s">
        <v>2624</v>
      </c>
      <c r="AL156" s="223" t="s">
        <v>2624</v>
      </c>
      <c r="AM156" s="223" t="s">
        <v>2624</v>
      </c>
      <c r="AN156" s="223" t="s">
        <v>2624</v>
      </c>
      <c r="AO156" s="223" t="s">
        <v>2624</v>
      </c>
      <c r="AP156" s="223" t="s">
        <v>2624</v>
      </c>
      <c r="AQ156" s="223" t="s">
        <v>2624</v>
      </c>
      <c r="AR156" s="223" t="s">
        <v>2624</v>
      </c>
      <c r="AS156" s="223" t="s">
        <v>2624</v>
      </c>
      <c r="AT156" s="223" t="s">
        <v>2624</v>
      </c>
      <c r="AU156" s="223" t="s">
        <v>2624</v>
      </c>
    </row>
    <row r="157" spans="2:47" ht="157.5" hidden="1">
      <c r="B157" s="215" t="s">
        <v>3107</v>
      </c>
      <c r="C157" s="216" t="s">
        <v>3108</v>
      </c>
      <c r="D157" s="216" t="s">
        <v>2619</v>
      </c>
      <c r="E157" s="216" t="s">
        <v>2619</v>
      </c>
      <c r="F157" s="216" t="s">
        <v>3033</v>
      </c>
      <c r="G157" s="216" t="s">
        <v>3109</v>
      </c>
      <c r="H157" s="216" t="s">
        <v>2619</v>
      </c>
      <c r="I157" s="216" t="s">
        <v>2623</v>
      </c>
      <c r="J157" s="219">
        <v>77879.5</v>
      </c>
      <c r="K157" s="219">
        <v>81698.5</v>
      </c>
      <c r="L157" s="219">
        <v>80836.899999999994</v>
      </c>
      <c r="M157" s="219">
        <v>81467</v>
      </c>
      <c r="N157" s="219">
        <v>82598.8</v>
      </c>
      <c r="O157" s="219">
        <v>80545.899999999994</v>
      </c>
      <c r="P157" s="219">
        <v>80040.800000000003</v>
      </c>
      <c r="Q157" s="219">
        <v>74260.600000000006</v>
      </c>
      <c r="R157" s="219">
        <v>74992.399999999994</v>
      </c>
      <c r="S157" s="217">
        <v>75017</v>
      </c>
      <c r="T157" s="218">
        <v>73714</v>
      </c>
      <c r="U157" s="218">
        <v>74108</v>
      </c>
      <c r="V157" s="218">
        <v>73938</v>
      </c>
      <c r="W157" s="218">
        <v>73484</v>
      </c>
      <c r="X157" s="218">
        <v>73107</v>
      </c>
      <c r="Y157" s="218">
        <v>71911</v>
      </c>
      <c r="Z157" s="218">
        <v>70405</v>
      </c>
      <c r="AA157" s="218">
        <v>68633</v>
      </c>
      <c r="AB157" s="218">
        <v>66597</v>
      </c>
      <c r="AC157" s="218">
        <v>64339</v>
      </c>
      <c r="AD157" s="219" t="s">
        <v>2624</v>
      </c>
      <c r="AE157" s="219" t="s">
        <v>2624</v>
      </c>
      <c r="AF157" s="219" t="s">
        <v>2624</v>
      </c>
      <c r="AG157" s="219" t="s">
        <v>2624</v>
      </c>
      <c r="AH157" s="219" t="s">
        <v>2624</v>
      </c>
      <c r="AI157" s="219" t="s">
        <v>2624</v>
      </c>
      <c r="AJ157" s="219" t="s">
        <v>2624</v>
      </c>
      <c r="AK157" s="219" t="s">
        <v>2624</v>
      </c>
      <c r="AL157" s="219" t="s">
        <v>2624</v>
      </c>
      <c r="AM157" s="219" t="s">
        <v>2624</v>
      </c>
      <c r="AN157" s="219" t="s">
        <v>2624</v>
      </c>
      <c r="AO157" s="219" t="s">
        <v>2624</v>
      </c>
      <c r="AP157" s="219" t="s">
        <v>2624</v>
      </c>
      <c r="AQ157" s="219" t="s">
        <v>2624</v>
      </c>
      <c r="AR157" s="219" t="s">
        <v>2624</v>
      </c>
      <c r="AS157" s="219" t="s">
        <v>2624</v>
      </c>
      <c r="AT157" s="219" t="s">
        <v>2624</v>
      </c>
      <c r="AU157" s="219" t="s">
        <v>2624</v>
      </c>
    </row>
    <row r="158" spans="2:47" ht="157.5" hidden="1">
      <c r="B158" s="220" t="s">
        <v>3110</v>
      </c>
      <c r="C158" s="221" t="s">
        <v>3111</v>
      </c>
      <c r="D158" s="221" t="s">
        <v>2619</v>
      </c>
      <c r="E158" s="221" t="s">
        <v>2619</v>
      </c>
      <c r="F158" s="221" t="s">
        <v>3023</v>
      </c>
      <c r="G158" s="221" t="s">
        <v>3112</v>
      </c>
      <c r="H158" s="221" t="s">
        <v>2619</v>
      </c>
      <c r="I158" s="221" t="s">
        <v>2623</v>
      </c>
      <c r="J158" s="223">
        <v>99.355999999999995</v>
      </c>
      <c r="K158" s="223">
        <v>97.337000000000003</v>
      </c>
      <c r="L158" s="223">
        <v>100.361</v>
      </c>
      <c r="M158" s="223">
        <v>99.876999999999995</v>
      </c>
      <c r="N158" s="223">
        <v>98.873000000000005</v>
      </c>
      <c r="O158" s="223">
        <v>99.084999999999994</v>
      </c>
      <c r="P158" s="223">
        <v>100.03</v>
      </c>
      <c r="Q158" s="223">
        <v>98.177999999999997</v>
      </c>
      <c r="R158" s="223">
        <v>98.64</v>
      </c>
      <c r="S158" s="223" t="s">
        <v>2624</v>
      </c>
      <c r="T158" s="223" t="s">
        <v>2624</v>
      </c>
      <c r="U158" s="223" t="s">
        <v>2624</v>
      </c>
      <c r="V158" s="223" t="s">
        <v>2624</v>
      </c>
      <c r="W158" s="223" t="s">
        <v>2624</v>
      </c>
      <c r="X158" s="223" t="s">
        <v>2624</v>
      </c>
      <c r="Y158" s="223" t="s">
        <v>2624</v>
      </c>
      <c r="Z158" s="223" t="s">
        <v>2624</v>
      </c>
      <c r="AA158" s="223" t="s">
        <v>2624</v>
      </c>
      <c r="AB158" s="223" t="s">
        <v>2624</v>
      </c>
      <c r="AC158" s="223" t="s">
        <v>2624</v>
      </c>
      <c r="AD158" s="223" t="s">
        <v>2624</v>
      </c>
      <c r="AE158" s="223" t="s">
        <v>2624</v>
      </c>
      <c r="AF158" s="223" t="s">
        <v>2624</v>
      </c>
      <c r="AG158" s="223" t="s">
        <v>2624</v>
      </c>
      <c r="AH158" s="223" t="s">
        <v>2624</v>
      </c>
      <c r="AI158" s="223" t="s">
        <v>2624</v>
      </c>
      <c r="AJ158" s="223" t="s">
        <v>2624</v>
      </c>
      <c r="AK158" s="223" t="s">
        <v>2624</v>
      </c>
      <c r="AL158" s="223" t="s">
        <v>2624</v>
      </c>
      <c r="AM158" s="223" t="s">
        <v>2624</v>
      </c>
      <c r="AN158" s="223" t="s">
        <v>2624</v>
      </c>
      <c r="AO158" s="223" t="s">
        <v>2624</v>
      </c>
      <c r="AP158" s="223" t="s">
        <v>2624</v>
      </c>
      <c r="AQ158" s="223" t="s">
        <v>2624</v>
      </c>
      <c r="AR158" s="223" t="s">
        <v>2624</v>
      </c>
      <c r="AS158" s="223" t="s">
        <v>2624</v>
      </c>
      <c r="AT158" s="223" t="s">
        <v>2624</v>
      </c>
      <c r="AU158" s="223" t="s">
        <v>2624</v>
      </c>
    </row>
    <row r="159" spans="2:47" ht="157.5" hidden="1">
      <c r="B159" s="215" t="s">
        <v>3113</v>
      </c>
      <c r="C159" s="216" t="s">
        <v>3114</v>
      </c>
      <c r="D159" s="216" t="s">
        <v>2619</v>
      </c>
      <c r="E159" s="216" t="s">
        <v>2619</v>
      </c>
      <c r="F159" s="216" t="s">
        <v>3033</v>
      </c>
      <c r="G159" s="216" t="s">
        <v>3115</v>
      </c>
      <c r="H159" s="216" t="s">
        <v>2619</v>
      </c>
      <c r="I159" s="216" t="s">
        <v>2623</v>
      </c>
      <c r="J159" s="219">
        <v>77377.899999999994</v>
      </c>
      <c r="K159" s="219">
        <v>79523.100000000006</v>
      </c>
      <c r="L159" s="219">
        <v>81128.7</v>
      </c>
      <c r="M159" s="219">
        <v>81366.399999999994</v>
      </c>
      <c r="N159" s="219">
        <v>81667.600000000006</v>
      </c>
      <c r="O159" s="219">
        <v>79809</v>
      </c>
      <c r="P159" s="219">
        <v>80065.2</v>
      </c>
      <c r="Q159" s="219">
        <v>72907.600000000006</v>
      </c>
      <c r="R159" s="219">
        <v>73972.5</v>
      </c>
      <c r="S159" s="219" t="s">
        <v>2624</v>
      </c>
      <c r="T159" s="219" t="s">
        <v>2624</v>
      </c>
      <c r="U159" s="219" t="s">
        <v>2624</v>
      </c>
      <c r="V159" s="219" t="s">
        <v>2624</v>
      </c>
      <c r="W159" s="219" t="s">
        <v>2624</v>
      </c>
      <c r="X159" s="219" t="s">
        <v>2624</v>
      </c>
      <c r="Y159" s="219" t="s">
        <v>2624</v>
      </c>
      <c r="Z159" s="219" t="s">
        <v>2624</v>
      </c>
      <c r="AA159" s="219" t="s">
        <v>2624</v>
      </c>
      <c r="AB159" s="219" t="s">
        <v>2624</v>
      </c>
      <c r="AC159" s="219" t="s">
        <v>2624</v>
      </c>
      <c r="AD159" s="219" t="s">
        <v>2624</v>
      </c>
      <c r="AE159" s="219" t="s">
        <v>2624</v>
      </c>
      <c r="AF159" s="219" t="s">
        <v>2624</v>
      </c>
      <c r="AG159" s="219" t="s">
        <v>2624</v>
      </c>
      <c r="AH159" s="219" t="s">
        <v>2624</v>
      </c>
      <c r="AI159" s="219" t="s">
        <v>2624</v>
      </c>
      <c r="AJ159" s="219" t="s">
        <v>2624</v>
      </c>
      <c r="AK159" s="219" t="s">
        <v>2624</v>
      </c>
      <c r="AL159" s="219" t="s">
        <v>2624</v>
      </c>
      <c r="AM159" s="219" t="s">
        <v>2624</v>
      </c>
      <c r="AN159" s="219" t="s">
        <v>2624</v>
      </c>
      <c r="AO159" s="219" t="s">
        <v>2624</v>
      </c>
      <c r="AP159" s="219" t="s">
        <v>2624</v>
      </c>
      <c r="AQ159" s="219" t="s">
        <v>2624</v>
      </c>
      <c r="AR159" s="219" t="s">
        <v>2624</v>
      </c>
      <c r="AS159" s="219" t="s">
        <v>2624</v>
      </c>
      <c r="AT159" s="219" t="s">
        <v>2624</v>
      </c>
      <c r="AU159" s="219" t="s">
        <v>2624</v>
      </c>
    </row>
    <row r="160" spans="2:47" ht="157.5" hidden="1">
      <c r="B160" s="220" t="s">
        <v>3116</v>
      </c>
      <c r="C160" s="221" t="s">
        <v>3117</v>
      </c>
      <c r="D160" s="221" t="s">
        <v>2619</v>
      </c>
      <c r="E160" s="221" t="s">
        <v>2619</v>
      </c>
      <c r="F160" s="221" t="s">
        <v>3033</v>
      </c>
      <c r="G160" s="221" t="s">
        <v>3118</v>
      </c>
      <c r="H160" s="221" t="s">
        <v>2619</v>
      </c>
      <c r="I160" s="221" t="s">
        <v>2623</v>
      </c>
      <c r="J160" s="223">
        <v>0</v>
      </c>
      <c r="K160" s="223">
        <v>0</v>
      </c>
      <c r="L160" s="223">
        <v>0</v>
      </c>
      <c r="M160" s="223">
        <v>0</v>
      </c>
      <c r="N160" s="223">
        <v>0</v>
      </c>
      <c r="O160" s="223">
        <v>0</v>
      </c>
      <c r="P160" s="223">
        <v>0</v>
      </c>
      <c r="Q160" s="223">
        <v>0</v>
      </c>
      <c r="R160" s="223">
        <v>0</v>
      </c>
      <c r="S160" s="223" t="s">
        <v>2624</v>
      </c>
      <c r="T160" s="223" t="s">
        <v>2624</v>
      </c>
      <c r="U160" s="223" t="s">
        <v>2624</v>
      </c>
      <c r="V160" s="223" t="s">
        <v>2624</v>
      </c>
      <c r="W160" s="223" t="s">
        <v>2624</v>
      </c>
      <c r="X160" s="223" t="s">
        <v>2624</v>
      </c>
      <c r="Y160" s="223" t="s">
        <v>2624</v>
      </c>
      <c r="Z160" s="223" t="s">
        <v>2624</v>
      </c>
      <c r="AA160" s="223" t="s">
        <v>2624</v>
      </c>
      <c r="AB160" s="223" t="s">
        <v>2624</v>
      </c>
      <c r="AC160" s="223" t="s">
        <v>2624</v>
      </c>
      <c r="AD160" s="223" t="s">
        <v>2624</v>
      </c>
      <c r="AE160" s="223" t="s">
        <v>2624</v>
      </c>
      <c r="AF160" s="223" t="s">
        <v>2624</v>
      </c>
      <c r="AG160" s="223" t="s">
        <v>2624</v>
      </c>
      <c r="AH160" s="223" t="s">
        <v>2624</v>
      </c>
      <c r="AI160" s="223" t="s">
        <v>2624</v>
      </c>
      <c r="AJ160" s="223" t="s">
        <v>2624</v>
      </c>
      <c r="AK160" s="223" t="s">
        <v>2624</v>
      </c>
      <c r="AL160" s="223" t="s">
        <v>2624</v>
      </c>
      <c r="AM160" s="223" t="s">
        <v>2624</v>
      </c>
      <c r="AN160" s="223" t="s">
        <v>2624</v>
      </c>
      <c r="AO160" s="223" t="s">
        <v>2624</v>
      </c>
      <c r="AP160" s="223" t="s">
        <v>2624</v>
      </c>
      <c r="AQ160" s="223" t="s">
        <v>2624</v>
      </c>
      <c r="AR160" s="223" t="s">
        <v>2624</v>
      </c>
      <c r="AS160" s="223" t="s">
        <v>2624</v>
      </c>
      <c r="AT160" s="223" t="s">
        <v>2624</v>
      </c>
      <c r="AU160" s="223" t="s">
        <v>2624</v>
      </c>
    </row>
    <row r="161" spans="2:47" ht="157.5" hidden="1">
      <c r="B161" s="215" t="s">
        <v>3119</v>
      </c>
      <c r="C161" s="216" t="s">
        <v>3120</v>
      </c>
      <c r="D161" s="216" t="s">
        <v>2619</v>
      </c>
      <c r="E161" s="216" t="s">
        <v>2619</v>
      </c>
      <c r="F161" s="216" t="s">
        <v>3033</v>
      </c>
      <c r="G161" s="216" t="s">
        <v>3121</v>
      </c>
      <c r="H161" s="216" t="s">
        <v>2619</v>
      </c>
      <c r="I161" s="216" t="s">
        <v>2623</v>
      </c>
      <c r="J161" s="219">
        <v>77377.899999999994</v>
      </c>
      <c r="K161" s="219">
        <v>79523.100000000006</v>
      </c>
      <c r="L161" s="219">
        <v>81128.7</v>
      </c>
      <c r="M161" s="219">
        <v>81366.399999999994</v>
      </c>
      <c r="N161" s="219">
        <v>81667.600000000006</v>
      </c>
      <c r="O161" s="219">
        <v>79809</v>
      </c>
      <c r="P161" s="219">
        <v>80065.2</v>
      </c>
      <c r="Q161" s="219">
        <v>72907.600000000006</v>
      </c>
      <c r="R161" s="219">
        <v>73972.5</v>
      </c>
      <c r="S161" s="219" t="s">
        <v>2624</v>
      </c>
      <c r="T161" s="219" t="s">
        <v>2624</v>
      </c>
      <c r="U161" s="219" t="s">
        <v>2624</v>
      </c>
      <c r="V161" s="219" t="s">
        <v>2624</v>
      </c>
      <c r="W161" s="219" t="s">
        <v>2624</v>
      </c>
      <c r="X161" s="219" t="s">
        <v>2624</v>
      </c>
      <c r="Y161" s="219" t="s">
        <v>2624</v>
      </c>
      <c r="Z161" s="219" t="s">
        <v>2624</v>
      </c>
      <c r="AA161" s="219" t="s">
        <v>2624</v>
      </c>
      <c r="AB161" s="219" t="s">
        <v>2624</v>
      </c>
      <c r="AC161" s="219" t="s">
        <v>2624</v>
      </c>
      <c r="AD161" s="219" t="s">
        <v>2624</v>
      </c>
      <c r="AE161" s="219" t="s">
        <v>2624</v>
      </c>
      <c r="AF161" s="219" t="s">
        <v>2624</v>
      </c>
      <c r="AG161" s="219" t="s">
        <v>2624</v>
      </c>
      <c r="AH161" s="219" t="s">
        <v>2624</v>
      </c>
      <c r="AI161" s="219" t="s">
        <v>2624</v>
      </c>
      <c r="AJ161" s="219" t="s">
        <v>2624</v>
      </c>
      <c r="AK161" s="219" t="s">
        <v>2624</v>
      </c>
      <c r="AL161" s="219" t="s">
        <v>2624</v>
      </c>
      <c r="AM161" s="219" t="s">
        <v>2624</v>
      </c>
      <c r="AN161" s="219" t="s">
        <v>2624</v>
      </c>
      <c r="AO161" s="219" t="s">
        <v>2624</v>
      </c>
      <c r="AP161" s="219" t="s">
        <v>2624</v>
      </c>
      <c r="AQ161" s="219" t="s">
        <v>2624</v>
      </c>
      <c r="AR161" s="219" t="s">
        <v>2624</v>
      </c>
      <c r="AS161" s="219" t="s">
        <v>2624</v>
      </c>
      <c r="AT161" s="219" t="s">
        <v>2624</v>
      </c>
      <c r="AU161" s="219" t="s">
        <v>2624</v>
      </c>
    </row>
    <row r="162" spans="2:47" ht="63" hidden="1">
      <c r="B162" s="220" t="s">
        <v>3122</v>
      </c>
      <c r="C162" s="221" t="s">
        <v>3123</v>
      </c>
      <c r="D162" s="221" t="s">
        <v>2619</v>
      </c>
      <c r="E162" s="221" t="s">
        <v>2619</v>
      </c>
      <c r="F162" s="221" t="s">
        <v>2938</v>
      </c>
      <c r="G162" s="221" t="s">
        <v>3124</v>
      </c>
      <c r="H162" s="221" t="s">
        <v>2619</v>
      </c>
      <c r="I162" s="221" t="s">
        <v>2623</v>
      </c>
      <c r="J162" s="223">
        <v>1.1200000000000001</v>
      </c>
      <c r="K162" s="222">
        <v>1.1499999999999999</v>
      </c>
      <c r="L162" s="222">
        <v>1.1599999999999999</v>
      </c>
      <c r="M162" s="222">
        <v>1.17</v>
      </c>
      <c r="N162" s="222">
        <v>1.21</v>
      </c>
      <c r="O162" s="222">
        <v>1.24</v>
      </c>
      <c r="P162" s="222">
        <v>1.25</v>
      </c>
      <c r="Q162" s="222">
        <v>1.27</v>
      </c>
      <c r="R162" s="222">
        <v>1.33</v>
      </c>
      <c r="S162" s="222">
        <v>1.35</v>
      </c>
      <c r="T162" s="218">
        <v>1.4</v>
      </c>
      <c r="U162" s="218">
        <v>1.47</v>
      </c>
      <c r="V162" s="218">
        <v>1.53</v>
      </c>
      <c r="W162" s="218">
        <v>1.58</v>
      </c>
      <c r="X162" s="218">
        <v>1.63</v>
      </c>
      <c r="Y162" s="223" t="s">
        <v>2624</v>
      </c>
      <c r="Z162" s="223" t="s">
        <v>2624</v>
      </c>
      <c r="AA162" s="223" t="s">
        <v>2624</v>
      </c>
      <c r="AB162" s="223" t="s">
        <v>2624</v>
      </c>
      <c r="AC162" s="223" t="s">
        <v>2624</v>
      </c>
      <c r="AD162" s="223" t="s">
        <v>2624</v>
      </c>
      <c r="AE162" s="223" t="s">
        <v>2624</v>
      </c>
      <c r="AF162" s="223" t="s">
        <v>2624</v>
      </c>
      <c r="AG162" s="223" t="s">
        <v>2624</v>
      </c>
      <c r="AH162" s="223" t="s">
        <v>2624</v>
      </c>
      <c r="AI162" s="223" t="s">
        <v>2624</v>
      </c>
      <c r="AJ162" s="223" t="s">
        <v>2624</v>
      </c>
      <c r="AK162" s="223" t="s">
        <v>2624</v>
      </c>
      <c r="AL162" s="223" t="s">
        <v>2624</v>
      </c>
      <c r="AM162" s="223" t="s">
        <v>2624</v>
      </c>
      <c r="AN162" s="223" t="s">
        <v>2624</v>
      </c>
      <c r="AO162" s="223" t="s">
        <v>2624</v>
      </c>
      <c r="AP162" s="223" t="s">
        <v>2624</v>
      </c>
      <c r="AQ162" s="223" t="s">
        <v>2624</v>
      </c>
      <c r="AR162" s="223" t="s">
        <v>2624</v>
      </c>
      <c r="AS162" s="223" t="s">
        <v>2624</v>
      </c>
      <c r="AT162" s="223" t="s">
        <v>2624</v>
      </c>
      <c r="AU162" s="223" t="s">
        <v>2624</v>
      </c>
    </row>
    <row r="163" spans="2:47" ht="157.5" hidden="1">
      <c r="B163" s="215" t="s">
        <v>3125</v>
      </c>
      <c r="C163" s="216" t="s">
        <v>3126</v>
      </c>
      <c r="D163" s="216" t="s">
        <v>2619</v>
      </c>
      <c r="E163" s="216" t="s">
        <v>2619</v>
      </c>
      <c r="F163" s="216" t="s">
        <v>3033</v>
      </c>
      <c r="G163" s="216" t="s">
        <v>3127</v>
      </c>
      <c r="H163" s="216" t="s">
        <v>2619</v>
      </c>
      <c r="I163" s="216" t="s">
        <v>2623</v>
      </c>
      <c r="J163" s="219">
        <v>9.1300000000000008</v>
      </c>
      <c r="K163" s="219">
        <v>17.565999999999999</v>
      </c>
      <c r="L163" s="219">
        <v>5.2210000000000001</v>
      </c>
      <c r="M163" s="219">
        <v>8.6639999999999997</v>
      </c>
      <c r="N163" s="219">
        <v>12.481999999999999</v>
      </c>
      <c r="O163" s="219">
        <v>-2.1520000000000001</v>
      </c>
      <c r="P163" s="219">
        <v>-5.4960000000000004</v>
      </c>
      <c r="Q163" s="219">
        <v>-1.35</v>
      </c>
      <c r="R163" s="219">
        <v>-1.637</v>
      </c>
      <c r="S163" s="217">
        <v>1.7</v>
      </c>
      <c r="T163" s="218">
        <v>1.6</v>
      </c>
      <c r="U163" s="218">
        <v>1.6</v>
      </c>
      <c r="V163" s="218">
        <v>1.6</v>
      </c>
      <c r="W163" s="218">
        <v>1.5</v>
      </c>
      <c r="X163" s="218">
        <v>1.5</v>
      </c>
      <c r="Y163" s="218">
        <v>1.5</v>
      </c>
      <c r="Z163" s="218">
        <v>1.5</v>
      </c>
      <c r="AA163" s="218">
        <v>1.5</v>
      </c>
      <c r="AB163" s="218">
        <v>1.4</v>
      </c>
      <c r="AC163" s="218">
        <v>1.4</v>
      </c>
      <c r="AD163" s="219" t="s">
        <v>2624</v>
      </c>
      <c r="AE163" s="219" t="s">
        <v>2624</v>
      </c>
      <c r="AF163" s="219" t="s">
        <v>2624</v>
      </c>
      <c r="AG163" s="219" t="s">
        <v>2624</v>
      </c>
      <c r="AH163" s="219" t="s">
        <v>2624</v>
      </c>
      <c r="AI163" s="219" t="s">
        <v>2624</v>
      </c>
      <c r="AJ163" s="219" t="s">
        <v>2624</v>
      </c>
      <c r="AK163" s="219" t="s">
        <v>2624</v>
      </c>
      <c r="AL163" s="219" t="s">
        <v>2624</v>
      </c>
      <c r="AM163" s="219" t="s">
        <v>2624</v>
      </c>
      <c r="AN163" s="219" t="s">
        <v>2624</v>
      </c>
      <c r="AO163" s="219" t="s">
        <v>2624</v>
      </c>
      <c r="AP163" s="219" t="s">
        <v>2624</v>
      </c>
      <c r="AQ163" s="219" t="s">
        <v>2624</v>
      </c>
      <c r="AR163" s="219" t="s">
        <v>2624</v>
      </c>
      <c r="AS163" s="219" t="s">
        <v>2624</v>
      </c>
      <c r="AT163" s="219" t="s">
        <v>2624</v>
      </c>
      <c r="AU163" s="219" t="s">
        <v>2624</v>
      </c>
    </row>
    <row r="164" spans="2:47" ht="157.5" hidden="1">
      <c r="B164" s="220" t="s">
        <v>3128</v>
      </c>
      <c r="C164" s="221" t="s">
        <v>3129</v>
      </c>
      <c r="D164" s="221" t="s">
        <v>2619</v>
      </c>
      <c r="E164" s="221" t="s">
        <v>2619</v>
      </c>
      <c r="F164" s="221" t="s">
        <v>3023</v>
      </c>
      <c r="G164" s="221" t="s">
        <v>3130</v>
      </c>
      <c r="H164" s="221" t="s">
        <v>2619</v>
      </c>
      <c r="I164" s="221" t="s">
        <v>2623</v>
      </c>
      <c r="J164" s="223">
        <v>1.7829999999999999</v>
      </c>
      <c r="K164" s="223">
        <v>2.0609999999999999</v>
      </c>
      <c r="L164" s="223">
        <v>2.1339999999999999</v>
      </c>
      <c r="M164" s="223">
        <v>2.2400000000000002</v>
      </c>
      <c r="N164" s="223">
        <v>2.5209999999999999</v>
      </c>
      <c r="O164" s="223">
        <v>2.468</v>
      </c>
      <c r="P164" s="223">
        <v>2.3479999999999999</v>
      </c>
      <c r="Q164" s="223">
        <v>2.35</v>
      </c>
      <c r="R164" s="223">
        <v>2.2000000000000002</v>
      </c>
      <c r="S164" s="222">
        <v>2.2000000000000002</v>
      </c>
      <c r="T164" s="218">
        <v>2.2000000000000002</v>
      </c>
      <c r="U164" s="218">
        <v>2.2000000000000002</v>
      </c>
      <c r="V164" s="218">
        <v>2.2000000000000002</v>
      </c>
      <c r="W164" s="218">
        <v>2.2000000000000002</v>
      </c>
      <c r="X164" s="218">
        <v>2.2999999999999998</v>
      </c>
      <c r="Y164" s="218">
        <v>2.2999999999999998</v>
      </c>
      <c r="Z164" s="218">
        <v>2.2999999999999998</v>
      </c>
      <c r="AA164" s="218">
        <v>2.2999999999999998</v>
      </c>
      <c r="AB164" s="218">
        <v>2.2999999999999998</v>
      </c>
      <c r="AC164" s="218">
        <v>2.4</v>
      </c>
      <c r="AD164" s="223" t="s">
        <v>2624</v>
      </c>
      <c r="AE164" s="223" t="s">
        <v>2624</v>
      </c>
      <c r="AF164" s="223" t="s">
        <v>2624</v>
      </c>
      <c r="AG164" s="223" t="s">
        <v>2624</v>
      </c>
      <c r="AH164" s="223" t="s">
        <v>2624</v>
      </c>
      <c r="AI164" s="223" t="s">
        <v>2624</v>
      </c>
      <c r="AJ164" s="223" t="s">
        <v>2624</v>
      </c>
      <c r="AK164" s="223" t="s">
        <v>2624</v>
      </c>
      <c r="AL164" s="223" t="s">
        <v>2624</v>
      </c>
      <c r="AM164" s="223" t="s">
        <v>2624</v>
      </c>
      <c r="AN164" s="223" t="s">
        <v>2624</v>
      </c>
      <c r="AO164" s="223" t="s">
        <v>2624</v>
      </c>
      <c r="AP164" s="223" t="s">
        <v>2624</v>
      </c>
      <c r="AQ164" s="223" t="s">
        <v>2624</v>
      </c>
      <c r="AR164" s="223" t="s">
        <v>2624</v>
      </c>
      <c r="AS164" s="223" t="s">
        <v>2624</v>
      </c>
      <c r="AT164" s="223" t="s">
        <v>2624</v>
      </c>
      <c r="AU164" s="223" t="s">
        <v>2624</v>
      </c>
    </row>
    <row r="165" spans="2:47" ht="157.5" hidden="1">
      <c r="B165" s="215" t="s">
        <v>3131</v>
      </c>
      <c r="C165" s="216" t="s">
        <v>3132</v>
      </c>
      <c r="D165" s="216" t="s">
        <v>2619</v>
      </c>
      <c r="E165" s="216" t="s">
        <v>2619</v>
      </c>
      <c r="F165" s="216" t="s">
        <v>3033</v>
      </c>
      <c r="G165" s="216" t="s">
        <v>3133</v>
      </c>
      <c r="H165" s="216" t="s">
        <v>2619</v>
      </c>
      <c r="I165" s="216" t="s">
        <v>2623</v>
      </c>
      <c r="J165" s="219">
        <v>4703.8999999999996</v>
      </c>
      <c r="K165" s="219">
        <v>5530.2</v>
      </c>
      <c r="L165" s="219">
        <v>5818.9</v>
      </c>
      <c r="M165" s="219">
        <v>6323.1</v>
      </c>
      <c r="N165" s="219">
        <v>7112.4</v>
      </c>
      <c r="O165" s="219">
        <v>6959.3</v>
      </c>
      <c r="P165" s="219">
        <v>6576.8</v>
      </c>
      <c r="Q165" s="219">
        <v>6488</v>
      </c>
      <c r="R165" s="219">
        <v>6381.8</v>
      </c>
      <c r="S165" s="217">
        <v>6492</v>
      </c>
      <c r="T165" s="218">
        <v>6597</v>
      </c>
      <c r="U165" s="218">
        <v>6700</v>
      </c>
      <c r="V165" s="218">
        <v>6804</v>
      </c>
      <c r="W165" s="218">
        <v>6909</v>
      </c>
      <c r="X165" s="218">
        <v>7015</v>
      </c>
      <c r="Y165" s="218">
        <v>7122</v>
      </c>
      <c r="Z165" s="218">
        <v>7228</v>
      </c>
      <c r="AA165" s="218">
        <v>7333</v>
      </c>
      <c r="AB165" s="218">
        <v>7438</v>
      </c>
      <c r="AC165" s="218">
        <v>7541</v>
      </c>
      <c r="AD165" s="219" t="s">
        <v>2624</v>
      </c>
      <c r="AE165" s="219" t="s">
        <v>2624</v>
      </c>
      <c r="AF165" s="219" t="s">
        <v>2624</v>
      </c>
      <c r="AG165" s="219" t="s">
        <v>2624</v>
      </c>
      <c r="AH165" s="219" t="s">
        <v>2624</v>
      </c>
      <c r="AI165" s="219" t="s">
        <v>2624</v>
      </c>
      <c r="AJ165" s="219" t="s">
        <v>2624</v>
      </c>
      <c r="AK165" s="219" t="s">
        <v>2624</v>
      </c>
      <c r="AL165" s="219" t="s">
        <v>2624</v>
      </c>
      <c r="AM165" s="219" t="s">
        <v>2624</v>
      </c>
      <c r="AN165" s="219" t="s">
        <v>2624</v>
      </c>
      <c r="AO165" s="219" t="s">
        <v>2624</v>
      </c>
      <c r="AP165" s="219" t="s">
        <v>2624</v>
      </c>
      <c r="AQ165" s="219" t="s">
        <v>2624</v>
      </c>
      <c r="AR165" s="219" t="s">
        <v>2624</v>
      </c>
      <c r="AS165" s="219" t="s">
        <v>2624</v>
      </c>
      <c r="AT165" s="219" t="s">
        <v>2624</v>
      </c>
      <c r="AU165" s="219" t="s">
        <v>2624</v>
      </c>
    </row>
    <row r="166" spans="2:47" ht="157.5" hidden="1">
      <c r="B166" s="220" t="s">
        <v>3134</v>
      </c>
      <c r="C166" s="221" t="s">
        <v>3135</v>
      </c>
      <c r="D166" s="221" t="s">
        <v>2619</v>
      </c>
      <c r="E166" s="221" t="s">
        <v>2619</v>
      </c>
      <c r="F166" s="221" t="s">
        <v>3023</v>
      </c>
      <c r="G166" s="221" t="s">
        <v>3136</v>
      </c>
      <c r="H166" s="221" t="s">
        <v>2619</v>
      </c>
      <c r="I166" s="221" t="s">
        <v>2623</v>
      </c>
      <c r="J166" s="223">
        <v>0.48899999999999999</v>
      </c>
      <c r="K166" s="223">
        <v>0.57499999999999996</v>
      </c>
      <c r="L166" s="223">
        <v>0.60599999999999998</v>
      </c>
      <c r="M166" s="223">
        <v>0.64700000000000002</v>
      </c>
      <c r="N166" s="223">
        <v>0.71799999999999997</v>
      </c>
      <c r="O166" s="223">
        <v>0.69699999999999995</v>
      </c>
      <c r="P166" s="223">
        <v>0.64300000000000002</v>
      </c>
      <c r="Q166" s="223">
        <v>0.64700000000000002</v>
      </c>
      <c r="R166" s="223">
        <v>0.90400000000000003</v>
      </c>
      <c r="S166" s="222">
        <v>0.6</v>
      </c>
      <c r="T166" s="218">
        <v>0.6</v>
      </c>
      <c r="U166" s="218">
        <v>0.6</v>
      </c>
      <c r="V166" s="218">
        <v>0.6</v>
      </c>
      <c r="W166" s="218">
        <v>0.6</v>
      </c>
      <c r="X166" s="218">
        <v>0.6</v>
      </c>
      <c r="Y166" s="218">
        <v>0.6</v>
      </c>
      <c r="Z166" s="218">
        <v>0.6</v>
      </c>
      <c r="AA166" s="218">
        <v>0.6</v>
      </c>
      <c r="AB166" s="218">
        <v>0.6</v>
      </c>
      <c r="AC166" s="218">
        <v>0.7</v>
      </c>
      <c r="AD166" s="223" t="s">
        <v>2624</v>
      </c>
      <c r="AE166" s="223" t="s">
        <v>2624</v>
      </c>
      <c r="AF166" s="223" t="s">
        <v>2624</v>
      </c>
      <c r="AG166" s="223" t="s">
        <v>2624</v>
      </c>
      <c r="AH166" s="223" t="s">
        <v>2624</v>
      </c>
      <c r="AI166" s="223" t="s">
        <v>2624</v>
      </c>
      <c r="AJ166" s="223" t="s">
        <v>2624</v>
      </c>
      <c r="AK166" s="223" t="s">
        <v>2624</v>
      </c>
      <c r="AL166" s="223" t="s">
        <v>2624</v>
      </c>
      <c r="AM166" s="223" t="s">
        <v>2624</v>
      </c>
      <c r="AN166" s="223" t="s">
        <v>2624</v>
      </c>
      <c r="AO166" s="223" t="s">
        <v>2624</v>
      </c>
      <c r="AP166" s="223" t="s">
        <v>2624</v>
      </c>
      <c r="AQ166" s="223" t="s">
        <v>2624</v>
      </c>
      <c r="AR166" s="223" t="s">
        <v>2624</v>
      </c>
      <c r="AS166" s="223" t="s">
        <v>2624</v>
      </c>
      <c r="AT166" s="223" t="s">
        <v>2624</v>
      </c>
      <c r="AU166" s="223" t="s">
        <v>2624</v>
      </c>
    </row>
    <row r="167" spans="2:47" ht="157.5" hidden="1">
      <c r="B167" s="215" t="s">
        <v>3137</v>
      </c>
      <c r="C167" s="216" t="s">
        <v>3138</v>
      </c>
      <c r="D167" s="216" t="s">
        <v>2619</v>
      </c>
      <c r="E167" s="216" t="s">
        <v>2619</v>
      </c>
      <c r="F167" s="216" t="s">
        <v>3023</v>
      </c>
      <c r="G167" s="216" t="s">
        <v>3139</v>
      </c>
      <c r="H167" s="216" t="s">
        <v>2619</v>
      </c>
      <c r="I167" s="216" t="s">
        <v>2623</v>
      </c>
      <c r="J167" s="219">
        <v>8.609</v>
      </c>
      <c r="K167" s="219">
        <v>8.4589999999999996</v>
      </c>
      <c r="L167" s="219">
        <v>8.5129999999999999</v>
      </c>
      <c r="M167" s="219">
        <v>8.5630000000000006</v>
      </c>
      <c r="N167" s="219">
        <v>8.3379999999999992</v>
      </c>
      <c r="O167" s="219">
        <v>8.4670000000000005</v>
      </c>
      <c r="P167" s="219">
        <v>8.2579999999999991</v>
      </c>
      <c r="Q167" s="219">
        <v>8.2230000000000008</v>
      </c>
      <c r="R167" s="219">
        <v>8.0939999999999994</v>
      </c>
      <c r="S167" s="217">
        <v>8</v>
      </c>
      <c r="T167" s="218">
        <v>8</v>
      </c>
      <c r="U167" s="218">
        <v>8.1</v>
      </c>
      <c r="V167" s="218">
        <v>8.1</v>
      </c>
      <c r="W167" s="218">
        <v>8.1999999999999993</v>
      </c>
      <c r="X167" s="218">
        <v>8.1999999999999993</v>
      </c>
      <c r="Y167" s="218">
        <v>8.3000000000000007</v>
      </c>
      <c r="Z167" s="218">
        <v>8.4</v>
      </c>
      <c r="AA167" s="218">
        <v>8.4</v>
      </c>
      <c r="AB167" s="218">
        <v>8.5</v>
      </c>
      <c r="AC167" s="218">
        <v>8.6</v>
      </c>
      <c r="AD167" s="219" t="s">
        <v>2624</v>
      </c>
      <c r="AE167" s="219" t="s">
        <v>2624</v>
      </c>
      <c r="AF167" s="219" t="s">
        <v>2624</v>
      </c>
      <c r="AG167" s="219" t="s">
        <v>2624</v>
      </c>
      <c r="AH167" s="219" t="s">
        <v>2624</v>
      </c>
      <c r="AI167" s="219" t="s">
        <v>2624</v>
      </c>
      <c r="AJ167" s="219" t="s">
        <v>2624</v>
      </c>
      <c r="AK167" s="219" t="s">
        <v>2624</v>
      </c>
      <c r="AL167" s="219" t="s">
        <v>2624</v>
      </c>
      <c r="AM167" s="219" t="s">
        <v>2624</v>
      </c>
      <c r="AN167" s="219" t="s">
        <v>2624</v>
      </c>
      <c r="AO167" s="219" t="s">
        <v>2624</v>
      </c>
      <c r="AP167" s="219" t="s">
        <v>2624</v>
      </c>
      <c r="AQ167" s="219" t="s">
        <v>2624</v>
      </c>
      <c r="AR167" s="219" t="s">
        <v>2624</v>
      </c>
      <c r="AS167" s="219" t="s">
        <v>2624</v>
      </c>
      <c r="AT167" s="219" t="s">
        <v>2624</v>
      </c>
      <c r="AU167" s="219" t="s">
        <v>2624</v>
      </c>
    </row>
    <row r="168" spans="2:47" ht="157.5" hidden="1">
      <c r="B168" s="220" t="s">
        <v>3140</v>
      </c>
      <c r="C168" s="221" t="s">
        <v>3141</v>
      </c>
      <c r="D168" s="221" t="s">
        <v>2619</v>
      </c>
      <c r="E168" s="221" t="s">
        <v>2619</v>
      </c>
      <c r="F168" s="221" t="s">
        <v>3033</v>
      </c>
      <c r="G168" s="221" t="s">
        <v>3142</v>
      </c>
      <c r="H168" s="221" t="s">
        <v>2619</v>
      </c>
      <c r="I168" s="221" t="s">
        <v>2623</v>
      </c>
      <c r="J168" s="223">
        <v>22712.400000000001</v>
      </c>
      <c r="K168" s="223">
        <v>22699.5</v>
      </c>
      <c r="L168" s="223">
        <v>23209.5</v>
      </c>
      <c r="M168" s="223">
        <v>24174</v>
      </c>
      <c r="N168" s="223">
        <v>23526.9</v>
      </c>
      <c r="O168" s="223">
        <v>23873.4</v>
      </c>
      <c r="P168" s="223">
        <v>23128.1</v>
      </c>
      <c r="Q168" s="222">
        <v>22702</v>
      </c>
      <c r="R168" s="222">
        <v>23482</v>
      </c>
      <c r="S168" s="222">
        <v>23684</v>
      </c>
      <c r="T168" s="218">
        <v>24076</v>
      </c>
      <c r="U168" s="218">
        <v>24247</v>
      </c>
      <c r="V168" s="218">
        <v>24814</v>
      </c>
      <c r="W168" s="218">
        <v>25136</v>
      </c>
      <c r="X168" s="218">
        <v>25489</v>
      </c>
      <c r="Y168" s="218">
        <v>25831</v>
      </c>
      <c r="Z168" s="218">
        <v>26164</v>
      </c>
      <c r="AA168" s="218">
        <v>26615</v>
      </c>
      <c r="AB168" s="218">
        <v>27047</v>
      </c>
      <c r="AC168" s="218">
        <v>27432</v>
      </c>
      <c r="AD168" s="223" t="s">
        <v>2624</v>
      </c>
      <c r="AE168" s="223" t="s">
        <v>2624</v>
      </c>
      <c r="AF168" s="223" t="s">
        <v>2624</v>
      </c>
      <c r="AG168" s="223" t="s">
        <v>2624</v>
      </c>
      <c r="AH168" s="223" t="s">
        <v>2624</v>
      </c>
      <c r="AI168" s="223" t="s">
        <v>2624</v>
      </c>
      <c r="AJ168" s="223" t="s">
        <v>2624</v>
      </c>
      <c r="AK168" s="223" t="s">
        <v>2624</v>
      </c>
      <c r="AL168" s="223" t="s">
        <v>2624</v>
      </c>
      <c r="AM168" s="223" t="s">
        <v>2624</v>
      </c>
      <c r="AN168" s="223" t="s">
        <v>2624</v>
      </c>
      <c r="AO168" s="223" t="s">
        <v>2624</v>
      </c>
      <c r="AP168" s="223" t="s">
        <v>2624</v>
      </c>
      <c r="AQ168" s="223" t="s">
        <v>2624</v>
      </c>
      <c r="AR168" s="223" t="s">
        <v>2624</v>
      </c>
      <c r="AS168" s="223" t="s">
        <v>2624</v>
      </c>
      <c r="AT168" s="223" t="s">
        <v>2624</v>
      </c>
      <c r="AU168" s="223" t="s">
        <v>2624</v>
      </c>
    </row>
    <row r="169" spans="2:47" ht="42" hidden="1">
      <c r="B169" s="215" t="s">
        <v>3143</v>
      </c>
      <c r="C169" s="216" t="s">
        <v>3144</v>
      </c>
      <c r="D169" s="216" t="s">
        <v>2834</v>
      </c>
      <c r="E169" s="216" t="s">
        <v>2784</v>
      </c>
      <c r="F169" s="216" t="s">
        <v>3145</v>
      </c>
      <c r="G169" s="216" t="s">
        <v>3146</v>
      </c>
      <c r="H169" s="216" t="s">
        <v>2619</v>
      </c>
      <c r="I169" s="216" t="s">
        <v>2623</v>
      </c>
      <c r="J169" s="217">
        <v>5.5</v>
      </c>
      <c r="K169" s="217">
        <v>2.5</v>
      </c>
      <c r="L169" s="217">
        <v>6.5</v>
      </c>
      <c r="M169" s="217">
        <v>7</v>
      </c>
      <c r="N169" s="217">
        <v>8</v>
      </c>
      <c r="O169" s="217">
        <v>8.5</v>
      </c>
      <c r="P169" s="217">
        <v>9</v>
      </c>
      <c r="Q169" s="217">
        <v>9.5</v>
      </c>
      <c r="R169" s="217">
        <v>10</v>
      </c>
      <c r="S169" s="217">
        <v>15</v>
      </c>
      <c r="T169" s="218">
        <v>9</v>
      </c>
      <c r="U169" s="218">
        <v>9</v>
      </c>
      <c r="V169" s="218">
        <v>8.5</v>
      </c>
      <c r="W169" s="218">
        <v>8.5</v>
      </c>
      <c r="X169" s="218">
        <v>8.5</v>
      </c>
      <c r="Y169" s="219" t="s">
        <v>2624</v>
      </c>
      <c r="Z169" s="219" t="s">
        <v>2624</v>
      </c>
      <c r="AA169" s="219" t="s">
        <v>2624</v>
      </c>
      <c r="AB169" s="219" t="s">
        <v>2624</v>
      </c>
      <c r="AC169" s="219" t="s">
        <v>2624</v>
      </c>
      <c r="AD169" s="219" t="s">
        <v>2624</v>
      </c>
      <c r="AE169" s="219" t="s">
        <v>2624</v>
      </c>
      <c r="AF169" s="219" t="s">
        <v>2624</v>
      </c>
      <c r="AG169" s="219" t="s">
        <v>2624</v>
      </c>
      <c r="AH169" s="219" t="s">
        <v>2624</v>
      </c>
      <c r="AI169" s="219" t="s">
        <v>2624</v>
      </c>
      <c r="AJ169" s="219" t="s">
        <v>2624</v>
      </c>
      <c r="AK169" s="219" t="s">
        <v>2624</v>
      </c>
      <c r="AL169" s="219" t="s">
        <v>2624</v>
      </c>
      <c r="AM169" s="219" t="s">
        <v>2624</v>
      </c>
      <c r="AN169" s="219" t="s">
        <v>2624</v>
      </c>
      <c r="AO169" s="219" t="s">
        <v>2624</v>
      </c>
      <c r="AP169" s="219" t="s">
        <v>2624</v>
      </c>
      <c r="AQ169" s="219" t="s">
        <v>2624</v>
      </c>
      <c r="AR169" s="219" t="s">
        <v>2624</v>
      </c>
      <c r="AS169" s="219" t="s">
        <v>2624</v>
      </c>
      <c r="AT169" s="219" t="s">
        <v>2624</v>
      </c>
      <c r="AU169" s="219" t="s">
        <v>2624</v>
      </c>
    </row>
    <row r="170" spans="2:47" ht="42" hidden="1">
      <c r="B170" s="220" t="s">
        <v>3147</v>
      </c>
      <c r="C170" s="221" t="s">
        <v>3148</v>
      </c>
      <c r="D170" s="221" t="s">
        <v>2834</v>
      </c>
      <c r="E170" s="221" t="s">
        <v>2784</v>
      </c>
      <c r="F170" s="221" t="s">
        <v>3090</v>
      </c>
      <c r="G170" s="221" t="s">
        <v>3149</v>
      </c>
      <c r="H170" s="221" t="s">
        <v>2619</v>
      </c>
      <c r="I170" s="221" t="s">
        <v>2623</v>
      </c>
      <c r="J170" s="223">
        <v>171.59061799999998</v>
      </c>
      <c r="K170" s="223">
        <v>211.396199</v>
      </c>
      <c r="L170" s="223">
        <v>229.062826</v>
      </c>
      <c r="M170" s="223">
        <v>235.07431099999999</v>
      </c>
      <c r="N170" s="223">
        <v>283.48166600000002</v>
      </c>
      <c r="O170" s="223">
        <v>274.99663000000004</v>
      </c>
      <c r="P170" s="223">
        <v>279.556194</v>
      </c>
      <c r="Q170" s="223">
        <v>311.65904</v>
      </c>
      <c r="R170" s="223">
        <v>307.75624900000003</v>
      </c>
      <c r="S170" s="222">
        <v>348.59320000000002</v>
      </c>
      <c r="T170" s="218">
        <v>356.26800000000003</v>
      </c>
      <c r="U170" s="218">
        <v>361.99690000000004</v>
      </c>
      <c r="V170" s="218">
        <v>373.18109999999996</v>
      </c>
      <c r="W170" s="218">
        <v>385.46790000000004</v>
      </c>
      <c r="X170" s="218">
        <v>396.94810000000001</v>
      </c>
      <c r="Y170" s="223" t="s">
        <v>2624</v>
      </c>
      <c r="Z170" s="223" t="s">
        <v>2624</v>
      </c>
      <c r="AA170" s="223" t="s">
        <v>2624</v>
      </c>
      <c r="AB170" s="223" t="s">
        <v>2624</v>
      </c>
      <c r="AC170" s="223" t="s">
        <v>2624</v>
      </c>
      <c r="AD170" s="223" t="s">
        <v>2624</v>
      </c>
      <c r="AE170" s="223" t="s">
        <v>2624</v>
      </c>
      <c r="AF170" s="223" t="s">
        <v>2624</v>
      </c>
      <c r="AG170" s="223" t="s">
        <v>2624</v>
      </c>
      <c r="AH170" s="223" t="s">
        <v>2624</v>
      </c>
      <c r="AI170" s="223" t="s">
        <v>2624</v>
      </c>
      <c r="AJ170" s="223" t="s">
        <v>2624</v>
      </c>
      <c r="AK170" s="223" t="s">
        <v>2624</v>
      </c>
      <c r="AL170" s="223" t="s">
        <v>2624</v>
      </c>
      <c r="AM170" s="223" t="s">
        <v>2624</v>
      </c>
      <c r="AN170" s="223" t="s">
        <v>2624</v>
      </c>
      <c r="AO170" s="223" t="s">
        <v>2624</v>
      </c>
      <c r="AP170" s="223" t="s">
        <v>2624</v>
      </c>
      <c r="AQ170" s="223" t="s">
        <v>2624</v>
      </c>
      <c r="AR170" s="223" t="s">
        <v>2624</v>
      </c>
      <c r="AS170" s="223" t="s">
        <v>2624</v>
      </c>
      <c r="AT170" s="223" t="s">
        <v>2624</v>
      </c>
      <c r="AU170" s="223" t="s">
        <v>2624</v>
      </c>
    </row>
    <row r="171" spans="2:47" ht="42" hidden="1">
      <c r="B171" s="215" t="s">
        <v>3150</v>
      </c>
      <c r="C171" s="216" t="s">
        <v>3151</v>
      </c>
      <c r="D171" s="216" t="s">
        <v>2834</v>
      </c>
      <c r="E171" s="216" t="s">
        <v>2784</v>
      </c>
      <c r="F171" s="216" t="s">
        <v>3090</v>
      </c>
      <c r="G171" s="216" t="s">
        <v>3152</v>
      </c>
      <c r="H171" s="216" t="s">
        <v>2619</v>
      </c>
      <c r="I171" s="216" t="s">
        <v>2623</v>
      </c>
      <c r="J171" s="219">
        <v>176.89741800000002</v>
      </c>
      <c r="K171" s="219">
        <v>211.31003099999998</v>
      </c>
      <c r="L171" s="219">
        <v>198.03379900000002</v>
      </c>
      <c r="M171" s="219">
        <v>191.74981099999999</v>
      </c>
      <c r="N171" s="219">
        <v>198.60036300000002</v>
      </c>
      <c r="O171" s="219">
        <v>202.98333100000002</v>
      </c>
      <c r="P171" s="219">
        <v>207.98556400000001</v>
      </c>
      <c r="Q171" s="219">
        <v>238.52280200000001</v>
      </c>
      <c r="R171" s="219">
        <v>235.86350200000001</v>
      </c>
      <c r="S171" s="217">
        <v>299.60740000000004</v>
      </c>
      <c r="T171" s="218">
        <v>304.74950000000001</v>
      </c>
      <c r="U171" s="218">
        <v>311.6234</v>
      </c>
      <c r="V171" s="218">
        <v>320.40370000000001</v>
      </c>
      <c r="W171" s="218">
        <v>326.50850000000003</v>
      </c>
      <c r="X171" s="218">
        <v>331.9153</v>
      </c>
      <c r="Y171" s="219" t="s">
        <v>2624</v>
      </c>
      <c r="Z171" s="219" t="s">
        <v>2624</v>
      </c>
      <c r="AA171" s="219" t="s">
        <v>2624</v>
      </c>
      <c r="AB171" s="219" t="s">
        <v>2624</v>
      </c>
      <c r="AC171" s="219" t="s">
        <v>2624</v>
      </c>
      <c r="AD171" s="219" t="s">
        <v>2624</v>
      </c>
      <c r="AE171" s="219" t="s">
        <v>2624</v>
      </c>
      <c r="AF171" s="219" t="s">
        <v>2624</v>
      </c>
      <c r="AG171" s="219" t="s">
        <v>2624</v>
      </c>
      <c r="AH171" s="219" t="s">
        <v>2624</v>
      </c>
      <c r="AI171" s="219" t="s">
        <v>2624</v>
      </c>
      <c r="AJ171" s="219" t="s">
        <v>2624</v>
      </c>
      <c r="AK171" s="219" t="s">
        <v>2624</v>
      </c>
      <c r="AL171" s="219" t="s">
        <v>2624</v>
      </c>
      <c r="AM171" s="219" t="s">
        <v>2624</v>
      </c>
      <c r="AN171" s="219" t="s">
        <v>2624</v>
      </c>
      <c r="AO171" s="219" t="s">
        <v>2624</v>
      </c>
      <c r="AP171" s="219" t="s">
        <v>2624</v>
      </c>
      <c r="AQ171" s="219" t="s">
        <v>2624</v>
      </c>
      <c r="AR171" s="219" t="s">
        <v>2624</v>
      </c>
      <c r="AS171" s="219" t="s">
        <v>2624</v>
      </c>
      <c r="AT171" s="219" t="s">
        <v>2624</v>
      </c>
      <c r="AU171" s="219" t="s">
        <v>2624</v>
      </c>
    </row>
    <row r="172" spans="2:47" ht="52.5" hidden="1">
      <c r="B172" s="220" t="s">
        <v>3153</v>
      </c>
      <c r="C172" s="221" t="s">
        <v>3154</v>
      </c>
      <c r="D172" s="221" t="s">
        <v>2834</v>
      </c>
      <c r="E172" s="221" t="s">
        <v>2784</v>
      </c>
      <c r="F172" s="221" t="s">
        <v>3008</v>
      </c>
      <c r="G172" s="221" t="s">
        <v>3155</v>
      </c>
      <c r="H172" s="221" t="s">
        <v>2619</v>
      </c>
      <c r="I172" s="221" t="s">
        <v>2623</v>
      </c>
      <c r="J172" s="223">
        <v>-5.3067989999999998</v>
      </c>
      <c r="K172" s="223">
        <v>8.6168000000000008E-2</v>
      </c>
      <c r="L172" s="223">
        <v>31.029026999999999</v>
      </c>
      <c r="M172" s="223">
        <v>43.3245</v>
      </c>
      <c r="N172" s="223">
        <v>84.881303000000003</v>
      </c>
      <c r="O172" s="223">
        <v>72.013299000000004</v>
      </c>
      <c r="P172" s="223">
        <v>71.570630000000008</v>
      </c>
      <c r="Q172" s="223">
        <v>73.136239000000003</v>
      </c>
      <c r="R172" s="223">
        <v>71.892747</v>
      </c>
      <c r="S172" s="222">
        <v>48.985800000000005</v>
      </c>
      <c r="T172" s="218">
        <v>51.518599999999999</v>
      </c>
      <c r="U172" s="218">
        <v>50.3735</v>
      </c>
      <c r="V172" s="218">
        <v>52.7774</v>
      </c>
      <c r="W172" s="218">
        <v>58.959400000000002</v>
      </c>
      <c r="X172" s="218">
        <v>65.032899999999998</v>
      </c>
      <c r="Y172" s="223" t="s">
        <v>2624</v>
      </c>
      <c r="Z172" s="223" t="s">
        <v>2624</v>
      </c>
      <c r="AA172" s="223" t="s">
        <v>2624</v>
      </c>
      <c r="AB172" s="223" t="s">
        <v>2624</v>
      </c>
      <c r="AC172" s="223" t="s">
        <v>2624</v>
      </c>
      <c r="AD172" s="223" t="s">
        <v>2624</v>
      </c>
      <c r="AE172" s="223" t="s">
        <v>2624</v>
      </c>
      <c r="AF172" s="223" t="s">
        <v>2624</v>
      </c>
      <c r="AG172" s="223" t="s">
        <v>2624</v>
      </c>
      <c r="AH172" s="223" t="s">
        <v>2624</v>
      </c>
      <c r="AI172" s="223" t="s">
        <v>2624</v>
      </c>
      <c r="AJ172" s="223" t="s">
        <v>2624</v>
      </c>
      <c r="AK172" s="223" t="s">
        <v>2624</v>
      </c>
      <c r="AL172" s="223" t="s">
        <v>2624</v>
      </c>
      <c r="AM172" s="223" t="s">
        <v>2624</v>
      </c>
      <c r="AN172" s="223" t="s">
        <v>2624</v>
      </c>
      <c r="AO172" s="223" t="s">
        <v>2624</v>
      </c>
      <c r="AP172" s="223" t="s">
        <v>2624</v>
      </c>
      <c r="AQ172" s="223" t="s">
        <v>2624</v>
      </c>
      <c r="AR172" s="223" t="s">
        <v>2624</v>
      </c>
      <c r="AS172" s="223" t="s">
        <v>2624</v>
      </c>
      <c r="AT172" s="223" t="s">
        <v>2624</v>
      </c>
      <c r="AU172" s="223" t="s">
        <v>2624</v>
      </c>
    </row>
    <row r="173" spans="2:47" ht="84" hidden="1">
      <c r="B173" s="215" t="s">
        <v>3156</v>
      </c>
      <c r="C173" s="216" t="s">
        <v>3157</v>
      </c>
      <c r="D173" s="216" t="s">
        <v>2619</v>
      </c>
      <c r="E173" s="216" t="s">
        <v>2816</v>
      </c>
      <c r="F173" s="216" t="s">
        <v>3158</v>
      </c>
      <c r="G173" s="216" t="s">
        <v>3159</v>
      </c>
      <c r="H173" s="216" t="s">
        <v>2619</v>
      </c>
      <c r="I173" s="216" t="s">
        <v>2623</v>
      </c>
      <c r="J173" s="219">
        <v>398.82</v>
      </c>
      <c r="K173" s="219">
        <v>400.82</v>
      </c>
      <c r="L173" s="219">
        <v>420.85</v>
      </c>
      <c r="M173" s="219">
        <v>368.52</v>
      </c>
      <c r="N173" s="219">
        <v>379.51</v>
      </c>
      <c r="O173" s="219">
        <v>367.1</v>
      </c>
      <c r="P173" s="219">
        <v>338.03</v>
      </c>
      <c r="Q173" s="219">
        <v>295.07</v>
      </c>
      <c r="R173" s="217">
        <v>299.7</v>
      </c>
      <c r="S173" s="219" t="s">
        <v>2624</v>
      </c>
      <c r="T173" s="219" t="s">
        <v>2624</v>
      </c>
      <c r="U173" s="219" t="s">
        <v>2624</v>
      </c>
      <c r="V173" s="219" t="s">
        <v>2624</v>
      </c>
      <c r="W173" s="219" t="s">
        <v>2624</v>
      </c>
      <c r="X173" s="219" t="s">
        <v>2624</v>
      </c>
      <c r="Y173" s="219" t="s">
        <v>2624</v>
      </c>
      <c r="Z173" s="219" t="s">
        <v>2624</v>
      </c>
      <c r="AA173" s="219" t="s">
        <v>2624</v>
      </c>
      <c r="AB173" s="219" t="s">
        <v>2624</v>
      </c>
      <c r="AC173" s="219" t="s">
        <v>2624</v>
      </c>
      <c r="AD173" s="219" t="s">
        <v>2624</v>
      </c>
      <c r="AE173" s="219" t="s">
        <v>2624</v>
      </c>
      <c r="AF173" s="219" t="s">
        <v>2624</v>
      </c>
      <c r="AG173" s="219" t="s">
        <v>2624</v>
      </c>
      <c r="AH173" s="219" t="s">
        <v>2624</v>
      </c>
      <c r="AI173" s="219" t="s">
        <v>2624</v>
      </c>
      <c r="AJ173" s="219" t="s">
        <v>2624</v>
      </c>
      <c r="AK173" s="219" t="s">
        <v>2624</v>
      </c>
      <c r="AL173" s="219" t="s">
        <v>2624</v>
      </c>
      <c r="AM173" s="219" t="s">
        <v>2624</v>
      </c>
      <c r="AN173" s="219" t="s">
        <v>2624</v>
      </c>
      <c r="AO173" s="219" t="s">
        <v>2624</v>
      </c>
      <c r="AP173" s="219" t="s">
        <v>2624</v>
      </c>
      <c r="AQ173" s="219" t="s">
        <v>2624</v>
      </c>
      <c r="AR173" s="219" t="s">
        <v>2624</v>
      </c>
      <c r="AS173" s="219" t="s">
        <v>2624</v>
      </c>
      <c r="AT173" s="219" t="s">
        <v>2624</v>
      </c>
      <c r="AU173" s="219" t="s">
        <v>2624</v>
      </c>
    </row>
    <row r="174" spans="2:47" ht="73.5" hidden="1">
      <c r="B174" s="220" t="s">
        <v>3160</v>
      </c>
      <c r="C174" s="221" t="s">
        <v>3161</v>
      </c>
      <c r="D174" s="221" t="s">
        <v>2619</v>
      </c>
      <c r="E174" s="221" t="s">
        <v>2816</v>
      </c>
      <c r="F174" s="221" t="s">
        <v>3162</v>
      </c>
      <c r="G174" s="221" t="s">
        <v>3163</v>
      </c>
      <c r="H174" s="221" t="s">
        <v>2619</v>
      </c>
      <c r="I174" s="221" t="s">
        <v>2623</v>
      </c>
      <c r="J174" s="223">
        <v>251.09</v>
      </c>
      <c r="K174" s="223">
        <v>257.04000000000002</v>
      </c>
      <c r="L174" s="223">
        <v>269.20999999999998</v>
      </c>
      <c r="M174" s="223">
        <v>267.64</v>
      </c>
      <c r="N174" s="223">
        <v>264.27</v>
      </c>
      <c r="O174" s="223">
        <v>253.05</v>
      </c>
      <c r="P174" s="223">
        <v>256.07</v>
      </c>
      <c r="Q174" s="222">
        <v>247.9</v>
      </c>
      <c r="R174" s="222">
        <v>239.7</v>
      </c>
      <c r="S174" s="222">
        <v>230.7</v>
      </c>
      <c r="T174" s="218">
        <v>236</v>
      </c>
      <c r="U174" s="218">
        <v>243.7</v>
      </c>
      <c r="V174" s="218">
        <v>253.4</v>
      </c>
      <c r="W174" s="218">
        <v>261.60000000000002</v>
      </c>
      <c r="X174" s="218">
        <v>269.8</v>
      </c>
      <c r="Y174" s="218">
        <v>279.60000000000002</v>
      </c>
      <c r="Z174" s="218">
        <v>290.3</v>
      </c>
      <c r="AA174" s="218">
        <v>301.10000000000002</v>
      </c>
      <c r="AB174" s="218">
        <v>312.10000000000002</v>
      </c>
      <c r="AC174" s="218">
        <v>323.3</v>
      </c>
      <c r="AD174" s="223" t="s">
        <v>2624</v>
      </c>
      <c r="AE174" s="223" t="s">
        <v>2624</v>
      </c>
      <c r="AF174" s="223" t="s">
        <v>2624</v>
      </c>
      <c r="AG174" s="223" t="s">
        <v>2624</v>
      </c>
      <c r="AH174" s="223" t="s">
        <v>2624</v>
      </c>
      <c r="AI174" s="223" t="s">
        <v>2624</v>
      </c>
      <c r="AJ174" s="223" t="s">
        <v>2624</v>
      </c>
      <c r="AK174" s="223" t="s">
        <v>2624</v>
      </c>
      <c r="AL174" s="223" t="s">
        <v>2624</v>
      </c>
      <c r="AM174" s="223" t="s">
        <v>2624</v>
      </c>
      <c r="AN174" s="223" t="s">
        <v>2624</v>
      </c>
      <c r="AO174" s="223" t="s">
        <v>2624</v>
      </c>
      <c r="AP174" s="223" t="s">
        <v>2624</v>
      </c>
      <c r="AQ174" s="223" t="s">
        <v>2624</v>
      </c>
      <c r="AR174" s="223" t="s">
        <v>2624</v>
      </c>
      <c r="AS174" s="223" t="s">
        <v>2624</v>
      </c>
      <c r="AT174" s="223" t="s">
        <v>2624</v>
      </c>
      <c r="AU174" s="223" t="s">
        <v>2624</v>
      </c>
    </row>
    <row r="175" spans="2:47" ht="52.5" hidden="1">
      <c r="B175" s="215" t="s">
        <v>3164</v>
      </c>
      <c r="C175" s="216" t="s">
        <v>3165</v>
      </c>
      <c r="D175" s="216" t="s">
        <v>2619</v>
      </c>
      <c r="E175" s="216" t="s">
        <v>2619</v>
      </c>
      <c r="F175" s="216" t="s">
        <v>3166</v>
      </c>
      <c r="G175" s="216" t="s">
        <v>3167</v>
      </c>
      <c r="H175" s="216" t="s">
        <v>2619</v>
      </c>
      <c r="I175" s="216" t="s">
        <v>2623</v>
      </c>
      <c r="J175" s="217">
        <v>7.5</v>
      </c>
      <c r="K175" s="217">
        <v>5.9</v>
      </c>
      <c r="L175" s="217">
        <v>9.8000000000000007</v>
      </c>
      <c r="M175" s="217">
        <v>7.5</v>
      </c>
      <c r="N175" s="217">
        <v>8.8000000000000007</v>
      </c>
      <c r="O175" s="217">
        <v>1.6</v>
      </c>
      <c r="P175" s="217">
        <v>1.1000000000000001</v>
      </c>
      <c r="Q175" s="217">
        <v>1.6</v>
      </c>
      <c r="R175" s="217">
        <v>7.1</v>
      </c>
      <c r="S175" s="217">
        <v>4.7</v>
      </c>
      <c r="T175" s="218">
        <v>2.7</v>
      </c>
      <c r="U175" s="218">
        <v>3.3</v>
      </c>
      <c r="V175" s="218">
        <v>4.3</v>
      </c>
      <c r="W175" s="218">
        <v>4.9000000000000004</v>
      </c>
      <c r="X175" s="218">
        <v>4.4000000000000004</v>
      </c>
      <c r="Y175" s="219" t="s">
        <v>2624</v>
      </c>
      <c r="Z175" s="219" t="s">
        <v>2624</v>
      </c>
      <c r="AA175" s="219" t="s">
        <v>2624</v>
      </c>
      <c r="AB175" s="219" t="s">
        <v>2624</v>
      </c>
      <c r="AC175" s="219" t="s">
        <v>2624</v>
      </c>
      <c r="AD175" s="219" t="s">
        <v>2624</v>
      </c>
      <c r="AE175" s="219" t="s">
        <v>2624</v>
      </c>
      <c r="AF175" s="219" t="s">
        <v>2624</v>
      </c>
      <c r="AG175" s="219" t="s">
        <v>2624</v>
      </c>
      <c r="AH175" s="219" t="s">
        <v>2624</v>
      </c>
      <c r="AI175" s="219" t="s">
        <v>2624</v>
      </c>
      <c r="AJ175" s="219" t="s">
        <v>2624</v>
      </c>
      <c r="AK175" s="219" t="s">
        <v>2624</v>
      </c>
      <c r="AL175" s="219" t="s">
        <v>2624</v>
      </c>
      <c r="AM175" s="219" t="s">
        <v>2624</v>
      </c>
      <c r="AN175" s="219" t="s">
        <v>2624</v>
      </c>
      <c r="AO175" s="219" t="s">
        <v>2624</v>
      </c>
      <c r="AP175" s="219" t="s">
        <v>2624</v>
      </c>
      <c r="AQ175" s="219" t="s">
        <v>2624</v>
      </c>
      <c r="AR175" s="219" t="s">
        <v>2624</v>
      </c>
      <c r="AS175" s="219" t="s">
        <v>2624</v>
      </c>
      <c r="AT175" s="219" t="s">
        <v>2624</v>
      </c>
      <c r="AU175" s="219" t="s">
        <v>2624</v>
      </c>
    </row>
    <row r="176" spans="2:47" ht="52.5" hidden="1">
      <c r="B176" s="220" t="s">
        <v>3168</v>
      </c>
      <c r="C176" s="221" t="s">
        <v>3169</v>
      </c>
      <c r="D176" s="221" t="s">
        <v>2783</v>
      </c>
      <c r="E176" s="221" t="s">
        <v>2784</v>
      </c>
      <c r="F176" s="221" t="s">
        <v>3166</v>
      </c>
      <c r="G176" s="221" t="s">
        <v>3170</v>
      </c>
      <c r="H176" s="221" t="s">
        <v>2619</v>
      </c>
      <c r="I176" s="221" t="s">
        <v>2623</v>
      </c>
      <c r="J176" s="222">
        <v>28713</v>
      </c>
      <c r="K176" s="222">
        <v>30409</v>
      </c>
      <c r="L176" s="222">
        <v>33378</v>
      </c>
      <c r="M176" s="222">
        <v>35881</v>
      </c>
      <c r="N176" s="222">
        <v>39056</v>
      </c>
      <c r="O176" s="222">
        <v>39662</v>
      </c>
      <c r="P176" s="222">
        <v>40093</v>
      </c>
      <c r="Q176" s="222">
        <v>40741</v>
      </c>
      <c r="R176" s="222">
        <v>43626</v>
      </c>
      <c r="S176" s="222">
        <v>45692</v>
      </c>
      <c r="T176" s="218">
        <v>46908</v>
      </c>
      <c r="U176" s="218">
        <v>48472</v>
      </c>
      <c r="V176" s="218">
        <v>50547</v>
      </c>
      <c r="W176" s="218">
        <v>53005</v>
      </c>
      <c r="X176" s="218">
        <v>55334</v>
      </c>
      <c r="Y176" s="223" t="s">
        <v>2624</v>
      </c>
      <c r="Z176" s="223" t="s">
        <v>2624</v>
      </c>
      <c r="AA176" s="223" t="s">
        <v>2624</v>
      </c>
      <c r="AB176" s="223" t="s">
        <v>2624</v>
      </c>
      <c r="AC176" s="223" t="s">
        <v>2624</v>
      </c>
      <c r="AD176" s="223" t="s">
        <v>2624</v>
      </c>
      <c r="AE176" s="223" t="s">
        <v>2624</v>
      </c>
      <c r="AF176" s="223" t="s">
        <v>2624</v>
      </c>
      <c r="AG176" s="223" t="s">
        <v>2624</v>
      </c>
      <c r="AH176" s="223" t="s">
        <v>2624</v>
      </c>
      <c r="AI176" s="223" t="s">
        <v>2624</v>
      </c>
      <c r="AJ176" s="223" t="s">
        <v>2624</v>
      </c>
      <c r="AK176" s="223" t="s">
        <v>2624</v>
      </c>
      <c r="AL176" s="223" t="s">
        <v>2624</v>
      </c>
      <c r="AM176" s="223" t="s">
        <v>2624</v>
      </c>
      <c r="AN176" s="223" t="s">
        <v>2624</v>
      </c>
      <c r="AO176" s="223" t="s">
        <v>2624</v>
      </c>
      <c r="AP176" s="223" t="s">
        <v>2624</v>
      </c>
      <c r="AQ176" s="223" t="s">
        <v>2624</v>
      </c>
      <c r="AR176" s="223" t="s">
        <v>2624</v>
      </c>
      <c r="AS176" s="223" t="s">
        <v>2624</v>
      </c>
      <c r="AT176" s="223" t="s">
        <v>2624</v>
      </c>
      <c r="AU176" s="223" t="s">
        <v>2624</v>
      </c>
    </row>
    <row r="177" spans="2:47" ht="52.5" hidden="1">
      <c r="B177" s="215" t="s">
        <v>3171</v>
      </c>
      <c r="C177" s="216" t="s">
        <v>3172</v>
      </c>
      <c r="D177" s="216" t="s">
        <v>2834</v>
      </c>
      <c r="E177" s="216" t="s">
        <v>2809</v>
      </c>
      <c r="F177" s="216" t="s">
        <v>3166</v>
      </c>
      <c r="G177" s="216" t="s">
        <v>3173</v>
      </c>
      <c r="H177" s="216" t="s">
        <v>2619</v>
      </c>
      <c r="I177" s="216" t="s">
        <v>2623</v>
      </c>
      <c r="J177" s="217">
        <v>26220</v>
      </c>
      <c r="K177" s="217">
        <v>28880</v>
      </c>
      <c r="L177" s="217">
        <v>29510</v>
      </c>
      <c r="M177" s="217">
        <v>30910</v>
      </c>
      <c r="N177" s="217">
        <v>34530</v>
      </c>
      <c r="O177" s="217">
        <v>36050</v>
      </c>
      <c r="P177" s="217">
        <v>34400</v>
      </c>
      <c r="Q177" s="217">
        <v>34520</v>
      </c>
      <c r="R177" s="217">
        <v>38140</v>
      </c>
      <c r="S177" s="217">
        <v>35210</v>
      </c>
      <c r="T177" s="218">
        <v>36720</v>
      </c>
      <c r="U177" s="218">
        <v>40590</v>
      </c>
      <c r="V177" s="218">
        <v>44500</v>
      </c>
      <c r="W177" s="218">
        <v>47330</v>
      </c>
      <c r="X177" s="218">
        <v>48650</v>
      </c>
      <c r="Y177" s="219" t="s">
        <v>2624</v>
      </c>
      <c r="Z177" s="219" t="s">
        <v>2624</v>
      </c>
      <c r="AA177" s="219" t="s">
        <v>2624</v>
      </c>
      <c r="AB177" s="219" t="s">
        <v>2624</v>
      </c>
      <c r="AC177" s="219" t="s">
        <v>2624</v>
      </c>
      <c r="AD177" s="219" t="s">
        <v>2624</v>
      </c>
      <c r="AE177" s="219" t="s">
        <v>2624</v>
      </c>
      <c r="AF177" s="219" t="s">
        <v>2624</v>
      </c>
      <c r="AG177" s="219" t="s">
        <v>2624</v>
      </c>
      <c r="AH177" s="219" t="s">
        <v>2624</v>
      </c>
      <c r="AI177" s="219" t="s">
        <v>2624</v>
      </c>
      <c r="AJ177" s="219" t="s">
        <v>2624</v>
      </c>
      <c r="AK177" s="219" t="s">
        <v>2624</v>
      </c>
      <c r="AL177" s="219" t="s">
        <v>2624</v>
      </c>
      <c r="AM177" s="219" t="s">
        <v>2624</v>
      </c>
      <c r="AN177" s="219" t="s">
        <v>2624</v>
      </c>
      <c r="AO177" s="219" t="s">
        <v>2624</v>
      </c>
      <c r="AP177" s="219" t="s">
        <v>2624</v>
      </c>
      <c r="AQ177" s="219" t="s">
        <v>2624</v>
      </c>
      <c r="AR177" s="219" t="s">
        <v>2624</v>
      </c>
      <c r="AS177" s="219" t="s">
        <v>2624</v>
      </c>
      <c r="AT177" s="219" t="s">
        <v>2624</v>
      </c>
      <c r="AU177" s="219" t="s">
        <v>2624</v>
      </c>
    </row>
    <row r="178" spans="2:47" ht="31.5" hidden="1">
      <c r="B178" s="220" t="s">
        <v>3174</v>
      </c>
      <c r="C178" s="221" t="s">
        <v>3175</v>
      </c>
      <c r="D178" s="221" t="s">
        <v>2619</v>
      </c>
      <c r="E178" s="221" t="s">
        <v>2619</v>
      </c>
      <c r="F178" s="221" t="s">
        <v>2776</v>
      </c>
      <c r="G178" s="221" t="s">
        <v>3176</v>
      </c>
      <c r="H178" s="221" t="s">
        <v>2619</v>
      </c>
      <c r="I178" s="221" t="s">
        <v>2623</v>
      </c>
      <c r="J178" s="223">
        <v>4.3288129815892917</v>
      </c>
      <c r="K178" s="223">
        <v>1.4888304512975736</v>
      </c>
      <c r="L178" s="223">
        <v>6.2279657135379196</v>
      </c>
      <c r="M178" s="223">
        <v>9.8132286037048608</v>
      </c>
      <c r="N178" s="223">
        <v>5.8654990638311144</v>
      </c>
      <c r="O178" s="223">
        <v>-2.784300676921514</v>
      </c>
      <c r="P178" s="223">
        <v>-2.5892486339244458</v>
      </c>
      <c r="Q178" s="223">
        <v>-1.3123632721799838</v>
      </c>
      <c r="R178" s="223">
        <v>-2.5978340610957495</v>
      </c>
      <c r="S178" s="222">
        <v>11.608428924846637</v>
      </c>
      <c r="T178" s="218">
        <v>1.4897831489771196</v>
      </c>
      <c r="U178" s="218">
        <v>1.6784674624745755</v>
      </c>
      <c r="V178" s="218">
        <v>3.2138907735050903</v>
      </c>
      <c r="W178" s="218">
        <v>2.1799715991074997</v>
      </c>
      <c r="X178" s="218">
        <v>3.7095559094376007</v>
      </c>
      <c r="Y178" s="223" t="s">
        <v>2624</v>
      </c>
      <c r="Z178" s="223" t="s">
        <v>2624</v>
      </c>
      <c r="AA178" s="223" t="s">
        <v>2624</v>
      </c>
      <c r="AB178" s="223" t="s">
        <v>2624</v>
      </c>
      <c r="AC178" s="223" t="s">
        <v>2624</v>
      </c>
      <c r="AD178" s="223" t="s">
        <v>2624</v>
      </c>
      <c r="AE178" s="223" t="s">
        <v>2624</v>
      </c>
      <c r="AF178" s="223" t="s">
        <v>2624</v>
      </c>
      <c r="AG178" s="223" t="s">
        <v>2624</v>
      </c>
      <c r="AH178" s="223" t="s">
        <v>2624</v>
      </c>
      <c r="AI178" s="223" t="s">
        <v>2624</v>
      </c>
      <c r="AJ178" s="223" t="s">
        <v>2624</v>
      </c>
      <c r="AK178" s="223" t="s">
        <v>2624</v>
      </c>
      <c r="AL178" s="223" t="s">
        <v>2624</v>
      </c>
      <c r="AM178" s="223" t="s">
        <v>2624</v>
      </c>
      <c r="AN178" s="223" t="s">
        <v>2624</v>
      </c>
      <c r="AO178" s="223" t="s">
        <v>2624</v>
      </c>
      <c r="AP178" s="223" t="s">
        <v>2624</v>
      </c>
      <c r="AQ178" s="223" t="s">
        <v>2624</v>
      </c>
      <c r="AR178" s="223" t="s">
        <v>2624</v>
      </c>
      <c r="AS178" s="223" t="s">
        <v>2624</v>
      </c>
      <c r="AT178" s="223" t="s">
        <v>2624</v>
      </c>
      <c r="AU178" s="223" t="s">
        <v>2624</v>
      </c>
    </row>
    <row r="179" spans="2:47" ht="52.5" hidden="1">
      <c r="B179" s="215" t="s">
        <v>3177</v>
      </c>
      <c r="C179" s="216" t="s">
        <v>3178</v>
      </c>
      <c r="D179" s="216" t="s">
        <v>2619</v>
      </c>
      <c r="E179" s="216" t="s">
        <v>2619</v>
      </c>
      <c r="F179" s="216" t="s">
        <v>2776</v>
      </c>
      <c r="G179" s="216" t="s">
        <v>3179</v>
      </c>
      <c r="H179" s="216" t="s">
        <v>2619</v>
      </c>
      <c r="I179" s="216" t="s">
        <v>2623</v>
      </c>
      <c r="J179" s="219">
        <v>5.2430675796134123</v>
      </c>
      <c r="K179" s="219">
        <v>5.1612691447017518</v>
      </c>
      <c r="L179" s="219">
        <v>5.3372137351126749</v>
      </c>
      <c r="M179" s="219">
        <v>5.7003378768116848</v>
      </c>
      <c r="N179" s="219">
        <v>5.8479044385275163</v>
      </c>
      <c r="O179" s="219">
        <v>5.5164014222002011</v>
      </c>
      <c r="P179" s="219">
        <v>5.2485489559753944</v>
      </c>
      <c r="Q179" s="219">
        <v>5.22667079145576</v>
      </c>
      <c r="R179" s="219">
        <v>4.8833975534577112</v>
      </c>
      <c r="S179" s="217">
        <v>5.3104611138558342</v>
      </c>
      <c r="T179" s="218">
        <v>5.3092118415771097</v>
      </c>
      <c r="U179" s="218">
        <v>5.2698364777164715</v>
      </c>
      <c r="V179" s="218">
        <v>5.289524159646791</v>
      </c>
      <c r="W179" s="218">
        <v>5.2596803186816308</v>
      </c>
      <c r="X179" s="218">
        <v>5.2996022391642104</v>
      </c>
      <c r="Y179" s="219" t="s">
        <v>2624</v>
      </c>
      <c r="Z179" s="219" t="s">
        <v>2624</v>
      </c>
      <c r="AA179" s="219" t="s">
        <v>2624</v>
      </c>
      <c r="AB179" s="219" t="s">
        <v>2624</v>
      </c>
      <c r="AC179" s="219" t="s">
        <v>2624</v>
      </c>
      <c r="AD179" s="219" t="s">
        <v>2624</v>
      </c>
      <c r="AE179" s="219" t="s">
        <v>2624</v>
      </c>
      <c r="AF179" s="219" t="s">
        <v>2624</v>
      </c>
      <c r="AG179" s="219" t="s">
        <v>2624</v>
      </c>
      <c r="AH179" s="219" t="s">
        <v>2624</v>
      </c>
      <c r="AI179" s="219" t="s">
        <v>2624</v>
      </c>
      <c r="AJ179" s="219" t="s">
        <v>2624</v>
      </c>
      <c r="AK179" s="219" t="s">
        <v>2624</v>
      </c>
      <c r="AL179" s="219" t="s">
        <v>2624</v>
      </c>
      <c r="AM179" s="219" t="s">
        <v>2624</v>
      </c>
      <c r="AN179" s="219" t="s">
        <v>2624</v>
      </c>
      <c r="AO179" s="219" t="s">
        <v>2624</v>
      </c>
      <c r="AP179" s="219" t="s">
        <v>2624</v>
      </c>
      <c r="AQ179" s="219" t="s">
        <v>2624</v>
      </c>
      <c r="AR179" s="219" t="s">
        <v>2624</v>
      </c>
      <c r="AS179" s="219" t="s">
        <v>2624</v>
      </c>
      <c r="AT179" s="219" t="s">
        <v>2624</v>
      </c>
      <c r="AU179" s="219" t="s">
        <v>2624</v>
      </c>
    </row>
    <row r="180" spans="2:47" ht="21" hidden="1">
      <c r="B180" s="220" t="s">
        <v>3180</v>
      </c>
      <c r="C180" s="221" t="s">
        <v>3181</v>
      </c>
      <c r="D180" s="221" t="s">
        <v>2783</v>
      </c>
      <c r="E180" s="221" t="s">
        <v>2784</v>
      </c>
      <c r="F180" s="221" t="s">
        <v>2785</v>
      </c>
      <c r="G180" s="221" t="s">
        <v>3182</v>
      </c>
      <c r="H180" s="221" t="s">
        <v>2619</v>
      </c>
      <c r="I180" s="221" t="s">
        <v>2623</v>
      </c>
      <c r="J180" s="223">
        <v>75294</v>
      </c>
      <c r="K180" s="223">
        <v>76415</v>
      </c>
      <c r="L180" s="223">
        <v>81174.100000000006</v>
      </c>
      <c r="M180" s="223">
        <v>89139.9</v>
      </c>
      <c r="N180" s="223">
        <v>94368.4</v>
      </c>
      <c r="O180" s="223">
        <v>91740.9</v>
      </c>
      <c r="P180" s="223">
        <v>89365.5</v>
      </c>
      <c r="Q180" s="223">
        <v>88192.7</v>
      </c>
      <c r="R180" s="223">
        <v>85901.6</v>
      </c>
      <c r="S180" s="222">
        <v>95873.426181306058</v>
      </c>
      <c r="T180" s="218">
        <v>97301.732328902173</v>
      </c>
      <c r="U180" s="218">
        <v>98934.910246466898</v>
      </c>
      <c r="V180" s="218">
        <v>102114.57019865364</v>
      </c>
      <c r="W180" s="218">
        <v>104340.63882753497</v>
      </c>
      <c r="X180" s="218">
        <v>108211.21316110675</v>
      </c>
      <c r="Y180" s="223" t="s">
        <v>2624</v>
      </c>
      <c r="Z180" s="223" t="s">
        <v>2624</v>
      </c>
      <c r="AA180" s="223" t="s">
        <v>2624</v>
      </c>
      <c r="AB180" s="223" t="s">
        <v>2624</v>
      </c>
      <c r="AC180" s="223" t="s">
        <v>2624</v>
      </c>
      <c r="AD180" s="223" t="s">
        <v>2624</v>
      </c>
      <c r="AE180" s="223" t="s">
        <v>2624</v>
      </c>
      <c r="AF180" s="223" t="s">
        <v>2624</v>
      </c>
      <c r="AG180" s="223" t="s">
        <v>2624</v>
      </c>
      <c r="AH180" s="223" t="s">
        <v>2624</v>
      </c>
      <c r="AI180" s="223" t="s">
        <v>2624</v>
      </c>
      <c r="AJ180" s="223" t="s">
        <v>2624</v>
      </c>
      <c r="AK180" s="223" t="s">
        <v>2624</v>
      </c>
      <c r="AL180" s="223" t="s">
        <v>2624</v>
      </c>
      <c r="AM180" s="223" t="s">
        <v>2624</v>
      </c>
      <c r="AN180" s="223" t="s">
        <v>2624</v>
      </c>
      <c r="AO180" s="223" t="s">
        <v>2624</v>
      </c>
      <c r="AP180" s="223" t="s">
        <v>2624</v>
      </c>
      <c r="AQ180" s="223" t="s">
        <v>2624</v>
      </c>
      <c r="AR180" s="223" t="s">
        <v>2624</v>
      </c>
      <c r="AS180" s="223" t="s">
        <v>2624</v>
      </c>
      <c r="AT180" s="223" t="s">
        <v>2624</v>
      </c>
      <c r="AU180" s="223" t="s">
        <v>2624</v>
      </c>
    </row>
    <row r="181" spans="2:47" ht="31.5" hidden="1">
      <c r="B181" s="215" t="s">
        <v>3183</v>
      </c>
      <c r="C181" s="216" t="s">
        <v>3184</v>
      </c>
      <c r="D181" s="216" t="s">
        <v>2834</v>
      </c>
      <c r="E181" s="216" t="s">
        <v>2809</v>
      </c>
      <c r="F181" s="216" t="s">
        <v>3185</v>
      </c>
      <c r="G181" s="216" t="s">
        <v>3186</v>
      </c>
      <c r="H181" s="216" t="s">
        <v>2619</v>
      </c>
      <c r="I181" s="216" t="s">
        <v>2623</v>
      </c>
      <c r="J181" s="219">
        <v>46887.3</v>
      </c>
      <c r="K181" s="219">
        <v>49551.5</v>
      </c>
      <c r="L181" s="219">
        <v>46567.6</v>
      </c>
      <c r="M181" s="219">
        <v>47004.4</v>
      </c>
      <c r="N181" s="219">
        <v>48841.4</v>
      </c>
      <c r="O181" s="219">
        <v>51690</v>
      </c>
      <c r="P181" s="217">
        <v>48599</v>
      </c>
      <c r="Q181" s="217">
        <v>39359</v>
      </c>
      <c r="R181" s="217">
        <v>43804</v>
      </c>
      <c r="S181" s="217">
        <v>42212</v>
      </c>
      <c r="T181" s="218">
        <v>44209</v>
      </c>
      <c r="U181" s="218">
        <v>48768</v>
      </c>
      <c r="V181" s="218">
        <v>52215</v>
      </c>
      <c r="W181" s="218">
        <v>54054</v>
      </c>
      <c r="X181" s="218">
        <v>54136</v>
      </c>
      <c r="Y181" s="219" t="s">
        <v>2624</v>
      </c>
      <c r="Z181" s="219" t="s">
        <v>2624</v>
      </c>
      <c r="AA181" s="219" t="s">
        <v>2624</v>
      </c>
      <c r="AB181" s="219" t="s">
        <v>2624</v>
      </c>
      <c r="AC181" s="219" t="s">
        <v>2624</v>
      </c>
      <c r="AD181" s="219" t="s">
        <v>2624</v>
      </c>
      <c r="AE181" s="219" t="s">
        <v>2624</v>
      </c>
      <c r="AF181" s="219" t="s">
        <v>2624</v>
      </c>
      <c r="AG181" s="219" t="s">
        <v>2624</v>
      </c>
      <c r="AH181" s="219" t="s">
        <v>2624</v>
      </c>
      <c r="AI181" s="219" t="s">
        <v>2624</v>
      </c>
      <c r="AJ181" s="219" t="s">
        <v>2624</v>
      </c>
      <c r="AK181" s="219" t="s">
        <v>2624</v>
      </c>
      <c r="AL181" s="219" t="s">
        <v>2624</v>
      </c>
      <c r="AM181" s="219" t="s">
        <v>2624</v>
      </c>
      <c r="AN181" s="219" t="s">
        <v>2624</v>
      </c>
      <c r="AO181" s="219" t="s">
        <v>2624</v>
      </c>
      <c r="AP181" s="219" t="s">
        <v>2624</v>
      </c>
      <c r="AQ181" s="219" t="s">
        <v>2624</v>
      </c>
      <c r="AR181" s="219" t="s">
        <v>2624</v>
      </c>
      <c r="AS181" s="219" t="s">
        <v>2624</v>
      </c>
      <c r="AT181" s="219" t="s">
        <v>2624</v>
      </c>
      <c r="AU181" s="219" t="s">
        <v>2624</v>
      </c>
    </row>
    <row r="182" spans="2:47" ht="42" hidden="1">
      <c r="B182" s="220" t="s">
        <v>3187</v>
      </c>
      <c r="C182" s="221" t="s">
        <v>3188</v>
      </c>
      <c r="D182" s="221" t="s">
        <v>2834</v>
      </c>
      <c r="E182" s="221" t="s">
        <v>2809</v>
      </c>
      <c r="F182" s="221" t="s">
        <v>3185</v>
      </c>
      <c r="G182" s="221" t="s">
        <v>3189</v>
      </c>
      <c r="H182" s="221" t="s">
        <v>2619</v>
      </c>
      <c r="I182" s="221" t="s">
        <v>2623</v>
      </c>
      <c r="J182" s="223">
        <v>90943</v>
      </c>
      <c r="K182" s="223">
        <v>96011.4</v>
      </c>
      <c r="L182" s="223">
        <v>95096</v>
      </c>
      <c r="M182" s="223">
        <v>98033.600000000006</v>
      </c>
      <c r="N182" s="223">
        <v>104891.4</v>
      </c>
      <c r="O182" s="223">
        <v>110884</v>
      </c>
      <c r="P182" s="223">
        <v>106097.2</v>
      </c>
      <c r="Q182" s="223">
        <v>112867.9</v>
      </c>
      <c r="R182" s="222">
        <v>122119</v>
      </c>
      <c r="S182" s="222">
        <v>112459</v>
      </c>
      <c r="T182" s="218">
        <v>119952</v>
      </c>
      <c r="U182" s="218">
        <v>131724</v>
      </c>
      <c r="V182" s="218">
        <v>142083</v>
      </c>
      <c r="W182" s="218">
        <v>146873</v>
      </c>
      <c r="X182" s="218">
        <v>148186</v>
      </c>
      <c r="Y182" s="223" t="s">
        <v>2624</v>
      </c>
      <c r="Z182" s="223" t="s">
        <v>2624</v>
      </c>
      <c r="AA182" s="223" t="s">
        <v>2624</v>
      </c>
      <c r="AB182" s="223" t="s">
        <v>2624</v>
      </c>
      <c r="AC182" s="223" t="s">
        <v>2624</v>
      </c>
      <c r="AD182" s="223" t="s">
        <v>2624</v>
      </c>
      <c r="AE182" s="223" t="s">
        <v>2624</v>
      </c>
      <c r="AF182" s="223" t="s">
        <v>2624</v>
      </c>
      <c r="AG182" s="223" t="s">
        <v>2624</v>
      </c>
      <c r="AH182" s="223" t="s">
        <v>2624</v>
      </c>
      <c r="AI182" s="223" t="s">
        <v>2624</v>
      </c>
      <c r="AJ182" s="223" t="s">
        <v>2624</v>
      </c>
      <c r="AK182" s="223" t="s">
        <v>2624</v>
      </c>
      <c r="AL182" s="223" t="s">
        <v>2624</v>
      </c>
      <c r="AM182" s="223" t="s">
        <v>2624</v>
      </c>
      <c r="AN182" s="223" t="s">
        <v>2624</v>
      </c>
      <c r="AO182" s="223" t="s">
        <v>2624</v>
      </c>
      <c r="AP182" s="223" t="s">
        <v>2624</v>
      </c>
      <c r="AQ182" s="223" t="s">
        <v>2624</v>
      </c>
      <c r="AR182" s="223" t="s">
        <v>2624</v>
      </c>
      <c r="AS182" s="223" t="s">
        <v>2624</v>
      </c>
      <c r="AT182" s="223" t="s">
        <v>2624</v>
      </c>
      <c r="AU182" s="223" t="s">
        <v>2624</v>
      </c>
    </row>
    <row r="183" spans="2:47" ht="31.5" hidden="1">
      <c r="B183" s="215" t="s">
        <v>3190</v>
      </c>
      <c r="C183" s="216" t="s">
        <v>3191</v>
      </c>
      <c r="D183" s="216" t="s">
        <v>2834</v>
      </c>
      <c r="E183" s="216" t="s">
        <v>2809</v>
      </c>
      <c r="F183" s="216" t="s">
        <v>3185</v>
      </c>
      <c r="G183" s="216" t="s">
        <v>3192</v>
      </c>
      <c r="H183" s="216" t="s">
        <v>2619</v>
      </c>
      <c r="I183" s="216" t="s">
        <v>2623</v>
      </c>
      <c r="J183" s="219">
        <v>30924.799999999999</v>
      </c>
      <c r="K183" s="219">
        <v>34230.300000000003</v>
      </c>
      <c r="L183" s="219">
        <v>34115.1</v>
      </c>
      <c r="M183" s="219">
        <v>35936</v>
      </c>
      <c r="N183" s="219">
        <v>39031.599999999999</v>
      </c>
      <c r="O183" s="219">
        <v>42884.3</v>
      </c>
      <c r="P183" s="217">
        <v>44311</v>
      </c>
      <c r="Q183" s="217">
        <v>44881</v>
      </c>
      <c r="R183" s="217">
        <v>50102</v>
      </c>
      <c r="S183" s="217">
        <v>50288</v>
      </c>
      <c r="T183" s="218">
        <v>54536</v>
      </c>
      <c r="U183" s="218">
        <v>60964</v>
      </c>
      <c r="V183" s="218">
        <v>67441</v>
      </c>
      <c r="W183" s="218">
        <v>72445</v>
      </c>
      <c r="X183" s="218">
        <v>75894</v>
      </c>
      <c r="Y183" s="219" t="s">
        <v>2624</v>
      </c>
      <c r="Z183" s="219" t="s">
        <v>2624</v>
      </c>
      <c r="AA183" s="219" t="s">
        <v>2624</v>
      </c>
      <c r="AB183" s="219" t="s">
        <v>2624</v>
      </c>
      <c r="AC183" s="219" t="s">
        <v>2624</v>
      </c>
      <c r="AD183" s="219" t="s">
        <v>2624</v>
      </c>
      <c r="AE183" s="219" t="s">
        <v>2624</v>
      </c>
      <c r="AF183" s="219" t="s">
        <v>2624</v>
      </c>
      <c r="AG183" s="219" t="s">
        <v>2624</v>
      </c>
      <c r="AH183" s="219" t="s">
        <v>2624</v>
      </c>
      <c r="AI183" s="219" t="s">
        <v>2624</v>
      </c>
      <c r="AJ183" s="219" t="s">
        <v>2624</v>
      </c>
      <c r="AK183" s="219" t="s">
        <v>2624</v>
      </c>
      <c r="AL183" s="219" t="s">
        <v>2624</v>
      </c>
      <c r="AM183" s="219" t="s">
        <v>2624</v>
      </c>
      <c r="AN183" s="219" t="s">
        <v>2624</v>
      </c>
      <c r="AO183" s="219" t="s">
        <v>2624</v>
      </c>
      <c r="AP183" s="219" t="s">
        <v>2624</v>
      </c>
      <c r="AQ183" s="219" t="s">
        <v>2624</v>
      </c>
      <c r="AR183" s="219" t="s">
        <v>2624</v>
      </c>
      <c r="AS183" s="219" t="s">
        <v>2624</v>
      </c>
      <c r="AT183" s="219" t="s">
        <v>2624</v>
      </c>
      <c r="AU183" s="219" t="s">
        <v>2624</v>
      </c>
    </row>
    <row r="184" spans="2:47" ht="31.5" hidden="1">
      <c r="B184" s="220" t="s">
        <v>3193</v>
      </c>
      <c r="C184" s="221" t="s">
        <v>3194</v>
      </c>
      <c r="D184" s="221" t="s">
        <v>2834</v>
      </c>
      <c r="E184" s="221" t="s">
        <v>2809</v>
      </c>
      <c r="F184" s="221" t="s">
        <v>3185</v>
      </c>
      <c r="G184" s="221" t="s">
        <v>3195</v>
      </c>
      <c r="H184" s="221" t="s">
        <v>2619</v>
      </c>
      <c r="I184" s="221" t="s">
        <v>2623</v>
      </c>
      <c r="J184" s="223">
        <v>69133.600000000006</v>
      </c>
      <c r="K184" s="223">
        <v>76414.7</v>
      </c>
      <c r="L184" s="223">
        <v>72333.8</v>
      </c>
      <c r="M184" s="223">
        <v>74003.899999999994</v>
      </c>
      <c r="N184" s="223">
        <v>79548.100000000006</v>
      </c>
      <c r="O184" s="223">
        <v>85230.8</v>
      </c>
      <c r="P184" s="223">
        <v>84626</v>
      </c>
      <c r="Q184" s="223">
        <v>72148.800000000003</v>
      </c>
      <c r="R184" s="222">
        <v>77151</v>
      </c>
      <c r="S184" s="222">
        <v>74200</v>
      </c>
      <c r="T184" s="218">
        <v>79116</v>
      </c>
      <c r="U184" s="218">
        <v>88706</v>
      </c>
      <c r="V184" s="218">
        <v>97167</v>
      </c>
      <c r="W184" s="218">
        <v>102021</v>
      </c>
      <c r="X184" s="218">
        <v>104326</v>
      </c>
      <c r="Y184" s="223" t="s">
        <v>2624</v>
      </c>
      <c r="Z184" s="223" t="s">
        <v>2624</v>
      </c>
      <c r="AA184" s="223" t="s">
        <v>2624</v>
      </c>
      <c r="AB184" s="223" t="s">
        <v>2624</v>
      </c>
      <c r="AC184" s="223" t="s">
        <v>2624</v>
      </c>
      <c r="AD184" s="223" t="s">
        <v>2624</v>
      </c>
      <c r="AE184" s="223" t="s">
        <v>2624</v>
      </c>
      <c r="AF184" s="223" t="s">
        <v>2624</v>
      </c>
      <c r="AG184" s="223" t="s">
        <v>2624</v>
      </c>
      <c r="AH184" s="223" t="s">
        <v>2624</v>
      </c>
      <c r="AI184" s="223" t="s">
        <v>2624</v>
      </c>
      <c r="AJ184" s="223" t="s">
        <v>2624</v>
      </c>
      <c r="AK184" s="223" t="s">
        <v>2624</v>
      </c>
      <c r="AL184" s="223" t="s">
        <v>2624</v>
      </c>
      <c r="AM184" s="223" t="s">
        <v>2624</v>
      </c>
      <c r="AN184" s="223" t="s">
        <v>2624</v>
      </c>
      <c r="AO184" s="223" t="s">
        <v>2624</v>
      </c>
      <c r="AP184" s="223" t="s">
        <v>2624</v>
      </c>
      <c r="AQ184" s="223" t="s">
        <v>2624</v>
      </c>
      <c r="AR184" s="223" t="s">
        <v>2624</v>
      </c>
      <c r="AS184" s="223" t="s">
        <v>2624</v>
      </c>
      <c r="AT184" s="223" t="s">
        <v>2624</v>
      </c>
      <c r="AU184" s="223" t="s">
        <v>2624</v>
      </c>
    </row>
    <row r="185" spans="2:47" ht="42" hidden="1">
      <c r="B185" s="215" t="s">
        <v>3196</v>
      </c>
      <c r="C185" s="216" t="s">
        <v>3197</v>
      </c>
      <c r="D185" s="216" t="s">
        <v>2834</v>
      </c>
      <c r="E185" s="216" t="s">
        <v>2809</v>
      </c>
      <c r="F185" s="216" t="s">
        <v>3185</v>
      </c>
      <c r="G185" s="216" t="s">
        <v>3198</v>
      </c>
      <c r="H185" s="216" t="s">
        <v>2619</v>
      </c>
      <c r="I185" s="216" t="s">
        <v>2623</v>
      </c>
      <c r="J185" s="219">
        <v>17993.3</v>
      </c>
      <c r="K185" s="219">
        <v>19738.2</v>
      </c>
      <c r="L185" s="219">
        <v>18845.3</v>
      </c>
      <c r="M185" s="219">
        <v>20140.599999999999</v>
      </c>
      <c r="N185" s="219">
        <v>22623.3</v>
      </c>
      <c r="O185" s="219">
        <v>25057.7</v>
      </c>
      <c r="P185" s="217">
        <v>24290</v>
      </c>
      <c r="Q185" s="217">
        <v>26235</v>
      </c>
      <c r="R185" s="217">
        <v>29163</v>
      </c>
      <c r="S185" s="217">
        <v>27170</v>
      </c>
      <c r="T185" s="218">
        <v>28186</v>
      </c>
      <c r="U185" s="218">
        <v>30537</v>
      </c>
      <c r="V185" s="218">
        <v>32524</v>
      </c>
      <c r="W185" s="218">
        <v>33560</v>
      </c>
      <c r="X185" s="218">
        <v>33834</v>
      </c>
      <c r="Y185" s="219" t="s">
        <v>2624</v>
      </c>
      <c r="Z185" s="219" t="s">
        <v>2624</v>
      </c>
      <c r="AA185" s="219" t="s">
        <v>2624</v>
      </c>
      <c r="AB185" s="219" t="s">
        <v>2624</v>
      </c>
      <c r="AC185" s="219" t="s">
        <v>2624</v>
      </c>
      <c r="AD185" s="219" t="s">
        <v>2624</v>
      </c>
      <c r="AE185" s="219" t="s">
        <v>2624</v>
      </c>
      <c r="AF185" s="219" t="s">
        <v>2624</v>
      </c>
      <c r="AG185" s="219" t="s">
        <v>2624</v>
      </c>
      <c r="AH185" s="219" t="s">
        <v>2624</v>
      </c>
      <c r="AI185" s="219" t="s">
        <v>2624</v>
      </c>
      <c r="AJ185" s="219" t="s">
        <v>2624</v>
      </c>
      <c r="AK185" s="219" t="s">
        <v>2624</v>
      </c>
      <c r="AL185" s="219" t="s">
        <v>2624</v>
      </c>
      <c r="AM185" s="219" t="s">
        <v>2624</v>
      </c>
      <c r="AN185" s="219" t="s">
        <v>2624</v>
      </c>
      <c r="AO185" s="219" t="s">
        <v>2624</v>
      </c>
      <c r="AP185" s="219" t="s">
        <v>2624</v>
      </c>
      <c r="AQ185" s="219" t="s">
        <v>2624</v>
      </c>
      <c r="AR185" s="219" t="s">
        <v>2624</v>
      </c>
      <c r="AS185" s="219" t="s">
        <v>2624</v>
      </c>
      <c r="AT185" s="219" t="s">
        <v>2624</v>
      </c>
      <c r="AU185" s="219" t="s">
        <v>2624</v>
      </c>
    </row>
    <row r="186" spans="2:47" ht="42" hidden="1">
      <c r="B186" s="220" t="s">
        <v>3199</v>
      </c>
      <c r="C186" s="221" t="s">
        <v>3200</v>
      </c>
      <c r="D186" s="221" t="s">
        <v>2834</v>
      </c>
      <c r="E186" s="221" t="s">
        <v>2809</v>
      </c>
      <c r="F186" s="221" t="s">
        <v>2942</v>
      </c>
      <c r="G186" s="221" t="s">
        <v>3201</v>
      </c>
      <c r="H186" s="221" t="s">
        <v>2619</v>
      </c>
      <c r="I186" s="221" t="s">
        <v>2623</v>
      </c>
      <c r="J186" s="223">
        <v>126280.5</v>
      </c>
      <c r="K186" s="223">
        <v>134642.4</v>
      </c>
      <c r="L186" s="223">
        <v>128831.3</v>
      </c>
      <c r="M186" s="223">
        <v>129146.5</v>
      </c>
      <c r="N186" s="223">
        <v>137561</v>
      </c>
      <c r="O186" s="223">
        <v>146284.29999999999</v>
      </c>
      <c r="P186" s="223">
        <v>140532.1</v>
      </c>
      <c r="Q186" s="223">
        <v>141540.1</v>
      </c>
      <c r="R186" s="222">
        <v>155930</v>
      </c>
      <c r="S186" s="222">
        <v>157668</v>
      </c>
      <c r="T186" s="218">
        <v>168812</v>
      </c>
      <c r="U186" s="218">
        <v>185767</v>
      </c>
      <c r="V186" s="218">
        <v>202026</v>
      </c>
      <c r="W186" s="218">
        <v>213414</v>
      </c>
      <c r="X186" s="218">
        <v>220132</v>
      </c>
      <c r="Y186" s="223" t="s">
        <v>2624</v>
      </c>
      <c r="Z186" s="223" t="s">
        <v>2624</v>
      </c>
      <c r="AA186" s="223" t="s">
        <v>2624</v>
      </c>
      <c r="AB186" s="223" t="s">
        <v>2624</v>
      </c>
      <c r="AC186" s="223" t="s">
        <v>2624</v>
      </c>
      <c r="AD186" s="223" t="s">
        <v>2624</v>
      </c>
      <c r="AE186" s="223" t="s">
        <v>2624</v>
      </c>
      <c r="AF186" s="223" t="s">
        <v>2624</v>
      </c>
      <c r="AG186" s="223" t="s">
        <v>2624</v>
      </c>
      <c r="AH186" s="223" t="s">
        <v>2624</v>
      </c>
      <c r="AI186" s="223" t="s">
        <v>2624</v>
      </c>
      <c r="AJ186" s="223" t="s">
        <v>2624</v>
      </c>
      <c r="AK186" s="223" t="s">
        <v>2624</v>
      </c>
      <c r="AL186" s="223" t="s">
        <v>2624</v>
      </c>
      <c r="AM186" s="223" t="s">
        <v>2624</v>
      </c>
      <c r="AN186" s="223" t="s">
        <v>2624</v>
      </c>
      <c r="AO186" s="223" t="s">
        <v>2624</v>
      </c>
      <c r="AP186" s="223" t="s">
        <v>2624</v>
      </c>
      <c r="AQ186" s="223" t="s">
        <v>2624</v>
      </c>
      <c r="AR186" s="223" t="s">
        <v>2624</v>
      </c>
      <c r="AS186" s="223" t="s">
        <v>2624</v>
      </c>
      <c r="AT186" s="223" t="s">
        <v>2624</v>
      </c>
      <c r="AU186" s="223" t="s">
        <v>2624</v>
      </c>
    </row>
    <row r="187" spans="2:47" ht="63" hidden="1">
      <c r="B187" s="215" t="s">
        <v>3202</v>
      </c>
      <c r="C187" s="216" t="s">
        <v>3203</v>
      </c>
      <c r="D187" s="216" t="s">
        <v>2834</v>
      </c>
      <c r="E187" s="216" t="s">
        <v>2809</v>
      </c>
      <c r="F187" s="216" t="s">
        <v>3185</v>
      </c>
      <c r="G187" s="216" t="s">
        <v>3204</v>
      </c>
      <c r="H187" s="216" t="s">
        <v>2619</v>
      </c>
      <c r="I187" s="216" t="s">
        <v>2623</v>
      </c>
      <c r="J187" s="219">
        <v>92658.9</v>
      </c>
      <c r="K187" s="219">
        <v>99455.7</v>
      </c>
      <c r="L187" s="219">
        <v>94670.2</v>
      </c>
      <c r="M187" s="219">
        <v>91856.5</v>
      </c>
      <c r="N187" s="219">
        <v>98023.3</v>
      </c>
      <c r="O187" s="219">
        <v>105348.1</v>
      </c>
      <c r="P187" s="219">
        <v>103628.9</v>
      </c>
      <c r="Q187" s="219">
        <v>82723.399999999994</v>
      </c>
      <c r="R187" s="217">
        <v>92712</v>
      </c>
      <c r="S187" s="217">
        <v>89311</v>
      </c>
      <c r="T187" s="218">
        <v>96776</v>
      </c>
      <c r="U187" s="218">
        <v>108006</v>
      </c>
      <c r="V187" s="218">
        <v>117851</v>
      </c>
      <c r="W187" s="218">
        <v>123460</v>
      </c>
      <c r="X187" s="218">
        <v>126113</v>
      </c>
      <c r="Y187" s="219" t="s">
        <v>2624</v>
      </c>
      <c r="Z187" s="219" t="s">
        <v>2624</v>
      </c>
      <c r="AA187" s="219" t="s">
        <v>2624</v>
      </c>
      <c r="AB187" s="219" t="s">
        <v>2624</v>
      </c>
      <c r="AC187" s="219" t="s">
        <v>2624</v>
      </c>
      <c r="AD187" s="219" t="s">
        <v>2624</v>
      </c>
      <c r="AE187" s="219" t="s">
        <v>2624</v>
      </c>
      <c r="AF187" s="219" t="s">
        <v>2624</v>
      </c>
      <c r="AG187" s="219" t="s">
        <v>2624</v>
      </c>
      <c r="AH187" s="219" t="s">
        <v>2624</v>
      </c>
      <c r="AI187" s="219" t="s">
        <v>2624</v>
      </c>
      <c r="AJ187" s="219" t="s">
        <v>2624</v>
      </c>
      <c r="AK187" s="219" t="s">
        <v>2624</v>
      </c>
      <c r="AL187" s="219" t="s">
        <v>2624</v>
      </c>
      <c r="AM187" s="219" t="s">
        <v>2624</v>
      </c>
      <c r="AN187" s="219" t="s">
        <v>2624</v>
      </c>
      <c r="AO187" s="219" t="s">
        <v>2624</v>
      </c>
      <c r="AP187" s="219" t="s">
        <v>2624</v>
      </c>
      <c r="AQ187" s="219" t="s">
        <v>2624</v>
      </c>
      <c r="AR187" s="219" t="s">
        <v>2624</v>
      </c>
      <c r="AS187" s="219" t="s">
        <v>2624</v>
      </c>
      <c r="AT187" s="219" t="s">
        <v>2624</v>
      </c>
      <c r="AU187" s="219" t="s">
        <v>2624</v>
      </c>
    </row>
    <row r="188" spans="2:47" ht="42" hidden="1">
      <c r="B188" s="220" t="s">
        <v>3205</v>
      </c>
      <c r="C188" s="221" t="s">
        <v>3206</v>
      </c>
      <c r="D188" s="221" t="s">
        <v>2834</v>
      </c>
      <c r="E188" s="221" t="s">
        <v>2809</v>
      </c>
      <c r="F188" s="221" t="s">
        <v>3185</v>
      </c>
      <c r="G188" s="221" t="s">
        <v>3207</v>
      </c>
      <c r="H188" s="221" t="s">
        <v>2619</v>
      </c>
      <c r="I188" s="221" t="s">
        <v>2623</v>
      </c>
      <c r="J188" s="223">
        <v>101090.1</v>
      </c>
      <c r="K188" s="223">
        <v>108816.6</v>
      </c>
      <c r="L188" s="223">
        <v>104550.3</v>
      </c>
      <c r="M188" s="223">
        <v>104358.3</v>
      </c>
      <c r="N188" s="223">
        <v>113874.8</v>
      </c>
      <c r="O188" s="223">
        <v>126324.8</v>
      </c>
      <c r="P188" s="223">
        <v>123366.2</v>
      </c>
      <c r="Q188" s="223">
        <v>116450.5</v>
      </c>
      <c r="R188" s="222">
        <v>126125</v>
      </c>
      <c r="S188" s="222">
        <v>117923</v>
      </c>
      <c r="T188" s="218">
        <v>122394</v>
      </c>
      <c r="U188" s="218">
        <v>135095</v>
      </c>
      <c r="V188" s="218">
        <v>147131</v>
      </c>
      <c r="W188" s="218">
        <v>155006</v>
      </c>
      <c r="X188" s="218">
        <v>158942</v>
      </c>
      <c r="Y188" s="223" t="s">
        <v>2624</v>
      </c>
      <c r="Z188" s="223" t="s">
        <v>2624</v>
      </c>
      <c r="AA188" s="223" t="s">
        <v>2624</v>
      </c>
      <c r="AB188" s="223" t="s">
        <v>2624</v>
      </c>
      <c r="AC188" s="223" t="s">
        <v>2624</v>
      </c>
      <c r="AD188" s="223" t="s">
        <v>2624</v>
      </c>
      <c r="AE188" s="223" t="s">
        <v>2624</v>
      </c>
      <c r="AF188" s="223" t="s">
        <v>2624</v>
      </c>
      <c r="AG188" s="223" t="s">
        <v>2624</v>
      </c>
      <c r="AH188" s="223" t="s">
        <v>2624</v>
      </c>
      <c r="AI188" s="223" t="s">
        <v>2624</v>
      </c>
      <c r="AJ188" s="223" t="s">
        <v>2624</v>
      </c>
      <c r="AK188" s="223" t="s">
        <v>2624</v>
      </c>
      <c r="AL188" s="223" t="s">
        <v>2624</v>
      </c>
      <c r="AM188" s="223" t="s">
        <v>2624</v>
      </c>
      <c r="AN188" s="223" t="s">
        <v>2624</v>
      </c>
      <c r="AO188" s="223" t="s">
        <v>2624</v>
      </c>
      <c r="AP188" s="223" t="s">
        <v>2624</v>
      </c>
      <c r="AQ188" s="223" t="s">
        <v>2624</v>
      </c>
      <c r="AR188" s="223" t="s">
        <v>2624</v>
      </c>
      <c r="AS188" s="223" t="s">
        <v>2624</v>
      </c>
      <c r="AT188" s="223" t="s">
        <v>2624</v>
      </c>
      <c r="AU188" s="223" t="s">
        <v>2624</v>
      </c>
    </row>
    <row r="189" spans="2:47" ht="31.5" hidden="1">
      <c r="B189" s="215" t="s">
        <v>3208</v>
      </c>
      <c r="C189" s="216" t="s">
        <v>3209</v>
      </c>
      <c r="D189" s="216" t="s">
        <v>2834</v>
      </c>
      <c r="E189" s="216" t="s">
        <v>2809</v>
      </c>
      <c r="F189" s="216" t="s">
        <v>3185</v>
      </c>
      <c r="G189" s="216" t="s">
        <v>3210</v>
      </c>
      <c r="H189" s="216" t="s">
        <v>2619</v>
      </c>
      <c r="I189" s="216" t="s">
        <v>2623</v>
      </c>
      <c r="J189" s="219">
        <v>692253.1</v>
      </c>
      <c r="K189" s="219">
        <v>741292.9</v>
      </c>
      <c r="L189" s="219">
        <v>711623.5</v>
      </c>
      <c r="M189" s="219">
        <v>719183.5</v>
      </c>
      <c r="N189" s="219">
        <v>771698.3</v>
      </c>
      <c r="O189" s="217">
        <v>828583</v>
      </c>
      <c r="P189" s="217">
        <v>803130</v>
      </c>
      <c r="Q189" s="217">
        <v>762812</v>
      </c>
      <c r="R189" s="217">
        <v>835502</v>
      </c>
      <c r="S189" s="217">
        <v>807234</v>
      </c>
      <c r="T189" s="218">
        <v>856657</v>
      </c>
      <c r="U189" s="218">
        <v>944530</v>
      </c>
      <c r="V189" s="218">
        <v>1025005</v>
      </c>
      <c r="W189" s="218">
        <v>1074188</v>
      </c>
      <c r="X189" s="218">
        <v>1097008</v>
      </c>
      <c r="Y189" s="219" t="s">
        <v>2624</v>
      </c>
      <c r="Z189" s="219" t="s">
        <v>2624</v>
      </c>
      <c r="AA189" s="219" t="s">
        <v>2624</v>
      </c>
      <c r="AB189" s="219" t="s">
        <v>2624</v>
      </c>
      <c r="AC189" s="219" t="s">
        <v>2624</v>
      </c>
      <c r="AD189" s="219" t="s">
        <v>2624</v>
      </c>
      <c r="AE189" s="219" t="s">
        <v>2624</v>
      </c>
      <c r="AF189" s="219" t="s">
        <v>2624</v>
      </c>
      <c r="AG189" s="219" t="s">
        <v>2624</v>
      </c>
      <c r="AH189" s="219" t="s">
        <v>2624</v>
      </c>
      <c r="AI189" s="219" t="s">
        <v>2624</v>
      </c>
      <c r="AJ189" s="219" t="s">
        <v>2624</v>
      </c>
      <c r="AK189" s="219" t="s">
        <v>2624</v>
      </c>
      <c r="AL189" s="219" t="s">
        <v>2624</v>
      </c>
      <c r="AM189" s="219" t="s">
        <v>2624</v>
      </c>
      <c r="AN189" s="219" t="s">
        <v>2624</v>
      </c>
      <c r="AO189" s="219" t="s">
        <v>2624</v>
      </c>
      <c r="AP189" s="219" t="s">
        <v>2624</v>
      </c>
      <c r="AQ189" s="219" t="s">
        <v>2624</v>
      </c>
      <c r="AR189" s="219" t="s">
        <v>2624</v>
      </c>
      <c r="AS189" s="219" t="s">
        <v>2624</v>
      </c>
      <c r="AT189" s="219" t="s">
        <v>2624</v>
      </c>
      <c r="AU189" s="219" t="s">
        <v>2624</v>
      </c>
    </row>
    <row r="190" spans="2:47" ht="31.5" hidden="1">
      <c r="B190" s="220" t="s">
        <v>3211</v>
      </c>
      <c r="C190" s="221" t="s">
        <v>3212</v>
      </c>
      <c r="D190" s="221" t="s">
        <v>2834</v>
      </c>
      <c r="E190" s="221" t="s">
        <v>2809</v>
      </c>
      <c r="F190" s="221" t="s">
        <v>3185</v>
      </c>
      <c r="G190" s="221" t="s">
        <v>3213</v>
      </c>
      <c r="H190" s="221" t="s">
        <v>2619</v>
      </c>
      <c r="I190" s="221" t="s">
        <v>2623</v>
      </c>
      <c r="J190" s="223">
        <v>116341.7</v>
      </c>
      <c r="K190" s="223">
        <v>122432.1</v>
      </c>
      <c r="L190" s="223">
        <v>116613.8</v>
      </c>
      <c r="M190" s="223">
        <v>118703.7</v>
      </c>
      <c r="N190" s="223">
        <v>127303.6</v>
      </c>
      <c r="O190" s="223">
        <v>134878.39999999999</v>
      </c>
      <c r="P190" s="223">
        <v>127679.3</v>
      </c>
      <c r="Q190" s="223">
        <v>126606.1</v>
      </c>
      <c r="R190" s="222">
        <v>138396</v>
      </c>
      <c r="S190" s="222">
        <v>136004</v>
      </c>
      <c r="T190" s="218">
        <v>142676</v>
      </c>
      <c r="U190" s="218">
        <v>154963</v>
      </c>
      <c r="V190" s="218">
        <v>166567</v>
      </c>
      <c r="W190" s="218">
        <v>173356</v>
      </c>
      <c r="X190" s="218">
        <v>175445</v>
      </c>
      <c r="Y190" s="223" t="s">
        <v>2624</v>
      </c>
      <c r="Z190" s="223" t="s">
        <v>2624</v>
      </c>
      <c r="AA190" s="223" t="s">
        <v>2624</v>
      </c>
      <c r="AB190" s="223" t="s">
        <v>2624</v>
      </c>
      <c r="AC190" s="223" t="s">
        <v>2624</v>
      </c>
      <c r="AD190" s="223" t="s">
        <v>2624</v>
      </c>
      <c r="AE190" s="223" t="s">
        <v>2624</v>
      </c>
      <c r="AF190" s="223" t="s">
        <v>2624</v>
      </c>
      <c r="AG190" s="223" t="s">
        <v>2624</v>
      </c>
      <c r="AH190" s="223" t="s">
        <v>2624</v>
      </c>
      <c r="AI190" s="223" t="s">
        <v>2624</v>
      </c>
      <c r="AJ190" s="223" t="s">
        <v>2624</v>
      </c>
      <c r="AK190" s="223" t="s">
        <v>2624</v>
      </c>
      <c r="AL190" s="223" t="s">
        <v>2624</v>
      </c>
      <c r="AM190" s="223" t="s">
        <v>2624</v>
      </c>
      <c r="AN190" s="223" t="s">
        <v>2624</v>
      </c>
      <c r="AO190" s="223" t="s">
        <v>2624</v>
      </c>
      <c r="AP190" s="223" t="s">
        <v>2624</v>
      </c>
      <c r="AQ190" s="223" t="s">
        <v>2624</v>
      </c>
      <c r="AR190" s="223" t="s">
        <v>2624</v>
      </c>
      <c r="AS190" s="223" t="s">
        <v>2624</v>
      </c>
      <c r="AT190" s="223" t="s">
        <v>2624</v>
      </c>
      <c r="AU190" s="223" t="s">
        <v>2624</v>
      </c>
    </row>
    <row r="191" spans="2:47" ht="21" hidden="1">
      <c r="B191" s="215" t="s">
        <v>3214</v>
      </c>
      <c r="C191" s="216" t="s">
        <v>3215</v>
      </c>
      <c r="D191" s="216" t="s">
        <v>2619</v>
      </c>
      <c r="E191" s="216" t="s">
        <v>2619</v>
      </c>
      <c r="F191" s="216" t="s">
        <v>2636</v>
      </c>
      <c r="G191" s="216" t="s">
        <v>3216</v>
      </c>
      <c r="H191" s="216" t="s">
        <v>2619</v>
      </c>
      <c r="I191" s="216" t="s">
        <v>2623</v>
      </c>
      <c r="J191" s="219">
        <v>107.678</v>
      </c>
      <c r="K191" s="219">
        <v>109.05</v>
      </c>
      <c r="L191" s="219">
        <v>109.82</v>
      </c>
      <c r="M191" s="219">
        <v>110.887</v>
      </c>
      <c r="N191" s="219">
        <v>113.04300000000001</v>
      </c>
      <c r="O191" s="219">
        <v>114.714</v>
      </c>
      <c r="P191" s="219">
        <v>115.15600000000001</v>
      </c>
      <c r="Q191" s="219">
        <v>115.777</v>
      </c>
      <c r="R191" s="219">
        <v>118.67100000000001</v>
      </c>
      <c r="S191" s="217">
        <v>124.7</v>
      </c>
      <c r="T191" s="218">
        <v>127.3</v>
      </c>
      <c r="U191" s="218">
        <v>128.1</v>
      </c>
      <c r="V191" s="218">
        <v>129.4</v>
      </c>
      <c r="W191" s="218">
        <v>131</v>
      </c>
      <c r="X191" s="218">
        <v>132.69999999999999</v>
      </c>
      <c r="Y191" s="218">
        <v>135.30000000000001</v>
      </c>
      <c r="Z191" s="218">
        <v>138</v>
      </c>
      <c r="AA191" s="218">
        <v>140.69999999999999</v>
      </c>
      <c r="AB191" s="218">
        <v>143.5</v>
      </c>
      <c r="AC191" s="218">
        <v>146.5</v>
      </c>
      <c r="AD191" s="218">
        <v>149.5</v>
      </c>
      <c r="AE191" s="218">
        <v>152.30000000000001</v>
      </c>
      <c r="AF191" s="218">
        <v>155.1</v>
      </c>
      <c r="AG191" s="218">
        <v>158.1</v>
      </c>
      <c r="AH191" s="218">
        <v>161.19999999999999</v>
      </c>
      <c r="AI191" s="218">
        <v>164.4</v>
      </c>
      <c r="AJ191" s="218">
        <v>167.6</v>
      </c>
      <c r="AK191" s="218">
        <v>170.5</v>
      </c>
      <c r="AL191" s="218">
        <v>173.5</v>
      </c>
      <c r="AM191" s="218">
        <v>176.6</v>
      </c>
      <c r="AN191" s="218">
        <v>179.7</v>
      </c>
      <c r="AO191" s="218">
        <v>182.9</v>
      </c>
      <c r="AP191" s="218">
        <v>186.2</v>
      </c>
      <c r="AQ191" s="218">
        <v>189.5</v>
      </c>
      <c r="AR191" s="218">
        <v>193</v>
      </c>
      <c r="AS191" s="218">
        <v>196.4</v>
      </c>
      <c r="AT191" s="218">
        <v>200</v>
      </c>
      <c r="AU191" s="218">
        <v>203.6</v>
      </c>
    </row>
    <row r="192" spans="2:47" ht="31.5" hidden="1">
      <c r="B192" s="220" t="s">
        <v>3217</v>
      </c>
      <c r="C192" s="221" t="s">
        <v>3218</v>
      </c>
      <c r="D192" s="221" t="s">
        <v>2619</v>
      </c>
      <c r="E192" s="221" t="s">
        <v>2619</v>
      </c>
      <c r="F192" s="221" t="s">
        <v>3219</v>
      </c>
      <c r="G192" s="221" t="s">
        <v>3220</v>
      </c>
      <c r="H192" s="221" t="s">
        <v>3221</v>
      </c>
      <c r="I192" s="221" t="s">
        <v>2623</v>
      </c>
      <c r="J192" s="223">
        <v>93.007999999999996</v>
      </c>
      <c r="K192" s="223">
        <v>94.192999999999998</v>
      </c>
      <c r="L192" s="223">
        <v>94.858000000000004</v>
      </c>
      <c r="M192" s="223">
        <v>95.778999999999996</v>
      </c>
      <c r="N192" s="223">
        <v>97.641999999999996</v>
      </c>
      <c r="O192" s="223">
        <v>99.084999999999994</v>
      </c>
      <c r="P192" s="223">
        <v>99.466999999999999</v>
      </c>
      <c r="Q192" s="223">
        <v>100.003</v>
      </c>
      <c r="R192" s="223">
        <v>102.503</v>
      </c>
      <c r="S192" s="222">
        <v>107.7</v>
      </c>
      <c r="T192" s="218">
        <v>110</v>
      </c>
      <c r="U192" s="218">
        <v>110.7</v>
      </c>
      <c r="V192" s="218">
        <v>111.8</v>
      </c>
      <c r="W192" s="218">
        <v>113.1</v>
      </c>
      <c r="X192" s="218">
        <v>114.6</v>
      </c>
      <c r="Y192" s="218">
        <v>116.9</v>
      </c>
      <c r="Z192" s="218">
        <v>119.2</v>
      </c>
      <c r="AA192" s="218">
        <v>121.5</v>
      </c>
      <c r="AB192" s="218">
        <v>124</v>
      </c>
      <c r="AC192" s="218">
        <v>126.5</v>
      </c>
      <c r="AD192" s="218">
        <v>129.1</v>
      </c>
      <c r="AE192" s="218">
        <v>131.6</v>
      </c>
      <c r="AF192" s="218">
        <v>134</v>
      </c>
      <c r="AG192" s="218">
        <v>136.6</v>
      </c>
      <c r="AH192" s="218">
        <v>139.30000000000001</v>
      </c>
      <c r="AI192" s="218">
        <v>142</v>
      </c>
      <c r="AJ192" s="218">
        <v>144.80000000000001</v>
      </c>
      <c r="AK192" s="218">
        <v>147.30000000000001</v>
      </c>
      <c r="AL192" s="218">
        <v>149.9</v>
      </c>
      <c r="AM192" s="218">
        <v>152.5</v>
      </c>
      <c r="AN192" s="218">
        <v>155.30000000000001</v>
      </c>
      <c r="AO192" s="218">
        <v>158</v>
      </c>
      <c r="AP192" s="218">
        <v>160.80000000000001</v>
      </c>
      <c r="AQ192" s="218">
        <v>163.69999999999999</v>
      </c>
      <c r="AR192" s="218">
        <v>166.7</v>
      </c>
      <c r="AS192" s="218">
        <v>169.7</v>
      </c>
      <c r="AT192" s="218">
        <v>172.8</v>
      </c>
      <c r="AU192" s="218">
        <v>175.9</v>
      </c>
    </row>
    <row r="193" spans="1:47" ht="31.5" hidden="1">
      <c r="B193" s="215" t="s">
        <v>3222</v>
      </c>
      <c r="C193" s="216" t="s">
        <v>3223</v>
      </c>
      <c r="D193" s="216" t="s">
        <v>2619</v>
      </c>
      <c r="E193" s="216" t="s">
        <v>2619</v>
      </c>
      <c r="F193" s="216" t="s">
        <v>3219</v>
      </c>
      <c r="G193" s="216" t="s">
        <v>3224</v>
      </c>
      <c r="H193" s="216" t="s">
        <v>3225</v>
      </c>
      <c r="I193" s="216" t="s">
        <v>2623</v>
      </c>
      <c r="J193" s="219">
        <v>93.548000000000002</v>
      </c>
      <c r="K193" s="219">
        <v>94.301000000000002</v>
      </c>
      <c r="L193" s="219">
        <v>95.369</v>
      </c>
      <c r="M193" s="219">
        <v>96.63</v>
      </c>
      <c r="N193" s="219">
        <v>97.986999999999995</v>
      </c>
      <c r="O193" s="219">
        <v>99.262</v>
      </c>
      <c r="P193" s="219">
        <v>99.983999999999995</v>
      </c>
      <c r="Q193" s="219">
        <v>100.569</v>
      </c>
      <c r="R193" s="219">
        <v>104.273</v>
      </c>
      <c r="S193" s="217">
        <v>108.8</v>
      </c>
      <c r="T193" s="218">
        <v>110.3</v>
      </c>
      <c r="U193" s="218">
        <v>111.2</v>
      </c>
      <c r="V193" s="218">
        <v>112.5</v>
      </c>
      <c r="W193" s="218">
        <v>113.9</v>
      </c>
      <c r="X193" s="218">
        <v>115.7</v>
      </c>
      <c r="Y193" s="218">
        <v>118</v>
      </c>
      <c r="Z193" s="218">
        <v>120.3</v>
      </c>
      <c r="AA193" s="218">
        <v>122.7</v>
      </c>
      <c r="AB193" s="218">
        <v>125.3</v>
      </c>
      <c r="AC193" s="218">
        <v>127.8</v>
      </c>
      <c r="AD193" s="218">
        <v>130.4</v>
      </c>
      <c r="AE193" s="218">
        <v>132.80000000000001</v>
      </c>
      <c r="AF193" s="218">
        <v>135.30000000000001</v>
      </c>
      <c r="AG193" s="218">
        <v>137.9</v>
      </c>
      <c r="AH193" s="218">
        <v>140.6</v>
      </c>
      <c r="AI193" s="218">
        <v>143.4</v>
      </c>
      <c r="AJ193" s="218">
        <v>146</v>
      </c>
      <c r="AK193" s="218">
        <v>148.6</v>
      </c>
      <c r="AL193" s="218">
        <v>151.19999999999999</v>
      </c>
      <c r="AM193" s="218">
        <v>153.9</v>
      </c>
      <c r="AN193" s="218">
        <v>156.6</v>
      </c>
      <c r="AO193" s="218">
        <v>159.4</v>
      </c>
      <c r="AP193" s="218">
        <v>162.30000000000001</v>
      </c>
      <c r="AQ193" s="218">
        <v>165.2</v>
      </c>
      <c r="AR193" s="218">
        <v>168.2</v>
      </c>
      <c r="AS193" s="218">
        <v>171.2</v>
      </c>
      <c r="AT193" s="218">
        <v>174.3</v>
      </c>
      <c r="AU193" s="218">
        <v>177.5</v>
      </c>
    </row>
    <row r="194" spans="1:47" ht="52.5">
      <c r="A194" s="206" t="s">
        <v>3226</v>
      </c>
      <c r="B194" s="220" t="s">
        <v>3227</v>
      </c>
      <c r="C194" s="221" t="s">
        <v>3228</v>
      </c>
      <c r="D194" s="221" t="s">
        <v>2619</v>
      </c>
      <c r="E194" s="221" t="s">
        <v>2619</v>
      </c>
      <c r="F194" s="221" t="s">
        <v>3229</v>
      </c>
      <c r="G194" s="221" t="s">
        <v>3230</v>
      </c>
      <c r="H194" s="221" t="s">
        <v>3221</v>
      </c>
      <c r="I194" s="221" t="s">
        <v>2623</v>
      </c>
      <c r="J194" s="223">
        <v>1.3009999999999999</v>
      </c>
      <c r="K194" s="223">
        <v>1.274</v>
      </c>
      <c r="L194" s="223">
        <v>0.70699999999999996</v>
      </c>
      <c r="M194" s="223">
        <v>0.97099999999999997</v>
      </c>
      <c r="N194" s="223">
        <v>1.9450000000000001</v>
      </c>
      <c r="O194" s="223">
        <v>1.478</v>
      </c>
      <c r="P194" s="223">
        <v>0.38500000000000001</v>
      </c>
      <c r="Q194" s="223">
        <v>0.53900000000000003</v>
      </c>
      <c r="R194" s="223">
        <v>2.5</v>
      </c>
      <c r="S194" s="222">
        <v>5.0999999999999996</v>
      </c>
      <c r="T194" s="218">
        <v>2.1</v>
      </c>
      <c r="U194" s="218">
        <v>0.6</v>
      </c>
      <c r="V194" s="218">
        <v>1</v>
      </c>
      <c r="W194" s="218">
        <v>1.2</v>
      </c>
      <c r="X194" s="218">
        <v>1.3</v>
      </c>
      <c r="Y194" s="218">
        <v>2</v>
      </c>
      <c r="Z194" s="218">
        <v>2</v>
      </c>
      <c r="AA194" s="218">
        <v>2</v>
      </c>
      <c r="AB194" s="218">
        <v>2</v>
      </c>
      <c r="AC194" s="218">
        <v>2</v>
      </c>
      <c r="AD194" s="218">
        <v>2.1</v>
      </c>
      <c r="AE194" s="218">
        <v>1.9</v>
      </c>
      <c r="AF194" s="218">
        <v>1.8</v>
      </c>
      <c r="AG194" s="218">
        <v>2</v>
      </c>
      <c r="AH194" s="218">
        <v>2</v>
      </c>
      <c r="AI194" s="218">
        <v>2</v>
      </c>
      <c r="AJ194" s="218">
        <v>1.9</v>
      </c>
      <c r="AK194" s="218">
        <v>1.8</v>
      </c>
      <c r="AL194" s="218">
        <v>1.8</v>
      </c>
      <c r="AM194" s="218">
        <v>1.8</v>
      </c>
      <c r="AN194" s="218">
        <v>1.8</v>
      </c>
      <c r="AO194" s="218">
        <v>1.8</v>
      </c>
      <c r="AP194" s="218">
        <v>1.8</v>
      </c>
      <c r="AQ194" s="218">
        <v>1.8</v>
      </c>
      <c r="AR194" s="218">
        <v>1.8</v>
      </c>
      <c r="AS194" s="218">
        <v>1.8</v>
      </c>
      <c r="AT194" s="218">
        <v>1.8</v>
      </c>
      <c r="AU194" s="218">
        <v>1.8</v>
      </c>
    </row>
    <row r="195" spans="1:47" ht="52.5" hidden="1">
      <c r="B195" s="215" t="s">
        <v>3231</v>
      </c>
      <c r="C195" s="216" t="s">
        <v>3232</v>
      </c>
      <c r="D195" s="216" t="s">
        <v>2619</v>
      </c>
      <c r="E195" s="216" t="s">
        <v>2619</v>
      </c>
      <c r="F195" s="216" t="s">
        <v>3229</v>
      </c>
      <c r="G195" s="216" t="s">
        <v>3233</v>
      </c>
      <c r="H195" s="216" t="s">
        <v>3221</v>
      </c>
      <c r="I195" s="216" t="s">
        <v>2623</v>
      </c>
      <c r="J195" s="219">
        <v>1.115</v>
      </c>
      <c r="K195" s="219">
        <v>0.80500000000000005</v>
      </c>
      <c r="L195" s="219">
        <v>1.133</v>
      </c>
      <c r="M195" s="219">
        <v>1.3220000000000001</v>
      </c>
      <c r="N195" s="219">
        <v>1.4039999999999999</v>
      </c>
      <c r="O195" s="219">
        <v>1.3009999999999999</v>
      </c>
      <c r="P195" s="219">
        <v>0.72699999999999998</v>
      </c>
      <c r="Q195" s="219">
        <v>0.58499999999999996</v>
      </c>
      <c r="R195" s="219">
        <v>3.6829999999999998</v>
      </c>
      <c r="S195" s="217">
        <v>4.4000000000000004</v>
      </c>
      <c r="T195" s="218">
        <v>1.4</v>
      </c>
      <c r="U195" s="218">
        <v>0.8</v>
      </c>
      <c r="V195" s="218">
        <v>1.1000000000000001</v>
      </c>
      <c r="W195" s="218">
        <v>1.3</v>
      </c>
      <c r="X195" s="218">
        <v>1.6</v>
      </c>
      <c r="Y195" s="218">
        <v>2</v>
      </c>
      <c r="Z195" s="218">
        <v>2</v>
      </c>
      <c r="AA195" s="218">
        <v>2</v>
      </c>
      <c r="AB195" s="218">
        <v>2</v>
      </c>
      <c r="AC195" s="218">
        <v>2</v>
      </c>
      <c r="AD195" s="218">
        <v>2</v>
      </c>
      <c r="AE195" s="218">
        <v>1.9</v>
      </c>
      <c r="AF195" s="218">
        <v>1.9</v>
      </c>
      <c r="AG195" s="218">
        <v>2</v>
      </c>
      <c r="AH195" s="218">
        <v>2</v>
      </c>
      <c r="AI195" s="218">
        <v>2</v>
      </c>
      <c r="AJ195" s="218">
        <v>1.8</v>
      </c>
      <c r="AK195" s="218">
        <v>1.8</v>
      </c>
      <c r="AL195" s="218">
        <v>1.8</v>
      </c>
      <c r="AM195" s="218">
        <v>1.8</v>
      </c>
      <c r="AN195" s="218">
        <v>1.8</v>
      </c>
      <c r="AO195" s="218">
        <v>1.8</v>
      </c>
      <c r="AP195" s="218">
        <v>1.8</v>
      </c>
      <c r="AQ195" s="218">
        <v>1.8</v>
      </c>
      <c r="AR195" s="218">
        <v>1.8</v>
      </c>
      <c r="AS195" s="218">
        <v>1.8</v>
      </c>
      <c r="AT195" s="218">
        <v>1.8</v>
      </c>
      <c r="AU195" s="218">
        <v>1.8</v>
      </c>
    </row>
    <row r="196" spans="1:47" ht="63" hidden="1">
      <c r="B196" s="220" t="s">
        <v>3234</v>
      </c>
      <c r="C196" s="221" t="s">
        <v>3235</v>
      </c>
      <c r="D196" s="221" t="s">
        <v>2619</v>
      </c>
      <c r="E196" s="221" t="s">
        <v>2619</v>
      </c>
      <c r="F196" s="221" t="s">
        <v>2769</v>
      </c>
      <c r="G196" s="221" t="s">
        <v>3236</v>
      </c>
      <c r="H196" s="221" t="s">
        <v>2619</v>
      </c>
      <c r="I196" s="221" t="s">
        <v>2623</v>
      </c>
      <c r="J196" s="222">
        <v>4</v>
      </c>
      <c r="K196" s="222">
        <v>4</v>
      </c>
      <c r="L196" s="222">
        <v>4</v>
      </c>
      <c r="M196" s="222">
        <v>5</v>
      </c>
      <c r="N196" s="222">
        <v>5</v>
      </c>
      <c r="O196" s="222">
        <v>5</v>
      </c>
      <c r="P196" s="222">
        <v>5</v>
      </c>
      <c r="Q196" s="222">
        <v>5</v>
      </c>
      <c r="R196" s="222">
        <v>4.8</v>
      </c>
      <c r="S196" s="222">
        <v>4.5999999999999996</v>
      </c>
      <c r="T196" s="218">
        <v>4.4000000000000004</v>
      </c>
      <c r="U196" s="218">
        <v>4.2</v>
      </c>
      <c r="V196" s="218">
        <v>4</v>
      </c>
      <c r="W196" s="218">
        <v>4</v>
      </c>
      <c r="X196" s="218">
        <v>4</v>
      </c>
      <c r="Y196" s="223" t="s">
        <v>2624</v>
      </c>
      <c r="Z196" s="223" t="s">
        <v>2624</v>
      </c>
      <c r="AA196" s="223" t="s">
        <v>2624</v>
      </c>
      <c r="AB196" s="223" t="s">
        <v>2624</v>
      </c>
      <c r="AC196" s="223" t="s">
        <v>2624</v>
      </c>
      <c r="AD196" s="223" t="s">
        <v>2624</v>
      </c>
      <c r="AE196" s="223" t="s">
        <v>2624</v>
      </c>
      <c r="AF196" s="223" t="s">
        <v>2624</v>
      </c>
      <c r="AG196" s="223" t="s">
        <v>2624</v>
      </c>
      <c r="AH196" s="223" t="s">
        <v>2624</v>
      </c>
      <c r="AI196" s="223" t="s">
        <v>2624</v>
      </c>
      <c r="AJ196" s="223" t="s">
        <v>2624</v>
      </c>
      <c r="AK196" s="223" t="s">
        <v>2624</v>
      </c>
      <c r="AL196" s="223" t="s">
        <v>2624</v>
      </c>
      <c r="AM196" s="223" t="s">
        <v>2624</v>
      </c>
      <c r="AN196" s="223" t="s">
        <v>2624</v>
      </c>
      <c r="AO196" s="223" t="s">
        <v>2624</v>
      </c>
      <c r="AP196" s="223" t="s">
        <v>2624</v>
      </c>
      <c r="AQ196" s="223" t="s">
        <v>2624</v>
      </c>
      <c r="AR196" s="223" t="s">
        <v>2624</v>
      </c>
      <c r="AS196" s="223" t="s">
        <v>2624</v>
      </c>
      <c r="AT196" s="223" t="s">
        <v>2624</v>
      </c>
      <c r="AU196" s="223" t="s">
        <v>2624</v>
      </c>
    </row>
    <row r="197" spans="1:47" ht="42" hidden="1">
      <c r="B197" s="215" t="s">
        <v>3237</v>
      </c>
      <c r="C197" s="216" t="s">
        <v>3238</v>
      </c>
      <c r="D197" s="216" t="s">
        <v>2619</v>
      </c>
      <c r="E197" s="216" t="s">
        <v>2619</v>
      </c>
      <c r="F197" s="216" t="s">
        <v>2921</v>
      </c>
      <c r="G197" s="216" t="s">
        <v>3239</v>
      </c>
      <c r="H197" s="216" t="s">
        <v>2619</v>
      </c>
      <c r="I197" s="216" t="s">
        <v>2623</v>
      </c>
      <c r="J197" s="219">
        <v>99.9</v>
      </c>
      <c r="K197" s="219">
        <v>99.9</v>
      </c>
      <c r="L197" s="219">
        <v>99.9</v>
      </c>
      <c r="M197" s="219">
        <v>99.9</v>
      </c>
      <c r="N197" s="219">
        <v>99.9</v>
      </c>
      <c r="O197" s="219">
        <v>99.9</v>
      </c>
      <c r="P197" s="219">
        <v>99.9</v>
      </c>
      <c r="Q197" s="219">
        <v>99.9</v>
      </c>
      <c r="R197" s="219">
        <v>99.9</v>
      </c>
      <c r="S197" s="219" t="s">
        <v>2624</v>
      </c>
      <c r="T197" s="219" t="s">
        <v>2624</v>
      </c>
      <c r="U197" s="219" t="s">
        <v>2624</v>
      </c>
      <c r="V197" s="219" t="s">
        <v>2624</v>
      </c>
      <c r="W197" s="219" t="s">
        <v>2624</v>
      </c>
      <c r="X197" s="219" t="s">
        <v>2624</v>
      </c>
      <c r="Y197" s="219" t="s">
        <v>2624</v>
      </c>
      <c r="Z197" s="219" t="s">
        <v>2624</v>
      </c>
      <c r="AA197" s="219" t="s">
        <v>2624</v>
      </c>
      <c r="AB197" s="219" t="s">
        <v>2624</v>
      </c>
      <c r="AC197" s="219" t="s">
        <v>2624</v>
      </c>
      <c r="AD197" s="219" t="s">
        <v>2624</v>
      </c>
      <c r="AE197" s="219" t="s">
        <v>2624</v>
      </c>
      <c r="AF197" s="219" t="s">
        <v>2624</v>
      </c>
      <c r="AG197" s="219" t="s">
        <v>2624</v>
      </c>
      <c r="AH197" s="219" t="s">
        <v>2624</v>
      </c>
      <c r="AI197" s="219" t="s">
        <v>2624</v>
      </c>
      <c r="AJ197" s="219" t="s">
        <v>2624</v>
      </c>
      <c r="AK197" s="219" t="s">
        <v>2624</v>
      </c>
      <c r="AL197" s="219" t="s">
        <v>2624</v>
      </c>
      <c r="AM197" s="219" t="s">
        <v>2624</v>
      </c>
      <c r="AN197" s="219" t="s">
        <v>2624</v>
      </c>
      <c r="AO197" s="219" t="s">
        <v>2624</v>
      </c>
      <c r="AP197" s="219" t="s">
        <v>2624</v>
      </c>
      <c r="AQ197" s="219" t="s">
        <v>2624</v>
      </c>
      <c r="AR197" s="219" t="s">
        <v>2624</v>
      </c>
      <c r="AS197" s="219" t="s">
        <v>2624</v>
      </c>
      <c r="AT197" s="219" t="s">
        <v>2624</v>
      </c>
      <c r="AU197" s="219" t="s">
        <v>2624</v>
      </c>
    </row>
    <row r="198" spans="1:47" ht="105" hidden="1">
      <c r="B198" s="220" t="s">
        <v>3240</v>
      </c>
      <c r="C198" s="221" t="s">
        <v>3241</v>
      </c>
      <c r="D198" s="221" t="s">
        <v>2834</v>
      </c>
      <c r="E198" s="221" t="s">
        <v>2784</v>
      </c>
      <c r="F198" s="221" t="s">
        <v>2890</v>
      </c>
      <c r="G198" s="221" t="s">
        <v>3242</v>
      </c>
      <c r="H198" s="221" t="s">
        <v>2619</v>
      </c>
      <c r="I198" s="221" t="s">
        <v>2623</v>
      </c>
      <c r="J198" s="223" t="s">
        <v>2624</v>
      </c>
      <c r="K198" s="223" t="s">
        <v>2624</v>
      </c>
      <c r="L198" s="223" t="s">
        <v>2624</v>
      </c>
      <c r="M198" s="223" t="s">
        <v>2624</v>
      </c>
      <c r="N198" s="223" t="s">
        <v>2624</v>
      </c>
      <c r="O198" s="223" t="s">
        <v>2624</v>
      </c>
      <c r="P198" s="223" t="s">
        <v>2624</v>
      </c>
      <c r="Q198" s="223" t="s">
        <v>2624</v>
      </c>
      <c r="R198" s="223" t="s">
        <v>2624</v>
      </c>
      <c r="S198" s="223" t="s">
        <v>2624</v>
      </c>
      <c r="T198" s="223" t="s">
        <v>2624</v>
      </c>
      <c r="U198" s="223" t="s">
        <v>2624</v>
      </c>
      <c r="V198" s="223" t="s">
        <v>2624</v>
      </c>
      <c r="W198" s="223" t="s">
        <v>2624</v>
      </c>
      <c r="X198" s="223" t="s">
        <v>2624</v>
      </c>
      <c r="Y198" s="223" t="s">
        <v>2624</v>
      </c>
      <c r="Z198" s="223" t="s">
        <v>2624</v>
      </c>
      <c r="AA198" s="223" t="s">
        <v>2624</v>
      </c>
      <c r="AB198" s="223" t="s">
        <v>2624</v>
      </c>
      <c r="AC198" s="223" t="s">
        <v>2624</v>
      </c>
      <c r="AD198" s="223" t="s">
        <v>2624</v>
      </c>
      <c r="AE198" s="223" t="s">
        <v>2624</v>
      </c>
      <c r="AF198" s="223" t="s">
        <v>2624</v>
      </c>
      <c r="AG198" s="223" t="s">
        <v>2624</v>
      </c>
      <c r="AH198" s="223" t="s">
        <v>2624</v>
      </c>
      <c r="AI198" s="223" t="s">
        <v>2624</v>
      </c>
      <c r="AJ198" s="223" t="s">
        <v>2624</v>
      </c>
      <c r="AK198" s="223" t="s">
        <v>2624</v>
      </c>
      <c r="AL198" s="223" t="s">
        <v>2624</v>
      </c>
      <c r="AM198" s="223" t="s">
        <v>2624</v>
      </c>
      <c r="AN198" s="223" t="s">
        <v>2624</v>
      </c>
      <c r="AO198" s="223" t="s">
        <v>2624</v>
      </c>
      <c r="AP198" s="223" t="s">
        <v>2624</v>
      </c>
      <c r="AQ198" s="223" t="s">
        <v>2624</v>
      </c>
      <c r="AR198" s="223" t="s">
        <v>2624</v>
      </c>
      <c r="AS198" s="223" t="s">
        <v>2624</v>
      </c>
      <c r="AT198" s="223" t="s">
        <v>2624</v>
      </c>
      <c r="AU198" s="223" t="s">
        <v>2624</v>
      </c>
    </row>
    <row r="199" spans="1:47" ht="241.5" hidden="1">
      <c r="B199" s="215" t="s">
        <v>3243</v>
      </c>
      <c r="C199" s="216" t="s">
        <v>3244</v>
      </c>
      <c r="D199" s="216" t="s">
        <v>2619</v>
      </c>
      <c r="E199" s="216" t="s">
        <v>2619</v>
      </c>
      <c r="F199" s="216" t="s">
        <v>3033</v>
      </c>
      <c r="G199" s="216" t="s">
        <v>3245</v>
      </c>
      <c r="H199" s="216" t="s">
        <v>3246</v>
      </c>
      <c r="I199" s="216" t="s">
        <v>2623</v>
      </c>
      <c r="J199" s="219">
        <v>20</v>
      </c>
      <c r="K199" s="219">
        <v>24</v>
      </c>
      <c r="L199" s="219">
        <v>22</v>
      </c>
      <c r="M199" s="219">
        <v>24</v>
      </c>
      <c r="N199" s="219">
        <v>25.53</v>
      </c>
      <c r="O199" s="219">
        <v>29.024999999999999</v>
      </c>
      <c r="P199" s="219">
        <v>28.791</v>
      </c>
      <c r="Q199" s="219">
        <v>32.247999999999998</v>
      </c>
      <c r="R199" s="219">
        <v>35.591999999999999</v>
      </c>
      <c r="S199" s="217">
        <v>8.5920000000000005</v>
      </c>
      <c r="T199" s="218">
        <v>8.5920000000000005</v>
      </c>
      <c r="U199" s="218">
        <v>8.5920000000000005</v>
      </c>
      <c r="V199" s="218">
        <v>8.5920000000000005</v>
      </c>
      <c r="W199" s="218">
        <v>8.5920000000000005</v>
      </c>
      <c r="X199" s="218">
        <v>8.5920000000000005</v>
      </c>
      <c r="Y199" s="218">
        <v>8.5920000000000005</v>
      </c>
      <c r="Z199" s="218">
        <v>8.5920000000000005</v>
      </c>
      <c r="AA199" s="218">
        <v>8.5920000000000005</v>
      </c>
      <c r="AB199" s="218">
        <v>8.5920000000000005</v>
      </c>
      <c r="AC199" s="218">
        <v>8.5920000000000005</v>
      </c>
      <c r="AD199" s="219" t="s">
        <v>2624</v>
      </c>
      <c r="AE199" s="219" t="s">
        <v>2624</v>
      </c>
      <c r="AF199" s="219" t="s">
        <v>2624</v>
      </c>
      <c r="AG199" s="219" t="s">
        <v>2624</v>
      </c>
      <c r="AH199" s="219" t="s">
        <v>2624</v>
      </c>
      <c r="AI199" s="219" t="s">
        <v>2624</v>
      </c>
      <c r="AJ199" s="219" t="s">
        <v>2624</v>
      </c>
      <c r="AK199" s="219" t="s">
        <v>2624</v>
      </c>
      <c r="AL199" s="219" t="s">
        <v>2624</v>
      </c>
      <c r="AM199" s="219" t="s">
        <v>2624</v>
      </c>
      <c r="AN199" s="219" t="s">
        <v>2624</v>
      </c>
      <c r="AO199" s="219" t="s">
        <v>2624</v>
      </c>
      <c r="AP199" s="219" t="s">
        <v>2624</v>
      </c>
      <c r="AQ199" s="219" t="s">
        <v>2624</v>
      </c>
      <c r="AR199" s="219" t="s">
        <v>2624</v>
      </c>
      <c r="AS199" s="219" t="s">
        <v>2624</v>
      </c>
      <c r="AT199" s="219" t="s">
        <v>2624</v>
      </c>
      <c r="AU199" s="219" t="s">
        <v>2624</v>
      </c>
    </row>
    <row r="200" spans="1:47" ht="241.5" hidden="1">
      <c r="B200" s="220" t="s">
        <v>3247</v>
      </c>
      <c r="C200" s="221" t="s">
        <v>3248</v>
      </c>
      <c r="D200" s="221" t="s">
        <v>2619</v>
      </c>
      <c r="E200" s="221" t="s">
        <v>2619</v>
      </c>
      <c r="F200" s="221" t="s">
        <v>3033</v>
      </c>
      <c r="G200" s="221" t="s">
        <v>3249</v>
      </c>
      <c r="H200" s="221" t="s">
        <v>3246</v>
      </c>
      <c r="I200" s="221" t="s">
        <v>2623</v>
      </c>
      <c r="J200" s="223">
        <v>5</v>
      </c>
      <c r="K200" s="223">
        <v>3</v>
      </c>
      <c r="L200" s="223">
        <v>7</v>
      </c>
      <c r="M200" s="223">
        <v>10</v>
      </c>
      <c r="N200" s="223">
        <v>6.63</v>
      </c>
      <c r="O200" s="223">
        <v>11.202999999999999</v>
      </c>
      <c r="P200" s="223">
        <v>2.1080000000000001</v>
      </c>
      <c r="Q200" s="223">
        <v>1.2250000000000001</v>
      </c>
      <c r="R200" s="223">
        <v>4.8819999999999997</v>
      </c>
      <c r="S200" s="223" t="s">
        <v>2624</v>
      </c>
      <c r="T200" s="223" t="s">
        <v>2624</v>
      </c>
      <c r="U200" s="223" t="s">
        <v>2624</v>
      </c>
      <c r="V200" s="223" t="s">
        <v>2624</v>
      </c>
      <c r="W200" s="223" t="s">
        <v>2624</v>
      </c>
      <c r="X200" s="223" t="s">
        <v>2624</v>
      </c>
      <c r="Y200" s="223" t="s">
        <v>2624</v>
      </c>
      <c r="Z200" s="223" t="s">
        <v>2624</v>
      </c>
      <c r="AA200" s="223" t="s">
        <v>2624</v>
      </c>
      <c r="AB200" s="223" t="s">
        <v>2624</v>
      </c>
      <c r="AC200" s="223" t="s">
        <v>2624</v>
      </c>
      <c r="AD200" s="223" t="s">
        <v>2624</v>
      </c>
      <c r="AE200" s="223" t="s">
        <v>2624</v>
      </c>
      <c r="AF200" s="223" t="s">
        <v>2624</v>
      </c>
      <c r="AG200" s="223" t="s">
        <v>2624</v>
      </c>
      <c r="AH200" s="223" t="s">
        <v>2624</v>
      </c>
      <c r="AI200" s="223" t="s">
        <v>2624</v>
      </c>
      <c r="AJ200" s="223" t="s">
        <v>2624</v>
      </c>
      <c r="AK200" s="223" t="s">
        <v>2624</v>
      </c>
      <c r="AL200" s="223" t="s">
        <v>2624</v>
      </c>
      <c r="AM200" s="223" t="s">
        <v>2624</v>
      </c>
      <c r="AN200" s="223" t="s">
        <v>2624</v>
      </c>
      <c r="AO200" s="223" t="s">
        <v>2624</v>
      </c>
      <c r="AP200" s="223" t="s">
        <v>2624</v>
      </c>
      <c r="AQ200" s="223" t="s">
        <v>2624</v>
      </c>
      <c r="AR200" s="223" t="s">
        <v>2624</v>
      </c>
      <c r="AS200" s="223" t="s">
        <v>2624</v>
      </c>
      <c r="AT200" s="223" t="s">
        <v>2624</v>
      </c>
      <c r="AU200" s="223" t="s">
        <v>2624</v>
      </c>
    </row>
    <row r="201" spans="1:47" ht="241.5" hidden="1">
      <c r="B201" s="215" t="s">
        <v>3250</v>
      </c>
      <c r="C201" s="216" t="s">
        <v>3251</v>
      </c>
      <c r="D201" s="216" t="s">
        <v>2619</v>
      </c>
      <c r="E201" s="216" t="s">
        <v>2619</v>
      </c>
      <c r="F201" s="216" t="s">
        <v>3033</v>
      </c>
      <c r="G201" s="216" t="s">
        <v>3252</v>
      </c>
      <c r="H201" s="216" t="s">
        <v>3246</v>
      </c>
      <c r="I201" s="216" t="s">
        <v>2623</v>
      </c>
      <c r="J201" s="219">
        <v>2485</v>
      </c>
      <c r="K201" s="219">
        <v>2542</v>
      </c>
      <c r="L201" s="219">
        <v>2813</v>
      </c>
      <c r="M201" s="219">
        <v>2947</v>
      </c>
      <c r="N201" s="219">
        <v>3059.6</v>
      </c>
      <c r="O201" s="219">
        <v>3062.1</v>
      </c>
      <c r="P201" s="219">
        <v>2929.9</v>
      </c>
      <c r="Q201" s="219">
        <v>2686.9</v>
      </c>
      <c r="R201" s="219">
        <v>2650.2</v>
      </c>
      <c r="S201" s="219" t="s">
        <v>2624</v>
      </c>
      <c r="T201" s="219" t="s">
        <v>2624</v>
      </c>
      <c r="U201" s="219" t="s">
        <v>2624</v>
      </c>
      <c r="V201" s="219" t="s">
        <v>2624</v>
      </c>
      <c r="W201" s="219" t="s">
        <v>2624</v>
      </c>
      <c r="X201" s="219" t="s">
        <v>2624</v>
      </c>
      <c r="Y201" s="219" t="s">
        <v>2624</v>
      </c>
      <c r="Z201" s="219" t="s">
        <v>2624</v>
      </c>
      <c r="AA201" s="219" t="s">
        <v>2624</v>
      </c>
      <c r="AB201" s="219" t="s">
        <v>2624</v>
      </c>
      <c r="AC201" s="219" t="s">
        <v>2624</v>
      </c>
      <c r="AD201" s="219" t="s">
        <v>2624</v>
      </c>
      <c r="AE201" s="219" t="s">
        <v>2624</v>
      </c>
      <c r="AF201" s="219" t="s">
        <v>2624</v>
      </c>
      <c r="AG201" s="219" t="s">
        <v>2624</v>
      </c>
      <c r="AH201" s="219" t="s">
        <v>2624</v>
      </c>
      <c r="AI201" s="219" t="s">
        <v>2624</v>
      </c>
      <c r="AJ201" s="219" t="s">
        <v>2624</v>
      </c>
      <c r="AK201" s="219" t="s">
        <v>2624</v>
      </c>
      <c r="AL201" s="219" t="s">
        <v>2624</v>
      </c>
      <c r="AM201" s="219" t="s">
        <v>2624</v>
      </c>
      <c r="AN201" s="219" t="s">
        <v>2624</v>
      </c>
      <c r="AO201" s="219" t="s">
        <v>2624</v>
      </c>
      <c r="AP201" s="219" t="s">
        <v>2624</v>
      </c>
      <c r="AQ201" s="219" t="s">
        <v>2624</v>
      </c>
      <c r="AR201" s="219" t="s">
        <v>2624</v>
      </c>
      <c r="AS201" s="219" t="s">
        <v>2624</v>
      </c>
      <c r="AT201" s="219" t="s">
        <v>2624</v>
      </c>
      <c r="AU201" s="219" t="s">
        <v>2624</v>
      </c>
    </row>
    <row r="202" spans="1:47" ht="241.5" hidden="1">
      <c r="B202" s="220" t="s">
        <v>3253</v>
      </c>
      <c r="C202" s="221" t="s">
        <v>3254</v>
      </c>
      <c r="D202" s="221" t="s">
        <v>2619</v>
      </c>
      <c r="E202" s="221" t="s">
        <v>2619</v>
      </c>
      <c r="F202" s="221" t="s">
        <v>3033</v>
      </c>
      <c r="G202" s="221" t="s">
        <v>3255</v>
      </c>
      <c r="H202" s="221" t="s">
        <v>3246</v>
      </c>
      <c r="I202" s="221" t="s">
        <v>2623</v>
      </c>
      <c r="J202" s="223">
        <v>2480</v>
      </c>
      <c r="K202" s="223">
        <v>2539</v>
      </c>
      <c r="L202" s="223">
        <v>2806</v>
      </c>
      <c r="M202" s="223">
        <v>2937</v>
      </c>
      <c r="N202" s="223">
        <v>3053</v>
      </c>
      <c r="O202" s="223">
        <v>3050.9</v>
      </c>
      <c r="P202" s="223">
        <v>2927.8</v>
      </c>
      <c r="Q202" s="223">
        <v>2685.7</v>
      </c>
      <c r="R202" s="223">
        <v>2645.3</v>
      </c>
      <c r="S202" s="223" t="s">
        <v>2624</v>
      </c>
      <c r="T202" s="223" t="s">
        <v>2624</v>
      </c>
      <c r="U202" s="223" t="s">
        <v>2624</v>
      </c>
      <c r="V202" s="223" t="s">
        <v>2624</v>
      </c>
      <c r="W202" s="223" t="s">
        <v>2624</v>
      </c>
      <c r="X202" s="223" t="s">
        <v>2624</v>
      </c>
      <c r="Y202" s="223" t="s">
        <v>2624</v>
      </c>
      <c r="Z202" s="223" t="s">
        <v>2624</v>
      </c>
      <c r="AA202" s="223" t="s">
        <v>2624</v>
      </c>
      <c r="AB202" s="223" t="s">
        <v>2624</v>
      </c>
      <c r="AC202" s="223" t="s">
        <v>2624</v>
      </c>
      <c r="AD202" s="223" t="s">
        <v>2624</v>
      </c>
      <c r="AE202" s="223" t="s">
        <v>2624</v>
      </c>
      <c r="AF202" s="223" t="s">
        <v>2624</v>
      </c>
      <c r="AG202" s="223" t="s">
        <v>2624</v>
      </c>
      <c r="AH202" s="223" t="s">
        <v>2624</v>
      </c>
      <c r="AI202" s="223" t="s">
        <v>2624</v>
      </c>
      <c r="AJ202" s="223" t="s">
        <v>2624</v>
      </c>
      <c r="AK202" s="223" t="s">
        <v>2624</v>
      </c>
      <c r="AL202" s="223" t="s">
        <v>2624</v>
      </c>
      <c r="AM202" s="223" t="s">
        <v>2624</v>
      </c>
      <c r="AN202" s="223" t="s">
        <v>2624</v>
      </c>
      <c r="AO202" s="223" t="s">
        <v>2624</v>
      </c>
      <c r="AP202" s="223" t="s">
        <v>2624</v>
      </c>
      <c r="AQ202" s="223" t="s">
        <v>2624</v>
      </c>
      <c r="AR202" s="223" t="s">
        <v>2624</v>
      </c>
      <c r="AS202" s="223" t="s">
        <v>2624</v>
      </c>
      <c r="AT202" s="223" t="s">
        <v>2624</v>
      </c>
      <c r="AU202" s="223" t="s">
        <v>2624</v>
      </c>
    </row>
    <row r="203" spans="1:47" ht="157.5" hidden="1">
      <c r="B203" s="215" t="s">
        <v>3256</v>
      </c>
      <c r="C203" s="216" t="s">
        <v>3257</v>
      </c>
      <c r="D203" s="216" t="s">
        <v>2619</v>
      </c>
      <c r="E203" s="216" t="s">
        <v>2619</v>
      </c>
      <c r="F203" s="216" t="s">
        <v>3023</v>
      </c>
      <c r="G203" s="216" t="s">
        <v>3258</v>
      </c>
      <c r="H203" s="216" t="s">
        <v>2619</v>
      </c>
      <c r="I203" s="216" t="s">
        <v>2623</v>
      </c>
      <c r="J203" s="219">
        <v>95.228999999999999</v>
      </c>
      <c r="K203" s="219">
        <v>95.596999999999994</v>
      </c>
      <c r="L203" s="219">
        <v>96.025000000000006</v>
      </c>
      <c r="M203" s="219">
        <v>95.367999999999995</v>
      </c>
      <c r="N203" s="219">
        <v>93.346000000000004</v>
      </c>
      <c r="O203" s="219">
        <v>91.498000000000005</v>
      </c>
      <c r="P203" s="219">
        <v>88.781000000000006</v>
      </c>
      <c r="Q203" s="219">
        <v>87.29</v>
      </c>
      <c r="R203" s="219" t="s">
        <v>2624</v>
      </c>
      <c r="S203" s="219" t="s">
        <v>2624</v>
      </c>
      <c r="T203" s="219" t="s">
        <v>2624</v>
      </c>
      <c r="U203" s="219" t="s">
        <v>2624</v>
      </c>
      <c r="V203" s="219" t="s">
        <v>2624</v>
      </c>
      <c r="W203" s="219" t="s">
        <v>2624</v>
      </c>
      <c r="X203" s="219" t="s">
        <v>2624</v>
      </c>
      <c r="Y203" s="219" t="s">
        <v>2624</v>
      </c>
      <c r="Z203" s="219" t="s">
        <v>2624</v>
      </c>
      <c r="AA203" s="219" t="s">
        <v>2624</v>
      </c>
      <c r="AB203" s="219" t="s">
        <v>2624</v>
      </c>
      <c r="AC203" s="219" t="s">
        <v>2624</v>
      </c>
      <c r="AD203" s="219" t="s">
        <v>2624</v>
      </c>
      <c r="AE203" s="219" t="s">
        <v>2624</v>
      </c>
      <c r="AF203" s="219" t="s">
        <v>2624</v>
      </c>
      <c r="AG203" s="219" t="s">
        <v>2624</v>
      </c>
      <c r="AH203" s="219" t="s">
        <v>2624</v>
      </c>
      <c r="AI203" s="219" t="s">
        <v>2624</v>
      </c>
      <c r="AJ203" s="219" t="s">
        <v>2624</v>
      </c>
      <c r="AK203" s="219" t="s">
        <v>2624</v>
      </c>
      <c r="AL203" s="219" t="s">
        <v>2624</v>
      </c>
      <c r="AM203" s="219" t="s">
        <v>2624</v>
      </c>
      <c r="AN203" s="219" t="s">
        <v>2624</v>
      </c>
      <c r="AO203" s="219" t="s">
        <v>2624</v>
      </c>
      <c r="AP203" s="219" t="s">
        <v>2624</v>
      </c>
      <c r="AQ203" s="219" t="s">
        <v>2624</v>
      </c>
      <c r="AR203" s="219" t="s">
        <v>2624</v>
      </c>
      <c r="AS203" s="219" t="s">
        <v>2624</v>
      </c>
      <c r="AT203" s="219" t="s">
        <v>2624</v>
      </c>
      <c r="AU203" s="219" t="s">
        <v>2624</v>
      </c>
    </row>
    <row r="204" spans="1:47" ht="21" hidden="1">
      <c r="B204" s="220" t="s">
        <v>3259</v>
      </c>
      <c r="C204" s="221" t="s">
        <v>3260</v>
      </c>
      <c r="D204" s="221" t="s">
        <v>2619</v>
      </c>
      <c r="E204" s="221" t="s">
        <v>2619</v>
      </c>
      <c r="F204" s="221" t="s">
        <v>3261</v>
      </c>
      <c r="G204" s="221" t="s">
        <v>3262</v>
      </c>
      <c r="H204" s="221" t="s">
        <v>2619</v>
      </c>
      <c r="I204" s="221" t="s">
        <v>2623</v>
      </c>
      <c r="J204" s="223">
        <v>2959</v>
      </c>
      <c r="K204" s="223">
        <v>2959</v>
      </c>
      <c r="L204" s="223">
        <v>2959</v>
      </c>
      <c r="M204" s="223">
        <v>2959</v>
      </c>
      <c r="N204" s="223">
        <v>2959</v>
      </c>
      <c r="O204" s="223" t="s">
        <v>2624</v>
      </c>
      <c r="P204" s="223" t="s">
        <v>2624</v>
      </c>
      <c r="Q204" s="223" t="s">
        <v>2624</v>
      </c>
      <c r="R204" s="223" t="s">
        <v>2624</v>
      </c>
      <c r="S204" s="223" t="s">
        <v>2624</v>
      </c>
      <c r="T204" s="223" t="s">
        <v>2624</v>
      </c>
      <c r="U204" s="223" t="s">
        <v>2624</v>
      </c>
      <c r="V204" s="223" t="s">
        <v>2624</v>
      </c>
      <c r="W204" s="223" t="s">
        <v>2624</v>
      </c>
      <c r="X204" s="223" t="s">
        <v>2624</v>
      </c>
      <c r="Y204" s="223" t="s">
        <v>2624</v>
      </c>
      <c r="Z204" s="223" t="s">
        <v>2624</v>
      </c>
      <c r="AA204" s="223" t="s">
        <v>2624</v>
      </c>
      <c r="AB204" s="223" t="s">
        <v>2624</v>
      </c>
      <c r="AC204" s="223" t="s">
        <v>2624</v>
      </c>
      <c r="AD204" s="223" t="s">
        <v>2624</v>
      </c>
      <c r="AE204" s="223" t="s">
        <v>2624</v>
      </c>
      <c r="AF204" s="223" t="s">
        <v>2624</v>
      </c>
      <c r="AG204" s="223" t="s">
        <v>2624</v>
      </c>
      <c r="AH204" s="223" t="s">
        <v>2624</v>
      </c>
      <c r="AI204" s="223" t="s">
        <v>2624</v>
      </c>
      <c r="AJ204" s="223" t="s">
        <v>2624</v>
      </c>
      <c r="AK204" s="223" t="s">
        <v>2624</v>
      </c>
      <c r="AL204" s="223" t="s">
        <v>2624</v>
      </c>
      <c r="AM204" s="223" t="s">
        <v>2624</v>
      </c>
      <c r="AN204" s="223" t="s">
        <v>2624</v>
      </c>
      <c r="AO204" s="223" t="s">
        <v>2624</v>
      </c>
      <c r="AP204" s="223" t="s">
        <v>2624</v>
      </c>
      <c r="AQ204" s="223" t="s">
        <v>2624</v>
      </c>
      <c r="AR204" s="223" t="s">
        <v>2624</v>
      </c>
      <c r="AS204" s="223" t="s">
        <v>2624</v>
      </c>
      <c r="AT204" s="223" t="s">
        <v>2624</v>
      </c>
      <c r="AU204" s="223" t="s">
        <v>2624</v>
      </c>
    </row>
    <row r="205" spans="1:47" ht="63" hidden="1">
      <c r="B205" s="215" t="s">
        <v>3263</v>
      </c>
      <c r="C205" s="216" t="s">
        <v>3264</v>
      </c>
      <c r="D205" s="216" t="s">
        <v>2834</v>
      </c>
      <c r="E205" s="216" t="s">
        <v>2809</v>
      </c>
      <c r="F205" s="216" t="s">
        <v>3090</v>
      </c>
      <c r="G205" s="216" t="s">
        <v>3265</v>
      </c>
      <c r="H205" s="216" t="s">
        <v>3266</v>
      </c>
      <c r="I205" s="216" t="s">
        <v>2623</v>
      </c>
      <c r="J205" s="219">
        <v>83583</v>
      </c>
      <c r="K205" s="217">
        <v>86660</v>
      </c>
      <c r="L205" s="217">
        <v>87770</v>
      </c>
      <c r="M205" s="217">
        <v>90680</v>
      </c>
      <c r="N205" s="217">
        <v>109100</v>
      </c>
      <c r="O205" s="217">
        <v>111300</v>
      </c>
      <c r="P205" s="217">
        <v>116000</v>
      </c>
      <c r="Q205" s="217">
        <v>136300</v>
      </c>
      <c r="R205" s="217">
        <v>138400</v>
      </c>
      <c r="S205" s="217">
        <v>125900</v>
      </c>
      <c r="T205" s="218">
        <v>145900</v>
      </c>
      <c r="U205" s="218">
        <v>153200</v>
      </c>
      <c r="V205" s="218">
        <v>166300</v>
      </c>
      <c r="W205" s="218">
        <v>172700</v>
      </c>
      <c r="X205" s="218">
        <v>179700</v>
      </c>
      <c r="Y205" s="219" t="s">
        <v>2624</v>
      </c>
      <c r="Z205" s="219" t="s">
        <v>2624</v>
      </c>
      <c r="AA205" s="219" t="s">
        <v>2624</v>
      </c>
      <c r="AB205" s="219" t="s">
        <v>2624</v>
      </c>
      <c r="AC205" s="219" t="s">
        <v>2624</v>
      </c>
      <c r="AD205" s="219" t="s">
        <v>2624</v>
      </c>
      <c r="AE205" s="219" t="s">
        <v>2624</v>
      </c>
      <c r="AF205" s="219" t="s">
        <v>2624</v>
      </c>
      <c r="AG205" s="219" t="s">
        <v>2624</v>
      </c>
      <c r="AH205" s="219" t="s">
        <v>2624</v>
      </c>
      <c r="AI205" s="219" t="s">
        <v>2624</v>
      </c>
      <c r="AJ205" s="219" t="s">
        <v>2624</v>
      </c>
      <c r="AK205" s="219" t="s">
        <v>2624</v>
      </c>
      <c r="AL205" s="219" t="s">
        <v>2624</v>
      </c>
      <c r="AM205" s="219" t="s">
        <v>2624</v>
      </c>
      <c r="AN205" s="219" t="s">
        <v>2624</v>
      </c>
      <c r="AO205" s="219" t="s">
        <v>2624</v>
      </c>
      <c r="AP205" s="219" t="s">
        <v>2624</v>
      </c>
      <c r="AQ205" s="219" t="s">
        <v>2624</v>
      </c>
      <c r="AR205" s="219" t="s">
        <v>2624</v>
      </c>
      <c r="AS205" s="219" t="s">
        <v>2624</v>
      </c>
      <c r="AT205" s="219" t="s">
        <v>2624</v>
      </c>
      <c r="AU205" s="219" t="s">
        <v>2624</v>
      </c>
    </row>
    <row r="206" spans="1:47" ht="52.5" hidden="1">
      <c r="B206" s="220" t="s">
        <v>3267</v>
      </c>
      <c r="C206" s="221" t="s">
        <v>3268</v>
      </c>
      <c r="D206" s="221" t="s">
        <v>2619</v>
      </c>
      <c r="E206" s="221" t="s">
        <v>2619</v>
      </c>
      <c r="F206" s="221" t="s">
        <v>3008</v>
      </c>
      <c r="G206" s="221" t="s">
        <v>3269</v>
      </c>
      <c r="H206" s="221" t="s">
        <v>2619</v>
      </c>
      <c r="I206" s="221" t="s">
        <v>2623</v>
      </c>
      <c r="J206" s="223">
        <v>-0.30599999999999999</v>
      </c>
      <c r="K206" s="223">
        <v>-0.33600000000000002</v>
      </c>
      <c r="L206" s="223">
        <v>-0.34</v>
      </c>
      <c r="M206" s="223">
        <v>-0.38500000000000001</v>
      </c>
      <c r="N206" s="223">
        <v>-0.42899999999999999</v>
      </c>
      <c r="O206" s="223">
        <v>-0.47299999999999998</v>
      </c>
      <c r="P206" s="223">
        <v>-0.372</v>
      </c>
      <c r="Q206" s="223">
        <v>-0.214</v>
      </c>
      <c r="R206" s="223">
        <v>-0.22800000000000001</v>
      </c>
      <c r="S206" s="222">
        <v>-0.2</v>
      </c>
      <c r="T206" s="218">
        <v>-0.2</v>
      </c>
      <c r="U206" s="218">
        <v>-0.2</v>
      </c>
      <c r="V206" s="218">
        <v>-0.2</v>
      </c>
      <c r="W206" s="218">
        <v>-0.2</v>
      </c>
      <c r="X206" s="218">
        <v>-0.2</v>
      </c>
      <c r="Y206" s="223" t="s">
        <v>2624</v>
      </c>
      <c r="Z206" s="223" t="s">
        <v>2624</v>
      </c>
      <c r="AA206" s="223" t="s">
        <v>2624</v>
      </c>
      <c r="AB206" s="223" t="s">
        <v>2624</v>
      </c>
      <c r="AC206" s="223" t="s">
        <v>2624</v>
      </c>
      <c r="AD206" s="223" t="s">
        <v>2624</v>
      </c>
      <c r="AE206" s="223" t="s">
        <v>2624</v>
      </c>
      <c r="AF206" s="223" t="s">
        <v>2624</v>
      </c>
      <c r="AG206" s="223" t="s">
        <v>2624</v>
      </c>
      <c r="AH206" s="223" t="s">
        <v>2624</v>
      </c>
      <c r="AI206" s="223" t="s">
        <v>2624</v>
      </c>
      <c r="AJ206" s="223" t="s">
        <v>2624</v>
      </c>
      <c r="AK206" s="223" t="s">
        <v>2624</v>
      </c>
      <c r="AL206" s="223" t="s">
        <v>2624</v>
      </c>
      <c r="AM206" s="223" t="s">
        <v>2624</v>
      </c>
      <c r="AN206" s="223" t="s">
        <v>2624</v>
      </c>
      <c r="AO206" s="223" t="s">
        <v>2624</v>
      </c>
      <c r="AP206" s="223" t="s">
        <v>2624</v>
      </c>
      <c r="AQ206" s="223" t="s">
        <v>2624</v>
      </c>
      <c r="AR206" s="223" t="s">
        <v>2624</v>
      </c>
      <c r="AS206" s="223" t="s">
        <v>2624</v>
      </c>
      <c r="AT206" s="223" t="s">
        <v>2624</v>
      </c>
      <c r="AU206" s="223" t="s">
        <v>2624</v>
      </c>
    </row>
    <row r="207" spans="1:47" ht="126" hidden="1">
      <c r="B207" s="215" t="s">
        <v>3270</v>
      </c>
      <c r="C207" s="216" t="s">
        <v>3271</v>
      </c>
      <c r="D207" s="216" t="s">
        <v>2834</v>
      </c>
      <c r="E207" s="216" t="s">
        <v>2784</v>
      </c>
      <c r="F207" s="216" t="s">
        <v>3090</v>
      </c>
      <c r="G207" s="216" t="s">
        <v>3272</v>
      </c>
      <c r="H207" s="216" t="s">
        <v>3273</v>
      </c>
      <c r="I207" s="216" t="s">
        <v>2623</v>
      </c>
      <c r="J207" s="219">
        <v>-4.1893000000000002</v>
      </c>
      <c r="K207" s="219">
        <v>-4.9847000000000001</v>
      </c>
      <c r="L207" s="219">
        <v>-4.9851999999999999</v>
      </c>
      <c r="M207" s="219">
        <v>-5.7667000000000002</v>
      </c>
      <c r="N207" s="219">
        <v>-6.9648000000000003</v>
      </c>
      <c r="O207" s="219">
        <v>-8.1528000000000009</v>
      </c>
      <c r="P207" s="219">
        <v>-6.1467000000000001</v>
      </c>
      <c r="Q207" s="219">
        <v>-3.5194000000000001</v>
      </c>
      <c r="R207" s="219">
        <v>-4.1248999999999993</v>
      </c>
      <c r="S207" s="217">
        <v>-3.8250000000000002</v>
      </c>
      <c r="T207" s="218">
        <v>-4.0890000000000004</v>
      </c>
      <c r="U207" s="218">
        <v>-4.3788</v>
      </c>
      <c r="V207" s="218">
        <v>-4.7210000000000001</v>
      </c>
      <c r="W207" s="218">
        <v>-4.9513000000000007</v>
      </c>
      <c r="X207" s="218">
        <v>-5.0887000000000002</v>
      </c>
      <c r="Y207" s="219" t="s">
        <v>2624</v>
      </c>
      <c r="Z207" s="219" t="s">
        <v>2624</v>
      </c>
      <c r="AA207" s="219" t="s">
        <v>2624</v>
      </c>
      <c r="AB207" s="219" t="s">
        <v>2624</v>
      </c>
      <c r="AC207" s="219" t="s">
        <v>2624</v>
      </c>
      <c r="AD207" s="219" t="s">
        <v>2624</v>
      </c>
      <c r="AE207" s="219" t="s">
        <v>2624</v>
      </c>
      <c r="AF207" s="219" t="s">
        <v>2624</v>
      </c>
      <c r="AG207" s="219" t="s">
        <v>2624</v>
      </c>
      <c r="AH207" s="219" t="s">
        <v>2624</v>
      </c>
      <c r="AI207" s="219" t="s">
        <v>2624</v>
      </c>
      <c r="AJ207" s="219" t="s">
        <v>2624</v>
      </c>
      <c r="AK207" s="219" t="s">
        <v>2624</v>
      </c>
      <c r="AL207" s="219" t="s">
        <v>2624</v>
      </c>
      <c r="AM207" s="219" t="s">
        <v>2624</v>
      </c>
      <c r="AN207" s="219" t="s">
        <v>2624</v>
      </c>
      <c r="AO207" s="219" t="s">
        <v>2624</v>
      </c>
      <c r="AP207" s="219" t="s">
        <v>2624</v>
      </c>
      <c r="AQ207" s="219" t="s">
        <v>2624</v>
      </c>
      <c r="AR207" s="219" t="s">
        <v>2624</v>
      </c>
      <c r="AS207" s="219" t="s">
        <v>2624</v>
      </c>
      <c r="AT207" s="219" t="s">
        <v>2624</v>
      </c>
      <c r="AU207" s="219" t="s">
        <v>2624</v>
      </c>
    </row>
    <row r="208" spans="1:47" ht="126" hidden="1">
      <c r="B208" s="220" t="s">
        <v>3274</v>
      </c>
      <c r="C208" s="221" t="s">
        <v>3275</v>
      </c>
      <c r="D208" s="221" t="s">
        <v>2834</v>
      </c>
      <c r="E208" s="221" t="s">
        <v>2784</v>
      </c>
      <c r="F208" s="221" t="s">
        <v>3090</v>
      </c>
      <c r="G208" s="221" t="s">
        <v>3276</v>
      </c>
      <c r="H208" s="221" t="s">
        <v>3273</v>
      </c>
      <c r="I208" s="221" t="s">
        <v>2623</v>
      </c>
      <c r="J208" s="223">
        <v>8.7786000000000008</v>
      </c>
      <c r="K208" s="223">
        <v>8.873899999999999</v>
      </c>
      <c r="L208" s="223">
        <v>8.8444000000000003</v>
      </c>
      <c r="M208" s="223">
        <v>8.742700000000001</v>
      </c>
      <c r="N208" s="223">
        <v>9.7067000000000014</v>
      </c>
      <c r="O208" s="223">
        <v>9.476799999999999</v>
      </c>
      <c r="P208" s="223">
        <v>10.4283</v>
      </c>
      <c r="Q208" s="223">
        <v>10.1883</v>
      </c>
      <c r="R208" s="223">
        <v>10.041600000000001</v>
      </c>
      <c r="S208" s="222">
        <v>9.311399999999999</v>
      </c>
      <c r="T208" s="218">
        <v>9.9542999999999999</v>
      </c>
      <c r="U208" s="218">
        <v>10.659700000000001</v>
      </c>
      <c r="V208" s="218">
        <v>11.492700000000001</v>
      </c>
      <c r="W208" s="218">
        <v>12.0534</v>
      </c>
      <c r="X208" s="218">
        <v>12.387700000000001</v>
      </c>
      <c r="Y208" s="223" t="s">
        <v>2624</v>
      </c>
      <c r="Z208" s="223" t="s">
        <v>2624</v>
      </c>
      <c r="AA208" s="223" t="s">
        <v>2624</v>
      </c>
      <c r="AB208" s="223" t="s">
        <v>2624</v>
      </c>
      <c r="AC208" s="223" t="s">
        <v>2624</v>
      </c>
      <c r="AD208" s="223" t="s">
        <v>2624</v>
      </c>
      <c r="AE208" s="223" t="s">
        <v>2624</v>
      </c>
      <c r="AF208" s="223" t="s">
        <v>2624</v>
      </c>
      <c r="AG208" s="223" t="s">
        <v>2624</v>
      </c>
      <c r="AH208" s="223" t="s">
        <v>2624</v>
      </c>
      <c r="AI208" s="223" t="s">
        <v>2624</v>
      </c>
      <c r="AJ208" s="223" t="s">
        <v>2624</v>
      </c>
      <c r="AK208" s="223" t="s">
        <v>2624</v>
      </c>
      <c r="AL208" s="223" t="s">
        <v>2624</v>
      </c>
      <c r="AM208" s="223" t="s">
        <v>2624</v>
      </c>
      <c r="AN208" s="223" t="s">
        <v>2624</v>
      </c>
      <c r="AO208" s="223" t="s">
        <v>2624</v>
      </c>
      <c r="AP208" s="223" t="s">
        <v>2624</v>
      </c>
      <c r="AQ208" s="223" t="s">
        <v>2624</v>
      </c>
      <c r="AR208" s="223" t="s">
        <v>2624</v>
      </c>
      <c r="AS208" s="223" t="s">
        <v>2624</v>
      </c>
      <c r="AT208" s="223" t="s">
        <v>2624</v>
      </c>
      <c r="AU208" s="223" t="s">
        <v>2624</v>
      </c>
    </row>
    <row r="209" spans="2:47" ht="126" hidden="1">
      <c r="B209" s="215" t="s">
        <v>3277</v>
      </c>
      <c r="C209" s="216" t="s">
        <v>3278</v>
      </c>
      <c r="D209" s="216" t="s">
        <v>2834</v>
      </c>
      <c r="E209" s="216" t="s">
        <v>2784</v>
      </c>
      <c r="F209" s="216" t="s">
        <v>3090</v>
      </c>
      <c r="G209" s="216" t="s">
        <v>3279</v>
      </c>
      <c r="H209" s="216" t="s">
        <v>3273</v>
      </c>
      <c r="I209" s="216" t="s">
        <v>2623</v>
      </c>
      <c r="J209" s="219">
        <v>-12.9679</v>
      </c>
      <c r="K209" s="219">
        <v>-13.858600000000001</v>
      </c>
      <c r="L209" s="219">
        <v>-13.829600000000001</v>
      </c>
      <c r="M209" s="219">
        <v>-14.509399999999999</v>
      </c>
      <c r="N209" s="219">
        <v>-16.671500000000002</v>
      </c>
      <c r="O209" s="219">
        <v>-17.6296</v>
      </c>
      <c r="P209" s="219">
        <v>-16.574999999999999</v>
      </c>
      <c r="Q209" s="219">
        <v>-13.707700000000001</v>
      </c>
      <c r="R209" s="219">
        <v>-14.166500000000001</v>
      </c>
      <c r="S209" s="217">
        <v>-13.1364</v>
      </c>
      <c r="T209" s="218">
        <v>-14.0433</v>
      </c>
      <c r="U209" s="218">
        <v>-15.038500000000001</v>
      </c>
      <c r="V209" s="218">
        <v>-16.213699999999999</v>
      </c>
      <c r="W209" s="218">
        <v>-17.0047</v>
      </c>
      <c r="X209" s="218">
        <v>-17.476400000000002</v>
      </c>
      <c r="Y209" s="219" t="s">
        <v>2624</v>
      </c>
      <c r="Z209" s="219" t="s">
        <v>2624</v>
      </c>
      <c r="AA209" s="219" t="s">
        <v>2624</v>
      </c>
      <c r="AB209" s="219" t="s">
        <v>2624</v>
      </c>
      <c r="AC209" s="219" t="s">
        <v>2624</v>
      </c>
      <c r="AD209" s="219" t="s">
        <v>2624</v>
      </c>
      <c r="AE209" s="219" t="s">
        <v>2624</v>
      </c>
      <c r="AF209" s="219" t="s">
        <v>2624</v>
      </c>
      <c r="AG209" s="219" t="s">
        <v>2624</v>
      </c>
      <c r="AH209" s="219" t="s">
        <v>2624</v>
      </c>
      <c r="AI209" s="219" t="s">
        <v>2624</v>
      </c>
      <c r="AJ209" s="219" t="s">
        <v>2624</v>
      </c>
      <c r="AK209" s="219" t="s">
        <v>2624</v>
      </c>
      <c r="AL209" s="219" t="s">
        <v>2624</v>
      </c>
      <c r="AM209" s="219" t="s">
        <v>2624</v>
      </c>
      <c r="AN209" s="219" t="s">
        <v>2624</v>
      </c>
      <c r="AO209" s="219" t="s">
        <v>2624</v>
      </c>
      <c r="AP209" s="219" t="s">
        <v>2624</v>
      </c>
      <c r="AQ209" s="219" t="s">
        <v>2624</v>
      </c>
      <c r="AR209" s="219" t="s">
        <v>2624</v>
      </c>
      <c r="AS209" s="219" t="s">
        <v>2624</v>
      </c>
      <c r="AT209" s="219" t="s">
        <v>2624</v>
      </c>
      <c r="AU209" s="219" t="s">
        <v>2624</v>
      </c>
    </row>
    <row r="210" spans="2:47" ht="52.5" hidden="1">
      <c r="B210" s="220" t="s">
        <v>3280</v>
      </c>
      <c r="C210" s="221" t="s">
        <v>3281</v>
      </c>
      <c r="D210" s="221" t="s">
        <v>2619</v>
      </c>
      <c r="E210" s="221" t="s">
        <v>2619</v>
      </c>
      <c r="F210" s="221" t="s">
        <v>3008</v>
      </c>
      <c r="G210" s="221" t="s">
        <v>3282</v>
      </c>
      <c r="H210" s="221" t="s">
        <v>2619</v>
      </c>
      <c r="I210" s="221" t="s">
        <v>2623</v>
      </c>
      <c r="J210" s="223">
        <v>5.6369999999999996</v>
      </c>
      <c r="K210" s="223">
        <v>5.593</v>
      </c>
      <c r="L210" s="223">
        <v>7.17</v>
      </c>
      <c r="M210" s="223">
        <v>6.53</v>
      </c>
      <c r="N210" s="223">
        <v>4.6349999999999998</v>
      </c>
      <c r="O210" s="223">
        <v>4.49</v>
      </c>
      <c r="P210" s="223">
        <v>3.6139999999999999</v>
      </c>
      <c r="Q210" s="223">
        <v>4.6159999999999997</v>
      </c>
      <c r="R210" s="223">
        <v>4.8760000000000003</v>
      </c>
      <c r="S210" s="222">
        <v>1.2</v>
      </c>
      <c r="T210" s="218">
        <v>2.2000000000000002</v>
      </c>
      <c r="U210" s="218">
        <v>2.5</v>
      </c>
      <c r="V210" s="218">
        <v>2.9</v>
      </c>
      <c r="W210" s="218">
        <v>2.9</v>
      </c>
      <c r="X210" s="218">
        <v>2.9</v>
      </c>
      <c r="Y210" s="223" t="s">
        <v>2624</v>
      </c>
      <c r="Z210" s="223" t="s">
        <v>2624</v>
      </c>
      <c r="AA210" s="223" t="s">
        <v>2624</v>
      </c>
      <c r="AB210" s="223" t="s">
        <v>2624</v>
      </c>
      <c r="AC210" s="223" t="s">
        <v>2624</v>
      </c>
      <c r="AD210" s="223" t="s">
        <v>2624</v>
      </c>
      <c r="AE210" s="223" t="s">
        <v>2624</v>
      </c>
      <c r="AF210" s="223" t="s">
        <v>2624</v>
      </c>
      <c r="AG210" s="223" t="s">
        <v>2624</v>
      </c>
      <c r="AH210" s="223" t="s">
        <v>2624</v>
      </c>
      <c r="AI210" s="223" t="s">
        <v>2624</v>
      </c>
      <c r="AJ210" s="223" t="s">
        <v>2624</v>
      </c>
      <c r="AK210" s="223" t="s">
        <v>2624</v>
      </c>
      <c r="AL210" s="223" t="s">
        <v>2624</v>
      </c>
      <c r="AM210" s="223" t="s">
        <v>2624</v>
      </c>
      <c r="AN210" s="223" t="s">
        <v>2624</v>
      </c>
      <c r="AO210" s="223" t="s">
        <v>2624</v>
      </c>
      <c r="AP210" s="223" t="s">
        <v>2624</v>
      </c>
      <c r="AQ210" s="223" t="s">
        <v>2624</v>
      </c>
      <c r="AR210" s="223" t="s">
        <v>2624</v>
      </c>
      <c r="AS210" s="223" t="s">
        <v>2624</v>
      </c>
      <c r="AT210" s="223" t="s">
        <v>2624</v>
      </c>
      <c r="AU210" s="223" t="s">
        <v>2624</v>
      </c>
    </row>
    <row r="211" spans="2:47" ht="126" hidden="1">
      <c r="B211" s="215" t="s">
        <v>3283</v>
      </c>
      <c r="C211" s="216" t="s">
        <v>3284</v>
      </c>
      <c r="D211" s="216" t="s">
        <v>2834</v>
      </c>
      <c r="E211" s="216" t="s">
        <v>2784</v>
      </c>
      <c r="F211" s="216" t="s">
        <v>3090</v>
      </c>
      <c r="G211" s="216" t="s">
        <v>3285</v>
      </c>
      <c r="H211" s="216" t="s">
        <v>3273</v>
      </c>
      <c r="I211" s="216" t="s">
        <v>2623</v>
      </c>
      <c r="J211" s="219">
        <v>77.258899999999997</v>
      </c>
      <c r="K211" s="219">
        <v>83.029600000000002</v>
      </c>
      <c r="L211" s="219">
        <v>105.11860000000001</v>
      </c>
      <c r="M211" s="219">
        <v>97.923699999999997</v>
      </c>
      <c r="N211" s="219">
        <v>75.230899999999991</v>
      </c>
      <c r="O211" s="219">
        <v>77.466499999999996</v>
      </c>
      <c r="P211" s="219">
        <v>59.676099999999998</v>
      </c>
      <c r="Q211" s="219">
        <v>75.902199999999993</v>
      </c>
      <c r="R211" s="219">
        <v>88.302199999999999</v>
      </c>
      <c r="S211" s="217">
        <v>19.883299999999998</v>
      </c>
      <c r="T211" s="218">
        <v>39.262800000000006</v>
      </c>
      <c r="U211" s="218">
        <v>47.926500000000004</v>
      </c>
      <c r="V211" s="218">
        <v>61.067800000000005</v>
      </c>
      <c r="W211" s="218">
        <v>63.084699999999998</v>
      </c>
      <c r="X211" s="218">
        <v>64.691100000000006</v>
      </c>
      <c r="Y211" s="219" t="s">
        <v>2624</v>
      </c>
      <c r="Z211" s="219" t="s">
        <v>2624</v>
      </c>
      <c r="AA211" s="219" t="s">
        <v>2624</v>
      </c>
      <c r="AB211" s="219" t="s">
        <v>2624</v>
      </c>
      <c r="AC211" s="219" t="s">
        <v>2624</v>
      </c>
      <c r="AD211" s="219" t="s">
        <v>2624</v>
      </c>
      <c r="AE211" s="219" t="s">
        <v>2624</v>
      </c>
      <c r="AF211" s="219" t="s">
        <v>2624</v>
      </c>
      <c r="AG211" s="219" t="s">
        <v>2624</v>
      </c>
      <c r="AH211" s="219" t="s">
        <v>2624</v>
      </c>
      <c r="AI211" s="219" t="s">
        <v>2624</v>
      </c>
      <c r="AJ211" s="219" t="s">
        <v>2624</v>
      </c>
      <c r="AK211" s="219" t="s">
        <v>2624</v>
      </c>
      <c r="AL211" s="219" t="s">
        <v>2624</v>
      </c>
      <c r="AM211" s="219" t="s">
        <v>2624</v>
      </c>
      <c r="AN211" s="219" t="s">
        <v>2624</v>
      </c>
      <c r="AO211" s="219" t="s">
        <v>2624</v>
      </c>
      <c r="AP211" s="219" t="s">
        <v>2624</v>
      </c>
      <c r="AQ211" s="219" t="s">
        <v>2624</v>
      </c>
      <c r="AR211" s="219" t="s">
        <v>2624</v>
      </c>
      <c r="AS211" s="219" t="s">
        <v>2624</v>
      </c>
      <c r="AT211" s="219" t="s">
        <v>2624</v>
      </c>
      <c r="AU211" s="219" t="s">
        <v>2624</v>
      </c>
    </row>
    <row r="212" spans="2:47" ht="73.5" hidden="1">
      <c r="B212" s="220" t="s">
        <v>3286</v>
      </c>
      <c r="C212" s="221" t="s">
        <v>3287</v>
      </c>
      <c r="D212" s="221" t="s">
        <v>2619</v>
      </c>
      <c r="E212" s="221" t="s">
        <v>2619</v>
      </c>
      <c r="F212" s="221" t="s">
        <v>2769</v>
      </c>
      <c r="G212" s="221" t="s">
        <v>3288</v>
      </c>
      <c r="H212" s="221" t="s">
        <v>2619</v>
      </c>
      <c r="I212" s="221" t="s">
        <v>2623</v>
      </c>
      <c r="J212" s="222">
        <v>4</v>
      </c>
      <c r="K212" s="222">
        <v>4</v>
      </c>
      <c r="L212" s="222">
        <v>4</v>
      </c>
      <c r="M212" s="222">
        <v>5</v>
      </c>
      <c r="N212" s="222">
        <v>5</v>
      </c>
      <c r="O212" s="222">
        <v>5</v>
      </c>
      <c r="P212" s="222">
        <v>5</v>
      </c>
      <c r="Q212" s="222">
        <v>5</v>
      </c>
      <c r="R212" s="222">
        <v>5</v>
      </c>
      <c r="S212" s="222">
        <v>5</v>
      </c>
      <c r="T212" s="218">
        <v>5</v>
      </c>
      <c r="U212" s="218">
        <v>5</v>
      </c>
      <c r="V212" s="218">
        <v>5</v>
      </c>
      <c r="W212" s="218">
        <v>5</v>
      </c>
      <c r="X212" s="218">
        <v>5</v>
      </c>
      <c r="Y212" s="223" t="s">
        <v>2624</v>
      </c>
      <c r="Z212" s="223" t="s">
        <v>2624</v>
      </c>
      <c r="AA212" s="223" t="s">
        <v>2624</v>
      </c>
      <c r="AB212" s="223" t="s">
        <v>2624</v>
      </c>
      <c r="AC212" s="223" t="s">
        <v>2624</v>
      </c>
      <c r="AD212" s="223" t="s">
        <v>2624</v>
      </c>
      <c r="AE212" s="223" t="s">
        <v>2624</v>
      </c>
      <c r="AF212" s="223" t="s">
        <v>2624</v>
      </c>
      <c r="AG212" s="223" t="s">
        <v>2624</v>
      </c>
      <c r="AH212" s="223" t="s">
        <v>2624</v>
      </c>
      <c r="AI212" s="223" t="s">
        <v>2624</v>
      </c>
      <c r="AJ212" s="223" t="s">
        <v>2624</v>
      </c>
      <c r="AK212" s="223" t="s">
        <v>2624</v>
      </c>
      <c r="AL212" s="223" t="s">
        <v>2624</v>
      </c>
      <c r="AM212" s="223" t="s">
        <v>2624</v>
      </c>
      <c r="AN212" s="223" t="s">
        <v>2624</v>
      </c>
      <c r="AO212" s="223" t="s">
        <v>2624</v>
      </c>
      <c r="AP212" s="223" t="s">
        <v>2624</v>
      </c>
      <c r="AQ212" s="223" t="s">
        <v>2624</v>
      </c>
      <c r="AR212" s="223" t="s">
        <v>2624</v>
      </c>
      <c r="AS212" s="223" t="s">
        <v>2624</v>
      </c>
      <c r="AT212" s="223" t="s">
        <v>2624</v>
      </c>
      <c r="AU212" s="223" t="s">
        <v>2624</v>
      </c>
    </row>
    <row r="213" spans="2:47" ht="52.5" hidden="1">
      <c r="B213" s="215" t="s">
        <v>3289</v>
      </c>
      <c r="C213" s="216" t="s">
        <v>3290</v>
      </c>
      <c r="D213" s="216" t="s">
        <v>2619</v>
      </c>
      <c r="E213" s="216" t="s">
        <v>2619</v>
      </c>
      <c r="F213" s="216" t="s">
        <v>3166</v>
      </c>
      <c r="G213" s="216" t="s">
        <v>3291</v>
      </c>
      <c r="H213" s="216" t="s">
        <v>2619</v>
      </c>
      <c r="I213" s="216" t="s">
        <v>2623</v>
      </c>
      <c r="J213" s="217">
        <v>1.8</v>
      </c>
      <c r="K213" s="217">
        <v>4.5999999999999996</v>
      </c>
      <c r="L213" s="217">
        <v>7.6</v>
      </c>
      <c r="M213" s="217">
        <v>6.1</v>
      </c>
      <c r="N213" s="217">
        <v>7.8</v>
      </c>
      <c r="O213" s="217">
        <v>-0.1</v>
      </c>
      <c r="P213" s="217">
        <v>-0.7</v>
      </c>
      <c r="Q213" s="217">
        <v>0.9</v>
      </c>
      <c r="R213" s="217">
        <v>6.6</v>
      </c>
      <c r="S213" s="217">
        <v>3.4</v>
      </c>
      <c r="T213" s="218">
        <v>2.7</v>
      </c>
      <c r="U213" s="218">
        <v>2.9</v>
      </c>
      <c r="V213" s="218">
        <v>3</v>
      </c>
      <c r="W213" s="218">
        <v>3.2</v>
      </c>
      <c r="X213" s="218">
        <v>2.9</v>
      </c>
      <c r="Y213" s="219" t="s">
        <v>2624</v>
      </c>
      <c r="Z213" s="219" t="s">
        <v>2624</v>
      </c>
      <c r="AA213" s="219" t="s">
        <v>2624</v>
      </c>
      <c r="AB213" s="219" t="s">
        <v>2624</v>
      </c>
      <c r="AC213" s="219" t="s">
        <v>2624</v>
      </c>
      <c r="AD213" s="219" t="s">
        <v>2624</v>
      </c>
      <c r="AE213" s="219" t="s">
        <v>2624</v>
      </c>
      <c r="AF213" s="219" t="s">
        <v>2624</v>
      </c>
      <c r="AG213" s="219" t="s">
        <v>2624</v>
      </c>
      <c r="AH213" s="219" t="s">
        <v>2624</v>
      </c>
      <c r="AI213" s="219" t="s">
        <v>2624</v>
      </c>
      <c r="AJ213" s="219" t="s">
        <v>2624</v>
      </c>
      <c r="AK213" s="219" t="s">
        <v>2624</v>
      </c>
      <c r="AL213" s="219" t="s">
        <v>2624</v>
      </c>
      <c r="AM213" s="219" t="s">
        <v>2624</v>
      </c>
      <c r="AN213" s="219" t="s">
        <v>2624</v>
      </c>
      <c r="AO213" s="219" t="s">
        <v>2624</v>
      </c>
      <c r="AP213" s="219" t="s">
        <v>2624</v>
      </c>
      <c r="AQ213" s="219" t="s">
        <v>2624</v>
      </c>
      <c r="AR213" s="219" t="s">
        <v>2624</v>
      </c>
      <c r="AS213" s="219" t="s">
        <v>2624</v>
      </c>
      <c r="AT213" s="219" t="s">
        <v>2624</v>
      </c>
      <c r="AU213" s="219" t="s">
        <v>2624</v>
      </c>
    </row>
    <row r="214" spans="2:47" ht="52.5" hidden="1">
      <c r="B214" s="220" t="s">
        <v>3292</v>
      </c>
      <c r="C214" s="221" t="s">
        <v>3293</v>
      </c>
      <c r="D214" s="221" t="s">
        <v>2783</v>
      </c>
      <c r="E214" s="221" t="s">
        <v>2784</v>
      </c>
      <c r="F214" s="221" t="s">
        <v>3166</v>
      </c>
      <c r="G214" s="221" t="s">
        <v>3294</v>
      </c>
      <c r="H214" s="221" t="s">
        <v>2619</v>
      </c>
      <c r="I214" s="221" t="s">
        <v>2623</v>
      </c>
      <c r="J214" s="222">
        <v>9252</v>
      </c>
      <c r="K214" s="222">
        <v>9676</v>
      </c>
      <c r="L214" s="222">
        <v>10411</v>
      </c>
      <c r="M214" s="222">
        <v>11051</v>
      </c>
      <c r="N214" s="222">
        <v>11908</v>
      </c>
      <c r="O214" s="222">
        <v>11894</v>
      </c>
      <c r="P214" s="222">
        <v>11809</v>
      </c>
      <c r="Q214" s="222">
        <v>11919</v>
      </c>
      <c r="R214" s="222">
        <v>12705</v>
      </c>
      <c r="S214" s="222">
        <v>13142</v>
      </c>
      <c r="T214" s="218">
        <v>13502</v>
      </c>
      <c r="U214" s="218">
        <v>13893</v>
      </c>
      <c r="V214" s="218">
        <v>14312</v>
      </c>
      <c r="W214" s="218">
        <v>14775</v>
      </c>
      <c r="X214" s="218">
        <v>15201</v>
      </c>
      <c r="Y214" s="223" t="s">
        <v>2624</v>
      </c>
      <c r="Z214" s="223" t="s">
        <v>2624</v>
      </c>
      <c r="AA214" s="223" t="s">
        <v>2624</v>
      </c>
      <c r="AB214" s="223" t="s">
        <v>2624</v>
      </c>
      <c r="AC214" s="223" t="s">
        <v>2624</v>
      </c>
      <c r="AD214" s="223" t="s">
        <v>2624</v>
      </c>
      <c r="AE214" s="223" t="s">
        <v>2624</v>
      </c>
      <c r="AF214" s="223" t="s">
        <v>2624</v>
      </c>
      <c r="AG214" s="223" t="s">
        <v>2624</v>
      </c>
      <c r="AH214" s="223" t="s">
        <v>2624</v>
      </c>
      <c r="AI214" s="223" t="s">
        <v>2624</v>
      </c>
      <c r="AJ214" s="223" t="s">
        <v>2624</v>
      </c>
      <c r="AK214" s="223" t="s">
        <v>2624</v>
      </c>
      <c r="AL214" s="223" t="s">
        <v>2624</v>
      </c>
      <c r="AM214" s="223" t="s">
        <v>2624</v>
      </c>
      <c r="AN214" s="223" t="s">
        <v>2624</v>
      </c>
      <c r="AO214" s="223" t="s">
        <v>2624</v>
      </c>
      <c r="AP214" s="223" t="s">
        <v>2624</v>
      </c>
      <c r="AQ214" s="223" t="s">
        <v>2624</v>
      </c>
      <c r="AR214" s="223" t="s">
        <v>2624</v>
      </c>
      <c r="AS214" s="223" t="s">
        <v>2624</v>
      </c>
      <c r="AT214" s="223" t="s">
        <v>2624</v>
      </c>
      <c r="AU214" s="223" t="s">
        <v>2624</v>
      </c>
    </row>
    <row r="215" spans="2:47" ht="52.5" hidden="1">
      <c r="B215" s="215" t="s">
        <v>3295</v>
      </c>
      <c r="C215" s="216" t="s">
        <v>3296</v>
      </c>
      <c r="D215" s="216" t="s">
        <v>2834</v>
      </c>
      <c r="E215" s="216" t="s">
        <v>2809</v>
      </c>
      <c r="F215" s="216" t="s">
        <v>3166</v>
      </c>
      <c r="G215" s="216" t="s">
        <v>3297</v>
      </c>
      <c r="H215" s="216" t="s">
        <v>2619</v>
      </c>
      <c r="I215" s="216" t="s">
        <v>2623</v>
      </c>
      <c r="J215" s="217">
        <v>8449</v>
      </c>
      <c r="K215" s="217">
        <v>9191</v>
      </c>
      <c r="L215" s="217">
        <v>9206</v>
      </c>
      <c r="M215" s="217">
        <v>9520</v>
      </c>
      <c r="N215" s="217">
        <v>10530</v>
      </c>
      <c r="O215" s="217">
        <v>10810</v>
      </c>
      <c r="P215" s="217">
        <v>10130</v>
      </c>
      <c r="Q215" s="217">
        <v>10100</v>
      </c>
      <c r="R215" s="217">
        <v>11110</v>
      </c>
      <c r="S215" s="217">
        <v>10130</v>
      </c>
      <c r="T215" s="218">
        <v>10570</v>
      </c>
      <c r="U215" s="218">
        <v>11630</v>
      </c>
      <c r="V215" s="218">
        <v>12600</v>
      </c>
      <c r="W215" s="218">
        <v>13190</v>
      </c>
      <c r="X215" s="218">
        <v>13360</v>
      </c>
      <c r="Y215" s="219" t="s">
        <v>2624</v>
      </c>
      <c r="Z215" s="219" t="s">
        <v>2624</v>
      </c>
      <c r="AA215" s="219" t="s">
        <v>2624</v>
      </c>
      <c r="AB215" s="219" t="s">
        <v>2624</v>
      </c>
      <c r="AC215" s="219" t="s">
        <v>2624</v>
      </c>
      <c r="AD215" s="219" t="s">
        <v>2624</v>
      </c>
      <c r="AE215" s="219" t="s">
        <v>2624</v>
      </c>
      <c r="AF215" s="219" t="s">
        <v>2624</v>
      </c>
      <c r="AG215" s="219" t="s">
        <v>2624</v>
      </c>
      <c r="AH215" s="219" t="s">
        <v>2624</v>
      </c>
      <c r="AI215" s="219" t="s">
        <v>2624</v>
      </c>
      <c r="AJ215" s="219" t="s">
        <v>2624</v>
      </c>
      <c r="AK215" s="219" t="s">
        <v>2624</v>
      </c>
      <c r="AL215" s="219" t="s">
        <v>2624</v>
      </c>
      <c r="AM215" s="219" t="s">
        <v>2624</v>
      </c>
      <c r="AN215" s="219" t="s">
        <v>2624</v>
      </c>
      <c r="AO215" s="219" t="s">
        <v>2624</v>
      </c>
      <c r="AP215" s="219" t="s">
        <v>2624</v>
      </c>
      <c r="AQ215" s="219" t="s">
        <v>2624</v>
      </c>
      <c r="AR215" s="219" t="s">
        <v>2624</v>
      </c>
      <c r="AS215" s="219" t="s">
        <v>2624</v>
      </c>
      <c r="AT215" s="219" t="s">
        <v>2624</v>
      </c>
      <c r="AU215" s="219" t="s">
        <v>2624</v>
      </c>
    </row>
    <row r="216" spans="2:47" ht="31.5" hidden="1">
      <c r="B216" s="220" t="s">
        <v>3298</v>
      </c>
      <c r="C216" s="221" t="s">
        <v>3299</v>
      </c>
      <c r="D216" s="221" t="s">
        <v>2619</v>
      </c>
      <c r="E216" s="221" t="s">
        <v>2619</v>
      </c>
      <c r="F216" s="221" t="s">
        <v>2692</v>
      </c>
      <c r="G216" s="221" t="s">
        <v>3300</v>
      </c>
      <c r="H216" s="221" t="s">
        <v>2619</v>
      </c>
      <c r="I216" s="221" t="s">
        <v>2623</v>
      </c>
      <c r="J216" s="223">
        <v>5.3680000000000003</v>
      </c>
      <c r="K216" s="223">
        <v>5.4109999999999996</v>
      </c>
      <c r="L216" s="223">
        <v>5.4539999999999997</v>
      </c>
      <c r="M216" s="223">
        <v>5.5439999999999996</v>
      </c>
      <c r="N216" s="223">
        <v>5.6349999999999998</v>
      </c>
      <c r="O216" s="223">
        <v>5.7279999999999998</v>
      </c>
      <c r="P216" s="223">
        <v>5.8220000000000001</v>
      </c>
      <c r="Q216" s="223">
        <v>5.9180000000000001</v>
      </c>
      <c r="R216" s="222">
        <v>6.1</v>
      </c>
      <c r="S216" s="222">
        <v>6.3</v>
      </c>
      <c r="T216" s="218">
        <v>6.5</v>
      </c>
      <c r="U216" s="218">
        <v>6.7</v>
      </c>
      <c r="V216" s="218">
        <v>6.9</v>
      </c>
      <c r="W216" s="218">
        <v>7.1</v>
      </c>
      <c r="X216" s="218">
        <v>7.3</v>
      </c>
      <c r="Y216" s="218">
        <v>7.5</v>
      </c>
      <c r="Z216" s="218">
        <v>7.7</v>
      </c>
      <c r="AA216" s="218">
        <v>8</v>
      </c>
      <c r="AB216" s="223" t="s">
        <v>2624</v>
      </c>
      <c r="AC216" s="223" t="s">
        <v>2624</v>
      </c>
      <c r="AD216" s="223" t="s">
        <v>2624</v>
      </c>
      <c r="AE216" s="223" t="s">
        <v>2624</v>
      </c>
      <c r="AF216" s="223" t="s">
        <v>2624</v>
      </c>
      <c r="AG216" s="223" t="s">
        <v>2624</v>
      </c>
      <c r="AH216" s="223" t="s">
        <v>2624</v>
      </c>
      <c r="AI216" s="223" t="s">
        <v>2624</v>
      </c>
      <c r="AJ216" s="223" t="s">
        <v>2624</v>
      </c>
      <c r="AK216" s="223" t="s">
        <v>2624</v>
      </c>
      <c r="AL216" s="223" t="s">
        <v>2624</v>
      </c>
      <c r="AM216" s="223" t="s">
        <v>2624</v>
      </c>
      <c r="AN216" s="223" t="s">
        <v>2624</v>
      </c>
      <c r="AO216" s="223" t="s">
        <v>2624</v>
      </c>
      <c r="AP216" s="223" t="s">
        <v>2624</v>
      </c>
      <c r="AQ216" s="223" t="s">
        <v>2624</v>
      </c>
      <c r="AR216" s="223" t="s">
        <v>2624</v>
      </c>
      <c r="AS216" s="223" t="s">
        <v>2624</v>
      </c>
      <c r="AT216" s="223" t="s">
        <v>2624</v>
      </c>
      <c r="AU216" s="223" t="s">
        <v>2624</v>
      </c>
    </row>
    <row r="217" spans="2:47" ht="52.5" hidden="1">
      <c r="B217" s="215" t="s">
        <v>3301</v>
      </c>
      <c r="C217" s="216" t="s">
        <v>3302</v>
      </c>
      <c r="D217" s="216" t="s">
        <v>2619</v>
      </c>
      <c r="E217" s="216" t="s">
        <v>2619</v>
      </c>
      <c r="F217" s="216" t="s">
        <v>3303</v>
      </c>
      <c r="G217" s="216" t="s">
        <v>3304</v>
      </c>
      <c r="H217" s="216" t="s">
        <v>2619</v>
      </c>
      <c r="I217" s="216" t="s">
        <v>2623</v>
      </c>
      <c r="J217" s="219">
        <v>-0.126</v>
      </c>
      <c r="K217" s="219">
        <v>8.5999999999999993E-2</v>
      </c>
      <c r="L217" s="219">
        <v>0.124</v>
      </c>
      <c r="M217" s="219">
        <v>8.9999999999999993E-3</v>
      </c>
      <c r="N217" s="219">
        <v>-0.105</v>
      </c>
      <c r="O217" s="219">
        <v>-0.127</v>
      </c>
      <c r="P217" s="219">
        <v>-0.20200000000000001</v>
      </c>
      <c r="Q217" s="219">
        <v>-7.9000000000000001E-2</v>
      </c>
      <c r="R217" s="219">
        <v>-2.8000000000000001E-2</v>
      </c>
      <c r="S217" s="217">
        <v>0</v>
      </c>
      <c r="T217" s="218">
        <v>0.1</v>
      </c>
      <c r="U217" s="218">
        <v>0.1</v>
      </c>
      <c r="V217" s="218">
        <v>0</v>
      </c>
      <c r="W217" s="218">
        <v>-0.1</v>
      </c>
      <c r="X217" s="218">
        <v>-0.1</v>
      </c>
      <c r="Y217" s="219" t="s">
        <v>2624</v>
      </c>
      <c r="Z217" s="219" t="s">
        <v>2624</v>
      </c>
      <c r="AA217" s="219" t="s">
        <v>2624</v>
      </c>
      <c r="AB217" s="219" t="s">
        <v>2624</v>
      </c>
      <c r="AC217" s="219" t="s">
        <v>2624</v>
      </c>
      <c r="AD217" s="219" t="s">
        <v>2624</v>
      </c>
      <c r="AE217" s="219" t="s">
        <v>2624</v>
      </c>
      <c r="AF217" s="219" t="s">
        <v>2624</v>
      </c>
      <c r="AG217" s="219" t="s">
        <v>2624</v>
      </c>
      <c r="AH217" s="219" t="s">
        <v>2624</v>
      </c>
      <c r="AI217" s="219" t="s">
        <v>2624</v>
      </c>
      <c r="AJ217" s="219" t="s">
        <v>2624</v>
      </c>
      <c r="AK217" s="219" t="s">
        <v>2624</v>
      </c>
      <c r="AL217" s="219" t="s">
        <v>2624</v>
      </c>
      <c r="AM217" s="219" t="s">
        <v>2624</v>
      </c>
      <c r="AN217" s="219" t="s">
        <v>2624</v>
      </c>
      <c r="AO217" s="219" t="s">
        <v>2624</v>
      </c>
      <c r="AP217" s="219" t="s">
        <v>2624</v>
      </c>
      <c r="AQ217" s="219" t="s">
        <v>2624</v>
      </c>
      <c r="AR217" s="219" t="s">
        <v>2624</v>
      </c>
      <c r="AS217" s="219" t="s">
        <v>2624</v>
      </c>
      <c r="AT217" s="219" t="s">
        <v>2624</v>
      </c>
      <c r="AU217" s="219" t="s">
        <v>2624</v>
      </c>
    </row>
    <row r="218" spans="2:47" ht="63" hidden="1">
      <c r="B218" s="220" t="s">
        <v>3305</v>
      </c>
      <c r="C218" s="221" t="s">
        <v>3306</v>
      </c>
      <c r="D218" s="221" t="s">
        <v>2783</v>
      </c>
      <c r="E218" s="221" t="s">
        <v>2784</v>
      </c>
      <c r="F218" s="221" t="s">
        <v>3303</v>
      </c>
      <c r="G218" s="221" t="s">
        <v>3307</v>
      </c>
      <c r="H218" s="221" t="s">
        <v>2619</v>
      </c>
      <c r="I218" s="221" t="s">
        <v>2623</v>
      </c>
      <c r="J218" s="223">
        <v>-1888.2</v>
      </c>
      <c r="K218" s="223">
        <v>1340.7</v>
      </c>
      <c r="L218" s="223">
        <v>2059.6999999999998</v>
      </c>
      <c r="M218" s="223">
        <v>160</v>
      </c>
      <c r="N218" s="223">
        <v>-1925.4</v>
      </c>
      <c r="O218" s="223">
        <v>-2419.9</v>
      </c>
      <c r="P218" s="223">
        <v>-3886.9</v>
      </c>
      <c r="Q218" s="223">
        <v>-1525.9</v>
      </c>
      <c r="R218" s="223">
        <v>-586.5</v>
      </c>
      <c r="S218" s="222">
        <v>1046.5999999999999</v>
      </c>
      <c r="T218" s="218">
        <v>1687.4</v>
      </c>
      <c r="U218" s="218">
        <v>2739.8</v>
      </c>
      <c r="V218" s="218">
        <v>1119.7</v>
      </c>
      <c r="W218" s="218">
        <v>-1544.8</v>
      </c>
      <c r="X218" s="218">
        <v>-2413.5</v>
      </c>
      <c r="Y218" s="223" t="s">
        <v>2624</v>
      </c>
      <c r="Z218" s="223" t="s">
        <v>2624</v>
      </c>
      <c r="AA218" s="223" t="s">
        <v>2624</v>
      </c>
      <c r="AB218" s="223" t="s">
        <v>2624</v>
      </c>
      <c r="AC218" s="223" t="s">
        <v>2624</v>
      </c>
      <c r="AD218" s="223" t="s">
        <v>2624</v>
      </c>
      <c r="AE218" s="223" t="s">
        <v>2624</v>
      </c>
      <c r="AF218" s="223" t="s">
        <v>2624</v>
      </c>
      <c r="AG218" s="223" t="s">
        <v>2624</v>
      </c>
      <c r="AH218" s="223" t="s">
        <v>2624</v>
      </c>
      <c r="AI218" s="223" t="s">
        <v>2624</v>
      </c>
      <c r="AJ218" s="223" t="s">
        <v>2624</v>
      </c>
      <c r="AK218" s="223" t="s">
        <v>2624</v>
      </c>
      <c r="AL218" s="223" t="s">
        <v>2624</v>
      </c>
      <c r="AM218" s="223" t="s">
        <v>2624</v>
      </c>
      <c r="AN218" s="223" t="s">
        <v>2624</v>
      </c>
      <c r="AO218" s="223" t="s">
        <v>2624</v>
      </c>
      <c r="AP218" s="223" t="s">
        <v>2624</v>
      </c>
      <c r="AQ218" s="223" t="s">
        <v>2624</v>
      </c>
      <c r="AR218" s="223" t="s">
        <v>2624</v>
      </c>
      <c r="AS218" s="223" t="s">
        <v>2624</v>
      </c>
      <c r="AT218" s="223" t="s">
        <v>2624</v>
      </c>
      <c r="AU218" s="223" t="s">
        <v>2624</v>
      </c>
    </row>
    <row r="219" spans="2:47" ht="63" hidden="1">
      <c r="B219" s="215" t="s">
        <v>3308</v>
      </c>
      <c r="C219" s="216" t="s">
        <v>3309</v>
      </c>
      <c r="D219" s="216" t="s">
        <v>2834</v>
      </c>
      <c r="E219" s="216" t="s">
        <v>2784</v>
      </c>
      <c r="F219" s="216" t="s">
        <v>3303</v>
      </c>
      <c r="G219" s="216" t="s">
        <v>3307</v>
      </c>
      <c r="H219" s="216" t="s">
        <v>3310</v>
      </c>
      <c r="I219" s="216" t="s">
        <v>2623</v>
      </c>
      <c r="J219" s="219">
        <v>-1.7244111207256736</v>
      </c>
      <c r="K219" s="219">
        <v>1.2734128642528781</v>
      </c>
      <c r="L219" s="219">
        <v>1.8212082293465015</v>
      </c>
      <c r="M219" s="219">
        <v>0.13783983441989894</v>
      </c>
      <c r="N219" s="219">
        <v>-1.7023860135676341</v>
      </c>
      <c r="O219" s="219">
        <v>-2.1995824862368987</v>
      </c>
      <c r="P219" s="219">
        <v>-3.3353713345475526</v>
      </c>
      <c r="Q219" s="219">
        <v>-1.2928443380340175</v>
      </c>
      <c r="R219" s="219">
        <v>-0.51269349845201273</v>
      </c>
      <c r="S219" s="217">
        <v>0.81260103093921199</v>
      </c>
      <c r="T219" s="218">
        <v>1.3550122816000505</v>
      </c>
      <c r="U219" s="218">
        <v>2.3052659369983064</v>
      </c>
      <c r="V219" s="218">
        <v>0.9856371770839939</v>
      </c>
      <c r="W219" s="218">
        <v>-1.3792788643103451</v>
      </c>
      <c r="X219" s="218">
        <v>-2.1382274917956767</v>
      </c>
      <c r="Y219" s="219" t="s">
        <v>2624</v>
      </c>
      <c r="Z219" s="219" t="s">
        <v>2624</v>
      </c>
      <c r="AA219" s="219" t="s">
        <v>2624</v>
      </c>
      <c r="AB219" s="219" t="s">
        <v>2624</v>
      </c>
      <c r="AC219" s="219" t="s">
        <v>2624</v>
      </c>
      <c r="AD219" s="219" t="s">
        <v>2624</v>
      </c>
      <c r="AE219" s="219" t="s">
        <v>2624</v>
      </c>
      <c r="AF219" s="219" t="s">
        <v>2624</v>
      </c>
      <c r="AG219" s="219" t="s">
        <v>2624</v>
      </c>
      <c r="AH219" s="219" t="s">
        <v>2624</v>
      </c>
      <c r="AI219" s="219" t="s">
        <v>2624</v>
      </c>
      <c r="AJ219" s="219" t="s">
        <v>2624</v>
      </c>
      <c r="AK219" s="219" t="s">
        <v>2624</v>
      </c>
      <c r="AL219" s="219" t="s">
        <v>2624</v>
      </c>
      <c r="AM219" s="219" t="s">
        <v>2624</v>
      </c>
      <c r="AN219" s="219" t="s">
        <v>2624</v>
      </c>
      <c r="AO219" s="219" t="s">
        <v>2624</v>
      </c>
      <c r="AP219" s="219" t="s">
        <v>2624</v>
      </c>
      <c r="AQ219" s="219" t="s">
        <v>2624</v>
      </c>
      <c r="AR219" s="219" t="s">
        <v>2624</v>
      </c>
      <c r="AS219" s="219" t="s">
        <v>2624</v>
      </c>
      <c r="AT219" s="219" t="s">
        <v>2624</v>
      </c>
      <c r="AU219" s="219" t="s">
        <v>2624</v>
      </c>
    </row>
    <row r="220" spans="2:47" ht="168" hidden="1">
      <c r="B220" s="220" t="s">
        <v>3311</v>
      </c>
      <c r="C220" s="221" t="s">
        <v>3312</v>
      </c>
      <c r="D220" s="221" t="s">
        <v>2619</v>
      </c>
      <c r="E220" s="221" t="s">
        <v>2619</v>
      </c>
      <c r="F220" s="221" t="s">
        <v>3313</v>
      </c>
      <c r="G220" s="221" t="s">
        <v>3314</v>
      </c>
      <c r="H220" s="221" t="s">
        <v>2871</v>
      </c>
      <c r="I220" s="221" t="s">
        <v>2623</v>
      </c>
      <c r="J220" s="222">
        <v>1.1000000000000001</v>
      </c>
      <c r="K220" s="222">
        <v>1.3</v>
      </c>
      <c r="L220" s="222">
        <v>2.9</v>
      </c>
      <c r="M220" s="222">
        <v>2.6</v>
      </c>
      <c r="N220" s="222">
        <v>2.2000000000000002</v>
      </c>
      <c r="O220" s="222">
        <v>2.4</v>
      </c>
      <c r="P220" s="222">
        <v>2.9</v>
      </c>
      <c r="Q220" s="222">
        <v>2.6</v>
      </c>
      <c r="R220" s="222">
        <v>3.4</v>
      </c>
      <c r="S220" s="222">
        <v>4.7</v>
      </c>
      <c r="T220" s="218">
        <v>4.9000000000000004</v>
      </c>
      <c r="U220" s="218">
        <v>4.3</v>
      </c>
      <c r="V220" s="218">
        <v>3.5</v>
      </c>
      <c r="W220" s="218">
        <v>3</v>
      </c>
      <c r="X220" s="218">
        <v>2.7</v>
      </c>
      <c r="Y220" s="223" t="s">
        <v>2624</v>
      </c>
      <c r="Z220" s="223" t="s">
        <v>2624</v>
      </c>
      <c r="AA220" s="223" t="s">
        <v>2624</v>
      </c>
      <c r="AB220" s="223" t="s">
        <v>2624</v>
      </c>
      <c r="AC220" s="223" t="s">
        <v>2624</v>
      </c>
      <c r="AD220" s="223" t="s">
        <v>2624</v>
      </c>
      <c r="AE220" s="223" t="s">
        <v>2624</v>
      </c>
      <c r="AF220" s="223" t="s">
        <v>2624</v>
      </c>
      <c r="AG220" s="223" t="s">
        <v>2624</v>
      </c>
      <c r="AH220" s="223" t="s">
        <v>2624</v>
      </c>
      <c r="AI220" s="223" t="s">
        <v>2624</v>
      </c>
      <c r="AJ220" s="223" t="s">
        <v>2624</v>
      </c>
      <c r="AK220" s="223" t="s">
        <v>2624</v>
      </c>
      <c r="AL220" s="223" t="s">
        <v>2624</v>
      </c>
      <c r="AM220" s="223" t="s">
        <v>2624</v>
      </c>
      <c r="AN220" s="223" t="s">
        <v>2624</v>
      </c>
      <c r="AO220" s="223" t="s">
        <v>2624</v>
      </c>
      <c r="AP220" s="223" t="s">
        <v>2624</v>
      </c>
      <c r="AQ220" s="223" t="s">
        <v>2624</v>
      </c>
      <c r="AR220" s="223" t="s">
        <v>2624</v>
      </c>
      <c r="AS220" s="223" t="s">
        <v>2624</v>
      </c>
      <c r="AT220" s="223" t="s">
        <v>2624</v>
      </c>
      <c r="AU220" s="223" t="s">
        <v>2624</v>
      </c>
    </row>
    <row r="221" spans="2:47" ht="168" hidden="1">
      <c r="B221" s="215" t="s">
        <v>3315</v>
      </c>
      <c r="C221" s="216" t="s">
        <v>3316</v>
      </c>
      <c r="D221" s="216" t="s">
        <v>2619</v>
      </c>
      <c r="E221" s="216" t="s">
        <v>2619</v>
      </c>
      <c r="F221" s="216" t="s">
        <v>3317</v>
      </c>
      <c r="G221" s="216" t="s">
        <v>3318</v>
      </c>
      <c r="H221" s="216" t="s">
        <v>2871</v>
      </c>
      <c r="I221" s="216" t="s">
        <v>2623</v>
      </c>
      <c r="J221" s="217">
        <v>2</v>
      </c>
      <c r="K221" s="217">
        <v>2.5</v>
      </c>
      <c r="L221" s="217">
        <v>6.4</v>
      </c>
      <c r="M221" s="217">
        <v>6.1</v>
      </c>
      <c r="N221" s="217">
        <v>5.0999999999999996</v>
      </c>
      <c r="O221" s="217">
        <v>5.4</v>
      </c>
      <c r="P221" s="217">
        <v>6.8</v>
      </c>
      <c r="Q221" s="217">
        <v>6.6</v>
      </c>
      <c r="R221" s="217">
        <v>7.6</v>
      </c>
      <c r="S221" s="217">
        <v>9.6999999999999993</v>
      </c>
      <c r="T221" s="218">
        <v>11</v>
      </c>
      <c r="U221" s="218">
        <v>9.4</v>
      </c>
      <c r="V221" s="218">
        <v>7.4</v>
      </c>
      <c r="W221" s="218">
        <v>6.1</v>
      </c>
      <c r="X221" s="218">
        <v>5.5</v>
      </c>
      <c r="Y221" s="219" t="s">
        <v>2624</v>
      </c>
      <c r="Z221" s="219" t="s">
        <v>2624</v>
      </c>
      <c r="AA221" s="219" t="s">
        <v>2624</v>
      </c>
      <c r="AB221" s="219" t="s">
        <v>2624</v>
      </c>
      <c r="AC221" s="219" t="s">
        <v>2624</v>
      </c>
      <c r="AD221" s="219" t="s">
        <v>2624</v>
      </c>
      <c r="AE221" s="219" t="s">
        <v>2624</v>
      </c>
      <c r="AF221" s="219" t="s">
        <v>2624</v>
      </c>
      <c r="AG221" s="219" t="s">
        <v>2624</v>
      </c>
      <c r="AH221" s="219" t="s">
        <v>2624</v>
      </c>
      <c r="AI221" s="219" t="s">
        <v>2624</v>
      </c>
      <c r="AJ221" s="219" t="s">
        <v>2624</v>
      </c>
      <c r="AK221" s="219" t="s">
        <v>2624</v>
      </c>
      <c r="AL221" s="219" t="s">
        <v>2624</v>
      </c>
      <c r="AM221" s="219" t="s">
        <v>2624</v>
      </c>
      <c r="AN221" s="219" t="s">
        <v>2624</v>
      </c>
      <c r="AO221" s="219" t="s">
        <v>2624</v>
      </c>
      <c r="AP221" s="219" t="s">
        <v>2624</v>
      </c>
      <c r="AQ221" s="219" t="s">
        <v>2624</v>
      </c>
      <c r="AR221" s="219" t="s">
        <v>2624</v>
      </c>
      <c r="AS221" s="219" t="s">
        <v>2624</v>
      </c>
      <c r="AT221" s="219" t="s">
        <v>2624</v>
      </c>
      <c r="AU221" s="219" t="s">
        <v>2624</v>
      </c>
    </row>
    <row r="222" spans="2:47" ht="168" hidden="1">
      <c r="B222" s="220" t="s">
        <v>3319</v>
      </c>
      <c r="C222" s="221" t="s">
        <v>3320</v>
      </c>
      <c r="D222" s="221" t="s">
        <v>2619</v>
      </c>
      <c r="E222" s="221" t="s">
        <v>2619</v>
      </c>
      <c r="F222" s="221" t="s">
        <v>3313</v>
      </c>
      <c r="G222" s="221" t="s">
        <v>3321</v>
      </c>
      <c r="H222" s="221" t="s">
        <v>2871</v>
      </c>
      <c r="I222" s="221" t="s">
        <v>2623</v>
      </c>
      <c r="J222" s="222">
        <v>2</v>
      </c>
      <c r="K222" s="222">
        <v>2.5</v>
      </c>
      <c r="L222" s="222">
        <v>6.4</v>
      </c>
      <c r="M222" s="222">
        <v>6.1</v>
      </c>
      <c r="N222" s="222">
        <v>5.0999999999999996</v>
      </c>
      <c r="O222" s="222">
        <v>5.4</v>
      </c>
      <c r="P222" s="222">
        <v>6.8</v>
      </c>
      <c r="Q222" s="222">
        <v>6.6</v>
      </c>
      <c r="R222" s="222">
        <v>7.6</v>
      </c>
      <c r="S222" s="222">
        <v>9.6999999999999993</v>
      </c>
      <c r="T222" s="218">
        <v>11</v>
      </c>
      <c r="U222" s="218">
        <v>9.4</v>
      </c>
      <c r="V222" s="218">
        <v>7.4</v>
      </c>
      <c r="W222" s="218">
        <v>6.1</v>
      </c>
      <c r="X222" s="218">
        <v>5.5</v>
      </c>
      <c r="Y222" s="223" t="s">
        <v>2624</v>
      </c>
      <c r="Z222" s="223" t="s">
        <v>2624</v>
      </c>
      <c r="AA222" s="223" t="s">
        <v>2624</v>
      </c>
      <c r="AB222" s="223" t="s">
        <v>2624</v>
      </c>
      <c r="AC222" s="223" t="s">
        <v>2624</v>
      </c>
      <c r="AD222" s="223" t="s">
        <v>2624</v>
      </c>
      <c r="AE222" s="223" t="s">
        <v>2624</v>
      </c>
      <c r="AF222" s="223" t="s">
        <v>2624</v>
      </c>
      <c r="AG222" s="223" t="s">
        <v>2624</v>
      </c>
      <c r="AH222" s="223" t="s">
        <v>2624</v>
      </c>
      <c r="AI222" s="223" t="s">
        <v>2624</v>
      </c>
      <c r="AJ222" s="223" t="s">
        <v>2624</v>
      </c>
      <c r="AK222" s="223" t="s">
        <v>2624</v>
      </c>
      <c r="AL222" s="223" t="s">
        <v>2624</v>
      </c>
      <c r="AM222" s="223" t="s">
        <v>2624</v>
      </c>
      <c r="AN222" s="223" t="s">
        <v>2624</v>
      </c>
      <c r="AO222" s="223" t="s">
        <v>2624</v>
      </c>
      <c r="AP222" s="223" t="s">
        <v>2624</v>
      </c>
      <c r="AQ222" s="223" t="s">
        <v>2624</v>
      </c>
      <c r="AR222" s="223" t="s">
        <v>2624</v>
      </c>
      <c r="AS222" s="223" t="s">
        <v>2624</v>
      </c>
      <c r="AT222" s="223" t="s">
        <v>2624</v>
      </c>
      <c r="AU222" s="223" t="s">
        <v>2624</v>
      </c>
    </row>
    <row r="223" spans="2:47" ht="52.5" hidden="1">
      <c r="B223" s="215" t="s">
        <v>3322</v>
      </c>
      <c r="C223" s="216" t="s">
        <v>3323</v>
      </c>
      <c r="D223" s="216" t="s">
        <v>2619</v>
      </c>
      <c r="E223" s="216" t="s">
        <v>2619</v>
      </c>
      <c r="F223" s="216" t="s">
        <v>2765</v>
      </c>
      <c r="G223" s="216" t="s">
        <v>2619</v>
      </c>
      <c r="H223" s="216" t="s">
        <v>2619</v>
      </c>
      <c r="I223" s="216" t="s">
        <v>2623</v>
      </c>
      <c r="J223" s="219">
        <v>2.5</v>
      </c>
      <c r="K223" s="219">
        <v>2.5</v>
      </c>
      <c r="L223" s="219">
        <v>2.5</v>
      </c>
      <c r="M223" s="219">
        <v>2.5</v>
      </c>
      <c r="N223" s="219">
        <v>2.4</v>
      </c>
      <c r="O223" s="217">
        <v>2.5</v>
      </c>
      <c r="P223" s="217">
        <v>2.7</v>
      </c>
      <c r="Q223" s="217">
        <v>2.8</v>
      </c>
      <c r="R223" s="219" t="s">
        <v>2624</v>
      </c>
      <c r="S223" s="219" t="s">
        <v>2624</v>
      </c>
      <c r="T223" s="219" t="s">
        <v>2624</v>
      </c>
      <c r="U223" s="219" t="s">
        <v>2624</v>
      </c>
      <c r="V223" s="219" t="s">
        <v>2624</v>
      </c>
      <c r="W223" s="219" t="s">
        <v>2624</v>
      </c>
      <c r="X223" s="219" t="s">
        <v>2624</v>
      </c>
      <c r="Y223" s="219" t="s">
        <v>2624</v>
      </c>
      <c r="Z223" s="219" t="s">
        <v>2624</v>
      </c>
      <c r="AA223" s="219" t="s">
        <v>2624</v>
      </c>
      <c r="AB223" s="219" t="s">
        <v>2624</v>
      </c>
      <c r="AC223" s="219" t="s">
        <v>2624</v>
      </c>
      <c r="AD223" s="219" t="s">
        <v>2624</v>
      </c>
      <c r="AE223" s="219" t="s">
        <v>2624</v>
      </c>
      <c r="AF223" s="219" t="s">
        <v>2624</v>
      </c>
      <c r="AG223" s="219" t="s">
        <v>2624</v>
      </c>
      <c r="AH223" s="219" t="s">
        <v>2624</v>
      </c>
      <c r="AI223" s="219" t="s">
        <v>2624</v>
      </c>
      <c r="AJ223" s="219" t="s">
        <v>2624</v>
      </c>
      <c r="AK223" s="219" t="s">
        <v>2624</v>
      </c>
      <c r="AL223" s="219" t="s">
        <v>2624</v>
      </c>
      <c r="AM223" s="219" t="s">
        <v>2624</v>
      </c>
      <c r="AN223" s="219" t="s">
        <v>2624</v>
      </c>
      <c r="AO223" s="219" t="s">
        <v>2624</v>
      </c>
      <c r="AP223" s="219" t="s">
        <v>2624</v>
      </c>
      <c r="AQ223" s="219" t="s">
        <v>2624</v>
      </c>
      <c r="AR223" s="219" t="s">
        <v>2624</v>
      </c>
      <c r="AS223" s="219" t="s">
        <v>2624</v>
      </c>
      <c r="AT223" s="219" t="s">
        <v>2624</v>
      </c>
      <c r="AU223" s="219" t="s">
        <v>2624</v>
      </c>
    </row>
    <row r="224" spans="2:47" ht="63" hidden="1">
      <c r="B224" s="220" t="s">
        <v>3324</v>
      </c>
      <c r="C224" s="221" t="s">
        <v>3325</v>
      </c>
      <c r="D224" s="221" t="s">
        <v>2619</v>
      </c>
      <c r="E224" s="221" t="s">
        <v>2619</v>
      </c>
      <c r="F224" s="221" t="s">
        <v>3326</v>
      </c>
      <c r="G224" s="221" t="s">
        <v>2619</v>
      </c>
      <c r="H224" s="221" t="s">
        <v>2619</v>
      </c>
      <c r="I224" s="221" t="s">
        <v>2623</v>
      </c>
      <c r="J224" s="222">
        <v>684.8</v>
      </c>
      <c r="K224" s="222">
        <v>742.9</v>
      </c>
      <c r="L224" s="222">
        <v>717.3</v>
      </c>
      <c r="M224" s="222">
        <v>719</v>
      </c>
      <c r="N224" s="222">
        <v>762.8</v>
      </c>
      <c r="O224" s="222">
        <v>835.7</v>
      </c>
      <c r="P224" s="222">
        <v>852.1</v>
      </c>
      <c r="Q224" s="222">
        <v>903</v>
      </c>
      <c r="R224" s="223" t="s">
        <v>2624</v>
      </c>
      <c r="S224" s="223" t="s">
        <v>2624</v>
      </c>
      <c r="T224" s="223" t="s">
        <v>2624</v>
      </c>
      <c r="U224" s="223" t="s">
        <v>2624</v>
      </c>
      <c r="V224" s="223" t="s">
        <v>2624</v>
      </c>
      <c r="W224" s="223" t="s">
        <v>2624</v>
      </c>
      <c r="X224" s="223" t="s">
        <v>2624</v>
      </c>
      <c r="Y224" s="223" t="s">
        <v>2624</v>
      </c>
      <c r="Z224" s="223" t="s">
        <v>2624</v>
      </c>
      <c r="AA224" s="223" t="s">
        <v>2624</v>
      </c>
      <c r="AB224" s="223" t="s">
        <v>2624</v>
      </c>
      <c r="AC224" s="223" t="s">
        <v>2624</v>
      </c>
      <c r="AD224" s="223" t="s">
        <v>2624</v>
      </c>
      <c r="AE224" s="223" t="s">
        <v>2624</v>
      </c>
      <c r="AF224" s="223" t="s">
        <v>2624</v>
      </c>
      <c r="AG224" s="223" t="s">
        <v>2624</v>
      </c>
      <c r="AH224" s="223" t="s">
        <v>2624</v>
      </c>
      <c r="AI224" s="223" t="s">
        <v>2624</v>
      </c>
      <c r="AJ224" s="223" t="s">
        <v>2624</v>
      </c>
      <c r="AK224" s="223" t="s">
        <v>2624</v>
      </c>
      <c r="AL224" s="223" t="s">
        <v>2624</v>
      </c>
      <c r="AM224" s="223" t="s">
        <v>2624</v>
      </c>
      <c r="AN224" s="223" t="s">
        <v>2624</v>
      </c>
      <c r="AO224" s="223" t="s">
        <v>2624</v>
      </c>
      <c r="AP224" s="223" t="s">
        <v>2624</v>
      </c>
      <c r="AQ224" s="223" t="s">
        <v>2624</v>
      </c>
      <c r="AR224" s="223" t="s">
        <v>2624</v>
      </c>
      <c r="AS224" s="223" t="s">
        <v>2624</v>
      </c>
      <c r="AT224" s="223" t="s">
        <v>2624</v>
      </c>
      <c r="AU224" s="223" t="s">
        <v>2624</v>
      </c>
    </row>
    <row r="225" spans="2:47" ht="63" hidden="1">
      <c r="B225" s="215" t="s">
        <v>3327</v>
      </c>
      <c r="C225" s="216" t="s">
        <v>3328</v>
      </c>
      <c r="D225" s="216" t="s">
        <v>2619</v>
      </c>
      <c r="E225" s="216" t="s">
        <v>2619</v>
      </c>
      <c r="F225" s="216" t="s">
        <v>2769</v>
      </c>
      <c r="G225" s="216" t="s">
        <v>3329</v>
      </c>
      <c r="H225" s="216" t="s">
        <v>2619</v>
      </c>
      <c r="I225" s="216" t="s">
        <v>2623</v>
      </c>
      <c r="J225" s="217">
        <v>5</v>
      </c>
      <c r="K225" s="217">
        <v>5</v>
      </c>
      <c r="L225" s="217">
        <v>5</v>
      </c>
      <c r="M225" s="217">
        <v>5</v>
      </c>
      <c r="N225" s="217">
        <v>5</v>
      </c>
      <c r="O225" s="217">
        <v>5</v>
      </c>
      <c r="P225" s="217">
        <v>5</v>
      </c>
      <c r="Q225" s="217">
        <v>5</v>
      </c>
      <c r="R225" s="217">
        <v>5</v>
      </c>
      <c r="S225" s="217">
        <v>5</v>
      </c>
      <c r="T225" s="218">
        <v>5</v>
      </c>
      <c r="U225" s="218">
        <v>5</v>
      </c>
      <c r="V225" s="218">
        <v>5</v>
      </c>
      <c r="W225" s="218">
        <v>5</v>
      </c>
      <c r="X225" s="218">
        <v>5</v>
      </c>
      <c r="Y225" s="219" t="s">
        <v>2624</v>
      </c>
      <c r="Z225" s="219" t="s">
        <v>2624</v>
      </c>
      <c r="AA225" s="219" t="s">
        <v>2624</v>
      </c>
      <c r="AB225" s="219" t="s">
        <v>2624</v>
      </c>
      <c r="AC225" s="219" t="s">
        <v>2624</v>
      </c>
      <c r="AD225" s="219" t="s">
        <v>2624</v>
      </c>
      <c r="AE225" s="219" t="s">
        <v>2624</v>
      </c>
      <c r="AF225" s="219" t="s">
        <v>2624</v>
      </c>
      <c r="AG225" s="219" t="s">
        <v>2624</v>
      </c>
      <c r="AH225" s="219" t="s">
        <v>2624</v>
      </c>
      <c r="AI225" s="219" t="s">
        <v>2624</v>
      </c>
      <c r="AJ225" s="219" t="s">
        <v>2624</v>
      </c>
      <c r="AK225" s="219" t="s">
        <v>2624</v>
      </c>
      <c r="AL225" s="219" t="s">
        <v>2624</v>
      </c>
      <c r="AM225" s="219" t="s">
        <v>2624</v>
      </c>
      <c r="AN225" s="219" t="s">
        <v>2624</v>
      </c>
      <c r="AO225" s="219" t="s">
        <v>2624</v>
      </c>
      <c r="AP225" s="219" t="s">
        <v>2624</v>
      </c>
      <c r="AQ225" s="219" t="s">
        <v>2624</v>
      </c>
      <c r="AR225" s="219" t="s">
        <v>2624</v>
      </c>
      <c r="AS225" s="219" t="s">
        <v>2624</v>
      </c>
      <c r="AT225" s="219" t="s">
        <v>2624</v>
      </c>
      <c r="AU225" s="219" t="s">
        <v>2624</v>
      </c>
    </row>
    <row r="226" spans="2:47" ht="94.5" hidden="1">
      <c r="B226" s="220" t="s">
        <v>3330</v>
      </c>
      <c r="C226" s="221" t="s">
        <v>3331</v>
      </c>
      <c r="D226" s="221" t="s">
        <v>2619</v>
      </c>
      <c r="E226" s="221" t="s">
        <v>2619</v>
      </c>
      <c r="F226" s="221" t="s">
        <v>3332</v>
      </c>
      <c r="G226" s="221" t="s">
        <v>3333</v>
      </c>
      <c r="H226" s="221" t="s">
        <v>2619</v>
      </c>
      <c r="I226" s="221" t="s">
        <v>2623</v>
      </c>
      <c r="J226" s="223" t="s">
        <v>2624</v>
      </c>
      <c r="K226" s="223" t="s">
        <v>2624</v>
      </c>
      <c r="L226" s="223" t="s">
        <v>2624</v>
      </c>
      <c r="M226" s="223" t="s">
        <v>2624</v>
      </c>
      <c r="N226" s="223" t="s">
        <v>2624</v>
      </c>
      <c r="O226" s="223" t="s">
        <v>2624</v>
      </c>
      <c r="P226" s="223" t="s">
        <v>2624</v>
      </c>
      <c r="Q226" s="223" t="s">
        <v>2624</v>
      </c>
      <c r="R226" s="223" t="s">
        <v>2624</v>
      </c>
      <c r="S226" s="223" t="s">
        <v>2624</v>
      </c>
      <c r="T226" s="223" t="s">
        <v>2624</v>
      </c>
      <c r="U226" s="223" t="s">
        <v>2624</v>
      </c>
      <c r="V226" s="223" t="s">
        <v>2624</v>
      </c>
      <c r="W226" s="223" t="s">
        <v>2624</v>
      </c>
      <c r="X226" s="223" t="s">
        <v>2624</v>
      </c>
      <c r="Y226" s="223" t="s">
        <v>2624</v>
      </c>
      <c r="Z226" s="223" t="s">
        <v>2624</v>
      </c>
      <c r="AA226" s="223" t="s">
        <v>2624</v>
      </c>
      <c r="AB226" s="223" t="s">
        <v>2624</v>
      </c>
      <c r="AC226" s="223" t="s">
        <v>2624</v>
      </c>
      <c r="AD226" s="223" t="s">
        <v>2624</v>
      </c>
      <c r="AE226" s="223" t="s">
        <v>2624</v>
      </c>
      <c r="AF226" s="223" t="s">
        <v>2624</v>
      </c>
      <c r="AG226" s="223" t="s">
        <v>2624</v>
      </c>
      <c r="AH226" s="223" t="s">
        <v>2624</v>
      </c>
      <c r="AI226" s="223" t="s">
        <v>2624</v>
      </c>
      <c r="AJ226" s="223" t="s">
        <v>2624</v>
      </c>
      <c r="AK226" s="223" t="s">
        <v>2624</v>
      </c>
      <c r="AL226" s="223" t="s">
        <v>2624</v>
      </c>
      <c r="AM226" s="223" t="s">
        <v>2624</v>
      </c>
      <c r="AN226" s="223" t="s">
        <v>2624</v>
      </c>
      <c r="AO226" s="223" t="s">
        <v>2624</v>
      </c>
      <c r="AP226" s="223" t="s">
        <v>2624</v>
      </c>
      <c r="AQ226" s="223" t="s">
        <v>2624</v>
      </c>
      <c r="AR226" s="223" t="s">
        <v>2624</v>
      </c>
      <c r="AS226" s="223" t="s">
        <v>2624</v>
      </c>
      <c r="AT226" s="223" t="s">
        <v>2624</v>
      </c>
      <c r="AU226" s="223" t="s">
        <v>2624</v>
      </c>
    </row>
    <row r="227" spans="2:47" ht="94.5" hidden="1">
      <c r="B227" s="215" t="s">
        <v>3334</v>
      </c>
      <c r="C227" s="216" t="s">
        <v>3335</v>
      </c>
      <c r="D227" s="216" t="s">
        <v>2619</v>
      </c>
      <c r="E227" s="216" t="s">
        <v>2619</v>
      </c>
      <c r="F227" s="216" t="s">
        <v>3332</v>
      </c>
      <c r="G227" s="216" t="s">
        <v>3336</v>
      </c>
      <c r="H227" s="216" t="s">
        <v>2619</v>
      </c>
      <c r="I227" s="216" t="s">
        <v>2623</v>
      </c>
      <c r="J227" s="219" t="s">
        <v>2624</v>
      </c>
      <c r="K227" s="219" t="s">
        <v>2624</v>
      </c>
      <c r="L227" s="219" t="s">
        <v>2624</v>
      </c>
      <c r="M227" s="219" t="s">
        <v>2624</v>
      </c>
      <c r="N227" s="219" t="s">
        <v>2624</v>
      </c>
      <c r="O227" s="219" t="s">
        <v>2624</v>
      </c>
      <c r="P227" s="219" t="s">
        <v>2624</v>
      </c>
      <c r="Q227" s="219" t="s">
        <v>2624</v>
      </c>
      <c r="R227" s="219" t="s">
        <v>2624</v>
      </c>
      <c r="S227" s="219" t="s">
        <v>2624</v>
      </c>
      <c r="T227" s="219" t="s">
        <v>2624</v>
      </c>
      <c r="U227" s="219" t="s">
        <v>2624</v>
      </c>
      <c r="V227" s="219" t="s">
        <v>2624</v>
      </c>
      <c r="W227" s="219" t="s">
        <v>2624</v>
      </c>
      <c r="X227" s="219" t="s">
        <v>2624</v>
      </c>
      <c r="Y227" s="219" t="s">
        <v>2624</v>
      </c>
      <c r="Z227" s="219" t="s">
        <v>2624</v>
      </c>
      <c r="AA227" s="219" t="s">
        <v>2624</v>
      </c>
      <c r="AB227" s="219" t="s">
        <v>2624</v>
      </c>
      <c r="AC227" s="219" t="s">
        <v>2624</v>
      </c>
      <c r="AD227" s="219" t="s">
        <v>2624</v>
      </c>
      <c r="AE227" s="219" t="s">
        <v>2624</v>
      </c>
      <c r="AF227" s="219" t="s">
        <v>2624</v>
      </c>
      <c r="AG227" s="219" t="s">
        <v>2624</v>
      </c>
      <c r="AH227" s="219" t="s">
        <v>2624</v>
      </c>
      <c r="AI227" s="219" t="s">
        <v>2624</v>
      </c>
      <c r="AJ227" s="219" t="s">
        <v>2624</v>
      </c>
      <c r="AK227" s="219" t="s">
        <v>2624</v>
      </c>
      <c r="AL227" s="219" t="s">
        <v>2624</v>
      </c>
      <c r="AM227" s="219" t="s">
        <v>2624</v>
      </c>
      <c r="AN227" s="219" t="s">
        <v>2624</v>
      </c>
      <c r="AO227" s="219" t="s">
        <v>2624</v>
      </c>
      <c r="AP227" s="219" t="s">
        <v>2624</v>
      </c>
      <c r="AQ227" s="219" t="s">
        <v>2624</v>
      </c>
      <c r="AR227" s="219" t="s">
        <v>2624</v>
      </c>
      <c r="AS227" s="219" t="s">
        <v>2624</v>
      </c>
      <c r="AT227" s="219" t="s">
        <v>2624</v>
      </c>
      <c r="AU227" s="219" t="s">
        <v>2624</v>
      </c>
    </row>
    <row r="228" spans="2:47" ht="42" hidden="1">
      <c r="B228" s="220" t="s">
        <v>3337</v>
      </c>
      <c r="C228" s="221" t="s">
        <v>3338</v>
      </c>
      <c r="D228" s="221" t="s">
        <v>2619</v>
      </c>
      <c r="E228" s="221" t="s">
        <v>2619</v>
      </c>
      <c r="F228" s="221" t="s">
        <v>3090</v>
      </c>
      <c r="G228" s="221" t="s">
        <v>3339</v>
      </c>
      <c r="H228" s="221" t="s">
        <v>2619</v>
      </c>
      <c r="I228" s="221" t="s">
        <v>2623</v>
      </c>
      <c r="J228" s="223">
        <v>2.891</v>
      </c>
      <c r="K228" s="223">
        <v>2.536</v>
      </c>
      <c r="L228" s="223">
        <v>1.8089999999999999</v>
      </c>
      <c r="M228" s="223">
        <v>1.5580000000000001</v>
      </c>
      <c r="N228" s="223">
        <v>1.67</v>
      </c>
      <c r="O228" s="223">
        <v>2.0259999999999998</v>
      </c>
      <c r="P228" s="223">
        <v>1.853</v>
      </c>
      <c r="Q228" s="223">
        <v>1.161</v>
      </c>
      <c r="R228" s="223">
        <v>1.1970000000000001</v>
      </c>
      <c r="S228" s="222">
        <v>2.9</v>
      </c>
      <c r="T228" s="218">
        <v>3.8</v>
      </c>
      <c r="U228" s="218">
        <v>3.7</v>
      </c>
      <c r="V228" s="218">
        <v>3.6</v>
      </c>
      <c r="W228" s="218">
        <v>3.7</v>
      </c>
      <c r="X228" s="218">
        <v>3.6</v>
      </c>
      <c r="Y228" s="223" t="s">
        <v>2624</v>
      </c>
      <c r="Z228" s="223" t="s">
        <v>2624</v>
      </c>
      <c r="AA228" s="223" t="s">
        <v>2624</v>
      </c>
      <c r="AB228" s="223" t="s">
        <v>2624</v>
      </c>
      <c r="AC228" s="223" t="s">
        <v>2624</v>
      </c>
      <c r="AD228" s="223" t="s">
        <v>2624</v>
      </c>
      <c r="AE228" s="223" t="s">
        <v>2624</v>
      </c>
      <c r="AF228" s="223" t="s">
        <v>2624</v>
      </c>
      <c r="AG228" s="223" t="s">
        <v>2624</v>
      </c>
      <c r="AH228" s="223" t="s">
        <v>2624</v>
      </c>
      <c r="AI228" s="223" t="s">
        <v>2624</v>
      </c>
      <c r="AJ228" s="223" t="s">
        <v>2624</v>
      </c>
      <c r="AK228" s="223" t="s">
        <v>2624</v>
      </c>
      <c r="AL228" s="223" t="s">
        <v>2624</v>
      </c>
      <c r="AM228" s="223" t="s">
        <v>2624</v>
      </c>
      <c r="AN228" s="223" t="s">
        <v>2624</v>
      </c>
      <c r="AO228" s="223" t="s">
        <v>2624</v>
      </c>
      <c r="AP228" s="223" t="s">
        <v>2624</v>
      </c>
      <c r="AQ228" s="223" t="s">
        <v>2624</v>
      </c>
      <c r="AR228" s="223" t="s">
        <v>2624</v>
      </c>
      <c r="AS228" s="223" t="s">
        <v>2624</v>
      </c>
      <c r="AT228" s="223" t="s">
        <v>2624</v>
      </c>
      <c r="AU228" s="223" t="s">
        <v>2624</v>
      </c>
    </row>
    <row r="229" spans="2:47" ht="304.5" hidden="1">
      <c r="B229" s="215" t="s">
        <v>3340</v>
      </c>
      <c r="C229" s="216" t="s">
        <v>3341</v>
      </c>
      <c r="D229" s="216" t="s">
        <v>2619</v>
      </c>
      <c r="E229" s="216" t="s">
        <v>2619</v>
      </c>
      <c r="F229" s="216" t="s">
        <v>2636</v>
      </c>
      <c r="G229" s="216" t="s">
        <v>3342</v>
      </c>
      <c r="H229" s="216" t="s">
        <v>2959</v>
      </c>
      <c r="I229" s="216" t="s">
        <v>2623</v>
      </c>
      <c r="J229" s="219">
        <v>159.27000000000001</v>
      </c>
      <c r="K229" s="219">
        <v>151.41999999999999</v>
      </c>
      <c r="L229" s="219">
        <v>154.66999999999999</v>
      </c>
      <c r="M229" s="219">
        <v>155.87</v>
      </c>
      <c r="N229" s="219">
        <v>172.24</v>
      </c>
      <c r="O229" s="219">
        <v>165.98</v>
      </c>
      <c r="P229" s="219">
        <v>182.71</v>
      </c>
      <c r="Q229" s="219">
        <v>218.06</v>
      </c>
      <c r="R229" s="217">
        <v>197.2</v>
      </c>
      <c r="S229" s="217">
        <v>199.5</v>
      </c>
      <c r="T229" s="218">
        <v>219.5</v>
      </c>
      <c r="U229" s="218">
        <v>215.1</v>
      </c>
      <c r="V229" s="218">
        <v>217.2</v>
      </c>
      <c r="W229" s="218">
        <v>215.7</v>
      </c>
      <c r="X229" s="218">
        <v>218.6</v>
      </c>
      <c r="Y229" s="219" t="s">
        <v>2624</v>
      </c>
      <c r="Z229" s="219" t="s">
        <v>2624</v>
      </c>
      <c r="AA229" s="219" t="s">
        <v>2624</v>
      </c>
      <c r="AB229" s="219" t="s">
        <v>2624</v>
      </c>
      <c r="AC229" s="219" t="s">
        <v>2624</v>
      </c>
      <c r="AD229" s="219" t="s">
        <v>2624</v>
      </c>
      <c r="AE229" s="219" t="s">
        <v>2624</v>
      </c>
      <c r="AF229" s="219" t="s">
        <v>2624</v>
      </c>
      <c r="AG229" s="219" t="s">
        <v>2624</v>
      </c>
      <c r="AH229" s="219" t="s">
        <v>2624</v>
      </c>
      <c r="AI229" s="219" t="s">
        <v>2624</v>
      </c>
      <c r="AJ229" s="219" t="s">
        <v>2624</v>
      </c>
      <c r="AK229" s="219" t="s">
        <v>2624</v>
      </c>
      <c r="AL229" s="219" t="s">
        <v>2624</v>
      </c>
      <c r="AM229" s="219" t="s">
        <v>2624</v>
      </c>
      <c r="AN229" s="219" t="s">
        <v>2624</v>
      </c>
      <c r="AO229" s="219" t="s">
        <v>2624</v>
      </c>
      <c r="AP229" s="219" t="s">
        <v>2624</v>
      </c>
      <c r="AQ229" s="219" t="s">
        <v>2624</v>
      </c>
      <c r="AR229" s="219" t="s">
        <v>2624</v>
      </c>
      <c r="AS229" s="219" t="s">
        <v>2624</v>
      </c>
      <c r="AT229" s="219" t="s">
        <v>2624</v>
      </c>
      <c r="AU229" s="219" t="s">
        <v>2624</v>
      </c>
    </row>
    <row r="230" spans="2:47" ht="42" hidden="1">
      <c r="B230" s="220" t="s">
        <v>3343</v>
      </c>
      <c r="C230" s="221" t="s">
        <v>3344</v>
      </c>
      <c r="D230" s="221" t="s">
        <v>2619</v>
      </c>
      <c r="E230" s="221" t="s">
        <v>2619</v>
      </c>
      <c r="F230" s="221" t="s">
        <v>2942</v>
      </c>
      <c r="G230" s="221" t="s">
        <v>3345</v>
      </c>
      <c r="H230" s="221" t="s">
        <v>2619</v>
      </c>
      <c r="I230" s="221" t="s">
        <v>2623</v>
      </c>
      <c r="J230" s="223">
        <v>2.16</v>
      </c>
      <c r="K230" s="223">
        <v>2.2000000000000002</v>
      </c>
      <c r="L230" s="223">
        <v>2.2400000000000002</v>
      </c>
      <c r="M230" s="223">
        <v>2.29</v>
      </c>
      <c r="N230" s="223">
        <v>2.35</v>
      </c>
      <c r="O230" s="223">
        <v>2.39</v>
      </c>
      <c r="P230" s="223">
        <v>2.46</v>
      </c>
      <c r="Q230" s="223">
        <v>2.5099999999999998</v>
      </c>
      <c r="R230" s="223">
        <v>2.5739999999999998</v>
      </c>
      <c r="S230" s="222">
        <v>2.64</v>
      </c>
      <c r="T230" s="218">
        <v>2.71</v>
      </c>
      <c r="U230" s="218">
        <v>2.77</v>
      </c>
      <c r="V230" s="218">
        <v>2.84</v>
      </c>
      <c r="W230" s="218">
        <v>2.92</v>
      </c>
      <c r="X230" s="218">
        <v>2.99</v>
      </c>
      <c r="Y230" s="223" t="s">
        <v>2624</v>
      </c>
      <c r="Z230" s="223" t="s">
        <v>2624</v>
      </c>
      <c r="AA230" s="223" t="s">
        <v>2624</v>
      </c>
      <c r="AB230" s="223" t="s">
        <v>2624</v>
      </c>
      <c r="AC230" s="223" t="s">
        <v>2624</v>
      </c>
      <c r="AD230" s="223" t="s">
        <v>2624</v>
      </c>
      <c r="AE230" s="223" t="s">
        <v>2624</v>
      </c>
      <c r="AF230" s="223" t="s">
        <v>2624</v>
      </c>
      <c r="AG230" s="223" t="s">
        <v>2624</v>
      </c>
      <c r="AH230" s="223" t="s">
        <v>2624</v>
      </c>
      <c r="AI230" s="223" t="s">
        <v>2624</v>
      </c>
      <c r="AJ230" s="223" t="s">
        <v>2624</v>
      </c>
      <c r="AK230" s="223" t="s">
        <v>2624</v>
      </c>
      <c r="AL230" s="223" t="s">
        <v>2624</v>
      </c>
      <c r="AM230" s="223" t="s">
        <v>2624</v>
      </c>
      <c r="AN230" s="223" t="s">
        <v>2624</v>
      </c>
      <c r="AO230" s="223" t="s">
        <v>2624</v>
      </c>
      <c r="AP230" s="223" t="s">
        <v>2624</v>
      </c>
      <c r="AQ230" s="223" t="s">
        <v>2624</v>
      </c>
      <c r="AR230" s="223" t="s">
        <v>2624</v>
      </c>
      <c r="AS230" s="223" t="s">
        <v>2624</v>
      </c>
      <c r="AT230" s="223" t="s">
        <v>2624</v>
      </c>
      <c r="AU230" s="223" t="s">
        <v>2624</v>
      </c>
    </row>
    <row r="231" spans="2:47" ht="31.5" hidden="1">
      <c r="B231" s="215" t="s">
        <v>3346</v>
      </c>
      <c r="C231" s="216" t="s">
        <v>3347</v>
      </c>
      <c r="D231" s="216" t="s">
        <v>2619</v>
      </c>
      <c r="E231" s="216" t="s">
        <v>2619</v>
      </c>
      <c r="F231" s="216" t="s">
        <v>3348</v>
      </c>
      <c r="G231" s="216" t="s">
        <v>3349</v>
      </c>
      <c r="H231" s="216" t="s">
        <v>2619</v>
      </c>
      <c r="I231" s="216" t="s">
        <v>2623</v>
      </c>
      <c r="J231" s="219">
        <v>3.6269999999999998</v>
      </c>
      <c r="K231" s="219">
        <v>7.7329999999999997</v>
      </c>
      <c r="L231" s="219">
        <v>7.59</v>
      </c>
      <c r="M231" s="219">
        <v>6.7149999999999999</v>
      </c>
      <c r="N231" s="219">
        <v>5.2489999999999997</v>
      </c>
      <c r="O231" s="219">
        <v>6.5389999999999997</v>
      </c>
      <c r="P231" s="219">
        <v>8.7050000000000001</v>
      </c>
      <c r="Q231" s="219">
        <v>9.2620000000000005</v>
      </c>
      <c r="R231" s="219">
        <v>10.888999999999999</v>
      </c>
      <c r="S231" s="217">
        <v>10.5</v>
      </c>
      <c r="T231" s="218">
        <v>9.5</v>
      </c>
      <c r="U231" s="218">
        <v>10</v>
      </c>
      <c r="V231" s="218">
        <v>9.1</v>
      </c>
      <c r="W231" s="218">
        <v>8.8000000000000007</v>
      </c>
      <c r="X231" s="218">
        <v>9</v>
      </c>
      <c r="Y231" s="219" t="s">
        <v>2624</v>
      </c>
      <c r="Z231" s="219" t="s">
        <v>2624</v>
      </c>
      <c r="AA231" s="219" t="s">
        <v>2624</v>
      </c>
      <c r="AB231" s="219" t="s">
        <v>2624</v>
      </c>
      <c r="AC231" s="219" t="s">
        <v>2624</v>
      </c>
      <c r="AD231" s="219" t="s">
        <v>2624</v>
      </c>
      <c r="AE231" s="219" t="s">
        <v>2624</v>
      </c>
      <c r="AF231" s="219" t="s">
        <v>2624</v>
      </c>
      <c r="AG231" s="219" t="s">
        <v>2624</v>
      </c>
      <c r="AH231" s="219" t="s">
        <v>2624</v>
      </c>
      <c r="AI231" s="219" t="s">
        <v>2624</v>
      </c>
      <c r="AJ231" s="219" t="s">
        <v>2624</v>
      </c>
      <c r="AK231" s="219" t="s">
        <v>2624</v>
      </c>
      <c r="AL231" s="219" t="s">
        <v>2624</v>
      </c>
      <c r="AM231" s="219" t="s">
        <v>2624</v>
      </c>
      <c r="AN231" s="219" t="s">
        <v>2624</v>
      </c>
      <c r="AO231" s="219" t="s">
        <v>2624</v>
      </c>
      <c r="AP231" s="219" t="s">
        <v>2624</v>
      </c>
      <c r="AQ231" s="219" t="s">
        <v>2624</v>
      </c>
      <c r="AR231" s="219" t="s">
        <v>2624</v>
      </c>
      <c r="AS231" s="219" t="s">
        <v>2624</v>
      </c>
      <c r="AT231" s="219" t="s">
        <v>2624</v>
      </c>
      <c r="AU231" s="219" t="s">
        <v>2624</v>
      </c>
    </row>
    <row r="232" spans="2:47" ht="52.5" hidden="1">
      <c r="B232" s="220" t="s">
        <v>3350</v>
      </c>
      <c r="C232" s="221" t="s">
        <v>3351</v>
      </c>
      <c r="D232" s="221" t="s">
        <v>2619</v>
      </c>
      <c r="E232" s="221" t="s">
        <v>2619</v>
      </c>
      <c r="F232" s="221" t="s">
        <v>3352</v>
      </c>
      <c r="G232" s="221" t="s">
        <v>3353</v>
      </c>
      <c r="H232" s="221" t="s">
        <v>2619</v>
      </c>
      <c r="I232" s="221" t="s">
        <v>2623</v>
      </c>
      <c r="J232" s="222">
        <v>163.6</v>
      </c>
      <c r="K232" s="222">
        <v>169.2</v>
      </c>
      <c r="L232" s="222">
        <v>171.6</v>
      </c>
      <c r="M232" s="222">
        <v>174.5</v>
      </c>
      <c r="N232" s="222">
        <v>174.1</v>
      </c>
      <c r="O232" s="222">
        <v>179.4</v>
      </c>
      <c r="P232" s="222">
        <v>192.4</v>
      </c>
      <c r="Q232" s="222">
        <v>208.4</v>
      </c>
      <c r="R232" s="222">
        <v>216.5</v>
      </c>
      <c r="S232" s="222">
        <v>229.7</v>
      </c>
      <c r="T232" s="218">
        <v>244.3</v>
      </c>
      <c r="U232" s="218">
        <v>261.7</v>
      </c>
      <c r="V232" s="218">
        <v>276.60000000000002</v>
      </c>
      <c r="W232" s="218">
        <v>290.8</v>
      </c>
      <c r="X232" s="218">
        <v>306.3</v>
      </c>
      <c r="Y232" s="223" t="s">
        <v>2624</v>
      </c>
      <c r="Z232" s="223" t="s">
        <v>2624</v>
      </c>
      <c r="AA232" s="223" t="s">
        <v>2624</v>
      </c>
      <c r="AB232" s="223" t="s">
        <v>2624</v>
      </c>
      <c r="AC232" s="223" t="s">
        <v>2624</v>
      </c>
      <c r="AD232" s="223" t="s">
        <v>2624</v>
      </c>
      <c r="AE232" s="223" t="s">
        <v>2624</v>
      </c>
      <c r="AF232" s="223" t="s">
        <v>2624</v>
      </c>
      <c r="AG232" s="223" t="s">
        <v>2624</v>
      </c>
      <c r="AH232" s="223" t="s">
        <v>2624</v>
      </c>
      <c r="AI232" s="223" t="s">
        <v>2624</v>
      </c>
      <c r="AJ232" s="223" t="s">
        <v>2624</v>
      </c>
      <c r="AK232" s="223" t="s">
        <v>2624</v>
      </c>
      <c r="AL232" s="223" t="s">
        <v>2624</v>
      </c>
      <c r="AM232" s="223" t="s">
        <v>2624</v>
      </c>
      <c r="AN232" s="223" t="s">
        <v>2624</v>
      </c>
      <c r="AO232" s="223" t="s">
        <v>2624</v>
      </c>
      <c r="AP232" s="223" t="s">
        <v>2624</v>
      </c>
      <c r="AQ232" s="223" t="s">
        <v>2624</v>
      </c>
      <c r="AR232" s="223" t="s">
        <v>2624</v>
      </c>
      <c r="AS232" s="223" t="s">
        <v>2624</v>
      </c>
      <c r="AT232" s="223" t="s">
        <v>2624</v>
      </c>
      <c r="AU232" s="223" t="s">
        <v>2624</v>
      </c>
    </row>
    <row r="233" spans="2:47" ht="31.5" hidden="1">
      <c r="B233" s="215" t="s">
        <v>3354</v>
      </c>
      <c r="C233" s="216" t="s">
        <v>3355</v>
      </c>
      <c r="D233" s="216" t="s">
        <v>2619</v>
      </c>
      <c r="E233" s="216" t="s">
        <v>2619</v>
      </c>
      <c r="F233" s="216" t="s">
        <v>2895</v>
      </c>
      <c r="G233" s="216" t="s">
        <v>3356</v>
      </c>
      <c r="H233" s="216" t="s">
        <v>2619</v>
      </c>
      <c r="I233" s="216" t="s">
        <v>2623</v>
      </c>
      <c r="J233" s="219">
        <v>95.367999999999995</v>
      </c>
      <c r="K233" s="219">
        <v>94.951999999999998</v>
      </c>
      <c r="L233" s="219">
        <v>93.153000000000006</v>
      </c>
      <c r="M233" s="219">
        <v>93.338999999999999</v>
      </c>
      <c r="N233" s="219">
        <v>95.253</v>
      </c>
      <c r="O233" s="219">
        <v>95.561999999999998</v>
      </c>
      <c r="P233" s="219">
        <v>97.204999999999998</v>
      </c>
      <c r="Q233" s="219">
        <v>96.314999999999998</v>
      </c>
      <c r="R233" s="219">
        <v>96.385999999999996</v>
      </c>
      <c r="S233" s="217">
        <v>99.6</v>
      </c>
      <c r="T233" s="218">
        <v>99.7</v>
      </c>
      <c r="U233" s="218">
        <v>99.9</v>
      </c>
      <c r="V233" s="218">
        <v>99.4</v>
      </c>
      <c r="W233" s="218">
        <v>99.2</v>
      </c>
      <c r="X233" s="218">
        <v>99.1</v>
      </c>
      <c r="Y233" s="218">
        <v>99</v>
      </c>
      <c r="Z233" s="218">
        <v>99</v>
      </c>
      <c r="AA233" s="218">
        <v>99.2</v>
      </c>
      <c r="AB233" s="218">
        <v>99.4</v>
      </c>
      <c r="AC233" s="218">
        <v>99.6</v>
      </c>
      <c r="AD233" s="218">
        <v>99.8</v>
      </c>
      <c r="AE233" s="218">
        <v>100</v>
      </c>
      <c r="AF233" s="218">
        <v>100.1</v>
      </c>
      <c r="AG233" s="218">
        <v>100.1</v>
      </c>
      <c r="AH233" s="218">
        <v>100.1</v>
      </c>
      <c r="AI233" s="218">
        <v>100</v>
      </c>
      <c r="AJ233" s="218">
        <v>99.8</v>
      </c>
      <c r="AK233" s="218">
        <v>99.6</v>
      </c>
      <c r="AL233" s="218">
        <v>99.3</v>
      </c>
      <c r="AM233" s="218">
        <v>99</v>
      </c>
      <c r="AN233" s="218">
        <v>98.6</v>
      </c>
      <c r="AO233" s="218">
        <v>98.3</v>
      </c>
      <c r="AP233" s="218">
        <v>98</v>
      </c>
      <c r="AQ233" s="218">
        <v>97.7</v>
      </c>
      <c r="AR233" s="218">
        <v>97.5</v>
      </c>
      <c r="AS233" s="218">
        <v>97.4</v>
      </c>
      <c r="AT233" s="218">
        <v>97.5</v>
      </c>
      <c r="AU233" s="218">
        <v>97.7</v>
      </c>
    </row>
    <row r="234" spans="2:47" ht="31.5" hidden="1">
      <c r="B234" s="220" t="s">
        <v>3357</v>
      </c>
      <c r="C234" s="221" t="s">
        <v>3358</v>
      </c>
      <c r="D234" s="221" t="s">
        <v>2619</v>
      </c>
      <c r="E234" s="221" t="s">
        <v>2619</v>
      </c>
      <c r="F234" s="221" t="s">
        <v>2895</v>
      </c>
      <c r="G234" s="221" t="s">
        <v>3359</v>
      </c>
      <c r="H234" s="221" t="s">
        <v>2619</v>
      </c>
      <c r="I234" s="221" t="s">
        <v>2623</v>
      </c>
      <c r="J234" s="223">
        <v>0.91300000000000003</v>
      </c>
      <c r="K234" s="223">
        <v>2.7519999999999998</v>
      </c>
      <c r="L234" s="223">
        <v>3.5830000000000002</v>
      </c>
      <c r="M234" s="223">
        <v>4.0549999999999997</v>
      </c>
      <c r="N234" s="223">
        <v>5.5750000000000002</v>
      </c>
      <c r="O234" s="223">
        <v>1.982</v>
      </c>
      <c r="P234" s="223">
        <v>1.5649999999999999</v>
      </c>
      <c r="Q234" s="223">
        <v>-1.0269999999999999</v>
      </c>
      <c r="R234" s="223">
        <v>3.5720000000000001</v>
      </c>
      <c r="S234" s="222">
        <v>2.7</v>
      </c>
      <c r="T234" s="218">
        <v>1.8</v>
      </c>
      <c r="U234" s="218">
        <v>2.6</v>
      </c>
      <c r="V234" s="218">
        <v>3</v>
      </c>
      <c r="W234" s="218">
        <v>2.8</v>
      </c>
      <c r="X234" s="218">
        <v>2.6</v>
      </c>
      <c r="Y234" s="218">
        <v>2.7</v>
      </c>
      <c r="Z234" s="218">
        <v>2.6</v>
      </c>
      <c r="AA234" s="218">
        <v>2.6</v>
      </c>
      <c r="AB234" s="218">
        <v>2.5</v>
      </c>
      <c r="AC234" s="218">
        <v>2.5</v>
      </c>
      <c r="AD234" s="218">
        <v>2.4</v>
      </c>
      <c r="AE234" s="218">
        <v>2.2999999999999998</v>
      </c>
      <c r="AF234" s="218">
        <v>2.1</v>
      </c>
      <c r="AG234" s="218">
        <v>2</v>
      </c>
      <c r="AH234" s="218">
        <v>1.9</v>
      </c>
      <c r="AI234" s="218">
        <v>1.8</v>
      </c>
      <c r="AJ234" s="218">
        <v>1.7</v>
      </c>
      <c r="AK234" s="218">
        <v>1.6</v>
      </c>
      <c r="AL234" s="218">
        <v>1.5</v>
      </c>
      <c r="AM234" s="218">
        <v>1.5</v>
      </c>
      <c r="AN234" s="218">
        <v>1.4</v>
      </c>
      <c r="AO234" s="218">
        <v>1.4</v>
      </c>
      <c r="AP234" s="218">
        <v>1.3</v>
      </c>
      <c r="AQ234" s="218">
        <v>1.3</v>
      </c>
      <c r="AR234" s="218">
        <v>1.4</v>
      </c>
      <c r="AS234" s="218">
        <v>1.4</v>
      </c>
      <c r="AT234" s="218">
        <v>1.4</v>
      </c>
      <c r="AU234" s="218">
        <v>1.5</v>
      </c>
    </row>
    <row r="235" spans="2:47" ht="210" hidden="1">
      <c r="B235" s="215" t="s">
        <v>3360</v>
      </c>
      <c r="C235" s="216" t="s">
        <v>3361</v>
      </c>
      <c r="D235" s="216" t="s">
        <v>2619</v>
      </c>
      <c r="E235" s="216" t="s">
        <v>2619</v>
      </c>
      <c r="F235" s="216" t="s">
        <v>2636</v>
      </c>
      <c r="G235" s="216" t="s">
        <v>3362</v>
      </c>
      <c r="H235" s="216" t="s">
        <v>3363</v>
      </c>
      <c r="I235" s="216" t="s">
        <v>2623</v>
      </c>
      <c r="J235" s="217">
        <v>-3.1</v>
      </c>
      <c r="K235" s="217">
        <v>1.8</v>
      </c>
      <c r="L235" s="217">
        <v>11.6</v>
      </c>
      <c r="M235" s="217">
        <v>8.1999999999999993</v>
      </c>
      <c r="N235" s="217">
        <v>5.9</v>
      </c>
      <c r="O235" s="217">
        <v>3.5</v>
      </c>
      <c r="P235" s="217">
        <v>5.4</v>
      </c>
      <c r="Q235" s="217">
        <v>1.3</v>
      </c>
      <c r="R235" s="217">
        <v>5.4</v>
      </c>
      <c r="S235" s="217">
        <v>2.2999999999999998</v>
      </c>
      <c r="T235" s="218">
        <v>2.6</v>
      </c>
      <c r="U235" s="218">
        <v>4.3</v>
      </c>
      <c r="V235" s="218">
        <v>4.9000000000000004</v>
      </c>
      <c r="W235" s="218">
        <v>4.9000000000000004</v>
      </c>
      <c r="X235" s="218">
        <v>4.8</v>
      </c>
      <c r="Y235" s="219" t="s">
        <v>2624</v>
      </c>
      <c r="Z235" s="219" t="s">
        <v>2624</v>
      </c>
      <c r="AA235" s="219" t="s">
        <v>2624</v>
      </c>
      <c r="AB235" s="219" t="s">
        <v>2624</v>
      </c>
      <c r="AC235" s="219" t="s">
        <v>2624</v>
      </c>
      <c r="AD235" s="219" t="s">
        <v>2624</v>
      </c>
      <c r="AE235" s="219" t="s">
        <v>2624</v>
      </c>
      <c r="AF235" s="219" t="s">
        <v>2624</v>
      </c>
      <c r="AG235" s="219" t="s">
        <v>2624</v>
      </c>
      <c r="AH235" s="219" t="s">
        <v>2624</v>
      </c>
      <c r="AI235" s="219" t="s">
        <v>2624</v>
      </c>
      <c r="AJ235" s="219" t="s">
        <v>2624</v>
      </c>
      <c r="AK235" s="219" t="s">
        <v>2624</v>
      </c>
      <c r="AL235" s="219" t="s">
        <v>2624</v>
      </c>
      <c r="AM235" s="219" t="s">
        <v>2624</v>
      </c>
      <c r="AN235" s="219" t="s">
        <v>2624</v>
      </c>
      <c r="AO235" s="219" t="s">
        <v>2624</v>
      </c>
      <c r="AP235" s="219" t="s">
        <v>2624</v>
      </c>
      <c r="AQ235" s="219" t="s">
        <v>2624</v>
      </c>
      <c r="AR235" s="219" t="s">
        <v>2624</v>
      </c>
      <c r="AS235" s="219" t="s">
        <v>2624</v>
      </c>
      <c r="AT235" s="219" t="s">
        <v>2624</v>
      </c>
      <c r="AU235" s="219" t="s">
        <v>2624</v>
      </c>
    </row>
    <row r="236" spans="2:47" ht="210" hidden="1">
      <c r="B236" s="220" t="s">
        <v>3364</v>
      </c>
      <c r="C236" s="221" t="s">
        <v>3365</v>
      </c>
      <c r="D236" s="221" t="s">
        <v>2834</v>
      </c>
      <c r="E236" s="221" t="s">
        <v>2784</v>
      </c>
      <c r="F236" s="221" t="s">
        <v>2636</v>
      </c>
      <c r="G236" s="221" t="s">
        <v>3362</v>
      </c>
      <c r="H236" s="221" t="s">
        <v>3363</v>
      </c>
      <c r="I236" s="221" t="s">
        <v>2623</v>
      </c>
      <c r="J236" s="222">
        <v>10.154999999999999</v>
      </c>
      <c r="K236" s="222">
        <v>10.851000000000001</v>
      </c>
      <c r="L236" s="222">
        <v>11.375999999999999</v>
      </c>
      <c r="M236" s="222">
        <v>12.122</v>
      </c>
      <c r="N236" s="222">
        <v>13.4</v>
      </c>
      <c r="O236" s="222">
        <v>14.438000000000001</v>
      </c>
      <c r="P236" s="222">
        <v>14.444000000000001</v>
      </c>
      <c r="Q236" s="222">
        <v>14.598000000000001</v>
      </c>
      <c r="R236" s="222">
        <v>16.253</v>
      </c>
      <c r="S236" s="222">
        <v>15.4</v>
      </c>
      <c r="T236" s="218">
        <v>16.440999999999999</v>
      </c>
      <c r="U236" s="218">
        <v>18.459</v>
      </c>
      <c r="V236" s="218">
        <v>20.483000000000001</v>
      </c>
      <c r="W236" s="218">
        <v>22.010999999999999</v>
      </c>
      <c r="X236" s="218">
        <v>22.96</v>
      </c>
      <c r="Y236" s="223" t="s">
        <v>2624</v>
      </c>
      <c r="Z236" s="223" t="s">
        <v>2624</v>
      </c>
      <c r="AA236" s="223" t="s">
        <v>2624</v>
      </c>
      <c r="AB236" s="223" t="s">
        <v>2624</v>
      </c>
      <c r="AC236" s="223" t="s">
        <v>2624</v>
      </c>
      <c r="AD236" s="223" t="s">
        <v>2624</v>
      </c>
      <c r="AE236" s="223" t="s">
        <v>2624</v>
      </c>
      <c r="AF236" s="223" t="s">
        <v>2624</v>
      </c>
      <c r="AG236" s="223" t="s">
        <v>2624</v>
      </c>
      <c r="AH236" s="223" t="s">
        <v>2624</v>
      </c>
      <c r="AI236" s="223" t="s">
        <v>2624</v>
      </c>
      <c r="AJ236" s="223" t="s">
        <v>2624</v>
      </c>
      <c r="AK236" s="223" t="s">
        <v>2624</v>
      </c>
      <c r="AL236" s="223" t="s">
        <v>2624</v>
      </c>
      <c r="AM236" s="223" t="s">
        <v>2624</v>
      </c>
      <c r="AN236" s="223" t="s">
        <v>2624</v>
      </c>
      <c r="AO236" s="223" t="s">
        <v>2624</v>
      </c>
      <c r="AP236" s="223" t="s">
        <v>2624</v>
      </c>
      <c r="AQ236" s="223" t="s">
        <v>2624</v>
      </c>
      <c r="AR236" s="223" t="s">
        <v>2624</v>
      </c>
      <c r="AS236" s="223" t="s">
        <v>2624</v>
      </c>
      <c r="AT236" s="223" t="s">
        <v>2624</v>
      </c>
      <c r="AU236" s="223" t="s">
        <v>2624</v>
      </c>
    </row>
    <row r="237" spans="2:47" ht="210" hidden="1">
      <c r="B237" s="215" t="s">
        <v>3366</v>
      </c>
      <c r="C237" s="216" t="s">
        <v>3367</v>
      </c>
      <c r="D237" s="216" t="s">
        <v>2834</v>
      </c>
      <c r="E237" s="216" t="s">
        <v>2784</v>
      </c>
      <c r="F237" s="216" t="s">
        <v>2636</v>
      </c>
      <c r="G237" s="216" t="s">
        <v>3362</v>
      </c>
      <c r="H237" s="216" t="s">
        <v>3363</v>
      </c>
      <c r="I237" s="216" t="s">
        <v>2623</v>
      </c>
      <c r="J237" s="217">
        <v>8.9700000000000006</v>
      </c>
      <c r="K237" s="217">
        <v>9.1289999999999996</v>
      </c>
      <c r="L237" s="217">
        <v>10.19</v>
      </c>
      <c r="M237" s="217">
        <v>11.023</v>
      </c>
      <c r="N237" s="217">
        <v>11.670999999999999</v>
      </c>
      <c r="O237" s="217">
        <v>12.084</v>
      </c>
      <c r="P237" s="217">
        <v>12.734999999999999</v>
      </c>
      <c r="Q237" s="217">
        <v>12.898</v>
      </c>
      <c r="R237" s="217">
        <v>13.596</v>
      </c>
      <c r="S237" s="217">
        <v>13.909000000000001</v>
      </c>
      <c r="T237" s="218">
        <v>14.271000000000001</v>
      </c>
      <c r="U237" s="218">
        <v>14.882</v>
      </c>
      <c r="V237" s="218">
        <v>15.610000000000001</v>
      </c>
      <c r="W237" s="218">
        <v>16.376999999999999</v>
      </c>
      <c r="X237" s="218">
        <v>17.155000000000001</v>
      </c>
      <c r="Y237" s="219" t="s">
        <v>2624</v>
      </c>
      <c r="Z237" s="219" t="s">
        <v>2624</v>
      </c>
      <c r="AA237" s="219" t="s">
        <v>2624</v>
      </c>
      <c r="AB237" s="219" t="s">
        <v>2624</v>
      </c>
      <c r="AC237" s="219" t="s">
        <v>2624</v>
      </c>
      <c r="AD237" s="219" t="s">
        <v>2624</v>
      </c>
      <c r="AE237" s="219" t="s">
        <v>2624</v>
      </c>
      <c r="AF237" s="219" t="s">
        <v>2624</v>
      </c>
      <c r="AG237" s="219" t="s">
        <v>2624</v>
      </c>
      <c r="AH237" s="219" t="s">
        <v>2624</v>
      </c>
      <c r="AI237" s="219" t="s">
        <v>2624</v>
      </c>
      <c r="AJ237" s="219" t="s">
        <v>2624</v>
      </c>
      <c r="AK237" s="219" t="s">
        <v>2624</v>
      </c>
      <c r="AL237" s="219" t="s">
        <v>2624</v>
      </c>
      <c r="AM237" s="219" t="s">
        <v>2624</v>
      </c>
      <c r="AN237" s="219" t="s">
        <v>2624</v>
      </c>
      <c r="AO237" s="219" t="s">
        <v>2624</v>
      </c>
      <c r="AP237" s="219" t="s">
        <v>2624</v>
      </c>
      <c r="AQ237" s="219" t="s">
        <v>2624</v>
      </c>
      <c r="AR237" s="219" t="s">
        <v>2624</v>
      </c>
      <c r="AS237" s="219" t="s">
        <v>2624</v>
      </c>
      <c r="AT237" s="219" t="s">
        <v>2624</v>
      </c>
      <c r="AU237" s="219" t="s">
        <v>2624</v>
      </c>
    </row>
    <row r="238" spans="2:47" ht="31.5" hidden="1">
      <c r="B238" s="220" t="s">
        <v>3368</v>
      </c>
      <c r="C238" s="221" t="s">
        <v>3369</v>
      </c>
      <c r="D238" s="221" t="s">
        <v>2619</v>
      </c>
      <c r="E238" s="221" t="s">
        <v>2816</v>
      </c>
      <c r="F238" s="221" t="s">
        <v>2921</v>
      </c>
      <c r="G238" s="221" t="s">
        <v>3370</v>
      </c>
      <c r="H238" s="221" t="s">
        <v>2619</v>
      </c>
      <c r="I238" s="221" t="s">
        <v>2623</v>
      </c>
      <c r="J238" s="223">
        <v>1850.7</v>
      </c>
      <c r="K238" s="223">
        <v>1639.3</v>
      </c>
      <c r="L238" s="223">
        <v>1438.8</v>
      </c>
      <c r="M238" s="223">
        <v>1177.5999999999999</v>
      </c>
      <c r="N238" s="223">
        <v>944.88</v>
      </c>
      <c r="O238" s="223">
        <v>696.78</v>
      </c>
      <c r="P238" s="223">
        <v>594.97</v>
      </c>
      <c r="Q238" s="223">
        <v>508.46</v>
      </c>
      <c r="R238" s="222">
        <v>448.4</v>
      </c>
      <c r="S238" s="222">
        <v>392.9</v>
      </c>
      <c r="T238" s="218">
        <v>346.5</v>
      </c>
      <c r="U238" s="218">
        <v>315.3</v>
      </c>
      <c r="V238" s="218">
        <v>275.7</v>
      </c>
      <c r="W238" s="218">
        <v>249.2</v>
      </c>
      <c r="X238" s="218">
        <v>227.6</v>
      </c>
      <c r="Y238" s="223" t="s">
        <v>2624</v>
      </c>
      <c r="Z238" s="223" t="s">
        <v>2624</v>
      </c>
      <c r="AA238" s="223" t="s">
        <v>2624</v>
      </c>
      <c r="AB238" s="223" t="s">
        <v>2624</v>
      </c>
      <c r="AC238" s="223" t="s">
        <v>2624</v>
      </c>
      <c r="AD238" s="223" t="s">
        <v>2624</v>
      </c>
      <c r="AE238" s="223" t="s">
        <v>2624</v>
      </c>
      <c r="AF238" s="223" t="s">
        <v>2624</v>
      </c>
      <c r="AG238" s="223" t="s">
        <v>2624</v>
      </c>
      <c r="AH238" s="223" t="s">
        <v>2624</v>
      </c>
      <c r="AI238" s="223" t="s">
        <v>2624</v>
      </c>
      <c r="AJ238" s="223" t="s">
        <v>2624</v>
      </c>
      <c r="AK238" s="223" t="s">
        <v>2624</v>
      </c>
      <c r="AL238" s="223" t="s">
        <v>2624</v>
      </c>
      <c r="AM238" s="223" t="s">
        <v>2624</v>
      </c>
      <c r="AN238" s="223" t="s">
        <v>2624</v>
      </c>
      <c r="AO238" s="223" t="s">
        <v>2624</v>
      </c>
      <c r="AP238" s="223" t="s">
        <v>2624</v>
      </c>
      <c r="AQ238" s="223" t="s">
        <v>2624</v>
      </c>
      <c r="AR238" s="223" t="s">
        <v>2624</v>
      </c>
      <c r="AS238" s="223" t="s">
        <v>2624</v>
      </c>
      <c r="AT238" s="223" t="s">
        <v>2624</v>
      </c>
      <c r="AU238" s="223" t="s">
        <v>2624</v>
      </c>
    </row>
    <row r="239" spans="2:47" ht="31.5" hidden="1">
      <c r="B239" s="215" t="s">
        <v>3371</v>
      </c>
      <c r="C239" s="216" t="s">
        <v>3372</v>
      </c>
      <c r="D239" s="216" t="s">
        <v>2619</v>
      </c>
      <c r="E239" s="216" t="s">
        <v>2619</v>
      </c>
      <c r="F239" s="216" t="s">
        <v>2925</v>
      </c>
      <c r="G239" s="216" t="s">
        <v>3373</v>
      </c>
      <c r="H239" s="216" t="s">
        <v>2619</v>
      </c>
      <c r="I239" s="216" t="s">
        <v>2623</v>
      </c>
      <c r="J239" s="219">
        <v>-14.167999999999999</v>
      </c>
      <c r="K239" s="219">
        <v>-11.420999999999999</v>
      </c>
      <c r="L239" s="219">
        <v>-12.234999999999999</v>
      </c>
      <c r="M239" s="219">
        <v>-18.155000000000001</v>
      </c>
      <c r="N239" s="219">
        <v>-19.760999999999999</v>
      </c>
      <c r="O239" s="219">
        <v>-26.257000000000001</v>
      </c>
      <c r="P239" s="217">
        <v>-14.6</v>
      </c>
      <c r="Q239" s="217">
        <v>-14.5</v>
      </c>
      <c r="R239" s="217">
        <v>-11.8</v>
      </c>
      <c r="S239" s="217">
        <v>-12.4</v>
      </c>
      <c r="T239" s="218">
        <v>-11.8</v>
      </c>
      <c r="U239" s="218">
        <v>-9</v>
      </c>
      <c r="V239" s="218">
        <v>-12.5</v>
      </c>
      <c r="W239" s="218">
        <v>-9.6</v>
      </c>
      <c r="X239" s="218">
        <v>-8.6</v>
      </c>
      <c r="Y239" s="219" t="s">
        <v>2624</v>
      </c>
      <c r="Z239" s="219" t="s">
        <v>2624</v>
      </c>
      <c r="AA239" s="219" t="s">
        <v>2624</v>
      </c>
      <c r="AB239" s="219" t="s">
        <v>2624</v>
      </c>
      <c r="AC239" s="219" t="s">
        <v>2624</v>
      </c>
      <c r="AD239" s="219" t="s">
        <v>2624</v>
      </c>
      <c r="AE239" s="219" t="s">
        <v>2624</v>
      </c>
      <c r="AF239" s="219" t="s">
        <v>2624</v>
      </c>
      <c r="AG239" s="219" t="s">
        <v>2624</v>
      </c>
      <c r="AH239" s="219" t="s">
        <v>2624</v>
      </c>
      <c r="AI239" s="219" t="s">
        <v>2624</v>
      </c>
      <c r="AJ239" s="219" t="s">
        <v>2624</v>
      </c>
      <c r="AK239" s="219" t="s">
        <v>2624</v>
      </c>
      <c r="AL239" s="219" t="s">
        <v>2624</v>
      </c>
      <c r="AM239" s="219" t="s">
        <v>2624</v>
      </c>
      <c r="AN239" s="219" t="s">
        <v>2624</v>
      </c>
      <c r="AO239" s="219" t="s">
        <v>2624</v>
      </c>
      <c r="AP239" s="219" t="s">
        <v>2624</v>
      </c>
      <c r="AQ239" s="219" t="s">
        <v>2624</v>
      </c>
      <c r="AR239" s="219" t="s">
        <v>2624</v>
      </c>
      <c r="AS239" s="219" t="s">
        <v>2624</v>
      </c>
      <c r="AT239" s="219" t="s">
        <v>2624</v>
      </c>
      <c r="AU239" s="219" t="s">
        <v>2624</v>
      </c>
    </row>
    <row r="240" spans="2:47" ht="31.5" hidden="1">
      <c r="B240" s="220" t="s">
        <v>3374</v>
      </c>
      <c r="C240" s="221" t="s">
        <v>3375</v>
      </c>
      <c r="D240" s="221" t="s">
        <v>2619</v>
      </c>
      <c r="E240" s="221" t="s">
        <v>2619</v>
      </c>
      <c r="F240" s="221" t="s">
        <v>2636</v>
      </c>
      <c r="G240" s="221" t="s">
        <v>3376</v>
      </c>
      <c r="H240" s="221" t="s">
        <v>2619</v>
      </c>
      <c r="I240" s="221" t="s">
        <v>2623</v>
      </c>
      <c r="J240" s="223">
        <v>3.694</v>
      </c>
      <c r="K240" s="223">
        <v>3.2429999999999999</v>
      </c>
      <c r="L240" s="223">
        <v>2.8210000000000002</v>
      </c>
      <c r="M240" s="223">
        <v>2.2949999999999999</v>
      </c>
      <c r="N240" s="223">
        <v>1.8340000000000001</v>
      </c>
      <c r="O240" s="223">
        <v>1.3480000000000001</v>
      </c>
      <c r="P240" s="222">
        <v>1.1499999999999999</v>
      </c>
      <c r="Q240" s="222">
        <v>0.98099999999999998</v>
      </c>
      <c r="R240" s="222">
        <v>0.86499999999999999</v>
      </c>
      <c r="S240" s="222">
        <v>0.75800000000000001</v>
      </c>
      <c r="T240" s="218">
        <v>0.66900000000000004</v>
      </c>
      <c r="U240" s="218">
        <v>0.60899999999999999</v>
      </c>
      <c r="V240" s="218">
        <v>0.53300000000000003</v>
      </c>
      <c r="W240" s="218">
        <v>0.48299999999999998</v>
      </c>
      <c r="X240" s="218">
        <v>0.441</v>
      </c>
      <c r="Y240" s="223" t="s">
        <v>2624</v>
      </c>
      <c r="Z240" s="223" t="s">
        <v>2624</v>
      </c>
      <c r="AA240" s="223" t="s">
        <v>2624</v>
      </c>
      <c r="AB240" s="223" t="s">
        <v>2624</v>
      </c>
      <c r="AC240" s="223" t="s">
        <v>2624</v>
      </c>
      <c r="AD240" s="223" t="s">
        <v>2624</v>
      </c>
      <c r="AE240" s="223" t="s">
        <v>2624</v>
      </c>
      <c r="AF240" s="223" t="s">
        <v>2624</v>
      </c>
      <c r="AG240" s="223" t="s">
        <v>2624</v>
      </c>
      <c r="AH240" s="223" t="s">
        <v>2624</v>
      </c>
      <c r="AI240" s="223" t="s">
        <v>2624</v>
      </c>
      <c r="AJ240" s="223" t="s">
        <v>2624</v>
      </c>
      <c r="AK240" s="223" t="s">
        <v>2624</v>
      </c>
      <c r="AL240" s="223" t="s">
        <v>2624</v>
      </c>
      <c r="AM240" s="223" t="s">
        <v>2624</v>
      </c>
      <c r="AN240" s="223" t="s">
        <v>2624</v>
      </c>
      <c r="AO240" s="223" t="s">
        <v>2624</v>
      </c>
      <c r="AP240" s="223" t="s">
        <v>2624</v>
      </c>
      <c r="AQ240" s="223" t="s">
        <v>2624</v>
      </c>
      <c r="AR240" s="223" t="s">
        <v>2624</v>
      </c>
      <c r="AS240" s="223" t="s">
        <v>2624</v>
      </c>
      <c r="AT240" s="223" t="s">
        <v>2624</v>
      </c>
      <c r="AU240" s="223" t="s">
        <v>2624</v>
      </c>
    </row>
    <row r="241" spans="2:47" ht="42" hidden="1">
      <c r="B241" s="215" t="s">
        <v>3377</v>
      </c>
      <c r="C241" s="216" t="s">
        <v>3378</v>
      </c>
      <c r="D241" s="216" t="s">
        <v>2619</v>
      </c>
      <c r="E241" s="216" t="s">
        <v>2619</v>
      </c>
      <c r="F241" s="216" t="s">
        <v>2636</v>
      </c>
      <c r="G241" s="216" t="s">
        <v>3379</v>
      </c>
      <c r="H241" s="216" t="s">
        <v>2619</v>
      </c>
      <c r="I241" s="216" t="s">
        <v>2623</v>
      </c>
      <c r="J241" s="219">
        <v>38.308999999999997</v>
      </c>
      <c r="K241" s="219">
        <v>36.494999999999997</v>
      </c>
      <c r="L241" s="219">
        <v>32.488</v>
      </c>
      <c r="M241" s="219">
        <v>28.265000000000001</v>
      </c>
      <c r="N241" s="219">
        <v>24.977</v>
      </c>
      <c r="O241" s="219">
        <v>20.399000000000001</v>
      </c>
      <c r="P241" s="217">
        <v>19.7</v>
      </c>
      <c r="Q241" s="217">
        <v>17.5</v>
      </c>
      <c r="R241" s="217">
        <v>15.3</v>
      </c>
      <c r="S241" s="217">
        <v>13.9</v>
      </c>
      <c r="T241" s="218">
        <v>12.6</v>
      </c>
      <c r="U241" s="218">
        <v>11.9</v>
      </c>
      <c r="V241" s="218">
        <v>10.5</v>
      </c>
      <c r="W241" s="218">
        <v>9.4</v>
      </c>
      <c r="X241" s="219" t="s">
        <v>2624</v>
      </c>
      <c r="Y241" s="219" t="s">
        <v>2624</v>
      </c>
      <c r="Z241" s="219" t="s">
        <v>2624</v>
      </c>
      <c r="AA241" s="219" t="s">
        <v>2624</v>
      </c>
      <c r="AB241" s="219" t="s">
        <v>2624</v>
      </c>
      <c r="AC241" s="219" t="s">
        <v>2624</v>
      </c>
      <c r="AD241" s="219" t="s">
        <v>2624</v>
      </c>
      <c r="AE241" s="219" t="s">
        <v>2624</v>
      </c>
      <c r="AF241" s="219" t="s">
        <v>2624</v>
      </c>
      <c r="AG241" s="219" t="s">
        <v>2624</v>
      </c>
      <c r="AH241" s="219" t="s">
        <v>2624</v>
      </c>
      <c r="AI241" s="219" t="s">
        <v>2624</v>
      </c>
      <c r="AJ241" s="219" t="s">
        <v>2624</v>
      </c>
      <c r="AK241" s="219" t="s">
        <v>2624</v>
      </c>
      <c r="AL241" s="219" t="s">
        <v>2624</v>
      </c>
      <c r="AM241" s="219" t="s">
        <v>2624</v>
      </c>
      <c r="AN241" s="219" t="s">
        <v>2624</v>
      </c>
      <c r="AO241" s="219" t="s">
        <v>2624</v>
      </c>
      <c r="AP241" s="219" t="s">
        <v>2624</v>
      </c>
      <c r="AQ241" s="219" t="s">
        <v>2624</v>
      </c>
      <c r="AR241" s="219" t="s">
        <v>2624</v>
      </c>
      <c r="AS241" s="219" t="s">
        <v>2624</v>
      </c>
      <c r="AT241" s="219" t="s">
        <v>2624</v>
      </c>
      <c r="AU241" s="219" t="s">
        <v>2624</v>
      </c>
    </row>
    <row r="242" spans="2:47" ht="31.5" hidden="1">
      <c r="B242" s="220" t="s">
        <v>3380</v>
      </c>
      <c r="C242" s="221" t="s">
        <v>3381</v>
      </c>
      <c r="D242" s="221" t="s">
        <v>2619</v>
      </c>
      <c r="E242" s="221" t="s">
        <v>2619</v>
      </c>
      <c r="F242" s="221" t="s">
        <v>2636</v>
      </c>
      <c r="G242" s="221" t="s">
        <v>3382</v>
      </c>
      <c r="H242" s="221" t="s">
        <v>2619</v>
      </c>
      <c r="I242" s="221" t="s">
        <v>2623</v>
      </c>
      <c r="J242" s="223">
        <v>0.51100000000000001</v>
      </c>
      <c r="K242" s="223">
        <v>0.48799999999999999</v>
      </c>
      <c r="L242" s="223">
        <v>0.46899999999999997</v>
      </c>
      <c r="M242" s="223">
        <v>0.433</v>
      </c>
      <c r="N242" s="223">
        <v>0.36699999999999999</v>
      </c>
      <c r="O242" s="223">
        <v>0.28899999999999998</v>
      </c>
      <c r="P242" s="222">
        <v>0.3</v>
      </c>
      <c r="Q242" s="222">
        <v>0.2</v>
      </c>
      <c r="R242" s="222">
        <v>0.2</v>
      </c>
      <c r="S242" s="222">
        <v>0.2</v>
      </c>
      <c r="T242" s="218">
        <v>0.2</v>
      </c>
      <c r="U242" s="218">
        <v>0.2</v>
      </c>
      <c r="V242" s="218">
        <v>0.1</v>
      </c>
      <c r="W242" s="218">
        <v>0.1</v>
      </c>
      <c r="X242" s="218">
        <v>0.2</v>
      </c>
      <c r="Y242" s="223" t="s">
        <v>2624</v>
      </c>
      <c r="Z242" s="223" t="s">
        <v>2624</v>
      </c>
      <c r="AA242" s="223" t="s">
        <v>2624</v>
      </c>
      <c r="AB242" s="223" t="s">
        <v>2624</v>
      </c>
      <c r="AC242" s="223" t="s">
        <v>2624</v>
      </c>
      <c r="AD242" s="223" t="s">
        <v>2624</v>
      </c>
      <c r="AE242" s="223" t="s">
        <v>2624</v>
      </c>
      <c r="AF242" s="223" t="s">
        <v>2624</v>
      </c>
      <c r="AG242" s="223" t="s">
        <v>2624</v>
      </c>
      <c r="AH242" s="223" t="s">
        <v>2624</v>
      </c>
      <c r="AI242" s="223" t="s">
        <v>2624</v>
      </c>
      <c r="AJ242" s="223" t="s">
        <v>2624</v>
      </c>
      <c r="AK242" s="223" t="s">
        <v>2624</v>
      </c>
      <c r="AL242" s="223" t="s">
        <v>2624</v>
      </c>
      <c r="AM242" s="223" t="s">
        <v>2624</v>
      </c>
      <c r="AN242" s="223" t="s">
        <v>2624</v>
      </c>
      <c r="AO242" s="223" t="s">
        <v>2624</v>
      </c>
      <c r="AP242" s="223" t="s">
        <v>2624</v>
      </c>
      <c r="AQ242" s="223" t="s">
        <v>2624</v>
      </c>
      <c r="AR242" s="223" t="s">
        <v>2624</v>
      </c>
      <c r="AS242" s="223" t="s">
        <v>2624</v>
      </c>
      <c r="AT242" s="223" t="s">
        <v>2624</v>
      </c>
      <c r="AU242" s="223" t="s">
        <v>2624</v>
      </c>
    </row>
    <row r="243" spans="2:47" ht="168" hidden="1">
      <c r="B243" s="215" t="s">
        <v>3383</v>
      </c>
      <c r="C243" s="216" t="s">
        <v>3384</v>
      </c>
      <c r="D243" s="216" t="s">
        <v>2619</v>
      </c>
      <c r="E243" s="216" t="s">
        <v>2619</v>
      </c>
      <c r="F243" s="216" t="s">
        <v>3317</v>
      </c>
      <c r="G243" s="216" t="s">
        <v>3385</v>
      </c>
      <c r="H243" s="216" t="s">
        <v>2871</v>
      </c>
      <c r="I243" s="216" t="s">
        <v>2623</v>
      </c>
      <c r="J243" s="217">
        <v>1.5</v>
      </c>
      <c r="K243" s="217">
        <v>1.8</v>
      </c>
      <c r="L243" s="217">
        <v>1.7</v>
      </c>
      <c r="M243" s="217">
        <v>2.1</v>
      </c>
      <c r="N243" s="217">
        <v>2.9</v>
      </c>
      <c r="O243" s="217">
        <v>4</v>
      </c>
      <c r="P243" s="217">
        <v>4.0999999999999996</v>
      </c>
      <c r="Q243" s="217">
        <v>2.6</v>
      </c>
      <c r="R243" s="217">
        <v>2.1</v>
      </c>
      <c r="S243" s="217">
        <v>3.6</v>
      </c>
      <c r="T243" s="218">
        <v>6.3</v>
      </c>
      <c r="U243" s="218">
        <v>5.7</v>
      </c>
      <c r="V243" s="218">
        <v>4.5999999999999996</v>
      </c>
      <c r="W243" s="218">
        <v>3.8</v>
      </c>
      <c r="X243" s="218">
        <v>3.6</v>
      </c>
      <c r="Y243" s="219" t="s">
        <v>2624</v>
      </c>
      <c r="Z243" s="219" t="s">
        <v>2624</v>
      </c>
      <c r="AA243" s="219" t="s">
        <v>2624</v>
      </c>
      <c r="AB243" s="219" t="s">
        <v>2624</v>
      </c>
      <c r="AC243" s="219" t="s">
        <v>2624</v>
      </c>
      <c r="AD243" s="219" t="s">
        <v>2624</v>
      </c>
      <c r="AE243" s="219" t="s">
        <v>2624</v>
      </c>
      <c r="AF243" s="219" t="s">
        <v>2624</v>
      </c>
      <c r="AG243" s="219" t="s">
        <v>2624</v>
      </c>
      <c r="AH243" s="219" t="s">
        <v>2624</v>
      </c>
      <c r="AI243" s="219" t="s">
        <v>2624</v>
      </c>
      <c r="AJ243" s="219" t="s">
        <v>2624</v>
      </c>
      <c r="AK243" s="219" t="s">
        <v>2624</v>
      </c>
      <c r="AL243" s="219" t="s">
        <v>2624</v>
      </c>
      <c r="AM243" s="219" t="s">
        <v>2624</v>
      </c>
      <c r="AN243" s="219" t="s">
        <v>2624</v>
      </c>
      <c r="AO243" s="219" t="s">
        <v>2624</v>
      </c>
      <c r="AP243" s="219" t="s">
        <v>2624</v>
      </c>
      <c r="AQ243" s="219" t="s">
        <v>2624</v>
      </c>
      <c r="AR243" s="219" t="s">
        <v>2624</v>
      </c>
      <c r="AS243" s="219" t="s">
        <v>2624</v>
      </c>
      <c r="AT243" s="219" t="s">
        <v>2624</v>
      </c>
      <c r="AU243" s="219" t="s">
        <v>2624</v>
      </c>
    </row>
    <row r="244" spans="2:47" ht="168" hidden="1">
      <c r="B244" s="220" t="s">
        <v>3386</v>
      </c>
      <c r="C244" s="221" t="s">
        <v>3387</v>
      </c>
      <c r="D244" s="221" t="s">
        <v>2619</v>
      </c>
      <c r="E244" s="221" t="s">
        <v>2619</v>
      </c>
      <c r="F244" s="221" t="s">
        <v>3317</v>
      </c>
      <c r="G244" s="221" t="s">
        <v>3388</v>
      </c>
      <c r="H244" s="221" t="s">
        <v>2871</v>
      </c>
      <c r="I244" s="221" t="s">
        <v>2623</v>
      </c>
      <c r="J244" s="222">
        <v>29.7</v>
      </c>
      <c r="K244" s="222">
        <v>25.3</v>
      </c>
      <c r="L244" s="222">
        <v>8.1999999999999993</v>
      </c>
      <c r="M244" s="222">
        <v>9</v>
      </c>
      <c r="N244" s="222">
        <v>9.8000000000000007</v>
      </c>
      <c r="O244" s="222">
        <v>9.8000000000000007</v>
      </c>
      <c r="P244" s="222">
        <v>8.8000000000000007</v>
      </c>
      <c r="Q244" s="222">
        <v>9.1999999999999993</v>
      </c>
      <c r="R244" s="222">
        <v>6.5</v>
      </c>
      <c r="S244" s="222">
        <v>6.9</v>
      </c>
      <c r="T244" s="218">
        <v>7.4</v>
      </c>
      <c r="U244" s="218">
        <v>7.8</v>
      </c>
      <c r="V244" s="218">
        <v>8.1999999999999993</v>
      </c>
      <c r="W244" s="218">
        <v>8.6</v>
      </c>
      <c r="X244" s="218">
        <v>9</v>
      </c>
      <c r="Y244" s="223" t="s">
        <v>2624</v>
      </c>
      <c r="Z244" s="223" t="s">
        <v>2624</v>
      </c>
      <c r="AA244" s="223" t="s">
        <v>2624</v>
      </c>
      <c r="AB244" s="223" t="s">
        <v>2624</v>
      </c>
      <c r="AC244" s="223" t="s">
        <v>2624</v>
      </c>
      <c r="AD244" s="223" t="s">
        <v>2624</v>
      </c>
      <c r="AE244" s="223" t="s">
        <v>2624</v>
      </c>
      <c r="AF244" s="223" t="s">
        <v>2624</v>
      </c>
      <c r="AG244" s="223" t="s">
        <v>2624</v>
      </c>
      <c r="AH244" s="223" t="s">
        <v>2624</v>
      </c>
      <c r="AI244" s="223" t="s">
        <v>2624</v>
      </c>
      <c r="AJ244" s="223" t="s">
        <v>2624</v>
      </c>
      <c r="AK244" s="223" t="s">
        <v>2624</v>
      </c>
      <c r="AL244" s="223" t="s">
        <v>2624</v>
      </c>
      <c r="AM244" s="223" t="s">
        <v>2624</v>
      </c>
      <c r="AN244" s="223" t="s">
        <v>2624</v>
      </c>
      <c r="AO244" s="223" t="s">
        <v>2624</v>
      </c>
      <c r="AP244" s="223" t="s">
        <v>2624</v>
      </c>
      <c r="AQ244" s="223" t="s">
        <v>2624</v>
      </c>
      <c r="AR244" s="223" t="s">
        <v>2624</v>
      </c>
      <c r="AS244" s="223" t="s">
        <v>2624</v>
      </c>
      <c r="AT244" s="223" t="s">
        <v>2624</v>
      </c>
      <c r="AU244" s="223" t="s">
        <v>2624</v>
      </c>
    </row>
    <row r="245" spans="2:47" ht="73.5" hidden="1">
      <c r="B245" s="215" t="s">
        <v>3389</v>
      </c>
      <c r="C245" s="216" t="s">
        <v>3390</v>
      </c>
      <c r="D245" s="216" t="s">
        <v>2619</v>
      </c>
      <c r="E245" s="216" t="s">
        <v>2619</v>
      </c>
      <c r="F245" s="216" t="s">
        <v>2769</v>
      </c>
      <c r="G245" s="216" t="s">
        <v>3391</v>
      </c>
      <c r="H245" s="216" t="s">
        <v>2619</v>
      </c>
      <c r="I245" s="216" t="s">
        <v>2623</v>
      </c>
      <c r="J245" s="217">
        <v>4</v>
      </c>
      <c r="K245" s="217">
        <v>4</v>
      </c>
      <c r="L245" s="217">
        <v>4</v>
      </c>
      <c r="M245" s="217">
        <v>4</v>
      </c>
      <c r="N245" s="217">
        <v>4</v>
      </c>
      <c r="O245" s="217">
        <v>4</v>
      </c>
      <c r="P245" s="217">
        <v>4</v>
      </c>
      <c r="Q245" s="217">
        <v>4</v>
      </c>
      <c r="R245" s="217">
        <v>3.8</v>
      </c>
      <c r="S245" s="217">
        <v>3.6</v>
      </c>
      <c r="T245" s="218">
        <v>3.4</v>
      </c>
      <c r="U245" s="218">
        <v>3.2</v>
      </c>
      <c r="V245" s="218">
        <v>3</v>
      </c>
      <c r="W245" s="218">
        <v>3</v>
      </c>
      <c r="X245" s="218">
        <v>3</v>
      </c>
      <c r="Y245" s="219" t="s">
        <v>2624</v>
      </c>
      <c r="Z245" s="219" t="s">
        <v>2624</v>
      </c>
      <c r="AA245" s="219" t="s">
        <v>2624</v>
      </c>
      <c r="AB245" s="219" t="s">
        <v>2624</v>
      </c>
      <c r="AC245" s="219" t="s">
        <v>2624</v>
      </c>
      <c r="AD245" s="219" t="s">
        <v>2624</v>
      </c>
      <c r="AE245" s="219" t="s">
        <v>2624</v>
      </c>
      <c r="AF245" s="219" t="s">
        <v>2624</v>
      </c>
      <c r="AG245" s="219" t="s">
        <v>2624</v>
      </c>
      <c r="AH245" s="219" t="s">
        <v>2624</v>
      </c>
      <c r="AI245" s="219" t="s">
        <v>2624</v>
      </c>
      <c r="AJ245" s="219" t="s">
        <v>2624</v>
      </c>
      <c r="AK245" s="219" t="s">
        <v>2624</v>
      </c>
      <c r="AL245" s="219" t="s">
        <v>2624</v>
      </c>
      <c r="AM245" s="219" t="s">
        <v>2624</v>
      </c>
      <c r="AN245" s="219" t="s">
        <v>2624</v>
      </c>
      <c r="AO245" s="219" t="s">
        <v>2624</v>
      </c>
      <c r="AP245" s="219" t="s">
        <v>2624</v>
      </c>
      <c r="AQ245" s="219" t="s">
        <v>2624</v>
      </c>
      <c r="AR245" s="219" t="s">
        <v>2624</v>
      </c>
      <c r="AS245" s="219" t="s">
        <v>2624</v>
      </c>
      <c r="AT245" s="219" t="s">
        <v>2624</v>
      </c>
      <c r="AU245" s="219" t="s">
        <v>2624</v>
      </c>
    </row>
    <row r="246" spans="2:47" ht="63" hidden="1">
      <c r="B246" s="220" t="s">
        <v>3392</v>
      </c>
      <c r="C246" s="221" t="s">
        <v>3393</v>
      </c>
      <c r="D246" s="221" t="s">
        <v>2619</v>
      </c>
      <c r="E246" s="221" t="s">
        <v>2619</v>
      </c>
      <c r="F246" s="221" t="s">
        <v>2769</v>
      </c>
      <c r="G246" s="221" t="s">
        <v>3394</v>
      </c>
      <c r="H246" s="221" t="s">
        <v>2619</v>
      </c>
      <c r="I246" s="221" t="s">
        <v>2623</v>
      </c>
      <c r="J246" s="222">
        <v>4</v>
      </c>
      <c r="K246" s="222">
        <v>4</v>
      </c>
      <c r="L246" s="222">
        <v>4</v>
      </c>
      <c r="M246" s="222">
        <v>4</v>
      </c>
      <c r="N246" s="222">
        <v>4</v>
      </c>
      <c r="O246" s="222">
        <v>4</v>
      </c>
      <c r="P246" s="222">
        <v>4</v>
      </c>
      <c r="Q246" s="222">
        <v>4.2</v>
      </c>
      <c r="R246" s="222">
        <v>4.4000000000000004</v>
      </c>
      <c r="S246" s="222">
        <v>4.5999999999999996</v>
      </c>
      <c r="T246" s="218">
        <v>4.8</v>
      </c>
      <c r="U246" s="218">
        <v>5</v>
      </c>
      <c r="V246" s="218">
        <v>5</v>
      </c>
      <c r="W246" s="218">
        <v>5</v>
      </c>
      <c r="X246" s="218">
        <v>5</v>
      </c>
      <c r="Y246" s="223" t="s">
        <v>2624</v>
      </c>
      <c r="Z246" s="223" t="s">
        <v>2624</v>
      </c>
      <c r="AA246" s="223" t="s">
        <v>2624</v>
      </c>
      <c r="AB246" s="223" t="s">
        <v>2624</v>
      </c>
      <c r="AC246" s="223" t="s">
        <v>2624</v>
      </c>
      <c r="AD246" s="223" t="s">
        <v>2624</v>
      </c>
      <c r="AE246" s="223" t="s">
        <v>2624</v>
      </c>
      <c r="AF246" s="223" t="s">
        <v>2624</v>
      </c>
      <c r="AG246" s="223" t="s">
        <v>2624</v>
      </c>
      <c r="AH246" s="223" t="s">
        <v>2624</v>
      </c>
      <c r="AI246" s="223" t="s">
        <v>2624</v>
      </c>
      <c r="AJ246" s="223" t="s">
        <v>2624</v>
      </c>
      <c r="AK246" s="223" t="s">
        <v>2624</v>
      </c>
      <c r="AL246" s="223" t="s">
        <v>2624</v>
      </c>
      <c r="AM246" s="223" t="s">
        <v>2624</v>
      </c>
      <c r="AN246" s="223" t="s">
        <v>2624</v>
      </c>
      <c r="AO246" s="223" t="s">
        <v>2624</v>
      </c>
      <c r="AP246" s="223" t="s">
        <v>2624</v>
      </c>
      <c r="AQ246" s="223" t="s">
        <v>2624</v>
      </c>
      <c r="AR246" s="223" t="s">
        <v>2624</v>
      </c>
      <c r="AS246" s="223" t="s">
        <v>2624</v>
      </c>
      <c r="AT246" s="223" t="s">
        <v>2624</v>
      </c>
      <c r="AU246" s="223" t="s">
        <v>2624</v>
      </c>
    </row>
    <row r="247" spans="2:47" ht="63" hidden="1">
      <c r="B247" s="215" t="s">
        <v>3395</v>
      </c>
      <c r="C247" s="216" t="s">
        <v>3396</v>
      </c>
      <c r="D247" s="216" t="s">
        <v>2619</v>
      </c>
      <c r="E247" s="216" t="s">
        <v>2619</v>
      </c>
      <c r="F247" s="216" t="s">
        <v>2769</v>
      </c>
      <c r="G247" s="216" t="s">
        <v>3397</v>
      </c>
      <c r="H247" s="216" t="s">
        <v>2619</v>
      </c>
      <c r="I247" s="216" t="s">
        <v>2623</v>
      </c>
      <c r="J247" s="217">
        <v>6.5</v>
      </c>
      <c r="K247" s="217">
        <v>6.2</v>
      </c>
      <c r="L247" s="217">
        <v>5.7</v>
      </c>
      <c r="M247" s="217">
        <v>6</v>
      </c>
      <c r="N247" s="217">
        <v>6</v>
      </c>
      <c r="O247" s="217">
        <v>6</v>
      </c>
      <c r="P247" s="217">
        <v>6</v>
      </c>
      <c r="Q247" s="217">
        <v>6</v>
      </c>
      <c r="R247" s="217">
        <v>6.1</v>
      </c>
      <c r="S247" s="217">
        <v>6.2</v>
      </c>
      <c r="T247" s="218">
        <v>6.3</v>
      </c>
      <c r="U247" s="218">
        <v>6.3</v>
      </c>
      <c r="V247" s="218">
        <v>6.4</v>
      </c>
      <c r="W247" s="218">
        <v>6.4</v>
      </c>
      <c r="X247" s="218">
        <v>6.4</v>
      </c>
      <c r="Y247" s="219" t="s">
        <v>2624</v>
      </c>
      <c r="Z247" s="219" t="s">
        <v>2624</v>
      </c>
      <c r="AA247" s="219" t="s">
        <v>2624</v>
      </c>
      <c r="AB247" s="219" t="s">
        <v>2624</v>
      </c>
      <c r="AC247" s="219" t="s">
        <v>2624</v>
      </c>
      <c r="AD247" s="219" t="s">
        <v>2624</v>
      </c>
      <c r="AE247" s="219" t="s">
        <v>2624</v>
      </c>
      <c r="AF247" s="219" t="s">
        <v>2624</v>
      </c>
      <c r="AG247" s="219" t="s">
        <v>2624</v>
      </c>
      <c r="AH247" s="219" t="s">
        <v>2624</v>
      </c>
      <c r="AI247" s="219" t="s">
        <v>2624</v>
      </c>
      <c r="AJ247" s="219" t="s">
        <v>2624</v>
      </c>
      <c r="AK247" s="219" t="s">
        <v>2624</v>
      </c>
      <c r="AL247" s="219" t="s">
        <v>2624</v>
      </c>
      <c r="AM247" s="219" t="s">
        <v>2624</v>
      </c>
      <c r="AN247" s="219" t="s">
        <v>2624</v>
      </c>
      <c r="AO247" s="219" t="s">
        <v>2624</v>
      </c>
      <c r="AP247" s="219" t="s">
        <v>2624</v>
      </c>
      <c r="AQ247" s="219" t="s">
        <v>2624</v>
      </c>
      <c r="AR247" s="219" t="s">
        <v>2624</v>
      </c>
      <c r="AS247" s="219" t="s">
        <v>2624</v>
      </c>
      <c r="AT247" s="219" t="s">
        <v>2624</v>
      </c>
      <c r="AU247" s="219" t="s">
        <v>2624</v>
      </c>
    </row>
    <row r="248" spans="2:47" ht="73.5" hidden="1">
      <c r="B248" s="220" t="s">
        <v>3398</v>
      </c>
      <c r="C248" s="221" t="s">
        <v>3399</v>
      </c>
      <c r="D248" s="221" t="s">
        <v>2619</v>
      </c>
      <c r="E248" s="221" t="s">
        <v>2619</v>
      </c>
      <c r="F248" s="221" t="s">
        <v>2769</v>
      </c>
      <c r="G248" s="221" t="s">
        <v>3400</v>
      </c>
      <c r="H248" s="221" t="s">
        <v>2619</v>
      </c>
      <c r="I248" s="221" t="s">
        <v>2623</v>
      </c>
      <c r="J248" s="222">
        <v>8</v>
      </c>
      <c r="K248" s="222">
        <v>8</v>
      </c>
      <c r="L248" s="222">
        <v>8</v>
      </c>
      <c r="M248" s="222">
        <v>8</v>
      </c>
      <c r="N248" s="222">
        <v>8</v>
      </c>
      <c r="O248" s="222">
        <v>7.8</v>
      </c>
      <c r="P248" s="222">
        <v>7.8</v>
      </c>
      <c r="Q248" s="222">
        <v>7.8</v>
      </c>
      <c r="R248" s="222">
        <v>7.8</v>
      </c>
      <c r="S248" s="222">
        <v>7.8</v>
      </c>
      <c r="T248" s="218">
        <v>7.8</v>
      </c>
      <c r="U248" s="218">
        <v>7.8</v>
      </c>
      <c r="V248" s="218">
        <v>7.8</v>
      </c>
      <c r="W248" s="218">
        <v>7.8</v>
      </c>
      <c r="X248" s="218">
        <v>7.8</v>
      </c>
      <c r="Y248" s="223" t="s">
        <v>2624</v>
      </c>
      <c r="Z248" s="223" t="s">
        <v>2624</v>
      </c>
      <c r="AA248" s="223" t="s">
        <v>2624</v>
      </c>
      <c r="AB248" s="223" t="s">
        <v>2624</v>
      </c>
      <c r="AC248" s="223" t="s">
        <v>2624</v>
      </c>
      <c r="AD248" s="223" t="s">
        <v>2624</v>
      </c>
      <c r="AE248" s="223" t="s">
        <v>2624</v>
      </c>
      <c r="AF248" s="223" t="s">
        <v>2624</v>
      </c>
      <c r="AG248" s="223" t="s">
        <v>2624</v>
      </c>
      <c r="AH248" s="223" t="s">
        <v>2624</v>
      </c>
      <c r="AI248" s="223" t="s">
        <v>2624</v>
      </c>
      <c r="AJ248" s="223" t="s">
        <v>2624</v>
      </c>
      <c r="AK248" s="223" t="s">
        <v>2624</v>
      </c>
      <c r="AL248" s="223" t="s">
        <v>2624</v>
      </c>
      <c r="AM248" s="223" t="s">
        <v>2624</v>
      </c>
      <c r="AN248" s="223" t="s">
        <v>2624</v>
      </c>
      <c r="AO248" s="223" t="s">
        <v>2624</v>
      </c>
      <c r="AP248" s="223" t="s">
        <v>2624</v>
      </c>
      <c r="AQ248" s="223" t="s">
        <v>2624</v>
      </c>
      <c r="AR248" s="223" t="s">
        <v>2624</v>
      </c>
      <c r="AS248" s="223" t="s">
        <v>2624</v>
      </c>
      <c r="AT248" s="223" t="s">
        <v>2624</v>
      </c>
      <c r="AU248" s="223" t="s">
        <v>2624</v>
      </c>
    </row>
    <row r="249" spans="2:47" ht="63" hidden="1">
      <c r="B249" s="215" t="s">
        <v>3401</v>
      </c>
      <c r="C249" s="216" t="s">
        <v>3402</v>
      </c>
      <c r="D249" s="216" t="s">
        <v>2619</v>
      </c>
      <c r="E249" s="216" t="s">
        <v>2619</v>
      </c>
      <c r="F249" s="216" t="s">
        <v>2769</v>
      </c>
      <c r="G249" s="216" t="s">
        <v>3403</v>
      </c>
      <c r="H249" s="216" t="s">
        <v>2619</v>
      </c>
      <c r="I249" s="216" t="s">
        <v>2623</v>
      </c>
      <c r="J249" s="217">
        <v>6.1</v>
      </c>
      <c r="K249" s="217">
        <v>6.7</v>
      </c>
      <c r="L249" s="217">
        <v>6.7</v>
      </c>
      <c r="M249" s="217">
        <v>6.6</v>
      </c>
      <c r="N249" s="217">
        <v>6</v>
      </c>
      <c r="O249" s="217">
        <v>6.8</v>
      </c>
      <c r="P249" s="217">
        <v>6.6</v>
      </c>
      <c r="Q249" s="217">
        <v>6.6</v>
      </c>
      <c r="R249" s="217">
        <v>6.7</v>
      </c>
      <c r="S249" s="217">
        <v>6.7</v>
      </c>
      <c r="T249" s="218">
        <v>6.7</v>
      </c>
      <c r="U249" s="218">
        <v>6.8</v>
      </c>
      <c r="V249" s="218">
        <v>6.8</v>
      </c>
      <c r="W249" s="218">
        <v>6.8</v>
      </c>
      <c r="X249" s="218">
        <v>6.8</v>
      </c>
      <c r="Y249" s="219" t="s">
        <v>2624</v>
      </c>
      <c r="Z249" s="219" t="s">
        <v>2624</v>
      </c>
      <c r="AA249" s="219" t="s">
        <v>2624</v>
      </c>
      <c r="AB249" s="219" t="s">
        <v>2624</v>
      </c>
      <c r="AC249" s="219" t="s">
        <v>2624</v>
      </c>
      <c r="AD249" s="219" t="s">
        <v>2624</v>
      </c>
      <c r="AE249" s="219" t="s">
        <v>2624</v>
      </c>
      <c r="AF249" s="219" t="s">
        <v>2624</v>
      </c>
      <c r="AG249" s="219" t="s">
        <v>2624</v>
      </c>
      <c r="AH249" s="219" t="s">
        <v>2624</v>
      </c>
      <c r="AI249" s="219" t="s">
        <v>2624</v>
      </c>
      <c r="AJ249" s="219" t="s">
        <v>2624</v>
      </c>
      <c r="AK249" s="219" t="s">
        <v>2624</v>
      </c>
      <c r="AL249" s="219" t="s">
        <v>2624</v>
      </c>
      <c r="AM249" s="219" t="s">
        <v>2624</v>
      </c>
      <c r="AN249" s="219" t="s">
        <v>2624</v>
      </c>
      <c r="AO249" s="219" t="s">
        <v>2624</v>
      </c>
      <c r="AP249" s="219" t="s">
        <v>2624</v>
      </c>
      <c r="AQ249" s="219" t="s">
        <v>2624</v>
      </c>
      <c r="AR249" s="219" t="s">
        <v>2624</v>
      </c>
      <c r="AS249" s="219" t="s">
        <v>2624</v>
      </c>
      <c r="AT249" s="219" t="s">
        <v>2624</v>
      </c>
      <c r="AU249" s="219" t="s">
        <v>2624</v>
      </c>
    </row>
    <row r="250" spans="2:47" ht="63" hidden="1">
      <c r="B250" s="220" t="s">
        <v>3404</v>
      </c>
      <c r="C250" s="221" t="s">
        <v>3405</v>
      </c>
      <c r="D250" s="221" t="s">
        <v>2619</v>
      </c>
      <c r="E250" s="221" t="s">
        <v>2619</v>
      </c>
      <c r="F250" s="221" t="s">
        <v>2636</v>
      </c>
      <c r="G250" s="221" t="s">
        <v>3406</v>
      </c>
      <c r="H250" s="221" t="s">
        <v>2619</v>
      </c>
      <c r="I250" s="221" t="s">
        <v>2623</v>
      </c>
      <c r="J250" s="222">
        <v>2</v>
      </c>
      <c r="K250" s="222">
        <v>2</v>
      </c>
      <c r="L250" s="222">
        <v>2</v>
      </c>
      <c r="M250" s="222">
        <v>2</v>
      </c>
      <c r="N250" s="222">
        <v>2</v>
      </c>
      <c r="O250" s="222">
        <v>4</v>
      </c>
      <c r="P250" s="222">
        <v>4</v>
      </c>
      <c r="Q250" s="222">
        <v>2</v>
      </c>
      <c r="R250" s="222">
        <v>2</v>
      </c>
      <c r="S250" s="222">
        <v>2</v>
      </c>
      <c r="T250" s="218">
        <v>2</v>
      </c>
      <c r="U250" s="218">
        <v>2</v>
      </c>
      <c r="V250" s="218">
        <v>2</v>
      </c>
      <c r="W250" s="218">
        <v>2</v>
      </c>
      <c r="X250" s="218">
        <v>2</v>
      </c>
      <c r="Y250" s="223" t="s">
        <v>2624</v>
      </c>
      <c r="Z250" s="223" t="s">
        <v>2624</v>
      </c>
      <c r="AA250" s="223" t="s">
        <v>2624</v>
      </c>
      <c r="AB250" s="223" t="s">
        <v>2624</v>
      </c>
      <c r="AC250" s="223" t="s">
        <v>2624</v>
      </c>
      <c r="AD250" s="223" t="s">
        <v>2624</v>
      </c>
      <c r="AE250" s="223" t="s">
        <v>2624</v>
      </c>
      <c r="AF250" s="223" t="s">
        <v>2624</v>
      </c>
      <c r="AG250" s="223" t="s">
        <v>2624</v>
      </c>
      <c r="AH250" s="223" t="s">
        <v>2624</v>
      </c>
      <c r="AI250" s="223" t="s">
        <v>2624</v>
      </c>
      <c r="AJ250" s="223" t="s">
        <v>2624</v>
      </c>
      <c r="AK250" s="223" t="s">
        <v>2624</v>
      </c>
      <c r="AL250" s="223" t="s">
        <v>2624</v>
      </c>
      <c r="AM250" s="223" t="s">
        <v>2624</v>
      </c>
      <c r="AN250" s="223" t="s">
        <v>2624</v>
      </c>
      <c r="AO250" s="223" t="s">
        <v>2624</v>
      </c>
      <c r="AP250" s="223" t="s">
        <v>2624</v>
      </c>
      <c r="AQ250" s="223" t="s">
        <v>2624</v>
      </c>
      <c r="AR250" s="223" t="s">
        <v>2624</v>
      </c>
      <c r="AS250" s="223" t="s">
        <v>2624</v>
      </c>
      <c r="AT250" s="223" t="s">
        <v>2624</v>
      </c>
      <c r="AU250" s="223" t="s">
        <v>2624</v>
      </c>
    </row>
    <row r="251" spans="2:47" ht="73.5" hidden="1">
      <c r="B251" s="215" t="s">
        <v>3407</v>
      </c>
      <c r="C251" s="216" t="s">
        <v>3408</v>
      </c>
      <c r="D251" s="216" t="s">
        <v>2619</v>
      </c>
      <c r="E251" s="216" t="s">
        <v>2619</v>
      </c>
      <c r="F251" s="216" t="s">
        <v>2769</v>
      </c>
      <c r="G251" s="216" t="s">
        <v>3409</v>
      </c>
      <c r="H251" s="216" t="s">
        <v>2619</v>
      </c>
      <c r="I251" s="216" t="s">
        <v>2623</v>
      </c>
      <c r="J251" s="217">
        <v>7.2</v>
      </c>
      <c r="K251" s="217">
        <v>7.2</v>
      </c>
      <c r="L251" s="217">
        <v>7.2</v>
      </c>
      <c r="M251" s="217">
        <v>7.3</v>
      </c>
      <c r="N251" s="217">
        <v>7.3</v>
      </c>
      <c r="O251" s="217">
        <v>7.4</v>
      </c>
      <c r="P251" s="217">
        <v>7.3</v>
      </c>
      <c r="Q251" s="217">
        <v>7.3</v>
      </c>
      <c r="R251" s="217">
        <v>7.4</v>
      </c>
      <c r="S251" s="217">
        <v>7.4</v>
      </c>
      <c r="T251" s="218">
        <v>7.5</v>
      </c>
      <c r="U251" s="218">
        <v>7.6</v>
      </c>
      <c r="V251" s="218">
        <v>7.6</v>
      </c>
      <c r="W251" s="218">
        <v>7.6</v>
      </c>
      <c r="X251" s="218">
        <v>7.6</v>
      </c>
      <c r="Y251" s="219" t="s">
        <v>2624</v>
      </c>
      <c r="Z251" s="219" t="s">
        <v>2624</v>
      </c>
      <c r="AA251" s="219" t="s">
        <v>2624</v>
      </c>
      <c r="AB251" s="219" t="s">
        <v>2624</v>
      </c>
      <c r="AC251" s="219" t="s">
        <v>2624</v>
      </c>
      <c r="AD251" s="219" t="s">
        <v>2624</v>
      </c>
      <c r="AE251" s="219" t="s">
        <v>2624</v>
      </c>
      <c r="AF251" s="219" t="s">
        <v>2624</v>
      </c>
      <c r="AG251" s="219" t="s">
        <v>2624</v>
      </c>
      <c r="AH251" s="219" t="s">
        <v>2624</v>
      </c>
      <c r="AI251" s="219" t="s">
        <v>2624</v>
      </c>
      <c r="AJ251" s="219" t="s">
        <v>2624</v>
      </c>
      <c r="AK251" s="219" t="s">
        <v>2624</v>
      </c>
      <c r="AL251" s="219" t="s">
        <v>2624</v>
      </c>
      <c r="AM251" s="219" t="s">
        <v>2624</v>
      </c>
      <c r="AN251" s="219" t="s">
        <v>2624</v>
      </c>
      <c r="AO251" s="219" t="s">
        <v>2624</v>
      </c>
      <c r="AP251" s="219" t="s">
        <v>2624</v>
      </c>
      <c r="AQ251" s="219" t="s">
        <v>2624</v>
      </c>
      <c r="AR251" s="219" t="s">
        <v>2624</v>
      </c>
      <c r="AS251" s="219" t="s">
        <v>2624</v>
      </c>
      <c r="AT251" s="219" t="s">
        <v>2624</v>
      </c>
      <c r="AU251" s="219" t="s">
        <v>2624</v>
      </c>
    </row>
    <row r="252" spans="2:47" ht="73.5" hidden="1">
      <c r="B252" s="220" t="s">
        <v>3410</v>
      </c>
      <c r="C252" s="221" t="s">
        <v>3411</v>
      </c>
      <c r="D252" s="221" t="s">
        <v>2619</v>
      </c>
      <c r="E252" s="221" t="s">
        <v>2619</v>
      </c>
      <c r="F252" s="221" t="s">
        <v>2769</v>
      </c>
      <c r="G252" s="221" t="s">
        <v>3412</v>
      </c>
      <c r="H252" s="221" t="s">
        <v>2619</v>
      </c>
      <c r="I252" s="221" t="s">
        <v>2623</v>
      </c>
      <c r="J252" s="222">
        <v>4</v>
      </c>
      <c r="K252" s="222">
        <v>4</v>
      </c>
      <c r="L252" s="222">
        <v>4</v>
      </c>
      <c r="M252" s="222">
        <v>4</v>
      </c>
      <c r="N252" s="222">
        <v>4</v>
      </c>
      <c r="O252" s="222">
        <v>4</v>
      </c>
      <c r="P252" s="222">
        <v>4</v>
      </c>
      <c r="Q252" s="222">
        <v>4</v>
      </c>
      <c r="R252" s="222">
        <v>4</v>
      </c>
      <c r="S252" s="222">
        <v>4</v>
      </c>
      <c r="T252" s="218">
        <v>4</v>
      </c>
      <c r="U252" s="218">
        <v>4</v>
      </c>
      <c r="V252" s="218">
        <v>4</v>
      </c>
      <c r="W252" s="218">
        <v>4</v>
      </c>
      <c r="X252" s="218">
        <v>4</v>
      </c>
      <c r="Y252" s="223" t="s">
        <v>2624</v>
      </c>
      <c r="Z252" s="223" t="s">
        <v>2624</v>
      </c>
      <c r="AA252" s="223" t="s">
        <v>2624</v>
      </c>
      <c r="AB252" s="223" t="s">
        <v>2624</v>
      </c>
      <c r="AC252" s="223" t="s">
        <v>2624</v>
      </c>
      <c r="AD252" s="223" t="s">
        <v>2624</v>
      </c>
      <c r="AE252" s="223" t="s">
        <v>2624</v>
      </c>
      <c r="AF252" s="223" t="s">
        <v>2624</v>
      </c>
      <c r="AG252" s="223" t="s">
        <v>2624</v>
      </c>
      <c r="AH252" s="223" t="s">
        <v>2624</v>
      </c>
      <c r="AI252" s="223" t="s">
        <v>2624</v>
      </c>
      <c r="AJ252" s="223" t="s">
        <v>2624</v>
      </c>
      <c r="AK252" s="223" t="s">
        <v>2624</v>
      </c>
      <c r="AL252" s="223" t="s">
        <v>2624</v>
      </c>
      <c r="AM252" s="223" t="s">
        <v>2624</v>
      </c>
      <c r="AN252" s="223" t="s">
        <v>2624</v>
      </c>
      <c r="AO252" s="223" t="s">
        <v>2624</v>
      </c>
      <c r="AP252" s="223" t="s">
        <v>2624</v>
      </c>
      <c r="AQ252" s="223" t="s">
        <v>2624</v>
      </c>
      <c r="AR252" s="223" t="s">
        <v>2624</v>
      </c>
      <c r="AS252" s="223" t="s">
        <v>2624</v>
      </c>
      <c r="AT252" s="223" t="s">
        <v>2624</v>
      </c>
      <c r="AU252" s="223" t="s">
        <v>2624</v>
      </c>
    </row>
    <row r="253" spans="2:47" ht="63" hidden="1">
      <c r="B253" s="215" t="s">
        <v>3413</v>
      </c>
      <c r="C253" s="216" t="s">
        <v>3414</v>
      </c>
      <c r="D253" s="216" t="s">
        <v>2619</v>
      </c>
      <c r="E253" s="216" t="s">
        <v>2619</v>
      </c>
      <c r="F253" s="216" t="s">
        <v>2769</v>
      </c>
      <c r="G253" s="216" t="s">
        <v>3415</v>
      </c>
      <c r="H253" s="216" t="s">
        <v>2619</v>
      </c>
      <c r="I253" s="216" t="s">
        <v>2623</v>
      </c>
      <c r="J253" s="217">
        <v>4</v>
      </c>
      <c r="K253" s="217">
        <v>4</v>
      </c>
      <c r="L253" s="217">
        <v>4</v>
      </c>
      <c r="M253" s="217">
        <v>4</v>
      </c>
      <c r="N253" s="217">
        <v>4</v>
      </c>
      <c r="O253" s="217">
        <v>4</v>
      </c>
      <c r="P253" s="217">
        <v>4</v>
      </c>
      <c r="Q253" s="217">
        <v>4</v>
      </c>
      <c r="R253" s="217">
        <v>4</v>
      </c>
      <c r="S253" s="217">
        <v>4</v>
      </c>
      <c r="T253" s="218">
        <v>4</v>
      </c>
      <c r="U253" s="218">
        <v>4</v>
      </c>
      <c r="V253" s="218">
        <v>4</v>
      </c>
      <c r="W253" s="218">
        <v>4</v>
      </c>
      <c r="X253" s="218">
        <v>4</v>
      </c>
      <c r="Y253" s="219" t="s">
        <v>2624</v>
      </c>
      <c r="Z253" s="219" t="s">
        <v>2624</v>
      </c>
      <c r="AA253" s="219" t="s">
        <v>2624</v>
      </c>
      <c r="AB253" s="219" t="s">
        <v>2624</v>
      </c>
      <c r="AC253" s="219" t="s">
        <v>2624</v>
      </c>
      <c r="AD253" s="219" t="s">
        <v>2624</v>
      </c>
      <c r="AE253" s="219" t="s">
        <v>2624</v>
      </c>
      <c r="AF253" s="219" t="s">
        <v>2624</v>
      </c>
      <c r="AG253" s="219" t="s">
        <v>2624</v>
      </c>
      <c r="AH253" s="219" t="s">
        <v>2624</v>
      </c>
      <c r="AI253" s="219" t="s">
        <v>2624</v>
      </c>
      <c r="AJ253" s="219" t="s">
        <v>2624</v>
      </c>
      <c r="AK253" s="219" t="s">
        <v>2624</v>
      </c>
      <c r="AL253" s="219" t="s">
        <v>2624</v>
      </c>
      <c r="AM253" s="219" t="s">
        <v>2624</v>
      </c>
      <c r="AN253" s="219" t="s">
        <v>2624</v>
      </c>
      <c r="AO253" s="219" t="s">
        <v>2624</v>
      </c>
      <c r="AP253" s="219" t="s">
        <v>2624</v>
      </c>
      <c r="AQ253" s="219" t="s">
        <v>2624</v>
      </c>
      <c r="AR253" s="219" t="s">
        <v>2624</v>
      </c>
      <c r="AS253" s="219" t="s">
        <v>2624</v>
      </c>
      <c r="AT253" s="219" t="s">
        <v>2624</v>
      </c>
      <c r="AU253" s="219" t="s">
        <v>2624</v>
      </c>
    </row>
    <row r="254" spans="2:47" ht="63" hidden="1">
      <c r="B254" s="220" t="s">
        <v>3416</v>
      </c>
      <c r="C254" s="221" t="s">
        <v>3417</v>
      </c>
      <c r="D254" s="221" t="s">
        <v>2619</v>
      </c>
      <c r="E254" s="221" t="s">
        <v>2619</v>
      </c>
      <c r="F254" s="221" t="s">
        <v>2769</v>
      </c>
      <c r="G254" s="221" t="s">
        <v>3418</v>
      </c>
      <c r="H254" s="221" t="s">
        <v>2619</v>
      </c>
      <c r="I254" s="221" t="s">
        <v>2623</v>
      </c>
      <c r="J254" s="222">
        <v>4</v>
      </c>
      <c r="K254" s="222">
        <v>4</v>
      </c>
      <c r="L254" s="222">
        <v>4</v>
      </c>
      <c r="M254" s="222">
        <v>4</v>
      </c>
      <c r="N254" s="222">
        <v>4</v>
      </c>
      <c r="O254" s="222">
        <v>4</v>
      </c>
      <c r="P254" s="222">
        <v>4</v>
      </c>
      <c r="Q254" s="222">
        <v>4</v>
      </c>
      <c r="R254" s="222">
        <v>4</v>
      </c>
      <c r="S254" s="222">
        <v>4</v>
      </c>
      <c r="T254" s="218">
        <v>4</v>
      </c>
      <c r="U254" s="218">
        <v>4</v>
      </c>
      <c r="V254" s="218">
        <v>4</v>
      </c>
      <c r="W254" s="218">
        <v>4</v>
      </c>
      <c r="X254" s="218">
        <v>4</v>
      </c>
      <c r="Y254" s="223" t="s">
        <v>2624</v>
      </c>
      <c r="Z254" s="223" t="s">
        <v>2624</v>
      </c>
      <c r="AA254" s="223" t="s">
        <v>2624</v>
      </c>
      <c r="AB254" s="223" t="s">
        <v>2624</v>
      </c>
      <c r="AC254" s="223" t="s">
        <v>2624</v>
      </c>
      <c r="AD254" s="223" t="s">
        <v>2624</v>
      </c>
      <c r="AE254" s="223" t="s">
        <v>2624</v>
      </c>
      <c r="AF254" s="223" t="s">
        <v>2624</v>
      </c>
      <c r="AG254" s="223" t="s">
        <v>2624</v>
      </c>
      <c r="AH254" s="223" t="s">
        <v>2624</v>
      </c>
      <c r="AI254" s="223" t="s">
        <v>2624</v>
      </c>
      <c r="AJ254" s="223" t="s">
        <v>2624</v>
      </c>
      <c r="AK254" s="223" t="s">
        <v>2624</v>
      </c>
      <c r="AL254" s="223" t="s">
        <v>2624</v>
      </c>
      <c r="AM254" s="223" t="s">
        <v>2624</v>
      </c>
      <c r="AN254" s="223" t="s">
        <v>2624</v>
      </c>
      <c r="AO254" s="223" t="s">
        <v>2624</v>
      </c>
      <c r="AP254" s="223" t="s">
        <v>2624</v>
      </c>
      <c r="AQ254" s="223" t="s">
        <v>2624</v>
      </c>
      <c r="AR254" s="223" t="s">
        <v>2624</v>
      </c>
      <c r="AS254" s="223" t="s">
        <v>2624</v>
      </c>
      <c r="AT254" s="223" t="s">
        <v>2624</v>
      </c>
      <c r="AU254" s="223" t="s">
        <v>2624</v>
      </c>
    </row>
    <row r="255" spans="2:47" ht="52.5" hidden="1">
      <c r="B255" s="215" t="s">
        <v>3419</v>
      </c>
      <c r="C255" s="216" t="s">
        <v>3420</v>
      </c>
      <c r="D255" s="216" t="s">
        <v>2619</v>
      </c>
      <c r="E255" s="216" t="s">
        <v>2619</v>
      </c>
      <c r="F255" s="216" t="s">
        <v>2769</v>
      </c>
      <c r="G255" s="216" t="s">
        <v>3421</v>
      </c>
      <c r="H255" s="216" t="s">
        <v>2619</v>
      </c>
      <c r="I255" s="216" t="s">
        <v>2623</v>
      </c>
      <c r="J255" s="217">
        <v>4</v>
      </c>
      <c r="K255" s="217">
        <v>4</v>
      </c>
      <c r="L255" s="217">
        <v>4</v>
      </c>
      <c r="M255" s="217">
        <v>4</v>
      </c>
      <c r="N255" s="217">
        <v>4</v>
      </c>
      <c r="O255" s="217">
        <v>4</v>
      </c>
      <c r="P255" s="217">
        <v>4</v>
      </c>
      <c r="Q255" s="217">
        <v>4</v>
      </c>
      <c r="R255" s="217">
        <v>4</v>
      </c>
      <c r="S255" s="217">
        <v>4</v>
      </c>
      <c r="T255" s="218">
        <v>4</v>
      </c>
      <c r="U255" s="218">
        <v>4</v>
      </c>
      <c r="V255" s="218">
        <v>4</v>
      </c>
      <c r="W255" s="218">
        <v>4</v>
      </c>
      <c r="X255" s="218">
        <v>4</v>
      </c>
      <c r="Y255" s="219" t="s">
        <v>2624</v>
      </c>
      <c r="Z255" s="219" t="s">
        <v>2624</v>
      </c>
      <c r="AA255" s="219" t="s">
        <v>2624</v>
      </c>
      <c r="AB255" s="219" t="s">
        <v>2624</v>
      </c>
      <c r="AC255" s="219" t="s">
        <v>2624</v>
      </c>
      <c r="AD255" s="219" t="s">
        <v>2624</v>
      </c>
      <c r="AE255" s="219" t="s">
        <v>2624</v>
      </c>
      <c r="AF255" s="219" t="s">
        <v>2624</v>
      </c>
      <c r="AG255" s="219" t="s">
        <v>2624</v>
      </c>
      <c r="AH255" s="219" t="s">
        <v>2624</v>
      </c>
      <c r="AI255" s="219" t="s">
        <v>2624</v>
      </c>
      <c r="AJ255" s="219" t="s">
        <v>2624</v>
      </c>
      <c r="AK255" s="219" t="s">
        <v>2624</v>
      </c>
      <c r="AL255" s="219" t="s">
        <v>2624</v>
      </c>
      <c r="AM255" s="219" t="s">
        <v>2624</v>
      </c>
      <c r="AN255" s="219" t="s">
        <v>2624</v>
      </c>
      <c r="AO255" s="219" t="s">
        <v>2624</v>
      </c>
      <c r="AP255" s="219" t="s">
        <v>2624</v>
      </c>
      <c r="AQ255" s="219" t="s">
        <v>2624</v>
      </c>
      <c r="AR255" s="219" t="s">
        <v>2624</v>
      </c>
      <c r="AS255" s="219" t="s">
        <v>2624</v>
      </c>
      <c r="AT255" s="219" t="s">
        <v>2624</v>
      </c>
      <c r="AU255" s="219" t="s">
        <v>2624</v>
      </c>
    </row>
    <row r="256" spans="2:47" ht="63" hidden="1">
      <c r="B256" s="220" t="s">
        <v>3422</v>
      </c>
      <c r="C256" s="221" t="s">
        <v>3423</v>
      </c>
      <c r="D256" s="221" t="s">
        <v>2619</v>
      </c>
      <c r="E256" s="221" t="s">
        <v>2619</v>
      </c>
      <c r="F256" s="221" t="s">
        <v>2769</v>
      </c>
      <c r="G256" s="221" t="s">
        <v>3424</v>
      </c>
      <c r="H256" s="221" t="s">
        <v>2619</v>
      </c>
      <c r="I256" s="221" t="s">
        <v>2623</v>
      </c>
      <c r="J256" s="222">
        <v>4</v>
      </c>
      <c r="K256" s="222">
        <v>4</v>
      </c>
      <c r="L256" s="222">
        <v>4</v>
      </c>
      <c r="M256" s="222">
        <v>4</v>
      </c>
      <c r="N256" s="222">
        <v>4</v>
      </c>
      <c r="O256" s="222">
        <v>4</v>
      </c>
      <c r="P256" s="222">
        <v>4</v>
      </c>
      <c r="Q256" s="222">
        <v>4</v>
      </c>
      <c r="R256" s="222">
        <v>4</v>
      </c>
      <c r="S256" s="222">
        <v>4</v>
      </c>
      <c r="T256" s="218">
        <v>4</v>
      </c>
      <c r="U256" s="218">
        <v>4</v>
      </c>
      <c r="V256" s="218">
        <v>4</v>
      </c>
      <c r="W256" s="218">
        <v>4</v>
      </c>
      <c r="X256" s="218">
        <v>4</v>
      </c>
      <c r="Y256" s="223" t="s">
        <v>2624</v>
      </c>
      <c r="Z256" s="223" t="s">
        <v>2624</v>
      </c>
      <c r="AA256" s="223" t="s">
        <v>2624</v>
      </c>
      <c r="AB256" s="223" t="s">
        <v>2624</v>
      </c>
      <c r="AC256" s="223" t="s">
        <v>2624</v>
      </c>
      <c r="AD256" s="223" t="s">
        <v>2624</v>
      </c>
      <c r="AE256" s="223" t="s">
        <v>2624</v>
      </c>
      <c r="AF256" s="223" t="s">
        <v>2624</v>
      </c>
      <c r="AG256" s="223" t="s">
        <v>2624</v>
      </c>
      <c r="AH256" s="223" t="s">
        <v>2624</v>
      </c>
      <c r="AI256" s="223" t="s">
        <v>2624</v>
      </c>
      <c r="AJ256" s="223" t="s">
        <v>2624</v>
      </c>
      <c r="AK256" s="223" t="s">
        <v>2624</v>
      </c>
      <c r="AL256" s="223" t="s">
        <v>2624</v>
      </c>
      <c r="AM256" s="223" t="s">
        <v>2624</v>
      </c>
      <c r="AN256" s="223" t="s">
        <v>2624</v>
      </c>
      <c r="AO256" s="223" t="s">
        <v>2624</v>
      </c>
      <c r="AP256" s="223" t="s">
        <v>2624</v>
      </c>
      <c r="AQ256" s="223" t="s">
        <v>2624</v>
      </c>
      <c r="AR256" s="223" t="s">
        <v>2624</v>
      </c>
      <c r="AS256" s="223" t="s">
        <v>2624</v>
      </c>
      <c r="AT256" s="223" t="s">
        <v>2624</v>
      </c>
      <c r="AU256" s="223" t="s">
        <v>2624</v>
      </c>
    </row>
    <row r="257" spans="2:47" ht="52.5" hidden="1">
      <c r="B257" s="215" t="s">
        <v>3425</v>
      </c>
      <c r="C257" s="216" t="s">
        <v>3426</v>
      </c>
      <c r="D257" s="216" t="s">
        <v>2619</v>
      </c>
      <c r="E257" s="216" t="s">
        <v>2619</v>
      </c>
      <c r="F257" s="216" t="s">
        <v>2636</v>
      </c>
      <c r="G257" s="216" t="s">
        <v>3427</v>
      </c>
      <c r="H257" s="216" t="s">
        <v>3428</v>
      </c>
      <c r="I257" s="216" t="s">
        <v>2623</v>
      </c>
      <c r="J257" s="217">
        <v>0.2</v>
      </c>
      <c r="K257" s="217">
        <v>0.8</v>
      </c>
      <c r="L257" s="217">
        <v>2.4</v>
      </c>
      <c r="M257" s="217">
        <v>1.7</v>
      </c>
      <c r="N257" s="217">
        <v>1.8</v>
      </c>
      <c r="O257" s="217">
        <v>2.2999999999999998</v>
      </c>
      <c r="P257" s="217">
        <v>1.2</v>
      </c>
      <c r="Q257" s="217">
        <v>13</v>
      </c>
      <c r="R257" s="217">
        <v>3.3</v>
      </c>
      <c r="S257" s="217">
        <v>2.2000000000000002</v>
      </c>
      <c r="T257" s="218">
        <v>0.2</v>
      </c>
      <c r="U257" s="218">
        <v>1.6</v>
      </c>
      <c r="V257" s="218">
        <v>1.7</v>
      </c>
      <c r="W257" s="218">
        <v>1.3</v>
      </c>
      <c r="X257" s="218">
        <v>1.6</v>
      </c>
      <c r="Y257" s="219" t="s">
        <v>2624</v>
      </c>
      <c r="Z257" s="219" t="s">
        <v>2624</v>
      </c>
      <c r="AA257" s="219" t="s">
        <v>2624</v>
      </c>
      <c r="AB257" s="219" t="s">
        <v>2624</v>
      </c>
      <c r="AC257" s="219" t="s">
        <v>2624</v>
      </c>
      <c r="AD257" s="219" t="s">
        <v>2624</v>
      </c>
      <c r="AE257" s="219" t="s">
        <v>2624</v>
      </c>
      <c r="AF257" s="219" t="s">
        <v>2624</v>
      </c>
      <c r="AG257" s="219" t="s">
        <v>2624</v>
      </c>
      <c r="AH257" s="219" t="s">
        <v>2624</v>
      </c>
      <c r="AI257" s="219" t="s">
        <v>2624</v>
      </c>
      <c r="AJ257" s="219" t="s">
        <v>2624</v>
      </c>
      <c r="AK257" s="219" t="s">
        <v>2624</v>
      </c>
      <c r="AL257" s="219" t="s">
        <v>2624</v>
      </c>
      <c r="AM257" s="219" t="s">
        <v>2624</v>
      </c>
      <c r="AN257" s="219" t="s">
        <v>2624</v>
      </c>
      <c r="AO257" s="219" t="s">
        <v>2624</v>
      </c>
      <c r="AP257" s="219" t="s">
        <v>2624</v>
      </c>
      <c r="AQ257" s="219" t="s">
        <v>2624</v>
      </c>
      <c r="AR257" s="219" t="s">
        <v>2624</v>
      </c>
      <c r="AS257" s="219" t="s">
        <v>2624</v>
      </c>
      <c r="AT257" s="219" t="s">
        <v>2624</v>
      </c>
      <c r="AU257" s="219" t="s">
        <v>2624</v>
      </c>
    </row>
    <row r="258" spans="2:47" ht="52.5" hidden="1">
      <c r="B258" s="220" t="s">
        <v>3429</v>
      </c>
      <c r="C258" s="221" t="s">
        <v>3430</v>
      </c>
      <c r="D258" s="221" t="s">
        <v>2834</v>
      </c>
      <c r="E258" s="221" t="s">
        <v>2784</v>
      </c>
      <c r="F258" s="221" t="s">
        <v>2636</v>
      </c>
      <c r="G258" s="221" t="s">
        <v>3427</v>
      </c>
      <c r="H258" s="221" t="s">
        <v>3428</v>
      </c>
      <c r="I258" s="221" t="s">
        <v>2623</v>
      </c>
      <c r="J258" s="222">
        <v>7.5140000000000002</v>
      </c>
      <c r="K258" s="222">
        <v>7.9489999999999998</v>
      </c>
      <c r="L258" s="222">
        <v>7.6429999999999998</v>
      </c>
      <c r="M258" s="222">
        <v>7.6560000000000006</v>
      </c>
      <c r="N258" s="222">
        <v>8.141</v>
      </c>
      <c r="O258" s="222">
        <v>8.6639999999999997</v>
      </c>
      <c r="P258" s="222">
        <v>8.3239999999999998</v>
      </c>
      <c r="Q258" s="222">
        <v>9.3889999999999993</v>
      </c>
      <c r="R258" s="222">
        <v>10.241</v>
      </c>
      <c r="S258" s="222">
        <v>9.6920000000000002</v>
      </c>
      <c r="T258" s="218">
        <v>10.101000000000001</v>
      </c>
      <c r="U258" s="218">
        <v>11.044</v>
      </c>
      <c r="V258" s="218">
        <v>11.877000000000001</v>
      </c>
      <c r="W258" s="218">
        <v>12.329000000000001</v>
      </c>
      <c r="X258" s="218">
        <v>12.468</v>
      </c>
      <c r="Y258" s="223" t="s">
        <v>2624</v>
      </c>
      <c r="Z258" s="223" t="s">
        <v>2624</v>
      </c>
      <c r="AA258" s="223" t="s">
        <v>2624</v>
      </c>
      <c r="AB258" s="223" t="s">
        <v>2624</v>
      </c>
      <c r="AC258" s="223" t="s">
        <v>2624</v>
      </c>
      <c r="AD258" s="223" t="s">
        <v>2624</v>
      </c>
      <c r="AE258" s="223" t="s">
        <v>2624</v>
      </c>
      <c r="AF258" s="223" t="s">
        <v>2624</v>
      </c>
      <c r="AG258" s="223" t="s">
        <v>2624</v>
      </c>
      <c r="AH258" s="223" t="s">
        <v>2624</v>
      </c>
      <c r="AI258" s="223" t="s">
        <v>2624</v>
      </c>
      <c r="AJ258" s="223" t="s">
        <v>2624</v>
      </c>
      <c r="AK258" s="223" t="s">
        <v>2624</v>
      </c>
      <c r="AL258" s="223" t="s">
        <v>2624</v>
      </c>
      <c r="AM258" s="223" t="s">
        <v>2624</v>
      </c>
      <c r="AN258" s="223" t="s">
        <v>2624</v>
      </c>
      <c r="AO258" s="223" t="s">
        <v>2624</v>
      </c>
      <c r="AP258" s="223" t="s">
        <v>2624</v>
      </c>
      <c r="AQ258" s="223" t="s">
        <v>2624</v>
      </c>
      <c r="AR258" s="223" t="s">
        <v>2624</v>
      </c>
      <c r="AS258" s="223" t="s">
        <v>2624</v>
      </c>
      <c r="AT258" s="223" t="s">
        <v>2624</v>
      </c>
      <c r="AU258" s="223" t="s">
        <v>2624</v>
      </c>
    </row>
    <row r="259" spans="2:47" ht="52.5" hidden="1">
      <c r="B259" s="215" t="s">
        <v>3431</v>
      </c>
      <c r="C259" s="216" t="s">
        <v>3432</v>
      </c>
      <c r="D259" s="216" t="s">
        <v>2834</v>
      </c>
      <c r="E259" s="216" t="s">
        <v>2784</v>
      </c>
      <c r="F259" s="216" t="s">
        <v>2636</v>
      </c>
      <c r="G259" s="216" t="s">
        <v>3427</v>
      </c>
      <c r="H259" s="216" t="s">
        <v>3428</v>
      </c>
      <c r="I259" s="216" t="s">
        <v>2623</v>
      </c>
      <c r="J259" s="217">
        <v>6.6370000000000005</v>
      </c>
      <c r="K259" s="217">
        <v>6.6879999999999997</v>
      </c>
      <c r="L259" s="217">
        <v>6.8460000000000001</v>
      </c>
      <c r="M259" s="217">
        <v>6.9610000000000003</v>
      </c>
      <c r="N259" s="217">
        <v>7.09</v>
      </c>
      <c r="O259" s="217">
        <v>7.2510000000000003</v>
      </c>
      <c r="P259" s="217">
        <v>7.34</v>
      </c>
      <c r="Q259" s="217">
        <v>8.2959999999999994</v>
      </c>
      <c r="R259" s="217">
        <v>8.5670000000000002</v>
      </c>
      <c r="S259" s="217">
        <v>8.7539999999999996</v>
      </c>
      <c r="T259" s="218">
        <v>8.7669999999999995</v>
      </c>
      <c r="U259" s="218">
        <v>8.9039999999999999</v>
      </c>
      <c r="V259" s="218">
        <v>9.0510000000000002</v>
      </c>
      <c r="W259" s="218">
        <v>9.173</v>
      </c>
      <c r="X259" s="218">
        <v>9.3160000000000007</v>
      </c>
      <c r="Y259" s="219" t="s">
        <v>2624</v>
      </c>
      <c r="Z259" s="219" t="s">
        <v>2624</v>
      </c>
      <c r="AA259" s="219" t="s">
        <v>2624</v>
      </c>
      <c r="AB259" s="219" t="s">
        <v>2624</v>
      </c>
      <c r="AC259" s="219" t="s">
        <v>2624</v>
      </c>
      <c r="AD259" s="219" t="s">
        <v>2624</v>
      </c>
      <c r="AE259" s="219" t="s">
        <v>2624</v>
      </c>
      <c r="AF259" s="219" t="s">
        <v>2624</v>
      </c>
      <c r="AG259" s="219" t="s">
        <v>2624</v>
      </c>
      <c r="AH259" s="219" t="s">
        <v>2624</v>
      </c>
      <c r="AI259" s="219" t="s">
        <v>2624</v>
      </c>
      <c r="AJ259" s="219" t="s">
        <v>2624</v>
      </c>
      <c r="AK259" s="219" t="s">
        <v>2624</v>
      </c>
      <c r="AL259" s="219" t="s">
        <v>2624</v>
      </c>
      <c r="AM259" s="219" t="s">
        <v>2624</v>
      </c>
      <c r="AN259" s="219" t="s">
        <v>2624</v>
      </c>
      <c r="AO259" s="219" t="s">
        <v>2624</v>
      </c>
      <c r="AP259" s="219" t="s">
        <v>2624</v>
      </c>
      <c r="AQ259" s="219" t="s">
        <v>2624</v>
      </c>
      <c r="AR259" s="219" t="s">
        <v>2624</v>
      </c>
      <c r="AS259" s="219" t="s">
        <v>2624</v>
      </c>
      <c r="AT259" s="219" t="s">
        <v>2624</v>
      </c>
      <c r="AU259" s="219" t="s">
        <v>2624</v>
      </c>
    </row>
    <row r="260" spans="2:47" ht="157.5" hidden="1">
      <c r="B260" s="220" t="s">
        <v>3433</v>
      </c>
      <c r="C260" s="221" t="s">
        <v>3434</v>
      </c>
      <c r="D260" s="221" t="s">
        <v>2619</v>
      </c>
      <c r="E260" s="221" t="s">
        <v>2619</v>
      </c>
      <c r="F260" s="221" t="s">
        <v>3023</v>
      </c>
      <c r="G260" s="221" t="s">
        <v>3435</v>
      </c>
      <c r="H260" s="221" t="s">
        <v>2619</v>
      </c>
      <c r="I260" s="221" t="s">
        <v>2623</v>
      </c>
      <c r="J260" s="223">
        <v>3.5999999999999997E-2</v>
      </c>
      <c r="K260" s="223">
        <v>3.3000000000000002E-2</v>
      </c>
      <c r="L260" s="223">
        <v>2.3E-2</v>
      </c>
      <c r="M260" s="223">
        <v>1.7999999999999999E-2</v>
      </c>
      <c r="N260" s="223">
        <v>1.9E-2</v>
      </c>
      <c r="O260" s="223">
        <v>1.7999999999999999E-2</v>
      </c>
      <c r="P260" s="223">
        <v>1.9E-2</v>
      </c>
      <c r="Q260" s="223">
        <v>1.9E-2</v>
      </c>
      <c r="R260" s="222">
        <v>0</v>
      </c>
      <c r="S260" s="222">
        <v>-0.1</v>
      </c>
      <c r="T260" s="218">
        <v>-0.2</v>
      </c>
      <c r="U260" s="218">
        <v>-0.3</v>
      </c>
      <c r="V260" s="218">
        <v>-0.3</v>
      </c>
      <c r="W260" s="218">
        <v>-0.3</v>
      </c>
      <c r="X260" s="218">
        <v>-0.3</v>
      </c>
      <c r="Y260" s="218">
        <v>-0.4</v>
      </c>
      <c r="Z260" s="218">
        <v>-0.4</v>
      </c>
      <c r="AA260" s="218">
        <v>-0.3</v>
      </c>
      <c r="AB260" s="218">
        <v>-0.2</v>
      </c>
      <c r="AC260" s="218">
        <v>-0.2</v>
      </c>
      <c r="AD260" s="223" t="s">
        <v>2624</v>
      </c>
      <c r="AE260" s="223" t="s">
        <v>2624</v>
      </c>
      <c r="AF260" s="223" t="s">
        <v>2624</v>
      </c>
      <c r="AG260" s="223" t="s">
        <v>2624</v>
      </c>
      <c r="AH260" s="223" t="s">
        <v>2624</v>
      </c>
      <c r="AI260" s="223" t="s">
        <v>2624</v>
      </c>
      <c r="AJ260" s="223" t="s">
        <v>2624</v>
      </c>
      <c r="AK260" s="223" t="s">
        <v>2624</v>
      </c>
      <c r="AL260" s="223" t="s">
        <v>2624</v>
      </c>
      <c r="AM260" s="223" t="s">
        <v>2624</v>
      </c>
      <c r="AN260" s="223" t="s">
        <v>2624</v>
      </c>
      <c r="AO260" s="223" t="s">
        <v>2624</v>
      </c>
      <c r="AP260" s="223" t="s">
        <v>2624</v>
      </c>
      <c r="AQ260" s="223" t="s">
        <v>2624</v>
      </c>
      <c r="AR260" s="223" t="s">
        <v>2624</v>
      </c>
      <c r="AS260" s="223" t="s">
        <v>2624</v>
      </c>
      <c r="AT260" s="223" t="s">
        <v>2624</v>
      </c>
      <c r="AU260" s="223" t="s">
        <v>2624</v>
      </c>
    </row>
    <row r="261" spans="2:47" ht="157.5" hidden="1">
      <c r="B261" s="215" t="s">
        <v>3436</v>
      </c>
      <c r="C261" s="216" t="s">
        <v>3437</v>
      </c>
      <c r="D261" s="216" t="s">
        <v>2619</v>
      </c>
      <c r="E261" s="216" t="s">
        <v>2619</v>
      </c>
      <c r="F261" s="216" t="s">
        <v>3033</v>
      </c>
      <c r="G261" s="216" t="s">
        <v>3438</v>
      </c>
      <c r="H261" s="216" t="s">
        <v>2619</v>
      </c>
      <c r="I261" s="216" t="s">
        <v>2623</v>
      </c>
      <c r="J261" s="219">
        <v>94.965000000000003</v>
      </c>
      <c r="K261" s="219">
        <v>89.614999999999995</v>
      </c>
      <c r="L261" s="219">
        <v>63.7</v>
      </c>
      <c r="M261" s="219">
        <v>51.567</v>
      </c>
      <c r="N261" s="219">
        <v>52.228999999999999</v>
      </c>
      <c r="O261" s="219">
        <v>51.881999999999998</v>
      </c>
      <c r="P261" s="219">
        <v>51.819000000000003</v>
      </c>
      <c r="Q261" s="219">
        <v>51.683999999999997</v>
      </c>
      <c r="R261" s="219">
        <v>51.277999999999999</v>
      </c>
      <c r="S261" s="217">
        <v>-222.3</v>
      </c>
      <c r="T261" s="218">
        <v>-661.6</v>
      </c>
      <c r="U261" s="218">
        <v>-779.4</v>
      </c>
      <c r="V261" s="218">
        <v>-902.6</v>
      </c>
      <c r="W261" s="218">
        <v>-1018</v>
      </c>
      <c r="X261" s="218">
        <v>-1063</v>
      </c>
      <c r="Y261" s="218">
        <v>-1170</v>
      </c>
      <c r="Z261" s="218">
        <v>-1108</v>
      </c>
      <c r="AA261" s="218">
        <v>-891.4</v>
      </c>
      <c r="AB261" s="218">
        <v>-615</v>
      </c>
      <c r="AC261" s="218">
        <v>-561.6</v>
      </c>
      <c r="AD261" s="219" t="s">
        <v>2624</v>
      </c>
      <c r="AE261" s="219" t="s">
        <v>2624</v>
      </c>
      <c r="AF261" s="219" t="s">
        <v>2624</v>
      </c>
      <c r="AG261" s="219" t="s">
        <v>2624</v>
      </c>
      <c r="AH261" s="219" t="s">
        <v>2624</v>
      </c>
      <c r="AI261" s="219" t="s">
        <v>2624</v>
      </c>
      <c r="AJ261" s="219" t="s">
        <v>2624</v>
      </c>
      <c r="AK261" s="219" t="s">
        <v>2624</v>
      </c>
      <c r="AL261" s="219" t="s">
        <v>2624</v>
      </c>
      <c r="AM261" s="219" t="s">
        <v>2624</v>
      </c>
      <c r="AN261" s="219" t="s">
        <v>2624</v>
      </c>
      <c r="AO261" s="219" t="s">
        <v>2624</v>
      </c>
      <c r="AP261" s="219" t="s">
        <v>2624</v>
      </c>
      <c r="AQ261" s="219" t="s">
        <v>2624</v>
      </c>
      <c r="AR261" s="219" t="s">
        <v>2624</v>
      </c>
      <c r="AS261" s="219" t="s">
        <v>2624</v>
      </c>
      <c r="AT261" s="219" t="s">
        <v>2624</v>
      </c>
      <c r="AU261" s="219" t="s">
        <v>2624</v>
      </c>
    </row>
    <row r="262" spans="2:47" ht="157.5" hidden="1">
      <c r="B262" s="220" t="s">
        <v>3439</v>
      </c>
      <c r="C262" s="221" t="s">
        <v>3440</v>
      </c>
      <c r="D262" s="221" t="s">
        <v>2619</v>
      </c>
      <c r="E262" s="221" t="s">
        <v>2619</v>
      </c>
      <c r="F262" s="221" t="s">
        <v>3033</v>
      </c>
      <c r="G262" s="221" t="s">
        <v>3441</v>
      </c>
      <c r="H262" s="221" t="s">
        <v>3442</v>
      </c>
      <c r="I262" s="221" t="s">
        <v>2623</v>
      </c>
      <c r="J262" s="223">
        <v>61924</v>
      </c>
      <c r="K262" s="223">
        <v>69286</v>
      </c>
      <c r="L262" s="223">
        <v>70287</v>
      </c>
      <c r="M262" s="223">
        <v>75778</v>
      </c>
      <c r="N262" s="223">
        <v>86627.199999999997</v>
      </c>
      <c r="O262" s="223">
        <v>89361.5</v>
      </c>
      <c r="P262" s="223">
        <v>88644.2</v>
      </c>
      <c r="Q262" s="223">
        <v>90165.7</v>
      </c>
      <c r="R262" s="223">
        <v>91625.7</v>
      </c>
      <c r="S262" s="222">
        <v>92466</v>
      </c>
      <c r="T262" s="218">
        <v>94546</v>
      </c>
      <c r="U262" s="218">
        <v>97350</v>
      </c>
      <c r="V262" s="218">
        <v>97350</v>
      </c>
      <c r="W262" s="218">
        <v>97350</v>
      </c>
      <c r="X262" s="218">
        <v>97350</v>
      </c>
      <c r="Y262" s="218">
        <v>95550</v>
      </c>
      <c r="Z262" s="218">
        <v>95550</v>
      </c>
      <c r="AA262" s="218">
        <v>95550</v>
      </c>
      <c r="AB262" s="218">
        <v>95550</v>
      </c>
      <c r="AC262" s="218">
        <v>95550</v>
      </c>
      <c r="AD262" s="223" t="s">
        <v>2624</v>
      </c>
      <c r="AE262" s="223" t="s">
        <v>2624</v>
      </c>
      <c r="AF262" s="223" t="s">
        <v>2624</v>
      </c>
      <c r="AG262" s="223" t="s">
        <v>2624</v>
      </c>
      <c r="AH262" s="223" t="s">
        <v>2624</v>
      </c>
      <c r="AI262" s="223" t="s">
        <v>2624</v>
      </c>
      <c r="AJ262" s="223" t="s">
        <v>2624</v>
      </c>
      <c r="AK262" s="223" t="s">
        <v>2624</v>
      </c>
      <c r="AL262" s="223" t="s">
        <v>2624</v>
      </c>
      <c r="AM262" s="223" t="s">
        <v>2624</v>
      </c>
      <c r="AN262" s="223" t="s">
        <v>2624</v>
      </c>
      <c r="AO262" s="223" t="s">
        <v>2624</v>
      </c>
      <c r="AP262" s="223" t="s">
        <v>2624</v>
      </c>
      <c r="AQ262" s="223" t="s">
        <v>2624</v>
      </c>
      <c r="AR262" s="223" t="s">
        <v>2624</v>
      </c>
      <c r="AS262" s="223" t="s">
        <v>2624</v>
      </c>
      <c r="AT262" s="223" t="s">
        <v>2624</v>
      </c>
      <c r="AU262" s="223" t="s">
        <v>2624</v>
      </c>
    </row>
    <row r="263" spans="2:47" ht="157.5" hidden="1">
      <c r="B263" s="215" t="s">
        <v>3443</v>
      </c>
      <c r="C263" s="216" t="s">
        <v>3444</v>
      </c>
      <c r="D263" s="216" t="s">
        <v>2619</v>
      </c>
      <c r="E263" s="216" t="s">
        <v>2619</v>
      </c>
      <c r="F263" s="216" t="s">
        <v>3033</v>
      </c>
      <c r="G263" s="216" t="s">
        <v>3445</v>
      </c>
      <c r="H263" s="216" t="s">
        <v>2619</v>
      </c>
      <c r="I263" s="216" t="s">
        <v>2623</v>
      </c>
      <c r="J263" s="219">
        <v>0</v>
      </c>
      <c r="K263" s="219">
        <v>0</v>
      </c>
      <c r="L263" s="219">
        <v>0</v>
      </c>
      <c r="M263" s="219">
        <v>0</v>
      </c>
      <c r="N263" s="219">
        <v>0</v>
      </c>
      <c r="O263" s="219">
        <v>0</v>
      </c>
      <c r="P263" s="219">
        <v>0</v>
      </c>
      <c r="Q263" s="219">
        <v>0</v>
      </c>
      <c r="R263" s="219">
        <v>0</v>
      </c>
      <c r="S263" s="217">
        <v>0</v>
      </c>
      <c r="T263" s="218">
        <v>0</v>
      </c>
      <c r="U263" s="218">
        <v>0</v>
      </c>
      <c r="V263" s="218">
        <v>0</v>
      </c>
      <c r="W263" s="218">
        <v>0</v>
      </c>
      <c r="X263" s="218">
        <v>0</v>
      </c>
      <c r="Y263" s="218">
        <v>0</v>
      </c>
      <c r="Z263" s="218">
        <v>0</v>
      </c>
      <c r="AA263" s="218">
        <v>0</v>
      </c>
      <c r="AB263" s="218">
        <v>0</v>
      </c>
      <c r="AC263" s="218">
        <v>0</v>
      </c>
      <c r="AD263" s="219" t="s">
        <v>2624</v>
      </c>
      <c r="AE263" s="219" t="s">
        <v>2624</v>
      </c>
      <c r="AF263" s="219" t="s">
        <v>2624</v>
      </c>
      <c r="AG263" s="219" t="s">
        <v>2624</v>
      </c>
      <c r="AH263" s="219" t="s">
        <v>2624</v>
      </c>
      <c r="AI263" s="219" t="s">
        <v>2624</v>
      </c>
      <c r="AJ263" s="219" t="s">
        <v>2624</v>
      </c>
      <c r="AK263" s="219" t="s">
        <v>2624</v>
      </c>
      <c r="AL263" s="219" t="s">
        <v>2624</v>
      </c>
      <c r="AM263" s="219" t="s">
        <v>2624</v>
      </c>
      <c r="AN263" s="219" t="s">
        <v>2624</v>
      </c>
      <c r="AO263" s="219" t="s">
        <v>2624</v>
      </c>
      <c r="AP263" s="219" t="s">
        <v>2624</v>
      </c>
      <c r="AQ263" s="219" t="s">
        <v>2624</v>
      </c>
      <c r="AR263" s="219" t="s">
        <v>2624</v>
      </c>
      <c r="AS263" s="219" t="s">
        <v>2624</v>
      </c>
      <c r="AT263" s="219" t="s">
        <v>2624</v>
      </c>
      <c r="AU263" s="219" t="s">
        <v>2624</v>
      </c>
    </row>
    <row r="264" spans="2:47" ht="157.5" hidden="1">
      <c r="B264" s="220" t="s">
        <v>3446</v>
      </c>
      <c r="C264" s="221" t="s">
        <v>3447</v>
      </c>
      <c r="D264" s="221" t="s">
        <v>2619</v>
      </c>
      <c r="E264" s="221" t="s">
        <v>2619</v>
      </c>
      <c r="F264" s="221" t="s">
        <v>3033</v>
      </c>
      <c r="G264" s="221" t="s">
        <v>3448</v>
      </c>
      <c r="H264" s="221" t="s">
        <v>2619</v>
      </c>
      <c r="I264" s="221" t="s">
        <v>2623</v>
      </c>
      <c r="J264" s="223">
        <v>6452</v>
      </c>
      <c r="K264" s="223">
        <v>6467</v>
      </c>
      <c r="L264" s="223">
        <v>6471</v>
      </c>
      <c r="M264" s="223">
        <v>6485</v>
      </c>
      <c r="N264" s="223">
        <v>6489.5</v>
      </c>
      <c r="O264" s="223">
        <v>6490.4</v>
      </c>
      <c r="P264" s="223">
        <v>6509.5</v>
      </c>
      <c r="Q264" s="223">
        <v>6505.8</v>
      </c>
      <c r="R264" s="223">
        <v>6540.8</v>
      </c>
      <c r="S264" s="222">
        <v>6511</v>
      </c>
      <c r="T264" s="218">
        <v>6521</v>
      </c>
      <c r="U264" s="218">
        <v>6526</v>
      </c>
      <c r="V264" s="218">
        <v>6536</v>
      </c>
      <c r="W264" s="218">
        <v>6546</v>
      </c>
      <c r="X264" s="218">
        <v>6556</v>
      </c>
      <c r="Y264" s="218">
        <v>6566</v>
      </c>
      <c r="Z264" s="218">
        <v>6576</v>
      </c>
      <c r="AA264" s="218">
        <v>6586</v>
      </c>
      <c r="AB264" s="218">
        <v>7086</v>
      </c>
      <c r="AC264" s="218">
        <v>7586</v>
      </c>
      <c r="AD264" s="223" t="s">
        <v>2624</v>
      </c>
      <c r="AE264" s="223" t="s">
        <v>2624</v>
      </c>
      <c r="AF264" s="223" t="s">
        <v>2624</v>
      </c>
      <c r="AG264" s="223" t="s">
        <v>2624</v>
      </c>
      <c r="AH264" s="223" t="s">
        <v>2624</v>
      </c>
      <c r="AI264" s="223" t="s">
        <v>2624</v>
      </c>
      <c r="AJ264" s="223" t="s">
        <v>2624</v>
      </c>
      <c r="AK264" s="223" t="s">
        <v>2624</v>
      </c>
      <c r="AL264" s="223" t="s">
        <v>2624</v>
      </c>
      <c r="AM264" s="223" t="s">
        <v>2624</v>
      </c>
      <c r="AN264" s="223" t="s">
        <v>2624</v>
      </c>
      <c r="AO264" s="223" t="s">
        <v>2624</v>
      </c>
      <c r="AP264" s="223" t="s">
        <v>2624</v>
      </c>
      <c r="AQ264" s="223" t="s">
        <v>2624</v>
      </c>
      <c r="AR264" s="223" t="s">
        <v>2624</v>
      </c>
      <c r="AS264" s="223" t="s">
        <v>2624</v>
      </c>
      <c r="AT264" s="223" t="s">
        <v>2624</v>
      </c>
      <c r="AU264" s="223" t="s">
        <v>2624</v>
      </c>
    </row>
    <row r="265" spans="2:47" ht="157.5" hidden="1">
      <c r="B265" s="215" t="s">
        <v>3449</v>
      </c>
      <c r="C265" s="216" t="s">
        <v>3450</v>
      </c>
      <c r="D265" s="216" t="s">
        <v>2619</v>
      </c>
      <c r="E265" s="216" t="s">
        <v>2619</v>
      </c>
      <c r="F265" s="216" t="s">
        <v>3033</v>
      </c>
      <c r="G265" s="216" t="s">
        <v>3451</v>
      </c>
      <c r="H265" s="216" t="s">
        <v>2619</v>
      </c>
      <c r="I265" s="216" t="s">
        <v>2623</v>
      </c>
      <c r="J265" s="219">
        <v>20716</v>
      </c>
      <c r="K265" s="219">
        <v>20716</v>
      </c>
      <c r="L265" s="219">
        <v>21716</v>
      </c>
      <c r="M265" s="219">
        <v>23116</v>
      </c>
      <c r="N265" s="219">
        <v>22528.7</v>
      </c>
      <c r="O265" s="219">
        <v>21850</v>
      </c>
      <c r="P265" s="219">
        <v>23250</v>
      </c>
      <c r="Q265" s="219">
        <v>23250</v>
      </c>
      <c r="R265" s="219">
        <v>23250</v>
      </c>
      <c r="S265" s="217">
        <v>24590</v>
      </c>
      <c r="T265" s="218">
        <v>25930</v>
      </c>
      <c r="U265" s="218">
        <v>24919</v>
      </c>
      <c r="V265" s="218">
        <v>26587</v>
      </c>
      <c r="W265" s="218">
        <v>25599</v>
      </c>
      <c r="X265" s="218">
        <v>24611</v>
      </c>
      <c r="Y265" s="218">
        <v>23644</v>
      </c>
      <c r="Z265" s="218">
        <v>23044</v>
      </c>
      <c r="AA265" s="218">
        <v>23044</v>
      </c>
      <c r="AB265" s="218">
        <v>23044</v>
      </c>
      <c r="AC265" s="218">
        <v>23044</v>
      </c>
      <c r="AD265" s="219" t="s">
        <v>2624</v>
      </c>
      <c r="AE265" s="219" t="s">
        <v>2624</v>
      </c>
      <c r="AF265" s="219" t="s">
        <v>2624</v>
      </c>
      <c r="AG265" s="219" t="s">
        <v>2624</v>
      </c>
      <c r="AH265" s="219" t="s">
        <v>2624</v>
      </c>
      <c r="AI265" s="219" t="s">
        <v>2624</v>
      </c>
      <c r="AJ265" s="219" t="s">
        <v>2624</v>
      </c>
      <c r="AK265" s="219" t="s">
        <v>2624</v>
      </c>
      <c r="AL265" s="219" t="s">
        <v>2624</v>
      </c>
      <c r="AM265" s="219" t="s">
        <v>2624</v>
      </c>
      <c r="AN265" s="219" t="s">
        <v>2624</v>
      </c>
      <c r="AO265" s="219" t="s">
        <v>2624</v>
      </c>
      <c r="AP265" s="219" t="s">
        <v>2624</v>
      </c>
      <c r="AQ265" s="219" t="s">
        <v>2624</v>
      </c>
      <c r="AR265" s="219" t="s">
        <v>2624</v>
      </c>
      <c r="AS265" s="219" t="s">
        <v>2624</v>
      </c>
      <c r="AT265" s="219" t="s">
        <v>2624</v>
      </c>
      <c r="AU265" s="219" t="s">
        <v>2624</v>
      </c>
    </row>
    <row r="266" spans="2:47" ht="157.5" hidden="1">
      <c r="B266" s="220" t="s">
        <v>3452</v>
      </c>
      <c r="C266" s="221" t="s">
        <v>3453</v>
      </c>
      <c r="D266" s="221" t="s">
        <v>2619</v>
      </c>
      <c r="E266" s="221" t="s">
        <v>2619</v>
      </c>
      <c r="F266" s="221" t="s">
        <v>3033</v>
      </c>
      <c r="G266" s="221" t="s">
        <v>3454</v>
      </c>
      <c r="H266" s="221" t="s">
        <v>2619</v>
      </c>
      <c r="I266" s="221" t="s">
        <v>2623</v>
      </c>
      <c r="J266" s="223">
        <v>2386</v>
      </c>
      <c r="K266" s="223">
        <v>3487</v>
      </c>
      <c r="L266" s="223">
        <v>4947</v>
      </c>
      <c r="M266" s="223">
        <v>6204</v>
      </c>
      <c r="N266" s="223">
        <v>7905</v>
      </c>
      <c r="O266" s="223">
        <v>10597</v>
      </c>
      <c r="P266" s="223">
        <v>14466</v>
      </c>
      <c r="Q266" s="223">
        <v>19224</v>
      </c>
      <c r="R266" s="223">
        <v>24124</v>
      </c>
      <c r="S266" s="222">
        <v>27784</v>
      </c>
      <c r="T266" s="218">
        <v>31084</v>
      </c>
      <c r="U266" s="218">
        <v>34084</v>
      </c>
      <c r="V266" s="218">
        <v>37284</v>
      </c>
      <c r="W266" s="218">
        <v>40784</v>
      </c>
      <c r="X266" s="218">
        <v>44284</v>
      </c>
      <c r="Y266" s="218">
        <v>48084</v>
      </c>
      <c r="Z266" s="218">
        <v>52084</v>
      </c>
      <c r="AA266" s="218">
        <v>56384</v>
      </c>
      <c r="AB266" s="218">
        <v>60884</v>
      </c>
      <c r="AC266" s="218">
        <v>65384</v>
      </c>
      <c r="AD266" s="223" t="s">
        <v>2624</v>
      </c>
      <c r="AE266" s="223" t="s">
        <v>2624</v>
      </c>
      <c r="AF266" s="223" t="s">
        <v>2624</v>
      </c>
      <c r="AG266" s="223" t="s">
        <v>2624</v>
      </c>
      <c r="AH266" s="223" t="s">
        <v>2624</v>
      </c>
      <c r="AI266" s="223" t="s">
        <v>2624</v>
      </c>
      <c r="AJ266" s="223" t="s">
        <v>2624</v>
      </c>
      <c r="AK266" s="223" t="s">
        <v>2624</v>
      </c>
      <c r="AL266" s="223" t="s">
        <v>2624</v>
      </c>
      <c r="AM266" s="223" t="s">
        <v>2624</v>
      </c>
      <c r="AN266" s="223" t="s">
        <v>2624</v>
      </c>
      <c r="AO266" s="223" t="s">
        <v>2624</v>
      </c>
      <c r="AP266" s="223" t="s">
        <v>2624</v>
      </c>
      <c r="AQ266" s="223" t="s">
        <v>2624</v>
      </c>
      <c r="AR266" s="223" t="s">
        <v>2624</v>
      </c>
      <c r="AS266" s="223" t="s">
        <v>2624</v>
      </c>
      <c r="AT266" s="223" t="s">
        <v>2624</v>
      </c>
      <c r="AU266" s="223" t="s">
        <v>2624</v>
      </c>
    </row>
    <row r="267" spans="2:47" ht="157.5" hidden="1">
      <c r="B267" s="215" t="s">
        <v>3455</v>
      </c>
      <c r="C267" s="216" t="s">
        <v>3456</v>
      </c>
      <c r="D267" s="216" t="s">
        <v>2619</v>
      </c>
      <c r="E267" s="216" t="s">
        <v>2619</v>
      </c>
      <c r="F267" s="216" t="s">
        <v>3033</v>
      </c>
      <c r="G267" s="216" t="s">
        <v>3457</v>
      </c>
      <c r="H267" s="216" t="s">
        <v>2619</v>
      </c>
      <c r="I267" s="216" t="s">
        <v>2623</v>
      </c>
      <c r="J267" s="219">
        <v>1555</v>
      </c>
      <c r="K267" s="219">
        <v>2620</v>
      </c>
      <c r="L267" s="219">
        <v>3845</v>
      </c>
      <c r="M267" s="219">
        <v>4882</v>
      </c>
      <c r="N267" s="219">
        <v>6434.8</v>
      </c>
      <c r="O267" s="219">
        <v>8921.2999999999993</v>
      </c>
      <c r="P267" s="219">
        <v>12717</v>
      </c>
      <c r="Q267" s="219">
        <v>17322.7</v>
      </c>
      <c r="R267" s="219">
        <v>22122.7</v>
      </c>
      <c r="S267" s="217">
        <v>25623</v>
      </c>
      <c r="T267" s="218">
        <v>28623</v>
      </c>
      <c r="U267" s="218">
        <v>31123</v>
      </c>
      <c r="V267" s="218">
        <v>33623</v>
      </c>
      <c r="W267" s="218">
        <v>36123</v>
      </c>
      <c r="X267" s="218">
        <v>38623</v>
      </c>
      <c r="Y267" s="218">
        <v>40623</v>
      </c>
      <c r="Z267" s="218">
        <v>42623</v>
      </c>
      <c r="AA267" s="218">
        <v>44623</v>
      </c>
      <c r="AB267" s="218">
        <v>46623</v>
      </c>
      <c r="AC267" s="218">
        <v>48623</v>
      </c>
      <c r="AD267" s="219" t="s">
        <v>2624</v>
      </c>
      <c r="AE267" s="219" t="s">
        <v>2624</v>
      </c>
      <c r="AF267" s="219" t="s">
        <v>2624</v>
      </c>
      <c r="AG267" s="219" t="s">
        <v>2624</v>
      </c>
      <c r="AH267" s="219" t="s">
        <v>2624</v>
      </c>
      <c r="AI267" s="219" t="s">
        <v>2624</v>
      </c>
      <c r="AJ267" s="219" t="s">
        <v>2624</v>
      </c>
      <c r="AK267" s="219" t="s">
        <v>2624</v>
      </c>
      <c r="AL267" s="219" t="s">
        <v>2624</v>
      </c>
      <c r="AM267" s="219" t="s">
        <v>2624</v>
      </c>
      <c r="AN267" s="219" t="s">
        <v>2624</v>
      </c>
      <c r="AO267" s="219" t="s">
        <v>2624</v>
      </c>
      <c r="AP267" s="219" t="s">
        <v>2624</v>
      </c>
      <c r="AQ267" s="219" t="s">
        <v>2624</v>
      </c>
      <c r="AR267" s="219" t="s">
        <v>2624</v>
      </c>
      <c r="AS267" s="219" t="s">
        <v>2624</v>
      </c>
      <c r="AT267" s="219" t="s">
        <v>2624</v>
      </c>
      <c r="AU267" s="219" t="s">
        <v>2624</v>
      </c>
    </row>
    <row r="268" spans="2:47" ht="157.5" hidden="1">
      <c r="B268" s="220" t="s">
        <v>3458</v>
      </c>
      <c r="C268" s="221" t="s">
        <v>3459</v>
      </c>
      <c r="D268" s="221" t="s">
        <v>2619</v>
      </c>
      <c r="E268" s="221" t="s">
        <v>2619</v>
      </c>
      <c r="F268" s="221" t="s">
        <v>3033</v>
      </c>
      <c r="G268" s="221" t="s">
        <v>3460</v>
      </c>
      <c r="H268" s="221" t="s">
        <v>2619</v>
      </c>
      <c r="I268" s="221" t="s">
        <v>2623</v>
      </c>
      <c r="J268" s="223">
        <v>255</v>
      </c>
      <c r="K268" s="223">
        <v>255</v>
      </c>
      <c r="L268" s="223">
        <v>255</v>
      </c>
      <c r="M268" s="223">
        <v>255</v>
      </c>
      <c r="N268" s="223">
        <v>255.11</v>
      </c>
      <c r="O268" s="223">
        <v>255</v>
      </c>
      <c r="P268" s="223">
        <v>255.5</v>
      </c>
      <c r="Q268" s="223">
        <v>255.5</v>
      </c>
      <c r="R268" s="223">
        <v>255.5</v>
      </c>
      <c r="S268" s="222">
        <v>255.5</v>
      </c>
      <c r="T268" s="218">
        <v>255.5</v>
      </c>
      <c r="U268" s="218">
        <v>255.5</v>
      </c>
      <c r="V268" s="218">
        <v>255.5</v>
      </c>
      <c r="W268" s="218">
        <v>255.5</v>
      </c>
      <c r="X268" s="218">
        <v>255.5</v>
      </c>
      <c r="Y268" s="218">
        <v>255.5</v>
      </c>
      <c r="Z268" s="218">
        <v>255.5</v>
      </c>
      <c r="AA268" s="218">
        <v>255.5</v>
      </c>
      <c r="AB268" s="218">
        <v>255.5</v>
      </c>
      <c r="AC268" s="218">
        <v>255.5</v>
      </c>
      <c r="AD268" s="223" t="s">
        <v>2624</v>
      </c>
      <c r="AE268" s="223" t="s">
        <v>2624</v>
      </c>
      <c r="AF268" s="223" t="s">
        <v>2624</v>
      </c>
      <c r="AG268" s="223" t="s">
        <v>2624</v>
      </c>
      <c r="AH268" s="223" t="s">
        <v>2624</v>
      </c>
      <c r="AI268" s="223" t="s">
        <v>2624</v>
      </c>
      <c r="AJ268" s="223" t="s">
        <v>2624</v>
      </c>
      <c r="AK268" s="223" t="s">
        <v>2624</v>
      </c>
      <c r="AL268" s="223" t="s">
        <v>2624</v>
      </c>
      <c r="AM268" s="223" t="s">
        <v>2624</v>
      </c>
      <c r="AN268" s="223" t="s">
        <v>2624</v>
      </c>
      <c r="AO268" s="223" t="s">
        <v>2624</v>
      </c>
      <c r="AP268" s="223" t="s">
        <v>2624</v>
      </c>
      <c r="AQ268" s="223" t="s">
        <v>2624</v>
      </c>
      <c r="AR268" s="223" t="s">
        <v>2624</v>
      </c>
      <c r="AS268" s="223" t="s">
        <v>2624</v>
      </c>
      <c r="AT268" s="223" t="s">
        <v>2624</v>
      </c>
      <c r="AU268" s="223" t="s">
        <v>2624</v>
      </c>
    </row>
    <row r="269" spans="2:47" ht="157.5" hidden="1">
      <c r="B269" s="215" t="s">
        <v>3461</v>
      </c>
      <c r="C269" s="216" t="s">
        <v>3462</v>
      </c>
      <c r="D269" s="216" t="s">
        <v>2619</v>
      </c>
      <c r="E269" s="216" t="s">
        <v>2619</v>
      </c>
      <c r="F269" s="216" t="s">
        <v>3033</v>
      </c>
      <c r="G269" s="216" t="s">
        <v>3463</v>
      </c>
      <c r="H269" s="216" t="s">
        <v>2619</v>
      </c>
      <c r="I269" s="216" t="s">
        <v>2623</v>
      </c>
      <c r="J269" s="219">
        <v>576</v>
      </c>
      <c r="K269" s="219">
        <v>612</v>
      </c>
      <c r="L269" s="219">
        <v>847</v>
      </c>
      <c r="M269" s="219">
        <v>1067</v>
      </c>
      <c r="N269" s="219">
        <v>1214.8</v>
      </c>
      <c r="O269" s="219">
        <v>1420.3</v>
      </c>
      <c r="P269" s="219">
        <v>1493.8</v>
      </c>
      <c r="Q269" s="219">
        <v>1645.3</v>
      </c>
      <c r="R269" s="219">
        <v>1745.3</v>
      </c>
      <c r="S269" s="217">
        <v>1905</v>
      </c>
      <c r="T269" s="218">
        <v>2205</v>
      </c>
      <c r="U269" s="218">
        <v>2705</v>
      </c>
      <c r="V269" s="218">
        <v>3405</v>
      </c>
      <c r="W269" s="218">
        <v>4405</v>
      </c>
      <c r="X269" s="218">
        <v>5405</v>
      </c>
      <c r="Y269" s="218">
        <v>7205</v>
      </c>
      <c r="Z269" s="218">
        <v>9205</v>
      </c>
      <c r="AA269" s="218">
        <v>11505</v>
      </c>
      <c r="AB269" s="218">
        <v>14005</v>
      </c>
      <c r="AC269" s="218">
        <v>16505</v>
      </c>
      <c r="AD269" s="219" t="s">
        <v>2624</v>
      </c>
      <c r="AE269" s="219" t="s">
        <v>2624</v>
      </c>
      <c r="AF269" s="219" t="s">
        <v>2624</v>
      </c>
      <c r="AG269" s="219" t="s">
        <v>2624</v>
      </c>
      <c r="AH269" s="219" t="s">
        <v>2624</v>
      </c>
      <c r="AI269" s="219" t="s">
        <v>2624</v>
      </c>
      <c r="AJ269" s="219" t="s">
        <v>2624</v>
      </c>
      <c r="AK269" s="219" t="s">
        <v>2624</v>
      </c>
      <c r="AL269" s="219" t="s">
        <v>2624</v>
      </c>
      <c r="AM269" s="219" t="s">
        <v>2624</v>
      </c>
      <c r="AN269" s="219" t="s">
        <v>2624</v>
      </c>
      <c r="AO269" s="219" t="s">
        <v>2624</v>
      </c>
      <c r="AP269" s="219" t="s">
        <v>2624</v>
      </c>
      <c r="AQ269" s="219" t="s">
        <v>2624</v>
      </c>
      <c r="AR269" s="219" t="s">
        <v>2624</v>
      </c>
      <c r="AS269" s="219" t="s">
        <v>2624</v>
      </c>
      <c r="AT269" s="219" t="s">
        <v>2624</v>
      </c>
      <c r="AU269" s="219" t="s">
        <v>2624</v>
      </c>
    </row>
    <row r="270" spans="2:47" ht="157.5" hidden="1">
      <c r="B270" s="220" t="s">
        <v>3464</v>
      </c>
      <c r="C270" s="221" t="s">
        <v>3465</v>
      </c>
      <c r="D270" s="221" t="s">
        <v>2619</v>
      </c>
      <c r="E270" s="221" t="s">
        <v>2619</v>
      </c>
      <c r="F270" s="221" t="s">
        <v>3033</v>
      </c>
      <c r="G270" s="221" t="s">
        <v>3466</v>
      </c>
      <c r="H270" s="221" t="s">
        <v>2619</v>
      </c>
      <c r="I270" s="221" t="s">
        <v>2623</v>
      </c>
      <c r="J270" s="223">
        <v>222842</v>
      </c>
      <c r="K270" s="223">
        <v>231500</v>
      </c>
      <c r="L270" s="223">
        <v>236586</v>
      </c>
      <c r="M270" s="223">
        <v>234699</v>
      </c>
      <c r="N270" s="223">
        <v>255508.5</v>
      </c>
      <c r="O270" s="223">
        <v>258286.1</v>
      </c>
      <c r="P270" s="223">
        <v>246071.3</v>
      </c>
      <c r="Q270" s="223">
        <v>206455.9</v>
      </c>
      <c r="R270" s="223">
        <v>208112.3</v>
      </c>
      <c r="S270" s="222">
        <v>229919</v>
      </c>
      <c r="T270" s="218">
        <v>230493</v>
      </c>
      <c r="U270" s="218">
        <v>232787</v>
      </c>
      <c r="V270" s="218">
        <v>223907</v>
      </c>
      <c r="W270" s="218">
        <v>220121</v>
      </c>
      <c r="X270" s="218">
        <v>220562</v>
      </c>
      <c r="Y270" s="218">
        <v>202681</v>
      </c>
      <c r="Z270" s="218">
        <v>196077</v>
      </c>
      <c r="AA270" s="218">
        <v>176770</v>
      </c>
      <c r="AB270" s="218">
        <v>160804</v>
      </c>
      <c r="AC270" s="218">
        <v>153247</v>
      </c>
      <c r="AD270" s="223" t="s">
        <v>2624</v>
      </c>
      <c r="AE270" s="223" t="s">
        <v>2624</v>
      </c>
      <c r="AF270" s="223" t="s">
        <v>2624</v>
      </c>
      <c r="AG270" s="223" t="s">
        <v>2624</v>
      </c>
      <c r="AH270" s="223" t="s">
        <v>2624</v>
      </c>
      <c r="AI270" s="223" t="s">
        <v>2624</v>
      </c>
      <c r="AJ270" s="223" t="s">
        <v>2624</v>
      </c>
      <c r="AK270" s="223" t="s">
        <v>2624</v>
      </c>
      <c r="AL270" s="223" t="s">
        <v>2624</v>
      </c>
      <c r="AM270" s="223" t="s">
        <v>2624</v>
      </c>
      <c r="AN270" s="223" t="s">
        <v>2624</v>
      </c>
      <c r="AO270" s="223" t="s">
        <v>2624</v>
      </c>
      <c r="AP270" s="223" t="s">
        <v>2624</v>
      </c>
      <c r="AQ270" s="223" t="s">
        <v>2624</v>
      </c>
      <c r="AR270" s="223" t="s">
        <v>2624</v>
      </c>
      <c r="AS270" s="223" t="s">
        <v>2624</v>
      </c>
      <c r="AT270" s="223" t="s">
        <v>2624</v>
      </c>
      <c r="AU270" s="223" t="s">
        <v>2624</v>
      </c>
    </row>
    <row r="271" spans="2:47" ht="157.5" hidden="1">
      <c r="B271" s="215" t="s">
        <v>3467</v>
      </c>
      <c r="C271" s="216" t="s">
        <v>3468</v>
      </c>
      <c r="D271" s="216" t="s">
        <v>2619</v>
      </c>
      <c r="E271" s="216" t="s">
        <v>2619</v>
      </c>
      <c r="F271" s="216" t="s">
        <v>3033</v>
      </c>
      <c r="G271" s="216" t="s">
        <v>3469</v>
      </c>
      <c r="H271" s="216" t="s">
        <v>2619</v>
      </c>
      <c r="I271" s="216" t="s">
        <v>2623</v>
      </c>
      <c r="J271" s="219">
        <v>391580</v>
      </c>
      <c r="K271" s="219">
        <v>382512</v>
      </c>
      <c r="L271" s="219">
        <v>376326</v>
      </c>
      <c r="M271" s="219">
        <v>386769</v>
      </c>
      <c r="N271" s="219">
        <v>401745.5</v>
      </c>
      <c r="O271" s="219">
        <v>437194.1</v>
      </c>
      <c r="P271" s="219">
        <v>413182.3</v>
      </c>
      <c r="Q271" s="219">
        <v>389685.9</v>
      </c>
      <c r="R271" s="219">
        <v>414237</v>
      </c>
      <c r="S271" s="217">
        <v>418035</v>
      </c>
      <c r="T271" s="218">
        <v>419078</v>
      </c>
      <c r="U271" s="218">
        <v>431087</v>
      </c>
      <c r="V271" s="218">
        <v>422466</v>
      </c>
      <c r="W271" s="218">
        <v>423311</v>
      </c>
      <c r="X271" s="218">
        <v>424157</v>
      </c>
      <c r="Y271" s="218">
        <v>422253</v>
      </c>
      <c r="Z271" s="218">
        <v>417186</v>
      </c>
      <c r="AA271" s="218">
        <v>401750</v>
      </c>
      <c r="AB271" s="218">
        <v>382868</v>
      </c>
      <c r="AC271" s="218">
        <v>364873</v>
      </c>
      <c r="AD271" s="219" t="s">
        <v>2624</v>
      </c>
      <c r="AE271" s="219" t="s">
        <v>2624</v>
      </c>
      <c r="AF271" s="219" t="s">
        <v>2624</v>
      </c>
      <c r="AG271" s="219" t="s">
        <v>2624</v>
      </c>
      <c r="AH271" s="219" t="s">
        <v>2624</v>
      </c>
      <c r="AI271" s="219" t="s">
        <v>2624</v>
      </c>
      <c r="AJ271" s="219" t="s">
        <v>2624</v>
      </c>
      <c r="AK271" s="219" t="s">
        <v>2624</v>
      </c>
      <c r="AL271" s="219" t="s">
        <v>2624</v>
      </c>
      <c r="AM271" s="219" t="s">
        <v>2624</v>
      </c>
      <c r="AN271" s="219" t="s">
        <v>2624</v>
      </c>
      <c r="AO271" s="219" t="s">
        <v>2624</v>
      </c>
      <c r="AP271" s="219" t="s">
        <v>2624</v>
      </c>
      <c r="AQ271" s="219" t="s">
        <v>2624</v>
      </c>
      <c r="AR271" s="219" t="s">
        <v>2624</v>
      </c>
      <c r="AS271" s="219" t="s">
        <v>2624</v>
      </c>
      <c r="AT271" s="219" t="s">
        <v>2624</v>
      </c>
      <c r="AU271" s="219" t="s">
        <v>2624</v>
      </c>
    </row>
    <row r="272" spans="2:47" ht="157.5" hidden="1">
      <c r="B272" s="220" t="s">
        <v>3470</v>
      </c>
      <c r="C272" s="221" t="s">
        <v>3471</v>
      </c>
      <c r="D272" s="221" t="s">
        <v>2619</v>
      </c>
      <c r="E272" s="221" t="s">
        <v>2619</v>
      </c>
      <c r="F272" s="221" t="s">
        <v>3033</v>
      </c>
      <c r="G272" s="221" t="s">
        <v>3472</v>
      </c>
      <c r="H272" s="221" t="s">
        <v>2619</v>
      </c>
      <c r="I272" s="221" t="s">
        <v>2623</v>
      </c>
      <c r="J272" s="223">
        <v>0</v>
      </c>
      <c r="K272" s="223">
        <v>0</v>
      </c>
      <c r="L272" s="223">
        <v>0</v>
      </c>
      <c r="M272" s="223">
        <v>0</v>
      </c>
      <c r="N272" s="223">
        <v>0</v>
      </c>
      <c r="O272" s="223">
        <v>0</v>
      </c>
      <c r="P272" s="223">
        <v>0</v>
      </c>
      <c r="Q272" s="223">
        <v>0</v>
      </c>
      <c r="R272" s="223">
        <v>0</v>
      </c>
      <c r="S272" s="222">
        <v>0</v>
      </c>
      <c r="T272" s="218">
        <v>0</v>
      </c>
      <c r="U272" s="218">
        <v>0</v>
      </c>
      <c r="V272" s="218">
        <v>0</v>
      </c>
      <c r="W272" s="218">
        <v>0</v>
      </c>
      <c r="X272" s="218">
        <v>0</v>
      </c>
      <c r="Y272" s="218">
        <v>0</v>
      </c>
      <c r="Z272" s="218">
        <v>0</v>
      </c>
      <c r="AA272" s="218">
        <v>0</v>
      </c>
      <c r="AB272" s="218">
        <v>0</v>
      </c>
      <c r="AC272" s="218">
        <v>0</v>
      </c>
      <c r="AD272" s="223" t="s">
        <v>2624</v>
      </c>
      <c r="AE272" s="223" t="s">
        <v>2624</v>
      </c>
      <c r="AF272" s="223" t="s">
        <v>2624</v>
      </c>
      <c r="AG272" s="223" t="s">
        <v>2624</v>
      </c>
      <c r="AH272" s="223" t="s">
        <v>2624</v>
      </c>
      <c r="AI272" s="223" t="s">
        <v>2624</v>
      </c>
      <c r="AJ272" s="223" t="s">
        <v>2624</v>
      </c>
      <c r="AK272" s="223" t="s">
        <v>2624</v>
      </c>
      <c r="AL272" s="223" t="s">
        <v>2624</v>
      </c>
      <c r="AM272" s="223" t="s">
        <v>2624</v>
      </c>
      <c r="AN272" s="223" t="s">
        <v>2624</v>
      </c>
      <c r="AO272" s="223" t="s">
        <v>2624</v>
      </c>
      <c r="AP272" s="223" t="s">
        <v>2624</v>
      </c>
      <c r="AQ272" s="223" t="s">
        <v>2624</v>
      </c>
      <c r="AR272" s="223" t="s">
        <v>2624</v>
      </c>
      <c r="AS272" s="223" t="s">
        <v>2624</v>
      </c>
      <c r="AT272" s="223" t="s">
        <v>2624</v>
      </c>
      <c r="AU272" s="223" t="s">
        <v>2624</v>
      </c>
    </row>
    <row r="273" spans="2:47" ht="157.5" hidden="1">
      <c r="B273" s="215" t="s">
        <v>3473</v>
      </c>
      <c r="C273" s="216" t="s">
        <v>3474</v>
      </c>
      <c r="D273" s="216" t="s">
        <v>2619</v>
      </c>
      <c r="E273" s="216" t="s">
        <v>2619</v>
      </c>
      <c r="F273" s="216" t="s">
        <v>3033</v>
      </c>
      <c r="G273" s="216" t="s">
        <v>3475</v>
      </c>
      <c r="H273" s="216" t="s">
        <v>2619</v>
      </c>
      <c r="I273" s="216" t="s">
        <v>2623</v>
      </c>
      <c r="J273" s="219">
        <v>4289</v>
      </c>
      <c r="K273" s="219">
        <v>2752</v>
      </c>
      <c r="L273" s="219">
        <v>2146</v>
      </c>
      <c r="M273" s="219">
        <v>2847</v>
      </c>
      <c r="N273" s="219">
        <v>2819.9</v>
      </c>
      <c r="O273" s="219">
        <v>3359.4</v>
      </c>
      <c r="P273" s="219">
        <v>2791.1</v>
      </c>
      <c r="Q273" s="219">
        <v>3877.2</v>
      </c>
      <c r="R273" s="219">
        <v>3054.3</v>
      </c>
      <c r="S273" s="217">
        <v>3040</v>
      </c>
      <c r="T273" s="218">
        <v>3045</v>
      </c>
      <c r="U273" s="218">
        <v>3047</v>
      </c>
      <c r="V273" s="218">
        <v>3052</v>
      </c>
      <c r="W273" s="218">
        <v>3057</v>
      </c>
      <c r="X273" s="218">
        <v>3061</v>
      </c>
      <c r="Y273" s="218">
        <v>3066</v>
      </c>
      <c r="Z273" s="218">
        <v>3071</v>
      </c>
      <c r="AA273" s="218">
        <v>3075</v>
      </c>
      <c r="AB273" s="218">
        <v>3309</v>
      </c>
      <c r="AC273" s="218">
        <v>3542</v>
      </c>
      <c r="AD273" s="219" t="s">
        <v>2624</v>
      </c>
      <c r="AE273" s="219" t="s">
        <v>2624</v>
      </c>
      <c r="AF273" s="219" t="s">
        <v>2624</v>
      </c>
      <c r="AG273" s="219" t="s">
        <v>2624</v>
      </c>
      <c r="AH273" s="219" t="s">
        <v>2624</v>
      </c>
      <c r="AI273" s="219" t="s">
        <v>2624</v>
      </c>
      <c r="AJ273" s="219" t="s">
        <v>2624</v>
      </c>
      <c r="AK273" s="219" t="s">
        <v>2624</v>
      </c>
      <c r="AL273" s="219" t="s">
        <v>2624</v>
      </c>
      <c r="AM273" s="219" t="s">
        <v>2624</v>
      </c>
      <c r="AN273" s="219" t="s">
        <v>2624</v>
      </c>
      <c r="AO273" s="219" t="s">
        <v>2624</v>
      </c>
      <c r="AP273" s="219" t="s">
        <v>2624</v>
      </c>
      <c r="AQ273" s="219" t="s">
        <v>2624</v>
      </c>
      <c r="AR273" s="219" t="s">
        <v>2624</v>
      </c>
      <c r="AS273" s="219" t="s">
        <v>2624</v>
      </c>
      <c r="AT273" s="219" t="s">
        <v>2624</v>
      </c>
      <c r="AU273" s="219" t="s">
        <v>2624</v>
      </c>
    </row>
    <row r="274" spans="2:47" ht="157.5" hidden="1">
      <c r="B274" s="220" t="s">
        <v>3476</v>
      </c>
      <c r="C274" s="221" t="s">
        <v>3477</v>
      </c>
      <c r="D274" s="221" t="s">
        <v>2619</v>
      </c>
      <c r="E274" s="221" t="s">
        <v>2619</v>
      </c>
      <c r="F274" s="221" t="s">
        <v>3033</v>
      </c>
      <c r="G274" s="221" t="s">
        <v>3478</v>
      </c>
      <c r="H274" s="221" t="s">
        <v>2619</v>
      </c>
      <c r="I274" s="221" t="s">
        <v>2623</v>
      </c>
      <c r="J274" s="223">
        <v>144835</v>
      </c>
      <c r="K274" s="223">
        <v>130458</v>
      </c>
      <c r="L274" s="223">
        <v>122856</v>
      </c>
      <c r="M274" s="223">
        <v>126559</v>
      </c>
      <c r="N274" s="223">
        <v>125947</v>
      </c>
      <c r="O274" s="223">
        <v>155542</v>
      </c>
      <c r="P274" s="223">
        <v>146095</v>
      </c>
      <c r="Q274" s="223">
        <v>163074</v>
      </c>
      <c r="R274" s="223">
        <v>188191</v>
      </c>
      <c r="S274" s="222">
        <v>171394</v>
      </c>
      <c r="T274" s="218">
        <v>171822</v>
      </c>
      <c r="U274" s="218">
        <v>181057</v>
      </c>
      <c r="V274" s="218">
        <v>181660</v>
      </c>
      <c r="W274" s="218">
        <v>186257</v>
      </c>
      <c r="X274" s="218">
        <v>186629</v>
      </c>
      <c r="Y274" s="218">
        <v>206904</v>
      </c>
      <c r="Z274" s="218">
        <v>208593</v>
      </c>
      <c r="AA274" s="218">
        <v>208910</v>
      </c>
      <c r="AB274" s="218">
        <v>214406</v>
      </c>
      <c r="AC274" s="218">
        <v>204329</v>
      </c>
      <c r="AD274" s="223" t="s">
        <v>2624</v>
      </c>
      <c r="AE274" s="223" t="s">
        <v>2624</v>
      </c>
      <c r="AF274" s="223" t="s">
        <v>2624</v>
      </c>
      <c r="AG274" s="223" t="s">
        <v>2624</v>
      </c>
      <c r="AH274" s="223" t="s">
        <v>2624</v>
      </c>
      <c r="AI274" s="223" t="s">
        <v>2624</v>
      </c>
      <c r="AJ274" s="223" t="s">
        <v>2624</v>
      </c>
      <c r="AK274" s="223" t="s">
        <v>2624</v>
      </c>
      <c r="AL274" s="223" t="s">
        <v>2624</v>
      </c>
      <c r="AM274" s="223" t="s">
        <v>2624</v>
      </c>
      <c r="AN274" s="223" t="s">
        <v>2624</v>
      </c>
      <c r="AO274" s="223" t="s">
        <v>2624</v>
      </c>
      <c r="AP274" s="223" t="s">
        <v>2624</v>
      </c>
      <c r="AQ274" s="223" t="s">
        <v>2624</v>
      </c>
      <c r="AR274" s="223" t="s">
        <v>2624</v>
      </c>
      <c r="AS274" s="223" t="s">
        <v>2624</v>
      </c>
      <c r="AT274" s="223" t="s">
        <v>2624</v>
      </c>
      <c r="AU274" s="223" t="s">
        <v>2624</v>
      </c>
    </row>
    <row r="275" spans="2:47" ht="157.5" hidden="1">
      <c r="B275" s="215" t="s">
        <v>3479</v>
      </c>
      <c r="C275" s="216" t="s">
        <v>3480</v>
      </c>
      <c r="D275" s="216" t="s">
        <v>2619</v>
      </c>
      <c r="E275" s="216" t="s">
        <v>2619</v>
      </c>
      <c r="F275" s="216" t="s">
        <v>3033</v>
      </c>
      <c r="G275" s="216" t="s">
        <v>3481</v>
      </c>
      <c r="H275" s="216" t="s">
        <v>2619</v>
      </c>
      <c r="I275" s="216" t="s">
        <v>2623</v>
      </c>
      <c r="J275" s="219">
        <v>138784</v>
      </c>
      <c r="K275" s="219">
        <v>156407</v>
      </c>
      <c r="L275" s="219">
        <v>164762</v>
      </c>
      <c r="M275" s="219">
        <v>161995</v>
      </c>
      <c r="N275" s="219">
        <v>148426.70000000001</v>
      </c>
      <c r="O275" s="219">
        <v>133505.29999999999</v>
      </c>
      <c r="P275" s="219">
        <v>145909.70000000001</v>
      </c>
      <c r="Q275" s="219">
        <v>160183.70000000001</v>
      </c>
      <c r="R275" s="219">
        <v>158015.20000000001</v>
      </c>
      <c r="S275" s="217">
        <v>167122</v>
      </c>
      <c r="T275" s="218">
        <v>176229</v>
      </c>
      <c r="U275" s="218">
        <v>169358</v>
      </c>
      <c r="V275" s="218">
        <v>180695</v>
      </c>
      <c r="W275" s="218">
        <v>179401</v>
      </c>
      <c r="X275" s="218">
        <v>177859</v>
      </c>
      <c r="Y275" s="218">
        <v>176206</v>
      </c>
      <c r="Z275" s="218">
        <v>175259</v>
      </c>
      <c r="AA275" s="218">
        <v>180517</v>
      </c>
      <c r="AB275" s="218">
        <v>185932</v>
      </c>
      <c r="AC275" s="218">
        <v>191510</v>
      </c>
      <c r="AD275" s="219" t="s">
        <v>2624</v>
      </c>
      <c r="AE275" s="219" t="s">
        <v>2624</v>
      </c>
      <c r="AF275" s="219" t="s">
        <v>2624</v>
      </c>
      <c r="AG275" s="219" t="s">
        <v>2624</v>
      </c>
      <c r="AH275" s="219" t="s">
        <v>2624</v>
      </c>
      <c r="AI275" s="219" t="s">
        <v>2624</v>
      </c>
      <c r="AJ275" s="219" t="s">
        <v>2624</v>
      </c>
      <c r="AK275" s="219" t="s">
        <v>2624</v>
      </c>
      <c r="AL275" s="219" t="s">
        <v>2624</v>
      </c>
      <c r="AM275" s="219" t="s">
        <v>2624</v>
      </c>
      <c r="AN275" s="219" t="s">
        <v>2624</v>
      </c>
      <c r="AO275" s="219" t="s">
        <v>2624</v>
      </c>
      <c r="AP275" s="219" t="s">
        <v>2624</v>
      </c>
      <c r="AQ275" s="219" t="s">
        <v>2624</v>
      </c>
      <c r="AR275" s="219" t="s">
        <v>2624</v>
      </c>
      <c r="AS275" s="219" t="s">
        <v>2624</v>
      </c>
      <c r="AT275" s="219" t="s">
        <v>2624</v>
      </c>
      <c r="AU275" s="219" t="s">
        <v>2624</v>
      </c>
    </row>
    <row r="276" spans="2:47" ht="157.5" hidden="1">
      <c r="B276" s="220" t="s">
        <v>3482</v>
      </c>
      <c r="C276" s="221" t="s">
        <v>3483</v>
      </c>
      <c r="D276" s="221" t="s">
        <v>2619</v>
      </c>
      <c r="E276" s="221" t="s">
        <v>2619</v>
      </c>
      <c r="F276" s="221" t="s">
        <v>3033</v>
      </c>
      <c r="G276" s="221" t="s">
        <v>3484</v>
      </c>
      <c r="H276" s="221" t="s">
        <v>2619</v>
      </c>
      <c r="I276" s="221" t="s">
        <v>2623</v>
      </c>
      <c r="J276" s="223">
        <v>21418</v>
      </c>
      <c r="K276" s="223">
        <v>17395</v>
      </c>
      <c r="L276" s="223">
        <v>12518</v>
      </c>
      <c r="M276" s="223">
        <v>17757</v>
      </c>
      <c r="N276" s="223">
        <v>11795</v>
      </c>
      <c r="O276" s="223">
        <v>13027</v>
      </c>
      <c r="P276" s="223">
        <v>9302</v>
      </c>
      <c r="Q276" s="223">
        <v>7294</v>
      </c>
      <c r="R276" s="223">
        <v>7517</v>
      </c>
      <c r="S276" s="222">
        <v>6271</v>
      </c>
      <c r="T276" s="218">
        <v>6286</v>
      </c>
      <c r="U276" s="218">
        <v>6466</v>
      </c>
      <c r="V276" s="218">
        <v>6337</v>
      </c>
      <c r="W276" s="218">
        <v>6350</v>
      </c>
      <c r="X276" s="218">
        <v>6362</v>
      </c>
      <c r="Y276" s="218">
        <v>2111</v>
      </c>
      <c r="Z276" s="218">
        <v>834.4</v>
      </c>
      <c r="AA276" s="218">
        <v>401.7</v>
      </c>
      <c r="AB276" s="218">
        <v>382.9</v>
      </c>
      <c r="AC276" s="218">
        <v>364.9</v>
      </c>
      <c r="AD276" s="223" t="s">
        <v>2624</v>
      </c>
      <c r="AE276" s="223" t="s">
        <v>2624</v>
      </c>
      <c r="AF276" s="223" t="s">
        <v>2624</v>
      </c>
      <c r="AG276" s="223" t="s">
        <v>2624</v>
      </c>
      <c r="AH276" s="223" t="s">
        <v>2624</v>
      </c>
      <c r="AI276" s="223" t="s">
        <v>2624</v>
      </c>
      <c r="AJ276" s="223" t="s">
        <v>2624</v>
      </c>
      <c r="AK276" s="223" t="s">
        <v>2624</v>
      </c>
      <c r="AL276" s="223" t="s">
        <v>2624</v>
      </c>
      <c r="AM276" s="223" t="s">
        <v>2624</v>
      </c>
      <c r="AN276" s="223" t="s">
        <v>2624</v>
      </c>
      <c r="AO276" s="223" t="s">
        <v>2624</v>
      </c>
      <c r="AP276" s="223" t="s">
        <v>2624</v>
      </c>
      <c r="AQ276" s="223" t="s">
        <v>2624</v>
      </c>
      <c r="AR276" s="223" t="s">
        <v>2624</v>
      </c>
      <c r="AS276" s="223" t="s">
        <v>2624</v>
      </c>
      <c r="AT276" s="223" t="s">
        <v>2624</v>
      </c>
      <c r="AU276" s="223" t="s">
        <v>2624</v>
      </c>
    </row>
    <row r="277" spans="2:47" ht="157.5" hidden="1">
      <c r="B277" s="215" t="s">
        <v>3485</v>
      </c>
      <c r="C277" s="216" t="s">
        <v>3486</v>
      </c>
      <c r="D277" s="216" t="s">
        <v>2619</v>
      </c>
      <c r="E277" s="216" t="s">
        <v>2619</v>
      </c>
      <c r="F277" s="216" t="s">
        <v>3033</v>
      </c>
      <c r="G277" s="216" t="s">
        <v>3487</v>
      </c>
      <c r="H277" s="216" t="s">
        <v>2619</v>
      </c>
      <c r="I277" s="216" t="s">
        <v>2623</v>
      </c>
      <c r="J277" s="219">
        <v>2485</v>
      </c>
      <c r="K277" s="219">
        <v>3159</v>
      </c>
      <c r="L277" s="219">
        <v>4366</v>
      </c>
      <c r="M277" s="219">
        <v>7754</v>
      </c>
      <c r="N277" s="219">
        <v>8495</v>
      </c>
      <c r="O277" s="219">
        <v>10339</v>
      </c>
      <c r="P277" s="219">
        <v>11714</v>
      </c>
      <c r="Q277" s="219">
        <v>12862</v>
      </c>
      <c r="R277" s="219">
        <v>10416.700000000001</v>
      </c>
      <c r="S277" s="217">
        <v>10451</v>
      </c>
      <c r="T277" s="218">
        <v>10477</v>
      </c>
      <c r="U277" s="218">
        <v>10777</v>
      </c>
      <c r="V277" s="218">
        <v>10562</v>
      </c>
      <c r="W277" s="218">
        <v>10583</v>
      </c>
      <c r="X277" s="218">
        <v>10604</v>
      </c>
      <c r="Y277" s="218">
        <v>10556</v>
      </c>
      <c r="Z277" s="218">
        <v>11681</v>
      </c>
      <c r="AA277" s="218">
        <v>15668</v>
      </c>
      <c r="AB277" s="218">
        <v>7274</v>
      </c>
      <c r="AC277" s="218">
        <v>6933</v>
      </c>
      <c r="AD277" s="219" t="s">
        <v>2624</v>
      </c>
      <c r="AE277" s="219" t="s">
        <v>2624</v>
      </c>
      <c r="AF277" s="219" t="s">
        <v>2624</v>
      </c>
      <c r="AG277" s="219" t="s">
        <v>2624</v>
      </c>
      <c r="AH277" s="219" t="s">
        <v>2624</v>
      </c>
      <c r="AI277" s="219" t="s">
        <v>2624</v>
      </c>
      <c r="AJ277" s="219" t="s">
        <v>2624</v>
      </c>
      <c r="AK277" s="219" t="s">
        <v>2624</v>
      </c>
      <c r="AL277" s="219" t="s">
        <v>2624</v>
      </c>
      <c r="AM277" s="219" t="s">
        <v>2624</v>
      </c>
      <c r="AN277" s="219" t="s">
        <v>2624</v>
      </c>
      <c r="AO277" s="219" t="s">
        <v>2624</v>
      </c>
      <c r="AP277" s="219" t="s">
        <v>2624</v>
      </c>
      <c r="AQ277" s="219" t="s">
        <v>2624</v>
      </c>
      <c r="AR277" s="219" t="s">
        <v>2624</v>
      </c>
      <c r="AS277" s="219" t="s">
        <v>2624</v>
      </c>
      <c r="AT277" s="219" t="s">
        <v>2624</v>
      </c>
      <c r="AU277" s="219" t="s">
        <v>2624</v>
      </c>
    </row>
    <row r="278" spans="2:47" ht="157.5" hidden="1">
      <c r="B278" s="220" t="s">
        <v>3488</v>
      </c>
      <c r="C278" s="221" t="s">
        <v>3489</v>
      </c>
      <c r="D278" s="221" t="s">
        <v>2619</v>
      </c>
      <c r="E278" s="221" t="s">
        <v>2619</v>
      </c>
      <c r="F278" s="221" t="s">
        <v>3033</v>
      </c>
      <c r="G278" s="221" t="s">
        <v>3490</v>
      </c>
      <c r="H278" s="221" t="s">
        <v>2619</v>
      </c>
      <c r="I278" s="221" t="s">
        <v>2623</v>
      </c>
      <c r="J278" s="223">
        <v>3238</v>
      </c>
      <c r="K278" s="223">
        <v>4195</v>
      </c>
      <c r="L278" s="223">
        <v>5813</v>
      </c>
      <c r="M278" s="223">
        <v>7302</v>
      </c>
      <c r="N278" s="223">
        <v>9714.7000000000007</v>
      </c>
      <c r="O278" s="223">
        <v>12158.3</v>
      </c>
      <c r="P278" s="223">
        <v>16151.3</v>
      </c>
      <c r="Q278" s="223">
        <v>21575.9</v>
      </c>
      <c r="R278" s="223">
        <v>27212.400000000001</v>
      </c>
      <c r="S278" s="222">
        <v>31235</v>
      </c>
      <c r="T278" s="218">
        <v>35012</v>
      </c>
      <c r="U278" s="218">
        <v>38706</v>
      </c>
      <c r="V278" s="218">
        <v>42824</v>
      </c>
      <c r="W278" s="218">
        <v>49509</v>
      </c>
      <c r="X278" s="218">
        <v>56727</v>
      </c>
      <c r="Y278" s="218">
        <v>66932</v>
      </c>
      <c r="Z278" s="218">
        <v>77548</v>
      </c>
      <c r="AA278" s="218">
        <v>89272</v>
      </c>
      <c r="AB278" s="218">
        <v>102081</v>
      </c>
      <c r="AC278" s="218">
        <v>115588</v>
      </c>
      <c r="AD278" s="223" t="s">
        <v>2624</v>
      </c>
      <c r="AE278" s="223" t="s">
        <v>2624</v>
      </c>
      <c r="AF278" s="223" t="s">
        <v>2624</v>
      </c>
      <c r="AG278" s="223" t="s">
        <v>2624</v>
      </c>
      <c r="AH278" s="223" t="s">
        <v>2624</v>
      </c>
      <c r="AI278" s="223" t="s">
        <v>2624</v>
      </c>
      <c r="AJ278" s="223" t="s">
        <v>2624</v>
      </c>
      <c r="AK278" s="223" t="s">
        <v>2624</v>
      </c>
      <c r="AL278" s="223" t="s">
        <v>2624</v>
      </c>
      <c r="AM278" s="223" t="s">
        <v>2624</v>
      </c>
      <c r="AN278" s="223" t="s">
        <v>2624</v>
      </c>
      <c r="AO278" s="223" t="s">
        <v>2624</v>
      </c>
      <c r="AP278" s="223" t="s">
        <v>2624</v>
      </c>
      <c r="AQ278" s="223" t="s">
        <v>2624</v>
      </c>
      <c r="AR278" s="223" t="s">
        <v>2624</v>
      </c>
      <c r="AS278" s="223" t="s">
        <v>2624</v>
      </c>
      <c r="AT278" s="223" t="s">
        <v>2624</v>
      </c>
      <c r="AU278" s="223" t="s">
        <v>2624</v>
      </c>
    </row>
    <row r="279" spans="2:47" ht="157.5" hidden="1">
      <c r="B279" s="215" t="s">
        <v>3491</v>
      </c>
      <c r="C279" s="216" t="s">
        <v>3492</v>
      </c>
      <c r="D279" s="216" t="s">
        <v>2619</v>
      </c>
      <c r="E279" s="216" t="s">
        <v>2619</v>
      </c>
      <c r="F279" s="216" t="s">
        <v>3033</v>
      </c>
      <c r="G279" s="216" t="s">
        <v>3493</v>
      </c>
      <c r="H279" s="216" t="s">
        <v>2619</v>
      </c>
      <c r="I279" s="216" t="s">
        <v>2623</v>
      </c>
      <c r="J279" s="219">
        <v>1605</v>
      </c>
      <c r="K279" s="219">
        <v>2557</v>
      </c>
      <c r="L279" s="219">
        <v>3975</v>
      </c>
      <c r="M279" s="219">
        <v>5123</v>
      </c>
      <c r="N279" s="219">
        <v>7056.2</v>
      </c>
      <c r="O279" s="219">
        <v>9208.1</v>
      </c>
      <c r="P279" s="219">
        <v>12996</v>
      </c>
      <c r="Q279" s="219">
        <v>17967.2</v>
      </c>
      <c r="R279" s="219">
        <v>23590.6</v>
      </c>
      <c r="S279" s="217">
        <v>27323</v>
      </c>
      <c r="T279" s="218">
        <v>30522</v>
      </c>
      <c r="U279" s="218">
        <v>33188</v>
      </c>
      <c r="V279" s="218">
        <v>35854</v>
      </c>
      <c r="W279" s="218">
        <v>40312</v>
      </c>
      <c r="X279" s="218">
        <v>45118</v>
      </c>
      <c r="Y279" s="218">
        <v>51064</v>
      </c>
      <c r="Z279" s="218">
        <v>56641</v>
      </c>
      <c r="AA279" s="218">
        <v>63264</v>
      </c>
      <c r="AB279" s="218">
        <v>70528</v>
      </c>
      <c r="AC279" s="218">
        <v>78491</v>
      </c>
      <c r="AD279" s="219" t="s">
        <v>2624</v>
      </c>
      <c r="AE279" s="219" t="s">
        <v>2624</v>
      </c>
      <c r="AF279" s="219" t="s">
        <v>2624</v>
      </c>
      <c r="AG279" s="219" t="s">
        <v>2624</v>
      </c>
      <c r="AH279" s="219" t="s">
        <v>2624</v>
      </c>
      <c r="AI279" s="219" t="s">
        <v>2624</v>
      </c>
      <c r="AJ279" s="219" t="s">
        <v>2624</v>
      </c>
      <c r="AK279" s="219" t="s">
        <v>2624</v>
      </c>
      <c r="AL279" s="219" t="s">
        <v>2624</v>
      </c>
      <c r="AM279" s="219" t="s">
        <v>2624</v>
      </c>
      <c r="AN279" s="219" t="s">
        <v>2624</v>
      </c>
      <c r="AO279" s="219" t="s">
        <v>2624</v>
      </c>
      <c r="AP279" s="219" t="s">
        <v>2624</v>
      </c>
      <c r="AQ279" s="219" t="s">
        <v>2624</v>
      </c>
      <c r="AR279" s="219" t="s">
        <v>2624</v>
      </c>
      <c r="AS279" s="219" t="s">
        <v>2624</v>
      </c>
      <c r="AT279" s="219" t="s">
        <v>2624</v>
      </c>
      <c r="AU279" s="219" t="s">
        <v>2624</v>
      </c>
    </row>
    <row r="280" spans="2:47" ht="157.5" hidden="1">
      <c r="B280" s="220" t="s">
        <v>3494</v>
      </c>
      <c r="C280" s="221" t="s">
        <v>3495</v>
      </c>
      <c r="D280" s="221" t="s">
        <v>2619</v>
      </c>
      <c r="E280" s="221" t="s">
        <v>2619</v>
      </c>
      <c r="F280" s="221" t="s">
        <v>3033</v>
      </c>
      <c r="G280" s="221" t="s">
        <v>3496</v>
      </c>
      <c r="H280" s="221" t="s">
        <v>2619</v>
      </c>
      <c r="I280" s="221" t="s">
        <v>2623</v>
      </c>
      <c r="J280" s="223">
        <v>484</v>
      </c>
      <c r="K280" s="223">
        <v>492</v>
      </c>
      <c r="L280" s="223">
        <v>496</v>
      </c>
      <c r="M280" s="223">
        <v>496</v>
      </c>
      <c r="N280" s="223">
        <v>489.47</v>
      </c>
      <c r="O280" s="223">
        <v>485.35</v>
      </c>
      <c r="P280" s="223">
        <v>474.32</v>
      </c>
      <c r="Q280" s="223">
        <v>457.26</v>
      </c>
      <c r="R280" s="223">
        <v>454.97</v>
      </c>
      <c r="S280" s="222">
        <v>455</v>
      </c>
      <c r="T280" s="218">
        <v>489</v>
      </c>
      <c r="U280" s="218">
        <v>489</v>
      </c>
      <c r="V280" s="218">
        <v>489</v>
      </c>
      <c r="W280" s="218">
        <v>489</v>
      </c>
      <c r="X280" s="218">
        <v>489</v>
      </c>
      <c r="Y280" s="218">
        <v>489</v>
      </c>
      <c r="Z280" s="218">
        <v>489</v>
      </c>
      <c r="AA280" s="218">
        <v>489</v>
      </c>
      <c r="AB280" s="218">
        <v>489</v>
      </c>
      <c r="AC280" s="218">
        <v>489</v>
      </c>
      <c r="AD280" s="223" t="s">
        <v>2624</v>
      </c>
      <c r="AE280" s="223" t="s">
        <v>2624</v>
      </c>
      <c r="AF280" s="223" t="s">
        <v>2624</v>
      </c>
      <c r="AG280" s="223" t="s">
        <v>2624</v>
      </c>
      <c r="AH280" s="223" t="s">
        <v>2624</v>
      </c>
      <c r="AI280" s="223" t="s">
        <v>2624</v>
      </c>
      <c r="AJ280" s="223" t="s">
        <v>2624</v>
      </c>
      <c r="AK280" s="223" t="s">
        <v>2624</v>
      </c>
      <c r="AL280" s="223" t="s">
        <v>2624</v>
      </c>
      <c r="AM280" s="223" t="s">
        <v>2624</v>
      </c>
      <c r="AN280" s="223" t="s">
        <v>2624</v>
      </c>
      <c r="AO280" s="223" t="s">
        <v>2624</v>
      </c>
      <c r="AP280" s="223" t="s">
        <v>2624</v>
      </c>
      <c r="AQ280" s="223" t="s">
        <v>2624</v>
      </c>
      <c r="AR280" s="223" t="s">
        <v>2624</v>
      </c>
      <c r="AS280" s="223" t="s">
        <v>2624</v>
      </c>
      <c r="AT280" s="223" t="s">
        <v>2624</v>
      </c>
      <c r="AU280" s="223" t="s">
        <v>2624</v>
      </c>
    </row>
    <row r="281" spans="2:47" ht="157.5" hidden="1">
      <c r="B281" s="215" t="s">
        <v>3497</v>
      </c>
      <c r="C281" s="216" t="s">
        <v>3498</v>
      </c>
      <c r="D281" s="216" t="s">
        <v>2619</v>
      </c>
      <c r="E281" s="216" t="s">
        <v>2619</v>
      </c>
      <c r="F281" s="216" t="s">
        <v>3033</v>
      </c>
      <c r="G281" s="216" t="s">
        <v>3499</v>
      </c>
      <c r="H281" s="216" t="s">
        <v>2619</v>
      </c>
      <c r="I281" s="216" t="s">
        <v>2623</v>
      </c>
      <c r="J281" s="219">
        <v>1149</v>
      </c>
      <c r="K281" s="219">
        <v>1146</v>
      </c>
      <c r="L281" s="219">
        <v>1342</v>
      </c>
      <c r="M281" s="219">
        <v>1683</v>
      </c>
      <c r="N281" s="219">
        <v>2169</v>
      </c>
      <c r="O281" s="219">
        <v>2464.9</v>
      </c>
      <c r="P281" s="219">
        <v>2680.9</v>
      </c>
      <c r="Q281" s="219">
        <v>3151.4</v>
      </c>
      <c r="R281" s="219">
        <v>3166.8</v>
      </c>
      <c r="S281" s="217">
        <v>3457</v>
      </c>
      <c r="T281" s="218">
        <v>4002</v>
      </c>
      <c r="U281" s="218">
        <v>5029</v>
      </c>
      <c r="V281" s="218">
        <v>6481</v>
      </c>
      <c r="W281" s="218">
        <v>8708</v>
      </c>
      <c r="X281" s="218">
        <v>11120</v>
      </c>
      <c r="Y281" s="218">
        <v>15379</v>
      </c>
      <c r="Z281" s="218">
        <v>20417</v>
      </c>
      <c r="AA281" s="218">
        <v>25519</v>
      </c>
      <c r="AB281" s="218">
        <v>31063</v>
      </c>
      <c r="AC281" s="218">
        <v>36608</v>
      </c>
      <c r="AD281" s="219" t="s">
        <v>2624</v>
      </c>
      <c r="AE281" s="219" t="s">
        <v>2624</v>
      </c>
      <c r="AF281" s="219" t="s">
        <v>2624</v>
      </c>
      <c r="AG281" s="219" t="s">
        <v>2624</v>
      </c>
      <c r="AH281" s="219" t="s">
        <v>2624</v>
      </c>
      <c r="AI281" s="219" t="s">
        <v>2624</v>
      </c>
      <c r="AJ281" s="219" t="s">
        <v>2624</v>
      </c>
      <c r="AK281" s="219" t="s">
        <v>2624</v>
      </c>
      <c r="AL281" s="219" t="s">
        <v>2624</v>
      </c>
      <c r="AM281" s="219" t="s">
        <v>2624</v>
      </c>
      <c r="AN281" s="219" t="s">
        <v>2624</v>
      </c>
      <c r="AO281" s="219" t="s">
        <v>2624</v>
      </c>
      <c r="AP281" s="219" t="s">
        <v>2624</v>
      </c>
      <c r="AQ281" s="219" t="s">
        <v>2624</v>
      </c>
      <c r="AR281" s="219" t="s">
        <v>2624</v>
      </c>
      <c r="AS281" s="219" t="s">
        <v>2624</v>
      </c>
      <c r="AT281" s="219" t="s">
        <v>2624</v>
      </c>
      <c r="AU281" s="219" t="s">
        <v>2624</v>
      </c>
    </row>
    <row r="282" spans="2:47" ht="157.5" hidden="1">
      <c r="B282" s="220" t="s">
        <v>3500</v>
      </c>
      <c r="C282" s="221" t="s">
        <v>3501</v>
      </c>
      <c r="D282" s="221" t="s">
        <v>2619</v>
      </c>
      <c r="E282" s="221" t="s">
        <v>2619</v>
      </c>
      <c r="F282" s="221" t="s">
        <v>3023</v>
      </c>
      <c r="G282" s="221" t="s">
        <v>3502</v>
      </c>
      <c r="H282" s="221" t="s">
        <v>2619</v>
      </c>
      <c r="I282" s="221" t="s">
        <v>2623</v>
      </c>
      <c r="J282" s="223">
        <v>28.99</v>
      </c>
      <c r="K282" s="223">
        <v>28.928000000000001</v>
      </c>
      <c r="L282" s="223">
        <v>29.545000000000002</v>
      </c>
      <c r="M282" s="223">
        <v>29.084</v>
      </c>
      <c r="N282" s="223">
        <v>28.241</v>
      </c>
      <c r="O282" s="223">
        <v>28.071000000000002</v>
      </c>
      <c r="P282" s="223">
        <v>28.206</v>
      </c>
      <c r="Q282" s="223">
        <v>28.734000000000002</v>
      </c>
      <c r="R282" s="223">
        <v>30.3</v>
      </c>
      <c r="S282" s="222">
        <v>31</v>
      </c>
      <c r="T282" s="218">
        <v>31.4</v>
      </c>
      <c r="U282" s="218">
        <v>31.7</v>
      </c>
      <c r="V282" s="218">
        <v>31.8</v>
      </c>
      <c r="W282" s="218">
        <v>31.9</v>
      </c>
      <c r="X282" s="218">
        <v>32</v>
      </c>
      <c r="Y282" s="218">
        <v>32.1</v>
      </c>
      <c r="Z282" s="218">
        <v>32.200000000000003</v>
      </c>
      <c r="AA282" s="218">
        <v>32.200000000000003</v>
      </c>
      <c r="AB282" s="218">
        <v>32.299999999999997</v>
      </c>
      <c r="AC282" s="218">
        <v>32.299999999999997</v>
      </c>
      <c r="AD282" s="223" t="s">
        <v>2624</v>
      </c>
      <c r="AE282" s="223" t="s">
        <v>2624</v>
      </c>
      <c r="AF282" s="223" t="s">
        <v>2624</v>
      </c>
      <c r="AG282" s="223" t="s">
        <v>2624</v>
      </c>
      <c r="AH282" s="223" t="s">
        <v>2624</v>
      </c>
      <c r="AI282" s="223" t="s">
        <v>2624</v>
      </c>
      <c r="AJ282" s="223" t="s">
        <v>2624</v>
      </c>
      <c r="AK282" s="223" t="s">
        <v>2624</v>
      </c>
      <c r="AL282" s="223" t="s">
        <v>2624</v>
      </c>
      <c r="AM282" s="223" t="s">
        <v>2624</v>
      </c>
      <c r="AN282" s="223" t="s">
        <v>2624</v>
      </c>
      <c r="AO282" s="223" t="s">
        <v>2624</v>
      </c>
      <c r="AP282" s="223" t="s">
        <v>2624</v>
      </c>
      <c r="AQ282" s="223" t="s">
        <v>2624</v>
      </c>
      <c r="AR282" s="223" t="s">
        <v>2624</v>
      </c>
      <c r="AS282" s="223" t="s">
        <v>2624</v>
      </c>
      <c r="AT282" s="223" t="s">
        <v>2624</v>
      </c>
      <c r="AU282" s="223" t="s">
        <v>2624</v>
      </c>
    </row>
    <row r="283" spans="2:47" ht="157.5" hidden="1">
      <c r="B283" s="215" t="s">
        <v>3503</v>
      </c>
      <c r="C283" s="216" t="s">
        <v>3504</v>
      </c>
      <c r="D283" s="216" t="s">
        <v>2619</v>
      </c>
      <c r="E283" s="216" t="s">
        <v>2619</v>
      </c>
      <c r="F283" s="216" t="s">
        <v>3033</v>
      </c>
      <c r="G283" s="216" t="s">
        <v>3505</v>
      </c>
      <c r="H283" s="216" t="s">
        <v>2619</v>
      </c>
      <c r="I283" s="216" t="s">
        <v>2623</v>
      </c>
      <c r="J283" s="219">
        <v>76484.899999999994</v>
      </c>
      <c r="K283" s="219">
        <v>77632.100000000006</v>
      </c>
      <c r="L283" s="219">
        <v>80546.7</v>
      </c>
      <c r="M283" s="219">
        <v>82110.899999999994</v>
      </c>
      <c r="N283" s="219">
        <v>79688.399999999994</v>
      </c>
      <c r="O283" s="219">
        <v>79148.399999999994</v>
      </c>
      <c r="P283" s="219">
        <v>78998.7</v>
      </c>
      <c r="Q283" s="217">
        <v>79336</v>
      </c>
      <c r="R283" s="217">
        <v>87906</v>
      </c>
      <c r="S283" s="217">
        <v>91097</v>
      </c>
      <c r="T283" s="218">
        <v>93880</v>
      </c>
      <c r="U283" s="218">
        <v>95176</v>
      </c>
      <c r="V283" s="218">
        <v>97349</v>
      </c>
      <c r="W283" s="218">
        <v>98385</v>
      </c>
      <c r="X283" s="218">
        <v>99373</v>
      </c>
      <c r="Y283" s="218">
        <v>100145</v>
      </c>
      <c r="Z283" s="218">
        <v>100736</v>
      </c>
      <c r="AA283" s="218">
        <v>101675</v>
      </c>
      <c r="AB283" s="218">
        <v>102246</v>
      </c>
      <c r="AC283" s="218">
        <v>102368</v>
      </c>
      <c r="AD283" s="219" t="s">
        <v>2624</v>
      </c>
      <c r="AE283" s="219" t="s">
        <v>2624</v>
      </c>
      <c r="AF283" s="219" t="s">
        <v>2624</v>
      </c>
      <c r="AG283" s="219" t="s">
        <v>2624</v>
      </c>
      <c r="AH283" s="219" t="s">
        <v>2624</v>
      </c>
      <c r="AI283" s="219" t="s">
        <v>2624</v>
      </c>
      <c r="AJ283" s="219" t="s">
        <v>2624</v>
      </c>
      <c r="AK283" s="219" t="s">
        <v>2624</v>
      </c>
      <c r="AL283" s="219" t="s">
        <v>2624</v>
      </c>
      <c r="AM283" s="219" t="s">
        <v>2624</v>
      </c>
      <c r="AN283" s="219" t="s">
        <v>2624</v>
      </c>
      <c r="AO283" s="219" t="s">
        <v>2624</v>
      </c>
      <c r="AP283" s="219" t="s">
        <v>2624</v>
      </c>
      <c r="AQ283" s="219" t="s">
        <v>2624</v>
      </c>
      <c r="AR283" s="219" t="s">
        <v>2624</v>
      </c>
      <c r="AS283" s="219" t="s">
        <v>2624</v>
      </c>
      <c r="AT283" s="219" t="s">
        <v>2624</v>
      </c>
      <c r="AU283" s="219" t="s">
        <v>2624</v>
      </c>
    </row>
    <row r="284" spans="2:47" ht="157.5" hidden="1">
      <c r="B284" s="220" t="s">
        <v>3506</v>
      </c>
      <c r="C284" s="221" t="s">
        <v>3507</v>
      </c>
      <c r="D284" s="221" t="s">
        <v>2619</v>
      </c>
      <c r="E284" s="221" t="s">
        <v>2619</v>
      </c>
      <c r="F284" s="221" t="s">
        <v>3033</v>
      </c>
      <c r="G284" s="221" t="s">
        <v>3508</v>
      </c>
      <c r="H284" s="221" t="s">
        <v>2619</v>
      </c>
      <c r="I284" s="221" t="s">
        <v>2623</v>
      </c>
      <c r="J284" s="223">
        <v>1.2290000000000001</v>
      </c>
      <c r="K284" s="223">
        <v>1.7150000000000001</v>
      </c>
      <c r="L284" s="223">
        <v>0.38600000000000001</v>
      </c>
      <c r="M284" s="223">
        <v>1.778</v>
      </c>
      <c r="N284" s="223">
        <v>0.71299999999999997</v>
      </c>
      <c r="O284" s="223">
        <v>4.3499999999999996</v>
      </c>
      <c r="P284" s="223">
        <v>-1.653</v>
      </c>
      <c r="Q284" s="223">
        <v>-0.44600000000000001</v>
      </c>
      <c r="R284" s="223">
        <v>4.7469999999999999</v>
      </c>
      <c r="S284" s="222">
        <v>2.7</v>
      </c>
      <c r="T284" s="218">
        <v>1.4</v>
      </c>
      <c r="U284" s="218">
        <v>1.2</v>
      </c>
      <c r="V284" s="218">
        <v>0.8</v>
      </c>
      <c r="W284" s="218">
        <v>0.8</v>
      </c>
      <c r="X284" s="218">
        <v>0.9</v>
      </c>
      <c r="Y284" s="218">
        <v>0.8</v>
      </c>
      <c r="Z284" s="218">
        <v>0.8</v>
      </c>
      <c r="AA284" s="218">
        <v>0.7</v>
      </c>
      <c r="AB284" s="218">
        <v>0.5</v>
      </c>
      <c r="AC284" s="218">
        <v>0.3</v>
      </c>
      <c r="AD284" s="223" t="s">
        <v>2624</v>
      </c>
      <c r="AE284" s="223" t="s">
        <v>2624</v>
      </c>
      <c r="AF284" s="223" t="s">
        <v>2624</v>
      </c>
      <c r="AG284" s="223" t="s">
        <v>2624</v>
      </c>
      <c r="AH284" s="223" t="s">
        <v>2624</v>
      </c>
      <c r="AI284" s="223" t="s">
        <v>2624</v>
      </c>
      <c r="AJ284" s="223" t="s">
        <v>2624</v>
      </c>
      <c r="AK284" s="223" t="s">
        <v>2624</v>
      </c>
      <c r="AL284" s="223" t="s">
        <v>2624</v>
      </c>
      <c r="AM284" s="223" t="s">
        <v>2624</v>
      </c>
      <c r="AN284" s="223" t="s">
        <v>2624</v>
      </c>
      <c r="AO284" s="223" t="s">
        <v>2624</v>
      </c>
      <c r="AP284" s="223" t="s">
        <v>2624</v>
      </c>
      <c r="AQ284" s="223" t="s">
        <v>2624</v>
      </c>
      <c r="AR284" s="223" t="s">
        <v>2624</v>
      </c>
      <c r="AS284" s="223" t="s">
        <v>2624</v>
      </c>
      <c r="AT284" s="223" t="s">
        <v>2624</v>
      </c>
      <c r="AU284" s="223" t="s">
        <v>2624</v>
      </c>
    </row>
    <row r="285" spans="2:47" ht="157.5" hidden="1">
      <c r="B285" s="215" t="s">
        <v>3509</v>
      </c>
      <c r="C285" s="216" t="s">
        <v>3510</v>
      </c>
      <c r="D285" s="216" t="s">
        <v>2619</v>
      </c>
      <c r="E285" s="216" t="s">
        <v>2619</v>
      </c>
      <c r="F285" s="216" t="s">
        <v>3023</v>
      </c>
      <c r="G285" s="216" t="s">
        <v>3511</v>
      </c>
      <c r="H285" s="216" t="s">
        <v>2619</v>
      </c>
      <c r="I285" s="216" t="s">
        <v>2623</v>
      </c>
      <c r="J285" s="219">
        <v>0</v>
      </c>
      <c r="K285" s="219">
        <v>0</v>
      </c>
      <c r="L285" s="219">
        <v>0</v>
      </c>
      <c r="M285" s="219">
        <v>0</v>
      </c>
      <c r="N285" s="219">
        <v>0</v>
      </c>
      <c r="O285" s="219">
        <v>0</v>
      </c>
      <c r="P285" s="219">
        <v>0</v>
      </c>
      <c r="Q285" s="219">
        <v>0</v>
      </c>
      <c r="R285" s="219">
        <v>0</v>
      </c>
      <c r="S285" s="219" t="s">
        <v>2624</v>
      </c>
      <c r="T285" s="219" t="s">
        <v>2624</v>
      </c>
      <c r="U285" s="219" t="s">
        <v>2624</v>
      </c>
      <c r="V285" s="219" t="s">
        <v>2624</v>
      </c>
      <c r="W285" s="219" t="s">
        <v>2624</v>
      </c>
      <c r="X285" s="219" t="s">
        <v>2624</v>
      </c>
      <c r="Y285" s="219" t="s">
        <v>2624</v>
      </c>
      <c r="Z285" s="219" t="s">
        <v>2624</v>
      </c>
      <c r="AA285" s="219" t="s">
        <v>2624</v>
      </c>
      <c r="AB285" s="219" t="s">
        <v>2624</v>
      </c>
      <c r="AC285" s="219" t="s">
        <v>2624</v>
      </c>
      <c r="AD285" s="219" t="s">
        <v>2624</v>
      </c>
      <c r="AE285" s="219" t="s">
        <v>2624</v>
      </c>
      <c r="AF285" s="219" t="s">
        <v>2624</v>
      </c>
      <c r="AG285" s="219" t="s">
        <v>2624</v>
      </c>
      <c r="AH285" s="219" t="s">
        <v>2624</v>
      </c>
      <c r="AI285" s="219" t="s">
        <v>2624</v>
      </c>
      <c r="AJ285" s="219" t="s">
        <v>2624</v>
      </c>
      <c r="AK285" s="219" t="s">
        <v>2624</v>
      </c>
      <c r="AL285" s="219" t="s">
        <v>2624</v>
      </c>
      <c r="AM285" s="219" t="s">
        <v>2624</v>
      </c>
      <c r="AN285" s="219" t="s">
        <v>2624</v>
      </c>
      <c r="AO285" s="219" t="s">
        <v>2624</v>
      </c>
      <c r="AP285" s="219" t="s">
        <v>2624</v>
      </c>
      <c r="AQ285" s="219" t="s">
        <v>2624</v>
      </c>
      <c r="AR285" s="219" t="s">
        <v>2624</v>
      </c>
      <c r="AS285" s="219" t="s">
        <v>2624</v>
      </c>
      <c r="AT285" s="219" t="s">
        <v>2624</v>
      </c>
      <c r="AU285" s="219" t="s">
        <v>2624</v>
      </c>
    </row>
    <row r="286" spans="2:47" ht="157.5" hidden="1">
      <c r="B286" s="220" t="s">
        <v>3512</v>
      </c>
      <c r="C286" s="221" t="s">
        <v>3513</v>
      </c>
      <c r="D286" s="221" t="s">
        <v>2619</v>
      </c>
      <c r="E286" s="221" t="s">
        <v>2619</v>
      </c>
      <c r="F286" s="221" t="s">
        <v>3033</v>
      </c>
      <c r="G286" s="221" t="s">
        <v>3514</v>
      </c>
      <c r="H286" s="221" t="s">
        <v>2619</v>
      </c>
      <c r="I286" s="221" t="s">
        <v>2623</v>
      </c>
      <c r="J286" s="223">
        <v>0</v>
      </c>
      <c r="K286" s="223">
        <v>0</v>
      </c>
      <c r="L286" s="223">
        <v>0</v>
      </c>
      <c r="M286" s="223">
        <v>0</v>
      </c>
      <c r="N286" s="223">
        <v>0</v>
      </c>
      <c r="O286" s="223">
        <v>0</v>
      </c>
      <c r="P286" s="223">
        <v>0</v>
      </c>
      <c r="Q286" s="223">
        <v>0</v>
      </c>
      <c r="R286" s="223">
        <v>0</v>
      </c>
      <c r="S286" s="223" t="s">
        <v>2624</v>
      </c>
      <c r="T286" s="223" t="s">
        <v>2624</v>
      </c>
      <c r="U286" s="223" t="s">
        <v>2624</v>
      </c>
      <c r="V286" s="223" t="s">
        <v>2624</v>
      </c>
      <c r="W286" s="223" t="s">
        <v>2624</v>
      </c>
      <c r="X286" s="223" t="s">
        <v>2624</v>
      </c>
      <c r="Y286" s="223" t="s">
        <v>2624</v>
      </c>
      <c r="Z286" s="223" t="s">
        <v>2624</v>
      </c>
      <c r="AA286" s="223" t="s">
        <v>2624</v>
      </c>
      <c r="AB286" s="223" t="s">
        <v>2624</v>
      </c>
      <c r="AC286" s="223" t="s">
        <v>2624</v>
      </c>
      <c r="AD286" s="223" t="s">
        <v>2624</v>
      </c>
      <c r="AE286" s="223" t="s">
        <v>2624</v>
      </c>
      <c r="AF286" s="223" t="s">
        <v>2624</v>
      </c>
      <c r="AG286" s="223" t="s">
        <v>2624</v>
      </c>
      <c r="AH286" s="223" t="s">
        <v>2624</v>
      </c>
      <c r="AI286" s="223" t="s">
        <v>2624</v>
      </c>
      <c r="AJ286" s="223" t="s">
        <v>2624</v>
      </c>
      <c r="AK286" s="223" t="s">
        <v>2624</v>
      </c>
      <c r="AL286" s="223" t="s">
        <v>2624</v>
      </c>
      <c r="AM286" s="223" t="s">
        <v>2624</v>
      </c>
      <c r="AN286" s="223" t="s">
        <v>2624</v>
      </c>
      <c r="AO286" s="223" t="s">
        <v>2624</v>
      </c>
      <c r="AP286" s="223" t="s">
        <v>2624</v>
      </c>
      <c r="AQ286" s="223" t="s">
        <v>2624</v>
      </c>
      <c r="AR286" s="223" t="s">
        <v>2624</v>
      </c>
      <c r="AS286" s="223" t="s">
        <v>2624</v>
      </c>
      <c r="AT286" s="223" t="s">
        <v>2624</v>
      </c>
      <c r="AU286" s="223" t="s">
        <v>2624</v>
      </c>
    </row>
    <row r="287" spans="2:47" ht="157.5" hidden="1">
      <c r="B287" s="215" t="s">
        <v>3515</v>
      </c>
      <c r="C287" s="216" t="s">
        <v>3516</v>
      </c>
      <c r="D287" s="216" t="s">
        <v>2619</v>
      </c>
      <c r="E287" s="216" t="s">
        <v>2619</v>
      </c>
      <c r="F287" s="216" t="s">
        <v>3033</v>
      </c>
      <c r="G287" s="216" t="s">
        <v>3517</v>
      </c>
      <c r="H287" s="216" t="s">
        <v>2619</v>
      </c>
      <c r="I287" s="216" t="s">
        <v>2623</v>
      </c>
      <c r="J287" s="219">
        <v>0</v>
      </c>
      <c r="K287" s="219">
        <v>0</v>
      </c>
      <c r="L287" s="219">
        <v>0</v>
      </c>
      <c r="M287" s="219">
        <v>0</v>
      </c>
      <c r="N287" s="219">
        <v>0</v>
      </c>
      <c r="O287" s="219">
        <v>0</v>
      </c>
      <c r="P287" s="219">
        <v>0</v>
      </c>
      <c r="Q287" s="219">
        <v>0</v>
      </c>
      <c r="R287" s="219">
        <v>0</v>
      </c>
      <c r="S287" s="219" t="s">
        <v>2624</v>
      </c>
      <c r="T287" s="219" t="s">
        <v>2624</v>
      </c>
      <c r="U287" s="219" t="s">
        <v>2624</v>
      </c>
      <c r="V287" s="219" t="s">
        <v>2624</v>
      </c>
      <c r="W287" s="219" t="s">
        <v>2624</v>
      </c>
      <c r="X287" s="219" t="s">
        <v>2624</v>
      </c>
      <c r="Y287" s="219" t="s">
        <v>2624</v>
      </c>
      <c r="Z287" s="219" t="s">
        <v>2624</v>
      </c>
      <c r="AA287" s="219" t="s">
        <v>2624</v>
      </c>
      <c r="AB287" s="219" t="s">
        <v>2624</v>
      </c>
      <c r="AC287" s="219" t="s">
        <v>2624</v>
      </c>
      <c r="AD287" s="219" t="s">
        <v>2624</v>
      </c>
      <c r="AE287" s="219" t="s">
        <v>2624</v>
      </c>
      <c r="AF287" s="219" t="s">
        <v>2624</v>
      </c>
      <c r="AG287" s="219" t="s">
        <v>2624</v>
      </c>
      <c r="AH287" s="219" t="s">
        <v>2624</v>
      </c>
      <c r="AI287" s="219" t="s">
        <v>2624</v>
      </c>
      <c r="AJ287" s="219" t="s">
        <v>2624</v>
      </c>
      <c r="AK287" s="219" t="s">
        <v>2624</v>
      </c>
      <c r="AL287" s="219" t="s">
        <v>2624</v>
      </c>
      <c r="AM287" s="219" t="s">
        <v>2624</v>
      </c>
      <c r="AN287" s="219" t="s">
        <v>2624</v>
      </c>
      <c r="AO287" s="219" t="s">
        <v>2624</v>
      </c>
      <c r="AP287" s="219" t="s">
        <v>2624</v>
      </c>
      <c r="AQ287" s="219" t="s">
        <v>2624</v>
      </c>
      <c r="AR287" s="219" t="s">
        <v>2624</v>
      </c>
      <c r="AS287" s="219" t="s">
        <v>2624</v>
      </c>
      <c r="AT287" s="219" t="s">
        <v>2624</v>
      </c>
      <c r="AU287" s="219" t="s">
        <v>2624</v>
      </c>
    </row>
    <row r="288" spans="2:47" ht="157.5" hidden="1">
      <c r="B288" s="220" t="s">
        <v>3518</v>
      </c>
      <c r="C288" s="221" t="s">
        <v>3519</v>
      </c>
      <c r="D288" s="221" t="s">
        <v>2619</v>
      </c>
      <c r="E288" s="221" t="s">
        <v>2619</v>
      </c>
      <c r="F288" s="221" t="s">
        <v>3033</v>
      </c>
      <c r="G288" s="221" t="s">
        <v>3520</v>
      </c>
      <c r="H288" s="221" t="s">
        <v>2619</v>
      </c>
      <c r="I288" s="221" t="s">
        <v>2623</v>
      </c>
      <c r="J288" s="223">
        <v>0</v>
      </c>
      <c r="K288" s="223">
        <v>0</v>
      </c>
      <c r="L288" s="223">
        <v>0</v>
      </c>
      <c r="M288" s="223">
        <v>0</v>
      </c>
      <c r="N288" s="223">
        <v>0</v>
      </c>
      <c r="O288" s="223">
        <v>0</v>
      </c>
      <c r="P288" s="223">
        <v>0</v>
      </c>
      <c r="Q288" s="223">
        <v>0</v>
      </c>
      <c r="R288" s="223">
        <v>0</v>
      </c>
      <c r="S288" s="223" t="s">
        <v>2624</v>
      </c>
      <c r="T288" s="223" t="s">
        <v>2624</v>
      </c>
      <c r="U288" s="223" t="s">
        <v>2624</v>
      </c>
      <c r="V288" s="223" t="s">
        <v>2624</v>
      </c>
      <c r="W288" s="223" t="s">
        <v>2624</v>
      </c>
      <c r="X288" s="223" t="s">
        <v>2624</v>
      </c>
      <c r="Y288" s="223" t="s">
        <v>2624</v>
      </c>
      <c r="Z288" s="223" t="s">
        <v>2624</v>
      </c>
      <c r="AA288" s="223" t="s">
        <v>2624</v>
      </c>
      <c r="AB288" s="223" t="s">
        <v>2624</v>
      </c>
      <c r="AC288" s="223" t="s">
        <v>2624</v>
      </c>
      <c r="AD288" s="223" t="s">
        <v>2624</v>
      </c>
      <c r="AE288" s="223" t="s">
        <v>2624</v>
      </c>
      <c r="AF288" s="223" t="s">
        <v>2624</v>
      </c>
      <c r="AG288" s="223" t="s">
        <v>2624</v>
      </c>
      <c r="AH288" s="223" t="s">
        <v>2624</v>
      </c>
      <c r="AI288" s="223" t="s">
        <v>2624</v>
      </c>
      <c r="AJ288" s="223" t="s">
        <v>2624</v>
      </c>
      <c r="AK288" s="223" t="s">
        <v>2624</v>
      </c>
      <c r="AL288" s="223" t="s">
        <v>2624</v>
      </c>
      <c r="AM288" s="223" t="s">
        <v>2624</v>
      </c>
      <c r="AN288" s="223" t="s">
        <v>2624</v>
      </c>
      <c r="AO288" s="223" t="s">
        <v>2624</v>
      </c>
      <c r="AP288" s="223" t="s">
        <v>2624</v>
      </c>
      <c r="AQ288" s="223" t="s">
        <v>2624</v>
      </c>
      <c r="AR288" s="223" t="s">
        <v>2624</v>
      </c>
      <c r="AS288" s="223" t="s">
        <v>2624</v>
      </c>
      <c r="AT288" s="223" t="s">
        <v>2624</v>
      </c>
      <c r="AU288" s="223" t="s">
        <v>2624</v>
      </c>
    </row>
    <row r="289" spans="2:47" ht="42" hidden="1">
      <c r="B289" s="215" t="s">
        <v>3521</v>
      </c>
      <c r="C289" s="216" t="s">
        <v>3522</v>
      </c>
      <c r="D289" s="216" t="s">
        <v>2619</v>
      </c>
      <c r="E289" s="216" t="s">
        <v>2619</v>
      </c>
      <c r="F289" s="216" t="s">
        <v>3523</v>
      </c>
      <c r="G289" s="216" t="s">
        <v>3524</v>
      </c>
      <c r="H289" s="216" t="s">
        <v>2619</v>
      </c>
      <c r="I289" s="216" t="s">
        <v>2623</v>
      </c>
      <c r="J289" s="219" t="s">
        <v>2624</v>
      </c>
      <c r="K289" s="219" t="s">
        <v>2624</v>
      </c>
      <c r="L289" s="219" t="s">
        <v>2624</v>
      </c>
      <c r="M289" s="219" t="s">
        <v>2624</v>
      </c>
      <c r="N289" s="219" t="s">
        <v>2624</v>
      </c>
      <c r="O289" s="219" t="s">
        <v>2624</v>
      </c>
      <c r="P289" s="219" t="s">
        <v>2624</v>
      </c>
      <c r="Q289" s="219" t="s">
        <v>2624</v>
      </c>
      <c r="R289" s="219" t="s">
        <v>2624</v>
      </c>
      <c r="S289" s="219" t="s">
        <v>2624</v>
      </c>
      <c r="T289" s="219" t="s">
        <v>2624</v>
      </c>
      <c r="U289" s="219" t="s">
        <v>2624</v>
      </c>
      <c r="V289" s="219" t="s">
        <v>2624</v>
      </c>
      <c r="W289" s="219" t="s">
        <v>2624</v>
      </c>
      <c r="X289" s="219" t="s">
        <v>2624</v>
      </c>
      <c r="Y289" s="219" t="s">
        <v>2624</v>
      </c>
      <c r="Z289" s="219" t="s">
        <v>2624</v>
      </c>
      <c r="AA289" s="219" t="s">
        <v>2624</v>
      </c>
      <c r="AB289" s="219" t="s">
        <v>2624</v>
      </c>
      <c r="AC289" s="219" t="s">
        <v>2624</v>
      </c>
      <c r="AD289" s="219" t="s">
        <v>2624</v>
      </c>
      <c r="AE289" s="219" t="s">
        <v>2624</v>
      </c>
      <c r="AF289" s="219" t="s">
        <v>2624</v>
      </c>
      <c r="AG289" s="219" t="s">
        <v>2624</v>
      </c>
      <c r="AH289" s="219" t="s">
        <v>2624</v>
      </c>
      <c r="AI289" s="219" t="s">
        <v>2624</v>
      </c>
      <c r="AJ289" s="219" t="s">
        <v>2624</v>
      </c>
      <c r="AK289" s="219" t="s">
        <v>2624</v>
      </c>
      <c r="AL289" s="219" t="s">
        <v>2624</v>
      </c>
      <c r="AM289" s="219" t="s">
        <v>2624</v>
      </c>
      <c r="AN289" s="219" t="s">
        <v>2624</v>
      </c>
      <c r="AO289" s="219" t="s">
        <v>2624</v>
      </c>
      <c r="AP289" s="219" t="s">
        <v>2624</v>
      </c>
      <c r="AQ289" s="219" t="s">
        <v>2624</v>
      </c>
      <c r="AR289" s="219" t="s">
        <v>2624</v>
      </c>
      <c r="AS289" s="219" t="s">
        <v>2624</v>
      </c>
      <c r="AT289" s="219" t="s">
        <v>2624</v>
      </c>
      <c r="AU289" s="219" t="s">
        <v>2624</v>
      </c>
    </row>
    <row r="290" spans="2:47" ht="73.5" hidden="1">
      <c r="B290" s="220" t="s">
        <v>3525</v>
      </c>
      <c r="C290" s="221" t="s">
        <v>3526</v>
      </c>
      <c r="D290" s="221" t="s">
        <v>2619</v>
      </c>
      <c r="E290" s="221" t="s">
        <v>2619</v>
      </c>
      <c r="F290" s="221" t="s">
        <v>2769</v>
      </c>
      <c r="G290" s="221" t="s">
        <v>3527</v>
      </c>
      <c r="H290" s="221" t="s">
        <v>2619</v>
      </c>
      <c r="I290" s="221" t="s">
        <v>2623</v>
      </c>
      <c r="J290" s="222">
        <v>4</v>
      </c>
      <c r="K290" s="222">
        <v>4</v>
      </c>
      <c r="L290" s="222">
        <v>4</v>
      </c>
      <c r="M290" s="222">
        <v>4</v>
      </c>
      <c r="N290" s="222">
        <v>4</v>
      </c>
      <c r="O290" s="222">
        <v>4</v>
      </c>
      <c r="P290" s="222">
        <v>4</v>
      </c>
      <c r="Q290" s="222">
        <v>4</v>
      </c>
      <c r="R290" s="222">
        <v>4.2</v>
      </c>
      <c r="S290" s="222">
        <v>4.4000000000000004</v>
      </c>
      <c r="T290" s="218">
        <v>4.5999999999999996</v>
      </c>
      <c r="U290" s="218">
        <v>4.8</v>
      </c>
      <c r="V290" s="218">
        <v>5</v>
      </c>
      <c r="W290" s="218">
        <v>5</v>
      </c>
      <c r="X290" s="218">
        <v>5</v>
      </c>
      <c r="Y290" s="223" t="s">
        <v>2624</v>
      </c>
      <c r="Z290" s="223" t="s">
        <v>2624</v>
      </c>
      <c r="AA290" s="223" t="s">
        <v>2624</v>
      </c>
      <c r="AB290" s="223" t="s">
        <v>2624</v>
      </c>
      <c r="AC290" s="223" t="s">
        <v>2624</v>
      </c>
      <c r="AD290" s="223" t="s">
        <v>2624</v>
      </c>
      <c r="AE290" s="223" t="s">
        <v>2624</v>
      </c>
      <c r="AF290" s="223" t="s">
        <v>2624</v>
      </c>
      <c r="AG290" s="223" t="s">
        <v>2624</v>
      </c>
      <c r="AH290" s="223" t="s">
        <v>2624</v>
      </c>
      <c r="AI290" s="223" t="s">
        <v>2624</v>
      </c>
      <c r="AJ290" s="223" t="s">
        <v>2624</v>
      </c>
      <c r="AK290" s="223" t="s">
        <v>2624</v>
      </c>
      <c r="AL290" s="223" t="s">
        <v>2624</v>
      </c>
      <c r="AM290" s="223" t="s">
        <v>2624</v>
      </c>
      <c r="AN290" s="223" t="s">
        <v>2624</v>
      </c>
      <c r="AO290" s="223" t="s">
        <v>2624</v>
      </c>
      <c r="AP290" s="223" t="s">
        <v>2624</v>
      </c>
      <c r="AQ290" s="223" t="s">
        <v>2624</v>
      </c>
      <c r="AR290" s="223" t="s">
        <v>2624</v>
      </c>
      <c r="AS290" s="223" t="s">
        <v>2624</v>
      </c>
      <c r="AT290" s="223" t="s">
        <v>2624</v>
      </c>
      <c r="AU290" s="223" t="s">
        <v>2624</v>
      </c>
    </row>
    <row r="291" spans="2:47" ht="21" hidden="1">
      <c r="B291" s="215" t="s">
        <v>3528</v>
      </c>
      <c r="C291" s="216" t="s">
        <v>3529</v>
      </c>
      <c r="D291" s="216" t="s">
        <v>2619</v>
      </c>
      <c r="E291" s="216" t="s">
        <v>2809</v>
      </c>
      <c r="F291" s="216" t="s">
        <v>2636</v>
      </c>
      <c r="G291" s="216" t="s">
        <v>3530</v>
      </c>
      <c r="H291" s="216" t="s">
        <v>2619</v>
      </c>
      <c r="I291" s="216" t="s">
        <v>2623</v>
      </c>
      <c r="J291" s="219">
        <v>25.297999999999998</v>
      </c>
      <c r="K291" s="219">
        <v>25.899000000000001</v>
      </c>
      <c r="L291" s="219">
        <v>26.178000000000001</v>
      </c>
      <c r="M291" s="219">
        <v>26.411000000000001</v>
      </c>
      <c r="N291" s="219">
        <v>26.725999999999999</v>
      </c>
      <c r="O291" s="219">
        <v>26.826000000000001</v>
      </c>
      <c r="P291" s="219">
        <v>27.12</v>
      </c>
      <c r="Q291" s="219">
        <v>26.908000000000001</v>
      </c>
      <c r="R291" s="217">
        <v>27.27</v>
      </c>
      <c r="S291" s="217">
        <v>27.95</v>
      </c>
      <c r="T291" s="218">
        <v>27.91</v>
      </c>
      <c r="U291" s="218">
        <v>27.94</v>
      </c>
      <c r="V291" s="218">
        <v>28</v>
      </c>
      <c r="W291" s="218">
        <v>28.05</v>
      </c>
      <c r="X291" s="218">
        <v>28.11</v>
      </c>
      <c r="Y291" s="219" t="s">
        <v>2624</v>
      </c>
      <c r="Z291" s="219" t="s">
        <v>2624</v>
      </c>
      <c r="AA291" s="219" t="s">
        <v>2624</v>
      </c>
      <c r="AB291" s="219" t="s">
        <v>2624</v>
      </c>
      <c r="AC291" s="219" t="s">
        <v>2624</v>
      </c>
      <c r="AD291" s="219" t="s">
        <v>2624</v>
      </c>
      <c r="AE291" s="219" t="s">
        <v>2624</v>
      </c>
      <c r="AF291" s="219" t="s">
        <v>2624</v>
      </c>
      <c r="AG291" s="219" t="s">
        <v>2624</v>
      </c>
      <c r="AH291" s="219" t="s">
        <v>2624</v>
      </c>
      <c r="AI291" s="219" t="s">
        <v>2624</v>
      </c>
      <c r="AJ291" s="219" t="s">
        <v>2624</v>
      </c>
      <c r="AK291" s="219" t="s">
        <v>2624</v>
      </c>
      <c r="AL291" s="219" t="s">
        <v>2624</v>
      </c>
      <c r="AM291" s="219" t="s">
        <v>2624</v>
      </c>
      <c r="AN291" s="219" t="s">
        <v>2624</v>
      </c>
      <c r="AO291" s="219" t="s">
        <v>2624</v>
      </c>
      <c r="AP291" s="219" t="s">
        <v>2624</v>
      </c>
      <c r="AQ291" s="219" t="s">
        <v>2624</v>
      </c>
      <c r="AR291" s="219" t="s">
        <v>2624</v>
      </c>
      <c r="AS291" s="219" t="s">
        <v>2624</v>
      </c>
      <c r="AT291" s="219" t="s">
        <v>2624</v>
      </c>
      <c r="AU291" s="219" t="s">
        <v>2624</v>
      </c>
    </row>
    <row r="292" spans="2:47" ht="21" hidden="1">
      <c r="B292" s="220" t="s">
        <v>3531</v>
      </c>
      <c r="C292" s="221" t="s">
        <v>3532</v>
      </c>
      <c r="D292" s="221" t="s">
        <v>2619</v>
      </c>
      <c r="E292" s="221" t="s">
        <v>2619</v>
      </c>
      <c r="F292" s="221" t="s">
        <v>2636</v>
      </c>
      <c r="G292" s="221" t="s">
        <v>3533</v>
      </c>
      <c r="H292" s="221" t="s">
        <v>2619</v>
      </c>
      <c r="I292" s="221" t="s">
        <v>2623</v>
      </c>
      <c r="J292" s="223">
        <v>1.397</v>
      </c>
      <c r="K292" s="223">
        <v>2.3740000000000001</v>
      </c>
      <c r="L292" s="223">
        <v>1.079</v>
      </c>
      <c r="M292" s="223">
        <v>0.88900000000000001</v>
      </c>
      <c r="N292" s="223">
        <v>1.1930000000000001</v>
      </c>
      <c r="O292" s="223">
        <v>0.375</v>
      </c>
      <c r="P292" s="223">
        <v>1.095</v>
      </c>
      <c r="Q292" s="223">
        <v>-0.78100000000000003</v>
      </c>
      <c r="R292" s="222">
        <v>1.3</v>
      </c>
      <c r="S292" s="222">
        <v>2.5</v>
      </c>
      <c r="T292" s="218">
        <v>-0.2</v>
      </c>
      <c r="U292" s="218">
        <v>0.1</v>
      </c>
      <c r="V292" s="218">
        <v>0.2</v>
      </c>
      <c r="W292" s="218">
        <v>0.2</v>
      </c>
      <c r="X292" s="218">
        <v>0.2</v>
      </c>
      <c r="Y292" s="223" t="s">
        <v>2624</v>
      </c>
      <c r="Z292" s="223" t="s">
        <v>2624</v>
      </c>
      <c r="AA292" s="223" t="s">
        <v>2624</v>
      </c>
      <c r="AB292" s="223" t="s">
        <v>2624</v>
      </c>
      <c r="AC292" s="223" t="s">
        <v>2624</v>
      </c>
      <c r="AD292" s="223" t="s">
        <v>2624</v>
      </c>
      <c r="AE292" s="223" t="s">
        <v>2624</v>
      </c>
      <c r="AF292" s="223" t="s">
        <v>2624</v>
      </c>
      <c r="AG292" s="223" t="s">
        <v>2624</v>
      </c>
      <c r="AH292" s="223" t="s">
        <v>2624</v>
      </c>
      <c r="AI292" s="223" t="s">
        <v>2624</v>
      </c>
      <c r="AJ292" s="223" t="s">
        <v>2624</v>
      </c>
      <c r="AK292" s="223" t="s">
        <v>2624</v>
      </c>
      <c r="AL292" s="223" t="s">
        <v>2624</v>
      </c>
      <c r="AM292" s="223" t="s">
        <v>2624</v>
      </c>
      <c r="AN292" s="223" t="s">
        <v>2624</v>
      </c>
      <c r="AO292" s="223" t="s">
        <v>2624</v>
      </c>
      <c r="AP292" s="223" t="s">
        <v>2624</v>
      </c>
      <c r="AQ292" s="223" t="s">
        <v>2624</v>
      </c>
      <c r="AR292" s="223" t="s">
        <v>2624</v>
      </c>
      <c r="AS292" s="223" t="s">
        <v>2624</v>
      </c>
      <c r="AT292" s="223" t="s">
        <v>2624</v>
      </c>
      <c r="AU292" s="223" t="s">
        <v>2624</v>
      </c>
    </row>
    <row r="293" spans="2:47" ht="157.5" hidden="1">
      <c r="B293" s="215" t="s">
        <v>3534</v>
      </c>
      <c r="C293" s="216" t="s">
        <v>3535</v>
      </c>
      <c r="D293" s="216" t="s">
        <v>2619</v>
      </c>
      <c r="E293" s="216" t="s">
        <v>2619</v>
      </c>
      <c r="F293" s="216" t="s">
        <v>3023</v>
      </c>
      <c r="G293" s="216" t="s">
        <v>3536</v>
      </c>
      <c r="H293" s="216" t="s">
        <v>2619</v>
      </c>
      <c r="I293" s="216" t="s">
        <v>2623</v>
      </c>
      <c r="J293" s="219">
        <v>1.5549999999999999</v>
      </c>
      <c r="K293" s="219">
        <v>1.6160000000000001</v>
      </c>
      <c r="L293" s="219">
        <v>1.585</v>
      </c>
      <c r="M293" s="219">
        <v>1.5880000000000001</v>
      </c>
      <c r="N293" s="219">
        <v>1.603</v>
      </c>
      <c r="O293" s="219">
        <v>1.5589999999999999</v>
      </c>
      <c r="P293" s="219">
        <v>1.5449999999999999</v>
      </c>
      <c r="Q293" s="217">
        <v>1.4</v>
      </c>
      <c r="R293" s="217">
        <v>1.4</v>
      </c>
      <c r="S293" s="217">
        <v>1.4</v>
      </c>
      <c r="T293" s="218">
        <v>1.4</v>
      </c>
      <c r="U293" s="218">
        <v>1.4</v>
      </c>
      <c r="V293" s="218">
        <v>1.4</v>
      </c>
      <c r="W293" s="218">
        <v>1.4</v>
      </c>
      <c r="X293" s="218">
        <v>1.4</v>
      </c>
      <c r="Y293" s="218">
        <v>1.4</v>
      </c>
      <c r="Z293" s="218">
        <v>1.4</v>
      </c>
      <c r="AA293" s="218">
        <v>1.3</v>
      </c>
      <c r="AB293" s="218">
        <v>1.3</v>
      </c>
      <c r="AC293" s="218">
        <v>1.3</v>
      </c>
      <c r="AD293" s="219" t="s">
        <v>2624</v>
      </c>
      <c r="AE293" s="219" t="s">
        <v>2624</v>
      </c>
      <c r="AF293" s="219" t="s">
        <v>2624</v>
      </c>
      <c r="AG293" s="219" t="s">
        <v>2624</v>
      </c>
      <c r="AH293" s="219" t="s">
        <v>2624</v>
      </c>
      <c r="AI293" s="219" t="s">
        <v>2624</v>
      </c>
      <c r="AJ293" s="219" t="s">
        <v>2624</v>
      </c>
      <c r="AK293" s="219" t="s">
        <v>2624</v>
      </c>
      <c r="AL293" s="219" t="s">
        <v>2624</v>
      </c>
      <c r="AM293" s="219" t="s">
        <v>2624</v>
      </c>
      <c r="AN293" s="219" t="s">
        <v>2624</v>
      </c>
      <c r="AO293" s="219" t="s">
        <v>2624</v>
      </c>
      <c r="AP293" s="219" t="s">
        <v>2624</v>
      </c>
      <c r="AQ293" s="219" t="s">
        <v>2624</v>
      </c>
      <c r="AR293" s="219" t="s">
        <v>2624</v>
      </c>
      <c r="AS293" s="219" t="s">
        <v>2624</v>
      </c>
      <c r="AT293" s="219" t="s">
        <v>2624</v>
      </c>
      <c r="AU293" s="219" t="s">
        <v>2624</v>
      </c>
    </row>
    <row r="294" spans="2:47" ht="157.5" hidden="1">
      <c r="B294" s="220" t="s">
        <v>3537</v>
      </c>
      <c r="C294" s="221" t="s">
        <v>3538</v>
      </c>
      <c r="D294" s="221" t="s">
        <v>2619</v>
      </c>
      <c r="E294" s="221" t="s">
        <v>2619</v>
      </c>
      <c r="F294" s="221" t="s">
        <v>3023</v>
      </c>
      <c r="G294" s="221" t="s">
        <v>3539</v>
      </c>
      <c r="H294" s="221" t="s">
        <v>2619</v>
      </c>
      <c r="I294" s="221" t="s">
        <v>2623</v>
      </c>
      <c r="J294" s="223">
        <v>61.59</v>
      </c>
      <c r="K294" s="223">
        <v>62.604999999999997</v>
      </c>
      <c r="L294" s="223">
        <v>60.252000000000002</v>
      </c>
      <c r="M294" s="223">
        <v>58.984000000000002</v>
      </c>
      <c r="N294" s="223">
        <v>57.972000000000001</v>
      </c>
      <c r="O294" s="223">
        <v>54.933999999999997</v>
      </c>
      <c r="P294" s="223">
        <v>53.390999999999998</v>
      </c>
      <c r="Q294" s="223">
        <v>49.889000000000003</v>
      </c>
      <c r="R294" s="223">
        <v>48.375999999999998</v>
      </c>
      <c r="S294" s="222">
        <v>47.2</v>
      </c>
      <c r="T294" s="218">
        <v>45.6</v>
      </c>
      <c r="U294" s="218">
        <v>44.8</v>
      </c>
      <c r="V294" s="218">
        <v>43.5</v>
      </c>
      <c r="W294" s="218">
        <v>42.1</v>
      </c>
      <c r="X294" s="218">
        <v>40.700000000000003</v>
      </c>
      <c r="Y294" s="218">
        <v>38.9</v>
      </c>
      <c r="Z294" s="218">
        <v>37.200000000000003</v>
      </c>
      <c r="AA294" s="218">
        <v>35.4</v>
      </c>
      <c r="AB294" s="218">
        <v>33.6</v>
      </c>
      <c r="AC294" s="218">
        <v>31.7</v>
      </c>
      <c r="AD294" s="223" t="s">
        <v>2624</v>
      </c>
      <c r="AE294" s="223" t="s">
        <v>2624</v>
      </c>
      <c r="AF294" s="223" t="s">
        <v>2624</v>
      </c>
      <c r="AG294" s="223" t="s">
        <v>2624</v>
      </c>
      <c r="AH294" s="223" t="s">
        <v>2624</v>
      </c>
      <c r="AI294" s="223" t="s">
        <v>2624</v>
      </c>
      <c r="AJ294" s="223" t="s">
        <v>2624</v>
      </c>
      <c r="AK294" s="223" t="s">
        <v>2624</v>
      </c>
      <c r="AL294" s="223" t="s">
        <v>2624</v>
      </c>
      <c r="AM294" s="223" t="s">
        <v>2624</v>
      </c>
      <c r="AN294" s="223" t="s">
        <v>2624</v>
      </c>
      <c r="AO294" s="223" t="s">
        <v>2624</v>
      </c>
      <c r="AP294" s="223" t="s">
        <v>2624</v>
      </c>
      <c r="AQ294" s="223" t="s">
        <v>2624</v>
      </c>
      <c r="AR294" s="223" t="s">
        <v>2624</v>
      </c>
      <c r="AS294" s="223" t="s">
        <v>2624</v>
      </c>
      <c r="AT294" s="223" t="s">
        <v>2624</v>
      </c>
      <c r="AU294" s="223" t="s">
        <v>2624</v>
      </c>
    </row>
    <row r="295" spans="2:47" ht="157.5" hidden="1">
      <c r="B295" s="215" t="s">
        <v>3540</v>
      </c>
      <c r="C295" s="216" t="s">
        <v>3541</v>
      </c>
      <c r="D295" s="216" t="s">
        <v>2619</v>
      </c>
      <c r="E295" s="216" t="s">
        <v>2619</v>
      </c>
      <c r="F295" s="216" t="s">
        <v>3023</v>
      </c>
      <c r="G295" s="216" t="s">
        <v>3542</v>
      </c>
      <c r="H295" s="216" t="s">
        <v>2619</v>
      </c>
      <c r="I295" s="216" t="s">
        <v>2623</v>
      </c>
      <c r="J295" s="219">
        <v>0.95</v>
      </c>
      <c r="K295" s="219">
        <v>0.85299999999999998</v>
      </c>
      <c r="L295" s="219">
        <v>0.77200000000000002</v>
      </c>
      <c r="M295" s="219">
        <v>0.80500000000000005</v>
      </c>
      <c r="N295" s="219">
        <v>0.83899999999999997</v>
      </c>
      <c r="O295" s="219">
        <v>0.92</v>
      </c>
      <c r="P295" s="219">
        <v>0.94299999999999995</v>
      </c>
      <c r="Q295" s="217">
        <v>1</v>
      </c>
      <c r="R295" s="217">
        <v>1</v>
      </c>
      <c r="S295" s="217">
        <v>1</v>
      </c>
      <c r="T295" s="218">
        <v>1</v>
      </c>
      <c r="U295" s="218">
        <v>1</v>
      </c>
      <c r="V295" s="218">
        <v>1.1000000000000001</v>
      </c>
      <c r="W295" s="218">
        <v>1.1000000000000001</v>
      </c>
      <c r="X295" s="218">
        <v>1.1000000000000001</v>
      </c>
      <c r="Y295" s="218">
        <v>1.1000000000000001</v>
      </c>
      <c r="Z295" s="218">
        <v>1.1000000000000001</v>
      </c>
      <c r="AA295" s="218">
        <v>1.2</v>
      </c>
      <c r="AB295" s="218">
        <v>1.2</v>
      </c>
      <c r="AC295" s="218">
        <v>1.2</v>
      </c>
      <c r="AD295" s="219" t="s">
        <v>2624</v>
      </c>
      <c r="AE295" s="219" t="s">
        <v>2624</v>
      </c>
      <c r="AF295" s="219" t="s">
        <v>2624</v>
      </c>
      <c r="AG295" s="219" t="s">
        <v>2624</v>
      </c>
      <c r="AH295" s="219" t="s">
        <v>2624</v>
      </c>
      <c r="AI295" s="219" t="s">
        <v>2624</v>
      </c>
      <c r="AJ295" s="219" t="s">
        <v>2624</v>
      </c>
      <c r="AK295" s="219" t="s">
        <v>2624</v>
      </c>
      <c r="AL295" s="219" t="s">
        <v>2624</v>
      </c>
      <c r="AM295" s="219" t="s">
        <v>2624</v>
      </c>
      <c r="AN295" s="219" t="s">
        <v>2624</v>
      </c>
      <c r="AO295" s="219" t="s">
        <v>2624</v>
      </c>
      <c r="AP295" s="219" t="s">
        <v>2624</v>
      </c>
      <c r="AQ295" s="219" t="s">
        <v>2624</v>
      </c>
      <c r="AR295" s="219" t="s">
        <v>2624</v>
      </c>
      <c r="AS295" s="219" t="s">
        <v>2624</v>
      </c>
      <c r="AT295" s="219" t="s">
        <v>2624</v>
      </c>
      <c r="AU295" s="219" t="s">
        <v>2624</v>
      </c>
    </row>
    <row r="296" spans="2:47" ht="157.5" hidden="1">
      <c r="B296" s="220" t="s">
        <v>3543</v>
      </c>
      <c r="C296" s="221" t="s">
        <v>3544</v>
      </c>
      <c r="D296" s="221" t="s">
        <v>2619</v>
      </c>
      <c r="E296" s="221" t="s">
        <v>2619</v>
      </c>
      <c r="F296" s="221" t="s">
        <v>3023</v>
      </c>
      <c r="G296" s="221" t="s">
        <v>3545</v>
      </c>
      <c r="H296" s="221" t="s">
        <v>2619</v>
      </c>
      <c r="I296" s="221" t="s">
        <v>2623</v>
      </c>
      <c r="J296" s="223">
        <v>37.656999999999996</v>
      </c>
      <c r="K296" s="223">
        <v>33.055999999999997</v>
      </c>
      <c r="L296" s="223">
        <v>29.327000000000002</v>
      </c>
      <c r="M296" s="223">
        <v>29.911999999999999</v>
      </c>
      <c r="N296" s="223">
        <v>30.33</v>
      </c>
      <c r="O296" s="223">
        <v>32.411999999999999</v>
      </c>
      <c r="P296" s="223">
        <v>32.598999999999997</v>
      </c>
      <c r="Q296" s="223">
        <v>33.243000000000002</v>
      </c>
      <c r="R296" s="223">
        <v>34.994</v>
      </c>
      <c r="S296" s="222">
        <v>33.200000000000003</v>
      </c>
      <c r="T296" s="218">
        <v>33</v>
      </c>
      <c r="U296" s="218">
        <v>32.5</v>
      </c>
      <c r="V296" s="218">
        <v>32</v>
      </c>
      <c r="W296" s="218">
        <v>31.7</v>
      </c>
      <c r="X296" s="218">
        <v>31.5</v>
      </c>
      <c r="Y296" s="218">
        <v>31.2</v>
      </c>
      <c r="Z296" s="218">
        <v>30.9</v>
      </c>
      <c r="AA296" s="218">
        <v>30.7</v>
      </c>
      <c r="AB296" s="218">
        <v>30.5</v>
      </c>
      <c r="AC296" s="218">
        <v>30.3</v>
      </c>
      <c r="AD296" s="223" t="s">
        <v>2624</v>
      </c>
      <c r="AE296" s="223" t="s">
        <v>2624</v>
      </c>
      <c r="AF296" s="223" t="s">
        <v>2624</v>
      </c>
      <c r="AG296" s="223" t="s">
        <v>2624</v>
      </c>
      <c r="AH296" s="223" t="s">
        <v>2624</v>
      </c>
      <c r="AI296" s="223" t="s">
        <v>2624</v>
      </c>
      <c r="AJ296" s="223" t="s">
        <v>2624</v>
      </c>
      <c r="AK296" s="223" t="s">
        <v>2624</v>
      </c>
      <c r="AL296" s="223" t="s">
        <v>2624</v>
      </c>
      <c r="AM296" s="223" t="s">
        <v>2624</v>
      </c>
      <c r="AN296" s="223" t="s">
        <v>2624</v>
      </c>
      <c r="AO296" s="223" t="s">
        <v>2624</v>
      </c>
      <c r="AP296" s="223" t="s">
        <v>2624</v>
      </c>
      <c r="AQ296" s="223" t="s">
        <v>2624</v>
      </c>
      <c r="AR296" s="223" t="s">
        <v>2624</v>
      </c>
      <c r="AS296" s="223" t="s">
        <v>2624</v>
      </c>
      <c r="AT296" s="223" t="s">
        <v>2624</v>
      </c>
      <c r="AU296" s="223" t="s">
        <v>2624</v>
      </c>
    </row>
    <row r="297" spans="2:47" ht="157.5" hidden="1">
      <c r="B297" s="215" t="s">
        <v>3546</v>
      </c>
      <c r="C297" s="216" t="s">
        <v>3547</v>
      </c>
      <c r="D297" s="216" t="s">
        <v>2619</v>
      </c>
      <c r="E297" s="216" t="s">
        <v>2619</v>
      </c>
      <c r="F297" s="216" t="s">
        <v>3023</v>
      </c>
      <c r="G297" s="216" t="s">
        <v>3548</v>
      </c>
      <c r="H297" s="216" t="s">
        <v>2619</v>
      </c>
      <c r="I297" s="216" t="s">
        <v>2623</v>
      </c>
      <c r="J297" s="219">
        <v>0.72199999999999998</v>
      </c>
      <c r="K297" s="219">
        <v>0.80600000000000005</v>
      </c>
      <c r="L297" s="219">
        <v>0.84199999999999997</v>
      </c>
      <c r="M297" s="219">
        <v>0.82299999999999995</v>
      </c>
      <c r="N297" s="219">
        <v>0.751</v>
      </c>
      <c r="O297" s="219">
        <v>0.67300000000000004</v>
      </c>
      <c r="P297" s="219">
        <v>0.73399999999999999</v>
      </c>
      <c r="Q297" s="217">
        <v>0.8</v>
      </c>
      <c r="R297" s="217">
        <v>0.8</v>
      </c>
      <c r="S297" s="217">
        <v>0.8</v>
      </c>
      <c r="T297" s="218">
        <v>0.9</v>
      </c>
      <c r="U297" s="218">
        <v>0.9</v>
      </c>
      <c r="V297" s="218">
        <v>0.9</v>
      </c>
      <c r="W297" s="218">
        <v>0.9</v>
      </c>
      <c r="X297" s="218">
        <v>0.9</v>
      </c>
      <c r="Y297" s="218">
        <v>0.9</v>
      </c>
      <c r="Z297" s="218">
        <v>0.9</v>
      </c>
      <c r="AA297" s="218">
        <v>0.9</v>
      </c>
      <c r="AB297" s="218">
        <v>0.9</v>
      </c>
      <c r="AC297" s="218">
        <v>1</v>
      </c>
      <c r="AD297" s="219" t="s">
        <v>2624</v>
      </c>
      <c r="AE297" s="219" t="s">
        <v>2624</v>
      </c>
      <c r="AF297" s="219" t="s">
        <v>2624</v>
      </c>
      <c r="AG297" s="219" t="s">
        <v>2624</v>
      </c>
      <c r="AH297" s="219" t="s">
        <v>2624</v>
      </c>
      <c r="AI297" s="219" t="s">
        <v>2624</v>
      </c>
      <c r="AJ297" s="219" t="s">
        <v>2624</v>
      </c>
      <c r="AK297" s="219" t="s">
        <v>2624</v>
      </c>
      <c r="AL297" s="219" t="s">
        <v>2624</v>
      </c>
      <c r="AM297" s="219" t="s">
        <v>2624</v>
      </c>
      <c r="AN297" s="219" t="s">
        <v>2624</v>
      </c>
      <c r="AO297" s="219" t="s">
        <v>2624</v>
      </c>
      <c r="AP297" s="219" t="s">
        <v>2624</v>
      </c>
      <c r="AQ297" s="219" t="s">
        <v>2624</v>
      </c>
      <c r="AR297" s="219" t="s">
        <v>2624</v>
      </c>
      <c r="AS297" s="219" t="s">
        <v>2624</v>
      </c>
      <c r="AT297" s="219" t="s">
        <v>2624</v>
      </c>
      <c r="AU297" s="219" t="s">
        <v>2624</v>
      </c>
    </row>
    <row r="298" spans="2:47" ht="157.5" hidden="1">
      <c r="B298" s="220" t="s">
        <v>3549</v>
      </c>
      <c r="C298" s="221" t="s">
        <v>3550</v>
      </c>
      <c r="D298" s="221" t="s">
        <v>2619</v>
      </c>
      <c r="E298" s="221" t="s">
        <v>2619</v>
      </c>
      <c r="F298" s="221" t="s">
        <v>3023</v>
      </c>
      <c r="G298" s="221" t="s">
        <v>3551</v>
      </c>
      <c r="H298" s="221" t="s">
        <v>2619</v>
      </c>
      <c r="I298" s="221" t="s">
        <v>2623</v>
      </c>
      <c r="J298" s="223">
        <v>28.597999999999999</v>
      </c>
      <c r="K298" s="223">
        <v>31.228999999999999</v>
      </c>
      <c r="L298" s="223">
        <v>31.998000000000001</v>
      </c>
      <c r="M298" s="223">
        <v>30.56</v>
      </c>
      <c r="N298" s="223">
        <v>27.143000000000001</v>
      </c>
      <c r="O298" s="223">
        <v>23.725000000000001</v>
      </c>
      <c r="P298" s="223">
        <v>25.36</v>
      </c>
      <c r="Q298" s="223">
        <v>28.04</v>
      </c>
      <c r="R298" s="223">
        <v>26.559000000000001</v>
      </c>
      <c r="S298" s="222">
        <v>27.4</v>
      </c>
      <c r="T298" s="218">
        <v>28.4</v>
      </c>
      <c r="U298" s="218">
        <v>26.7</v>
      </c>
      <c r="V298" s="218">
        <v>27.7</v>
      </c>
      <c r="W298" s="218">
        <v>26.8</v>
      </c>
      <c r="X298" s="218">
        <v>25.8</v>
      </c>
      <c r="Y298" s="218">
        <v>24.9</v>
      </c>
      <c r="Z298" s="218">
        <v>24.1</v>
      </c>
      <c r="AA298" s="218">
        <v>24.2</v>
      </c>
      <c r="AB298" s="218">
        <v>24.4</v>
      </c>
      <c r="AC298" s="218">
        <v>24.6</v>
      </c>
      <c r="AD298" s="223" t="s">
        <v>2624</v>
      </c>
      <c r="AE298" s="223" t="s">
        <v>2624</v>
      </c>
      <c r="AF298" s="223" t="s">
        <v>2624</v>
      </c>
      <c r="AG298" s="223" t="s">
        <v>2624</v>
      </c>
      <c r="AH298" s="223" t="s">
        <v>2624</v>
      </c>
      <c r="AI298" s="223" t="s">
        <v>2624</v>
      </c>
      <c r="AJ298" s="223" t="s">
        <v>2624</v>
      </c>
      <c r="AK298" s="223" t="s">
        <v>2624</v>
      </c>
      <c r="AL298" s="223" t="s">
        <v>2624</v>
      </c>
      <c r="AM298" s="223" t="s">
        <v>2624</v>
      </c>
      <c r="AN298" s="223" t="s">
        <v>2624</v>
      </c>
      <c r="AO298" s="223" t="s">
        <v>2624</v>
      </c>
      <c r="AP298" s="223" t="s">
        <v>2624</v>
      </c>
      <c r="AQ298" s="223" t="s">
        <v>2624</v>
      </c>
      <c r="AR298" s="223" t="s">
        <v>2624</v>
      </c>
      <c r="AS298" s="223" t="s">
        <v>2624</v>
      </c>
      <c r="AT298" s="223" t="s">
        <v>2624</v>
      </c>
      <c r="AU298" s="223" t="s">
        <v>2624</v>
      </c>
    </row>
    <row r="299" spans="2:47" ht="157.5" hidden="1">
      <c r="B299" s="215" t="s">
        <v>3552</v>
      </c>
      <c r="C299" s="216" t="s">
        <v>3553</v>
      </c>
      <c r="D299" s="216" t="s">
        <v>2619</v>
      </c>
      <c r="E299" s="216" t="s">
        <v>2619</v>
      </c>
      <c r="F299" s="216" t="s">
        <v>3023</v>
      </c>
      <c r="G299" s="216" t="s">
        <v>3554</v>
      </c>
      <c r="H299" s="216" t="s">
        <v>2619</v>
      </c>
      <c r="I299" s="216" t="s">
        <v>2623</v>
      </c>
      <c r="J299" s="219">
        <v>1.9279999999999999</v>
      </c>
      <c r="K299" s="219">
        <v>1.905</v>
      </c>
      <c r="L299" s="219">
        <v>2.0139999999999998</v>
      </c>
      <c r="M299" s="219">
        <v>2.14</v>
      </c>
      <c r="N299" s="219">
        <v>2.1179999999999999</v>
      </c>
      <c r="O299" s="219">
        <v>2.1349999999999998</v>
      </c>
      <c r="P299" s="219">
        <v>2.016</v>
      </c>
      <c r="Q299" s="217">
        <v>2</v>
      </c>
      <c r="R299" s="217">
        <v>2.1</v>
      </c>
      <c r="S299" s="217">
        <v>2.2000000000000002</v>
      </c>
      <c r="T299" s="218">
        <v>2.2999999999999998</v>
      </c>
      <c r="U299" s="218">
        <v>2.2999999999999998</v>
      </c>
      <c r="V299" s="218">
        <v>2.2999999999999998</v>
      </c>
      <c r="W299" s="218">
        <v>2.4</v>
      </c>
      <c r="X299" s="218">
        <v>2.4</v>
      </c>
      <c r="Y299" s="218">
        <v>2.4</v>
      </c>
      <c r="Z299" s="218">
        <v>2.4</v>
      </c>
      <c r="AA299" s="218">
        <v>2.4</v>
      </c>
      <c r="AB299" s="218">
        <v>2.4</v>
      </c>
      <c r="AC299" s="218">
        <v>2.4</v>
      </c>
      <c r="AD299" s="219" t="s">
        <v>2624</v>
      </c>
      <c r="AE299" s="219" t="s">
        <v>2624</v>
      </c>
      <c r="AF299" s="219" t="s">
        <v>2624</v>
      </c>
      <c r="AG299" s="219" t="s">
        <v>2624</v>
      </c>
      <c r="AH299" s="219" t="s">
        <v>2624</v>
      </c>
      <c r="AI299" s="219" t="s">
        <v>2624</v>
      </c>
      <c r="AJ299" s="219" t="s">
        <v>2624</v>
      </c>
      <c r="AK299" s="219" t="s">
        <v>2624</v>
      </c>
      <c r="AL299" s="219" t="s">
        <v>2624</v>
      </c>
      <c r="AM299" s="219" t="s">
        <v>2624</v>
      </c>
      <c r="AN299" s="219" t="s">
        <v>2624</v>
      </c>
      <c r="AO299" s="219" t="s">
        <v>2624</v>
      </c>
      <c r="AP299" s="219" t="s">
        <v>2624</v>
      </c>
      <c r="AQ299" s="219" t="s">
        <v>2624</v>
      </c>
      <c r="AR299" s="219" t="s">
        <v>2624</v>
      </c>
      <c r="AS299" s="219" t="s">
        <v>2624</v>
      </c>
      <c r="AT299" s="219" t="s">
        <v>2624</v>
      </c>
      <c r="AU299" s="219" t="s">
        <v>2624</v>
      </c>
    </row>
    <row r="300" spans="2:47" ht="157.5" hidden="1">
      <c r="B300" s="220" t="s">
        <v>3555</v>
      </c>
      <c r="C300" s="221" t="s">
        <v>3556</v>
      </c>
      <c r="D300" s="221" t="s">
        <v>2619</v>
      </c>
      <c r="E300" s="221" t="s">
        <v>2619</v>
      </c>
      <c r="F300" s="221" t="s">
        <v>3023</v>
      </c>
      <c r="G300" s="221" t="s">
        <v>3557</v>
      </c>
      <c r="H300" s="221" t="s">
        <v>2619</v>
      </c>
      <c r="I300" s="221" t="s">
        <v>2623</v>
      </c>
      <c r="J300" s="223">
        <v>76.367999999999995</v>
      </c>
      <c r="K300" s="223">
        <v>73.822000000000003</v>
      </c>
      <c r="L300" s="223">
        <v>76.534999999999997</v>
      </c>
      <c r="M300" s="223">
        <v>79.495000000000005</v>
      </c>
      <c r="N300" s="223">
        <v>76.567999999999998</v>
      </c>
      <c r="O300" s="223">
        <v>75.263999999999996</v>
      </c>
      <c r="P300" s="223">
        <v>69.66</v>
      </c>
      <c r="Q300" s="223">
        <v>68.058999999999997</v>
      </c>
      <c r="R300" s="223">
        <v>71.114999999999995</v>
      </c>
      <c r="S300" s="222">
        <v>71.099999999999994</v>
      </c>
      <c r="T300" s="218">
        <v>72.3</v>
      </c>
      <c r="U300" s="218">
        <v>71.8</v>
      </c>
      <c r="V300" s="218">
        <v>70.900000000000006</v>
      </c>
      <c r="W300" s="218">
        <v>69.8</v>
      </c>
      <c r="X300" s="218">
        <v>68.400000000000006</v>
      </c>
      <c r="Y300" s="218">
        <v>67.2</v>
      </c>
      <c r="Z300" s="218">
        <v>65.900000000000006</v>
      </c>
      <c r="AA300" s="218">
        <v>64.5</v>
      </c>
      <c r="AB300" s="218">
        <v>62.8</v>
      </c>
      <c r="AC300" s="218">
        <v>60.9</v>
      </c>
      <c r="AD300" s="223" t="s">
        <v>2624</v>
      </c>
      <c r="AE300" s="223" t="s">
        <v>2624</v>
      </c>
      <c r="AF300" s="223" t="s">
        <v>2624</v>
      </c>
      <c r="AG300" s="223" t="s">
        <v>2624</v>
      </c>
      <c r="AH300" s="223" t="s">
        <v>2624</v>
      </c>
      <c r="AI300" s="223" t="s">
        <v>2624</v>
      </c>
      <c r="AJ300" s="223" t="s">
        <v>2624</v>
      </c>
      <c r="AK300" s="223" t="s">
        <v>2624</v>
      </c>
      <c r="AL300" s="223" t="s">
        <v>2624</v>
      </c>
      <c r="AM300" s="223" t="s">
        <v>2624</v>
      </c>
      <c r="AN300" s="223" t="s">
        <v>2624</v>
      </c>
      <c r="AO300" s="223" t="s">
        <v>2624</v>
      </c>
      <c r="AP300" s="223" t="s">
        <v>2624</v>
      </c>
      <c r="AQ300" s="223" t="s">
        <v>2624</v>
      </c>
      <c r="AR300" s="223" t="s">
        <v>2624</v>
      </c>
      <c r="AS300" s="223" t="s">
        <v>2624</v>
      </c>
      <c r="AT300" s="223" t="s">
        <v>2624</v>
      </c>
      <c r="AU300" s="223" t="s">
        <v>2624</v>
      </c>
    </row>
    <row r="301" spans="2:47" ht="157.5" hidden="1">
      <c r="B301" s="215" t="s">
        <v>3558</v>
      </c>
      <c r="C301" s="216" t="s">
        <v>3559</v>
      </c>
      <c r="D301" s="216" t="s">
        <v>2619</v>
      </c>
      <c r="E301" s="216" t="s">
        <v>2619</v>
      </c>
      <c r="F301" s="216" t="s">
        <v>3023</v>
      </c>
      <c r="G301" s="216" t="s">
        <v>3560</v>
      </c>
      <c r="H301" s="216" t="s">
        <v>2619</v>
      </c>
      <c r="I301" s="216" t="s">
        <v>2623</v>
      </c>
      <c r="J301" s="219">
        <v>5.266</v>
      </c>
      <c r="K301" s="219">
        <v>5.3079999999999998</v>
      </c>
      <c r="L301" s="219">
        <v>5.3460000000000001</v>
      </c>
      <c r="M301" s="219">
        <v>5.5019999999999998</v>
      </c>
      <c r="N301" s="219">
        <v>5.4779999999999998</v>
      </c>
      <c r="O301" s="219">
        <v>5.4560000000000004</v>
      </c>
      <c r="P301" s="219">
        <v>5.407</v>
      </c>
      <c r="Q301" s="217">
        <v>5.3</v>
      </c>
      <c r="R301" s="217">
        <v>5.6</v>
      </c>
      <c r="S301" s="217">
        <v>5.7</v>
      </c>
      <c r="T301" s="218">
        <v>5.8</v>
      </c>
      <c r="U301" s="218">
        <v>5.8</v>
      </c>
      <c r="V301" s="218">
        <v>5.9</v>
      </c>
      <c r="W301" s="218">
        <v>6</v>
      </c>
      <c r="X301" s="218">
        <v>6</v>
      </c>
      <c r="Y301" s="218">
        <v>6.1</v>
      </c>
      <c r="Z301" s="218">
        <v>6.1</v>
      </c>
      <c r="AA301" s="218">
        <v>6.2</v>
      </c>
      <c r="AB301" s="218">
        <v>6.2</v>
      </c>
      <c r="AC301" s="218">
        <v>6.2</v>
      </c>
      <c r="AD301" s="219" t="s">
        <v>2624</v>
      </c>
      <c r="AE301" s="219" t="s">
        <v>2624</v>
      </c>
      <c r="AF301" s="219" t="s">
        <v>2624</v>
      </c>
      <c r="AG301" s="219" t="s">
        <v>2624</v>
      </c>
      <c r="AH301" s="219" t="s">
        <v>2624</v>
      </c>
      <c r="AI301" s="219" t="s">
        <v>2624</v>
      </c>
      <c r="AJ301" s="219" t="s">
        <v>2624</v>
      </c>
      <c r="AK301" s="219" t="s">
        <v>2624</v>
      </c>
      <c r="AL301" s="219" t="s">
        <v>2624</v>
      </c>
      <c r="AM301" s="219" t="s">
        <v>2624</v>
      </c>
      <c r="AN301" s="219" t="s">
        <v>2624</v>
      </c>
      <c r="AO301" s="219" t="s">
        <v>2624</v>
      </c>
      <c r="AP301" s="219" t="s">
        <v>2624</v>
      </c>
      <c r="AQ301" s="219" t="s">
        <v>2624</v>
      </c>
      <c r="AR301" s="219" t="s">
        <v>2624</v>
      </c>
      <c r="AS301" s="219" t="s">
        <v>2624</v>
      </c>
      <c r="AT301" s="219" t="s">
        <v>2624</v>
      </c>
      <c r="AU301" s="219" t="s">
        <v>2624</v>
      </c>
    </row>
    <row r="302" spans="2:47" ht="157.5" hidden="1">
      <c r="B302" s="220" t="s">
        <v>3561</v>
      </c>
      <c r="C302" s="221" t="s">
        <v>3562</v>
      </c>
      <c r="D302" s="221" t="s">
        <v>2619</v>
      </c>
      <c r="E302" s="221" t="s">
        <v>2619</v>
      </c>
      <c r="F302" s="221" t="s">
        <v>3023</v>
      </c>
      <c r="G302" s="221" t="s">
        <v>3563</v>
      </c>
      <c r="H302" s="221" t="s">
        <v>2619</v>
      </c>
      <c r="I302" s="221" t="s">
        <v>2623</v>
      </c>
      <c r="J302" s="223">
        <v>208.65100000000001</v>
      </c>
      <c r="K302" s="223">
        <v>205.643</v>
      </c>
      <c r="L302" s="223">
        <v>203.2</v>
      </c>
      <c r="M302" s="223">
        <v>204.40799999999999</v>
      </c>
      <c r="N302" s="223">
        <v>198.04400000000001</v>
      </c>
      <c r="O302" s="223">
        <v>192.303</v>
      </c>
      <c r="P302" s="223">
        <v>186.82900000000001</v>
      </c>
      <c r="Q302" s="223">
        <v>185.489</v>
      </c>
      <c r="R302" s="223">
        <v>187.15</v>
      </c>
      <c r="S302" s="222">
        <v>185</v>
      </c>
      <c r="T302" s="218">
        <v>185.4</v>
      </c>
      <c r="U302" s="218">
        <v>181.9</v>
      </c>
      <c r="V302" s="218">
        <v>180.3</v>
      </c>
      <c r="W302" s="218">
        <v>176.7</v>
      </c>
      <c r="X302" s="218">
        <v>172.8</v>
      </c>
      <c r="Y302" s="218">
        <v>169</v>
      </c>
      <c r="Z302" s="218">
        <v>165.4</v>
      </c>
      <c r="AA302" s="218">
        <v>162.6</v>
      </c>
      <c r="AB302" s="218">
        <v>159.69999999999999</v>
      </c>
      <c r="AC302" s="218">
        <v>156.6</v>
      </c>
      <c r="AD302" s="223" t="s">
        <v>2624</v>
      </c>
      <c r="AE302" s="223" t="s">
        <v>2624</v>
      </c>
      <c r="AF302" s="223" t="s">
        <v>2624</v>
      </c>
      <c r="AG302" s="223" t="s">
        <v>2624</v>
      </c>
      <c r="AH302" s="223" t="s">
        <v>2624</v>
      </c>
      <c r="AI302" s="223" t="s">
        <v>2624</v>
      </c>
      <c r="AJ302" s="223" t="s">
        <v>2624</v>
      </c>
      <c r="AK302" s="223" t="s">
        <v>2624</v>
      </c>
      <c r="AL302" s="223" t="s">
        <v>2624</v>
      </c>
      <c r="AM302" s="223" t="s">
        <v>2624</v>
      </c>
      <c r="AN302" s="223" t="s">
        <v>2624</v>
      </c>
      <c r="AO302" s="223" t="s">
        <v>2624</v>
      </c>
      <c r="AP302" s="223" t="s">
        <v>2624</v>
      </c>
      <c r="AQ302" s="223" t="s">
        <v>2624</v>
      </c>
      <c r="AR302" s="223" t="s">
        <v>2624</v>
      </c>
      <c r="AS302" s="223" t="s">
        <v>2624</v>
      </c>
      <c r="AT302" s="223" t="s">
        <v>2624</v>
      </c>
      <c r="AU302" s="223" t="s">
        <v>2624</v>
      </c>
    </row>
    <row r="303" spans="2:47" ht="42" hidden="1">
      <c r="B303" s="215" t="s">
        <v>3564</v>
      </c>
      <c r="C303" s="216" t="s">
        <v>3565</v>
      </c>
      <c r="D303" s="216" t="s">
        <v>2619</v>
      </c>
      <c r="E303" s="216" t="s">
        <v>2619</v>
      </c>
      <c r="F303" s="216" t="s">
        <v>2636</v>
      </c>
      <c r="G303" s="216" t="s">
        <v>3566</v>
      </c>
      <c r="H303" s="216" t="s">
        <v>3428</v>
      </c>
      <c r="I303" s="216" t="s">
        <v>2623</v>
      </c>
      <c r="J303" s="217">
        <v>3.9</v>
      </c>
      <c r="K303" s="217">
        <v>4.8</v>
      </c>
      <c r="L303" s="217">
        <v>7.6</v>
      </c>
      <c r="M303" s="217">
        <v>5.8</v>
      </c>
      <c r="N303" s="217">
        <v>4.8</v>
      </c>
      <c r="O303" s="217">
        <v>3.6</v>
      </c>
      <c r="P303" s="217">
        <v>1.6</v>
      </c>
      <c r="Q303" s="217">
        <v>0.5</v>
      </c>
      <c r="R303" s="217">
        <v>7.3</v>
      </c>
      <c r="S303" s="217">
        <v>0.9</v>
      </c>
      <c r="T303" s="218">
        <v>1.9</v>
      </c>
      <c r="U303" s="218">
        <v>3.5</v>
      </c>
      <c r="V303" s="218">
        <v>4.2</v>
      </c>
      <c r="W303" s="218">
        <v>4.2</v>
      </c>
      <c r="X303" s="218">
        <v>4</v>
      </c>
      <c r="Y303" s="218">
        <v>4.9000000000000004</v>
      </c>
      <c r="Z303" s="218">
        <v>4.5999999999999996</v>
      </c>
      <c r="AA303" s="218">
        <v>4.3</v>
      </c>
      <c r="AB303" s="218">
        <v>4.2</v>
      </c>
      <c r="AC303" s="218">
        <v>4</v>
      </c>
      <c r="AD303" s="219" t="s">
        <v>2624</v>
      </c>
      <c r="AE303" s="219" t="s">
        <v>2624</v>
      </c>
      <c r="AF303" s="219" t="s">
        <v>2624</v>
      </c>
      <c r="AG303" s="219" t="s">
        <v>2624</v>
      </c>
      <c r="AH303" s="219" t="s">
        <v>2624</v>
      </c>
      <c r="AI303" s="219" t="s">
        <v>2624</v>
      </c>
      <c r="AJ303" s="219" t="s">
        <v>2624</v>
      </c>
      <c r="AK303" s="219" t="s">
        <v>2624</v>
      </c>
      <c r="AL303" s="219" t="s">
        <v>2624</v>
      </c>
      <c r="AM303" s="219" t="s">
        <v>2624</v>
      </c>
      <c r="AN303" s="219" t="s">
        <v>2624</v>
      </c>
      <c r="AO303" s="219" t="s">
        <v>2624</v>
      </c>
      <c r="AP303" s="219" t="s">
        <v>2624</v>
      </c>
      <c r="AQ303" s="219" t="s">
        <v>2624</v>
      </c>
      <c r="AR303" s="219" t="s">
        <v>2624</v>
      </c>
      <c r="AS303" s="219" t="s">
        <v>2624</v>
      </c>
      <c r="AT303" s="219" t="s">
        <v>2624</v>
      </c>
      <c r="AU303" s="219" t="s">
        <v>2624</v>
      </c>
    </row>
    <row r="304" spans="2:47" ht="42" hidden="1">
      <c r="B304" s="220" t="s">
        <v>3567</v>
      </c>
      <c r="C304" s="221" t="s">
        <v>3568</v>
      </c>
      <c r="D304" s="221" t="s">
        <v>2834</v>
      </c>
      <c r="E304" s="221" t="s">
        <v>2784</v>
      </c>
      <c r="F304" s="221" t="s">
        <v>2636</v>
      </c>
      <c r="G304" s="221" t="s">
        <v>3566</v>
      </c>
      <c r="H304" s="221" t="s">
        <v>3428</v>
      </c>
      <c r="I304" s="221" t="s">
        <v>2623</v>
      </c>
      <c r="J304" s="222">
        <v>137.23099999999999</v>
      </c>
      <c r="K304" s="222">
        <v>151.06300000000002</v>
      </c>
      <c r="L304" s="222">
        <v>152.68200000000002</v>
      </c>
      <c r="M304" s="222">
        <v>159.179</v>
      </c>
      <c r="N304" s="222">
        <v>174.233</v>
      </c>
      <c r="O304" s="222">
        <v>187.762</v>
      </c>
      <c r="P304" s="222">
        <v>181.09700000000001</v>
      </c>
      <c r="Q304" s="222">
        <v>181.649</v>
      </c>
      <c r="R304" s="222">
        <v>205.84100000000001</v>
      </c>
      <c r="S304" s="222">
        <v>192.39600000000002</v>
      </c>
      <c r="T304" s="218">
        <v>204.03</v>
      </c>
      <c r="U304" s="218">
        <v>227.31</v>
      </c>
      <c r="V304" s="218">
        <v>250.55100000000002</v>
      </c>
      <c r="W304" s="218">
        <v>267.459</v>
      </c>
      <c r="X304" s="218">
        <v>277.00400000000002</v>
      </c>
      <c r="Y304" s="218">
        <v>301.23500000000001</v>
      </c>
      <c r="Z304" s="218">
        <v>327.50400000000002</v>
      </c>
      <c r="AA304" s="218">
        <v>355.87</v>
      </c>
      <c r="AB304" s="218">
        <v>386.74599999999998</v>
      </c>
      <c r="AC304" s="218">
        <v>420.21500000000003</v>
      </c>
      <c r="AD304" s="223" t="s">
        <v>2624</v>
      </c>
      <c r="AE304" s="223" t="s">
        <v>2624</v>
      </c>
      <c r="AF304" s="223" t="s">
        <v>2624</v>
      </c>
      <c r="AG304" s="223" t="s">
        <v>2624</v>
      </c>
      <c r="AH304" s="223" t="s">
        <v>2624</v>
      </c>
      <c r="AI304" s="223" t="s">
        <v>2624</v>
      </c>
      <c r="AJ304" s="223" t="s">
        <v>2624</v>
      </c>
      <c r="AK304" s="223" t="s">
        <v>2624</v>
      </c>
      <c r="AL304" s="223" t="s">
        <v>2624</v>
      </c>
      <c r="AM304" s="223" t="s">
        <v>2624</v>
      </c>
      <c r="AN304" s="223" t="s">
        <v>2624</v>
      </c>
      <c r="AO304" s="223" t="s">
        <v>2624</v>
      </c>
      <c r="AP304" s="223" t="s">
        <v>2624</v>
      </c>
      <c r="AQ304" s="223" t="s">
        <v>2624</v>
      </c>
      <c r="AR304" s="223" t="s">
        <v>2624</v>
      </c>
      <c r="AS304" s="223" t="s">
        <v>2624</v>
      </c>
      <c r="AT304" s="223" t="s">
        <v>2624</v>
      </c>
      <c r="AU304" s="223" t="s">
        <v>2624</v>
      </c>
    </row>
    <row r="305" spans="2:47" ht="42" hidden="1">
      <c r="B305" s="215" t="s">
        <v>3569</v>
      </c>
      <c r="C305" s="216" t="s">
        <v>3570</v>
      </c>
      <c r="D305" s="216" t="s">
        <v>2834</v>
      </c>
      <c r="E305" s="216" t="s">
        <v>2784</v>
      </c>
      <c r="F305" s="216" t="s">
        <v>2636</v>
      </c>
      <c r="G305" s="216" t="s">
        <v>3566</v>
      </c>
      <c r="H305" s="216" t="s">
        <v>3428</v>
      </c>
      <c r="I305" s="216" t="s">
        <v>2623</v>
      </c>
      <c r="J305" s="217">
        <v>121.215</v>
      </c>
      <c r="K305" s="217">
        <v>127.09</v>
      </c>
      <c r="L305" s="217">
        <v>136.76500000000001</v>
      </c>
      <c r="M305" s="217">
        <v>144.74299999999999</v>
      </c>
      <c r="N305" s="217">
        <v>151.74799999999999</v>
      </c>
      <c r="O305" s="217">
        <v>157.148</v>
      </c>
      <c r="P305" s="217">
        <v>159.67699999999999</v>
      </c>
      <c r="Q305" s="217">
        <v>160.49700000000001</v>
      </c>
      <c r="R305" s="217">
        <v>172.19499999999999</v>
      </c>
      <c r="S305" s="217">
        <v>173.774</v>
      </c>
      <c r="T305" s="218">
        <v>177.09200000000001</v>
      </c>
      <c r="U305" s="218">
        <v>183.26400000000001</v>
      </c>
      <c r="V305" s="218">
        <v>190.93800000000002</v>
      </c>
      <c r="W305" s="218">
        <v>198.99600000000001</v>
      </c>
      <c r="X305" s="218">
        <v>206.971</v>
      </c>
      <c r="Y305" s="218">
        <v>217.185</v>
      </c>
      <c r="Z305" s="218">
        <v>227.15200000000002</v>
      </c>
      <c r="AA305" s="218">
        <v>236.99200000000002</v>
      </c>
      <c r="AB305" s="218">
        <v>246.85</v>
      </c>
      <c r="AC305" s="218">
        <v>256.78199999999998</v>
      </c>
      <c r="AD305" s="219" t="s">
        <v>2624</v>
      </c>
      <c r="AE305" s="219" t="s">
        <v>2624</v>
      </c>
      <c r="AF305" s="219" t="s">
        <v>2624</v>
      </c>
      <c r="AG305" s="219" t="s">
        <v>2624</v>
      </c>
      <c r="AH305" s="219" t="s">
        <v>2624</v>
      </c>
      <c r="AI305" s="219" t="s">
        <v>2624</v>
      </c>
      <c r="AJ305" s="219" t="s">
        <v>2624</v>
      </c>
      <c r="AK305" s="219" t="s">
        <v>2624</v>
      </c>
      <c r="AL305" s="219" t="s">
        <v>2624</v>
      </c>
      <c r="AM305" s="219" t="s">
        <v>2624</v>
      </c>
      <c r="AN305" s="219" t="s">
        <v>2624</v>
      </c>
      <c r="AO305" s="219" t="s">
        <v>2624</v>
      </c>
      <c r="AP305" s="219" t="s">
        <v>2624</v>
      </c>
      <c r="AQ305" s="219" t="s">
        <v>2624</v>
      </c>
      <c r="AR305" s="219" t="s">
        <v>2624</v>
      </c>
      <c r="AS305" s="219" t="s">
        <v>2624</v>
      </c>
      <c r="AT305" s="219" t="s">
        <v>2624</v>
      </c>
      <c r="AU305" s="219" t="s">
        <v>2624</v>
      </c>
    </row>
    <row r="306" spans="2:47" ht="21" hidden="1">
      <c r="B306" s="220" t="s">
        <v>3571</v>
      </c>
      <c r="C306" s="221" t="s">
        <v>3572</v>
      </c>
      <c r="D306" s="221" t="s">
        <v>2619</v>
      </c>
      <c r="E306" s="221" t="s">
        <v>2619</v>
      </c>
      <c r="F306" s="221" t="s">
        <v>2993</v>
      </c>
      <c r="G306" s="221" t="s">
        <v>3573</v>
      </c>
      <c r="H306" s="221" t="s">
        <v>2619</v>
      </c>
      <c r="I306" s="221" t="s">
        <v>2623</v>
      </c>
      <c r="J306" s="223">
        <v>19.577000000000002</v>
      </c>
      <c r="K306" s="223">
        <v>27.899000000000001</v>
      </c>
      <c r="L306" s="223">
        <v>33.74</v>
      </c>
      <c r="M306" s="223">
        <v>27.286999999999999</v>
      </c>
      <c r="N306" s="223">
        <v>32.460999999999999</v>
      </c>
      <c r="O306" s="223">
        <v>94.302999999999997</v>
      </c>
      <c r="P306" s="223">
        <v>100.274</v>
      </c>
      <c r="Q306" s="223">
        <v>125.18899999999999</v>
      </c>
      <c r="R306" s="223">
        <v>304.99299999999999</v>
      </c>
      <c r="S306" s="223" t="s">
        <v>2624</v>
      </c>
      <c r="T306" s="223" t="s">
        <v>2624</v>
      </c>
      <c r="U306" s="223" t="s">
        <v>2624</v>
      </c>
      <c r="V306" s="223" t="s">
        <v>2624</v>
      </c>
      <c r="W306" s="223" t="s">
        <v>2624</v>
      </c>
      <c r="X306" s="223" t="s">
        <v>2624</v>
      </c>
      <c r="Y306" s="223" t="s">
        <v>2624</v>
      </c>
      <c r="Z306" s="223" t="s">
        <v>2624</v>
      </c>
      <c r="AA306" s="223" t="s">
        <v>2624</v>
      </c>
      <c r="AB306" s="223" t="s">
        <v>2624</v>
      </c>
      <c r="AC306" s="223" t="s">
        <v>2624</v>
      </c>
      <c r="AD306" s="223" t="s">
        <v>2624</v>
      </c>
      <c r="AE306" s="223" t="s">
        <v>2624</v>
      </c>
      <c r="AF306" s="223" t="s">
        <v>2624</v>
      </c>
      <c r="AG306" s="223" t="s">
        <v>2624</v>
      </c>
      <c r="AH306" s="223" t="s">
        <v>2624</v>
      </c>
      <c r="AI306" s="223" t="s">
        <v>2624</v>
      </c>
      <c r="AJ306" s="223" t="s">
        <v>2624</v>
      </c>
      <c r="AK306" s="223" t="s">
        <v>2624</v>
      </c>
      <c r="AL306" s="223" t="s">
        <v>2624</v>
      </c>
      <c r="AM306" s="223" t="s">
        <v>2624</v>
      </c>
      <c r="AN306" s="223" t="s">
        <v>2624</v>
      </c>
      <c r="AO306" s="223" t="s">
        <v>2624</v>
      </c>
      <c r="AP306" s="223" t="s">
        <v>2624</v>
      </c>
      <c r="AQ306" s="223" t="s">
        <v>2624</v>
      </c>
      <c r="AR306" s="223" t="s">
        <v>2624</v>
      </c>
      <c r="AS306" s="223" t="s">
        <v>2624</v>
      </c>
      <c r="AT306" s="223" t="s">
        <v>2624</v>
      </c>
      <c r="AU306" s="223" t="s">
        <v>2624</v>
      </c>
    </row>
    <row r="307" spans="2:47" ht="21" hidden="1">
      <c r="B307" s="215" t="s">
        <v>3574</v>
      </c>
      <c r="C307" s="216" t="s">
        <v>3575</v>
      </c>
      <c r="D307" s="216" t="s">
        <v>2619</v>
      </c>
      <c r="E307" s="216" t="s">
        <v>2619</v>
      </c>
      <c r="F307" s="216" t="s">
        <v>2993</v>
      </c>
      <c r="G307" s="216" t="s">
        <v>3576</v>
      </c>
      <c r="H307" s="216" t="s">
        <v>2619</v>
      </c>
      <c r="I307" s="216" t="s">
        <v>2623</v>
      </c>
      <c r="J307" s="219">
        <v>5288.7650000000003</v>
      </c>
      <c r="K307" s="219">
        <v>7633.09</v>
      </c>
      <c r="L307" s="219">
        <v>9296.43</v>
      </c>
      <c r="M307" s="219">
        <v>7591.4189999999999</v>
      </c>
      <c r="N307" s="219">
        <v>9206.3469999999998</v>
      </c>
      <c r="O307" s="219">
        <v>27141.028999999999</v>
      </c>
      <c r="P307" s="219">
        <v>28970.787</v>
      </c>
      <c r="Q307" s="219">
        <v>36363.99</v>
      </c>
      <c r="R307" s="219">
        <v>90807.411999999997</v>
      </c>
      <c r="S307" s="219" t="s">
        <v>2624</v>
      </c>
      <c r="T307" s="219" t="s">
        <v>2624</v>
      </c>
      <c r="U307" s="219" t="s">
        <v>2624</v>
      </c>
      <c r="V307" s="219" t="s">
        <v>2624</v>
      </c>
      <c r="W307" s="219" t="s">
        <v>2624</v>
      </c>
      <c r="X307" s="219" t="s">
        <v>2624</v>
      </c>
      <c r="Y307" s="219" t="s">
        <v>2624</v>
      </c>
      <c r="Z307" s="219" t="s">
        <v>2624</v>
      </c>
      <c r="AA307" s="219" t="s">
        <v>2624</v>
      </c>
      <c r="AB307" s="219" t="s">
        <v>2624</v>
      </c>
      <c r="AC307" s="219" t="s">
        <v>2624</v>
      </c>
      <c r="AD307" s="219" t="s">
        <v>2624</v>
      </c>
      <c r="AE307" s="219" t="s">
        <v>2624</v>
      </c>
      <c r="AF307" s="219" t="s">
        <v>2624</v>
      </c>
      <c r="AG307" s="219" t="s">
        <v>2624</v>
      </c>
      <c r="AH307" s="219" t="s">
        <v>2624</v>
      </c>
      <c r="AI307" s="219" t="s">
        <v>2624</v>
      </c>
      <c r="AJ307" s="219" t="s">
        <v>2624</v>
      </c>
      <c r="AK307" s="219" t="s">
        <v>2624</v>
      </c>
      <c r="AL307" s="219" t="s">
        <v>2624</v>
      </c>
      <c r="AM307" s="219" t="s">
        <v>2624</v>
      </c>
      <c r="AN307" s="219" t="s">
        <v>2624</v>
      </c>
      <c r="AO307" s="219" t="s">
        <v>2624</v>
      </c>
      <c r="AP307" s="219" t="s">
        <v>2624</v>
      </c>
      <c r="AQ307" s="219" t="s">
        <v>2624</v>
      </c>
      <c r="AR307" s="219" t="s">
        <v>2624</v>
      </c>
      <c r="AS307" s="219" t="s">
        <v>2624</v>
      </c>
      <c r="AT307" s="219" t="s">
        <v>2624</v>
      </c>
      <c r="AU307" s="219" t="s">
        <v>2624</v>
      </c>
    </row>
    <row r="308" spans="2:47" ht="21" hidden="1">
      <c r="B308" s="220" t="s">
        <v>3577</v>
      </c>
      <c r="C308" s="221" t="s">
        <v>3578</v>
      </c>
      <c r="D308" s="221" t="s">
        <v>2619</v>
      </c>
      <c r="E308" s="221" t="s">
        <v>2619</v>
      </c>
      <c r="F308" s="221" t="s">
        <v>2997</v>
      </c>
      <c r="G308" s="221" t="s">
        <v>3579</v>
      </c>
      <c r="H308" s="221" t="s">
        <v>2619</v>
      </c>
      <c r="I308" s="221" t="s">
        <v>2623</v>
      </c>
      <c r="J308" s="223">
        <v>4.83</v>
      </c>
      <c r="K308" s="223">
        <v>7.25</v>
      </c>
      <c r="L308" s="223">
        <v>8.2200000000000006</v>
      </c>
      <c r="M308" s="223">
        <v>6.54</v>
      </c>
      <c r="N308" s="223">
        <v>8.14</v>
      </c>
      <c r="O308" s="223">
        <v>24.67</v>
      </c>
      <c r="P308" s="223">
        <v>24.86</v>
      </c>
      <c r="Q308" s="223">
        <v>30.81</v>
      </c>
      <c r="R308" s="223">
        <v>79.38</v>
      </c>
      <c r="S308" s="223" t="s">
        <v>2624</v>
      </c>
      <c r="T308" s="223" t="s">
        <v>2624</v>
      </c>
      <c r="U308" s="223" t="s">
        <v>2624</v>
      </c>
      <c r="V308" s="223" t="s">
        <v>2624</v>
      </c>
      <c r="W308" s="223" t="s">
        <v>2624</v>
      </c>
      <c r="X308" s="223" t="s">
        <v>2624</v>
      </c>
      <c r="Y308" s="223" t="s">
        <v>2624</v>
      </c>
      <c r="Z308" s="223" t="s">
        <v>2624</v>
      </c>
      <c r="AA308" s="223" t="s">
        <v>2624</v>
      </c>
      <c r="AB308" s="223" t="s">
        <v>2624</v>
      </c>
      <c r="AC308" s="223" t="s">
        <v>2624</v>
      </c>
      <c r="AD308" s="223" t="s">
        <v>2624</v>
      </c>
      <c r="AE308" s="223" t="s">
        <v>2624</v>
      </c>
      <c r="AF308" s="223" t="s">
        <v>2624</v>
      </c>
      <c r="AG308" s="223" t="s">
        <v>2624</v>
      </c>
      <c r="AH308" s="223" t="s">
        <v>2624</v>
      </c>
      <c r="AI308" s="223" t="s">
        <v>2624</v>
      </c>
      <c r="AJ308" s="223" t="s">
        <v>2624</v>
      </c>
      <c r="AK308" s="223" t="s">
        <v>2624</v>
      </c>
      <c r="AL308" s="223" t="s">
        <v>2624</v>
      </c>
      <c r="AM308" s="223" t="s">
        <v>2624</v>
      </c>
      <c r="AN308" s="223" t="s">
        <v>2624</v>
      </c>
      <c r="AO308" s="223" t="s">
        <v>2624</v>
      </c>
      <c r="AP308" s="223" t="s">
        <v>2624</v>
      </c>
      <c r="AQ308" s="223" t="s">
        <v>2624</v>
      </c>
      <c r="AR308" s="223" t="s">
        <v>2624</v>
      </c>
      <c r="AS308" s="223" t="s">
        <v>2624</v>
      </c>
      <c r="AT308" s="223" t="s">
        <v>2624</v>
      </c>
      <c r="AU308" s="223" t="s">
        <v>2624</v>
      </c>
    </row>
    <row r="309" spans="2:47" ht="21" hidden="1">
      <c r="B309" s="215" t="s">
        <v>3580</v>
      </c>
      <c r="C309" s="216" t="s">
        <v>3581</v>
      </c>
      <c r="D309" s="216" t="s">
        <v>2619</v>
      </c>
      <c r="E309" s="216" t="s">
        <v>2619</v>
      </c>
      <c r="F309" s="216" t="s">
        <v>2993</v>
      </c>
      <c r="G309" s="216" t="s">
        <v>3582</v>
      </c>
      <c r="H309" s="216" t="s">
        <v>2619</v>
      </c>
      <c r="I309" s="216" t="s">
        <v>2623</v>
      </c>
      <c r="J309" s="219">
        <v>4231.1949999999997</v>
      </c>
      <c r="K309" s="219">
        <v>6029.92</v>
      </c>
      <c r="L309" s="219">
        <v>7292.3810000000003</v>
      </c>
      <c r="M309" s="219">
        <v>5897.6559999999999</v>
      </c>
      <c r="N309" s="219">
        <v>7015.81</v>
      </c>
      <c r="O309" s="219">
        <v>20381.993999999999</v>
      </c>
      <c r="P309" s="219">
        <v>21672.598999999998</v>
      </c>
      <c r="Q309" s="219">
        <v>27057.420999999998</v>
      </c>
      <c r="R309" s="219">
        <v>65919.091</v>
      </c>
      <c r="S309" s="219" t="s">
        <v>2624</v>
      </c>
      <c r="T309" s="219" t="s">
        <v>2624</v>
      </c>
      <c r="U309" s="219" t="s">
        <v>2624</v>
      </c>
      <c r="V309" s="219" t="s">
        <v>2624</v>
      </c>
      <c r="W309" s="219" t="s">
        <v>2624</v>
      </c>
      <c r="X309" s="219" t="s">
        <v>2624</v>
      </c>
      <c r="Y309" s="219" t="s">
        <v>2624</v>
      </c>
      <c r="Z309" s="219" t="s">
        <v>2624</v>
      </c>
      <c r="AA309" s="219" t="s">
        <v>2624</v>
      </c>
      <c r="AB309" s="219" t="s">
        <v>2624</v>
      </c>
      <c r="AC309" s="219" t="s">
        <v>2624</v>
      </c>
      <c r="AD309" s="219" t="s">
        <v>2624</v>
      </c>
      <c r="AE309" s="219" t="s">
        <v>2624</v>
      </c>
      <c r="AF309" s="219" t="s">
        <v>2624</v>
      </c>
      <c r="AG309" s="219" t="s">
        <v>2624</v>
      </c>
      <c r="AH309" s="219" t="s">
        <v>2624</v>
      </c>
      <c r="AI309" s="219" t="s">
        <v>2624</v>
      </c>
      <c r="AJ309" s="219" t="s">
        <v>2624</v>
      </c>
      <c r="AK309" s="219" t="s">
        <v>2624</v>
      </c>
      <c r="AL309" s="219" t="s">
        <v>2624</v>
      </c>
      <c r="AM309" s="219" t="s">
        <v>2624</v>
      </c>
      <c r="AN309" s="219" t="s">
        <v>2624</v>
      </c>
      <c r="AO309" s="219" t="s">
        <v>2624</v>
      </c>
      <c r="AP309" s="219" t="s">
        <v>2624</v>
      </c>
      <c r="AQ309" s="219" t="s">
        <v>2624</v>
      </c>
      <c r="AR309" s="219" t="s">
        <v>2624</v>
      </c>
      <c r="AS309" s="219" t="s">
        <v>2624</v>
      </c>
      <c r="AT309" s="219" t="s">
        <v>2624</v>
      </c>
      <c r="AU309" s="219" t="s">
        <v>2624</v>
      </c>
    </row>
    <row r="310" spans="2:47" ht="42" hidden="1">
      <c r="B310" s="220" t="s">
        <v>3583</v>
      </c>
      <c r="C310" s="221" t="s">
        <v>3584</v>
      </c>
      <c r="D310" s="221" t="s">
        <v>2619</v>
      </c>
      <c r="E310" s="221" t="s">
        <v>2619</v>
      </c>
      <c r="F310" s="221" t="s">
        <v>3090</v>
      </c>
      <c r="G310" s="221" t="s">
        <v>3585</v>
      </c>
      <c r="H310" s="221" t="s">
        <v>2619</v>
      </c>
      <c r="I310" s="221" t="s">
        <v>2623</v>
      </c>
      <c r="J310" s="223">
        <v>1055.3</v>
      </c>
      <c r="K310" s="223">
        <v>1099.2</v>
      </c>
      <c r="L310" s="223">
        <v>1172</v>
      </c>
      <c r="M310" s="223">
        <v>1208.5</v>
      </c>
      <c r="N310" s="223">
        <v>1071.4000000000001</v>
      </c>
      <c r="O310" s="223">
        <v>1118.0999999999999</v>
      </c>
      <c r="P310" s="223">
        <v>1157.8</v>
      </c>
      <c r="Q310" s="223">
        <v>1088</v>
      </c>
      <c r="R310" s="223">
        <v>1186.5999999999999</v>
      </c>
      <c r="S310" s="222">
        <v>1275</v>
      </c>
      <c r="T310" s="218">
        <v>1215</v>
      </c>
      <c r="U310" s="218">
        <v>1170</v>
      </c>
      <c r="V310" s="218">
        <v>1120</v>
      </c>
      <c r="W310" s="218">
        <v>1124</v>
      </c>
      <c r="X310" s="218">
        <v>1142</v>
      </c>
      <c r="Y310" s="218">
        <v>1100.2</v>
      </c>
      <c r="Z310" s="218">
        <v>1078.0999999999999</v>
      </c>
      <c r="AA310" s="218">
        <v>1054.4000000000001</v>
      </c>
      <c r="AB310" s="218">
        <v>1029.8</v>
      </c>
      <c r="AC310" s="218">
        <v>1005.1</v>
      </c>
      <c r="AD310" s="218">
        <v>980.8</v>
      </c>
      <c r="AE310" s="218">
        <v>957.4</v>
      </c>
      <c r="AF310" s="218">
        <v>935.5</v>
      </c>
      <c r="AG310" s="218">
        <v>915.3</v>
      </c>
      <c r="AH310" s="218">
        <v>896.8</v>
      </c>
      <c r="AI310" s="218">
        <v>880</v>
      </c>
      <c r="AJ310" s="218">
        <v>864.7</v>
      </c>
      <c r="AK310" s="218">
        <v>850.8</v>
      </c>
      <c r="AL310" s="218">
        <v>838.3</v>
      </c>
      <c r="AM310" s="218">
        <v>826.8</v>
      </c>
      <c r="AN310" s="218">
        <v>815.6</v>
      </c>
      <c r="AO310" s="218">
        <v>804.3</v>
      </c>
      <c r="AP310" s="218">
        <v>792.2</v>
      </c>
      <c r="AQ310" s="218">
        <v>778.7</v>
      </c>
      <c r="AR310" s="218">
        <v>763</v>
      </c>
      <c r="AS310" s="218">
        <v>744.4</v>
      </c>
      <c r="AT310" s="218">
        <v>722.2</v>
      </c>
      <c r="AU310" s="218">
        <v>698.5</v>
      </c>
    </row>
    <row r="311" spans="2:47" ht="42" hidden="1">
      <c r="B311" s="215" t="s">
        <v>3586</v>
      </c>
      <c r="C311" s="216" t="s">
        <v>3587</v>
      </c>
      <c r="D311" s="216" t="s">
        <v>2619</v>
      </c>
      <c r="E311" s="216" t="s">
        <v>2619</v>
      </c>
      <c r="F311" s="216" t="s">
        <v>3090</v>
      </c>
      <c r="G311" s="216" t="s">
        <v>3588</v>
      </c>
      <c r="H311" s="216" t="s">
        <v>2619</v>
      </c>
      <c r="I311" s="216" t="s">
        <v>2623</v>
      </c>
      <c r="J311" s="219">
        <v>1094.9825000000001</v>
      </c>
      <c r="K311" s="219">
        <v>1052.8399999999999</v>
      </c>
      <c r="L311" s="219">
        <v>1130.9525000000001</v>
      </c>
      <c r="M311" s="219">
        <v>1160.7674999999999</v>
      </c>
      <c r="N311" s="219">
        <v>1131.0008330000001</v>
      </c>
      <c r="O311" s="219">
        <v>1100.163333</v>
      </c>
      <c r="P311" s="219">
        <v>1165.3575000000001</v>
      </c>
      <c r="Q311" s="219">
        <v>1180.2658329999999</v>
      </c>
      <c r="R311" s="219">
        <v>1143.958333</v>
      </c>
      <c r="S311" s="217">
        <v>1287.9000000000001</v>
      </c>
      <c r="T311" s="218">
        <v>1245.3</v>
      </c>
      <c r="U311" s="218">
        <v>1188.5</v>
      </c>
      <c r="V311" s="218">
        <v>1136</v>
      </c>
      <c r="W311" s="218">
        <v>1120</v>
      </c>
      <c r="X311" s="218">
        <v>1128.8</v>
      </c>
      <c r="Y311" s="218">
        <v>1110.9000000000001</v>
      </c>
      <c r="Z311" s="218">
        <v>1089.5999999999999</v>
      </c>
      <c r="AA311" s="218">
        <v>1066.5</v>
      </c>
      <c r="AB311" s="218">
        <v>1042.3</v>
      </c>
      <c r="AC311" s="218">
        <v>1017.4</v>
      </c>
      <c r="AD311" s="218">
        <v>992.8</v>
      </c>
      <c r="AE311" s="218">
        <v>968.8</v>
      </c>
      <c r="AF311" s="218">
        <v>946</v>
      </c>
      <c r="AG311" s="218">
        <v>925</v>
      </c>
      <c r="AH311" s="218">
        <v>905.7</v>
      </c>
      <c r="AI311" s="218">
        <v>888</v>
      </c>
      <c r="AJ311" s="218">
        <v>871.9</v>
      </c>
      <c r="AK311" s="218">
        <v>857.4</v>
      </c>
      <c r="AL311" s="218">
        <v>844.3</v>
      </c>
      <c r="AM311" s="218">
        <v>832.4</v>
      </c>
      <c r="AN311" s="218">
        <v>821.1</v>
      </c>
      <c r="AO311" s="218">
        <v>810.1</v>
      </c>
      <c r="AP311" s="218">
        <v>798.5</v>
      </c>
      <c r="AQ311" s="218">
        <v>785.9</v>
      </c>
      <c r="AR311" s="218">
        <v>771.5</v>
      </c>
      <c r="AS311" s="218">
        <v>754.5</v>
      </c>
      <c r="AT311" s="218">
        <v>734.3</v>
      </c>
      <c r="AU311" s="218">
        <v>710.2</v>
      </c>
    </row>
    <row r="312" spans="2:47" ht="42" hidden="1">
      <c r="B312" s="220" t="s">
        <v>3589</v>
      </c>
      <c r="C312" s="221" t="s">
        <v>3590</v>
      </c>
      <c r="D312" s="221" t="s">
        <v>2619</v>
      </c>
      <c r="E312" s="221" t="s">
        <v>2619</v>
      </c>
      <c r="F312" s="221" t="s">
        <v>3591</v>
      </c>
      <c r="G312" s="221" t="s">
        <v>3592</v>
      </c>
      <c r="H312" s="221" t="s">
        <v>2619</v>
      </c>
      <c r="I312" s="221" t="s">
        <v>2623</v>
      </c>
      <c r="J312" s="223">
        <v>54.649000000000001</v>
      </c>
      <c r="K312" s="223">
        <v>55.058999999999997</v>
      </c>
      <c r="L312" s="223">
        <v>58.96</v>
      </c>
      <c r="M312" s="223">
        <v>58.731000000000002</v>
      </c>
      <c r="N312" s="223">
        <v>59.121000000000002</v>
      </c>
      <c r="O312" s="223">
        <v>57.101999999999997</v>
      </c>
      <c r="P312" s="223">
        <v>56.298999999999999</v>
      </c>
      <c r="Q312" s="223">
        <v>57.281999999999996</v>
      </c>
      <c r="R312" s="223">
        <v>55.323</v>
      </c>
      <c r="S312" s="222">
        <v>57.2</v>
      </c>
      <c r="T312" s="218">
        <v>57.4</v>
      </c>
      <c r="U312" s="218">
        <v>57.1</v>
      </c>
      <c r="V312" s="218">
        <v>57.4</v>
      </c>
      <c r="W312" s="218">
        <v>57.4</v>
      </c>
      <c r="X312" s="218">
        <v>57.4</v>
      </c>
      <c r="Y312" s="223" t="s">
        <v>2624</v>
      </c>
      <c r="Z312" s="223" t="s">
        <v>2624</v>
      </c>
      <c r="AA312" s="223" t="s">
        <v>2624</v>
      </c>
      <c r="AB312" s="223" t="s">
        <v>2624</v>
      </c>
      <c r="AC312" s="223" t="s">
        <v>2624</v>
      </c>
      <c r="AD312" s="223" t="s">
        <v>2624</v>
      </c>
      <c r="AE312" s="223" t="s">
        <v>2624</v>
      </c>
      <c r="AF312" s="223" t="s">
        <v>2624</v>
      </c>
      <c r="AG312" s="223" t="s">
        <v>2624</v>
      </c>
      <c r="AH312" s="223" t="s">
        <v>2624</v>
      </c>
      <c r="AI312" s="223" t="s">
        <v>2624</v>
      </c>
      <c r="AJ312" s="223" t="s">
        <v>2624</v>
      </c>
      <c r="AK312" s="223" t="s">
        <v>2624</v>
      </c>
      <c r="AL312" s="223" t="s">
        <v>2624</v>
      </c>
      <c r="AM312" s="223" t="s">
        <v>2624</v>
      </c>
      <c r="AN312" s="223" t="s">
        <v>2624</v>
      </c>
      <c r="AO312" s="223" t="s">
        <v>2624</v>
      </c>
      <c r="AP312" s="223" t="s">
        <v>2624</v>
      </c>
      <c r="AQ312" s="223" t="s">
        <v>2624</v>
      </c>
      <c r="AR312" s="223" t="s">
        <v>2624</v>
      </c>
      <c r="AS312" s="223" t="s">
        <v>2624</v>
      </c>
      <c r="AT312" s="223" t="s">
        <v>2624</v>
      </c>
      <c r="AU312" s="223" t="s">
        <v>2624</v>
      </c>
    </row>
    <row r="313" spans="2:47" ht="42" hidden="1">
      <c r="B313" s="215" t="s">
        <v>3593</v>
      </c>
      <c r="C313" s="216" t="s">
        <v>3594</v>
      </c>
      <c r="D313" s="216" t="s">
        <v>2834</v>
      </c>
      <c r="E313" s="216" t="s">
        <v>2784</v>
      </c>
      <c r="F313" s="216" t="s">
        <v>3591</v>
      </c>
      <c r="G313" s="216" t="s">
        <v>3595</v>
      </c>
      <c r="H313" s="216" t="s">
        <v>3225</v>
      </c>
      <c r="I313" s="216" t="s">
        <v>2623</v>
      </c>
      <c r="J313" s="219">
        <v>305.61291199999999</v>
      </c>
      <c r="K313" s="219">
        <v>315.07118800000001</v>
      </c>
      <c r="L313" s="219">
        <v>310.564573</v>
      </c>
      <c r="M313" s="219">
        <v>290.66297800000001</v>
      </c>
      <c r="N313" s="219">
        <v>338.48587300000003</v>
      </c>
      <c r="O313" s="219">
        <v>345.36239</v>
      </c>
      <c r="P313" s="219">
        <v>305.23784000000001</v>
      </c>
      <c r="Q313" s="219">
        <v>293.14306599999998</v>
      </c>
      <c r="R313" s="219">
        <v>355.97828000000004</v>
      </c>
      <c r="S313" s="217">
        <v>365.75749999999999</v>
      </c>
      <c r="T313" s="218">
        <v>360.35629999999998</v>
      </c>
      <c r="U313" s="218">
        <v>402.19640000000004</v>
      </c>
      <c r="V313" s="218">
        <v>445.75820000000004</v>
      </c>
      <c r="W313" s="218">
        <v>483.21440000000001</v>
      </c>
      <c r="X313" s="218">
        <v>501.51690000000002</v>
      </c>
      <c r="Y313" s="219" t="s">
        <v>2624</v>
      </c>
      <c r="Z313" s="219" t="s">
        <v>2624</v>
      </c>
      <c r="AA313" s="219" t="s">
        <v>2624</v>
      </c>
      <c r="AB313" s="219" t="s">
        <v>2624</v>
      </c>
      <c r="AC313" s="219" t="s">
        <v>2624</v>
      </c>
      <c r="AD313" s="219" t="s">
        <v>2624</v>
      </c>
      <c r="AE313" s="219" t="s">
        <v>2624</v>
      </c>
      <c r="AF313" s="219" t="s">
        <v>2624</v>
      </c>
      <c r="AG313" s="219" t="s">
        <v>2624</v>
      </c>
      <c r="AH313" s="219" t="s">
        <v>2624</v>
      </c>
      <c r="AI313" s="219" t="s">
        <v>2624</v>
      </c>
      <c r="AJ313" s="219" t="s">
        <v>2624</v>
      </c>
      <c r="AK313" s="219" t="s">
        <v>2624</v>
      </c>
      <c r="AL313" s="219" t="s">
        <v>2624</v>
      </c>
      <c r="AM313" s="219" t="s">
        <v>2624</v>
      </c>
      <c r="AN313" s="219" t="s">
        <v>2624</v>
      </c>
      <c r="AO313" s="219" t="s">
        <v>2624</v>
      </c>
      <c r="AP313" s="219" t="s">
        <v>2624</v>
      </c>
      <c r="AQ313" s="219" t="s">
        <v>2624</v>
      </c>
      <c r="AR313" s="219" t="s">
        <v>2624</v>
      </c>
      <c r="AS313" s="219" t="s">
        <v>2624</v>
      </c>
      <c r="AT313" s="219" t="s">
        <v>2624</v>
      </c>
      <c r="AU313" s="219" t="s">
        <v>2624</v>
      </c>
    </row>
    <row r="314" spans="2:47" ht="42" hidden="1">
      <c r="B314" s="220" t="s">
        <v>3596</v>
      </c>
      <c r="C314" s="221" t="s">
        <v>3597</v>
      </c>
      <c r="D314" s="221" t="s">
        <v>2619</v>
      </c>
      <c r="E314" s="221" t="s">
        <v>2619</v>
      </c>
      <c r="F314" s="221" t="s">
        <v>3591</v>
      </c>
      <c r="G314" s="221" t="s">
        <v>3598</v>
      </c>
      <c r="H314" s="221" t="s">
        <v>2619</v>
      </c>
      <c r="I314" s="221" t="s">
        <v>2623</v>
      </c>
      <c r="J314" s="223">
        <v>11.832000000000001</v>
      </c>
      <c r="K314" s="223">
        <v>11.826000000000001</v>
      </c>
      <c r="L314" s="223">
        <v>11.185</v>
      </c>
      <c r="M314" s="223">
        <v>12.013999999999999</v>
      </c>
      <c r="N314" s="223">
        <v>12.316000000000001</v>
      </c>
      <c r="O314" s="223">
        <v>13.340999999999999</v>
      </c>
      <c r="P314" s="223">
        <v>13.65</v>
      </c>
      <c r="Q314" s="223">
        <v>14.499000000000001</v>
      </c>
      <c r="R314" s="223">
        <v>15.701000000000001</v>
      </c>
      <c r="S314" s="222">
        <v>12.5</v>
      </c>
      <c r="T314" s="218">
        <v>12.4</v>
      </c>
      <c r="U314" s="218">
        <v>12.3</v>
      </c>
      <c r="V314" s="218">
        <v>12.5</v>
      </c>
      <c r="W314" s="218">
        <v>12.5</v>
      </c>
      <c r="X314" s="218">
        <v>12.5</v>
      </c>
      <c r="Y314" s="223" t="s">
        <v>2624</v>
      </c>
      <c r="Z314" s="223" t="s">
        <v>2624</v>
      </c>
      <c r="AA314" s="223" t="s">
        <v>2624</v>
      </c>
      <c r="AB314" s="223" t="s">
        <v>2624</v>
      </c>
      <c r="AC314" s="223" t="s">
        <v>2624</v>
      </c>
      <c r="AD314" s="223" t="s">
        <v>2624</v>
      </c>
      <c r="AE314" s="223" t="s">
        <v>2624</v>
      </c>
      <c r="AF314" s="223" t="s">
        <v>2624</v>
      </c>
      <c r="AG314" s="223" t="s">
        <v>2624</v>
      </c>
      <c r="AH314" s="223" t="s">
        <v>2624</v>
      </c>
      <c r="AI314" s="223" t="s">
        <v>2624</v>
      </c>
      <c r="AJ314" s="223" t="s">
        <v>2624</v>
      </c>
      <c r="AK314" s="223" t="s">
        <v>2624</v>
      </c>
      <c r="AL314" s="223" t="s">
        <v>2624</v>
      </c>
      <c r="AM314" s="223" t="s">
        <v>2624</v>
      </c>
      <c r="AN314" s="223" t="s">
        <v>2624</v>
      </c>
      <c r="AO314" s="223" t="s">
        <v>2624</v>
      </c>
      <c r="AP314" s="223" t="s">
        <v>2624</v>
      </c>
      <c r="AQ314" s="223" t="s">
        <v>2624</v>
      </c>
      <c r="AR314" s="223" t="s">
        <v>2624</v>
      </c>
      <c r="AS314" s="223" t="s">
        <v>2624</v>
      </c>
      <c r="AT314" s="223" t="s">
        <v>2624</v>
      </c>
      <c r="AU314" s="223" t="s">
        <v>2624</v>
      </c>
    </row>
    <row r="315" spans="2:47" ht="42" hidden="1">
      <c r="B315" s="215" t="s">
        <v>3599</v>
      </c>
      <c r="C315" s="216" t="s">
        <v>3600</v>
      </c>
      <c r="D315" s="216" t="s">
        <v>2834</v>
      </c>
      <c r="E315" s="216" t="s">
        <v>2784</v>
      </c>
      <c r="F315" s="216" t="s">
        <v>3591</v>
      </c>
      <c r="G315" s="216" t="s">
        <v>3601</v>
      </c>
      <c r="H315" s="216" t="s">
        <v>3225</v>
      </c>
      <c r="I315" s="216" t="s">
        <v>2623</v>
      </c>
      <c r="J315" s="219">
        <v>66.167248999999998</v>
      </c>
      <c r="K315" s="219">
        <v>67.671408999999997</v>
      </c>
      <c r="L315" s="219">
        <v>58.914438000000004</v>
      </c>
      <c r="M315" s="219">
        <v>59.457731000000003</v>
      </c>
      <c r="N315" s="219">
        <v>70.511645999999999</v>
      </c>
      <c r="O315" s="219">
        <v>80.68811500000001</v>
      </c>
      <c r="P315" s="219">
        <v>74.006776000000002</v>
      </c>
      <c r="Q315" s="219">
        <v>74.197783000000001</v>
      </c>
      <c r="R315" s="219">
        <v>101.027931</v>
      </c>
      <c r="S315" s="217">
        <v>79.929500000000004</v>
      </c>
      <c r="T315" s="218">
        <v>77.847000000000008</v>
      </c>
      <c r="U315" s="218">
        <v>86.637699999999995</v>
      </c>
      <c r="V315" s="218">
        <v>97.072800000000001</v>
      </c>
      <c r="W315" s="218">
        <v>105.2296</v>
      </c>
      <c r="X315" s="218">
        <v>109.2153</v>
      </c>
      <c r="Y315" s="219" t="s">
        <v>2624</v>
      </c>
      <c r="Z315" s="219" t="s">
        <v>2624</v>
      </c>
      <c r="AA315" s="219" t="s">
        <v>2624</v>
      </c>
      <c r="AB315" s="219" t="s">
        <v>2624</v>
      </c>
      <c r="AC315" s="219" t="s">
        <v>2624</v>
      </c>
      <c r="AD315" s="219" t="s">
        <v>2624</v>
      </c>
      <c r="AE315" s="219" t="s">
        <v>2624</v>
      </c>
      <c r="AF315" s="219" t="s">
        <v>2624</v>
      </c>
      <c r="AG315" s="219" t="s">
        <v>2624</v>
      </c>
      <c r="AH315" s="219" t="s">
        <v>2624</v>
      </c>
      <c r="AI315" s="219" t="s">
        <v>2624</v>
      </c>
      <c r="AJ315" s="219" t="s">
        <v>2624</v>
      </c>
      <c r="AK315" s="219" t="s">
        <v>2624</v>
      </c>
      <c r="AL315" s="219" t="s">
        <v>2624</v>
      </c>
      <c r="AM315" s="219" t="s">
        <v>2624</v>
      </c>
      <c r="AN315" s="219" t="s">
        <v>2624</v>
      </c>
      <c r="AO315" s="219" t="s">
        <v>2624</v>
      </c>
      <c r="AP315" s="219" t="s">
        <v>2624</v>
      </c>
      <c r="AQ315" s="219" t="s">
        <v>2624</v>
      </c>
      <c r="AR315" s="219" t="s">
        <v>2624</v>
      </c>
      <c r="AS315" s="219" t="s">
        <v>2624</v>
      </c>
      <c r="AT315" s="219" t="s">
        <v>2624</v>
      </c>
      <c r="AU315" s="219" t="s">
        <v>2624</v>
      </c>
    </row>
    <row r="316" spans="2:47" ht="42" hidden="1">
      <c r="B316" s="220" t="s">
        <v>3602</v>
      </c>
      <c r="C316" s="221" t="s">
        <v>3603</v>
      </c>
      <c r="D316" s="221" t="s">
        <v>2619</v>
      </c>
      <c r="E316" s="221" t="s">
        <v>2619</v>
      </c>
      <c r="F316" s="221" t="s">
        <v>3591</v>
      </c>
      <c r="G316" s="221" t="s">
        <v>3604</v>
      </c>
      <c r="H316" s="221" t="s">
        <v>2619</v>
      </c>
      <c r="I316" s="221" t="s">
        <v>2623</v>
      </c>
      <c r="J316" s="223">
        <v>12.819000000000001</v>
      </c>
      <c r="K316" s="223">
        <v>13.215999999999999</v>
      </c>
      <c r="L316" s="223">
        <v>12.760999999999999</v>
      </c>
      <c r="M316" s="223">
        <v>13.095000000000001</v>
      </c>
      <c r="N316" s="223">
        <v>12.532</v>
      </c>
      <c r="O316" s="223">
        <v>12.22</v>
      </c>
      <c r="P316" s="223">
        <v>12.66</v>
      </c>
      <c r="Q316" s="223">
        <v>12.093999999999999</v>
      </c>
      <c r="R316" s="223">
        <v>12.366</v>
      </c>
      <c r="S316" s="222">
        <v>12</v>
      </c>
      <c r="T316" s="218">
        <v>12</v>
      </c>
      <c r="U316" s="218">
        <v>12</v>
      </c>
      <c r="V316" s="218">
        <v>12</v>
      </c>
      <c r="W316" s="218">
        <v>12</v>
      </c>
      <c r="X316" s="218">
        <v>12</v>
      </c>
      <c r="Y316" s="223" t="s">
        <v>2624</v>
      </c>
      <c r="Z316" s="223" t="s">
        <v>2624</v>
      </c>
      <c r="AA316" s="223" t="s">
        <v>2624</v>
      </c>
      <c r="AB316" s="223" t="s">
        <v>2624</v>
      </c>
      <c r="AC316" s="223" t="s">
        <v>2624</v>
      </c>
      <c r="AD316" s="223" t="s">
        <v>2624</v>
      </c>
      <c r="AE316" s="223" t="s">
        <v>2624</v>
      </c>
      <c r="AF316" s="223" t="s">
        <v>2624</v>
      </c>
      <c r="AG316" s="223" t="s">
        <v>2624</v>
      </c>
      <c r="AH316" s="223" t="s">
        <v>2624</v>
      </c>
      <c r="AI316" s="223" t="s">
        <v>2624</v>
      </c>
      <c r="AJ316" s="223" t="s">
        <v>2624</v>
      </c>
      <c r="AK316" s="223" t="s">
        <v>2624</v>
      </c>
      <c r="AL316" s="223" t="s">
        <v>2624</v>
      </c>
      <c r="AM316" s="223" t="s">
        <v>2624</v>
      </c>
      <c r="AN316" s="223" t="s">
        <v>2624</v>
      </c>
      <c r="AO316" s="223" t="s">
        <v>2624</v>
      </c>
      <c r="AP316" s="223" t="s">
        <v>2624</v>
      </c>
      <c r="AQ316" s="223" t="s">
        <v>2624</v>
      </c>
      <c r="AR316" s="223" t="s">
        <v>2624</v>
      </c>
      <c r="AS316" s="223" t="s">
        <v>2624</v>
      </c>
      <c r="AT316" s="223" t="s">
        <v>2624</v>
      </c>
      <c r="AU316" s="223" t="s">
        <v>2624</v>
      </c>
    </row>
    <row r="317" spans="2:47" ht="42" hidden="1">
      <c r="B317" s="215" t="s">
        <v>3605</v>
      </c>
      <c r="C317" s="216" t="s">
        <v>3606</v>
      </c>
      <c r="D317" s="216" t="s">
        <v>2834</v>
      </c>
      <c r="E317" s="216" t="s">
        <v>2784</v>
      </c>
      <c r="F317" s="216" t="s">
        <v>3591</v>
      </c>
      <c r="G317" s="216" t="s">
        <v>3607</v>
      </c>
      <c r="H317" s="216" t="s">
        <v>3225</v>
      </c>
      <c r="I317" s="216" t="s">
        <v>2623</v>
      </c>
      <c r="J317" s="219">
        <v>71.686565000000002</v>
      </c>
      <c r="K317" s="219">
        <v>75.627528000000012</v>
      </c>
      <c r="L317" s="219">
        <v>67.217748999999998</v>
      </c>
      <c r="M317" s="219">
        <v>64.807389000000001</v>
      </c>
      <c r="N317" s="219">
        <v>71.749082999999999</v>
      </c>
      <c r="O317" s="219">
        <v>73.907431000000003</v>
      </c>
      <c r="P317" s="219">
        <v>68.639551000000012</v>
      </c>
      <c r="Q317" s="219">
        <v>61.892541000000001</v>
      </c>
      <c r="R317" s="219">
        <v>79.570480000000003</v>
      </c>
      <c r="S317" s="217">
        <v>76.732300000000009</v>
      </c>
      <c r="T317" s="218">
        <v>75.335800000000006</v>
      </c>
      <c r="U317" s="218">
        <v>84.524600000000007</v>
      </c>
      <c r="V317" s="218">
        <v>93.189899999999994</v>
      </c>
      <c r="W317" s="218">
        <v>101.0204</v>
      </c>
      <c r="X317" s="218">
        <v>104.8467</v>
      </c>
      <c r="Y317" s="219" t="s">
        <v>2624</v>
      </c>
      <c r="Z317" s="219" t="s">
        <v>2624</v>
      </c>
      <c r="AA317" s="219" t="s">
        <v>2624</v>
      </c>
      <c r="AB317" s="219" t="s">
        <v>2624</v>
      </c>
      <c r="AC317" s="219" t="s">
        <v>2624</v>
      </c>
      <c r="AD317" s="219" t="s">
        <v>2624</v>
      </c>
      <c r="AE317" s="219" t="s">
        <v>2624</v>
      </c>
      <c r="AF317" s="219" t="s">
        <v>2624</v>
      </c>
      <c r="AG317" s="219" t="s">
        <v>2624</v>
      </c>
      <c r="AH317" s="219" t="s">
        <v>2624</v>
      </c>
      <c r="AI317" s="219" t="s">
        <v>2624</v>
      </c>
      <c r="AJ317" s="219" t="s">
        <v>2624</v>
      </c>
      <c r="AK317" s="219" t="s">
        <v>2624</v>
      </c>
      <c r="AL317" s="219" t="s">
        <v>2624</v>
      </c>
      <c r="AM317" s="219" t="s">
        <v>2624</v>
      </c>
      <c r="AN317" s="219" t="s">
        <v>2624</v>
      </c>
      <c r="AO317" s="219" t="s">
        <v>2624</v>
      </c>
      <c r="AP317" s="219" t="s">
        <v>2624</v>
      </c>
      <c r="AQ317" s="219" t="s">
        <v>2624</v>
      </c>
      <c r="AR317" s="219" t="s">
        <v>2624</v>
      </c>
      <c r="AS317" s="219" t="s">
        <v>2624</v>
      </c>
      <c r="AT317" s="219" t="s">
        <v>2624</v>
      </c>
      <c r="AU317" s="219" t="s">
        <v>2624</v>
      </c>
    </row>
    <row r="318" spans="2:47" ht="42" hidden="1">
      <c r="B318" s="220" t="s">
        <v>3608</v>
      </c>
      <c r="C318" s="221" t="s">
        <v>3609</v>
      </c>
      <c r="D318" s="221" t="s">
        <v>2619</v>
      </c>
      <c r="E318" s="221" t="s">
        <v>2619</v>
      </c>
      <c r="F318" s="221" t="s">
        <v>3591</v>
      </c>
      <c r="G318" s="221" t="s">
        <v>3610</v>
      </c>
      <c r="H318" s="221" t="s">
        <v>2619</v>
      </c>
      <c r="I318" s="221" t="s">
        <v>2623</v>
      </c>
      <c r="J318" s="223">
        <v>8.532</v>
      </c>
      <c r="K318" s="223">
        <v>8.3539999999999992</v>
      </c>
      <c r="L318" s="223">
        <v>8.3550000000000004</v>
      </c>
      <c r="M318" s="223">
        <v>8.0060000000000002</v>
      </c>
      <c r="N318" s="223">
        <v>7.32</v>
      </c>
      <c r="O318" s="223">
        <v>6.8780000000000001</v>
      </c>
      <c r="P318" s="223">
        <v>6.8120000000000003</v>
      </c>
      <c r="Q318" s="223">
        <v>8.1080000000000005</v>
      </c>
      <c r="R318" s="223">
        <v>7.4939999999999998</v>
      </c>
      <c r="S318" s="222">
        <v>9.1999999999999993</v>
      </c>
      <c r="T318" s="218">
        <v>9.3000000000000007</v>
      </c>
      <c r="U318" s="218">
        <v>9</v>
      </c>
      <c r="V318" s="218">
        <v>9.1999999999999993</v>
      </c>
      <c r="W318" s="218">
        <v>9.1999999999999993</v>
      </c>
      <c r="X318" s="218">
        <v>9.1999999999999993</v>
      </c>
      <c r="Y318" s="223" t="s">
        <v>2624</v>
      </c>
      <c r="Z318" s="223" t="s">
        <v>2624</v>
      </c>
      <c r="AA318" s="223" t="s">
        <v>2624</v>
      </c>
      <c r="AB318" s="223" t="s">
        <v>2624</v>
      </c>
      <c r="AC318" s="223" t="s">
        <v>2624</v>
      </c>
      <c r="AD318" s="223" t="s">
        <v>2624</v>
      </c>
      <c r="AE318" s="223" t="s">
        <v>2624</v>
      </c>
      <c r="AF318" s="223" t="s">
        <v>2624</v>
      </c>
      <c r="AG318" s="223" t="s">
        <v>2624</v>
      </c>
      <c r="AH318" s="223" t="s">
        <v>2624</v>
      </c>
      <c r="AI318" s="223" t="s">
        <v>2624</v>
      </c>
      <c r="AJ318" s="223" t="s">
        <v>2624</v>
      </c>
      <c r="AK318" s="223" t="s">
        <v>2624</v>
      </c>
      <c r="AL318" s="223" t="s">
        <v>2624</v>
      </c>
      <c r="AM318" s="223" t="s">
        <v>2624</v>
      </c>
      <c r="AN318" s="223" t="s">
        <v>2624</v>
      </c>
      <c r="AO318" s="223" t="s">
        <v>2624</v>
      </c>
      <c r="AP318" s="223" t="s">
        <v>2624</v>
      </c>
      <c r="AQ318" s="223" t="s">
        <v>2624</v>
      </c>
      <c r="AR318" s="223" t="s">
        <v>2624</v>
      </c>
      <c r="AS318" s="223" t="s">
        <v>2624</v>
      </c>
      <c r="AT318" s="223" t="s">
        <v>2624</v>
      </c>
      <c r="AU318" s="223" t="s">
        <v>2624</v>
      </c>
    </row>
    <row r="319" spans="2:47" ht="42" hidden="1">
      <c r="B319" s="215" t="s">
        <v>3611</v>
      </c>
      <c r="C319" s="216" t="s">
        <v>3612</v>
      </c>
      <c r="D319" s="216" t="s">
        <v>2834</v>
      </c>
      <c r="E319" s="216" t="s">
        <v>2784</v>
      </c>
      <c r="F319" s="216" t="s">
        <v>3591</v>
      </c>
      <c r="G319" s="216" t="s">
        <v>3613</v>
      </c>
      <c r="H319" s="216" t="s">
        <v>3225</v>
      </c>
      <c r="I319" s="216" t="s">
        <v>2623</v>
      </c>
      <c r="J319" s="219">
        <v>47.715654000000001</v>
      </c>
      <c r="K319" s="219">
        <v>47.802612000000003</v>
      </c>
      <c r="L319" s="219">
        <v>44.007042000000006</v>
      </c>
      <c r="M319" s="219">
        <v>39.622236000000001</v>
      </c>
      <c r="N319" s="219">
        <v>41.908595999999996</v>
      </c>
      <c r="O319" s="219">
        <v>41.597644000000003</v>
      </c>
      <c r="P319" s="219">
        <v>36.933184000000004</v>
      </c>
      <c r="Q319" s="219">
        <v>41.493741999999997</v>
      </c>
      <c r="R319" s="219">
        <v>48.221089999999997</v>
      </c>
      <c r="S319" s="217">
        <v>58.828099999999999</v>
      </c>
      <c r="T319" s="218">
        <v>58.385300000000001</v>
      </c>
      <c r="U319" s="218">
        <v>63.393500000000003</v>
      </c>
      <c r="V319" s="218">
        <v>71.445600000000013</v>
      </c>
      <c r="W319" s="218">
        <v>77.448999999999998</v>
      </c>
      <c r="X319" s="218">
        <v>80.382500000000007</v>
      </c>
      <c r="Y319" s="219" t="s">
        <v>2624</v>
      </c>
      <c r="Z319" s="219" t="s">
        <v>2624</v>
      </c>
      <c r="AA319" s="219" t="s">
        <v>2624</v>
      </c>
      <c r="AB319" s="219" t="s">
        <v>2624</v>
      </c>
      <c r="AC319" s="219" t="s">
        <v>2624</v>
      </c>
      <c r="AD319" s="219" t="s">
        <v>2624</v>
      </c>
      <c r="AE319" s="219" t="s">
        <v>2624</v>
      </c>
      <c r="AF319" s="219" t="s">
        <v>2624</v>
      </c>
      <c r="AG319" s="219" t="s">
        <v>2624</v>
      </c>
      <c r="AH319" s="219" t="s">
        <v>2624</v>
      </c>
      <c r="AI319" s="219" t="s">
        <v>2624</v>
      </c>
      <c r="AJ319" s="219" t="s">
        <v>2624</v>
      </c>
      <c r="AK319" s="219" t="s">
        <v>2624</v>
      </c>
      <c r="AL319" s="219" t="s">
        <v>2624</v>
      </c>
      <c r="AM319" s="219" t="s">
        <v>2624</v>
      </c>
      <c r="AN319" s="219" t="s">
        <v>2624</v>
      </c>
      <c r="AO319" s="219" t="s">
        <v>2624</v>
      </c>
      <c r="AP319" s="219" t="s">
        <v>2624</v>
      </c>
      <c r="AQ319" s="219" t="s">
        <v>2624</v>
      </c>
      <c r="AR319" s="219" t="s">
        <v>2624</v>
      </c>
      <c r="AS319" s="219" t="s">
        <v>2624</v>
      </c>
      <c r="AT319" s="219" t="s">
        <v>2624</v>
      </c>
      <c r="AU319" s="219" t="s">
        <v>2624</v>
      </c>
    </row>
    <row r="320" spans="2:47" ht="147" hidden="1">
      <c r="B320" s="220" t="s">
        <v>3614</v>
      </c>
      <c r="C320" s="221" t="s">
        <v>3615</v>
      </c>
      <c r="D320" s="221" t="s">
        <v>2834</v>
      </c>
      <c r="E320" s="221" t="s">
        <v>2784</v>
      </c>
      <c r="F320" s="221" t="s">
        <v>2869</v>
      </c>
      <c r="G320" s="221" t="s">
        <v>3616</v>
      </c>
      <c r="H320" s="221" t="s">
        <v>2871</v>
      </c>
      <c r="I320" s="221" t="s">
        <v>2623</v>
      </c>
      <c r="J320" s="222">
        <v>29.818300000000001</v>
      </c>
      <c r="K320" s="222">
        <v>29.215299999999999</v>
      </c>
      <c r="L320" s="222">
        <v>23.428000000000001</v>
      </c>
      <c r="M320" s="222">
        <v>21.9129</v>
      </c>
      <c r="N320" s="222">
        <v>25.8611</v>
      </c>
      <c r="O320" s="222">
        <v>28.601800000000001</v>
      </c>
      <c r="P320" s="222">
        <v>26.422900000000002</v>
      </c>
      <c r="Q320" s="222">
        <v>24.231300000000001</v>
      </c>
      <c r="R320" s="222">
        <v>31.795000000000002</v>
      </c>
      <c r="S320" s="222">
        <v>35.226199999999999</v>
      </c>
      <c r="T320" s="218">
        <v>32.4803</v>
      </c>
      <c r="U320" s="218">
        <v>36.241900000000001</v>
      </c>
      <c r="V320" s="218">
        <v>40.179600000000001</v>
      </c>
      <c r="W320" s="218">
        <v>43.474800000000002</v>
      </c>
      <c r="X320" s="218">
        <v>45.270900000000005</v>
      </c>
      <c r="Y320" s="223" t="s">
        <v>2624</v>
      </c>
      <c r="Z320" s="223" t="s">
        <v>2624</v>
      </c>
      <c r="AA320" s="223" t="s">
        <v>2624</v>
      </c>
      <c r="AB320" s="223" t="s">
        <v>2624</v>
      </c>
      <c r="AC320" s="223" t="s">
        <v>2624</v>
      </c>
      <c r="AD320" s="223" t="s">
        <v>2624</v>
      </c>
      <c r="AE320" s="223" t="s">
        <v>2624</v>
      </c>
      <c r="AF320" s="223" t="s">
        <v>2624</v>
      </c>
      <c r="AG320" s="223" t="s">
        <v>2624</v>
      </c>
      <c r="AH320" s="223" t="s">
        <v>2624</v>
      </c>
      <c r="AI320" s="223" t="s">
        <v>2624</v>
      </c>
      <c r="AJ320" s="223" t="s">
        <v>2624</v>
      </c>
      <c r="AK320" s="223" t="s">
        <v>2624</v>
      </c>
      <c r="AL320" s="223" t="s">
        <v>2624</v>
      </c>
      <c r="AM320" s="223" t="s">
        <v>2624</v>
      </c>
      <c r="AN320" s="223" t="s">
        <v>2624</v>
      </c>
      <c r="AO320" s="223" t="s">
        <v>2624</v>
      </c>
      <c r="AP320" s="223" t="s">
        <v>2624</v>
      </c>
      <c r="AQ320" s="223" t="s">
        <v>2624</v>
      </c>
      <c r="AR320" s="223" t="s">
        <v>2624</v>
      </c>
      <c r="AS320" s="223" t="s">
        <v>2624</v>
      </c>
      <c r="AT320" s="223" t="s">
        <v>2624</v>
      </c>
      <c r="AU320" s="223" t="s">
        <v>2624</v>
      </c>
    </row>
    <row r="321" spans="2:47" ht="31.5" hidden="1">
      <c r="B321" s="215" t="s">
        <v>3617</v>
      </c>
      <c r="C321" s="216" t="s">
        <v>3618</v>
      </c>
      <c r="D321" s="216" t="s">
        <v>2619</v>
      </c>
      <c r="E321" s="216" t="s">
        <v>2619</v>
      </c>
      <c r="F321" s="216" t="s">
        <v>2776</v>
      </c>
      <c r="G321" s="216" t="s">
        <v>3619</v>
      </c>
      <c r="H321" s="216" t="s">
        <v>2619</v>
      </c>
      <c r="I321" s="216" t="s">
        <v>2623</v>
      </c>
      <c r="J321" s="219">
        <v>-4.819</v>
      </c>
      <c r="K321" s="219">
        <v>-4.8810000000000002</v>
      </c>
      <c r="L321" s="219">
        <v>-4.8769999999999998</v>
      </c>
      <c r="M321" s="219">
        <v>-4.2569999999999997</v>
      </c>
      <c r="N321" s="219">
        <v>4.9560000000000004</v>
      </c>
      <c r="O321" s="219">
        <v>1.343</v>
      </c>
      <c r="P321" s="219">
        <v>-4.7649999999999997</v>
      </c>
      <c r="Q321" s="219">
        <v>-5.0229999999999997</v>
      </c>
      <c r="R321" s="219">
        <v>11.336</v>
      </c>
      <c r="S321" s="217">
        <v>13.6</v>
      </c>
      <c r="T321" s="218">
        <v>-3.6</v>
      </c>
      <c r="U321" s="218">
        <v>0</v>
      </c>
      <c r="V321" s="218">
        <v>0.6</v>
      </c>
      <c r="W321" s="218">
        <v>1.3</v>
      </c>
      <c r="X321" s="218">
        <v>2.2999999999999998</v>
      </c>
      <c r="Y321" s="218">
        <v>2.6</v>
      </c>
      <c r="Z321" s="218">
        <v>2.6</v>
      </c>
      <c r="AA321" s="218">
        <v>2.5</v>
      </c>
      <c r="AB321" s="218">
        <v>2.5</v>
      </c>
      <c r="AC321" s="218">
        <v>2.6</v>
      </c>
      <c r="AD321" s="218">
        <v>2.6</v>
      </c>
      <c r="AE321" s="218">
        <v>2.5</v>
      </c>
      <c r="AF321" s="218">
        <v>2.5</v>
      </c>
      <c r="AG321" s="218">
        <v>2.5</v>
      </c>
      <c r="AH321" s="218">
        <v>2.6</v>
      </c>
      <c r="AI321" s="218">
        <v>2.6</v>
      </c>
      <c r="AJ321" s="218">
        <v>2.6</v>
      </c>
      <c r="AK321" s="218">
        <v>2.4</v>
      </c>
      <c r="AL321" s="218">
        <v>2.2999999999999998</v>
      </c>
      <c r="AM321" s="218">
        <v>2.2999999999999998</v>
      </c>
      <c r="AN321" s="218">
        <v>2.2999999999999998</v>
      </c>
      <c r="AO321" s="218">
        <v>2.2999999999999998</v>
      </c>
      <c r="AP321" s="218">
        <v>2.2999999999999998</v>
      </c>
      <c r="AQ321" s="218">
        <v>2.2999999999999998</v>
      </c>
      <c r="AR321" s="218">
        <v>2.2999999999999998</v>
      </c>
      <c r="AS321" s="218">
        <v>2.2999999999999998</v>
      </c>
      <c r="AT321" s="218">
        <v>2.2999999999999998</v>
      </c>
      <c r="AU321" s="218">
        <v>2.2999999999999998</v>
      </c>
    </row>
    <row r="322" spans="2:47" ht="31.5" hidden="1">
      <c r="B322" s="220" t="s">
        <v>3620</v>
      </c>
      <c r="C322" s="221" t="s">
        <v>3621</v>
      </c>
      <c r="D322" s="221" t="s">
        <v>2619</v>
      </c>
      <c r="E322" s="221" t="s">
        <v>2619</v>
      </c>
      <c r="F322" s="221" t="s">
        <v>2776</v>
      </c>
      <c r="G322" s="221" t="s">
        <v>3622</v>
      </c>
      <c r="H322" s="221" t="s">
        <v>2619</v>
      </c>
      <c r="I322" s="221" t="s">
        <v>2623</v>
      </c>
      <c r="J322" s="223">
        <v>97.471999999999994</v>
      </c>
      <c r="K322" s="223">
        <v>92.713999999999999</v>
      </c>
      <c r="L322" s="223">
        <v>88.191999999999993</v>
      </c>
      <c r="M322" s="223">
        <v>84.438000000000002</v>
      </c>
      <c r="N322" s="223">
        <v>88.622</v>
      </c>
      <c r="O322" s="223">
        <v>89.813000000000002</v>
      </c>
      <c r="P322" s="223">
        <v>85.533000000000001</v>
      </c>
      <c r="Q322" s="223">
        <v>81.236000000000004</v>
      </c>
      <c r="R322" s="223">
        <v>90.444999999999993</v>
      </c>
      <c r="S322" s="222">
        <v>102.7</v>
      </c>
      <c r="T322" s="218">
        <v>99</v>
      </c>
      <c r="U322" s="218">
        <v>99</v>
      </c>
      <c r="V322" s="218">
        <v>99.7</v>
      </c>
      <c r="W322" s="218">
        <v>101</v>
      </c>
      <c r="X322" s="218">
        <v>103.2</v>
      </c>
      <c r="Y322" s="218">
        <v>105.9</v>
      </c>
      <c r="Z322" s="218">
        <v>108.7</v>
      </c>
      <c r="AA322" s="218">
        <v>111.4</v>
      </c>
      <c r="AB322" s="218">
        <v>114.2</v>
      </c>
      <c r="AC322" s="218">
        <v>117.1</v>
      </c>
      <c r="AD322" s="218">
        <v>120.2</v>
      </c>
      <c r="AE322" s="218">
        <v>123.2</v>
      </c>
      <c r="AF322" s="218">
        <v>126.2</v>
      </c>
      <c r="AG322" s="218">
        <v>129.4</v>
      </c>
      <c r="AH322" s="218">
        <v>132.69999999999999</v>
      </c>
      <c r="AI322" s="218">
        <v>136.1</v>
      </c>
      <c r="AJ322" s="218">
        <v>139.6</v>
      </c>
      <c r="AK322" s="218">
        <v>142.9</v>
      </c>
      <c r="AL322" s="218">
        <v>146.30000000000001</v>
      </c>
      <c r="AM322" s="218">
        <v>149.69999999999999</v>
      </c>
      <c r="AN322" s="218">
        <v>153.19999999999999</v>
      </c>
      <c r="AO322" s="218">
        <v>156.69999999999999</v>
      </c>
      <c r="AP322" s="218">
        <v>160.19999999999999</v>
      </c>
      <c r="AQ322" s="218">
        <v>163.9</v>
      </c>
      <c r="AR322" s="218">
        <v>167.6</v>
      </c>
      <c r="AS322" s="218">
        <v>171.5</v>
      </c>
      <c r="AT322" s="218">
        <v>175.4</v>
      </c>
      <c r="AU322" s="218">
        <v>179.5</v>
      </c>
    </row>
    <row r="323" spans="2:47" ht="31.5" hidden="1">
      <c r="B323" s="215" t="s">
        <v>3623</v>
      </c>
      <c r="C323" s="216" t="s">
        <v>3624</v>
      </c>
      <c r="D323" s="216" t="s">
        <v>2619</v>
      </c>
      <c r="E323" s="216" t="s">
        <v>2619</v>
      </c>
      <c r="F323" s="216" t="s">
        <v>3348</v>
      </c>
      <c r="G323" s="216" t="s">
        <v>3625</v>
      </c>
      <c r="H323" s="216" t="s">
        <v>2619</v>
      </c>
      <c r="I323" s="216" t="s">
        <v>2623</v>
      </c>
      <c r="J323" s="219">
        <v>26.065999999999999</v>
      </c>
      <c r="K323" s="219">
        <v>25.370999999999999</v>
      </c>
      <c r="L323" s="219">
        <v>26.033000000000001</v>
      </c>
      <c r="M323" s="219">
        <v>25.097000000000001</v>
      </c>
      <c r="N323" s="219">
        <v>25.120999999999999</v>
      </c>
      <c r="O323" s="219">
        <v>26.773</v>
      </c>
      <c r="P323" s="219">
        <v>25.114999999999998</v>
      </c>
      <c r="Q323" s="219">
        <v>25.861999999999998</v>
      </c>
      <c r="R323" s="219">
        <v>25.280999999999999</v>
      </c>
      <c r="S323" s="219" t="s">
        <v>2624</v>
      </c>
      <c r="T323" s="219" t="s">
        <v>2624</v>
      </c>
      <c r="U323" s="219" t="s">
        <v>2624</v>
      </c>
      <c r="V323" s="219" t="s">
        <v>2624</v>
      </c>
      <c r="W323" s="219" t="s">
        <v>2624</v>
      </c>
      <c r="X323" s="219" t="s">
        <v>2624</v>
      </c>
      <c r="Y323" s="219" t="s">
        <v>2624</v>
      </c>
      <c r="Z323" s="219" t="s">
        <v>2624</v>
      </c>
      <c r="AA323" s="219" t="s">
        <v>2624</v>
      </c>
      <c r="AB323" s="219" t="s">
        <v>2624</v>
      </c>
      <c r="AC323" s="219" t="s">
        <v>2624</v>
      </c>
      <c r="AD323" s="219" t="s">
        <v>2624</v>
      </c>
      <c r="AE323" s="219" t="s">
        <v>2624</v>
      </c>
      <c r="AF323" s="219" t="s">
        <v>2624</v>
      </c>
      <c r="AG323" s="219" t="s">
        <v>2624</v>
      </c>
      <c r="AH323" s="219" t="s">
        <v>2624</v>
      </c>
      <c r="AI323" s="219" t="s">
        <v>2624</v>
      </c>
      <c r="AJ323" s="219" t="s">
        <v>2624</v>
      </c>
      <c r="AK323" s="219" t="s">
        <v>2624</v>
      </c>
      <c r="AL323" s="219" t="s">
        <v>2624</v>
      </c>
      <c r="AM323" s="219" t="s">
        <v>2624</v>
      </c>
      <c r="AN323" s="219" t="s">
        <v>2624</v>
      </c>
      <c r="AO323" s="219" t="s">
        <v>2624</v>
      </c>
      <c r="AP323" s="219" t="s">
        <v>2624</v>
      </c>
      <c r="AQ323" s="219" t="s">
        <v>2624</v>
      </c>
      <c r="AR323" s="219" t="s">
        <v>2624</v>
      </c>
      <c r="AS323" s="219" t="s">
        <v>2624</v>
      </c>
      <c r="AT323" s="219" t="s">
        <v>2624</v>
      </c>
      <c r="AU323" s="219" t="s">
        <v>2624</v>
      </c>
    </row>
    <row r="324" spans="2:47" ht="31.5" hidden="1">
      <c r="B324" s="220" t="s">
        <v>3626</v>
      </c>
      <c r="C324" s="221" t="s">
        <v>3627</v>
      </c>
      <c r="D324" s="221" t="s">
        <v>2619</v>
      </c>
      <c r="E324" s="221" t="s">
        <v>2619</v>
      </c>
      <c r="F324" s="221" t="s">
        <v>3348</v>
      </c>
      <c r="G324" s="221" t="s">
        <v>3628</v>
      </c>
      <c r="H324" s="221" t="s">
        <v>2619</v>
      </c>
      <c r="I324" s="221" t="s">
        <v>2623</v>
      </c>
      <c r="J324" s="223">
        <v>11.138</v>
      </c>
      <c r="K324" s="223">
        <v>12.321</v>
      </c>
      <c r="L324" s="223">
        <v>13.311999999999999</v>
      </c>
      <c r="M324" s="223">
        <v>13.462999999999999</v>
      </c>
      <c r="N324" s="223">
        <v>12.23</v>
      </c>
      <c r="O324" s="223">
        <v>12.103999999999999</v>
      </c>
      <c r="P324" s="223">
        <v>13.618</v>
      </c>
      <c r="Q324" s="223">
        <v>14.539</v>
      </c>
      <c r="R324" s="223">
        <v>14.945</v>
      </c>
      <c r="S324" s="223" t="s">
        <v>2624</v>
      </c>
      <c r="T324" s="223" t="s">
        <v>2624</v>
      </c>
      <c r="U324" s="223" t="s">
        <v>2624</v>
      </c>
      <c r="V324" s="223" t="s">
        <v>2624</v>
      </c>
      <c r="W324" s="223" t="s">
        <v>2624</v>
      </c>
      <c r="X324" s="223" t="s">
        <v>2624</v>
      </c>
      <c r="Y324" s="223" t="s">
        <v>2624</v>
      </c>
      <c r="Z324" s="223" t="s">
        <v>2624</v>
      </c>
      <c r="AA324" s="223" t="s">
        <v>2624</v>
      </c>
      <c r="AB324" s="223" t="s">
        <v>2624</v>
      </c>
      <c r="AC324" s="223" t="s">
        <v>2624</v>
      </c>
      <c r="AD324" s="223" t="s">
        <v>2624</v>
      </c>
      <c r="AE324" s="223" t="s">
        <v>2624</v>
      </c>
      <c r="AF324" s="223" t="s">
        <v>2624</v>
      </c>
      <c r="AG324" s="223" t="s">
        <v>2624</v>
      </c>
      <c r="AH324" s="223" t="s">
        <v>2624</v>
      </c>
      <c r="AI324" s="223" t="s">
        <v>2624</v>
      </c>
      <c r="AJ324" s="223" t="s">
        <v>2624</v>
      </c>
      <c r="AK324" s="223" t="s">
        <v>2624</v>
      </c>
      <c r="AL324" s="223" t="s">
        <v>2624</v>
      </c>
      <c r="AM324" s="223" t="s">
        <v>2624</v>
      </c>
      <c r="AN324" s="223" t="s">
        <v>2624</v>
      </c>
      <c r="AO324" s="223" t="s">
        <v>2624</v>
      </c>
      <c r="AP324" s="223" t="s">
        <v>2624</v>
      </c>
      <c r="AQ324" s="223" t="s">
        <v>2624</v>
      </c>
      <c r="AR324" s="223" t="s">
        <v>2624</v>
      </c>
      <c r="AS324" s="223" t="s">
        <v>2624</v>
      </c>
      <c r="AT324" s="223" t="s">
        <v>2624</v>
      </c>
      <c r="AU324" s="223" t="s">
        <v>2624</v>
      </c>
    </row>
    <row r="325" spans="2:47" ht="31.5" hidden="1">
      <c r="B325" s="215" t="s">
        <v>3629</v>
      </c>
      <c r="C325" s="216" t="s">
        <v>3630</v>
      </c>
      <c r="D325" s="216" t="s">
        <v>2619</v>
      </c>
      <c r="E325" s="216" t="s">
        <v>2619</v>
      </c>
      <c r="F325" s="216" t="s">
        <v>3348</v>
      </c>
      <c r="G325" s="216" t="s">
        <v>3631</v>
      </c>
      <c r="H325" s="216" t="s">
        <v>2619</v>
      </c>
      <c r="I325" s="216" t="s">
        <v>2623</v>
      </c>
      <c r="J325" s="219">
        <v>3.7679999999999998</v>
      </c>
      <c r="K325" s="219">
        <v>3.903</v>
      </c>
      <c r="L325" s="219">
        <v>5.2720000000000002</v>
      </c>
      <c r="M325" s="219">
        <v>6.5960000000000001</v>
      </c>
      <c r="N325" s="219">
        <v>8.1859999999999999</v>
      </c>
      <c r="O325" s="219">
        <v>8.0299999999999994</v>
      </c>
      <c r="P325" s="219">
        <v>8.8859999999999992</v>
      </c>
      <c r="Q325" s="219">
        <v>9.4640000000000004</v>
      </c>
      <c r="R325" s="219">
        <v>8.8030000000000008</v>
      </c>
      <c r="S325" s="219" t="s">
        <v>2624</v>
      </c>
      <c r="T325" s="219" t="s">
        <v>2624</v>
      </c>
      <c r="U325" s="219" t="s">
        <v>2624</v>
      </c>
      <c r="V325" s="219" t="s">
        <v>2624</v>
      </c>
      <c r="W325" s="219" t="s">
        <v>2624</v>
      </c>
      <c r="X325" s="219" t="s">
        <v>2624</v>
      </c>
      <c r="Y325" s="219" t="s">
        <v>2624</v>
      </c>
      <c r="Z325" s="219" t="s">
        <v>2624</v>
      </c>
      <c r="AA325" s="219" t="s">
        <v>2624</v>
      </c>
      <c r="AB325" s="219" t="s">
        <v>2624</v>
      </c>
      <c r="AC325" s="219" t="s">
        <v>2624</v>
      </c>
      <c r="AD325" s="219" t="s">
        <v>2624</v>
      </c>
      <c r="AE325" s="219" t="s">
        <v>2624</v>
      </c>
      <c r="AF325" s="219" t="s">
        <v>2624</v>
      </c>
      <c r="AG325" s="219" t="s">
        <v>2624</v>
      </c>
      <c r="AH325" s="219" t="s">
        <v>2624</v>
      </c>
      <c r="AI325" s="219" t="s">
        <v>2624</v>
      </c>
      <c r="AJ325" s="219" t="s">
        <v>2624</v>
      </c>
      <c r="AK325" s="219" t="s">
        <v>2624</v>
      </c>
      <c r="AL325" s="219" t="s">
        <v>2624</v>
      </c>
      <c r="AM325" s="219" t="s">
        <v>2624</v>
      </c>
      <c r="AN325" s="219" t="s">
        <v>2624</v>
      </c>
      <c r="AO325" s="219" t="s">
        <v>2624</v>
      </c>
      <c r="AP325" s="219" t="s">
        <v>2624</v>
      </c>
      <c r="AQ325" s="219" t="s">
        <v>2624</v>
      </c>
      <c r="AR325" s="219" t="s">
        <v>2624</v>
      </c>
      <c r="AS325" s="219" t="s">
        <v>2624</v>
      </c>
      <c r="AT325" s="219" t="s">
        <v>2624</v>
      </c>
      <c r="AU325" s="219" t="s">
        <v>2624</v>
      </c>
    </row>
    <row r="326" spans="2:47" ht="31.5" hidden="1">
      <c r="B326" s="220" t="s">
        <v>3632</v>
      </c>
      <c r="C326" s="221" t="s">
        <v>3633</v>
      </c>
      <c r="D326" s="221" t="s">
        <v>2619</v>
      </c>
      <c r="E326" s="221" t="s">
        <v>2619</v>
      </c>
      <c r="F326" s="221" t="s">
        <v>3348</v>
      </c>
      <c r="G326" s="221" t="s">
        <v>3634</v>
      </c>
      <c r="H326" s="221" t="s">
        <v>2619</v>
      </c>
      <c r="I326" s="221" t="s">
        <v>2623</v>
      </c>
      <c r="J326" s="223">
        <v>4.96</v>
      </c>
      <c r="K326" s="223">
        <v>4.76</v>
      </c>
      <c r="L326" s="223">
        <v>5.7750000000000004</v>
      </c>
      <c r="M326" s="223">
        <v>6.5970000000000004</v>
      </c>
      <c r="N326" s="223">
        <v>6.891</v>
      </c>
      <c r="O326" s="223">
        <v>7.5960000000000001</v>
      </c>
      <c r="P326" s="223">
        <v>5.8819999999999997</v>
      </c>
      <c r="Q326" s="223">
        <v>5.9809999999999999</v>
      </c>
      <c r="R326" s="223">
        <v>5.8140000000000001</v>
      </c>
      <c r="S326" s="223" t="s">
        <v>2624</v>
      </c>
      <c r="T326" s="223" t="s">
        <v>2624</v>
      </c>
      <c r="U326" s="223" t="s">
        <v>2624</v>
      </c>
      <c r="V326" s="223" t="s">
        <v>2624</v>
      </c>
      <c r="W326" s="223" t="s">
        <v>2624</v>
      </c>
      <c r="X326" s="223" t="s">
        <v>2624</v>
      </c>
      <c r="Y326" s="223" t="s">
        <v>2624</v>
      </c>
      <c r="Z326" s="223" t="s">
        <v>2624</v>
      </c>
      <c r="AA326" s="223" t="s">
        <v>2624</v>
      </c>
      <c r="AB326" s="223" t="s">
        <v>2624</v>
      </c>
      <c r="AC326" s="223" t="s">
        <v>2624</v>
      </c>
      <c r="AD326" s="223" t="s">
        <v>2624</v>
      </c>
      <c r="AE326" s="223" t="s">
        <v>2624</v>
      </c>
      <c r="AF326" s="223" t="s">
        <v>2624</v>
      </c>
      <c r="AG326" s="223" t="s">
        <v>2624</v>
      </c>
      <c r="AH326" s="223" t="s">
        <v>2624</v>
      </c>
      <c r="AI326" s="223" t="s">
        <v>2624</v>
      </c>
      <c r="AJ326" s="223" t="s">
        <v>2624</v>
      </c>
      <c r="AK326" s="223" t="s">
        <v>2624</v>
      </c>
      <c r="AL326" s="223" t="s">
        <v>2624</v>
      </c>
      <c r="AM326" s="223" t="s">
        <v>2624</v>
      </c>
      <c r="AN326" s="223" t="s">
        <v>2624</v>
      </c>
      <c r="AO326" s="223" t="s">
        <v>2624</v>
      </c>
      <c r="AP326" s="223" t="s">
        <v>2624</v>
      </c>
      <c r="AQ326" s="223" t="s">
        <v>2624</v>
      </c>
      <c r="AR326" s="223" t="s">
        <v>2624</v>
      </c>
      <c r="AS326" s="223" t="s">
        <v>2624</v>
      </c>
      <c r="AT326" s="223" t="s">
        <v>2624</v>
      </c>
      <c r="AU326" s="223" t="s">
        <v>2624</v>
      </c>
    </row>
    <row r="327" spans="2:47" ht="52.5" hidden="1">
      <c r="B327" s="215" t="s">
        <v>3635</v>
      </c>
      <c r="C327" s="216" t="s">
        <v>3636</v>
      </c>
      <c r="D327" s="216" t="s">
        <v>2619</v>
      </c>
      <c r="E327" s="216" t="s">
        <v>2619</v>
      </c>
      <c r="F327" s="216" t="s">
        <v>2636</v>
      </c>
      <c r="G327" s="216" t="s">
        <v>3637</v>
      </c>
      <c r="H327" s="216" t="s">
        <v>2619</v>
      </c>
      <c r="I327" s="216" t="s">
        <v>2623</v>
      </c>
      <c r="J327" s="217">
        <v>6</v>
      </c>
      <c r="K327" s="217">
        <v>3.8</v>
      </c>
      <c r="L327" s="217">
        <v>4.2</v>
      </c>
      <c r="M327" s="217">
        <v>4</v>
      </c>
      <c r="N327" s="217">
        <v>7.5</v>
      </c>
      <c r="O327" s="217">
        <v>6</v>
      </c>
      <c r="P327" s="217">
        <v>-0.5</v>
      </c>
      <c r="Q327" s="217">
        <v>-3.4</v>
      </c>
      <c r="R327" s="217">
        <v>11.7</v>
      </c>
      <c r="S327" s="217">
        <v>3.5</v>
      </c>
      <c r="T327" s="218">
        <v>1.4</v>
      </c>
      <c r="U327" s="218">
        <v>3.8</v>
      </c>
      <c r="V327" s="218">
        <v>3.6</v>
      </c>
      <c r="W327" s="218">
        <v>3.5</v>
      </c>
      <c r="X327" s="218">
        <v>3.7</v>
      </c>
      <c r="Y327" s="219" t="s">
        <v>2624</v>
      </c>
      <c r="Z327" s="219" t="s">
        <v>2624</v>
      </c>
      <c r="AA327" s="219" t="s">
        <v>2624</v>
      </c>
      <c r="AB327" s="219" t="s">
        <v>2624</v>
      </c>
      <c r="AC327" s="219" t="s">
        <v>2624</v>
      </c>
      <c r="AD327" s="219" t="s">
        <v>2624</v>
      </c>
      <c r="AE327" s="219" t="s">
        <v>2624</v>
      </c>
      <c r="AF327" s="219" t="s">
        <v>2624</v>
      </c>
      <c r="AG327" s="219" t="s">
        <v>2624</v>
      </c>
      <c r="AH327" s="219" t="s">
        <v>2624</v>
      </c>
      <c r="AI327" s="219" t="s">
        <v>2624</v>
      </c>
      <c r="AJ327" s="219" t="s">
        <v>2624</v>
      </c>
      <c r="AK327" s="219" t="s">
        <v>2624</v>
      </c>
      <c r="AL327" s="219" t="s">
        <v>2624</v>
      </c>
      <c r="AM327" s="219" t="s">
        <v>2624</v>
      </c>
      <c r="AN327" s="219" t="s">
        <v>2624</v>
      </c>
      <c r="AO327" s="219" t="s">
        <v>2624</v>
      </c>
      <c r="AP327" s="219" t="s">
        <v>2624</v>
      </c>
      <c r="AQ327" s="219" t="s">
        <v>2624</v>
      </c>
      <c r="AR327" s="219" t="s">
        <v>2624</v>
      </c>
      <c r="AS327" s="219" t="s">
        <v>2624</v>
      </c>
      <c r="AT327" s="219" t="s">
        <v>2624</v>
      </c>
      <c r="AU327" s="219" t="s">
        <v>2624</v>
      </c>
    </row>
    <row r="328" spans="2:47" ht="21" hidden="1">
      <c r="B328" s="220" t="s">
        <v>3638</v>
      </c>
      <c r="C328" s="221" t="s">
        <v>3639</v>
      </c>
      <c r="D328" s="221" t="s">
        <v>2619</v>
      </c>
      <c r="E328" s="221" t="s">
        <v>2619</v>
      </c>
      <c r="F328" s="221" t="s">
        <v>2636</v>
      </c>
      <c r="G328" s="221" t="s">
        <v>3640</v>
      </c>
      <c r="H328" s="221" t="s">
        <v>2619</v>
      </c>
      <c r="I328" s="221" t="s">
        <v>2623</v>
      </c>
      <c r="J328" s="223">
        <v>98.950999999999993</v>
      </c>
      <c r="K328" s="223">
        <v>96.775000000000006</v>
      </c>
      <c r="L328" s="223">
        <v>85.391000000000005</v>
      </c>
      <c r="M328" s="223">
        <v>80.453000000000003</v>
      </c>
      <c r="N328" s="223">
        <v>87.638999999999996</v>
      </c>
      <c r="O328" s="223">
        <v>90.77</v>
      </c>
      <c r="P328" s="223">
        <v>82.822999999999993</v>
      </c>
      <c r="Q328" s="223">
        <v>77.52</v>
      </c>
      <c r="R328" s="223">
        <v>91.406000000000006</v>
      </c>
      <c r="S328" s="222">
        <v>93.2</v>
      </c>
      <c r="T328" s="218">
        <v>92</v>
      </c>
      <c r="U328" s="218">
        <v>96.4</v>
      </c>
      <c r="V328" s="218">
        <v>101.4</v>
      </c>
      <c r="W328" s="218">
        <v>104.2</v>
      </c>
      <c r="X328" s="218">
        <v>105.9</v>
      </c>
      <c r="Y328" s="223" t="s">
        <v>2624</v>
      </c>
      <c r="Z328" s="223" t="s">
        <v>2624</v>
      </c>
      <c r="AA328" s="223" t="s">
        <v>2624</v>
      </c>
      <c r="AB328" s="223" t="s">
        <v>2624</v>
      </c>
      <c r="AC328" s="223" t="s">
        <v>2624</v>
      </c>
      <c r="AD328" s="223" t="s">
        <v>2624</v>
      </c>
      <c r="AE328" s="223" t="s">
        <v>2624</v>
      </c>
      <c r="AF328" s="223" t="s">
        <v>2624</v>
      </c>
      <c r="AG328" s="223" t="s">
        <v>2624</v>
      </c>
      <c r="AH328" s="223" t="s">
        <v>2624</v>
      </c>
      <c r="AI328" s="223" t="s">
        <v>2624</v>
      </c>
      <c r="AJ328" s="223" t="s">
        <v>2624</v>
      </c>
      <c r="AK328" s="223" t="s">
        <v>2624</v>
      </c>
      <c r="AL328" s="223" t="s">
        <v>2624</v>
      </c>
      <c r="AM328" s="223" t="s">
        <v>2624</v>
      </c>
      <c r="AN328" s="223" t="s">
        <v>2624</v>
      </c>
      <c r="AO328" s="223" t="s">
        <v>2624</v>
      </c>
      <c r="AP328" s="223" t="s">
        <v>2624</v>
      </c>
      <c r="AQ328" s="223" t="s">
        <v>2624</v>
      </c>
      <c r="AR328" s="223" t="s">
        <v>2624</v>
      </c>
      <c r="AS328" s="223" t="s">
        <v>2624</v>
      </c>
      <c r="AT328" s="223" t="s">
        <v>2624</v>
      </c>
      <c r="AU328" s="223" t="s">
        <v>2624</v>
      </c>
    </row>
    <row r="329" spans="2:47" ht="52.5" hidden="1">
      <c r="B329" s="215" t="s">
        <v>3641</v>
      </c>
      <c r="C329" s="216" t="s">
        <v>3642</v>
      </c>
      <c r="D329" s="216" t="s">
        <v>2619</v>
      </c>
      <c r="E329" s="216" t="s">
        <v>2619</v>
      </c>
      <c r="F329" s="216" t="s">
        <v>3643</v>
      </c>
      <c r="G329" s="216" t="s">
        <v>3644</v>
      </c>
      <c r="H329" s="216" t="s">
        <v>2619</v>
      </c>
      <c r="I329" s="216" t="s">
        <v>2623</v>
      </c>
      <c r="J329" s="219">
        <v>-1.484</v>
      </c>
      <c r="K329" s="219">
        <v>-2.1989999999999998</v>
      </c>
      <c r="L329" s="219">
        <v>-11.763</v>
      </c>
      <c r="M329" s="219">
        <v>-5.782</v>
      </c>
      <c r="N329" s="219">
        <v>8.9320000000000004</v>
      </c>
      <c r="O329" s="219">
        <v>3.573</v>
      </c>
      <c r="P329" s="219">
        <v>-8.7550000000000008</v>
      </c>
      <c r="Q329" s="219">
        <v>-6.4020000000000001</v>
      </c>
      <c r="R329" s="219">
        <v>17.913</v>
      </c>
      <c r="S329" s="217">
        <v>1.9</v>
      </c>
      <c r="T329" s="218">
        <v>-1.2</v>
      </c>
      <c r="U329" s="218">
        <v>4.7</v>
      </c>
      <c r="V329" s="218">
        <v>5.2</v>
      </c>
      <c r="W329" s="218">
        <v>2.8</v>
      </c>
      <c r="X329" s="218">
        <v>1.6</v>
      </c>
      <c r="Y329" s="219" t="s">
        <v>2624</v>
      </c>
      <c r="Z329" s="219" t="s">
        <v>2624</v>
      </c>
      <c r="AA329" s="219" t="s">
        <v>2624</v>
      </c>
      <c r="AB329" s="219" t="s">
        <v>2624</v>
      </c>
      <c r="AC329" s="219" t="s">
        <v>2624</v>
      </c>
      <c r="AD329" s="219" t="s">
        <v>2624</v>
      </c>
      <c r="AE329" s="219" t="s">
        <v>2624</v>
      </c>
      <c r="AF329" s="219" t="s">
        <v>2624</v>
      </c>
      <c r="AG329" s="219" t="s">
        <v>2624</v>
      </c>
      <c r="AH329" s="219" t="s">
        <v>2624</v>
      </c>
      <c r="AI329" s="219" t="s">
        <v>2624</v>
      </c>
      <c r="AJ329" s="219" t="s">
        <v>2624</v>
      </c>
      <c r="AK329" s="219" t="s">
        <v>2624</v>
      </c>
      <c r="AL329" s="219" t="s">
        <v>2624</v>
      </c>
      <c r="AM329" s="219" t="s">
        <v>2624</v>
      </c>
      <c r="AN329" s="219" t="s">
        <v>2624</v>
      </c>
      <c r="AO329" s="219" t="s">
        <v>2624</v>
      </c>
      <c r="AP329" s="219" t="s">
        <v>2624</v>
      </c>
      <c r="AQ329" s="219" t="s">
        <v>2624</v>
      </c>
      <c r="AR329" s="219" t="s">
        <v>2624</v>
      </c>
      <c r="AS329" s="219" t="s">
        <v>2624</v>
      </c>
      <c r="AT329" s="219" t="s">
        <v>2624</v>
      </c>
      <c r="AU329" s="219" t="s">
        <v>2624</v>
      </c>
    </row>
    <row r="330" spans="2:47" ht="21" hidden="1">
      <c r="B330" s="220" t="s">
        <v>3645</v>
      </c>
      <c r="C330" s="221" t="s">
        <v>3646</v>
      </c>
      <c r="D330" s="221" t="s">
        <v>2619</v>
      </c>
      <c r="E330" s="221" t="s">
        <v>2619</v>
      </c>
      <c r="F330" s="221" t="s">
        <v>2636</v>
      </c>
      <c r="G330" s="221" t="s">
        <v>3647</v>
      </c>
      <c r="H330" s="221" t="s">
        <v>2619</v>
      </c>
      <c r="I330" s="221" t="s">
        <v>2623</v>
      </c>
      <c r="J330" s="223">
        <v>127.941</v>
      </c>
      <c r="K330" s="223">
        <v>129.37100000000001</v>
      </c>
      <c r="L330" s="223">
        <v>128.97800000000001</v>
      </c>
      <c r="M330" s="223">
        <v>131.535</v>
      </c>
      <c r="N330" s="223">
        <v>137.333</v>
      </c>
      <c r="O330" s="223">
        <v>141.82</v>
      </c>
      <c r="P330" s="223">
        <v>140.30000000000001</v>
      </c>
      <c r="Q330" s="223">
        <v>140.06399999999999</v>
      </c>
      <c r="R330" s="223">
        <v>154.751</v>
      </c>
      <c r="S330" s="222">
        <v>163.30000000000001</v>
      </c>
      <c r="T330" s="218">
        <v>162.30000000000001</v>
      </c>
      <c r="U330" s="218">
        <v>166.4</v>
      </c>
      <c r="V330" s="218">
        <v>171.1</v>
      </c>
      <c r="W330" s="218">
        <v>177.3</v>
      </c>
      <c r="X330" s="218">
        <v>183.7</v>
      </c>
      <c r="Y330" s="223" t="s">
        <v>2624</v>
      </c>
      <c r="Z330" s="223" t="s">
        <v>2624</v>
      </c>
      <c r="AA330" s="223" t="s">
        <v>2624</v>
      </c>
      <c r="AB330" s="223" t="s">
        <v>2624</v>
      </c>
      <c r="AC330" s="223" t="s">
        <v>2624</v>
      </c>
      <c r="AD330" s="223" t="s">
        <v>2624</v>
      </c>
      <c r="AE330" s="223" t="s">
        <v>2624</v>
      </c>
      <c r="AF330" s="223" t="s">
        <v>2624</v>
      </c>
      <c r="AG330" s="223" t="s">
        <v>2624</v>
      </c>
      <c r="AH330" s="223" t="s">
        <v>2624</v>
      </c>
      <c r="AI330" s="223" t="s">
        <v>2624</v>
      </c>
      <c r="AJ330" s="223" t="s">
        <v>2624</v>
      </c>
      <c r="AK330" s="223" t="s">
        <v>2624</v>
      </c>
      <c r="AL330" s="223" t="s">
        <v>2624</v>
      </c>
      <c r="AM330" s="223" t="s">
        <v>2624</v>
      </c>
      <c r="AN330" s="223" t="s">
        <v>2624</v>
      </c>
      <c r="AO330" s="223" t="s">
        <v>2624</v>
      </c>
      <c r="AP330" s="223" t="s">
        <v>2624</v>
      </c>
      <c r="AQ330" s="223" t="s">
        <v>2624</v>
      </c>
      <c r="AR330" s="223" t="s">
        <v>2624</v>
      </c>
      <c r="AS330" s="223" t="s">
        <v>2624</v>
      </c>
      <c r="AT330" s="223" t="s">
        <v>2624</v>
      </c>
      <c r="AU330" s="223" t="s">
        <v>2624</v>
      </c>
    </row>
    <row r="331" spans="2:47" ht="94.5" hidden="1">
      <c r="B331" s="215" t="s">
        <v>3648</v>
      </c>
      <c r="C331" s="216" t="s">
        <v>3649</v>
      </c>
      <c r="D331" s="216" t="s">
        <v>2619</v>
      </c>
      <c r="E331" s="216" t="s">
        <v>2619</v>
      </c>
      <c r="F331" s="216" t="s">
        <v>3650</v>
      </c>
      <c r="G331" s="216" t="s">
        <v>3651</v>
      </c>
      <c r="H331" s="216" t="s">
        <v>2619</v>
      </c>
      <c r="I331" s="216" t="s">
        <v>2623</v>
      </c>
      <c r="J331" s="219">
        <v>3.919</v>
      </c>
      <c r="K331" s="219">
        <v>1.1180000000000001</v>
      </c>
      <c r="L331" s="219">
        <v>-0.30299999999999999</v>
      </c>
      <c r="M331" s="219">
        <v>1.982</v>
      </c>
      <c r="N331" s="219">
        <v>4.4080000000000004</v>
      </c>
      <c r="O331" s="219">
        <v>3.2669999999999999</v>
      </c>
      <c r="P331" s="219">
        <v>-1.0720000000000001</v>
      </c>
      <c r="Q331" s="219">
        <v>-0.16800000000000001</v>
      </c>
      <c r="R331" s="219">
        <v>10.486000000000001</v>
      </c>
      <c r="S331" s="217">
        <v>5.5</v>
      </c>
      <c r="T331" s="218">
        <v>-0.6</v>
      </c>
      <c r="U331" s="218">
        <v>2.6</v>
      </c>
      <c r="V331" s="218">
        <v>2.8</v>
      </c>
      <c r="W331" s="218">
        <v>3.6</v>
      </c>
      <c r="X331" s="218">
        <v>3.6</v>
      </c>
      <c r="Y331" s="219" t="s">
        <v>2624</v>
      </c>
      <c r="Z331" s="219" t="s">
        <v>2624</v>
      </c>
      <c r="AA331" s="219" t="s">
        <v>2624</v>
      </c>
      <c r="AB331" s="219" t="s">
        <v>2624</v>
      </c>
      <c r="AC331" s="219" t="s">
        <v>2624</v>
      </c>
      <c r="AD331" s="219" t="s">
        <v>2624</v>
      </c>
      <c r="AE331" s="219" t="s">
        <v>2624</v>
      </c>
      <c r="AF331" s="219" t="s">
        <v>2624</v>
      </c>
      <c r="AG331" s="219" t="s">
        <v>2624</v>
      </c>
      <c r="AH331" s="219" t="s">
        <v>2624</v>
      </c>
      <c r="AI331" s="219" t="s">
        <v>2624</v>
      </c>
      <c r="AJ331" s="219" t="s">
        <v>2624</v>
      </c>
      <c r="AK331" s="219" t="s">
        <v>2624</v>
      </c>
      <c r="AL331" s="219" t="s">
        <v>2624</v>
      </c>
      <c r="AM331" s="219" t="s">
        <v>2624</v>
      </c>
      <c r="AN331" s="219" t="s">
        <v>2624</v>
      </c>
      <c r="AO331" s="219" t="s">
        <v>2624</v>
      </c>
      <c r="AP331" s="219" t="s">
        <v>2624</v>
      </c>
      <c r="AQ331" s="219" t="s">
        <v>2624</v>
      </c>
      <c r="AR331" s="219" t="s">
        <v>2624</v>
      </c>
      <c r="AS331" s="219" t="s">
        <v>2624</v>
      </c>
      <c r="AT331" s="219" t="s">
        <v>2624</v>
      </c>
      <c r="AU331" s="219" t="s">
        <v>2624</v>
      </c>
    </row>
    <row r="332" spans="2:47" ht="31.5" hidden="1">
      <c r="B332" s="220" t="s">
        <v>3652</v>
      </c>
      <c r="C332" s="221" t="s">
        <v>3653</v>
      </c>
      <c r="D332" s="221" t="s">
        <v>2619</v>
      </c>
      <c r="E332" s="221" t="s">
        <v>2619</v>
      </c>
      <c r="F332" s="221" t="s">
        <v>2895</v>
      </c>
      <c r="G332" s="221" t="s">
        <v>3654</v>
      </c>
      <c r="H332" s="221" t="s">
        <v>2619</v>
      </c>
      <c r="I332" s="221" t="s">
        <v>2623</v>
      </c>
      <c r="J332" s="223">
        <v>51.292000000000002</v>
      </c>
      <c r="K332" s="223">
        <v>47.831000000000003</v>
      </c>
      <c r="L332" s="223">
        <v>42.99</v>
      </c>
      <c r="M332" s="223">
        <v>40.133000000000003</v>
      </c>
      <c r="N332" s="223">
        <v>40.933999999999997</v>
      </c>
      <c r="O332" s="223">
        <v>41.713000000000001</v>
      </c>
      <c r="P332" s="223">
        <v>39.276000000000003</v>
      </c>
      <c r="Q332" s="223">
        <v>36.36</v>
      </c>
      <c r="R332" s="223">
        <v>42.034999999999997</v>
      </c>
      <c r="S332" s="222">
        <v>48.1</v>
      </c>
      <c r="T332" s="218">
        <v>44.8</v>
      </c>
      <c r="U332" s="218">
        <v>45</v>
      </c>
      <c r="V332" s="218">
        <v>45.5</v>
      </c>
      <c r="W332" s="218">
        <v>46.2</v>
      </c>
      <c r="X332" s="218">
        <v>47.3</v>
      </c>
      <c r="Y332" s="218">
        <v>48.1</v>
      </c>
      <c r="Z332" s="218">
        <v>48.9</v>
      </c>
      <c r="AA332" s="218">
        <v>49.7</v>
      </c>
      <c r="AB332" s="218">
        <v>50.5</v>
      </c>
      <c r="AC332" s="218">
        <v>51.4</v>
      </c>
      <c r="AD332" s="218">
        <v>52.3</v>
      </c>
      <c r="AE332" s="218">
        <v>53.3</v>
      </c>
      <c r="AF332" s="218">
        <v>54.3</v>
      </c>
      <c r="AG332" s="218">
        <v>55.3</v>
      </c>
      <c r="AH332" s="218">
        <v>56.4</v>
      </c>
      <c r="AI332" s="218">
        <v>57.5</v>
      </c>
      <c r="AJ332" s="218">
        <v>58.6</v>
      </c>
      <c r="AK332" s="218">
        <v>59.8</v>
      </c>
      <c r="AL332" s="218">
        <v>61</v>
      </c>
      <c r="AM332" s="218">
        <v>62.2</v>
      </c>
      <c r="AN332" s="218">
        <v>63.4</v>
      </c>
      <c r="AO332" s="218">
        <v>64.7</v>
      </c>
      <c r="AP332" s="218">
        <v>66</v>
      </c>
      <c r="AQ332" s="218">
        <v>67.3</v>
      </c>
      <c r="AR332" s="218">
        <v>68.7</v>
      </c>
      <c r="AS332" s="218">
        <v>70.099999999999994</v>
      </c>
      <c r="AT332" s="218">
        <v>71.599999999999994</v>
      </c>
      <c r="AU332" s="218">
        <v>73.2</v>
      </c>
    </row>
    <row r="333" spans="2:47" ht="31.5" hidden="1">
      <c r="B333" s="215" t="s">
        <v>3655</v>
      </c>
      <c r="C333" s="216" t="s">
        <v>3656</v>
      </c>
      <c r="D333" s="216" t="s">
        <v>2619</v>
      </c>
      <c r="E333" s="216" t="s">
        <v>2619</v>
      </c>
      <c r="F333" s="216" t="s">
        <v>2895</v>
      </c>
      <c r="G333" s="216" t="s">
        <v>3657</v>
      </c>
      <c r="H333" s="216" t="s">
        <v>2619</v>
      </c>
      <c r="I333" s="216" t="s">
        <v>2623</v>
      </c>
      <c r="J333" s="219">
        <v>3.82</v>
      </c>
      <c r="K333" s="219">
        <v>2.0960000000000001</v>
      </c>
      <c r="L333" s="219">
        <v>0.23400000000000001</v>
      </c>
      <c r="M333" s="219">
        <v>2.3719999999999999</v>
      </c>
      <c r="N333" s="219">
        <v>2.48</v>
      </c>
      <c r="O333" s="219">
        <v>3.976</v>
      </c>
      <c r="P333" s="219">
        <v>0.23799999999999999</v>
      </c>
      <c r="Q333" s="219">
        <v>-1.7070000000000001</v>
      </c>
      <c r="R333" s="219">
        <v>10.845000000000001</v>
      </c>
      <c r="S333" s="217">
        <v>5.3</v>
      </c>
      <c r="T333" s="218">
        <v>-0.3</v>
      </c>
      <c r="U333" s="218">
        <v>2.8</v>
      </c>
      <c r="V333" s="218">
        <v>3.4</v>
      </c>
      <c r="W333" s="218">
        <v>3.7</v>
      </c>
      <c r="X333" s="218">
        <v>3.8</v>
      </c>
      <c r="Y333" s="218">
        <v>3.7</v>
      </c>
      <c r="Z333" s="218">
        <v>3.6</v>
      </c>
      <c r="AA333" s="218">
        <v>3.6</v>
      </c>
      <c r="AB333" s="218">
        <v>3.5</v>
      </c>
      <c r="AC333" s="218">
        <v>3.4</v>
      </c>
      <c r="AD333" s="218">
        <v>3.4</v>
      </c>
      <c r="AE333" s="218">
        <v>3.4</v>
      </c>
      <c r="AF333" s="218">
        <v>3.3</v>
      </c>
      <c r="AG333" s="218">
        <v>3.3</v>
      </c>
      <c r="AH333" s="218">
        <v>3.3</v>
      </c>
      <c r="AI333" s="218">
        <v>3.3</v>
      </c>
      <c r="AJ333" s="218">
        <v>3.3</v>
      </c>
      <c r="AK333" s="218">
        <v>3.3</v>
      </c>
      <c r="AL333" s="218">
        <v>3.2</v>
      </c>
      <c r="AM333" s="218">
        <v>3.2</v>
      </c>
      <c r="AN333" s="218">
        <v>3.2</v>
      </c>
      <c r="AO333" s="218">
        <v>3.2</v>
      </c>
      <c r="AP333" s="218">
        <v>3.2</v>
      </c>
      <c r="AQ333" s="218">
        <v>3.1</v>
      </c>
      <c r="AR333" s="218">
        <v>3.1</v>
      </c>
      <c r="AS333" s="218">
        <v>3.1</v>
      </c>
      <c r="AT333" s="218">
        <v>3.1</v>
      </c>
      <c r="AU333" s="218">
        <v>3</v>
      </c>
    </row>
    <row r="334" spans="2:47" ht="52.5" hidden="1">
      <c r="B334" s="220" t="s">
        <v>3658</v>
      </c>
      <c r="C334" s="221" t="s">
        <v>3659</v>
      </c>
      <c r="D334" s="221" t="s">
        <v>2619</v>
      </c>
      <c r="E334" s="221" t="s">
        <v>2619</v>
      </c>
      <c r="F334" s="221" t="s">
        <v>3008</v>
      </c>
      <c r="G334" s="221" t="s">
        <v>3660</v>
      </c>
      <c r="H334" s="221" t="s">
        <v>2619</v>
      </c>
      <c r="I334" s="221" t="s">
        <v>2623</v>
      </c>
      <c r="J334" s="223">
        <v>111.413</v>
      </c>
      <c r="K334" s="223">
        <v>112.89700000000001</v>
      </c>
      <c r="L334" s="223">
        <v>119.75</v>
      </c>
      <c r="M334" s="223">
        <v>119.527</v>
      </c>
      <c r="N334" s="223">
        <v>112.958</v>
      </c>
      <c r="O334" s="223">
        <v>112.43300000000001</v>
      </c>
      <c r="P334" s="223">
        <v>108.718</v>
      </c>
      <c r="Q334" s="223">
        <v>112.175</v>
      </c>
      <c r="R334" s="223">
        <v>110.471</v>
      </c>
      <c r="S334" s="222">
        <v>100.9</v>
      </c>
      <c r="T334" s="218">
        <v>105</v>
      </c>
      <c r="U334" s="218">
        <v>105.3</v>
      </c>
      <c r="V334" s="218">
        <v>105.7</v>
      </c>
      <c r="W334" s="218">
        <v>105.9</v>
      </c>
      <c r="X334" s="218">
        <v>106</v>
      </c>
      <c r="Y334" s="223" t="s">
        <v>2624</v>
      </c>
      <c r="Z334" s="223" t="s">
        <v>2624</v>
      </c>
      <c r="AA334" s="223" t="s">
        <v>2624</v>
      </c>
      <c r="AB334" s="223" t="s">
        <v>2624</v>
      </c>
      <c r="AC334" s="223" t="s">
        <v>2624</v>
      </c>
      <c r="AD334" s="223" t="s">
        <v>2624</v>
      </c>
      <c r="AE334" s="223" t="s">
        <v>2624</v>
      </c>
      <c r="AF334" s="223" t="s">
        <v>2624</v>
      </c>
      <c r="AG334" s="223" t="s">
        <v>2624</v>
      </c>
      <c r="AH334" s="223" t="s">
        <v>2624</v>
      </c>
      <c r="AI334" s="223" t="s">
        <v>2624</v>
      </c>
      <c r="AJ334" s="223" t="s">
        <v>2624</v>
      </c>
      <c r="AK334" s="223" t="s">
        <v>2624</v>
      </c>
      <c r="AL334" s="223" t="s">
        <v>2624</v>
      </c>
      <c r="AM334" s="223" t="s">
        <v>2624</v>
      </c>
      <c r="AN334" s="223" t="s">
        <v>2624</v>
      </c>
      <c r="AO334" s="223" t="s">
        <v>2624</v>
      </c>
      <c r="AP334" s="223" t="s">
        <v>2624</v>
      </c>
      <c r="AQ334" s="223" t="s">
        <v>2624</v>
      </c>
      <c r="AR334" s="223" t="s">
        <v>2624</v>
      </c>
      <c r="AS334" s="223" t="s">
        <v>2624</v>
      </c>
      <c r="AT334" s="223" t="s">
        <v>2624</v>
      </c>
      <c r="AU334" s="223" t="s">
        <v>2624</v>
      </c>
    </row>
    <row r="335" spans="2:47" ht="52.5" hidden="1">
      <c r="B335" s="215" t="s">
        <v>3661</v>
      </c>
      <c r="C335" s="216" t="s">
        <v>3662</v>
      </c>
      <c r="D335" s="216" t="s">
        <v>2619</v>
      </c>
      <c r="E335" s="216" t="s">
        <v>2619</v>
      </c>
      <c r="F335" s="216" t="s">
        <v>3008</v>
      </c>
      <c r="G335" s="216" t="s">
        <v>3663</v>
      </c>
      <c r="H335" s="216" t="s">
        <v>2619</v>
      </c>
      <c r="I335" s="216" t="s">
        <v>2623</v>
      </c>
      <c r="J335" s="219">
        <v>85.683999999999997</v>
      </c>
      <c r="K335" s="219">
        <v>84.572000000000003</v>
      </c>
      <c r="L335" s="219">
        <v>84.78</v>
      </c>
      <c r="M335" s="219">
        <v>84.373999999999995</v>
      </c>
      <c r="N335" s="219">
        <v>86.611999999999995</v>
      </c>
      <c r="O335" s="219">
        <v>85.796999999999997</v>
      </c>
      <c r="P335" s="219">
        <v>84.278999999999996</v>
      </c>
      <c r="Q335" s="219">
        <v>85.251999999999995</v>
      </c>
      <c r="R335" s="219">
        <v>84.286000000000001</v>
      </c>
      <c r="S335" s="217">
        <v>84.3</v>
      </c>
      <c r="T335" s="218">
        <v>83.5</v>
      </c>
      <c r="U335" s="218">
        <v>83.7</v>
      </c>
      <c r="V335" s="218">
        <v>83.5</v>
      </c>
      <c r="W335" s="218">
        <v>83.7</v>
      </c>
      <c r="X335" s="218">
        <v>83.4</v>
      </c>
      <c r="Y335" s="219" t="s">
        <v>2624</v>
      </c>
      <c r="Z335" s="219" t="s">
        <v>2624</v>
      </c>
      <c r="AA335" s="219" t="s">
        <v>2624</v>
      </c>
      <c r="AB335" s="219" t="s">
        <v>2624</v>
      </c>
      <c r="AC335" s="219" t="s">
        <v>2624</v>
      </c>
      <c r="AD335" s="219" t="s">
        <v>2624</v>
      </c>
      <c r="AE335" s="219" t="s">
        <v>2624</v>
      </c>
      <c r="AF335" s="219" t="s">
        <v>2624</v>
      </c>
      <c r="AG335" s="219" t="s">
        <v>2624</v>
      </c>
      <c r="AH335" s="219" t="s">
        <v>2624</v>
      </c>
      <c r="AI335" s="219" t="s">
        <v>2624</v>
      </c>
      <c r="AJ335" s="219" t="s">
        <v>2624</v>
      </c>
      <c r="AK335" s="219" t="s">
        <v>2624</v>
      </c>
      <c r="AL335" s="219" t="s">
        <v>2624</v>
      </c>
      <c r="AM335" s="219" t="s">
        <v>2624</v>
      </c>
      <c r="AN335" s="219" t="s">
        <v>2624</v>
      </c>
      <c r="AO335" s="219" t="s">
        <v>2624</v>
      </c>
      <c r="AP335" s="219" t="s">
        <v>2624</v>
      </c>
      <c r="AQ335" s="219" t="s">
        <v>2624</v>
      </c>
      <c r="AR335" s="219" t="s">
        <v>2624</v>
      </c>
      <c r="AS335" s="219" t="s">
        <v>2624</v>
      </c>
      <c r="AT335" s="219" t="s">
        <v>2624</v>
      </c>
      <c r="AU335" s="219" t="s">
        <v>2624</v>
      </c>
    </row>
    <row r="336" spans="2:47" ht="63" hidden="1">
      <c r="B336" s="220" t="s">
        <v>3664</v>
      </c>
      <c r="C336" s="221" t="s">
        <v>3665</v>
      </c>
      <c r="D336" s="221" t="s">
        <v>2619</v>
      </c>
      <c r="E336" s="221" t="s">
        <v>2619</v>
      </c>
      <c r="F336" s="221" t="s">
        <v>2769</v>
      </c>
      <c r="G336" s="221" t="s">
        <v>3666</v>
      </c>
      <c r="H336" s="221" t="s">
        <v>2619</v>
      </c>
      <c r="I336" s="221" t="s">
        <v>2623</v>
      </c>
      <c r="J336" s="222">
        <v>5</v>
      </c>
      <c r="K336" s="222">
        <v>5</v>
      </c>
      <c r="L336" s="222">
        <v>5</v>
      </c>
      <c r="M336" s="222">
        <v>5</v>
      </c>
      <c r="N336" s="222">
        <v>5</v>
      </c>
      <c r="O336" s="222">
        <v>5</v>
      </c>
      <c r="P336" s="222">
        <v>5</v>
      </c>
      <c r="Q336" s="222">
        <v>5</v>
      </c>
      <c r="R336" s="222">
        <v>4.8</v>
      </c>
      <c r="S336" s="222">
        <v>4.5999999999999996</v>
      </c>
      <c r="T336" s="218">
        <v>4.4000000000000004</v>
      </c>
      <c r="U336" s="218">
        <v>4.2</v>
      </c>
      <c r="V336" s="218">
        <v>4</v>
      </c>
      <c r="W336" s="218">
        <v>4</v>
      </c>
      <c r="X336" s="218">
        <v>4</v>
      </c>
      <c r="Y336" s="223" t="s">
        <v>2624</v>
      </c>
      <c r="Z336" s="223" t="s">
        <v>2624</v>
      </c>
      <c r="AA336" s="223" t="s">
        <v>2624</v>
      </c>
      <c r="AB336" s="223" t="s">
        <v>2624</v>
      </c>
      <c r="AC336" s="223" t="s">
        <v>2624</v>
      </c>
      <c r="AD336" s="223" t="s">
        <v>2624</v>
      </c>
      <c r="AE336" s="223" t="s">
        <v>2624</v>
      </c>
      <c r="AF336" s="223" t="s">
        <v>2624</v>
      </c>
      <c r="AG336" s="223" t="s">
        <v>2624</v>
      </c>
      <c r="AH336" s="223" t="s">
        <v>2624</v>
      </c>
      <c r="AI336" s="223" t="s">
        <v>2624</v>
      </c>
      <c r="AJ336" s="223" t="s">
        <v>2624</v>
      </c>
      <c r="AK336" s="223" t="s">
        <v>2624</v>
      </c>
      <c r="AL336" s="223" t="s">
        <v>2624</v>
      </c>
      <c r="AM336" s="223" t="s">
        <v>2624</v>
      </c>
      <c r="AN336" s="223" t="s">
        <v>2624</v>
      </c>
      <c r="AO336" s="223" t="s">
        <v>2624</v>
      </c>
      <c r="AP336" s="223" t="s">
        <v>2624</v>
      </c>
      <c r="AQ336" s="223" t="s">
        <v>2624</v>
      </c>
      <c r="AR336" s="223" t="s">
        <v>2624</v>
      </c>
      <c r="AS336" s="223" t="s">
        <v>2624</v>
      </c>
      <c r="AT336" s="223" t="s">
        <v>2624</v>
      </c>
      <c r="AU336" s="223" t="s">
        <v>2624</v>
      </c>
    </row>
    <row r="337" spans="2:47" ht="31.5" hidden="1">
      <c r="B337" s="215" t="s">
        <v>3667</v>
      </c>
      <c r="C337" s="216" t="s">
        <v>3668</v>
      </c>
      <c r="D337" s="216" t="s">
        <v>2619</v>
      </c>
      <c r="E337" s="216" t="s">
        <v>2619</v>
      </c>
      <c r="F337" s="216" t="s">
        <v>2895</v>
      </c>
      <c r="G337" s="216" t="s">
        <v>3669</v>
      </c>
      <c r="H337" s="216" t="s">
        <v>2619</v>
      </c>
      <c r="I337" s="216" t="s">
        <v>2623</v>
      </c>
      <c r="J337" s="219">
        <v>1.075</v>
      </c>
      <c r="K337" s="219">
        <v>0.46600000000000003</v>
      </c>
      <c r="L337" s="219">
        <v>-0.66600000000000004</v>
      </c>
      <c r="M337" s="219">
        <v>-0.85</v>
      </c>
      <c r="N337" s="219">
        <v>-2.21</v>
      </c>
      <c r="O337" s="219">
        <v>1.0209999999999999</v>
      </c>
      <c r="P337" s="219">
        <v>0.83799999999999997</v>
      </c>
      <c r="Q337" s="219">
        <v>0.438</v>
      </c>
      <c r="R337" s="219">
        <v>0.88900000000000001</v>
      </c>
      <c r="S337" s="217">
        <v>0.2</v>
      </c>
      <c r="T337" s="218">
        <v>-0.8</v>
      </c>
      <c r="U337" s="218">
        <v>0</v>
      </c>
      <c r="V337" s="218">
        <v>0</v>
      </c>
      <c r="W337" s="218">
        <v>0.1</v>
      </c>
      <c r="X337" s="218">
        <v>0.4</v>
      </c>
      <c r="Y337" s="218">
        <v>0.2</v>
      </c>
      <c r="Z337" s="218">
        <v>0.1</v>
      </c>
      <c r="AA337" s="218">
        <v>0</v>
      </c>
      <c r="AB337" s="218">
        <v>-0.1</v>
      </c>
      <c r="AC337" s="218">
        <v>-0.1</v>
      </c>
      <c r="AD337" s="218">
        <v>-0.1</v>
      </c>
      <c r="AE337" s="218">
        <v>-0.1</v>
      </c>
      <c r="AF337" s="218">
        <v>0</v>
      </c>
      <c r="AG337" s="218">
        <v>0</v>
      </c>
      <c r="AH337" s="218">
        <v>0.1</v>
      </c>
      <c r="AI337" s="218">
        <v>0.2</v>
      </c>
      <c r="AJ337" s="218">
        <v>0.2</v>
      </c>
      <c r="AK337" s="218">
        <v>0.3</v>
      </c>
      <c r="AL337" s="218">
        <v>0.3</v>
      </c>
      <c r="AM337" s="218">
        <v>0.4</v>
      </c>
      <c r="AN337" s="218">
        <v>0.4</v>
      </c>
      <c r="AO337" s="218">
        <v>0.4</v>
      </c>
      <c r="AP337" s="218">
        <v>0.4</v>
      </c>
      <c r="AQ337" s="218">
        <v>0.3</v>
      </c>
      <c r="AR337" s="218">
        <v>0.3</v>
      </c>
      <c r="AS337" s="218">
        <v>0.2</v>
      </c>
      <c r="AT337" s="218">
        <v>0</v>
      </c>
      <c r="AU337" s="218">
        <v>-0.1</v>
      </c>
    </row>
    <row r="338" spans="2:47" ht="63" hidden="1">
      <c r="B338" s="220" t="s">
        <v>3670</v>
      </c>
      <c r="C338" s="221" t="s">
        <v>3671</v>
      </c>
      <c r="D338" s="221" t="s">
        <v>2619</v>
      </c>
      <c r="E338" s="221" t="s">
        <v>2619</v>
      </c>
      <c r="F338" s="221" t="s">
        <v>2769</v>
      </c>
      <c r="G338" s="221" t="s">
        <v>3672</v>
      </c>
      <c r="H338" s="221" t="s">
        <v>2619</v>
      </c>
      <c r="I338" s="221" t="s">
        <v>2623</v>
      </c>
      <c r="J338" s="222">
        <v>3</v>
      </c>
      <c r="K338" s="222">
        <v>3</v>
      </c>
      <c r="L338" s="222">
        <v>3</v>
      </c>
      <c r="M338" s="222">
        <v>3</v>
      </c>
      <c r="N338" s="222">
        <v>3</v>
      </c>
      <c r="O338" s="222">
        <v>3</v>
      </c>
      <c r="P338" s="222">
        <v>3</v>
      </c>
      <c r="Q338" s="222">
        <v>3</v>
      </c>
      <c r="R338" s="222">
        <v>3.2</v>
      </c>
      <c r="S338" s="222">
        <v>3.4</v>
      </c>
      <c r="T338" s="218">
        <v>3.6</v>
      </c>
      <c r="U338" s="218">
        <v>3.8</v>
      </c>
      <c r="V338" s="218">
        <v>4</v>
      </c>
      <c r="W338" s="218">
        <v>4</v>
      </c>
      <c r="X338" s="218">
        <v>4</v>
      </c>
      <c r="Y338" s="223" t="s">
        <v>2624</v>
      </c>
      <c r="Z338" s="223" t="s">
        <v>2624</v>
      </c>
      <c r="AA338" s="223" t="s">
        <v>2624</v>
      </c>
      <c r="AB338" s="223" t="s">
        <v>2624</v>
      </c>
      <c r="AC338" s="223" t="s">
        <v>2624</v>
      </c>
      <c r="AD338" s="223" t="s">
        <v>2624</v>
      </c>
      <c r="AE338" s="223" t="s">
        <v>2624</v>
      </c>
      <c r="AF338" s="223" t="s">
        <v>2624</v>
      </c>
      <c r="AG338" s="223" t="s">
        <v>2624</v>
      </c>
      <c r="AH338" s="223" t="s">
        <v>2624</v>
      </c>
      <c r="AI338" s="223" t="s">
        <v>2624</v>
      </c>
      <c r="AJ338" s="223" t="s">
        <v>2624</v>
      </c>
      <c r="AK338" s="223" t="s">
        <v>2624</v>
      </c>
      <c r="AL338" s="223" t="s">
        <v>2624</v>
      </c>
      <c r="AM338" s="223" t="s">
        <v>2624</v>
      </c>
      <c r="AN338" s="223" t="s">
        <v>2624</v>
      </c>
      <c r="AO338" s="223" t="s">
        <v>2624</v>
      </c>
      <c r="AP338" s="223" t="s">
        <v>2624</v>
      </c>
      <c r="AQ338" s="223" t="s">
        <v>2624</v>
      </c>
      <c r="AR338" s="223" t="s">
        <v>2624</v>
      </c>
      <c r="AS338" s="223" t="s">
        <v>2624</v>
      </c>
      <c r="AT338" s="223" t="s">
        <v>2624</v>
      </c>
      <c r="AU338" s="223" t="s">
        <v>2624</v>
      </c>
    </row>
    <row r="339" spans="2:47" ht="31.5" hidden="1">
      <c r="B339" s="215" t="s">
        <v>3673</v>
      </c>
      <c r="C339" s="216" t="s">
        <v>3674</v>
      </c>
      <c r="D339" s="216" t="s">
        <v>2619</v>
      </c>
      <c r="E339" s="216" t="s">
        <v>2619</v>
      </c>
      <c r="F339" s="216" t="s">
        <v>2692</v>
      </c>
      <c r="G339" s="216" t="s">
        <v>3675</v>
      </c>
      <c r="H339" s="216" t="s">
        <v>2619</v>
      </c>
      <c r="I339" s="216" t="s">
        <v>2623</v>
      </c>
      <c r="J339" s="219">
        <v>49.893999999999998</v>
      </c>
      <c r="K339" s="219">
        <v>49.892000000000003</v>
      </c>
      <c r="L339" s="219">
        <v>49.893000000000001</v>
      </c>
      <c r="M339" s="219">
        <v>49.898000000000003</v>
      </c>
      <c r="N339" s="219">
        <v>49.905999999999999</v>
      </c>
      <c r="O339" s="219">
        <v>49.917000000000002</v>
      </c>
      <c r="P339" s="219">
        <v>49.927999999999997</v>
      </c>
      <c r="Q339" s="219">
        <v>49.939</v>
      </c>
      <c r="R339" s="217">
        <v>49.9</v>
      </c>
      <c r="S339" s="217">
        <v>50</v>
      </c>
      <c r="T339" s="218">
        <v>50</v>
      </c>
      <c r="U339" s="218">
        <v>50</v>
      </c>
      <c r="V339" s="218">
        <v>50</v>
      </c>
      <c r="W339" s="218">
        <v>50</v>
      </c>
      <c r="X339" s="218">
        <v>50</v>
      </c>
      <c r="Y339" s="218">
        <v>50</v>
      </c>
      <c r="Z339" s="218">
        <v>50</v>
      </c>
      <c r="AA339" s="218">
        <v>50</v>
      </c>
      <c r="AB339" s="219" t="s">
        <v>2624</v>
      </c>
      <c r="AC339" s="219" t="s">
        <v>2624</v>
      </c>
      <c r="AD339" s="219" t="s">
        <v>2624</v>
      </c>
      <c r="AE339" s="219" t="s">
        <v>2624</v>
      </c>
      <c r="AF339" s="219" t="s">
        <v>2624</v>
      </c>
      <c r="AG339" s="219" t="s">
        <v>2624</v>
      </c>
      <c r="AH339" s="219" t="s">
        <v>2624</v>
      </c>
      <c r="AI339" s="219" t="s">
        <v>2624</v>
      </c>
      <c r="AJ339" s="219" t="s">
        <v>2624</v>
      </c>
      <c r="AK339" s="219" t="s">
        <v>2624</v>
      </c>
      <c r="AL339" s="219" t="s">
        <v>2624</v>
      </c>
      <c r="AM339" s="219" t="s">
        <v>2624</v>
      </c>
      <c r="AN339" s="219" t="s">
        <v>2624</v>
      </c>
      <c r="AO339" s="219" t="s">
        <v>2624</v>
      </c>
      <c r="AP339" s="219" t="s">
        <v>2624</v>
      </c>
      <c r="AQ339" s="219" t="s">
        <v>2624</v>
      </c>
      <c r="AR339" s="219" t="s">
        <v>2624</v>
      </c>
      <c r="AS339" s="219" t="s">
        <v>2624</v>
      </c>
      <c r="AT339" s="219" t="s">
        <v>2624</v>
      </c>
      <c r="AU339" s="219" t="s">
        <v>2624</v>
      </c>
    </row>
    <row r="340" spans="2:47" ht="63" hidden="1">
      <c r="B340" s="220" t="s">
        <v>3676</v>
      </c>
      <c r="C340" s="221" t="s">
        <v>3677</v>
      </c>
      <c r="D340" s="221" t="s">
        <v>2619</v>
      </c>
      <c r="E340" s="221" t="s">
        <v>2816</v>
      </c>
      <c r="F340" s="221" t="s">
        <v>2921</v>
      </c>
      <c r="G340" s="221" t="s">
        <v>3678</v>
      </c>
      <c r="H340" s="221" t="s">
        <v>2619</v>
      </c>
      <c r="I340" s="221" t="s">
        <v>2623</v>
      </c>
      <c r="J340" s="223">
        <v>12102.343999999999</v>
      </c>
      <c r="K340" s="223">
        <v>13053.02</v>
      </c>
      <c r="L340" s="223">
        <v>14275.057000000001</v>
      </c>
      <c r="M340" s="223">
        <v>15257.751</v>
      </c>
      <c r="N340" s="223">
        <v>16276.965</v>
      </c>
      <c r="O340" s="223">
        <v>17108.276000000002</v>
      </c>
      <c r="P340" s="223">
        <v>18138.913</v>
      </c>
      <c r="Q340" s="223">
        <v>18923.013999999999</v>
      </c>
      <c r="R340" s="222">
        <v>19709.056770288946</v>
      </c>
      <c r="S340" s="222">
        <v>20905.059345892663</v>
      </c>
      <c r="T340" s="218">
        <v>21490.828541320225</v>
      </c>
      <c r="U340" s="218">
        <v>22753.035479572813</v>
      </c>
      <c r="V340" s="218">
        <v>23962.369217829215</v>
      </c>
      <c r="W340" s="218">
        <v>25232.385884035601</v>
      </c>
      <c r="X340" s="218">
        <v>27009.546373647987</v>
      </c>
      <c r="Y340" s="223" t="s">
        <v>2624</v>
      </c>
      <c r="Z340" s="223" t="s">
        <v>2624</v>
      </c>
      <c r="AA340" s="223" t="s">
        <v>2624</v>
      </c>
      <c r="AB340" s="223" t="s">
        <v>2624</v>
      </c>
      <c r="AC340" s="223" t="s">
        <v>2624</v>
      </c>
      <c r="AD340" s="223" t="s">
        <v>2624</v>
      </c>
      <c r="AE340" s="223" t="s">
        <v>2624</v>
      </c>
      <c r="AF340" s="223" t="s">
        <v>2624</v>
      </c>
      <c r="AG340" s="223" t="s">
        <v>2624</v>
      </c>
      <c r="AH340" s="223" t="s">
        <v>2624</v>
      </c>
      <c r="AI340" s="223" t="s">
        <v>2624</v>
      </c>
      <c r="AJ340" s="223" t="s">
        <v>2624</v>
      </c>
      <c r="AK340" s="223" t="s">
        <v>2624</v>
      </c>
      <c r="AL340" s="223" t="s">
        <v>2624</v>
      </c>
      <c r="AM340" s="223" t="s">
        <v>2624</v>
      </c>
      <c r="AN340" s="223" t="s">
        <v>2624</v>
      </c>
      <c r="AO340" s="223" t="s">
        <v>2624</v>
      </c>
      <c r="AP340" s="223" t="s">
        <v>2624</v>
      </c>
      <c r="AQ340" s="223" t="s">
        <v>2624</v>
      </c>
      <c r="AR340" s="223" t="s">
        <v>2624</v>
      </c>
      <c r="AS340" s="223" t="s">
        <v>2624</v>
      </c>
      <c r="AT340" s="223" t="s">
        <v>2624</v>
      </c>
      <c r="AU340" s="223" t="s">
        <v>2624</v>
      </c>
    </row>
    <row r="341" spans="2:47" ht="21" hidden="1">
      <c r="B341" s="215" t="s">
        <v>3679</v>
      </c>
      <c r="C341" s="216" t="s">
        <v>3680</v>
      </c>
      <c r="D341" s="216" t="s">
        <v>2619</v>
      </c>
      <c r="E341" s="216" t="s">
        <v>2619</v>
      </c>
      <c r="F341" s="216" t="s">
        <v>2925</v>
      </c>
      <c r="G341" s="216" t="s">
        <v>3681</v>
      </c>
      <c r="H341" s="216" t="s">
        <v>2619</v>
      </c>
      <c r="I341" s="216" t="s">
        <v>2623</v>
      </c>
      <c r="J341" s="219">
        <v>8.3949221172109567</v>
      </c>
      <c r="K341" s="219">
        <v>7.8553047244401597</v>
      </c>
      <c r="L341" s="219">
        <v>9.3621016439107585</v>
      </c>
      <c r="M341" s="219">
        <v>6.8839935280118336</v>
      </c>
      <c r="N341" s="219">
        <v>6.679975312219999</v>
      </c>
      <c r="O341" s="219">
        <v>5.1072850497620559</v>
      </c>
      <c r="P341" s="219">
        <v>6.0242013865102306</v>
      </c>
      <c r="Q341" s="219">
        <v>4.3227562754173832</v>
      </c>
      <c r="R341" s="217">
        <v>4.1538983709938915</v>
      </c>
      <c r="S341" s="217">
        <v>6.0682892618517892</v>
      </c>
      <c r="T341" s="218">
        <v>2.8020451209226138</v>
      </c>
      <c r="U341" s="218">
        <v>5.8732353470028142</v>
      </c>
      <c r="V341" s="218">
        <v>5.3150435217407255</v>
      </c>
      <c r="W341" s="218">
        <v>5.3000463128722197</v>
      </c>
      <c r="X341" s="218">
        <v>7.0431726027810448</v>
      </c>
      <c r="Y341" s="219" t="s">
        <v>2624</v>
      </c>
      <c r="Z341" s="219" t="s">
        <v>2624</v>
      </c>
      <c r="AA341" s="219" t="s">
        <v>2624</v>
      </c>
      <c r="AB341" s="219" t="s">
        <v>2624</v>
      </c>
      <c r="AC341" s="219" t="s">
        <v>2624</v>
      </c>
      <c r="AD341" s="219" t="s">
        <v>2624</v>
      </c>
      <c r="AE341" s="219" t="s">
        <v>2624</v>
      </c>
      <c r="AF341" s="219" t="s">
        <v>2624</v>
      </c>
      <c r="AG341" s="219" t="s">
        <v>2624</v>
      </c>
      <c r="AH341" s="219" t="s">
        <v>2624</v>
      </c>
      <c r="AI341" s="219" t="s">
        <v>2624</v>
      </c>
      <c r="AJ341" s="219" t="s">
        <v>2624</v>
      </c>
      <c r="AK341" s="219" t="s">
        <v>2624</v>
      </c>
      <c r="AL341" s="219" t="s">
        <v>2624</v>
      </c>
      <c r="AM341" s="219" t="s">
        <v>2624</v>
      </c>
      <c r="AN341" s="219" t="s">
        <v>2624</v>
      </c>
      <c r="AO341" s="219" t="s">
        <v>2624</v>
      </c>
      <c r="AP341" s="219" t="s">
        <v>2624</v>
      </c>
      <c r="AQ341" s="219" t="s">
        <v>2624</v>
      </c>
      <c r="AR341" s="219" t="s">
        <v>2624</v>
      </c>
      <c r="AS341" s="219" t="s">
        <v>2624</v>
      </c>
      <c r="AT341" s="219" t="s">
        <v>2624</v>
      </c>
      <c r="AU341" s="219" t="s">
        <v>2624</v>
      </c>
    </row>
    <row r="342" spans="2:47" ht="63" hidden="1">
      <c r="B342" s="220" t="s">
        <v>3682</v>
      </c>
      <c r="C342" s="221" t="s">
        <v>3683</v>
      </c>
      <c r="D342" s="221" t="s">
        <v>2619</v>
      </c>
      <c r="E342" s="221" t="s">
        <v>2619</v>
      </c>
      <c r="F342" s="221" t="s">
        <v>2636</v>
      </c>
      <c r="G342" s="221" t="s">
        <v>3684</v>
      </c>
      <c r="H342" s="221" t="s">
        <v>2619</v>
      </c>
      <c r="I342" s="221" t="s">
        <v>2623</v>
      </c>
      <c r="J342" s="223">
        <v>24.157229190676578</v>
      </c>
      <c r="K342" s="223">
        <v>25.817890142622808</v>
      </c>
      <c r="L342" s="223">
        <v>27.993381077267678</v>
      </c>
      <c r="M342" s="223">
        <v>29.736417380289964</v>
      </c>
      <c r="N342" s="223">
        <v>31.59861599433868</v>
      </c>
      <c r="O342" s="223">
        <v>33.106235087631028</v>
      </c>
      <c r="P342" s="223">
        <v>35.014618320973923</v>
      </c>
      <c r="Q342" s="223">
        <v>36.499425495648637</v>
      </c>
      <c r="R342" s="222">
        <v>38.026247180793675</v>
      </c>
      <c r="S342" s="222">
        <v>40.344943649231119</v>
      </c>
      <c r="T342" s="218">
        <v>41.500857515476383</v>
      </c>
      <c r="U342" s="218">
        <v>43.974047678811125</v>
      </c>
      <c r="V342" s="218">
        <v>46.35741374698658</v>
      </c>
      <c r="W342" s="218">
        <v>48.870785608594183</v>
      </c>
      <c r="X342" s="218">
        <v>52.382894189446702</v>
      </c>
      <c r="Y342" s="223" t="s">
        <v>2624</v>
      </c>
      <c r="Z342" s="223" t="s">
        <v>2624</v>
      </c>
      <c r="AA342" s="223" t="s">
        <v>2624</v>
      </c>
      <c r="AB342" s="223" t="s">
        <v>2624</v>
      </c>
      <c r="AC342" s="223" t="s">
        <v>2624</v>
      </c>
      <c r="AD342" s="223" t="s">
        <v>2624</v>
      </c>
      <c r="AE342" s="223" t="s">
        <v>2624</v>
      </c>
      <c r="AF342" s="223" t="s">
        <v>2624</v>
      </c>
      <c r="AG342" s="223" t="s">
        <v>2624</v>
      </c>
      <c r="AH342" s="223" t="s">
        <v>2624</v>
      </c>
      <c r="AI342" s="223" t="s">
        <v>2624</v>
      </c>
      <c r="AJ342" s="223" t="s">
        <v>2624</v>
      </c>
      <c r="AK342" s="223" t="s">
        <v>2624</v>
      </c>
      <c r="AL342" s="223" t="s">
        <v>2624</v>
      </c>
      <c r="AM342" s="223" t="s">
        <v>2624</v>
      </c>
      <c r="AN342" s="223" t="s">
        <v>2624</v>
      </c>
      <c r="AO342" s="223" t="s">
        <v>2624</v>
      </c>
      <c r="AP342" s="223" t="s">
        <v>2624</v>
      </c>
      <c r="AQ342" s="223" t="s">
        <v>2624</v>
      </c>
      <c r="AR342" s="223" t="s">
        <v>2624</v>
      </c>
      <c r="AS342" s="223" t="s">
        <v>2624</v>
      </c>
      <c r="AT342" s="223" t="s">
        <v>2624</v>
      </c>
      <c r="AU342" s="223" t="s">
        <v>2624</v>
      </c>
    </row>
    <row r="343" spans="2:47" ht="31.5" hidden="1">
      <c r="B343" s="215" t="s">
        <v>3685</v>
      </c>
      <c r="C343" s="216" t="s">
        <v>3686</v>
      </c>
      <c r="D343" s="216" t="s">
        <v>2619</v>
      </c>
      <c r="E343" s="216" t="s">
        <v>2619</v>
      </c>
      <c r="F343" s="216" t="s">
        <v>2636</v>
      </c>
      <c r="G343" s="216" t="s">
        <v>3687</v>
      </c>
      <c r="H343" s="216" t="s">
        <v>2619</v>
      </c>
      <c r="I343" s="216" t="s">
        <v>2623</v>
      </c>
      <c r="J343" s="219">
        <v>996.15482649281228</v>
      </c>
      <c r="K343" s="219">
        <v>905.69036561885935</v>
      </c>
      <c r="L343" s="219">
        <v>865.49854559473351</v>
      </c>
      <c r="M343" s="219">
        <v>807.33978659347633</v>
      </c>
      <c r="N343" s="219">
        <v>745.52486489233672</v>
      </c>
      <c r="O343" s="219">
        <v>690.35071862475934</v>
      </c>
      <c r="P343" s="219">
        <v>646.95897989954835</v>
      </c>
      <c r="Q343" s="219">
        <v>613.51397437479272</v>
      </c>
      <c r="R343" s="217">
        <v>525.31119501962337</v>
      </c>
      <c r="S343" s="217">
        <v>509.77629468709063</v>
      </c>
      <c r="T343" s="218">
        <v>487.54549256562132</v>
      </c>
      <c r="U343" s="218">
        <v>483.89902043023989</v>
      </c>
      <c r="V343" s="218">
        <v>480.99508919591506</v>
      </c>
      <c r="W343" s="218">
        <v>478.56763749315496</v>
      </c>
      <c r="X343" s="219" t="s">
        <v>2624</v>
      </c>
      <c r="Y343" s="219" t="s">
        <v>2624</v>
      </c>
      <c r="Z343" s="219" t="s">
        <v>2624</v>
      </c>
      <c r="AA343" s="219" t="s">
        <v>2624</v>
      </c>
      <c r="AB343" s="219" t="s">
        <v>2624</v>
      </c>
      <c r="AC343" s="219" t="s">
        <v>2624</v>
      </c>
      <c r="AD343" s="219" t="s">
        <v>2624</v>
      </c>
      <c r="AE343" s="219" t="s">
        <v>2624</v>
      </c>
      <c r="AF343" s="219" t="s">
        <v>2624</v>
      </c>
      <c r="AG343" s="219" t="s">
        <v>2624</v>
      </c>
      <c r="AH343" s="219" t="s">
        <v>2624</v>
      </c>
      <c r="AI343" s="219" t="s">
        <v>2624</v>
      </c>
      <c r="AJ343" s="219" t="s">
        <v>2624</v>
      </c>
      <c r="AK343" s="219" t="s">
        <v>2624</v>
      </c>
      <c r="AL343" s="219" t="s">
        <v>2624</v>
      </c>
      <c r="AM343" s="219" t="s">
        <v>2624</v>
      </c>
      <c r="AN343" s="219" t="s">
        <v>2624</v>
      </c>
      <c r="AO343" s="219" t="s">
        <v>2624</v>
      </c>
      <c r="AP343" s="219" t="s">
        <v>2624</v>
      </c>
      <c r="AQ343" s="219" t="s">
        <v>2624</v>
      </c>
      <c r="AR343" s="219" t="s">
        <v>2624</v>
      </c>
      <c r="AS343" s="219" t="s">
        <v>2624</v>
      </c>
      <c r="AT343" s="219" t="s">
        <v>2624</v>
      </c>
      <c r="AU343" s="219" t="s">
        <v>2624</v>
      </c>
    </row>
    <row r="344" spans="2:47" ht="31.5" hidden="1">
      <c r="B344" s="220" t="s">
        <v>3688</v>
      </c>
      <c r="C344" s="221" t="s">
        <v>3689</v>
      </c>
      <c r="D344" s="221" t="s">
        <v>2619</v>
      </c>
      <c r="E344" s="221" t="s">
        <v>2619</v>
      </c>
      <c r="F344" s="221" t="s">
        <v>2636</v>
      </c>
      <c r="G344" s="221" t="s">
        <v>3690</v>
      </c>
      <c r="H344" s="221" t="s">
        <v>2619</v>
      </c>
      <c r="I344" s="221" t="s">
        <v>2623</v>
      </c>
      <c r="J344" s="223">
        <v>8.6530299859263451</v>
      </c>
      <c r="K344" s="223">
        <v>8.1730462601724145</v>
      </c>
      <c r="L344" s="223">
        <v>5.1330552496265893</v>
      </c>
      <c r="M344" s="223">
        <v>3.950607479672418</v>
      </c>
      <c r="N344" s="223">
        <v>3.2911464056473356</v>
      </c>
      <c r="O344" s="223">
        <v>3.1002191886523303</v>
      </c>
      <c r="P344" s="223">
        <v>2.8650147260880212</v>
      </c>
      <c r="Q344" s="223">
        <v>2.6289171468550872</v>
      </c>
      <c r="R344" s="222">
        <v>2.5532650937944812</v>
      </c>
      <c r="S344" s="222">
        <v>2.4632392688986311</v>
      </c>
      <c r="T344" s="218">
        <v>2.3343491709542579</v>
      </c>
      <c r="U344" s="218">
        <v>2.2891234624191457</v>
      </c>
      <c r="V344" s="218">
        <v>2.254365695648521</v>
      </c>
      <c r="W344" s="218">
        <v>2.2400474238910357</v>
      </c>
      <c r="X344" s="223" t="s">
        <v>2624</v>
      </c>
      <c r="Y344" s="223" t="s">
        <v>2624</v>
      </c>
      <c r="Z344" s="223" t="s">
        <v>2624</v>
      </c>
      <c r="AA344" s="223" t="s">
        <v>2624</v>
      </c>
      <c r="AB344" s="223" t="s">
        <v>2624</v>
      </c>
      <c r="AC344" s="223" t="s">
        <v>2624</v>
      </c>
      <c r="AD344" s="223" t="s">
        <v>2624</v>
      </c>
      <c r="AE344" s="223" t="s">
        <v>2624</v>
      </c>
      <c r="AF344" s="223" t="s">
        <v>2624</v>
      </c>
      <c r="AG344" s="223" t="s">
        <v>2624</v>
      </c>
      <c r="AH344" s="223" t="s">
        <v>2624</v>
      </c>
      <c r="AI344" s="223" t="s">
        <v>2624</v>
      </c>
      <c r="AJ344" s="223" t="s">
        <v>2624</v>
      </c>
      <c r="AK344" s="223" t="s">
        <v>2624</v>
      </c>
      <c r="AL344" s="223" t="s">
        <v>2624</v>
      </c>
      <c r="AM344" s="223" t="s">
        <v>2624</v>
      </c>
      <c r="AN344" s="223" t="s">
        <v>2624</v>
      </c>
      <c r="AO344" s="223" t="s">
        <v>2624</v>
      </c>
      <c r="AP344" s="223" t="s">
        <v>2624</v>
      </c>
      <c r="AQ344" s="223" t="s">
        <v>2624</v>
      </c>
      <c r="AR344" s="223" t="s">
        <v>2624</v>
      </c>
      <c r="AS344" s="223" t="s">
        <v>2624</v>
      </c>
      <c r="AT344" s="223" t="s">
        <v>2624</v>
      </c>
      <c r="AU344" s="223" t="s">
        <v>2624</v>
      </c>
    </row>
    <row r="345" spans="2:47" ht="31.5" hidden="1">
      <c r="B345" s="215" t="s">
        <v>3691</v>
      </c>
      <c r="C345" s="216" t="s">
        <v>3692</v>
      </c>
      <c r="D345" s="216" t="s">
        <v>2619</v>
      </c>
      <c r="E345" s="216" t="s">
        <v>2619</v>
      </c>
      <c r="F345" s="216" t="s">
        <v>2776</v>
      </c>
      <c r="G345" s="216" t="s">
        <v>3693</v>
      </c>
      <c r="H345" s="216" t="s">
        <v>2619</v>
      </c>
      <c r="I345" s="216" t="s">
        <v>2623</v>
      </c>
      <c r="J345" s="219">
        <v>4.4531354522394651</v>
      </c>
      <c r="K345" s="219">
        <v>6.1903806967040786</v>
      </c>
      <c r="L345" s="219">
        <v>7.5302276393444334</v>
      </c>
      <c r="M345" s="219">
        <v>1.9151848335217991</v>
      </c>
      <c r="N345" s="219">
        <v>4.1813001052829257</v>
      </c>
      <c r="O345" s="219">
        <v>5.6456630145844899</v>
      </c>
      <c r="P345" s="219">
        <v>3.3942561384086245</v>
      </c>
      <c r="Q345" s="219">
        <v>9.5593098469224813</v>
      </c>
      <c r="R345" s="219">
        <v>6.6866230088242995</v>
      </c>
      <c r="S345" s="217">
        <v>-3.7568164314591868</v>
      </c>
      <c r="T345" s="218">
        <v>0.49068546103765431</v>
      </c>
      <c r="U345" s="218">
        <v>2.7162290218732954</v>
      </c>
      <c r="V345" s="218">
        <v>3.6650925075266905</v>
      </c>
      <c r="W345" s="218">
        <v>3.0702335780201206</v>
      </c>
      <c r="X345" s="218">
        <v>2.4517175430987415</v>
      </c>
      <c r="Y345" s="219" t="s">
        <v>2624</v>
      </c>
      <c r="Z345" s="219" t="s">
        <v>2624</v>
      </c>
      <c r="AA345" s="219" t="s">
        <v>2624</v>
      </c>
      <c r="AB345" s="219" t="s">
        <v>2624</v>
      </c>
      <c r="AC345" s="219" t="s">
        <v>2624</v>
      </c>
      <c r="AD345" s="219" t="s">
        <v>2624</v>
      </c>
      <c r="AE345" s="219" t="s">
        <v>2624</v>
      </c>
      <c r="AF345" s="219" t="s">
        <v>2624</v>
      </c>
      <c r="AG345" s="219" t="s">
        <v>2624</v>
      </c>
      <c r="AH345" s="219" t="s">
        <v>2624</v>
      </c>
      <c r="AI345" s="219" t="s">
        <v>2624</v>
      </c>
      <c r="AJ345" s="219" t="s">
        <v>2624</v>
      </c>
      <c r="AK345" s="219" t="s">
        <v>2624</v>
      </c>
      <c r="AL345" s="219" t="s">
        <v>2624</v>
      </c>
      <c r="AM345" s="219" t="s">
        <v>2624</v>
      </c>
      <c r="AN345" s="219" t="s">
        <v>2624</v>
      </c>
      <c r="AO345" s="219" t="s">
        <v>2624</v>
      </c>
      <c r="AP345" s="219" t="s">
        <v>2624</v>
      </c>
      <c r="AQ345" s="219" t="s">
        <v>2624</v>
      </c>
      <c r="AR345" s="219" t="s">
        <v>2624</v>
      </c>
      <c r="AS345" s="219" t="s">
        <v>2624</v>
      </c>
      <c r="AT345" s="219" t="s">
        <v>2624</v>
      </c>
      <c r="AU345" s="219" t="s">
        <v>2624</v>
      </c>
    </row>
    <row r="346" spans="2:47" ht="52.5" hidden="1">
      <c r="B346" s="220" t="s">
        <v>3694</v>
      </c>
      <c r="C346" s="221" t="s">
        <v>3695</v>
      </c>
      <c r="D346" s="221" t="s">
        <v>2619</v>
      </c>
      <c r="E346" s="221" t="s">
        <v>2619</v>
      </c>
      <c r="F346" s="221" t="s">
        <v>2776</v>
      </c>
      <c r="G346" s="221" t="s">
        <v>3696</v>
      </c>
      <c r="H346" s="221" t="s">
        <v>2619</v>
      </c>
      <c r="I346" s="221" t="s">
        <v>2623</v>
      </c>
      <c r="J346" s="223">
        <v>5.3822323279048758</v>
      </c>
      <c r="K346" s="223">
        <v>5.543708955617543</v>
      </c>
      <c r="L346" s="223">
        <v>5.8029684639660601</v>
      </c>
      <c r="M346" s="223">
        <v>5.7520208276792451</v>
      </c>
      <c r="N346" s="223">
        <v>5.8070483532667607</v>
      </c>
      <c r="O346" s="223">
        <v>5.9528687230804476</v>
      </c>
      <c r="P346" s="223">
        <v>6.0117265195041245</v>
      </c>
      <c r="Q346" s="223">
        <v>6.6461731024636732</v>
      </c>
      <c r="R346" s="223">
        <v>6.8015819866814775</v>
      </c>
      <c r="S346" s="222">
        <v>6.3781257103310196</v>
      </c>
      <c r="T346" s="218">
        <v>6.3138517464579227</v>
      </c>
      <c r="U346" s="218">
        <v>6.3309887283944706</v>
      </c>
      <c r="V346" s="218">
        <v>6.3824202374261976</v>
      </c>
      <c r="W346" s="218">
        <v>6.4017044829103344</v>
      </c>
      <c r="X346" s="218">
        <v>6.3720623601682655</v>
      </c>
      <c r="Y346" s="223" t="s">
        <v>2624</v>
      </c>
      <c r="Z346" s="223" t="s">
        <v>2624</v>
      </c>
      <c r="AA346" s="223" t="s">
        <v>2624</v>
      </c>
      <c r="AB346" s="223" t="s">
        <v>2624</v>
      </c>
      <c r="AC346" s="223" t="s">
        <v>2624</v>
      </c>
      <c r="AD346" s="223" t="s">
        <v>2624</v>
      </c>
      <c r="AE346" s="223" t="s">
        <v>2624</v>
      </c>
      <c r="AF346" s="223" t="s">
        <v>2624</v>
      </c>
      <c r="AG346" s="223" t="s">
        <v>2624</v>
      </c>
      <c r="AH346" s="223" t="s">
        <v>2624</v>
      </c>
      <c r="AI346" s="223" t="s">
        <v>2624</v>
      </c>
      <c r="AJ346" s="223" t="s">
        <v>2624</v>
      </c>
      <c r="AK346" s="223" t="s">
        <v>2624</v>
      </c>
      <c r="AL346" s="223" t="s">
        <v>2624</v>
      </c>
      <c r="AM346" s="223" t="s">
        <v>2624</v>
      </c>
      <c r="AN346" s="223" t="s">
        <v>2624</v>
      </c>
      <c r="AO346" s="223" t="s">
        <v>2624</v>
      </c>
      <c r="AP346" s="223" t="s">
        <v>2624</v>
      </c>
      <c r="AQ346" s="223" t="s">
        <v>2624</v>
      </c>
      <c r="AR346" s="223" t="s">
        <v>2624</v>
      </c>
      <c r="AS346" s="223" t="s">
        <v>2624</v>
      </c>
      <c r="AT346" s="223" t="s">
        <v>2624</v>
      </c>
      <c r="AU346" s="223" t="s">
        <v>2624</v>
      </c>
    </row>
    <row r="347" spans="2:47" ht="21" hidden="1">
      <c r="B347" s="215" t="s">
        <v>3697</v>
      </c>
      <c r="C347" s="216" t="s">
        <v>3698</v>
      </c>
      <c r="D347" s="216" t="s">
        <v>2783</v>
      </c>
      <c r="E347" s="216" t="s">
        <v>2784</v>
      </c>
      <c r="F347" s="216" t="s">
        <v>2785</v>
      </c>
      <c r="G347" s="216" t="s">
        <v>3699</v>
      </c>
      <c r="H347" s="216" t="s">
        <v>2619</v>
      </c>
      <c r="I347" s="216" t="s">
        <v>2623</v>
      </c>
      <c r="J347" s="219">
        <v>77292.5</v>
      </c>
      <c r="K347" s="219">
        <v>82077.2</v>
      </c>
      <c r="L347" s="219">
        <v>88257.8</v>
      </c>
      <c r="M347" s="219">
        <v>89948.1</v>
      </c>
      <c r="N347" s="219">
        <v>93709.1</v>
      </c>
      <c r="O347" s="219">
        <v>98999.6</v>
      </c>
      <c r="P347" s="219">
        <v>102359.9</v>
      </c>
      <c r="Q347" s="219">
        <v>112144.8</v>
      </c>
      <c r="R347" s="219">
        <v>119643.5</v>
      </c>
      <c r="S347" s="217">
        <v>115148.71333282713</v>
      </c>
      <c r="T347" s="218">
        <v>115713.73132772323</v>
      </c>
      <c r="U347" s="218">
        <v>118856.78128033935</v>
      </c>
      <c r="V347" s="218">
        <v>123212.99226573245</v>
      </c>
      <c r="W347" s="218">
        <v>126995.91892675831</v>
      </c>
      <c r="X347" s="218">
        <v>130109.5001501051</v>
      </c>
      <c r="Y347" s="219" t="s">
        <v>2624</v>
      </c>
      <c r="Z347" s="219" t="s">
        <v>2624</v>
      </c>
      <c r="AA347" s="219" t="s">
        <v>2624</v>
      </c>
      <c r="AB347" s="219" t="s">
        <v>2624</v>
      </c>
      <c r="AC347" s="219" t="s">
        <v>2624</v>
      </c>
      <c r="AD347" s="219" t="s">
        <v>2624</v>
      </c>
      <c r="AE347" s="219" t="s">
        <v>2624</v>
      </c>
      <c r="AF347" s="219" t="s">
        <v>2624</v>
      </c>
      <c r="AG347" s="219" t="s">
        <v>2624</v>
      </c>
      <c r="AH347" s="219" t="s">
        <v>2624</v>
      </c>
      <c r="AI347" s="219" t="s">
        <v>2624</v>
      </c>
      <c r="AJ347" s="219" t="s">
        <v>2624</v>
      </c>
      <c r="AK347" s="219" t="s">
        <v>2624</v>
      </c>
      <c r="AL347" s="219" t="s">
        <v>2624</v>
      </c>
      <c r="AM347" s="219" t="s">
        <v>2624</v>
      </c>
      <c r="AN347" s="219" t="s">
        <v>2624</v>
      </c>
      <c r="AO347" s="219" t="s">
        <v>2624</v>
      </c>
      <c r="AP347" s="219" t="s">
        <v>2624</v>
      </c>
      <c r="AQ347" s="219" t="s">
        <v>2624</v>
      </c>
      <c r="AR347" s="219" t="s">
        <v>2624</v>
      </c>
      <c r="AS347" s="219" t="s">
        <v>2624</v>
      </c>
      <c r="AT347" s="219" t="s">
        <v>2624</v>
      </c>
      <c r="AU347" s="219" t="s">
        <v>2624</v>
      </c>
    </row>
    <row r="348" spans="2:47" ht="304.5" hidden="1">
      <c r="B348" s="220" t="s">
        <v>3700</v>
      </c>
      <c r="C348" s="221" t="s">
        <v>3701</v>
      </c>
      <c r="D348" s="221" t="s">
        <v>2619</v>
      </c>
      <c r="E348" s="221" t="s">
        <v>2619</v>
      </c>
      <c r="F348" s="221" t="s">
        <v>2957</v>
      </c>
      <c r="G348" s="221" t="s">
        <v>3702</v>
      </c>
      <c r="H348" s="221" t="s">
        <v>2959</v>
      </c>
      <c r="I348" s="221" t="s">
        <v>2623</v>
      </c>
      <c r="J348" s="223">
        <v>800.03</v>
      </c>
      <c r="K348" s="223">
        <v>762.02</v>
      </c>
      <c r="L348" s="223">
        <v>785.07</v>
      </c>
      <c r="M348" s="223">
        <v>789.81</v>
      </c>
      <c r="N348" s="223">
        <v>876.24</v>
      </c>
      <c r="O348" s="223">
        <v>826.86</v>
      </c>
      <c r="P348" s="223">
        <v>900.26</v>
      </c>
      <c r="Q348" s="223">
        <v>1069.8</v>
      </c>
      <c r="R348" s="222">
        <v>956.1</v>
      </c>
      <c r="S348" s="222">
        <v>952.7</v>
      </c>
      <c r="T348" s="218">
        <v>1041</v>
      </c>
      <c r="U348" s="218">
        <v>1022</v>
      </c>
      <c r="V348" s="218">
        <v>1030</v>
      </c>
      <c r="W348" s="218">
        <v>1020</v>
      </c>
      <c r="X348" s="218">
        <v>1031</v>
      </c>
      <c r="Y348" s="223" t="s">
        <v>2624</v>
      </c>
      <c r="Z348" s="223" t="s">
        <v>2624</v>
      </c>
      <c r="AA348" s="223" t="s">
        <v>2624</v>
      </c>
      <c r="AB348" s="223" t="s">
        <v>2624</v>
      </c>
      <c r="AC348" s="223" t="s">
        <v>2624</v>
      </c>
      <c r="AD348" s="223" t="s">
        <v>2624</v>
      </c>
      <c r="AE348" s="223" t="s">
        <v>2624</v>
      </c>
      <c r="AF348" s="223" t="s">
        <v>2624</v>
      </c>
      <c r="AG348" s="223" t="s">
        <v>2624</v>
      </c>
      <c r="AH348" s="223" t="s">
        <v>2624</v>
      </c>
      <c r="AI348" s="223" t="s">
        <v>2624</v>
      </c>
      <c r="AJ348" s="223" t="s">
        <v>2624</v>
      </c>
      <c r="AK348" s="223" t="s">
        <v>2624</v>
      </c>
      <c r="AL348" s="223" t="s">
        <v>2624</v>
      </c>
      <c r="AM348" s="223" t="s">
        <v>2624</v>
      </c>
      <c r="AN348" s="223" t="s">
        <v>2624</v>
      </c>
      <c r="AO348" s="223" t="s">
        <v>2624</v>
      </c>
      <c r="AP348" s="223" t="s">
        <v>2624</v>
      </c>
      <c r="AQ348" s="223" t="s">
        <v>2624</v>
      </c>
      <c r="AR348" s="223" t="s">
        <v>2624</v>
      </c>
      <c r="AS348" s="223" t="s">
        <v>2624</v>
      </c>
      <c r="AT348" s="223" t="s">
        <v>2624</v>
      </c>
      <c r="AU348" s="223" t="s">
        <v>2624</v>
      </c>
    </row>
    <row r="349" spans="2:47" ht="63" hidden="1">
      <c r="B349" s="215" t="s">
        <v>3703</v>
      </c>
      <c r="C349" s="216" t="s">
        <v>3704</v>
      </c>
      <c r="D349" s="216" t="s">
        <v>2619</v>
      </c>
      <c r="E349" s="216" t="s">
        <v>2619</v>
      </c>
      <c r="F349" s="216" t="s">
        <v>2769</v>
      </c>
      <c r="G349" s="216" t="s">
        <v>3705</v>
      </c>
      <c r="H349" s="216" t="s">
        <v>2619</v>
      </c>
      <c r="I349" s="216" t="s">
        <v>2623</v>
      </c>
      <c r="J349" s="217">
        <v>4</v>
      </c>
      <c r="K349" s="217">
        <v>4</v>
      </c>
      <c r="L349" s="217">
        <v>4</v>
      </c>
      <c r="M349" s="217">
        <v>4</v>
      </c>
      <c r="N349" s="217">
        <v>4</v>
      </c>
      <c r="O349" s="217">
        <v>4</v>
      </c>
      <c r="P349" s="217">
        <v>4</v>
      </c>
      <c r="Q349" s="217">
        <v>4</v>
      </c>
      <c r="R349" s="217">
        <v>4</v>
      </c>
      <c r="S349" s="217">
        <v>4</v>
      </c>
      <c r="T349" s="218">
        <v>4</v>
      </c>
      <c r="U349" s="218">
        <v>4</v>
      </c>
      <c r="V349" s="218">
        <v>4</v>
      </c>
      <c r="W349" s="218">
        <v>4</v>
      </c>
      <c r="X349" s="218">
        <v>4</v>
      </c>
      <c r="Y349" s="219" t="s">
        <v>2624</v>
      </c>
      <c r="Z349" s="219" t="s">
        <v>2624</v>
      </c>
      <c r="AA349" s="219" t="s">
        <v>2624</v>
      </c>
      <c r="AB349" s="219" t="s">
        <v>2624</v>
      </c>
      <c r="AC349" s="219" t="s">
        <v>2624</v>
      </c>
      <c r="AD349" s="219" t="s">
        <v>2624</v>
      </c>
      <c r="AE349" s="219" t="s">
        <v>2624</v>
      </c>
      <c r="AF349" s="219" t="s">
        <v>2624</v>
      </c>
      <c r="AG349" s="219" t="s">
        <v>2624</v>
      </c>
      <c r="AH349" s="219" t="s">
        <v>2624</v>
      </c>
      <c r="AI349" s="219" t="s">
        <v>2624</v>
      </c>
      <c r="AJ349" s="219" t="s">
        <v>2624</v>
      </c>
      <c r="AK349" s="219" t="s">
        <v>2624</v>
      </c>
      <c r="AL349" s="219" t="s">
        <v>2624</v>
      </c>
      <c r="AM349" s="219" t="s">
        <v>2624</v>
      </c>
      <c r="AN349" s="219" t="s">
        <v>2624</v>
      </c>
      <c r="AO349" s="219" t="s">
        <v>2624</v>
      </c>
      <c r="AP349" s="219" t="s">
        <v>2624</v>
      </c>
      <c r="AQ349" s="219" t="s">
        <v>2624</v>
      </c>
      <c r="AR349" s="219" t="s">
        <v>2624</v>
      </c>
      <c r="AS349" s="219" t="s">
        <v>2624</v>
      </c>
      <c r="AT349" s="219" t="s">
        <v>2624</v>
      </c>
      <c r="AU349" s="219" t="s">
        <v>2624</v>
      </c>
    </row>
    <row r="350" spans="2:47" ht="63" hidden="1">
      <c r="B350" s="220" t="s">
        <v>3706</v>
      </c>
      <c r="C350" s="221" t="s">
        <v>3707</v>
      </c>
      <c r="D350" s="221" t="s">
        <v>2619</v>
      </c>
      <c r="E350" s="221" t="s">
        <v>2619</v>
      </c>
      <c r="F350" s="221" t="s">
        <v>2769</v>
      </c>
      <c r="G350" s="221" t="s">
        <v>3708</v>
      </c>
      <c r="H350" s="221" t="s">
        <v>2619</v>
      </c>
      <c r="I350" s="221" t="s">
        <v>2623</v>
      </c>
      <c r="J350" s="222">
        <v>2</v>
      </c>
      <c r="K350" s="222">
        <v>2</v>
      </c>
      <c r="L350" s="222">
        <v>2</v>
      </c>
      <c r="M350" s="222">
        <v>2</v>
      </c>
      <c r="N350" s="222">
        <v>2</v>
      </c>
      <c r="O350" s="222">
        <v>2</v>
      </c>
      <c r="P350" s="222">
        <v>2</v>
      </c>
      <c r="Q350" s="222">
        <v>2</v>
      </c>
      <c r="R350" s="222">
        <v>2.2999999999999998</v>
      </c>
      <c r="S350" s="222">
        <v>2.6</v>
      </c>
      <c r="T350" s="218">
        <v>3</v>
      </c>
      <c r="U350" s="218">
        <v>3.5</v>
      </c>
      <c r="V350" s="218">
        <v>4</v>
      </c>
      <c r="W350" s="218">
        <v>4</v>
      </c>
      <c r="X350" s="218">
        <v>4</v>
      </c>
      <c r="Y350" s="223" t="s">
        <v>2624</v>
      </c>
      <c r="Z350" s="223" t="s">
        <v>2624</v>
      </c>
      <c r="AA350" s="223" t="s">
        <v>2624</v>
      </c>
      <c r="AB350" s="223" t="s">
        <v>2624</v>
      </c>
      <c r="AC350" s="223" t="s">
        <v>2624</v>
      </c>
      <c r="AD350" s="223" t="s">
        <v>2624</v>
      </c>
      <c r="AE350" s="223" t="s">
        <v>2624</v>
      </c>
      <c r="AF350" s="223" t="s">
        <v>2624</v>
      </c>
      <c r="AG350" s="223" t="s">
        <v>2624</v>
      </c>
      <c r="AH350" s="223" t="s">
        <v>2624</v>
      </c>
      <c r="AI350" s="223" t="s">
        <v>2624</v>
      </c>
      <c r="AJ350" s="223" t="s">
        <v>2624</v>
      </c>
      <c r="AK350" s="223" t="s">
        <v>2624</v>
      </c>
      <c r="AL350" s="223" t="s">
        <v>2624</v>
      </c>
      <c r="AM350" s="223" t="s">
        <v>2624</v>
      </c>
      <c r="AN350" s="223" t="s">
        <v>2624</v>
      </c>
      <c r="AO350" s="223" t="s">
        <v>2624</v>
      </c>
      <c r="AP350" s="223" t="s">
        <v>2624</v>
      </c>
      <c r="AQ350" s="223" t="s">
        <v>2624</v>
      </c>
      <c r="AR350" s="223" t="s">
        <v>2624</v>
      </c>
      <c r="AS350" s="223" t="s">
        <v>2624</v>
      </c>
      <c r="AT350" s="223" t="s">
        <v>2624</v>
      </c>
      <c r="AU350" s="223" t="s">
        <v>2624</v>
      </c>
    </row>
    <row r="351" spans="2:47" ht="304.5" hidden="1">
      <c r="B351" s="215" t="s">
        <v>3709</v>
      </c>
      <c r="C351" s="216" t="s">
        <v>3710</v>
      </c>
      <c r="D351" s="216" t="s">
        <v>2834</v>
      </c>
      <c r="E351" s="216" t="s">
        <v>2809</v>
      </c>
      <c r="F351" s="216" t="s">
        <v>2957</v>
      </c>
      <c r="G351" s="216" t="s">
        <v>3711</v>
      </c>
      <c r="H351" s="216" t="s">
        <v>2959</v>
      </c>
      <c r="I351" s="216" t="s">
        <v>2623</v>
      </c>
      <c r="J351" s="219">
        <v>9428</v>
      </c>
      <c r="K351" s="219">
        <v>9450.6</v>
      </c>
      <c r="L351" s="219">
        <v>8881.6</v>
      </c>
      <c r="M351" s="219">
        <v>8910.9</v>
      </c>
      <c r="N351" s="219">
        <v>10640.1</v>
      </c>
      <c r="O351" s="219">
        <v>10364.799999999999</v>
      </c>
      <c r="P351" s="219">
        <v>9826</v>
      </c>
      <c r="Q351" s="219">
        <v>10664</v>
      </c>
      <c r="R351" s="217">
        <v>10650</v>
      </c>
      <c r="S351" s="217">
        <v>9927</v>
      </c>
      <c r="T351" s="218">
        <v>11422</v>
      </c>
      <c r="U351" s="218">
        <v>12297</v>
      </c>
      <c r="V351" s="218">
        <v>13467</v>
      </c>
      <c r="W351" s="218">
        <v>14038</v>
      </c>
      <c r="X351" s="218">
        <v>14485</v>
      </c>
      <c r="Y351" s="219" t="s">
        <v>2624</v>
      </c>
      <c r="Z351" s="219" t="s">
        <v>2624</v>
      </c>
      <c r="AA351" s="219" t="s">
        <v>2624</v>
      </c>
      <c r="AB351" s="219" t="s">
        <v>2624</v>
      </c>
      <c r="AC351" s="219" t="s">
        <v>2624</v>
      </c>
      <c r="AD351" s="219" t="s">
        <v>2624</v>
      </c>
      <c r="AE351" s="219" t="s">
        <v>2624</v>
      </c>
      <c r="AF351" s="219" t="s">
        <v>2624</v>
      </c>
      <c r="AG351" s="219" t="s">
        <v>2624</v>
      </c>
      <c r="AH351" s="219" t="s">
        <v>2624</v>
      </c>
      <c r="AI351" s="219" t="s">
        <v>2624</v>
      </c>
      <c r="AJ351" s="219" t="s">
        <v>2624</v>
      </c>
      <c r="AK351" s="219" t="s">
        <v>2624</v>
      </c>
      <c r="AL351" s="219" t="s">
        <v>2624</v>
      </c>
      <c r="AM351" s="219" t="s">
        <v>2624</v>
      </c>
      <c r="AN351" s="219" t="s">
        <v>2624</v>
      </c>
      <c r="AO351" s="219" t="s">
        <v>2624</v>
      </c>
      <c r="AP351" s="219" t="s">
        <v>2624</v>
      </c>
      <c r="AQ351" s="219" t="s">
        <v>2624</v>
      </c>
      <c r="AR351" s="219" t="s">
        <v>2624</v>
      </c>
      <c r="AS351" s="219" t="s">
        <v>2624</v>
      </c>
      <c r="AT351" s="219" t="s">
        <v>2624</v>
      </c>
      <c r="AU351" s="219" t="s">
        <v>2624</v>
      </c>
    </row>
    <row r="352" spans="2:47" ht="304.5" hidden="1">
      <c r="B352" s="220" t="s">
        <v>3712</v>
      </c>
      <c r="C352" s="221" t="s">
        <v>3713</v>
      </c>
      <c r="D352" s="221" t="s">
        <v>2834</v>
      </c>
      <c r="E352" s="221" t="s">
        <v>2809</v>
      </c>
      <c r="F352" s="221" t="s">
        <v>2957</v>
      </c>
      <c r="G352" s="221" t="s">
        <v>3714</v>
      </c>
      <c r="H352" s="221" t="s">
        <v>2959</v>
      </c>
      <c r="I352" s="221" t="s">
        <v>2623</v>
      </c>
      <c r="J352" s="223">
        <v>547415.19999999995</v>
      </c>
      <c r="K352" s="223">
        <v>596481.9</v>
      </c>
      <c r="L352" s="223">
        <v>595334</v>
      </c>
      <c r="M352" s="223">
        <v>597367.9</v>
      </c>
      <c r="N352" s="223">
        <v>730195.7</v>
      </c>
      <c r="O352" s="223">
        <v>755083</v>
      </c>
      <c r="P352" s="223">
        <v>845426.8</v>
      </c>
      <c r="Q352" s="223">
        <v>1000224.5</v>
      </c>
      <c r="R352" s="222">
        <v>998938</v>
      </c>
      <c r="S352" s="222">
        <v>931089</v>
      </c>
      <c r="T352" s="218">
        <v>1071279</v>
      </c>
      <c r="U352" s="218">
        <v>1153370</v>
      </c>
      <c r="V352" s="218">
        <v>1263156</v>
      </c>
      <c r="W352" s="218">
        <v>1316712</v>
      </c>
      <c r="X352" s="218">
        <v>1358580</v>
      </c>
      <c r="Y352" s="223" t="s">
        <v>2624</v>
      </c>
      <c r="Z352" s="223" t="s">
        <v>2624</v>
      </c>
      <c r="AA352" s="223" t="s">
        <v>2624</v>
      </c>
      <c r="AB352" s="223" t="s">
        <v>2624</v>
      </c>
      <c r="AC352" s="223" t="s">
        <v>2624</v>
      </c>
      <c r="AD352" s="223" t="s">
        <v>2624</v>
      </c>
      <c r="AE352" s="223" t="s">
        <v>2624</v>
      </c>
      <c r="AF352" s="223" t="s">
        <v>2624</v>
      </c>
      <c r="AG352" s="223" t="s">
        <v>2624</v>
      </c>
      <c r="AH352" s="223" t="s">
        <v>2624</v>
      </c>
      <c r="AI352" s="223" t="s">
        <v>2624</v>
      </c>
      <c r="AJ352" s="223" t="s">
        <v>2624</v>
      </c>
      <c r="AK352" s="223" t="s">
        <v>2624</v>
      </c>
      <c r="AL352" s="223" t="s">
        <v>2624</v>
      </c>
      <c r="AM352" s="223" t="s">
        <v>2624</v>
      </c>
      <c r="AN352" s="223" t="s">
        <v>2624</v>
      </c>
      <c r="AO352" s="223" t="s">
        <v>2624</v>
      </c>
      <c r="AP352" s="223" t="s">
        <v>2624</v>
      </c>
      <c r="AQ352" s="223" t="s">
        <v>2624</v>
      </c>
      <c r="AR352" s="223" t="s">
        <v>2624</v>
      </c>
      <c r="AS352" s="223" t="s">
        <v>2624</v>
      </c>
      <c r="AT352" s="223" t="s">
        <v>2624</v>
      </c>
      <c r="AU352" s="223" t="s">
        <v>2624</v>
      </c>
    </row>
    <row r="353" spans="2:47" ht="304.5" hidden="1">
      <c r="B353" s="215" t="s">
        <v>3715</v>
      </c>
      <c r="C353" s="216" t="s">
        <v>3716</v>
      </c>
      <c r="D353" s="216" t="s">
        <v>2834</v>
      </c>
      <c r="E353" s="216" t="s">
        <v>2809</v>
      </c>
      <c r="F353" s="216" t="s">
        <v>3717</v>
      </c>
      <c r="G353" s="216" t="s">
        <v>3718</v>
      </c>
      <c r="H353" s="216" t="s">
        <v>2959</v>
      </c>
      <c r="I353" s="216" t="s">
        <v>2623</v>
      </c>
      <c r="J353" s="219">
        <v>537987.1</v>
      </c>
      <c r="K353" s="219">
        <v>587031.30000000005</v>
      </c>
      <c r="L353" s="219">
        <v>586452.5</v>
      </c>
      <c r="M353" s="219">
        <v>588457</v>
      </c>
      <c r="N353" s="219">
        <v>719555.6</v>
      </c>
      <c r="O353" s="219">
        <v>744718.3</v>
      </c>
      <c r="P353" s="219">
        <v>835600.8</v>
      </c>
      <c r="Q353" s="219">
        <v>989560.6</v>
      </c>
      <c r="R353" s="217">
        <v>988287</v>
      </c>
      <c r="S353" s="217">
        <v>921162</v>
      </c>
      <c r="T353" s="218">
        <v>1059858</v>
      </c>
      <c r="U353" s="218">
        <v>1141073</v>
      </c>
      <c r="V353" s="218">
        <v>1249689</v>
      </c>
      <c r="W353" s="218">
        <v>1302674</v>
      </c>
      <c r="X353" s="218">
        <v>1344096</v>
      </c>
      <c r="Y353" s="219" t="s">
        <v>2624</v>
      </c>
      <c r="Z353" s="219" t="s">
        <v>2624</v>
      </c>
      <c r="AA353" s="219" t="s">
        <v>2624</v>
      </c>
      <c r="AB353" s="219" t="s">
        <v>2624</v>
      </c>
      <c r="AC353" s="219" t="s">
        <v>2624</v>
      </c>
      <c r="AD353" s="219" t="s">
        <v>2624</v>
      </c>
      <c r="AE353" s="219" t="s">
        <v>2624</v>
      </c>
      <c r="AF353" s="219" t="s">
        <v>2624</v>
      </c>
      <c r="AG353" s="219" t="s">
        <v>2624</v>
      </c>
      <c r="AH353" s="219" t="s">
        <v>2624</v>
      </c>
      <c r="AI353" s="219" t="s">
        <v>2624</v>
      </c>
      <c r="AJ353" s="219" t="s">
        <v>2624</v>
      </c>
      <c r="AK353" s="219" t="s">
        <v>2624</v>
      </c>
      <c r="AL353" s="219" t="s">
        <v>2624</v>
      </c>
      <c r="AM353" s="219" t="s">
        <v>2624</v>
      </c>
      <c r="AN353" s="219" t="s">
        <v>2624</v>
      </c>
      <c r="AO353" s="219" t="s">
        <v>2624</v>
      </c>
      <c r="AP353" s="219" t="s">
        <v>2624</v>
      </c>
      <c r="AQ353" s="219" t="s">
        <v>2624</v>
      </c>
      <c r="AR353" s="219" t="s">
        <v>2624</v>
      </c>
      <c r="AS353" s="219" t="s">
        <v>2624</v>
      </c>
      <c r="AT353" s="219" t="s">
        <v>2624</v>
      </c>
      <c r="AU353" s="219" t="s">
        <v>2624</v>
      </c>
    </row>
    <row r="354" spans="2:47" ht="304.5" hidden="1">
      <c r="B354" s="220" t="s">
        <v>3719</v>
      </c>
      <c r="C354" s="221" t="s">
        <v>3720</v>
      </c>
      <c r="D354" s="221" t="s">
        <v>2834</v>
      </c>
      <c r="E354" s="221" t="s">
        <v>2809</v>
      </c>
      <c r="F354" s="221" t="s">
        <v>2957</v>
      </c>
      <c r="G354" s="221" t="s">
        <v>3721</v>
      </c>
      <c r="H354" s="221" t="s">
        <v>2959</v>
      </c>
      <c r="I354" s="221" t="s">
        <v>2623</v>
      </c>
      <c r="J354" s="223">
        <v>595503.80000000005</v>
      </c>
      <c r="K354" s="223">
        <v>548776.5</v>
      </c>
      <c r="L354" s="223">
        <v>540515.69999999995</v>
      </c>
      <c r="M354" s="223">
        <v>567282.19999999995</v>
      </c>
      <c r="N354" s="223">
        <v>734570.3</v>
      </c>
      <c r="O354" s="223">
        <v>745100.80000000005</v>
      </c>
      <c r="P354" s="223">
        <v>865362.8</v>
      </c>
      <c r="Q354" s="223">
        <v>1053328.7</v>
      </c>
      <c r="R354" s="222">
        <v>1195762</v>
      </c>
      <c r="S354" s="222">
        <v>1309866</v>
      </c>
      <c r="T354" s="218">
        <v>1360484</v>
      </c>
      <c r="U354" s="218">
        <v>1445520</v>
      </c>
      <c r="V354" s="218">
        <v>1529917</v>
      </c>
      <c r="W354" s="218">
        <v>1631077</v>
      </c>
      <c r="X354" s="218">
        <v>1742514</v>
      </c>
      <c r="Y354" s="223" t="s">
        <v>2624</v>
      </c>
      <c r="Z354" s="223" t="s">
        <v>2624</v>
      </c>
      <c r="AA354" s="223" t="s">
        <v>2624</v>
      </c>
      <c r="AB354" s="223" t="s">
        <v>2624</v>
      </c>
      <c r="AC354" s="223" t="s">
        <v>2624</v>
      </c>
      <c r="AD354" s="223" t="s">
        <v>2624</v>
      </c>
      <c r="AE354" s="223" t="s">
        <v>2624</v>
      </c>
      <c r="AF354" s="223" t="s">
        <v>2624</v>
      </c>
      <c r="AG354" s="223" t="s">
        <v>2624</v>
      </c>
      <c r="AH354" s="223" t="s">
        <v>2624</v>
      </c>
      <c r="AI354" s="223" t="s">
        <v>2624</v>
      </c>
      <c r="AJ354" s="223" t="s">
        <v>2624</v>
      </c>
      <c r="AK354" s="223" t="s">
        <v>2624</v>
      </c>
      <c r="AL354" s="223" t="s">
        <v>2624</v>
      </c>
      <c r="AM354" s="223" t="s">
        <v>2624</v>
      </c>
      <c r="AN354" s="223" t="s">
        <v>2624</v>
      </c>
      <c r="AO354" s="223" t="s">
        <v>2624</v>
      </c>
      <c r="AP354" s="223" t="s">
        <v>2624</v>
      </c>
      <c r="AQ354" s="223" t="s">
        <v>2624</v>
      </c>
      <c r="AR354" s="223" t="s">
        <v>2624</v>
      </c>
      <c r="AS354" s="223" t="s">
        <v>2624</v>
      </c>
      <c r="AT354" s="223" t="s">
        <v>2624</v>
      </c>
      <c r="AU354" s="223" t="s">
        <v>2624</v>
      </c>
    </row>
    <row r="355" spans="2:47" ht="304.5" hidden="1">
      <c r="B355" s="215" t="s">
        <v>3722</v>
      </c>
      <c r="C355" s="216" t="s">
        <v>3723</v>
      </c>
      <c r="D355" s="216" t="s">
        <v>2834</v>
      </c>
      <c r="E355" s="216" t="s">
        <v>2809</v>
      </c>
      <c r="F355" s="216" t="s">
        <v>2957</v>
      </c>
      <c r="G355" s="216" t="s">
        <v>3724</v>
      </c>
      <c r="H355" s="216" t="s">
        <v>2959</v>
      </c>
      <c r="I355" s="216" t="s">
        <v>2623</v>
      </c>
      <c r="J355" s="219">
        <v>1444950.8</v>
      </c>
      <c r="K355" s="219">
        <v>1490773.6</v>
      </c>
      <c r="L355" s="219">
        <v>1560960.5</v>
      </c>
      <c r="M355" s="219">
        <v>1647092.3</v>
      </c>
      <c r="N355" s="219">
        <v>1982483.9</v>
      </c>
      <c r="O355" s="219">
        <v>2025045.4</v>
      </c>
      <c r="P355" s="219">
        <v>2103788.6</v>
      </c>
      <c r="Q355" s="219">
        <v>2454664.9</v>
      </c>
      <c r="R355" s="217">
        <v>2451507</v>
      </c>
      <c r="S355" s="217">
        <v>2284997</v>
      </c>
      <c r="T355" s="218">
        <v>2629041</v>
      </c>
      <c r="U355" s="218">
        <v>2830500</v>
      </c>
      <c r="V355" s="218">
        <v>3099929</v>
      </c>
      <c r="W355" s="218">
        <v>3231362</v>
      </c>
      <c r="X355" s="218">
        <v>3334110</v>
      </c>
      <c r="Y355" s="219" t="s">
        <v>2624</v>
      </c>
      <c r="Z355" s="219" t="s">
        <v>2624</v>
      </c>
      <c r="AA355" s="219" t="s">
        <v>2624</v>
      </c>
      <c r="AB355" s="219" t="s">
        <v>2624</v>
      </c>
      <c r="AC355" s="219" t="s">
        <v>2624</v>
      </c>
      <c r="AD355" s="219" t="s">
        <v>2624</v>
      </c>
      <c r="AE355" s="219" t="s">
        <v>2624</v>
      </c>
      <c r="AF355" s="219" t="s">
        <v>2624</v>
      </c>
      <c r="AG355" s="219" t="s">
        <v>2624</v>
      </c>
      <c r="AH355" s="219" t="s">
        <v>2624</v>
      </c>
      <c r="AI355" s="219" t="s">
        <v>2624</v>
      </c>
      <c r="AJ355" s="219" t="s">
        <v>2624</v>
      </c>
      <c r="AK355" s="219" t="s">
        <v>2624</v>
      </c>
      <c r="AL355" s="219" t="s">
        <v>2624</v>
      </c>
      <c r="AM355" s="219" t="s">
        <v>2624</v>
      </c>
      <c r="AN355" s="219" t="s">
        <v>2624</v>
      </c>
      <c r="AO355" s="219" t="s">
        <v>2624</v>
      </c>
      <c r="AP355" s="219" t="s">
        <v>2624</v>
      </c>
      <c r="AQ355" s="219" t="s">
        <v>2624</v>
      </c>
      <c r="AR355" s="219" t="s">
        <v>2624</v>
      </c>
      <c r="AS355" s="219" t="s">
        <v>2624</v>
      </c>
      <c r="AT355" s="219" t="s">
        <v>2624</v>
      </c>
      <c r="AU355" s="219" t="s">
        <v>2624</v>
      </c>
    </row>
    <row r="356" spans="2:47" ht="304.5" hidden="1">
      <c r="B356" s="220" t="s">
        <v>3725</v>
      </c>
      <c r="C356" s="221" t="s">
        <v>3726</v>
      </c>
      <c r="D356" s="221" t="s">
        <v>2834</v>
      </c>
      <c r="E356" s="221" t="s">
        <v>2809</v>
      </c>
      <c r="F356" s="221" t="s">
        <v>2957</v>
      </c>
      <c r="G356" s="221" t="s">
        <v>3727</v>
      </c>
      <c r="H356" s="221" t="s">
        <v>2959</v>
      </c>
      <c r="I356" s="221" t="s">
        <v>2623</v>
      </c>
      <c r="J356" s="223">
        <v>59609.8</v>
      </c>
      <c r="K356" s="223">
        <v>63844.9</v>
      </c>
      <c r="L356" s="223">
        <v>68061</v>
      </c>
      <c r="M356" s="223">
        <v>85977.9</v>
      </c>
      <c r="N356" s="223">
        <v>84379.5</v>
      </c>
      <c r="O356" s="223">
        <v>120415.7</v>
      </c>
      <c r="P356" s="223">
        <v>154771.70000000001</v>
      </c>
      <c r="Q356" s="223">
        <v>199266.4</v>
      </c>
      <c r="R356" s="222">
        <v>222138</v>
      </c>
      <c r="S356" s="222">
        <v>235129</v>
      </c>
      <c r="T356" s="218">
        <v>269100</v>
      </c>
      <c r="U356" s="218">
        <v>286789</v>
      </c>
      <c r="V356" s="218">
        <v>312537</v>
      </c>
      <c r="W356" s="218">
        <v>322946</v>
      </c>
      <c r="X356" s="218">
        <v>330572</v>
      </c>
      <c r="Y356" s="223" t="s">
        <v>2624</v>
      </c>
      <c r="Z356" s="223" t="s">
        <v>2624</v>
      </c>
      <c r="AA356" s="223" t="s">
        <v>2624</v>
      </c>
      <c r="AB356" s="223" t="s">
        <v>2624</v>
      </c>
      <c r="AC356" s="223" t="s">
        <v>2624</v>
      </c>
      <c r="AD356" s="223" t="s">
        <v>2624</v>
      </c>
      <c r="AE356" s="223" t="s">
        <v>2624</v>
      </c>
      <c r="AF356" s="223" t="s">
        <v>2624</v>
      </c>
      <c r="AG356" s="223" t="s">
        <v>2624</v>
      </c>
      <c r="AH356" s="223" t="s">
        <v>2624</v>
      </c>
      <c r="AI356" s="223" t="s">
        <v>2624</v>
      </c>
      <c r="AJ356" s="223" t="s">
        <v>2624</v>
      </c>
      <c r="AK356" s="223" t="s">
        <v>2624</v>
      </c>
      <c r="AL356" s="223" t="s">
        <v>2624</v>
      </c>
      <c r="AM356" s="223" t="s">
        <v>2624</v>
      </c>
      <c r="AN356" s="223" t="s">
        <v>2624</v>
      </c>
      <c r="AO356" s="223" t="s">
        <v>2624</v>
      </c>
      <c r="AP356" s="223" t="s">
        <v>2624</v>
      </c>
      <c r="AQ356" s="223" t="s">
        <v>2624</v>
      </c>
      <c r="AR356" s="223" t="s">
        <v>2624</v>
      </c>
      <c r="AS356" s="223" t="s">
        <v>2624</v>
      </c>
      <c r="AT356" s="223" t="s">
        <v>2624</v>
      </c>
      <c r="AU356" s="223" t="s">
        <v>2624</v>
      </c>
    </row>
    <row r="357" spans="2:47" ht="304.5" hidden="1">
      <c r="B357" s="215" t="s">
        <v>3728</v>
      </c>
      <c r="C357" s="216" t="s">
        <v>3729</v>
      </c>
      <c r="D357" s="216" t="s">
        <v>2834</v>
      </c>
      <c r="E357" s="216" t="s">
        <v>2809</v>
      </c>
      <c r="F357" s="216" t="s">
        <v>2957</v>
      </c>
      <c r="G357" s="216" t="s">
        <v>3730</v>
      </c>
      <c r="H357" s="216" t="s">
        <v>2959</v>
      </c>
      <c r="I357" s="216" t="s">
        <v>2623</v>
      </c>
      <c r="J357" s="219">
        <v>1232731.7</v>
      </c>
      <c r="K357" s="219">
        <v>1284084.3999999999</v>
      </c>
      <c r="L357" s="219">
        <v>1310329.8</v>
      </c>
      <c r="M357" s="219">
        <v>1363778.8</v>
      </c>
      <c r="N357" s="219">
        <v>1613936.9</v>
      </c>
      <c r="O357" s="219">
        <v>1642538.7</v>
      </c>
      <c r="P357" s="219">
        <v>1743561.9</v>
      </c>
      <c r="Q357" s="219">
        <v>2006734.2</v>
      </c>
      <c r="R357" s="217">
        <v>2004152</v>
      </c>
      <c r="S357" s="217">
        <v>1868028</v>
      </c>
      <c r="T357" s="218">
        <v>2149290</v>
      </c>
      <c r="U357" s="218">
        <v>2313987</v>
      </c>
      <c r="V357" s="218">
        <v>2534249</v>
      </c>
      <c r="W357" s="218">
        <v>2641699</v>
      </c>
      <c r="X357" s="218">
        <v>2725697</v>
      </c>
      <c r="Y357" s="219" t="s">
        <v>2624</v>
      </c>
      <c r="Z357" s="219" t="s">
        <v>2624</v>
      </c>
      <c r="AA357" s="219" t="s">
        <v>2624</v>
      </c>
      <c r="AB357" s="219" t="s">
        <v>2624</v>
      </c>
      <c r="AC357" s="219" t="s">
        <v>2624</v>
      </c>
      <c r="AD357" s="219" t="s">
        <v>2624</v>
      </c>
      <c r="AE357" s="219" t="s">
        <v>2624</v>
      </c>
      <c r="AF357" s="219" t="s">
        <v>2624</v>
      </c>
      <c r="AG357" s="219" t="s">
        <v>2624</v>
      </c>
      <c r="AH357" s="219" t="s">
        <v>2624</v>
      </c>
      <c r="AI357" s="219" t="s">
        <v>2624</v>
      </c>
      <c r="AJ357" s="219" t="s">
        <v>2624</v>
      </c>
      <c r="AK357" s="219" t="s">
        <v>2624</v>
      </c>
      <c r="AL357" s="219" t="s">
        <v>2624</v>
      </c>
      <c r="AM357" s="219" t="s">
        <v>2624</v>
      </c>
      <c r="AN357" s="219" t="s">
        <v>2624</v>
      </c>
      <c r="AO357" s="219" t="s">
        <v>2624</v>
      </c>
      <c r="AP357" s="219" t="s">
        <v>2624</v>
      </c>
      <c r="AQ357" s="219" t="s">
        <v>2624</v>
      </c>
      <c r="AR357" s="219" t="s">
        <v>2624</v>
      </c>
      <c r="AS357" s="219" t="s">
        <v>2624</v>
      </c>
      <c r="AT357" s="219" t="s">
        <v>2624</v>
      </c>
      <c r="AU357" s="219" t="s">
        <v>2624</v>
      </c>
    </row>
    <row r="358" spans="2:47" ht="304.5" hidden="1">
      <c r="B358" s="220" t="s">
        <v>3731</v>
      </c>
      <c r="C358" s="221" t="s">
        <v>3732</v>
      </c>
      <c r="D358" s="221" t="s">
        <v>2834</v>
      </c>
      <c r="E358" s="221" t="s">
        <v>2809</v>
      </c>
      <c r="F358" s="221" t="s">
        <v>2957</v>
      </c>
      <c r="G358" s="221" t="s">
        <v>3733</v>
      </c>
      <c r="H358" s="221" t="s">
        <v>2959</v>
      </c>
      <c r="I358" s="221" t="s">
        <v>2623</v>
      </c>
      <c r="J358" s="223">
        <v>617192.9</v>
      </c>
      <c r="K358" s="223">
        <v>626941.30000000005</v>
      </c>
      <c r="L358" s="223">
        <v>612152.4</v>
      </c>
      <c r="M358" s="223">
        <v>627259.9</v>
      </c>
      <c r="N358" s="223">
        <v>748299</v>
      </c>
      <c r="O358" s="223">
        <v>769258.9</v>
      </c>
      <c r="P358" s="223">
        <v>756490</v>
      </c>
      <c r="Q358" s="223">
        <v>904323.2</v>
      </c>
      <c r="R358" s="222">
        <v>903160</v>
      </c>
      <c r="S358" s="222">
        <v>841816</v>
      </c>
      <c r="T358" s="218">
        <v>968565</v>
      </c>
      <c r="U358" s="218">
        <v>1042785</v>
      </c>
      <c r="V358" s="218">
        <v>1142045</v>
      </c>
      <c r="W358" s="218">
        <v>1190466</v>
      </c>
      <c r="X358" s="218">
        <v>1228320</v>
      </c>
      <c r="Y358" s="223" t="s">
        <v>2624</v>
      </c>
      <c r="Z358" s="223" t="s">
        <v>2624</v>
      </c>
      <c r="AA358" s="223" t="s">
        <v>2624</v>
      </c>
      <c r="AB358" s="223" t="s">
        <v>2624</v>
      </c>
      <c r="AC358" s="223" t="s">
        <v>2624</v>
      </c>
      <c r="AD358" s="223" t="s">
        <v>2624</v>
      </c>
      <c r="AE358" s="223" t="s">
        <v>2624</v>
      </c>
      <c r="AF358" s="223" t="s">
        <v>2624</v>
      </c>
      <c r="AG358" s="223" t="s">
        <v>2624</v>
      </c>
      <c r="AH358" s="223" t="s">
        <v>2624</v>
      </c>
      <c r="AI358" s="223" t="s">
        <v>2624</v>
      </c>
      <c r="AJ358" s="223" t="s">
        <v>2624</v>
      </c>
      <c r="AK358" s="223" t="s">
        <v>2624</v>
      </c>
      <c r="AL358" s="223" t="s">
        <v>2624</v>
      </c>
      <c r="AM358" s="223" t="s">
        <v>2624</v>
      </c>
      <c r="AN358" s="223" t="s">
        <v>2624</v>
      </c>
      <c r="AO358" s="223" t="s">
        <v>2624</v>
      </c>
      <c r="AP358" s="223" t="s">
        <v>2624</v>
      </c>
      <c r="AQ358" s="223" t="s">
        <v>2624</v>
      </c>
      <c r="AR358" s="223" t="s">
        <v>2624</v>
      </c>
      <c r="AS358" s="223" t="s">
        <v>2624</v>
      </c>
      <c r="AT358" s="223" t="s">
        <v>2624</v>
      </c>
      <c r="AU358" s="223" t="s">
        <v>2624</v>
      </c>
    </row>
    <row r="359" spans="2:47" ht="304.5" hidden="1">
      <c r="B359" s="215" t="s">
        <v>3734</v>
      </c>
      <c r="C359" s="216" t="s">
        <v>3735</v>
      </c>
      <c r="D359" s="216" t="s">
        <v>2834</v>
      </c>
      <c r="E359" s="216" t="s">
        <v>2809</v>
      </c>
      <c r="F359" s="216" t="s">
        <v>2957</v>
      </c>
      <c r="G359" s="216" t="s">
        <v>3736</v>
      </c>
      <c r="H359" s="216" t="s">
        <v>2959</v>
      </c>
      <c r="I359" s="216" t="s">
        <v>2623</v>
      </c>
      <c r="J359" s="219">
        <v>5358384.8</v>
      </c>
      <c r="K359" s="219">
        <v>5540543.9000000004</v>
      </c>
      <c r="L359" s="219">
        <v>5611251.7000000002</v>
      </c>
      <c r="M359" s="219">
        <v>5785932.5999999996</v>
      </c>
      <c r="N359" s="219">
        <v>6896571.0999999996</v>
      </c>
      <c r="O359" s="219">
        <v>7053447</v>
      </c>
      <c r="P359" s="219">
        <v>7460518.7999999998</v>
      </c>
      <c r="Q359" s="219">
        <v>8733667</v>
      </c>
      <c r="R359" s="217">
        <v>8722431</v>
      </c>
      <c r="S359" s="217">
        <v>8129993</v>
      </c>
      <c r="T359" s="218">
        <v>9354096</v>
      </c>
      <c r="U359" s="218">
        <v>10070884</v>
      </c>
      <c r="V359" s="218">
        <v>11029507</v>
      </c>
      <c r="W359" s="218">
        <v>11497146</v>
      </c>
      <c r="X359" s="218">
        <v>11862723</v>
      </c>
      <c r="Y359" s="219" t="s">
        <v>2624</v>
      </c>
      <c r="Z359" s="219" t="s">
        <v>2624</v>
      </c>
      <c r="AA359" s="219" t="s">
        <v>2624</v>
      </c>
      <c r="AB359" s="219" t="s">
        <v>2624</v>
      </c>
      <c r="AC359" s="219" t="s">
        <v>2624</v>
      </c>
      <c r="AD359" s="219" t="s">
        <v>2624</v>
      </c>
      <c r="AE359" s="219" t="s">
        <v>2624</v>
      </c>
      <c r="AF359" s="219" t="s">
        <v>2624</v>
      </c>
      <c r="AG359" s="219" t="s">
        <v>2624</v>
      </c>
      <c r="AH359" s="219" t="s">
        <v>2624</v>
      </c>
      <c r="AI359" s="219" t="s">
        <v>2624</v>
      </c>
      <c r="AJ359" s="219" t="s">
        <v>2624</v>
      </c>
      <c r="AK359" s="219" t="s">
        <v>2624</v>
      </c>
      <c r="AL359" s="219" t="s">
        <v>2624</v>
      </c>
      <c r="AM359" s="219" t="s">
        <v>2624</v>
      </c>
      <c r="AN359" s="219" t="s">
        <v>2624</v>
      </c>
      <c r="AO359" s="219" t="s">
        <v>2624</v>
      </c>
      <c r="AP359" s="219" t="s">
        <v>2624</v>
      </c>
      <c r="AQ359" s="219" t="s">
        <v>2624</v>
      </c>
      <c r="AR359" s="219" t="s">
        <v>2624</v>
      </c>
      <c r="AS359" s="219" t="s">
        <v>2624</v>
      </c>
      <c r="AT359" s="219" t="s">
        <v>2624</v>
      </c>
      <c r="AU359" s="219" t="s">
        <v>2624</v>
      </c>
    </row>
    <row r="360" spans="2:47" ht="304.5" hidden="1">
      <c r="B360" s="220" t="s">
        <v>3737</v>
      </c>
      <c r="C360" s="221" t="s">
        <v>3738</v>
      </c>
      <c r="D360" s="221" t="s">
        <v>2834</v>
      </c>
      <c r="E360" s="221" t="s">
        <v>2809</v>
      </c>
      <c r="F360" s="221" t="s">
        <v>2957</v>
      </c>
      <c r="G360" s="221" t="s">
        <v>3739</v>
      </c>
      <c r="H360" s="221" t="s">
        <v>2959</v>
      </c>
      <c r="I360" s="221" t="s">
        <v>2623</v>
      </c>
      <c r="J360" s="223">
        <v>2062143.8</v>
      </c>
      <c r="K360" s="223">
        <v>2117714.9</v>
      </c>
      <c r="L360" s="223">
        <v>2173112.9</v>
      </c>
      <c r="M360" s="223">
        <v>2274352.2000000002</v>
      </c>
      <c r="N360" s="223">
        <v>2730782.9</v>
      </c>
      <c r="O360" s="223">
        <v>2794304.4</v>
      </c>
      <c r="P360" s="223">
        <v>2860278.6</v>
      </c>
      <c r="Q360" s="223">
        <v>3358988.1</v>
      </c>
      <c r="R360" s="222">
        <v>3354667</v>
      </c>
      <c r="S360" s="222">
        <v>3126813</v>
      </c>
      <c r="T360" s="218">
        <v>3597606</v>
      </c>
      <c r="U360" s="218">
        <v>3873285</v>
      </c>
      <c r="V360" s="218">
        <v>4241973</v>
      </c>
      <c r="W360" s="218">
        <v>4421828</v>
      </c>
      <c r="X360" s="218">
        <v>4562430</v>
      </c>
      <c r="Y360" s="223" t="s">
        <v>2624</v>
      </c>
      <c r="Z360" s="223" t="s">
        <v>2624</v>
      </c>
      <c r="AA360" s="223" t="s">
        <v>2624</v>
      </c>
      <c r="AB360" s="223" t="s">
        <v>2624</v>
      </c>
      <c r="AC360" s="223" t="s">
        <v>2624</v>
      </c>
      <c r="AD360" s="223" t="s">
        <v>2624</v>
      </c>
      <c r="AE360" s="223" t="s">
        <v>2624</v>
      </c>
      <c r="AF360" s="223" t="s">
        <v>2624</v>
      </c>
      <c r="AG360" s="223" t="s">
        <v>2624</v>
      </c>
      <c r="AH360" s="223" t="s">
        <v>2624</v>
      </c>
      <c r="AI360" s="223" t="s">
        <v>2624</v>
      </c>
      <c r="AJ360" s="223" t="s">
        <v>2624</v>
      </c>
      <c r="AK360" s="223" t="s">
        <v>2624</v>
      </c>
      <c r="AL360" s="223" t="s">
        <v>2624</v>
      </c>
      <c r="AM360" s="223" t="s">
        <v>2624</v>
      </c>
      <c r="AN360" s="223" t="s">
        <v>2624</v>
      </c>
      <c r="AO360" s="223" t="s">
        <v>2624</v>
      </c>
      <c r="AP360" s="223" t="s">
        <v>2624</v>
      </c>
      <c r="AQ360" s="223" t="s">
        <v>2624</v>
      </c>
      <c r="AR360" s="223" t="s">
        <v>2624</v>
      </c>
      <c r="AS360" s="223" t="s">
        <v>2624</v>
      </c>
      <c r="AT360" s="223" t="s">
        <v>2624</v>
      </c>
      <c r="AU360" s="223" t="s">
        <v>2624</v>
      </c>
    </row>
    <row r="361" spans="2:47" ht="304.5" hidden="1">
      <c r="B361" s="215" t="s">
        <v>3740</v>
      </c>
      <c r="C361" s="216" t="s">
        <v>3741</v>
      </c>
      <c r="D361" s="216" t="s">
        <v>2834</v>
      </c>
      <c r="E361" s="216" t="s">
        <v>2809</v>
      </c>
      <c r="F361" s="216" t="s">
        <v>2957</v>
      </c>
      <c r="G361" s="216" t="s">
        <v>3711</v>
      </c>
      <c r="H361" s="216" t="s">
        <v>2959</v>
      </c>
      <c r="I361" s="216" t="s">
        <v>2623</v>
      </c>
      <c r="J361" s="219">
        <v>59928.3</v>
      </c>
      <c r="K361" s="219">
        <v>68063</v>
      </c>
      <c r="L361" s="219">
        <v>73906.3</v>
      </c>
      <c r="M361" s="219">
        <v>80463.399999999994</v>
      </c>
      <c r="N361" s="219">
        <v>100581.5</v>
      </c>
      <c r="O361" s="219">
        <v>103071</v>
      </c>
      <c r="P361" s="219">
        <v>108434.6</v>
      </c>
      <c r="Q361" s="219">
        <v>135479.6</v>
      </c>
      <c r="R361" s="217">
        <v>134938</v>
      </c>
      <c r="S361" s="217">
        <v>125327</v>
      </c>
      <c r="T361" s="218">
        <v>144220</v>
      </c>
      <c r="U361" s="218">
        <v>155318</v>
      </c>
      <c r="V361" s="218">
        <v>170127</v>
      </c>
      <c r="W361" s="218">
        <v>177385</v>
      </c>
      <c r="X361" s="218">
        <v>183067</v>
      </c>
      <c r="Y361" s="219" t="s">
        <v>2624</v>
      </c>
      <c r="Z361" s="219" t="s">
        <v>2624</v>
      </c>
      <c r="AA361" s="219" t="s">
        <v>2624</v>
      </c>
      <c r="AB361" s="219" t="s">
        <v>2624</v>
      </c>
      <c r="AC361" s="219" t="s">
        <v>2624</v>
      </c>
      <c r="AD361" s="219" t="s">
        <v>2624</v>
      </c>
      <c r="AE361" s="219" t="s">
        <v>2624</v>
      </c>
      <c r="AF361" s="219" t="s">
        <v>2624</v>
      </c>
      <c r="AG361" s="219" t="s">
        <v>2624</v>
      </c>
      <c r="AH361" s="219" t="s">
        <v>2624</v>
      </c>
      <c r="AI361" s="219" t="s">
        <v>2624</v>
      </c>
      <c r="AJ361" s="219" t="s">
        <v>2624</v>
      </c>
      <c r="AK361" s="219" t="s">
        <v>2624</v>
      </c>
      <c r="AL361" s="219" t="s">
        <v>2624</v>
      </c>
      <c r="AM361" s="219" t="s">
        <v>2624</v>
      </c>
      <c r="AN361" s="219" t="s">
        <v>2624</v>
      </c>
      <c r="AO361" s="219" t="s">
        <v>2624</v>
      </c>
      <c r="AP361" s="219" t="s">
        <v>2624</v>
      </c>
      <c r="AQ361" s="219" t="s">
        <v>2624</v>
      </c>
      <c r="AR361" s="219" t="s">
        <v>2624</v>
      </c>
      <c r="AS361" s="219" t="s">
        <v>2624</v>
      </c>
      <c r="AT361" s="219" t="s">
        <v>2624</v>
      </c>
      <c r="AU361" s="219" t="s">
        <v>2624</v>
      </c>
    </row>
    <row r="362" spans="2:47" ht="304.5" hidden="1">
      <c r="B362" s="220" t="s">
        <v>3742</v>
      </c>
      <c r="C362" s="221" t="s">
        <v>3743</v>
      </c>
      <c r="D362" s="221" t="s">
        <v>2834</v>
      </c>
      <c r="E362" s="221" t="s">
        <v>2809</v>
      </c>
      <c r="F362" s="221" t="s">
        <v>3744</v>
      </c>
      <c r="G362" s="221" t="s">
        <v>3718</v>
      </c>
      <c r="H362" s="221" t="s">
        <v>2959</v>
      </c>
      <c r="I362" s="221" t="s">
        <v>2623</v>
      </c>
      <c r="J362" s="223">
        <v>138155.70000000001</v>
      </c>
      <c r="K362" s="223">
        <v>144850.6</v>
      </c>
      <c r="L362" s="223">
        <v>152415.79999999999</v>
      </c>
      <c r="M362" s="223">
        <v>158987.6</v>
      </c>
      <c r="N362" s="223">
        <v>195205.3</v>
      </c>
      <c r="O362" s="223">
        <v>194803.4</v>
      </c>
      <c r="P362" s="223">
        <v>203438.8</v>
      </c>
      <c r="Q362" s="223">
        <v>259876.6</v>
      </c>
      <c r="R362" s="222">
        <v>258645</v>
      </c>
      <c r="S362" s="222">
        <v>239879</v>
      </c>
      <c r="T362" s="218">
        <v>274757</v>
      </c>
      <c r="U362" s="218">
        <v>295818</v>
      </c>
      <c r="V362" s="218">
        <v>323899</v>
      </c>
      <c r="W362" s="218">
        <v>337377</v>
      </c>
      <c r="X362" s="218">
        <v>349356</v>
      </c>
      <c r="Y362" s="223" t="s">
        <v>2624</v>
      </c>
      <c r="Z362" s="223" t="s">
        <v>2624</v>
      </c>
      <c r="AA362" s="223" t="s">
        <v>2624</v>
      </c>
      <c r="AB362" s="223" t="s">
        <v>2624</v>
      </c>
      <c r="AC362" s="223" t="s">
        <v>2624</v>
      </c>
      <c r="AD362" s="223" t="s">
        <v>2624</v>
      </c>
      <c r="AE362" s="223" t="s">
        <v>2624</v>
      </c>
      <c r="AF362" s="223" t="s">
        <v>2624</v>
      </c>
      <c r="AG362" s="223" t="s">
        <v>2624</v>
      </c>
      <c r="AH362" s="223" t="s">
        <v>2624</v>
      </c>
      <c r="AI362" s="223" t="s">
        <v>2624</v>
      </c>
      <c r="AJ362" s="223" t="s">
        <v>2624</v>
      </c>
      <c r="AK362" s="223" t="s">
        <v>2624</v>
      </c>
      <c r="AL362" s="223" t="s">
        <v>2624</v>
      </c>
      <c r="AM362" s="223" t="s">
        <v>2624</v>
      </c>
      <c r="AN362" s="223" t="s">
        <v>2624</v>
      </c>
      <c r="AO362" s="223" t="s">
        <v>2624</v>
      </c>
      <c r="AP362" s="223" t="s">
        <v>2624</v>
      </c>
      <c r="AQ362" s="223" t="s">
        <v>2624</v>
      </c>
      <c r="AR362" s="223" t="s">
        <v>2624</v>
      </c>
      <c r="AS362" s="223" t="s">
        <v>2624</v>
      </c>
      <c r="AT362" s="223" t="s">
        <v>2624</v>
      </c>
      <c r="AU362" s="223" t="s">
        <v>2624</v>
      </c>
    </row>
    <row r="363" spans="2:47" ht="304.5" hidden="1">
      <c r="B363" s="215" t="s">
        <v>3745</v>
      </c>
      <c r="C363" s="216" t="s">
        <v>3746</v>
      </c>
      <c r="D363" s="216" t="s">
        <v>2834</v>
      </c>
      <c r="E363" s="216" t="s">
        <v>2809</v>
      </c>
      <c r="F363" s="216" t="s">
        <v>3744</v>
      </c>
      <c r="G363" s="216" t="s">
        <v>3718</v>
      </c>
      <c r="H363" s="216" t="s">
        <v>2959</v>
      </c>
      <c r="I363" s="216" t="s">
        <v>2623</v>
      </c>
      <c r="J363" s="219">
        <v>2183031.2000000002</v>
      </c>
      <c r="K363" s="219">
        <v>2247810.1</v>
      </c>
      <c r="L363" s="219">
        <v>2267539.1</v>
      </c>
      <c r="M363" s="219">
        <v>2337531</v>
      </c>
      <c r="N363" s="219">
        <v>2795636.6</v>
      </c>
      <c r="O363" s="219">
        <v>2863761.1</v>
      </c>
      <c r="P363" s="219">
        <v>3017262</v>
      </c>
      <c r="Q363" s="219">
        <v>3585563.3</v>
      </c>
      <c r="R363" s="217">
        <v>3571234</v>
      </c>
      <c r="S363" s="217">
        <v>3316874</v>
      </c>
      <c r="T363" s="218">
        <v>3816885</v>
      </c>
      <c r="U363" s="218">
        <v>4110599</v>
      </c>
      <c r="V363" s="218">
        <v>4502528</v>
      </c>
      <c r="W363" s="218">
        <v>4694624</v>
      </c>
      <c r="X363" s="218">
        <v>4845010</v>
      </c>
      <c r="Y363" s="219" t="s">
        <v>2624</v>
      </c>
      <c r="Z363" s="219" t="s">
        <v>2624</v>
      </c>
      <c r="AA363" s="219" t="s">
        <v>2624</v>
      </c>
      <c r="AB363" s="219" t="s">
        <v>2624</v>
      </c>
      <c r="AC363" s="219" t="s">
        <v>2624</v>
      </c>
      <c r="AD363" s="219" t="s">
        <v>2624</v>
      </c>
      <c r="AE363" s="219" t="s">
        <v>2624</v>
      </c>
      <c r="AF363" s="219" t="s">
        <v>2624</v>
      </c>
      <c r="AG363" s="219" t="s">
        <v>2624</v>
      </c>
      <c r="AH363" s="219" t="s">
        <v>2624</v>
      </c>
      <c r="AI363" s="219" t="s">
        <v>2624</v>
      </c>
      <c r="AJ363" s="219" t="s">
        <v>2624</v>
      </c>
      <c r="AK363" s="219" t="s">
        <v>2624</v>
      </c>
      <c r="AL363" s="219" t="s">
        <v>2624</v>
      </c>
      <c r="AM363" s="219" t="s">
        <v>2624</v>
      </c>
      <c r="AN363" s="219" t="s">
        <v>2624</v>
      </c>
      <c r="AO363" s="219" t="s">
        <v>2624</v>
      </c>
      <c r="AP363" s="219" t="s">
        <v>2624</v>
      </c>
      <c r="AQ363" s="219" t="s">
        <v>2624</v>
      </c>
      <c r="AR363" s="219" t="s">
        <v>2624</v>
      </c>
      <c r="AS363" s="219" t="s">
        <v>2624</v>
      </c>
      <c r="AT363" s="219" t="s">
        <v>2624</v>
      </c>
      <c r="AU363" s="219" t="s">
        <v>2624</v>
      </c>
    </row>
    <row r="364" spans="2:47" ht="304.5" hidden="1">
      <c r="B364" s="220" t="s">
        <v>3747</v>
      </c>
      <c r="C364" s="221" t="s">
        <v>3748</v>
      </c>
      <c r="D364" s="221" t="s">
        <v>2834</v>
      </c>
      <c r="E364" s="221" t="s">
        <v>2809</v>
      </c>
      <c r="F364" s="221" t="s">
        <v>2957</v>
      </c>
      <c r="G364" s="221" t="s">
        <v>3749</v>
      </c>
      <c r="H364" s="221" t="s">
        <v>2959</v>
      </c>
      <c r="I364" s="221" t="s">
        <v>2623</v>
      </c>
      <c r="J364" s="223">
        <v>700104.9</v>
      </c>
      <c r="K364" s="223">
        <v>667962.5</v>
      </c>
      <c r="L364" s="223">
        <v>665944.5</v>
      </c>
      <c r="M364" s="223">
        <v>699007.9</v>
      </c>
      <c r="N364" s="223">
        <v>880605.5</v>
      </c>
      <c r="O364" s="223">
        <v>857071.6</v>
      </c>
      <c r="P364" s="223">
        <v>949129.2</v>
      </c>
      <c r="Q364" s="223">
        <v>1076757.3999999999</v>
      </c>
      <c r="R364" s="222">
        <v>1072454</v>
      </c>
      <c r="S364" s="222">
        <v>996069</v>
      </c>
      <c r="T364" s="218">
        <v>1146224</v>
      </c>
      <c r="U364" s="218">
        <v>1234427</v>
      </c>
      <c r="V364" s="218">
        <v>1352125</v>
      </c>
      <c r="W364" s="218">
        <v>1409812</v>
      </c>
      <c r="X364" s="218">
        <v>1454974</v>
      </c>
      <c r="Y364" s="223" t="s">
        <v>2624</v>
      </c>
      <c r="Z364" s="223" t="s">
        <v>2624</v>
      </c>
      <c r="AA364" s="223" t="s">
        <v>2624</v>
      </c>
      <c r="AB364" s="223" t="s">
        <v>2624</v>
      </c>
      <c r="AC364" s="223" t="s">
        <v>2624</v>
      </c>
      <c r="AD364" s="223" t="s">
        <v>2624</v>
      </c>
      <c r="AE364" s="223" t="s">
        <v>2624</v>
      </c>
      <c r="AF364" s="223" t="s">
        <v>2624</v>
      </c>
      <c r="AG364" s="223" t="s">
        <v>2624</v>
      </c>
      <c r="AH364" s="223" t="s">
        <v>2624</v>
      </c>
      <c r="AI364" s="223" t="s">
        <v>2624</v>
      </c>
      <c r="AJ364" s="223" t="s">
        <v>2624</v>
      </c>
      <c r="AK364" s="223" t="s">
        <v>2624</v>
      </c>
      <c r="AL364" s="223" t="s">
        <v>2624</v>
      </c>
      <c r="AM364" s="223" t="s">
        <v>2624</v>
      </c>
      <c r="AN364" s="223" t="s">
        <v>2624</v>
      </c>
      <c r="AO364" s="223" t="s">
        <v>2624</v>
      </c>
      <c r="AP364" s="223" t="s">
        <v>2624</v>
      </c>
      <c r="AQ364" s="223" t="s">
        <v>2624</v>
      </c>
      <c r="AR364" s="223" t="s">
        <v>2624</v>
      </c>
      <c r="AS364" s="223" t="s">
        <v>2624</v>
      </c>
      <c r="AT364" s="223" t="s">
        <v>2624</v>
      </c>
      <c r="AU364" s="223" t="s">
        <v>2624</v>
      </c>
    </row>
    <row r="365" spans="2:47" ht="304.5" hidden="1">
      <c r="B365" s="215" t="s">
        <v>3750</v>
      </c>
      <c r="C365" s="216" t="s">
        <v>3751</v>
      </c>
      <c r="D365" s="216" t="s">
        <v>2834</v>
      </c>
      <c r="E365" s="216" t="s">
        <v>2809</v>
      </c>
      <c r="F365" s="216" t="s">
        <v>2957</v>
      </c>
      <c r="G365" s="216" t="s">
        <v>3752</v>
      </c>
      <c r="H365" s="216" t="s">
        <v>2959</v>
      </c>
      <c r="I365" s="216" t="s">
        <v>2623</v>
      </c>
      <c r="J365" s="219">
        <v>789200.9</v>
      </c>
      <c r="K365" s="219">
        <v>817692.5</v>
      </c>
      <c r="L365" s="219">
        <v>829112.3</v>
      </c>
      <c r="M365" s="219">
        <v>841266.1</v>
      </c>
      <c r="N365" s="219">
        <v>1006202.4</v>
      </c>
      <c r="O365" s="219">
        <v>1039719.1</v>
      </c>
      <c r="P365" s="219">
        <v>1077936.7</v>
      </c>
      <c r="Q365" s="219">
        <v>1236162.5</v>
      </c>
      <c r="R365" s="217">
        <v>1231222</v>
      </c>
      <c r="S365" s="217">
        <v>1143529</v>
      </c>
      <c r="T365" s="218">
        <v>1315913</v>
      </c>
      <c r="U365" s="218">
        <v>1417174</v>
      </c>
      <c r="V365" s="218">
        <v>1552296</v>
      </c>
      <c r="W365" s="218">
        <v>1618523</v>
      </c>
      <c r="X365" s="218">
        <v>1670371</v>
      </c>
      <c r="Y365" s="219" t="s">
        <v>2624</v>
      </c>
      <c r="Z365" s="219" t="s">
        <v>2624</v>
      </c>
      <c r="AA365" s="219" t="s">
        <v>2624</v>
      </c>
      <c r="AB365" s="219" t="s">
        <v>2624</v>
      </c>
      <c r="AC365" s="219" t="s">
        <v>2624</v>
      </c>
      <c r="AD365" s="219" t="s">
        <v>2624</v>
      </c>
      <c r="AE365" s="219" t="s">
        <v>2624</v>
      </c>
      <c r="AF365" s="219" t="s">
        <v>2624</v>
      </c>
      <c r="AG365" s="219" t="s">
        <v>2624</v>
      </c>
      <c r="AH365" s="219" t="s">
        <v>2624</v>
      </c>
      <c r="AI365" s="219" t="s">
        <v>2624</v>
      </c>
      <c r="AJ365" s="219" t="s">
        <v>2624</v>
      </c>
      <c r="AK365" s="219" t="s">
        <v>2624</v>
      </c>
      <c r="AL365" s="219" t="s">
        <v>2624</v>
      </c>
      <c r="AM365" s="219" t="s">
        <v>2624</v>
      </c>
      <c r="AN365" s="219" t="s">
        <v>2624</v>
      </c>
      <c r="AO365" s="219" t="s">
        <v>2624</v>
      </c>
      <c r="AP365" s="219" t="s">
        <v>2624</v>
      </c>
      <c r="AQ365" s="219" t="s">
        <v>2624</v>
      </c>
      <c r="AR365" s="219" t="s">
        <v>2624</v>
      </c>
      <c r="AS365" s="219" t="s">
        <v>2624</v>
      </c>
      <c r="AT365" s="219" t="s">
        <v>2624</v>
      </c>
      <c r="AU365" s="219" t="s">
        <v>2624</v>
      </c>
    </row>
    <row r="366" spans="2:47" ht="304.5" hidden="1">
      <c r="B366" s="220" t="s">
        <v>3753</v>
      </c>
      <c r="C366" s="221" t="s">
        <v>3754</v>
      </c>
      <c r="D366" s="221" t="s">
        <v>2834</v>
      </c>
      <c r="E366" s="221" t="s">
        <v>2809</v>
      </c>
      <c r="F366" s="221" t="s">
        <v>3744</v>
      </c>
      <c r="G366" s="221" t="s">
        <v>3755</v>
      </c>
      <c r="H366" s="221" t="s">
        <v>2959</v>
      </c>
      <c r="I366" s="221" t="s">
        <v>2623</v>
      </c>
      <c r="J366" s="223">
        <v>2044875.5</v>
      </c>
      <c r="K366" s="223">
        <v>2102959.6</v>
      </c>
      <c r="L366" s="223">
        <v>2115123.2999999998</v>
      </c>
      <c r="M366" s="223">
        <v>2178543.4</v>
      </c>
      <c r="N366" s="223">
        <v>2600431.4</v>
      </c>
      <c r="O366" s="223">
        <v>2668957.7000000002</v>
      </c>
      <c r="P366" s="223">
        <v>2813823.2</v>
      </c>
      <c r="Q366" s="223">
        <v>3325686.7</v>
      </c>
      <c r="R366" s="222">
        <v>3312588</v>
      </c>
      <c r="S366" s="222">
        <v>3076996</v>
      </c>
      <c r="T366" s="218">
        <v>3542128</v>
      </c>
      <c r="U366" s="218">
        <v>3814781</v>
      </c>
      <c r="V366" s="218">
        <v>4178629</v>
      </c>
      <c r="W366" s="218">
        <v>4357248</v>
      </c>
      <c r="X366" s="218">
        <v>4495654</v>
      </c>
      <c r="Y366" s="223" t="s">
        <v>2624</v>
      </c>
      <c r="Z366" s="223" t="s">
        <v>2624</v>
      </c>
      <c r="AA366" s="223" t="s">
        <v>2624</v>
      </c>
      <c r="AB366" s="223" t="s">
        <v>2624</v>
      </c>
      <c r="AC366" s="223" t="s">
        <v>2624</v>
      </c>
      <c r="AD366" s="223" t="s">
        <v>2624</v>
      </c>
      <c r="AE366" s="223" t="s">
        <v>2624</v>
      </c>
      <c r="AF366" s="223" t="s">
        <v>2624</v>
      </c>
      <c r="AG366" s="223" t="s">
        <v>2624</v>
      </c>
      <c r="AH366" s="223" t="s">
        <v>2624</v>
      </c>
      <c r="AI366" s="223" t="s">
        <v>2624</v>
      </c>
      <c r="AJ366" s="223" t="s">
        <v>2624</v>
      </c>
      <c r="AK366" s="223" t="s">
        <v>2624</v>
      </c>
      <c r="AL366" s="223" t="s">
        <v>2624</v>
      </c>
      <c r="AM366" s="223" t="s">
        <v>2624</v>
      </c>
      <c r="AN366" s="223" t="s">
        <v>2624</v>
      </c>
      <c r="AO366" s="223" t="s">
        <v>2624</v>
      </c>
      <c r="AP366" s="223" t="s">
        <v>2624</v>
      </c>
      <c r="AQ366" s="223" t="s">
        <v>2624</v>
      </c>
      <c r="AR366" s="223" t="s">
        <v>2624</v>
      </c>
      <c r="AS366" s="223" t="s">
        <v>2624</v>
      </c>
      <c r="AT366" s="223" t="s">
        <v>2624</v>
      </c>
      <c r="AU366" s="223" t="s">
        <v>2624</v>
      </c>
    </row>
    <row r="367" spans="2:47" ht="304.5" hidden="1">
      <c r="B367" s="215" t="s">
        <v>3756</v>
      </c>
      <c r="C367" s="216" t="s">
        <v>3757</v>
      </c>
      <c r="D367" s="216" t="s">
        <v>2834</v>
      </c>
      <c r="E367" s="216" t="s">
        <v>2809</v>
      </c>
      <c r="F367" s="216" t="s">
        <v>2957</v>
      </c>
      <c r="G367" s="216" t="s">
        <v>3758</v>
      </c>
      <c r="H367" s="216" t="s">
        <v>2959</v>
      </c>
      <c r="I367" s="216" t="s">
        <v>2623</v>
      </c>
      <c r="J367" s="219">
        <v>5298775</v>
      </c>
      <c r="K367" s="219">
        <v>5476699.0999999996</v>
      </c>
      <c r="L367" s="219">
        <v>5543190.7000000002</v>
      </c>
      <c r="M367" s="219">
        <v>5699954.7000000002</v>
      </c>
      <c r="N367" s="219">
        <v>6812191.5999999996</v>
      </c>
      <c r="O367" s="219">
        <v>6933031.2999999998</v>
      </c>
      <c r="P367" s="219">
        <v>7305747.0999999996</v>
      </c>
      <c r="Q367" s="219">
        <v>8534400.5999999996</v>
      </c>
      <c r="R367" s="217">
        <v>8500293</v>
      </c>
      <c r="S367" s="217">
        <v>7894864</v>
      </c>
      <c r="T367" s="218">
        <v>9084996</v>
      </c>
      <c r="U367" s="218">
        <v>9784096</v>
      </c>
      <c r="V367" s="218">
        <v>10716970</v>
      </c>
      <c r="W367" s="218">
        <v>11174201</v>
      </c>
      <c r="X367" s="218">
        <v>11532151</v>
      </c>
      <c r="Y367" s="219" t="s">
        <v>2624</v>
      </c>
      <c r="Z367" s="219" t="s">
        <v>2624</v>
      </c>
      <c r="AA367" s="219" t="s">
        <v>2624</v>
      </c>
      <c r="AB367" s="219" t="s">
        <v>2624</v>
      </c>
      <c r="AC367" s="219" t="s">
        <v>2624</v>
      </c>
      <c r="AD367" s="219" t="s">
        <v>2624</v>
      </c>
      <c r="AE367" s="219" t="s">
        <v>2624</v>
      </c>
      <c r="AF367" s="219" t="s">
        <v>2624</v>
      </c>
      <c r="AG367" s="219" t="s">
        <v>2624</v>
      </c>
      <c r="AH367" s="219" t="s">
        <v>2624</v>
      </c>
      <c r="AI367" s="219" t="s">
        <v>2624</v>
      </c>
      <c r="AJ367" s="219" t="s">
        <v>2624</v>
      </c>
      <c r="AK367" s="219" t="s">
        <v>2624</v>
      </c>
      <c r="AL367" s="219" t="s">
        <v>2624</v>
      </c>
      <c r="AM367" s="219" t="s">
        <v>2624</v>
      </c>
      <c r="AN367" s="219" t="s">
        <v>2624</v>
      </c>
      <c r="AO367" s="219" t="s">
        <v>2624</v>
      </c>
      <c r="AP367" s="219" t="s">
        <v>2624</v>
      </c>
      <c r="AQ367" s="219" t="s">
        <v>2624</v>
      </c>
      <c r="AR367" s="219" t="s">
        <v>2624</v>
      </c>
      <c r="AS367" s="219" t="s">
        <v>2624</v>
      </c>
      <c r="AT367" s="219" t="s">
        <v>2624</v>
      </c>
      <c r="AU367" s="219" t="s">
        <v>2624</v>
      </c>
    </row>
    <row r="368" spans="2:47" ht="304.5" hidden="1">
      <c r="B368" s="220" t="s">
        <v>3759</v>
      </c>
      <c r="C368" s="221" t="s">
        <v>3760</v>
      </c>
      <c r="D368" s="221" t="s">
        <v>2834</v>
      </c>
      <c r="E368" s="221" t="s">
        <v>2809</v>
      </c>
      <c r="F368" s="221" t="s">
        <v>2957</v>
      </c>
      <c r="G368" s="221" t="s">
        <v>3761</v>
      </c>
      <c r="H368" s="221" t="s">
        <v>2959</v>
      </c>
      <c r="I368" s="221" t="s">
        <v>2623</v>
      </c>
      <c r="J368" s="223">
        <v>122571</v>
      </c>
      <c r="K368" s="223">
        <v>120981</v>
      </c>
      <c r="L368" s="223">
        <v>117935.3</v>
      </c>
      <c r="M368" s="223">
        <v>120058.8</v>
      </c>
      <c r="N368" s="223">
        <v>131182.9</v>
      </c>
      <c r="O368" s="223">
        <v>139487.20000000001</v>
      </c>
      <c r="P368" s="223">
        <v>144793.60000000001</v>
      </c>
      <c r="Q368" s="223">
        <v>178051.9</v>
      </c>
      <c r="R368" s="222">
        <v>177340</v>
      </c>
      <c r="S368" s="222">
        <v>164709</v>
      </c>
      <c r="T368" s="218">
        <v>189539</v>
      </c>
      <c r="U368" s="218">
        <v>204124</v>
      </c>
      <c r="V368" s="218">
        <v>223587</v>
      </c>
      <c r="W368" s="218">
        <v>233126</v>
      </c>
      <c r="X368" s="218">
        <v>240594</v>
      </c>
      <c r="Y368" s="223" t="s">
        <v>2624</v>
      </c>
      <c r="Z368" s="223" t="s">
        <v>2624</v>
      </c>
      <c r="AA368" s="223" t="s">
        <v>2624</v>
      </c>
      <c r="AB368" s="223" t="s">
        <v>2624</v>
      </c>
      <c r="AC368" s="223" t="s">
        <v>2624</v>
      </c>
      <c r="AD368" s="223" t="s">
        <v>2624</v>
      </c>
      <c r="AE368" s="223" t="s">
        <v>2624</v>
      </c>
      <c r="AF368" s="223" t="s">
        <v>2624</v>
      </c>
      <c r="AG368" s="223" t="s">
        <v>2624</v>
      </c>
      <c r="AH368" s="223" t="s">
        <v>2624</v>
      </c>
      <c r="AI368" s="223" t="s">
        <v>2624</v>
      </c>
      <c r="AJ368" s="223" t="s">
        <v>2624</v>
      </c>
      <c r="AK368" s="223" t="s">
        <v>2624</v>
      </c>
      <c r="AL368" s="223" t="s">
        <v>2624</v>
      </c>
      <c r="AM368" s="223" t="s">
        <v>2624</v>
      </c>
      <c r="AN368" s="223" t="s">
        <v>2624</v>
      </c>
      <c r="AO368" s="223" t="s">
        <v>2624</v>
      </c>
      <c r="AP368" s="223" t="s">
        <v>2624</v>
      </c>
      <c r="AQ368" s="223" t="s">
        <v>2624</v>
      </c>
      <c r="AR368" s="223" t="s">
        <v>2624</v>
      </c>
      <c r="AS368" s="223" t="s">
        <v>2624</v>
      </c>
      <c r="AT368" s="223" t="s">
        <v>2624</v>
      </c>
      <c r="AU368" s="223" t="s">
        <v>2624</v>
      </c>
    </row>
    <row r="369" spans="2:47" ht="304.5" hidden="1">
      <c r="B369" s="215" t="s">
        <v>3762</v>
      </c>
      <c r="C369" s="216" t="s">
        <v>3763</v>
      </c>
      <c r="D369" s="216" t="s">
        <v>2834</v>
      </c>
      <c r="E369" s="216" t="s">
        <v>2809</v>
      </c>
      <c r="F369" s="216" t="s">
        <v>2957</v>
      </c>
      <c r="G369" s="216" t="s">
        <v>3764</v>
      </c>
      <c r="H369" s="216" t="s">
        <v>2959</v>
      </c>
      <c r="I369" s="216" t="s">
        <v>2623</v>
      </c>
      <c r="J369" s="219">
        <v>2242959.2999999998</v>
      </c>
      <c r="K369" s="219">
        <v>2315873.1</v>
      </c>
      <c r="L369" s="219">
        <v>2341445.4</v>
      </c>
      <c r="M369" s="219">
        <v>2417994.5</v>
      </c>
      <c r="N369" s="219">
        <v>2896218.2</v>
      </c>
      <c r="O369" s="219">
        <v>2966832.1</v>
      </c>
      <c r="P369" s="219">
        <v>3125696.7</v>
      </c>
      <c r="Q369" s="219">
        <v>3721043</v>
      </c>
      <c r="R369" s="217">
        <v>3706172</v>
      </c>
      <c r="S369" s="217">
        <v>3442202</v>
      </c>
      <c r="T369" s="218">
        <v>3961105</v>
      </c>
      <c r="U369" s="218">
        <v>4265917</v>
      </c>
      <c r="V369" s="218">
        <v>4672655</v>
      </c>
      <c r="W369" s="218">
        <v>4872009</v>
      </c>
      <c r="X369" s="218">
        <v>5028078</v>
      </c>
      <c r="Y369" s="219" t="s">
        <v>2624</v>
      </c>
      <c r="Z369" s="219" t="s">
        <v>2624</v>
      </c>
      <c r="AA369" s="219" t="s">
        <v>2624</v>
      </c>
      <c r="AB369" s="219" t="s">
        <v>2624</v>
      </c>
      <c r="AC369" s="219" t="s">
        <v>2624</v>
      </c>
      <c r="AD369" s="219" t="s">
        <v>2624</v>
      </c>
      <c r="AE369" s="219" t="s">
        <v>2624</v>
      </c>
      <c r="AF369" s="219" t="s">
        <v>2624</v>
      </c>
      <c r="AG369" s="219" t="s">
        <v>2624</v>
      </c>
      <c r="AH369" s="219" t="s">
        <v>2624</v>
      </c>
      <c r="AI369" s="219" t="s">
        <v>2624</v>
      </c>
      <c r="AJ369" s="219" t="s">
        <v>2624</v>
      </c>
      <c r="AK369" s="219" t="s">
        <v>2624</v>
      </c>
      <c r="AL369" s="219" t="s">
        <v>2624</v>
      </c>
      <c r="AM369" s="219" t="s">
        <v>2624</v>
      </c>
      <c r="AN369" s="219" t="s">
        <v>2624</v>
      </c>
      <c r="AO369" s="219" t="s">
        <v>2624</v>
      </c>
      <c r="AP369" s="219" t="s">
        <v>2624</v>
      </c>
      <c r="AQ369" s="219" t="s">
        <v>2624</v>
      </c>
      <c r="AR369" s="219" t="s">
        <v>2624</v>
      </c>
      <c r="AS369" s="219" t="s">
        <v>2624</v>
      </c>
      <c r="AT369" s="219" t="s">
        <v>2624</v>
      </c>
      <c r="AU369" s="219" t="s">
        <v>2624</v>
      </c>
    </row>
    <row r="370" spans="2:47" ht="304.5" hidden="1">
      <c r="B370" s="220" t="s">
        <v>3765</v>
      </c>
      <c r="C370" s="221" t="s">
        <v>3766</v>
      </c>
      <c r="D370" s="221" t="s">
        <v>2834</v>
      </c>
      <c r="E370" s="221" t="s">
        <v>2809</v>
      </c>
      <c r="F370" s="221" t="s">
        <v>2957</v>
      </c>
      <c r="G370" s="221" t="s">
        <v>3767</v>
      </c>
      <c r="H370" s="221" t="s">
        <v>2959</v>
      </c>
      <c r="I370" s="221" t="s">
        <v>2623</v>
      </c>
      <c r="J370" s="223">
        <v>-523348.7</v>
      </c>
      <c r="K370" s="223">
        <v>-560703.69999999995</v>
      </c>
      <c r="L370" s="223">
        <v>-596793.80000000005</v>
      </c>
      <c r="M370" s="223">
        <v>-638475.9</v>
      </c>
      <c r="N370" s="223">
        <v>-810897.2</v>
      </c>
      <c r="O370" s="223">
        <v>-813501.1</v>
      </c>
      <c r="P370" s="223">
        <v>-862302.4</v>
      </c>
      <c r="Q370" s="223">
        <v>-1007994.2</v>
      </c>
      <c r="R370" s="222">
        <v>-1144192</v>
      </c>
      <c r="S370" s="222">
        <v>-1254158</v>
      </c>
      <c r="T370" s="218">
        <v>-1296778</v>
      </c>
      <c r="U370" s="218">
        <v>-1377730</v>
      </c>
      <c r="V370" s="218">
        <v>-1456096</v>
      </c>
      <c r="W370" s="218">
        <v>-1554900</v>
      </c>
      <c r="X370" s="218">
        <v>-1664633</v>
      </c>
      <c r="Y370" s="223" t="s">
        <v>2624</v>
      </c>
      <c r="Z370" s="223" t="s">
        <v>2624</v>
      </c>
      <c r="AA370" s="223" t="s">
        <v>2624</v>
      </c>
      <c r="AB370" s="223" t="s">
        <v>2624</v>
      </c>
      <c r="AC370" s="223" t="s">
        <v>2624</v>
      </c>
      <c r="AD370" s="223" t="s">
        <v>2624</v>
      </c>
      <c r="AE370" s="223" t="s">
        <v>2624</v>
      </c>
      <c r="AF370" s="223" t="s">
        <v>2624</v>
      </c>
      <c r="AG370" s="223" t="s">
        <v>2624</v>
      </c>
      <c r="AH370" s="223" t="s">
        <v>2624</v>
      </c>
      <c r="AI370" s="223" t="s">
        <v>2624</v>
      </c>
      <c r="AJ370" s="223" t="s">
        <v>2624</v>
      </c>
      <c r="AK370" s="223" t="s">
        <v>2624</v>
      </c>
      <c r="AL370" s="223" t="s">
        <v>2624</v>
      </c>
      <c r="AM370" s="223" t="s">
        <v>2624</v>
      </c>
      <c r="AN370" s="223" t="s">
        <v>2624</v>
      </c>
      <c r="AO370" s="223" t="s">
        <v>2624</v>
      </c>
      <c r="AP370" s="223" t="s">
        <v>2624</v>
      </c>
      <c r="AQ370" s="223" t="s">
        <v>2624</v>
      </c>
      <c r="AR370" s="223" t="s">
        <v>2624</v>
      </c>
      <c r="AS370" s="223" t="s">
        <v>2624</v>
      </c>
      <c r="AT370" s="223" t="s">
        <v>2624</v>
      </c>
      <c r="AU370" s="223" t="s">
        <v>2624</v>
      </c>
    </row>
    <row r="371" spans="2:47" ht="63" hidden="1">
      <c r="B371" s="215" t="s">
        <v>3768</v>
      </c>
      <c r="C371" s="216" t="s">
        <v>3769</v>
      </c>
      <c r="D371" s="216" t="s">
        <v>2619</v>
      </c>
      <c r="E371" s="216" t="s">
        <v>2619</v>
      </c>
      <c r="F371" s="216" t="s">
        <v>2769</v>
      </c>
      <c r="G371" s="216" t="s">
        <v>3770</v>
      </c>
      <c r="H371" s="216" t="s">
        <v>2619</v>
      </c>
      <c r="I371" s="216" t="s">
        <v>2623</v>
      </c>
      <c r="J371" s="217">
        <v>6.6</v>
      </c>
      <c r="K371" s="217">
        <v>6.6</v>
      </c>
      <c r="L371" s="217">
        <v>6.6</v>
      </c>
      <c r="M371" s="217">
        <v>6.6</v>
      </c>
      <c r="N371" s="217">
        <v>6.6</v>
      </c>
      <c r="O371" s="217">
        <v>6.6</v>
      </c>
      <c r="P371" s="217">
        <v>6.6</v>
      </c>
      <c r="Q371" s="217">
        <v>6.6</v>
      </c>
      <c r="R371" s="217">
        <v>6.9</v>
      </c>
      <c r="S371" s="217">
        <v>7.2</v>
      </c>
      <c r="T371" s="218">
        <v>7.5</v>
      </c>
      <c r="U371" s="218">
        <v>7.8</v>
      </c>
      <c r="V371" s="218">
        <v>8.1</v>
      </c>
      <c r="W371" s="218">
        <v>8.1</v>
      </c>
      <c r="X371" s="218">
        <v>8.1</v>
      </c>
      <c r="Y371" s="219" t="s">
        <v>2624</v>
      </c>
      <c r="Z371" s="219" t="s">
        <v>2624</v>
      </c>
      <c r="AA371" s="219" t="s">
        <v>2624</v>
      </c>
      <c r="AB371" s="219" t="s">
        <v>2624</v>
      </c>
      <c r="AC371" s="219" t="s">
        <v>2624</v>
      </c>
      <c r="AD371" s="219" t="s">
        <v>2624</v>
      </c>
      <c r="AE371" s="219" t="s">
        <v>2624</v>
      </c>
      <c r="AF371" s="219" t="s">
        <v>2624</v>
      </c>
      <c r="AG371" s="219" t="s">
        <v>2624</v>
      </c>
      <c r="AH371" s="219" t="s">
        <v>2624</v>
      </c>
      <c r="AI371" s="219" t="s">
        <v>2624</v>
      </c>
      <c r="AJ371" s="219" t="s">
        <v>2624</v>
      </c>
      <c r="AK371" s="219" t="s">
        <v>2624</v>
      </c>
      <c r="AL371" s="219" t="s">
        <v>2624</v>
      </c>
      <c r="AM371" s="219" t="s">
        <v>2624</v>
      </c>
      <c r="AN371" s="219" t="s">
        <v>2624</v>
      </c>
      <c r="AO371" s="219" t="s">
        <v>2624</v>
      </c>
      <c r="AP371" s="219" t="s">
        <v>2624</v>
      </c>
      <c r="AQ371" s="219" t="s">
        <v>2624</v>
      </c>
      <c r="AR371" s="219" t="s">
        <v>2624</v>
      </c>
      <c r="AS371" s="219" t="s">
        <v>2624</v>
      </c>
      <c r="AT371" s="219" t="s">
        <v>2624</v>
      </c>
      <c r="AU371" s="219" t="s">
        <v>2624</v>
      </c>
    </row>
    <row r="372" spans="2:47" ht="126" hidden="1">
      <c r="B372" s="220" t="s">
        <v>3771</v>
      </c>
      <c r="C372" s="221" t="s">
        <v>3772</v>
      </c>
      <c r="D372" s="221" t="s">
        <v>2834</v>
      </c>
      <c r="E372" s="221" t="s">
        <v>2784</v>
      </c>
      <c r="F372" s="221" t="s">
        <v>3773</v>
      </c>
      <c r="G372" s="221" t="s">
        <v>3774</v>
      </c>
      <c r="H372" s="221" t="s">
        <v>2619</v>
      </c>
      <c r="I372" s="221" t="s">
        <v>2623</v>
      </c>
      <c r="J372" s="222">
        <v>68.151300000000006</v>
      </c>
      <c r="K372" s="222">
        <v>71.440699999999993</v>
      </c>
      <c r="L372" s="222">
        <v>69.862899999999996</v>
      </c>
      <c r="M372" s="222">
        <v>67.642399999999995</v>
      </c>
      <c r="N372" s="222">
        <v>49.490699999999997</v>
      </c>
      <c r="O372" s="222">
        <v>50.489300000000007</v>
      </c>
      <c r="P372" s="222">
        <v>27.865200000000002</v>
      </c>
      <c r="Q372" s="222">
        <v>43.712000000000003</v>
      </c>
      <c r="R372" s="222">
        <v>35.734500000000004</v>
      </c>
      <c r="S372" s="222">
        <v>-38.556800000000003</v>
      </c>
      <c r="T372" s="218">
        <v>-12.866700000000002</v>
      </c>
      <c r="U372" s="218">
        <v>-1.4011</v>
      </c>
      <c r="V372" s="218">
        <v>15.649799999999999</v>
      </c>
      <c r="W372" s="218">
        <v>21.486799999999999</v>
      </c>
      <c r="X372" s="218">
        <v>26.093700000000002</v>
      </c>
      <c r="Y372" s="223" t="s">
        <v>2624</v>
      </c>
      <c r="Z372" s="223" t="s">
        <v>2624</v>
      </c>
      <c r="AA372" s="223" t="s">
        <v>2624</v>
      </c>
      <c r="AB372" s="223" t="s">
        <v>2624</v>
      </c>
      <c r="AC372" s="223" t="s">
        <v>2624</v>
      </c>
      <c r="AD372" s="223" t="s">
        <v>2624</v>
      </c>
      <c r="AE372" s="223" t="s">
        <v>2624</v>
      </c>
      <c r="AF372" s="223" t="s">
        <v>2624</v>
      </c>
      <c r="AG372" s="223" t="s">
        <v>2624</v>
      </c>
      <c r="AH372" s="223" t="s">
        <v>2624</v>
      </c>
      <c r="AI372" s="223" t="s">
        <v>2624</v>
      </c>
      <c r="AJ372" s="223" t="s">
        <v>2624</v>
      </c>
      <c r="AK372" s="223" t="s">
        <v>2624</v>
      </c>
      <c r="AL372" s="223" t="s">
        <v>2624</v>
      </c>
      <c r="AM372" s="223" t="s">
        <v>2624</v>
      </c>
      <c r="AN372" s="223" t="s">
        <v>2624</v>
      </c>
      <c r="AO372" s="223" t="s">
        <v>2624</v>
      </c>
      <c r="AP372" s="223" t="s">
        <v>2624</v>
      </c>
      <c r="AQ372" s="223" t="s">
        <v>2624</v>
      </c>
      <c r="AR372" s="223" t="s">
        <v>2624</v>
      </c>
      <c r="AS372" s="223" t="s">
        <v>2624</v>
      </c>
      <c r="AT372" s="223" t="s">
        <v>2624</v>
      </c>
      <c r="AU372" s="223" t="s">
        <v>2624</v>
      </c>
    </row>
    <row r="373" spans="2:47" ht="63" hidden="1">
      <c r="B373" s="215" t="s">
        <v>3775</v>
      </c>
      <c r="C373" s="216" t="s">
        <v>3776</v>
      </c>
      <c r="D373" s="216" t="s">
        <v>2619</v>
      </c>
      <c r="E373" s="216" t="s">
        <v>2619</v>
      </c>
      <c r="F373" s="216" t="s">
        <v>2769</v>
      </c>
      <c r="G373" s="216" t="s">
        <v>3777</v>
      </c>
      <c r="H373" s="216" t="s">
        <v>2619</v>
      </c>
      <c r="I373" s="216" t="s">
        <v>2623</v>
      </c>
      <c r="J373" s="217">
        <v>3</v>
      </c>
      <c r="K373" s="217">
        <v>3</v>
      </c>
      <c r="L373" s="217">
        <v>3</v>
      </c>
      <c r="M373" s="217">
        <v>3</v>
      </c>
      <c r="N373" s="217">
        <v>3</v>
      </c>
      <c r="O373" s="217">
        <v>3</v>
      </c>
      <c r="P373" s="217">
        <v>3</v>
      </c>
      <c r="Q373" s="217">
        <v>3</v>
      </c>
      <c r="R373" s="217">
        <v>3.2</v>
      </c>
      <c r="S373" s="217">
        <v>3.4</v>
      </c>
      <c r="T373" s="218">
        <v>3.6</v>
      </c>
      <c r="U373" s="218">
        <v>3.8</v>
      </c>
      <c r="V373" s="218">
        <v>4</v>
      </c>
      <c r="W373" s="218">
        <v>4</v>
      </c>
      <c r="X373" s="218">
        <v>4</v>
      </c>
      <c r="Y373" s="219" t="s">
        <v>2624</v>
      </c>
      <c r="Z373" s="219" t="s">
        <v>2624</v>
      </c>
      <c r="AA373" s="219" t="s">
        <v>2624</v>
      </c>
      <c r="AB373" s="219" t="s">
        <v>2624</v>
      </c>
      <c r="AC373" s="219" t="s">
        <v>2624</v>
      </c>
      <c r="AD373" s="219" t="s">
        <v>2624</v>
      </c>
      <c r="AE373" s="219" t="s">
        <v>2624</v>
      </c>
      <c r="AF373" s="219" t="s">
        <v>2624</v>
      </c>
      <c r="AG373" s="219" t="s">
        <v>2624</v>
      </c>
      <c r="AH373" s="219" t="s">
        <v>2624</v>
      </c>
      <c r="AI373" s="219" t="s">
        <v>2624</v>
      </c>
      <c r="AJ373" s="219" t="s">
        <v>2624</v>
      </c>
      <c r="AK373" s="219" t="s">
        <v>2624</v>
      </c>
      <c r="AL373" s="219" t="s">
        <v>2624</v>
      </c>
      <c r="AM373" s="219" t="s">
        <v>2624</v>
      </c>
      <c r="AN373" s="219" t="s">
        <v>2624</v>
      </c>
      <c r="AO373" s="219" t="s">
        <v>2624</v>
      </c>
      <c r="AP373" s="219" t="s">
        <v>2624</v>
      </c>
      <c r="AQ373" s="219" t="s">
        <v>2624</v>
      </c>
      <c r="AR373" s="219" t="s">
        <v>2624</v>
      </c>
      <c r="AS373" s="219" t="s">
        <v>2624</v>
      </c>
      <c r="AT373" s="219" t="s">
        <v>2624</v>
      </c>
      <c r="AU373" s="219" t="s">
        <v>2624</v>
      </c>
    </row>
    <row r="374" spans="2:47" ht="63" hidden="1">
      <c r="B374" s="220" t="s">
        <v>3778</v>
      </c>
      <c r="C374" s="221" t="s">
        <v>3779</v>
      </c>
      <c r="D374" s="221" t="s">
        <v>2619</v>
      </c>
      <c r="E374" s="221" t="s">
        <v>2816</v>
      </c>
      <c r="F374" s="221" t="s">
        <v>2938</v>
      </c>
      <c r="G374" s="221" t="s">
        <v>3780</v>
      </c>
      <c r="H374" s="221" t="s">
        <v>2619</v>
      </c>
      <c r="I374" s="221" t="s">
        <v>2623</v>
      </c>
      <c r="J374" s="223">
        <v>5.2780000000000001E-2</v>
      </c>
      <c r="K374" s="222">
        <v>5.2600000000000001E-2</v>
      </c>
      <c r="L374" s="222">
        <v>5.2499999999999998E-2</v>
      </c>
      <c r="M374" s="222">
        <v>5.2600000000000001E-2</v>
      </c>
      <c r="N374" s="222">
        <v>5.2700000000000004E-2</v>
      </c>
      <c r="O374" s="222">
        <v>5.2999999999999999E-2</v>
      </c>
      <c r="P374" s="222">
        <v>5.2999999999999999E-2</v>
      </c>
      <c r="Q374" s="222">
        <v>5.2000000000000005E-2</v>
      </c>
      <c r="R374" s="222">
        <v>5.2900000000000003E-2</v>
      </c>
      <c r="S374" s="222">
        <v>5.3999999999999999E-2</v>
      </c>
      <c r="T374" s="218">
        <v>5.4700000000000006E-2</v>
      </c>
      <c r="U374" s="218">
        <v>5.5399999999999998E-2</v>
      </c>
      <c r="V374" s="218">
        <v>5.6200000000000007E-2</v>
      </c>
      <c r="W374" s="218">
        <v>5.6899999999999999E-2</v>
      </c>
      <c r="X374" s="218">
        <v>5.7700000000000001E-2</v>
      </c>
      <c r="Y374" s="223" t="s">
        <v>2624</v>
      </c>
      <c r="Z374" s="223" t="s">
        <v>2624</v>
      </c>
      <c r="AA374" s="223" t="s">
        <v>2624</v>
      </c>
      <c r="AB374" s="223" t="s">
        <v>2624</v>
      </c>
      <c r="AC374" s="223" t="s">
        <v>2624</v>
      </c>
      <c r="AD374" s="223" t="s">
        <v>2624</v>
      </c>
      <c r="AE374" s="223" t="s">
        <v>2624</v>
      </c>
      <c r="AF374" s="223" t="s">
        <v>2624</v>
      </c>
      <c r="AG374" s="223" t="s">
        <v>2624</v>
      </c>
      <c r="AH374" s="223" t="s">
        <v>2624</v>
      </c>
      <c r="AI374" s="223" t="s">
        <v>2624</v>
      </c>
      <c r="AJ374" s="223" t="s">
        <v>2624</v>
      </c>
      <c r="AK374" s="223" t="s">
        <v>2624</v>
      </c>
      <c r="AL374" s="223" t="s">
        <v>2624</v>
      </c>
      <c r="AM374" s="223" t="s">
        <v>2624</v>
      </c>
      <c r="AN374" s="223" t="s">
        <v>2624</v>
      </c>
      <c r="AO374" s="223" t="s">
        <v>2624</v>
      </c>
      <c r="AP374" s="223" t="s">
        <v>2624</v>
      </c>
      <c r="AQ374" s="223" t="s">
        <v>2624</v>
      </c>
      <c r="AR374" s="223" t="s">
        <v>2624</v>
      </c>
      <c r="AS374" s="223" t="s">
        <v>2624</v>
      </c>
      <c r="AT374" s="223" t="s">
        <v>2624</v>
      </c>
      <c r="AU374" s="223" t="s">
        <v>2624</v>
      </c>
    </row>
    <row r="375" spans="2:47" ht="73.5" hidden="1">
      <c r="B375" s="215" t="s">
        <v>3781</v>
      </c>
      <c r="C375" s="216" t="s">
        <v>3782</v>
      </c>
      <c r="D375" s="216" t="s">
        <v>2619</v>
      </c>
      <c r="E375" s="216" t="s">
        <v>2816</v>
      </c>
      <c r="F375" s="216" t="s">
        <v>2921</v>
      </c>
      <c r="G375" s="216" t="s">
        <v>3783</v>
      </c>
      <c r="H375" s="216" t="s">
        <v>2619</v>
      </c>
      <c r="I375" s="216" t="s">
        <v>2623</v>
      </c>
      <c r="J375" s="219">
        <v>18737.5</v>
      </c>
      <c r="K375" s="219">
        <v>19198.900000000001</v>
      </c>
      <c r="L375" s="219">
        <v>20024.400000000001</v>
      </c>
      <c r="M375" s="219">
        <v>20555.7</v>
      </c>
      <c r="N375" s="219">
        <v>21195.9</v>
      </c>
      <c r="O375" s="219">
        <v>21285.9</v>
      </c>
      <c r="P375" s="219">
        <v>21761.8</v>
      </c>
      <c r="Q375" s="219">
        <v>22327.200000000001</v>
      </c>
      <c r="R375" s="217">
        <v>22944</v>
      </c>
      <c r="S375" s="217">
        <v>23964</v>
      </c>
      <c r="T375" s="218">
        <v>25188</v>
      </c>
      <c r="U375" s="218">
        <v>26361</v>
      </c>
      <c r="V375" s="218">
        <v>27894</v>
      </c>
      <c r="W375" s="218">
        <v>29990</v>
      </c>
      <c r="X375" s="218">
        <v>32238</v>
      </c>
      <c r="Y375" s="219" t="s">
        <v>2624</v>
      </c>
      <c r="Z375" s="219" t="s">
        <v>2624</v>
      </c>
      <c r="AA375" s="219" t="s">
        <v>2624</v>
      </c>
      <c r="AB375" s="219" t="s">
        <v>2624</v>
      </c>
      <c r="AC375" s="219" t="s">
        <v>2624</v>
      </c>
      <c r="AD375" s="219" t="s">
        <v>2624</v>
      </c>
      <c r="AE375" s="219" t="s">
        <v>2624</v>
      </c>
      <c r="AF375" s="219" t="s">
        <v>2624</v>
      </c>
      <c r="AG375" s="219" t="s">
        <v>2624</v>
      </c>
      <c r="AH375" s="219" t="s">
        <v>2624</v>
      </c>
      <c r="AI375" s="219" t="s">
        <v>2624</v>
      </c>
      <c r="AJ375" s="219" t="s">
        <v>2624</v>
      </c>
      <c r="AK375" s="219" t="s">
        <v>2624</v>
      </c>
      <c r="AL375" s="219" t="s">
        <v>2624</v>
      </c>
      <c r="AM375" s="219" t="s">
        <v>2624</v>
      </c>
      <c r="AN375" s="219" t="s">
        <v>2624</v>
      </c>
      <c r="AO375" s="219" t="s">
        <v>2624</v>
      </c>
      <c r="AP375" s="219" t="s">
        <v>2624</v>
      </c>
      <c r="AQ375" s="219" t="s">
        <v>2624</v>
      </c>
      <c r="AR375" s="219" t="s">
        <v>2624</v>
      </c>
      <c r="AS375" s="219" t="s">
        <v>2624</v>
      </c>
      <c r="AT375" s="219" t="s">
        <v>2624</v>
      </c>
      <c r="AU375" s="219" t="s">
        <v>2624</v>
      </c>
    </row>
    <row r="376" spans="2:47" ht="21" hidden="1">
      <c r="B376" s="220" t="s">
        <v>3784</v>
      </c>
      <c r="C376" s="221" t="s">
        <v>3785</v>
      </c>
      <c r="D376" s="221" t="s">
        <v>2619</v>
      </c>
      <c r="E376" s="221" t="s">
        <v>2619</v>
      </c>
      <c r="F376" s="221" t="s">
        <v>2925</v>
      </c>
      <c r="G376" s="221" t="s">
        <v>3786</v>
      </c>
      <c r="H376" s="221" t="s">
        <v>2619</v>
      </c>
      <c r="I376" s="221" t="s">
        <v>2623</v>
      </c>
      <c r="J376" s="223">
        <v>2.6560000000000001</v>
      </c>
      <c r="K376" s="223">
        <v>2.4630000000000001</v>
      </c>
      <c r="L376" s="223">
        <v>4.3</v>
      </c>
      <c r="M376" s="223">
        <v>2.653</v>
      </c>
      <c r="N376" s="222">
        <v>3.1</v>
      </c>
      <c r="O376" s="222">
        <v>0.4</v>
      </c>
      <c r="P376" s="222">
        <v>2.2000000000000002</v>
      </c>
      <c r="Q376" s="222">
        <v>2.6</v>
      </c>
      <c r="R376" s="222">
        <v>2.8</v>
      </c>
      <c r="S376" s="222">
        <v>4.4000000000000004</v>
      </c>
      <c r="T376" s="218">
        <v>5.0999999999999996</v>
      </c>
      <c r="U376" s="218">
        <v>4.7</v>
      </c>
      <c r="V376" s="218">
        <v>5.8</v>
      </c>
      <c r="W376" s="218">
        <v>7.5</v>
      </c>
      <c r="X376" s="218">
        <v>7.5</v>
      </c>
      <c r="Y376" s="223" t="s">
        <v>2624</v>
      </c>
      <c r="Z376" s="223" t="s">
        <v>2624</v>
      </c>
      <c r="AA376" s="223" t="s">
        <v>2624</v>
      </c>
      <c r="AB376" s="223" t="s">
        <v>2624</v>
      </c>
      <c r="AC376" s="223" t="s">
        <v>2624</v>
      </c>
      <c r="AD376" s="223" t="s">
        <v>2624</v>
      </c>
      <c r="AE376" s="223" t="s">
        <v>2624</v>
      </c>
      <c r="AF376" s="223" t="s">
        <v>2624</v>
      </c>
      <c r="AG376" s="223" t="s">
        <v>2624</v>
      </c>
      <c r="AH376" s="223" t="s">
        <v>2624</v>
      </c>
      <c r="AI376" s="223" t="s">
        <v>2624</v>
      </c>
      <c r="AJ376" s="223" t="s">
        <v>2624</v>
      </c>
      <c r="AK376" s="223" t="s">
        <v>2624</v>
      </c>
      <c r="AL376" s="223" t="s">
        <v>2624</v>
      </c>
      <c r="AM376" s="223" t="s">
        <v>2624</v>
      </c>
      <c r="AN376" s="223" t="s">
        <v>2624</v>
      </c>
      <c r="AO376" s="223" t="s">
        <v>2624</v>
      </c>
      <c r="AP376" s="223" t="s">
        <v>2624</v>
      </c>
      <c r="AQ376" s="223" t="s">
        <v>2624</v>
      </c>
      <c r="AR376" s="223" t="s">
        <v>2624</v>
      </c>
      <c r="AS376" s="223" t="s">
        <v>2624</v>
      </c>
      <c r="AT376" s="223" t="s">
        <v>2624</v>
      </c>
      <c r="AU376" s="223" t="s">
        <v>2624</v>
      </c>
    </row>
    <row r="377" spans="2:47" ht="31.5" hidden="1">
      <c r="B377" s="215" t="s">
        <v>3787</v>
      </c>
      <c r="C377" s="216" t="s">
        <v>3788</v>
      </c>
      <c r="D377" s="216" t="s">
        <v>2619</v>
      </c>
      <c r="E377" s="216" t="s">
        <v>2619</v>
      </c>
      <c r="F377" s="216" t="s">
        <v>2636</v>
      </c>
      <c r="G377" s="216" t="s">
        <v>3789</v>
      </c>
      <c r="H377" s="216" t="s">
        <v>2619</v>
      </c>
      <c r="I377" s="216" t="s">
        <v>2623</v>
      </c>
      <c r="J377" s="219">
        <v>124.387</v>
      </c>
      <c r="K377" s="219">
        <v>125.027</v>
      </c>
      <c r="L377" s="219">
        <v>124.708</v>
      </c>
      <c r="M377" s="219">
        <v>124.001</v>
      </c>
      <c r="N377" s="217">
        <v>125.4</v>
      </c>
      <c r="O377" s="217">
        <v>123.5</v>
      </c>
      <c r="P377" s="217">
        <v>122.9</v>
      </c>
      <c r="Q377" s="217">
        <v>119.3</v>
      </c>
      <c r="R377" s="217">
        <v>117.4</v>
      </c>
      <c r="S377" s="217">
        <v>118.4</v>
      </c>
      <c r="T377" s="218">
        <v>121.3</v>
      </c>
      <c r="U377" s="218">
        <v>123.9</v>
      </c>
      <c r="V377" s="218">
        <v>128</v>
      </c>
      <c r="W377" s="218">
        <v>134.4</v>
      </c>
      <c r="X377" s="219" t="s">
        <v>2624</v>
      </c>
      <c r="Y377" s="219" t="s">
        <v>2624</v>
      </c>
      <c r="Z377" s="219" t="s">
        <v>2624</v>
      </c>
      <c r="AA377" s="219" t="s">
        <v>2624</v>
      </c>
      <c r="AB377" s="219" t="s">
        <v>2624</v>
      </c>
      <c r="AC377" s="219" t="s">
        <v>2624</v>
      </c>
      <c r="AD377" s="219" t="s">
        <v>2624</v>
      </c>
      <c r="AE377" s="219" t="s">
        <v>2624</v>
      </c>
      <c r="AF377" s="219" t="s">
        <v>2624</v>
      </c>
      <c r="AG377" s="219" t="s">
        <v>2624</v>
      </c>
      <c r="AH377" s="219" t="s">
        <v>2624</v>
      </c>
      <c r="AI377" s="219" t="s">
        <v>2624</v>
      </c>
      <c r="AJ377" s="219" t="s">
        <v>2624</v>
      </c>
      <c r="AK377" s="219" t="s">
        <v>2624</v>
      </c>
      <c r="AL377" s="219" t="s">
        <v>2624</v>
      </c>
      <c r="AM377" s="219" t="s">
        <v>2624</v>
      </c>
      <c r="AN377" s="219" t="s">
        <v>2624</v>
      </c>
      <c r="AO377" s="219" t="s">
        <v>2624</v>
      </c>
      <c r="AP377" s="219" t="s">
        <v>2624</v>
      </c>
      <c r="AQ377" s="219" t="s">
        <v>2624</v>
      </c>
      <c r="AR377" s="219" t="s">
        <v>2624</v>
      </c>
      <c r="AS377" s="219" t="s">
        <v>2624</v>
      </c>
      <c r="AT377" s="219" t="s">
        <v>2624</v>
      </c>
      <c r="AU377" s="219" t="s">
        <v>2624</v>
      </c>
    </row>
    <row r="378" spans="2:47" ht="31.5" hidden="1">
      <c r="B378" s="220" t="s">
        <v>3790</v>
      </c>
      <c r="C378" s="221" t="s">
        <v>3791</v>
      </c>
      <c r="D378" s="221" t="s">
        <v>2619</v>
      </c>
      <c r="E378" s="221" t="s">
        <v>2619</v>
      </c>
      <c r="F378" s="221" t="s">
        <v>2636</v>
      </c>
      <c r="G378" s="221" t="s">
        <v>3792</v>
      </c>
      <c r="H378" s="221" t="s">
        <v>2619</v>
      </c>
      <c r="I378" s="221" t="s">
        <v>2623</v>
      </c>
      <c r="J378" s="223">
        <v>2.8039999999999998</v>
      </c>
      <c r="K378" s="223">
        <v>2.7389999999999999</v>
      </c>
      <c r="L378" s="223">
        <v>2.476</v>
      </c>
      <c r="M378" s="223">
        <v>2.335</v>
      </c>
      <c r="N378" s="222">
        <v>2.2000000000000002</v>
      </c>
      <c r="O378" s="222">
        <v>2.1</v>
      </c>
      <c r="P378" s="222">
        <v>2</v>
      </c>
      <c r="Q378" s="222">
        <v>1.9</v>
      </c>
      <c r="R378" s="222">
        <v>1.8</v>
      </c>
      <c r="S378" s="222">
        <v>1.8</v>
      </c>
      <c r="T378" s="218">
        <v>1.8</v>
      </c>
      <c r="U378" s="218">
        <v>1.8</v>
      </c>
      <c r="V378" s="218">
        <v>1.8</v>
      </c>
      <c r="W378" s="218">
        <v>1.8</v>
      </c>
      <c r="X378" s="218">
        <v>2</v>
      </c>
      <c r="Y378" s="223" t="s">
        <v>2624</v>
      </c>
      <c r="Z378" s="223" t="s">
        <v>2624</v>
      </c>
      <c r="AA378" s="223" t="s">
        <v>2624</v>
      </c>
      <c r="AB378" s="223" t="s">
        <v>2624</v>
      </c>
      <c r="AC378" s="223" t="s">
        <v>2624</v>
      </c>
      <c r="AD378" s="223" t="s">
        <v>2624</v>
      </c>
      <c r="AE378" s="223" t="s">
        <v>2624</v>
      </c>
      <c r="AF378" s="223" t="s">
        <v>2624</v>
      </c>
      <c r="AG378" s="223" t="s">
        <v>2624</v>
      </c>
      <c r="AH378" s="223" t="s">
        <v>2624</v>
      </c>
      <c r="AI378" s="223" t="s">
        <v>2624</v>
      </c>
      <c r="AJ378" s="223" t="s">
        <v>2624</v>
      </c>
      <c r="AK378" s="223" t="s">
        <v>2624</v>
      </c>
      <c r="AL378" s="223" t="s">
        <v>2624</v>
      </c>
      <c r="AM378" s="223" t="s">
        <v>2624</v>
      </c>
      <c r="AN378" s="223" t="s">
        <v>2624</v>
      </c>
      <c r="AO378" s="223" t="s">
        <v>2624</v>
      </c>
      <c r="AP378" s="223" t="s">
        <v>2624</v>
      </c>
      <c r="AQ378" s="223" t="s">
        <v>2624</v>
      </c>
      <c r="AR378" s="223" t="s">
        <v>2624</v>
      </c>
      <c r="AS378" s="223" t="s">
        <v>2624</v>
      </c>
      <c r="AT378" s="223" t="s">
        <v>2624</v>
      </c>
      <c r="AU378" s="223" t="s">
        <v>2624</v>
      </c>
    </row>
    <row r="379" spans="2:47" ht="73.5" hidden="1">
      <c r="B379" s="215" t="s">
        <v>3793</v>
      </c>
      <c r="C379" s="216" t="s">
        <v>3794</v>
      </c>
      <c r="D379" s="216" t="s">
        <v>2619</v>
      </c>
      <c r="E379" s="216" t="s">
        <v>2619</v>
      </c>
      <c r="F379" s="216" t="s">
        <v>2636</v>
      </c>
      <c r="G379" s="216" t="s">
        <v>3795</v>
      </c>
      <c r="H379" s="216" t="s">
        <v>2619</v>
      </c>
      <c r="I379" s="216" t="s">
        <v>2623</v>
      </c>
      <c r="J379" s="219">
        <v>37.4</v>
      </c>
      <c r="K379" s="219">
        <v>37.97</v>
      </c>
      <c r="L379" s="219">
        <v>39.270000000000003</v>
      </c>
      <c r="M379" s="219">
        <v>40.06</v>
      </c>
      <c r="N379" s="217">
        <v>41.1</v>
      </c>
      <c r="O379" s="217">
        <v>41.2</v>
      </c>
      <c r="P379" s="217">
        <v>42</v>
      </c>
      <c r="Q379" s="217">
        <v>43.1</v>
      </c>
      <c r="R379" s="217">
        <v>44.3</v>
      </c>
      <c r="S379" s="217">
        <v>46.2</v>
      </c>
      <c r="T379" s="218">
        <v>48.6</v>
      </c>
      <c r="U379" s="218">
        <v>50.9</v>
      </c>
      <c r="V379" s="218">
        <v>54</v>
      </c>
      <c r="W379" s="218">
        <v>58.1</v>
      </c>
      <c r="X379" s="218">
        <v>62.5</v>
      </c>
      <c r="Y379" s="219" t="s">
        <v>2624</v>
      </c>
      <c r="Z379" s="219" t="s">
        <v>2624</v>
      </c>
      <c r="AA379" s="219" t="s">
        <v>2624</v>
      </c>
      <c r="AB379" s="219" t="s">
        <v>2624</v>
      </c>
      <c r="AC379" s="219" t="s">
        <v>2624</v>
      </c>
      <c r="AD379" s="219" t="s">
        <v>2624</v>
      </c>
      <c r="AE379" s="219" t="s">
        <v>2624</v>
      </c>
      <c r="AF379" s="219" t="s">
        <v>2624</v>
      </c>
      <c r="AG379" s="219" t="s">
        <v>2624</v>
      </c>
      <c r="AH379" s="219" t="s">
        <v>2624</v>
      </c>
      <c r="AI379" s="219" t="s">
        <v>2624</v>
      </c>
      <c r="AJ379" s="219" t="s">
        <v>2624</v>
      </c>
      <c r="AK379" s="219" t="s">
        <v>2624</v>
      </c>
      <c r="AL379" s="219" t="s">
        <v>2624</v>
      </c>
      <c r="AM379" s="219" t="s">
        <v>2624</v>
      </c>
      <c r="AN379" s="219" t="s">
        <v>2624</v>
      </c>
      <c r="AO379" s="219" t="s">
        <v>2624</v>
      </c>
      <c r="AP379" s="219" t="s">
        <v>2624</v>
      </c>
      <c r="AQ379" s="219" t="s">
        <v>2624</v>
      </c>
      <c r="AR379" s="219" t="s">
        <v>2624</v>
      </c>
      <c r="AS379" s="219" t="s">
        <v>2624</v>
      </c>
      <c r="AT379" s="219" t="s">
        <v>2624</v>
      </c>
      <c r="AU379" s="219" t="s">
        <v>2624</v>
      </c>
    </row>
    <row r="380" spans="2:47" ht="31.5" hidden="1">
      <c r="B380" s="220" t="s">
        <v>3796</v>
      </c>
      <c r="C380" s="221" t="s">
        <v>3797</v>
      </c>
      <c r="D380" s="221" t="s">
        <v>2619</v>
      </c>
      <c r="E380" s="221" t="s">
        <v>2619</v>
      </c>
      <c r="F380" s="221" t="s">
        <v>2776</v>
      </c>
      <c r="G380" s="221" t="s">
        <v>3798</v>
      </c>
      <c r="H380" s="221" t="s">
        <v>2619</v>
      </c>
      <c r="I380" s="221" t="s">
        <v>2623</v>
      </c>
      <c r="J380" s="223">
        <v>-0.22</v>
      </c>
      <c r="K380" s="223">
        <v>0.53300000000000003</v>
      </c>
      <c r="L380" s="223">
        <v>0.877</v>
      </c>
      <c r="M380" s="223">
        <v>0.92</v>
      </c>
      <c r="N380" s="223">
        <v>1.849</v>
      </c>
      <c r="O380" s="223">
        <v>1.921</v>
      </c>
      <c r="P380" s="223">
        <v>2.6059999999999999</v>
      </c>
      <c r="Q380" s="223">
        <v>1.3260000000000001</v>
      </c>
      <c r="R380" s="223">
        <v>4.7720000000000002</v>
      </c>
      <c r="S380" s="222">
        <v>2</v>
      </c>
      <c r="T380" s="218">
        <v>0.5</v>
      </c>
      <c r="U380" s="218">
        <v>0.5</v>
      </c>
      <c r="V380" s="218">
        <v>0.5</v>
      </c>
      <c r="W380" s="218">
        <v>0.5</v>
      </c>
      <c r="X380" s="218">
        <v>0.5</v>
      </c>
      <c r="Y380" s="218">
        <v>2</v>
      </c>
      <c r="Z380" s="218">
        <v>2</v>
      </c>
      <c r="AA380" s="218">
        <v>2</v>
      </c>
      <c r="AB380" s="218">
        <v>2</v>
      </c>
      <c r="AC380" s="218">
        <v>2</v>
      </c>
      <c r="AD380" s="218">
        <v>2.1</v>
      </c>
      <c r="AE380" s="218">
        <v>1.9</v>
      </c>
      <c r="AF380" s="218">
        <v>1.8</v>
      </c>
      <c r="AG380" s="218">
        <v>2</v>
      </c>
      <c r="AH380" s="218">
        <v>2</v>
      </c>
      <c r="AI380" s="218">
        <v>2</v>
      </c>
      <c r="AJ380" s="218">
        <v>1.9</v>
      </c>
      <c r="AK380" s="218">
        <v>1.8</v>
      </c>
      <c r="AL380" s="218">
        <v>1.8</v>
      </c>
      <c r="AM380" s="218">
        <v>1.8</v>
      </c>
      <c r="AN380" s="218">
        <v>1.8</v>
      </c>
      <c r="AO380" s="218">
        <v>1.8</v>
      </c>
      <c r="AP380" s="218">
        <v>1.8</v>
      </c>
      <c r="AQ380" s="218">
        <v>1.8</v>
      </c>
      <c r="AR380" s="218">
        <v>1.8</v>
      </c>
      <c r="AS380" s="218">
        <v>1.8</v>
      </c>
      <c r="AT380" s="218">
        <v>1.8</v>
      </c>
      <c r="AU380" s="218">
        <v>1.8</v>
      </c>
    </row>
    <row r="381" spans="2:47" ht="31.5" hidden="1">
      <c r="B381" s="215" t="s">
        <v>3799</v>
      </c>
      <c r="C381" s="216" t="s">
        <v>3800</v>
      </c>
      <c r="D381" s="216" t="s">
        <v>2619</v>
      </c>
      <c r="E381" s="216" t="s">
        <v>2619</v>
      </c>
      <c r="F381" s="216" t="s">
        <v>2776</v>
      </c>
      <c r="G381" s="216" t="s">
        <v>3801</v>
      </c>
      <c r="H381" s="216" t="s">
        <v>2619</v>
      </c>
      <c r="I381" s="216" t="s">
        <v>2623</v>
      </c>
      <c r="J381" s="219">
        <v>104.98</v>
      </c>
      <c r="K381" s="219">
        <v>105.54</v>
      </c>
      <c r="L381" s="219">
        <v>106.46599999999999</v>
      </c>
      <c r="M381" s="219">
        <v>107.44499999999999</v>
      </c>
      <c r="N381" s="219">
        <v>109.432</v>
      </c>
      <c r="O381" s="219">
        <v>111.53400000000001</v>
      </c>
      <c r="P381" s="219">
        <v>114.441</v>
      </c>
      <c r="Q381" s="219">
        <v>115.959</v>
      </c>
      <c r="R381" s="219">
        <v>121.492</v>
      </c>
      <c r="S381" s="217">
        <v>123.9</v>
      </c>
      <c r="T381" s="218">
        <v>124.5</v>
      </c>
      <c r="U381" s="218">
        <v>125.2</v>
      </c>
      <c r="V381" s="218">
        <v>125.8</v>
      </c>
      <c r="W381" s="218">
        <v>126.4</v>
      </c>
      <c r="X381" s="218">
        <v>127.1</v>
      </c>
      <c r="Y381" s="218">
        <v>129.5</v>
      </c>
      <c r="Z381" s="218">
        <v>132.1</v>
      </c>
      <c r="AA381" s="218">
        <v>134.69999999999999</v>
      </c>
      <c r="AB381" s="218">
        <v>137.4</v>
      </c>
      <c r="AC381" s="218">
        <v>140.19999999999999</v>
      </c>
      <c r="AD381" s="218">
        <v>143.1</v>
      </c>
      <c r="AE381" s="218">
        <v>145.80000000000001</v>
      </c>
      <c r="AF381" s="218">
        <v>148.5</v>
      </c>
      <c r="AG381" s="218">
        <v>151.4</v>
      </c>
      <c r="AH381" s="218">
        <v>154.4</v>
      </c>
      <c r="AI381" s="218">
        <v>157.4</v>
      </c>
      <c r="AJ381" s="218">
        <v>160.4</v>
      </c>
      <c r="AK381" s="218">
        <v>163.30000000000001</v>
      </c>
      <c r="AL381" s="218">
        <v>166.1</v>
      </c>
      <c r="AM381" s="218">
        <v>169.1</v>
      </c>
      <c r="AN381" s="218">
        <v>172.1</v>
      </c>
      <c r="AO381" s="218">
        <v>175.1</v>
      </c>
      <c r="AP381" s="218">
        <v>178.3</v>
      </c>
      <c r="AQ381" s="218">
        <v>181.5</v>
      </c>
      <c r="AR381" s="218">
        <v>184.7</v>
      </c>
      <c r="AS381" s="218">
        <v>188.1</v>
      </c>
      <c r="AT381" s="218">
        <v>191.5</v>
      </c>
      <c r="AU381" s="218">
        <v>194.9</v>
      </c>
    </row>
    <row r="382" spans="2:47" ht="126" hidden="1">
      <c r="B382" s="220" t="s">
        <v>3802</v>
      </c>
      <c r="C382" s="221" t="s">
        <v>3803</v>
      </c>
      <c r="D382" s="221" t="s">
        <v>2619</v>
      </c>
      <c r="E382" s="221" t="s">
        <v>2816</v>
      </c>
      <c r="F382" s="221" t="s">
        <v>2921</v>
      </c>
      <c r="G382" s="221" t="s">
        <v>3804</v>
      </c>
      <c r="H382" s="221" t="s">
        <v>3805</v>
      </c>
      <c r="I382" s="221" t="s">
        <v>2623</v>
      </c>
      <c r="J382" s="223">
        <v>30333.1</v>
      </c>
      <c r="K382" s="223">
        <v>29481.200000000001</v>
      </c>
      <c r="L382" s="223">
        <v>28882.799999999999</v>
      </c>
      <c r="M382" s="223">
        <v>28035.599999999999</v>
      </c>
      <c r="N382" s="223">
        <v>26844.7</v>
      </c>
      <c r="O382" s="223">
        <v>25906.799999999999</v>
      </c>
      <c r="P382" s="223">
        <v>24727.4</v>
      </c>
      <c r="Q382" s="223">
        <v>23858.2</v>
      </c>
      <c r="R382" s="222">
        <v>23213</v>
      </c>
      <c r="S382" s="222">
        <v>22819</v>
      </c>
      <c r="T382" s="218">
        <v>22499</v>
      </c>
      <c r="U382" s="218">
        <v>21890</v>
      </c>
      <c r="V382" s="218">
        <v>21056</v>
      </c>
      <c r="W382" s="218">
        <v>20081</v>
      </c>
      <c r="X382" s="218">
        <v>19066</v>
      </c>
      <c r="Y382" s="223" t="s">
        <v>2624</v>
      </c>
      <c r="Z382" s="223" t="s">
        <v>2624</v>
      </c>
      <c r="AA382" s="223" t="s">
        <v>2624</v>
      </c>
      <c r="AB382" s="223" t="s">
        <v>2624</v>
      </c>
      <c r="AC382" s="223" t="s">
        <v>2624</v>
      </c>
      <c r="AD382" s="223" t="s">
        <v>2624</v>
      </c>
      <c r="AE382" s="223" t="s">
        <v>2624</v>
      </c>
      <c r="AF382" s="223" t="s">
        <v>2624</v>
      </c>
      <c r="AG382" s="223" t="s">
        <v>2624</v>
      </c>
      <c r="AH382" s="223" t="s">
        <v>2624</v>
      </c>
      <c r="AI382" s="223" t="s">
        <v>2624</v>
      </c>
      <c r="AJ382" s="223" t="s">
        <v>2624</v>
      </c>
      <c r="AK382" s="223" t="s">
        <v>2624</v>
      </c>
      <c r="AL382" s="223" t="s">
        <v>2624</v>
      </c>
      <c r="AM382" s="223" t="s">
        <v>2624</v>
      </c>
      <c r="AN382" s="223" t="s">
        <v>2624</v>
      </c>
      <c r="AO382" s="223" t="s">
        <v>2624</v>
      </c>
      <c r="AP382" s="223" t="s">
        <v>2624</v>
      </c>
      <c r="AQ382" s="223" t="s">
        <v>2624</v>
      </c>
      <c r="AR382" s="223" t="s">
        <v>2624</v>
      </c>
      <c r="AS382" s="223" t="s">
        <v>2624</v>
      </c>
      <c r="AT382" s="223" t="s">
        <v>2624</v>
      </c>
      <c r="AU382" s="223" t="s">
        <v>2624</v>
      </c>
    </row>
    <row r="383" spans="2:47" ht="63" hidden="1">
      <c r="B383" s="215" t="s">
        <v>3806</v>
      </c>
      <c r="C383" s="216" t="s">
        <v>3807</v>
      </c>
      <c r="D383" s="216" t="s">
        <v>2619</v>
      </c>
      <c r="E383" s="216" t="s">
        <v>2619</v>
      </c>
      <c r="F383" s="216" t="s">
        <v>2925</v>
      </c>
      <c r="G383" s="216" t="s">
        <v>3808</v>
      </c>
      <c r="H383" s="216" t="s">
        <v>3809</v>
      </c>
      <c r="I383" s="216" t="s">
        <v>2623</v>
      </c>
      <c r="J383" s="219">
        <v>0.77700000000000002</v>
      </c>
      <c r="K383" s="219">
        <v>-2.8079999999999998</v>
      </c>
      <c r="L383" s="219">
        <v>-2.0299999999999998</v>
      </c>
      <c r="M383" s="219">
        <v>-2.9329999999999998</v>
      </c>
      <c r="N383" s="219">
        <v>-4.2480000000000002</v>
      </c>
      <c r="O383" s="219">
        <v>-3.4940000000000002</v>
      </c>
      <c r="P383" s="219">
        <v>-4.5529999999999999</v>
      </c>
      <c r="Q383" s="217">
        <v>-3.5</v>
      </c>
      <c r="R383" s="217">
        <v>-2.7</v>
      </c>
      <c r="S383" s="217">
        <v>-1.7</v>
      </c>
      <c r="T383" s="218">
        <v>-1.4</v>
      </c>
      <c r="U383" s="218">
        <v>-2.7</v>
      </c>
      <c r="V383" s="218">
        <v>-3.8</v>
      </c>
      <c r="W383" s="218">
        <v>-4.5999999999999996</v>
      </c>
      <c r="X383" s="218">
        <v>-5.0999999999999996</v>
      </c>
      <c r="Y383" s="219" t="s">
        <v>2624</v>
      </c>
      <c r="Z383" s="219" t="s">
        <v>2624</v>
      </c>
      <c r="AA383" s="219" t="s">
        <v>2624</v>
      </c>
      <c r="AB383" s="219" t="s">
        <v>2624</v>
      </c>
      <c r="AC383" s="219" t="s">
        <v>2624</v>
      </c>
      <c r="AD383" s="219" t="s">
        <v>2624</v>
      </c>
      <c r="AE383" s="219" t="s">
        <v>2624</v>
      </c>
      <c r="AF383" s="219" t="s">
        <v>2624</v>
      </c>
      <c r="AG383" s="219" t="s">
        <v>2624</v>
      </c>
      <c r="AH383" s="219" t="s">
        <v>2624</v>
      </c>
      <c r="AI383" s="219" t="s">
        <v>2624</v>
      </c>
      <c r="AJ383" s="219" t="s">
        <v>2624</v>
      </c>
      <c r="AK383" s="219" t="s">
        <v>2624</v>
      </c>
      <c r="AL383" s="219" t="s">
        <v>2624</v>
      </c>
      <c r="AM383" s="219" t="s">
        <v>2624</v>
      </c>
      <c r="AN383" s="219" t="s">
        <v>2624</v>
      </c>
      <c r="AO383" s="219" t="s">
        <v>2624</v>
      </c>
      <c r="AP383" s="219" t="s">
        <v>2624</v>
      </c>
      <c r="AQ383" s="219" t="s">
        <v>2624</v>
      </c>
      <c r="AR383" s="219" t="s">
        <v>2624</v>
      </c>
      <c r="AS383" s="219" t="s">
        <v>2624</v>
      </c>
      <c r="AT383" s="219" t="s">
        <v>2624</v>
      </c>
      <c r="AU383" s="219" t="s">
        <v>2624</v>
      </c>
    </row>
    <row r="384" spans="2:47" ht="63" hidden="1">
      <c r="B384" s="220" t="s">
        <v>3810</v>
      </c>
      <c r="C384" s="221" t="s">
        <v>3811</v>
      </c>
      <c r="D384" s="221" t="s">
        <v>2619</v>
      </c>
      <c r="E384" s="221" t="s">
        <v>2619</v>
      </c>
      <c r="F384" s="221" t="s">
        <v>2925</v>
      </c>
      <c r="G384" s="221" t="s">
        <v>3812</v>
      </c>
      <c r="H384" s="221" t="s">
        <v>3809</v>
      </c>
      <c r="I384" s="221" t="s">
        <v>2623</v>
      </c>
      <c r="J384" s="223">
        <v>60.55</v>
      </c>
      <c r="K384" s="223">
        <v>58.31</v>
      </c>
      <c r="L384" s="223">
        <v>56.64</v>
      </c>
      <c r="M384" s="223">
        <v>54.64</v>
      </c>
      <c r="N384" s="223">
        <v>52.11</v>
      </c>
      <c r="O384" s="223">
        <v>50.13</v>
      </c>
      <c r="P384" s="223">
        <v>47.73</v>
      </c>
      <c r="Q384" s="222">
        <v>46</v>
      </c>
      <c r="R384" s="222">
        <v>44.8</v>
      </c>
      <c r="S384" s="222">
        <v>44</v>
      </c>
      <c r="T384" s="218">
        <v>43.4</v>
      </c>
      <c r="U384" s="218">
        <v>42.3</v>
      </c>
      <c r="V384" s="218">
        <v>40.700000000000003</v>
      </c>
      <c r="W384" s="218">
        <v>38.9</v>
      </c>
      <c r="X384" s="218">
        <v>37</v>
      </c>
      <c r="Y384" s="223" t="s">
        <v>2624</v>
      </c>
      <c r="Z384" s="223" t="s">
        <v>2624</v>
      </c>
      <c r="AA384" s="223" t="s">
        <v>2624</v>
      </c>
      <c r="AB384" s="223" t="s">
        <v>2624</v>
      </c>
      <c r="AC384" s="223" t="s">
        <v>2624</v>
      </c>
      <c r="AD384" s="223" t="s">
        <v>2624</v>
      </c>
      <c r="AE384" s="223" t="s">
        <v>2624</v>
      </c>
      <c r="AF384" s="223" t="s">
        <v>2624</v>
      </c>
      <c r="AG384" s="223" t="s">
        <v>2624</v>
      </c>
      <c r="AH384" s="223" t="s">
        <v>2624</v>
      </c>
      <c r="AI384" s="223" t="s">
        <v>2624</v>
      </c>
      <c r="AJ384" s="223" t="s">
        <v>2624</v>
      </c>
      <c r="AK384" s="223" t="s">
        <v>2624</v>
      </c>
      <c r="AL384" s="223" t="s">
        <v>2624</v>
      </c>
      <c r="AM384" s="223" t="s">
        <v>2624</v>
      </c>
      <c r="AN384" s="223" t="s">
        <v>2624</v>
      </c>
      <c r="AO384" s="223" t="s">
        <v>2624</v>
      </c>
      <c r="AP384" s="223" t="s">
        <v>2624</v>
      </c>
      <c r="AQ384" s="223" t="s">
        <v>2624</v>
      </c>
      <c r="AR384" s="223" t="s">
        <v>2624</v>
      </c>
      <c r="AS384" s="223" t="s">
        <v>2624</v>
      </c>
      <c r="AT384" s="223" t="s">
        <v>2624</v>
      </c>
      <c r="AU384" s="223" t="s">
        <v>2624</v>
      </c>
    </row>
    <row r="385" spans="2:47" ht="42" hidden="1">
      <c r="B385" s="215" t="s">
        <v>3813</v>
      </c>
      <c r="C385" s="216" t="s">
        <v>3814</v>
      </c>
      <c r="D385" s="216" t="s">
        <v>2834</v>
      </c>
      <c r="E385" s="216" t="s">
        <v>2784</v>
      </c>
      <c r="F385" s="216" t="s">
        <v>3815</v>
      </c>
      <c r="G385" s="216" t="s">
        <v>3816</v>
      </c>
      <c r="H385" s="216" t="s">
        <v>2619</v>
      </c>
      <c r="I385" s="216" t="s">
        <v>2623</v>
      </c>
      <c r="J385" s="217">
        <v>-0.93870000000000009</v>
      </c>
      <c r="K385" s="217">
        <v>-0.60299999999999998</v>
      </c>
      <c r="L385" s="217">
        <v>-5.7873000000000001</v>
      </c>
      <c r="M385" s="217">
        <v>-1.5150999999999999</v>
      </c>
      <c r="N385" s="217">
        <v>3.9481999999999999</v>
      </c>
      <c r="O385" s="217">
        <v>2.7406999999999999</v>
      </c>
      <c r="P385" s="217">
        <v>-2.1789999999999998</v>
      </c>
      <c r="Q385" s="217">
        <v>-2.1915999999999998</v>
      </c>
      <c r="R385" s="217">
        <v>7.5636999999999999</v>
      </c>
      <c r="S385" s="217">
        <v>3.4312</v>
      </c>
      <c r="T385" s="218">
        <v>-2.7459000000000002</v>
      </c>
      <c r="U385" s="218">
        <v>3.7616000000000001</v>
      </c>
      <c r="V385" s="218">
        <v>3.9376000000000002</v>
      </c>
      <c r="W385" s="218">
        <v>3.2951999999999999</v>
      </c>
      <c r="X385" s="218">
        <v>1.7962</v>
      </c>
      <c r="Y385" s="219" t="s">
        <v>2624</v>
      </c>
      <c r="Z385" s="219" t="s">
        <v>2624</v>
      </c>
      <c r="AA385" s="219" t="s">
        <v>2624</v>
      </c>
      <c r="AB385" s="219" t="s">
        <v>2624</v>
      </c>
      <c r="AC385" s="219" t="s">
        <v>2624</v>
      </c>
      <c r="AD385" s="219" t="s">
        <v>2624</v>
      </c>
      <c r="AE385" s="219" t="s">
        <v>2624</v>
      </c>
      <c r="AF385" s="219" t="s">
        <v>2624</v>
      </c>
      <c r="AG385" s="219" t="s">
        <v>2624</v>
      </c>
      <c r="AH385" s="219" t="s">
        <v>2624</v>
      </c>
      <c r="AI385" s="219" t="s">
        <v>2624</v>
      </c>
      <c r="AJ385" s="219" t="s">
        <v>2624</v>
      </c>
      <c r="AK385" s="219" t="s">
        <v>2624</v>
      </c>
      <c r="AL385" s="219" t="s">
        <v>2624</v>
      </c>
      <c r="AM385" s="219" t="s">
        <v>2624</v>
      </c>
      <c r="AN385" s="219" t="s">
        <v>2624</v>
      </c>
      <c r="AO385" s="219" t="s">
        <v>2624</v>
      </c>
      <c r="AP385" s="219" t="s">
        <v>2624</v>
      </c>
      <c r="AQ385" s="219" t="s">
        <v>2624</v>
      </c>
      <c r="AR385" s="219" t="s">
        <v>2624</v>
      </c>
      <c r="AS385" s="219" t="s">
        <v>2624</v>
      </c>
      <c r="AT385" s="219" t="s">
        <v>2624</v>
      </c>
      <c r="AU385" s="219" t="s">
        <v>2624</v>
      </c>
    </row>
    <row r="386" spans="2:47" ht="31.5" hidden="1">
      <c r="B386" s="220" t="s">
        <v>3817</v>
      </c>
      <c r="C386" s="221" t="s">
        <v>3818</v>
      </c>
      <c r="D386" s="221" t="s">
        <v>2619</v>
      </c>
      <c r="E386" s="221" t="s">
        <v>2619</v>
      </c>
      <c r="F386" s="221" t="s">
        <v>2619</v>
      </c>
      <c r="G386" s="221" t="s">
        <v>3819</v>
      </c>
      <c r="H386" s="221" t="s">
        <v>2619</v>
      </c>
      <c r="I386" s="221" t="s">
        <v>2623</v>
      </c>
      <c r="J386" s="223">
        <v>13.137</v>
      </c>
      <c r="K386" s="223">
        <v>12.952</v>
      </c>
      <c r="L386" s="223">
        <v>13.363</v>
      </c>
      <c r="M386" s="223">
        <v>13.631</v>
      </c>
      <c r="N386" s="223">
        <v>13.592000000000001</v>
      </c>
      <c r="O386" s="223">
        <v>13.382</v>
      </c>
      <c r="P386" s="223">
        <v>13.21</v>
      </c>
      <c r="Q386" s="223">
        <v>14.795999999999999</v>
      </c>
      <c r="R386" s="222">
        <v>14.6</v>
      </c>
      <c r="S386" s="222">
        <v>13.9</v>
      </c>
      <c r="T386" s="218">
        <v>14</v>
      </c>
      <c r="U386" s="218">
        <v>13.9</v>
      </c>
      <c r="V386" s="218">
        <v>13.9</v>
      </c>
      <c r="W386" s="218">
        <v>13.7</v>
      </c>
      <c r="X386" s="218">
        <v>13.5</v>
      </c>
      <c r="Y386" s="223" t="s">
        <v>2624</v>
      </c>
      <c r="Z386" s="223" t="s">
        <v>2624</v>
      </c>
      <c r="AA386" s="223" t="s">
        <v>2624</v>
      </c>
      <c r="AB386" s="223" t="s">
        <v>2624</v>
      </c>
      <c r="AC386" s="223" t="s">
        <v>2624</v>
      </c>
      <c r="AD386" s="223" t="s">
        <v>2624</v>
      </c>
      <c r="AE386" s="223" t="s">
        <v>2624</v>
      </c>
      <c r="AF386" s="223" t="s">
        <v>2624</v>
      </c>
      <c r="AG386" s="223" t="s">
        <v>2624</v>
      </c>
      <c r="AH386" s="223" t="s">
        <v>2624</v>
      </c>
      <c r="AI386" s="223" t="s">
        <v>2624</v>
      </c>
      <c r="AJ386" s="223" t="s">
        <v>2624</v>
      </c>
      <c r="AK386" s="223" t="s">
        <v>2624</v>
      </c>
      <c r="AL386" s="223" t="s">
        <v>2624</v>
      </c>
      <c r="AM386" s="223" t="s">
        <v>2624</v>
      </c>
      <c r="AN386" s="223" t="s">
        <v>2624</v>
      </c>
      <c r="AO386" s="223" t="s">
        <v>2624</v>
      </c>
      <c r="AP386" s="223" t="s">
        <v>2624</v>
      </c>
      <c r="AQ386" s="223" t="s">
        <v>2624</v>
      </c>
      <c r="AR386" s="223" t="s">
        <v>2624</v>
      </c>
      <c r="AS386" s="223" t="s">
        <v>2624</v>
      </c>
      <c r="AT386" s="223" t="s">
        <v>2624</v>
      </c>
      <c r="AU386" s="223" t="s">
        <v>2624</v>
      </c>
    </row>
    <row r="387" spans="2:47" ht="63" hidden="1">
      <c r="B387" s="215" t="s">
        <v>3820</v>
      </c>
      <c r="C387" s="216" t="s">
        <v>3821</v>
      </c>
      <c r="D387" s="216" t="s">
        <v>2619</v>
      </c>
      <c r="E387" s="216" t="s">
        <v>2619</v>
      </c>
      <c r="F387" s="216" t="s">
        <v>2636</v>
      </c>
      <c r="G387" s="216" t="s">
        <v>3822</v>
      </c>
      <c r="H387" s="216" t="s">
        <v>3428</v>
      </c>
      <c r="I387" s="216" t="s">
        <v>2623</v>
      </c>
      <c r="J387" s="217">
        <v>0.4</v>
      </c>
      <c r="K387" s="217">
        <v>1.8</v>
      </c>
      <c r="L387" s="217">
        <v>1.1000000000000001</v>
      </c>
      <c r="M387" s="217">
        <v>1.6</v>
      </c>
      <c r="N387" s="217">
        <v>1.7</v>
      </c>
      <c r="O387" s="217">
        <v>2.1</v>
      </c>
      <c r="P387" s="217">
        <v>1.1000000000000001</v>
      </c>
      <c r="Q387" s="217">
        <v>-0.5</v>
      </c>
      <c r="R387" s="217">
        <v>3.1</v>
      </c>
      <c r="S387" s="217">
        <v>4.3</v>
      </c>
      <c r="T387" s="218">
        <v>2.7</v>
      </c>
      <c r="U387" s="218">
        <v>3.3</v>
      </c>
      <c r="V387" s="218">
        <v>2.5</v>
      </c>
      <c r="W387" s="218">
        <v>2.2999999999999998</v>
      </c>
      <c r="X387" s="218">
        <v>2.6</v>
      </c>
      <c r="Y387" s="219" t="s">
        <v>2624</v>
      </c>
      <c r="Z387" s="219" t="s">
        <v>2624</v>
      </c>
      <c r="AA387" s="219" t="s">
        <v>2624</v>
      </c>
      <c r="AB387" s="219" t="s">
        <v>2624</v>
      </c>
      <c r="AC387" s="219" t="s">
        <v>2624</v>
      </c>
      <c r="AD387" s="219" t="s">
        <v>2624</v>
      </c>
      <c r="AE387" s="219" t="s">
        <v>2624</v>
      </c>
      <c r="AF387" s="219" t="s">
        <v>2624</v>
      </c>
      <c r="AG387" s="219" t="s">
        <v>2624</v>
      </c>
      <c r="AH387" s="219" t="s">
        <v>2624</v>
      </c>
      <c r="AI387" s="219" t="s">
        <v>2624</v>
      </c>
      <c r="AJ387" s="219" t="s">
        <v>2624</v>
      </c>
      <c r="AK387" s="219" t="s">
        <v>2624</v>
      </c>
      <c r="AL387" s="219" t="s">
        <v>2624</v>
      </c>
      <c r="AM387" s="219" t="s">
        <v>2624</v>
      </c>
      <c r="AN387" s="219" t="s">
        <v>2624</v>
      </c>
      <c r="AO387" s="219" t="s">
        <v>2624</v>
      </c>
      <c r="AP387" s="219" t="s">
        <v>2624</v>
      </c>
      <c r="AQ387" s="219" t="s">
        <v>2624</v>
      </c>
      <c r="AR387" s="219" t="s">
        <v>2624</v>
      </c>
      <c r="AS387" s="219" t="s">
        <v>2624</v>
      </c>
      <c r="AT387" s="219" t="s">
        <v>2624</v>
      </c>
      <c r="AU387" s="219" t="s">
        <v>2624</v>
      </c>
    </row>
    <row r="388" spans="2:47" ht="63" hidden="1">
      <c r="B388" s="220" t="s">
        <v>3823</v>
      </c>
      <c r="C388" s="221" t="s">
        <v>3824</v>
      </c>
      <c r="D388" s="221" t="s">
        <v>2834</v>
      </c>
      <c r="E388" s="221" t="s">
        <v>2784</v>
      </c>
      <c r="F388" s="221" t="s">
        <v>2636</v>
      </c>
      <c r="G388" s="221" t="s">
        <v>3822</v>
      </c>
      <c r="H388" s="221" t="s">
        <v>3428</v>
      </c>
      <c r="I388" s="221" t="s">
        <v>2623</v>
      </c>
      <c r="J388" s="222">
        <v>169.553</v>
      </c>
      <c r="K388" s="222">
        <v>181.21700000000001</v>
      </c>
      <c r="L388" s="222">
        <v>172.11600000000001</v>
      </c>
      <c r="M388" s="222">
        <v>172.18</v>
      </c>
      <c r="N388" s="222">
        <v>182.85499999999999</v>
      </c>
      <c r="O388" s="222">
        <v>194.256</v>
      </c>
      <c r="P388" s="222">
        <v>186.37299999999999</v>
      </c>
      <c r="Q388" s="222">
        <v>184.98400000000001</v>
      </c>
      <c r="R388" s="222">
        <v>201.39699999999999</v>
      </c>
      <c r="S388" s="222">
        <v>194.476</v>
      </c>
      <c r="T388" s="218">
        <v>207.91800000000001</v>
      </c>
      <c r="U388" s="218">
        <v>231.14099999999999</v>
      </c>
      <c r="V388" s="218">
        <v>250.67099999999999</v>
      </c>
      <c r="W388" s="218">
        <v>262.65800000000002</v>
      </c>
      <c r="X388" s="218">
        <v>268.24200000000002</v>
      </c>
      <c r="Y388" s="223" t="s">
        <v>2624</v>
      </c>
      <c r="Z388" s="223" t="s">
        <v>2624</v>
      </c>
      <c r="AA388" s="223" t="s">
        <v>2624</v>
      </c>
      <c r="AB388" s="223" t="s">
        <v>2624</v>
      </c>
      <c r="AC388" s="223" t="s">
        <v>2624</v>
      </c>
      <c r="AD388" s="223" t="s">
        <v>2624</v>
      </c>
      <c r="AE388" s="223" t="s">
        <v>2624</v>
      </c>
      <c r="AF388" s="223" t="s">
        <v>2624</v>
      </c>
      <c r="AG388" s="223" t="s">
        <v>2624</v>
      </c>
      <c r="AH388" s="223" t="s">
        <v>2624</v>
      </c>
      <c r="AI388" s="223" t="s">
        <v>2624</v>
      </c>
      <c r="AJ388" s="223" t="s">
        <v>2624</v>
      </c>
      <c r="AK388" s="223" t="s">
        <v>2624</v>
      </c>
      <c r="AL388" s="223" t="s">
        <v>2624</v>
      </c>
      <c r="AM388" s="223" t="s">
        <v>2624</v>
      </c>
      <c r="AN388" s="223" t="s">
        <v>2624</v>
      </c>
      <c r="AO388" s="223" t="s">
        <v>2624</v>
      </c>
      <c r="AP388" s="223" t="s">
        <v>2624</v>
      </c>
      <c r="AQ388" s="223" t="s">
        <v>2624</v>
      </c>
      <c r="AR388" s="223" t="s">
        <v>2624</v>
      </c>
      <c r="AS388" s="223" t="s">
        <v>2624</v>
      </c>
      <c r="AT388" s="223" t="s">
        <v>2624</v>
      </c>
      <c r="AU388" s="223" t="s">
        <v>2624</v>
      </c>
    </row>
    <row r="389" spans="2:47" ht="63" hidden="1">
      <c r="B389" s="215" t="s">
        <v>3825</v>
      </c>
      <c r="C389" s="216" t="s">
        <v>3826</v>
      </c>
      <c r="D389" s="216" t="s">
        <v>2834</v>
      </c>
      <c r="E389" s="216" t="s">
        <v>2784</v>
      </c>
      <c r="F389" s="216" t="s">
        <v>2636</v>
      </c>
      <c r="G389" s="216" t="s">
        <v>3822</v>
      </c>
      <c r="H389" s="216" t="s">
        <v>3428</v>
      </c>
      <c r="I389" s="216" t="s">
        <v>2623</v>
      </c>
      <c r="J389" s="217">
        <v>149.76500000000001</v>
      </c>
      <c r="K389" s="217">
        <v>152.459</v>
      </c>
      <c r="L389" s="217">
        <v>154.173</v>
      </c>
      <c r="M389" s="217">
        <v>156.565</v>
      </c>
      <c r="N389" s="217">
        <v>159.25700000000001</v>
      </c>
      <c r="O389" s="217">
        <v>162.583</v>
      </c>
      <c r="P389" s="217">
        <v>164.32900000000001</v>
      </c>
      <c r="Q389" s="217">
        <v>163.44300000000001</v>
      </c>
      <c r="R389" s="217">
        <v>168.47800000000001</v>
      </c>
      <c r="S389" s="217">
        <v>175.65200000000002</v>
      </c>
      <c r="T389" s="218">
        <v>180.46600000000001</v>
      </c>
      <c r="U389" s="218">
        <v>186.35300000000001</v>
      </c>
      <c r="V389" s="218">
        <v>191.029</v>
      </c>
      <c r="W389" s="218">
        <v>195.42400000000001</v>
      </c>
      <c r="X389" s="218">
        <v>200.42500000000001</v>
      </c>
      <c r="Y389" s="219" t="s">
        <v>2624</v>
      </c>
      <c r="Z389" s="219" t="s">
        <v>2624</v>
      </c>
      <c r="AA389" s="219" t="s">
        <v>2624</v>
      </c>
      <c r="AB389" s="219" t="s">
        <v>2624</v>
      </c>
      <c r="AC389" s="219" t="s">
        <v>2624</v>
      </c>
      <c r="AD389" s="219" t="s">
        <v>2624</v>
      </c>
      <c r="AE389" s="219" t="s">
        <v>2624</v>
      </c>
      <c r="AF389" s="219" t="s">
        <v>2624</v>
      </c>
      <c r="AG389" s="219" t="s">
        <v>2624</v>
      </c>
      <c r="AH389" s="219" t="s">
        <v>2624</v>
      </c>
      <c r="AI389" s="219" t="s">
        <v>2624</v>
      </c>
      <c r="AJ389" s="219" t="s">
        <v>2624</v>
      </c>
      <c r="AK389" s="219" t="s">
        <v>2624</v>
      </c>
      <c r="AL389" s="219" t="s">
        <v>2624</v>
      </c>
      <c r="AM389" s="219" t="s">
        <v>2624</v>
      </c>
      <c r="AN389" s="219" t="s">
        <v>2624</v>
      </c>
      <c r="AO389" s="219" t="s">
        <v>2624</v>
      </c>
      <c r="AP389" s="219" t="s">
        <v>2624</v>
      </c>
      <c r="AQ389" s="219" t="s">
        <v>2624</v>
      </c>
      <c r="AR389" s="219" t="s">
        <v>2624</v>
      </c>
      <c r="AS389" s="219" t="s">
        <v>2624</v>
      </c>
      <c r="AT389" s="219" t="s">
        <v>2624</v>
      </c>
      <c r="AU389" s="219" t="s">
        <v>2624</v>
      </c>
    </row>
    <row r="390" spans="2:47" ht="252" hidden="1">
      <c r="B390" s="220" t="s">
        <v>3827</v>
      </c>
      <c r="C390" s="221" t="s">
        <v>3828</v>
      </c>
      <c r="D390" s="221" t="s">
        <v>2619</v>
      </c>
      <c r="E390" s="221" t="s">
        <v>2619</v>
      </c>
      <c r="F390" s="221" t="s">
        <v>2636</v>
      </c>
      <c r="G390" s="221" t="s">
        <v>3829</v>
      </c>
      <c r="H390" s="221" t="s">
        <v>3830</v>
      </c>
      <c r="I390" s="221" t="s">
        <v>2623</v>
      </c>
      <c r="J390" s="222">
        <v>1</v>
      </c>
      <c r="K390" s="222">
        <v>2.2999999999999998</v>
      </c>
      <c r="L390" s="222">
        <v>1.6</v>
      </c>
      <c r="M390" s="222">
        <v>2</v>
      </c>
      <c r="N390" s="222">
        <v>2.1</v>
      </c>
      <c r="O390" s="222">
        <v>2.6</v>
      </c>
      <c r="P390" s="222">
        <v>1.6</v>
      </c>
      <c r="Q390" s="222">
        <v>-4.0999999999999996</v>
      </c>
      <c r="R390" s="222">
        <v>3.2</v>
      </c>
      <c r="S390" s="222">
        <v>3.7</v>
      </c>
      <c r="T390" s="218">
        <v>1.4</v>
      </c>
      <c r="U390" s="218">
        <v>1.8</v>
      </c>
      <c r="V390" s="218">
        <v>2</v>
      </c>
      <c r="W390" s="218">
        <v>1.8</v>
      </c>
      <c r="X390" s="218">
        <v>2</v>
      </c>
      <c r="Y390" s="223" t="s">
        <v>2624</v>
      </c>
      <c r="Z390" s="223" t="s">
        <v>2624</v>
      </c>
      <c r="AA390" s="223" t="s">
        <v>2624</v>
      </c>
      <c r="AB390" s="223" t="s">
        <v>2624</v>
      </c>
      <c r="AC390" s="223" t="s">
        <v>2624</v>
      </c>
      <c r="AD390" s="223" t="s">
        <v>2624</v>
      </c>
      <c r="AE390" s="223" t="s">
        <v>2624</v>
      </c>
      <c r="AF390" s="223" t="s">
        <v>2624</v>
      </c>
      <c r="AG390" s="223" t="s">
        <v>2624</v>
      </c>
      <c r="AH390" s="223" t="s">
        <v>2624</v>
      </c>
      <c r="AI390" s="223" t="s">
        <v>2624</v>
      </c>
      <c r="AJ390" s="223" t="s">
        <v>2624</v>
      </c>
      <c r="AK390" s="223" t="s">
        <v>2624</v>
      </c>
      <c r="AL390" s="223" t="s">
        <v>2624</v>
      </c>
      <c r="AM390" s="223" t="s">
        <v>2624</v>
      </c>
      <c r="AN390" s="223" t="s">
        <v>2624</v>
      </c>
      <c r="AO390" s="223" t="s">
        <v>2624</v>
      </c>
      <c r="AP390" s="223" t="s">
        <v>2624</v>
      </c>
      <c r="AQ390" s="223" t="s">
        <v>2624</v>
      </c>
      <c r="AR390" s="223" t="s">
        <v>2624</v>
      </c>
      <c r="AS390" s="223" t="s">
        <v>2624</v>
      </c>
      <c r="AT390" s="223" t="s">
        <v>2624</v>
      </c>
      <c r="AU390" s="223" t="s">
        <v>2624</v>
      </c>
    </row>
    <row r="391" spans="2:47" ht="252" hidden="1">
      <c r="B391" s="215" t="s">
        <v>3831</v>
      </c>
      <c r="C391" s="216" t="s">
        <v>3832</v>
      </c>
      <c r="D391" s="216" t="s">
        <v>2834</v>
      </c>
      <c r="E391" s="216" t="s">
        <v>2784</v>
      </c>
      <c r="F391" s="216" t="s">
        <v>2636</v>
      </c>
      <c r="G391" s="216" t="s">
        <v>3829</v>
      </c>
      <c r="H391" s="216" t="s">
        <v>3830</v>
      </c>
      <c r="I391" s="216" t="s">
        <v>2623</v>
      </c>
      <c r="J391" s="217">
        <v>1.716</v>
      </c>
      <c r="K391" s="217">
        <v>1.843</v>
      </c>
      <c r="L391" s="217">
        <v>1.758</v>
      </c>
      <c r="M391" s="217">
        <v>1.766</v>
      </c>
      <c r="N391" s="217">
        <v>1.883</v>
      </c>
      <c r="O391" s="217">
        <v>2.0100000000000002</v>
      </c>
      <c r="P391" s="217">
        <v>1.9370000000000001</v>
      </c>
      <c r="Q391" s="217">
        <v>1.8540000000000001</v>
      </c>
      <c r="R391" s="217">
        <v>2.0220000000000002</v>
      </c>
      <c r="S391" s="217">
        <v>1.9410000000000001</v>
      </c>
      <c r="T391" s="218">
        <v>2.0470000000000002</v>
      </c>
      <c r="U391" s="218">
        <v>2.2440000000000002</v>
      </c>
      <c r="V391" s="218">
        <v>2.423</v>
      </c>
      <c r="W391" s="218">
        <v>2.5260000000000002</v>
      </c>
      <c r="X391" s="218">
        <v>2.5659999999999998</v>
      </c>
      <c r="Y391" s="219" t="s">
        <v>2624</v>
      </c>
      <c r="Z391" s="219" t="s">
        <v>2624</v>
      </c>
      <c r="AA391" s="219" t="s">
        <v>2624</v>
      </c>
      <c r="AB391" s="219" t="s">
        <v>2624</v>
      </c>
      <c r="AC391" s="219" t="s">
        <v>2624</v>
      </c>
      <c r="AD391" s="219" t="s">
        <v>2624</v>
      </c>
      <c r="AE391" s="219" t="s">
        <v>2624</v>
      </c>
      <c r="AF391" s="219" t="s">
        <v>2624</v>
      </c>
      <c r="AG391" s="219" t="s">
        <v>2624</v>
      </c>
      <c r="AH391" s="219" t="s">
        <v>2624</v>
      </c>
      <c r="AI391" s="219" t="s">
        <v>2624</v>
      </c>
      <c r="AJ391" s="219" t="s">
        <v>2624</v>
      </c>
      <c r="AK391" s="219" t="s">
        <v>2624</v>
      </c>
      <c r="AL391" s="219" t="s">
        <v>2624</v>
      </c>
      <c r="AM391" s="219" t="s">
        <v>2624</v>
      </c>
      <c r="AN391" s="219" t="s">
        <v>2624</v>
      </c>
      <c r="AO391" s="219" t="s">
        <v>2624</v>
      </c>
      <c r="AP391" s="219" t="s">
        <v>2624</v>
      </c>
      <c r="AQ391" s="219" t="s">
        <v>2624</v>
      </c>
      <c r="AR391" s="219" t="s">
        <v>2624</v>
      </c>
      <c r="AS391" s="219" t="s">
        <v>2624</v>
      </c>
      <c r="AT391" s="219" t="s">
        <v>2624</v>
      </c>
      <c r="AU391" s="219" t="s">
        <v>2624</v>
      </c>
    </row>
    <row r="392" spans="2:47" ht="252" hidden="1">
      <c r="B392" s="220" t="s">
        <v>3833</v>
      </c>
      <c r="C392" s="221" t="s">
        <v>3834</v>
      </c>
      <c r="D392" s="221" t="s">
        <v>2834</v>
      </c>
      <c r="E392" s="221" t="s">
        <v>2784</v>
      </c>
      <c r="F392" s="221" t="s">
        <v>2636</v>
      </c>
      <c r="G392" s="221" t="s">
        <v>3829</v>
      </c>
      <c r="H392" s="221" t="s">
        <v>3830</v>
      </c>
      <c r="I392" s="221" t="s">
        <v>2623</v>
      </c>
      <c r="J392" s="222">
        <v>1.516</v>
      </c>
      <c r="K392" s="222">
        <v>1.55</v>
      </c>
      <c r="L392" s="222">
        <v>1.575</v>
      </c>
      <c r="M392" s="222">
        <v>1.6060000000000001</v>
      </c>
      <c r="N392" s="222">
        <v>1.6400000000000001</v>
      </c>
      <c r="O392" s="222">
        <v>1.6819999999999999</v>
      </c>
      <c r="P392" s="222">
        <v>1.708</v>
      </c>
      <c r="Q392" s="222">
        <v>1.6380000000000001</v>
      </c>
      <c r="R392" s="222">
        <v>1.6910000000000001</v>
      </c>
      <c r="S392" s="222">
        <v>1.7530000000000001</v>
      </c>
      <c r="T392" s="218">
        <v>1.7770000000000001</v>
      </c>
      <c r="U392" s="218">
        <v>1.81</v>
      </c>
      <c r="V392" s="218">
        <v>1.8460000000000001</v>
      </c>
      <c r="W392" s="218">
        <v>1.879</v>
      </c>
      <c r="X392" s="218">
        <v>1.917</v>
      </c>
      <c r="Y392" s="223" t="s">
        <v>2624</v>
      </c>
      <c r="Z392" s="223" t="s">
        <v>2624</v>
      </c>
      <c r="AA392" s="223" t="s">
        <v>2624</v>
      </c>
      <c r="AB392" s="223" t="s">
        <v>2624</v>
      </c>
      <c r="AC392" s="223" t="s">
        <v>2624</v>
      </c>
      <c r="AD392" s="223" t="s">
        <v>2624</v>
      </c>
      <c r="AE392" s="223" t="s">
        <v>2624</v>
      </c>
      <c r="AF392" s="223" t="s">
        <v>2624</v>
      </c>
      <c r="AG392" s="223" t="s">
        <v>2624</v>
      </c>
      <c r="AH392" s="223" t="s">
        <v>2624</v>
      </c>
      <c r="AI392" s="223" t="s">
        <v>2624</v>
      </c>
      <c r="AJ392" s="223" t="s">
        <v>2624</v>
      </c>
      <c r="AK392" s="223" t="s">
        <v>2624</v>
      </c>
      <c r="AL392" s="223" t="s">
        <v>2624</v>
      </c>
      <c r="AM392" s="223" t="s">
        <v>2624</v>
      </c>
      <c r="AN392" s="223" t="s">
        <v>2624</v>
      </c>
      <c r="AO392" s="223" t="s">
        <v>2624</v>
      </c>
      <c r="AP392" s="223" t="s">
        <v>2624</v>
      </c>
      <c r="AQ392" s="223" t="s">
        <v>2624</v>
      </c>
      <c r="AR392" s="223" t="s">
        <v>2624</v>
      </c>
      <c r="AS392" s="223" t="s">
        <v>2624</v>
      </c>
      <c r="AT392" s="223" t="s">
        <v>2624</v>
      </c>
      <c r="AU392" s="223" t="s">
        <v>2624</v>
      </c>
    </row>
    <row r="393" spans="2:47" ht="63" hidden="1">
      <c r="B393" s="215" t="s">
        <v>3835</v>
      </c>
      <c r="C393" s="216" t="s">
        <v>3836</v>
      </c>
      <c r="D393" s="216" t="s">
        <v>2619</v>
      </c>
      <c r="E393" s="216" t="s">
        <v>2619</v>
      </c>
      <c r="F393" s="216" t="s">
        <v>2769</v>
      </c>
      <c r="G393" s="216" t="s">
        <v>3837</v>
      </c>
      <c r="H393" s="216" t="s">
        <v>2619</v>
      </c>
      <c r="I393" s="216" t="s">
        <v>2623</v>
      </c>
      <c r="J393" s="217">
        <v>8.1999999999999993</v>
      </c>
      <c r="K393" s="217">
        <v>8.1999999999999993</v>
      </c>
      <c r="L393" s="217">
        <v>8.1999999999999993</v>
      </c>
      <c r="M393" s="217">
        <v>8.1999999999999993</v>
      </c>
      <c r="N393" s="217">
        <v>8.1999999999999993</v>
      </c>
      <c r="O393" s="217">
        <v>8.1999999999999993</v>
      </c>
      <c r="P393" s="217">
        <v>8.1999999999999993</v>
      </c>
      <c r="Q393" s="217">
        <v>8.1999999999999993</v>
      </c>
      <c r="R393" s="217">
        <v>8.3000000000000007</v>
      </c>
      <c r="S393" s="217">
        <v>8.4</v>
      </c>
      <c r="T393" s="218">
        <v>8.5</v>
      </c>
      <c r="U393" s="218">
        <v>8.6</v>
      </c>
      <c r="V393" s="218">
        <v>8.6999999999999993</v>
      </c>
      <c r="W393" s="218">
        <v>8.6999999999999993</v>
      </c>
      <c r="X393" s="218">
        <v>8.6999999999999993</v>
      </c>
      <c r="Y393" s="219" t="s">
        <v>2624</v>
      </c>
      <c r="Z393" s="219" t="s">
        <v>2624</v>
      </c>
      <c r="AA393" s="219" t="s">
        <v>2624</v>
      </c>
      <c r="AB393" s="219" t="s">
        <v>2624</v>
      </c>
      <c r="AC393" s="219" t="s">
        <v>2624</v>
      </c>
      <c r="AD393" s="219" t="s">
        <v>2624</v>
      </c>
      <c r="AE393" s="219" t="s">
        <v>2624</v>
      </c>
      <c r="AF393" s="219" t="s">
        <v>2624</v>
      </c>
      <c r="AG393" s="219" t="s">
        <v>2624</v>
      </c>
      <c r="AH393" s="219" t="s">
        <v>2624</v>
      </c>
      <c r="AI393" s="219" t="s">
        <v>2624</v>
      </c>
      <c r="AJ393" s="219" t="s">
        <v>2624</v>
      </c>
      <c r="AK393" s="219" t="s">
        <v>2624</v>
      </c>
      <c r="AL393" s="219" t="s">
        <v>2624</v>
      </c>
      <c r="AM393" s="219" t="s">
        <v>2624</v>
      </c>
      <c r="AN393" s="219" t="s">
        <v>2624</v>
      </c>
      <c r="AO393" s="219" t="s">
        <v>2624</v>
      </c>
      <c r="AP393" s="219" t="s">
        <v>2624</v>
      </c>
      <c r="AQ393" s="219" t="s">
        <v>2624</v>
      </c>
      <c r="AR393" s="219" t="s">
        <v>2624</v>
      </c>
      <c r="AS393" s="219" t="s">
        <v>2624</v>
      </c>
      <c r="AT393" s="219" t="s">
        <v>2624</v>
      </c>
      <c r="AU393" s="219" t="s">
        <v>2624</v>
      </c>
    </row>
    <row r="394" spans="2:47" ht="42" hidden="1">
      <c r="B394" s="220" t="s">
        <v>3838</v>
      </c>
      <c r="C394" s="221" t="s">
        <v>3839</v>
      </c>
      <c r="D394" s="221" t="s">
        <v>2834</v>
      </c>
      <c r="E394" s="221" t="s">
        <v>2784</v>
      </c>
      <c r="F394" s="221" t="s">
        <v>3090</v>
      </c>
      <c r="G394" s="221" t="s">
        <v>3840</v>
      </c>
      <c r="H394" s="221" t="s">
        <v>2619</v>
      </c>
      <c r="I394" s="221" t="s">
        <v>2623</v>
      </c>
      <c r="J394" s="223">
        <v>341.6651</v>
      </c>
      <c r="K394" s="223">
        <v>358.798</v>
      </c>
      <c r="L394" s="223">
        <v>363.1671</v>
      </c>
      <c r="M394" s="223">
        <v>366.30680000000001</v>
      </c>
      <c r="N394" s="223">
        <v>384.47190000000001</v>
      </c>
      <c r="O394" s="223">
        <v>398.89949999999999</v>
      </c>
      <c r="P394" s="223">
        <v>404.0213</v>
      </c>
      <c r="Q394" s="223">
        <v>438.30329999999998</v>
      </c>
      <c r="R394" s="223">
        <v>458.3236</v>
      </c>
      <c r="S394" s="222">
        <v>407</v>
      </c>
      <c r="T394" s="218">
        <v>432</v>
      </c>
      <c r="U394" s="218">
        <v>451</v>
      </c>
      <c r="V394" s="218">
        <v>469</v>
      </c>
      <c r="W394" s="218">
        <v>483</v>
      </c>
      <c r="X394" s="218">
        <v>489</v>
      </c>
      <c r="Y394" s="223" t="s">
        <v>2624</v>
      </c>
      <c r="Z394" s="223" t="s">
        <v>2624</v>
      </c>
      <c r="AA394" s="223" t="s">
        <v>2624</v>
      </c>
      <c r="AB394" s="223" t="s">
        <v>2624</v>
      </c>
      <c r="AC394" s="223" t="s">
        <v>2624</v>
      </c>
      <c r="AD394" s="223" t="s">
        <v>2624</v>
      </c>
      <c r="AE394" s="223" t="s">
        <v>2624</v>
      </c>
      <c r="AF394" s="223" t="s">
        <v>2624</v>
      </c>
      <c r="AG394" s="223" t="s">
        <v>2624</v>
      </c>
      <c r="AH394" s="223" t="s">
        <v>2624</v>
      </c>
      <c r="AI394" s="223" t="s">
        <v>2624</v>
      </c>
      <c r="AJ394" s="223" t="s">
        <v>2624</v>
      </c>
      <c r="AK394" s="223" t="s">
        <v>2624</v>
      </c>
      <c r="AL394" s="223" t="s">
        <v>2624</v>
      </c>
      <c r="AM394" s="223" t="s">
        <v>2624</v>
      </c>
      <c r="AN394" s="223" t="s">
        <v>2624</v>
      </c>
      <c r="AO394" s="223" t="s">
        <v>2624</v>
      </c>
      <c r="AP394" s="223" t="s">
        <v>2624</v>
      </c>
      <c r="AQ394" s="223" t="s">
        <v>2624</v>
      </c>
      <c r="AR394" s="223" t="s">
        <v>2624</v>
      </c>
      <c r="AS394" s="223" t="s">
        <v>2624</v>
      </c>
      <c r="AT394" s="223" t="s">
        <v>2624</v>
      </c>
      <c r="AU394" s="223" t="s">
        <v>2624</v>
      </c>
    </row>
    <row r="395" spans="2:47" ht="63" hidden="1">
      <c r="B395" s="215" t="s">
        <v>3841</v>
      </c>
      <c r="C395" s="216" t="s">
        <v>3842</v>
      </c>
      <c r="D395" s="216" t="s">
        <v>2619</v>
      </c>
      <c r="E395" s="216" t="s">
        <v>2619</v>
      </c>
      <c r="F395" s="216" t="s">
        <v>2769</v>
      </c>
      <c r="G395" s="216" t="s">
        <v>3843</v>
      </c>
      <c r="H395" s="216" t="s">
        <v>2619</v>
      </c>
      <c r="I395" s="216" t="s">
        <v>2623</v>
      </c>
      <c r="J395" s="217">
        <v>4</v>
      </c>
      <c r="K395" s="217">
        <v>4</v>
      </c>
      <c r="L395" s="217">
        <v>4</v>
      </c>
      <c r="M395" s="217">
        <v>4</v>
      </c>
      <c r="N395" s="217">
        <v>4</v>
      </c>
      <c r="O395" s="217">
        <v>4</v>
      </c>
      <c r="P395" s="217">
        <v>4</v>
      </c>
      <c r="Q395" s="217">
        <v>4</v>
      </c>
      <c r="R395" s="217">
        <v>4</v>
      </c>
      <c r="S395" s="217">
        <v>4</v>
      </c>
      <c r="T395" s="218">
        <v>4</v>
      </c>
      <c r="U395" s="218">
        <v>4</v>
      </c>
      <c r="V395" s="218">
        <v>4</v>
      </c>
      <c r="W395" s="218">
        <v>4</v>
      </c>
      <c r="X395" s="218">
        <v>4</v>
      </c>
      <c r="Y395" s="219" t="s">
        <v>2624</v>
      </c>
      <c r="Z395" s="219" t="s">
        <v>2624</v>
      </c>
      <c r="AA395" s="219" t="s">
        <v>2624</v>
      </c>
      <c r="AB395" s="219" t="s">
        <v>2624</v>
      </c>
      <c r="AC395" s="219" t="s">
        <v>2624</v>
      </c>
      <c r="AD395" s="219" t="s">
        <v>2624</v>
      </c>
      <c r="AE395" s="219" t="s">
        <v>2624</v>
      </c>
      <c r="AF395" s="219" t="s">
        <v>2624</v>
      </c>
      <c r="AG395" s="219" t="s">
        <v>2624</v>
      </c>
      <c r="AH395" s="219" t="s">
        <v>2624</v>
      </c>
      <c r="AI395" s="219" t="s">
        <v>2624</v>
      </c>
      <c r="AJ395" s="219" t="s">
        <v>2624</v>
      </c>
      <c r="AK395" s="219" t="s">
        <v>2624</v>
      </c>
      <c r="AL395" s="219" t="s">
        <v>2624</v>
      </c>
      <c r="AM395" s="219" t="s">
        <v>2624</v>
      </c>
      <c r="AN395" s="219" t="s">
        <v>2624</v>
      </c>
      <c r="AO395" s="219" t="s">
        <v>2624</v>
      </c>
      <c r="AP395" s="219" t="s">
        <v>2624</v>
      </c>
      <c r="AQ395" s="219" t="s">
        <v>2624</v>
      </c>
      <c r="AR395" s="219" t="s">
        <v>2624</v>
      </c>
      <c r="AS395" s="219" t="s">
        <v>2624</v>
      </c>
      <c r="AT395" s="219" t="s">
        <v>2624</v>
      </c>
      <c r="AU395" s="219" t="s">
        <v>2624</v>
      </c>
    </row>
    <row r="396" spans="2:47" ht="63" hidden="1">
      <c r="B396" s="220" t="s">
        <v>3844</v>
      </c>
      <c r="C396" s="221" t="s">
        <v>3845</v>
      </c>
      <c r="D396" s="221" t="s">
        <v>2619</v>
      </c>
      <c r="E396" s="221" t="s">
        <v>2816</v>
      </c>
      <c r="F396" s="221" t="s">
        <v>2938</v>
      </c>
      <c r="G396" s="221" t="s">
        <v>3846</v>
      </c>
      <c r="H396" s="221" t="s">
        <v>2619</v>
      </c>
      <c r="I396" s="221" t="s">
        <v>2623</v>
      </c>
      <c r="J396" s="223">
        <v>6.6860000000000003E-2</v>
      </c>
      <c r="K396" s="222">
        <v>6.7299999999999999E-2</v>
      </c>
      <c r="L396" s="222">
        <v>6.7799999999999999E-2</v>
      </c>
      <c r="M396" s="222">
        <v>6.8400000000000002E-2</v>
      </c>
      <c r="N396" s="222">
        <v>6.9099999999999995E-2</v>
      </c>
      <c r="O396" s="222">
        <v>6.9800000000000001E-2</v>
      </c>
      <c r="P396" s="222">
        <v>7.0300000000000001E-2</v>
      </c>
      <c r="Q396" s="222">
        <v>6.9800000000000001E-2</v>
      </c>
      <c r="R396" s="222">
        <v>7.1300000000000002E-2</v>
      </c>
      <c r="S396" s="222">
        <v>7.3099999999999998E-2</v>
      </c>
      <c r="T396" s="218">
        <v>7.4300000000000005E-2</v>
      </c>
      <c r="U396" s="218">
        <v>7.5700000000000003E-2</v>
      </c>
      <c r="V396" s="218">
        <v>7.7100000000000002E-2</v>
      </c>
      <c r="W396" s="218">
        <v>7.85E-2</v>
      </c>
      <c r="X396" s="218">
        <v>0.08</v>
      </c>
      <c r="Y396" s="223" t="s">
        <v>2624</v>
      </c>
      <c r="Z396" s="223" t="s">
        <v>2624</v>
      </c>
      <c r="AA396" s="223" t="s">
        <v>2624</v>
      </c>
      <c r="AB396" s="223" t="s">
        <v>2624</v>
      </c>
      <c r="AC396" s="223" t="s">
        <v>2624</v>
      </c>
      <c r="AD396" s="223" t="s">
        <v>2624</v>
      </c>
      <c r="AE396" s="223" t="s">
        <v>2624</v>
      </c>
      <c r="AF396" s="223" t="s">
        <v>2624</v>
      </c>
      <c r="AG396" s="223" t="s">
        <v>2624</v>
      </c>
      <c r="AH396" s="223" t="s">
        <v>2624</v>
      </c>
      <c r="AI396" s="223" t="s">
        <v>2624</v>
      </c>
      <c r="AJ396" s="223" t="s">
        <v>2624</v>
      </c>
      <c r="AK396" s="223" t="s">
        <v>2624</v>
      </c>
      <c r="AL396" s="223" t="s">
        <v>2624</v>
      </c>
      <c r="AM396" s="223" t="s">
        <v>2624</v>
      </c>
      <c r="AN396" s="223" t="s">
        <v>2624</v>
      </c>
      <c r="AO396" s="223" t="s">
        <v>2624</v>
      </c>
      <c r="AP396" s="223" t="s">
        <v>2624</v>
      </c>
      <c r="AQ396" s="223" t="s">
        <v>2624</v>
      </c>
      <c r="AR396" s="223" t="s">
        <v>2624</v>
      </c>
      <c r="AS396" s="223" t="s">
        <v>2624</v>
      </c>
      <c r="AT396" s="223" t="s">
        <v>2624</v>
      </c>
      <c r="AU396" s="223" t="s">
        <v>2624</v>
      </c>
    </row>
    <row r="397" spans="2:47" ht="42" hidden="1">
      <c r="B397" s="215" t="s">
        <v>3847</v>
      </c>
      <c r="C397" s="216" t="s">
        <v>3848</v>
      </c>
      <c r="D397" s="216" t="s">
        <v>2619</v>
      </c>
      <c r="E397" s="216" t="s">
        <v>2619</v>
      </c>
      <c r="F397" s="216" t="s">
        <v>3849</v>
      </c>
      <c r="G397" s="216" t="s">
        <v>3850</v>
      </c>
      <c r="H397" s="216" t="s">
        <v>2619</v>
      </c>
      <c r="I397" s="216" t="s">
        <v>2623</v>
      </c>
      <c r="J397" s="219">
        <v>154.96299999999999</v>
      </c>
      <c r="K397" s="219">
        <v>134.58799999999999</v>
      </c>
      <c r="L397" s="219">
        <v>73.741</v>
      </c>
      <c r="M397" s="219">
        <v>68.346999999999994</v>
      </c>
      <c r="N397" s="219">
        <v>80.22</v>
      </c>
      <c r="O397" s="219" t="s">
        <v>2624</v>
      </c>
      <c r="P397" s="219" t="s">
        <v>2624</v>
      </c>
      <c r="Q397" s="219" t="s">
        <v>2624</v>
      </c>
      <c r="R397" s="219" t="s">
        <v>2624</v>
      </c>
      <c r="S397" s="219" t="s">
        <v>2624</v>
      </c>
      <c r="T397" s="219" t="s">
        <v>2624</v>
      </c>
      <c r="U397" s="219" t="s">
        <v>2624</v>
      </c>
      <c r="V397" s="219" t="s">
        <v>2624</v>
      </c>
      <c r="W397" s="219" t="s">
        <v>2624</v>
      </c>
      <c r="X397" s="219" t="s">
        <v>2624</v>
      </c>
      <c r="Y397" s="219" t="s">
        <v>2624</v>
      </c>
      <c r="Z397" s="219" t="s">
        <v>2624</v>
      </c>
      <c r="AA397" s="219" t="s">
        <v>2624</v>
      </c>
      <c r="AB397" s="219" t="s">
        <v>2624</v>
      </c>
      <c r="AC397" s="219" t="s">
        <v>2624</v>
      </c>
      <c r="AD397" s="219" t="s">
        <v>2624</v>
      </c>
      <c r="AE397" s="219" t="s">
        <v>2624</v>
      </c>
      <c r="AF397" s="219" t="s">
        <v>2624</v>
      </c>
      <c r="AG397" s="219" t="s">
        <v>2624</v>
      </c>
      <c r="AH397" s="219" t="s">
        <v>2624</v>
      </c>
      <c r="AI397" s="219" t="s">
        <v>2624</v>
      </c>
      <c r="AJ397" s="219" t="s">
        <v>2624</v>
      </c>
      <c r="AK397" s="219" t="s">
        <v>2624</v>
      </c>
      <c r="AL397" s="219" t="s">
        <v>2624</v>
      </c>
      <c r="AM397" s="219" t="s">
        <v>2624</v>
      </c>
      <c r="AN397" s="219" t="s">
        <v>2624</v>
      </c>
      <c r="AO397" s="219" t="s">
        <v>2624</v>
      </c>
      <c r="AP397" s="219" t="s">
        <v>2624</v>
      </c>
      <c r="AQ397" s="219" t="s">
        <v>2624</v>
      </c>
      <c r="AR397" s="219" t="s">
        <v>2624</v>
      </c>
      <c r="AS397" s="219" t="s">
        <v>2624</v>
      </c>
      <c r="AT397" s="219" t="s">
        <v>2624</v>
      </c>
      <c r="AU397" s="219" t="s">
        <v>2624</v>
      </c>
    </row>
    <row r="398" spans="2:47" ht="42" hidden="1">
      <c r="B398" s="220" t="s">
        <v>3851</v>
      </c>
      <c r="C398" s="221" t="s">
        <v>3852</v>
      </c>
      <c r="D398" s="221" t="s">
        <v>2619</v>
      </c>
      <c r="E398" s="221" t="s">
        <v>2619</v>
      </c>
      <c r="F398" s="221" t="s">
        <v>3849</v>
      </c>
      <c r="G398" s="221" t="s">
        <v>3853</v>
      </c>
      <c r="H398" s="221" t="s">
        <v>2619</v>
      </c>
      <c r="I398" s="221" t="s">
        <v>2623</v>
      </c>
      <c r="J398" s="223">
        <v>1015361.272</v>
      </c>
      <c r="K398" s="223">
        <v>893094.77500000002</v>
      </c>
      <c r="L398" s="223">
        <v>492783.12900000002</v>
      </c>
      <c r="M398" s="223">
        <v>461175.49200000003</v>
      </c>
      <c r="N398" s="223">
        <v>551814.39</v>
      </c>
      <c r="O398" s="223" t="s">
        <v>2624</v>
      </c>
      <c r="P398" s="223" t="s">
        <v>2624</v>
      </c>
      <c r="Q398" s="223" t="s">
        <v>2624</v>
      </c>
      <c r="R398" s="223" t="s">
        <v>2624</v>
      </c>
      <c r="S398" s="223" t="s">
        <v>2624</v>
      </c>
      <c r="T398" s="223" t="s">
        <v>2624</v>
      </c>
      <c r="U398" s="223" t="s">
        <v>2624</v>
      </c>
      <c r="V398" s="223" t="s">
        <v>2624</v>
      </c>
      <c r="W398" s="223" t="s">
        <v>2624</v>
      </c>
      <c r="X398" s="223" t="s">
        <v>2624</v>
      </c>
      <c r="Y398" s="223" t="s">
        <v>2624</v>
      </c>
      <c r="Z398" s="223" t="s">
        <v>2624</v>
      </c>
      <c r="AA398" s="223" t="s">
        <v>2624</v>
      </c>
      <c r="AB398" s="223" t="s">
        <v>2624</v>
      </c>
      <c r="AC398" s="223" t="s">
        <v>2624</v>
      </c>
      <c r="AD398" s="223" t="s">
        <v>2624</v>
      </c>
      <c r="AE398" s="223" t="s">
        <v>2624</v>
      </c>
      <c r="AF398" s="223" t="s">
        <v>2624</v>
      </c>
      <c r="AG398" s="223" t="s">
        <v>2624</v>
      </c>
      <c r="AH398" s="223" t="s">
        <v>2624</v>
      </c>
      <c r="AI398" s="223" t="s">
        <v>2624</v>
      </c>
      <c r="AJ398" s="223" t="s">
        <v>2624</v>
      </c>
      <c r="AK398" s="223" t="s">
        <v>2624</v>
      </c>
      <c r="AL398" s="223" t="s">
        <v>2624</v>
      </c>
      <c r="AM398" s="223" t="s">
        <v>2624</v>
      </c>
      <c r="AN398" s="223" t="s">
        <v>2624</v>
      </c>
      <c r="AO398" s="223" t="s">
        <v>2624</v>
      </c>
      <c r="AP398" s="223" t="s">
        <v>2624</v>
      </c>
      <c r="AQ398" s="223" t="s">
        <v>2624</v>
      </c>
      <c r="AR398" s="223" t="s">
        <v>2624</v>
      </c>
      <c r="AS398" s="223" t="s">
        <v>2624</v>
      </c>
      <c r="AT398" s="223" t="s">
        <v>2624</v>
      </c>
      <c r="AU398" s="223" t="s">
        <v>2624</v>
      </c>
    </row>
    <row r="399" spans="2:47" ht="21" hidden="1">
      <c r="B399" s="215" t="s">
        <v>3854</v>
      </c>
      <c r="C399" s="216" t="s">
        <v>3855</v>
      </c>
      <c r="D399" s="216" t="s">
        <v>2619</v>
      </c>
      <c r="E399" s="216" t="s">
        <v>2619</v>
      </c>
      <c r="F399" s="216" t="s">
        <v>3856</v>
      </c>
      <c r="G399" s="216" t="s">
        <v>3857</v>
      </c>
      <c r="H399" s="216" t="s">
        <v>2619</v>
      </c>
      <c r="I399" s="216" t="s">
        <v>2623</v>
      </c>
      <c r="J399" s="219">
        <v>927.28499999999997</v>
      </c>
      <c r="K399" s="219">
        <v>848.27200000000005</v>
      </c>
      <c r="L399" s="219">
        <v>435.72399999999999</v>
      </c>
      <c r="M399" s="219">
        <v>397.30200000000002</v>
      </c>
      <c r="N399" s="219">
        <v>487.899</v>
      </c>
      <c r="O399" s="219" t="s">
        <v>2624</v>
      </c>
      <c r="P399" s="219" t="s">
        <v>2624</v>
      </c>
      <c r="Q399" s="219" t="s">
        <v>2624</v>
      </c>
      <c r="R399" s="219" t="s">
        <v>2624</v>
      </c>
      <c r="S399" s="219" t="s">
        <v>2624</v>
      </c>
      <c r="T399" s="219" t="s">
        <v>2624</v>
      </c>
      <c r="U399" s="219" t="s">
        <v>2624</v>
      </c>
      <c r="V399" s="219" t="s">
        <v>2624</v>
      </c>
      <c r="W399" s="219" t="s">
        <v>2624</v>
      </c>
      <c r="X399" s="219" t="s">
        <v>2624</v>
      </c>
      <c r="Y399" s="219" t="s">
        <v>2624</v>
      </c>
      <c r="Z399" s="219" t="s">
        <v>2624</v>
      </c>
      <c r="AA399" s="219" t="s">
        <v>2624</v>
      </c>
      <c r="AB399" s="219" t="s">
        <v>2624</v>
      </c>
      <c r="AC399" s="219" t="s">
        <v>2624</v>
      </c>
      <c r="AD399" s="219" t="s">
        <v>2624</v>
      </c>
      <c r="AE399" s="219" t="s">
        <v>2624</v>
      </c>
      <c r="AF399" s="219" t="s">
        <v>2624</v>
      </c>
      <c r="AG399" s="219" t="s">
        <v>2624</v>
      </c>
      <c r="AH399" s="219" t="s">
        <v>2624</v>
      </c>
      <c r="AI399" s="219" t="s">
        <v>2624</v>
      </c>
      <c r="AJ399" s="219" t="s">
        <v>2624</v>
      </c>
      <c r="AK399" s="219" t="s">
        <v>2624</v>
      </c>
      <c r="AL399" s="219" t="s">
        <v>2624</v>
      </c>
      <c r="AM399" s="219" t="s">
        <v>2624</v>
      </c>
      <c r="AN399" s="219" t="s">
        <v>2624</v>
      </c>
      <c r="AO399" s="219" t="s">
        <v>2624</v>
      </c>
      <c r="AP399" s="219" t="s">
        <v>2624</v>
      </c>
      <c r="AQ399" s="219" t="s">
        <v>2624</v>
      </c>
      <c r="AR399" s="219" t="s">
        <v>2624</v>
      </c>
      <c r="AS399" s="219" t="s">
        <v>2624</v>
      </c>
      <c r="AT399" s="219" t="s">
        <v>2624</v>
      </c>
      <c r="AU399" s="219" t="s">
        <v>2624</v>
      </c>
    </row>
    <row r="400" spans="2:47" ht="42" hidden="1">
      <c r="B400" s="220" t="s">
        <v>3858</v>
      </c>
      <c r="C400" s="221" t="s">
        <v>3859</v>
      </c>
      <c r="D400" s="221" t="s">
        <v>2619</v>
      </c>
      <c r="E400" s="221" t="s">
        <v>2619</v>
      </c>
      <c r="F400" s="221" t="s">
        <v>3849</v>
      </c>
      <c r="G400" s="221" t="s">
        <v>3860</v>
      </c>
      <c r="H400" s="221" t="s">
        <v>2619</v>
      </c>
      <c r="I400" s="221" t="s">
        <v>2623</v>
      </c>
      <c r="J400" s="223">
        <v>812324.13399999996</v>
      </c>
      <c r="K400" s="223">
        <v>705519.04299999995</v>
      </c>
      <c r="L400" s="223">
        <v>386552.96</v>
      </c>
      <c r="M400" s="223">
        <v>358280.10100000002</v>
      </c>
      <c r="N400" s="223">
        <v>420516.95699999999</v>
      </c>
      <c r="O400" s="223" t="s">
        <v>2624</v>
      </c>
      <c r="P400" s="223" t="s">
        <v>2624</v>
      </c>
      <c r="Q400" s="223" t="s">
        <v>2624</v>
      </c>
      <c r="R400" s="223" t="s">
        <v>2624</v>
      </c>
      <c r="S400" s="223" t="s">
        <v>2624</v>
      </c>
      <c r="T400" s="223" t="s">
        <v>2624</v>
      </c>
      <c r="U400" s="223" t="s">
        <v>2624</v>
      </c>
      <c r="V400" s="223" t="s">
        <v>2624</v>
      </c>
      <c r="W400" s="223" t="s">
        <v>2624</v>
      </c>
      <c r="X400" s="223" t="s">
        <v>2624</v>
      </c>
      <c r="Y400" s="223" t="s">
        <v>2624</v>
      </c>
      <c r="Z400" s="223" t="s">
        <v>2624</v>
      </c>
      <c r="AA400" s="223" t="s">
        <v>2624</v>
      </c>
      <c r="AB400" s="223" t="s">
        <v>2624</v>
      </c>
      <c r="AC400" s="223" t="s">
        <v>2624</v>
      </c>
      <c r="AD400" s="223" t="s">
        <v>2624</v>
      </c>
      <c r="AE400" s="223" t="s">
        <v>2624</v>
      </c>
      <c r="AF400" s="223" t="s">
        <v>2624</v>
      </c>
      <c r="AG400" s="223" t="s">
        <v>2624</v>
      </c>
      <c r="AH400" s="223" t="s">
        <v>2624</v>
      </c>
      <c r="AI400" s="223" t="s">
        <v>2624</v>
      </c>
      <c r="AJ400" s="223" t="s">
        <v>2624</v>
      </c>
      <c r="AK400" s="223" t="s">
        <v>2624</v>
      </c>
      <c r="AL400" s="223" t="s">
        <v>2624</v>
      </c>
      <c r="AM400" s="223" t="s">
        <v>2624</v>
      </c>
      <c r="AN400" s="223" t="s">
        <v>2624</v>
      </c>
      <c r="AO400" s="223" t="s">
        <v>2624</v>
      </c>
      <c r="AP400" s="223" t="s">
        <v>2624</v>
      </c>
      <c r="AQ400" s="223" t="s">
        <v>2624</v>
      </c>
      <c r="AR400" s="223" t="s">
        <v>2624</v>
      </c>
      <c r="AS400" s="223" t="s">
        <v>2624</v>
      </c>
      <c r="AT400" s="223" t="s">
        <v>2624</v>
      </c>
      <c r="AU400" s="223" t="s">
        <v>2624</v>
      </c>
    </row>
    <row r="401" spans="2:47" ht="42" hidden="1">
      <c r="B401" s="215" t="s">
        <v>3861</v>
      </c>
      <c r="C401" s="216" t="s">
        <v>3862</v>
      </c>
      <c r="D401" s="216" t="s">
        <v>2619</v>
      </c>
      <c r="E401" s="216" t="s">
        <v>2619</v>
      </c>
      <c r="F401" s="216" t="s">
        <v>3863</v>
      </c>
      <c r="G401" s="216" t="s">
        <v>3864</v>
      </c>
      <c r="H401" s="216" t="s">
        <v>2619</v>
      </c>
      <c r="I401" s="216" t="s">
        <v>2623</v>
      </c>
      <c r="J401" s="219">
        <v>140.751</v>
      </c>
      <c r="K401" s="217">
        <v>122</v>
      </c>
      <c r="L401" s="217">
        <v>95.2</v>
      </c>
      <c r="M401" s="217">
        <v>72.2</v>
      </c>
      <c r="N401" s="217">
        <v>82.1</v>
      </c>
      <c r="O401" s="217">
        <v>93.6</v>
      </c>
      <c r="P401" s="217">
        <v>94.7</v>
      </c>
      <c r="Q401" s="217">
        <v>62.1</v>
      </c>
      <c r="R401" s="217">
        <v>101.3</v>
      </c>
      <c r="S401" s="219" t="s">
        <v>2624</v>
      </c>
      <c r="T401" s="219" t="s">
        <v>2624</v>
      </c>
      <c r="U401" s="219" t="s">
        <v>2624</v>
      </c>
      <c r="V401" s="219" t="s">
        <v>2624</v>
      </c>
      <c r="W401" s="219" t="s">
        <v>2624</v>
      </c>
      <c r="X401" s="219" t="s">
        <v>2624</v>
      </c>
      <c r="Y401" s="219" t="s">
        <v>2624</v>
      </c>
      <c r="Z401" s="219" t="s">
        <v>2624</v>
      </c>
      <c r="AA401" s="219" t="s">
        <v>2624</v>
      </c>
      <c r="AB401" s="219" t="s">
        <v>2624</v>
      </c>
      <c r="AC401" s="219" t="s">
        <v>2624</v>
      </c>
      <c r="AD401" s="219" t="s">
        <v>2624</v>
      </c>
      <c r="AE401" s="219" t="s">
        <v>2624</v>
      </c>
      <c r="AF401" s="219" t="s">
        <v>2624</v>
      </c>
      <c r="AG401" s="219" t="s">
        <v>2624</v>
      </c>
      <c r="AH401" s="219" t="s">
        <v>2624</v>
      </c>
      <c r="AI401" s="219" t="s">
        <v>2624</v>
      </c>
      <c r="AJ401" s="219" t="s">
        <v>2624</v>
      </c>
      <c r="AK401" s="219" t="s">
        <v>2624</v>
      </c>
      <c r="AL401" s="219" t="s">
        <v>2624</v>
      </c>
      <c r="AM401" s="219" t="s">
        <v>2624</v>
      </c>
      <c r="AN401" s="219" t="s">
        <v>2624</v>
      </c>
      <c r="AO401" s="219" t="s">
        <v>2624</v>
      </c>
      <c r="AP401" s="219" t="s">
        <v>2624</v>
      </c>
      <c r="AQ401" s="219" t="s">
        <v>2624</v>
      </c>
      <c r="AR401" s="219" t="s">
        <v>2624</v>
      </c>
      <c r="AS401" s="219" t="s">
        <v>2624</v>
      </c>
      <c r="AT401" s="219" t="s">
        <v>2624</v>
      </c>
      <c r="AU401" s="219" t="s">
        <v>2624</v>
      </c>
    </row>
    <row r="402" spans="2:47" ht="42" hidden="1">
      <c r="B402" s="220" t="s">
        <v>3865</v>
      </c>
      <c r="C402" s="221" t="s">
        <v>3866</v>
      </c>
      <c r="D402" s="221" t="s">
        <v>2619</v>
      </c>
      <c r="E402" s="221" t="s">
        <v>2619</v>
      </c>
      <c r="F402" s="221" t="s">
        <v>3863</v>
      </c>
      <c r="G402" s="221" t="s">
        <v>3867</v>
      </c>
      <c r="H402" s="221" t="s">
        <v>2619</v>
      </c>
      <c r="I402" s="221" t="s">
        <v>2623</v>
      </c>
      <c r="J402" s="223">
        <v>3195.5410000000002</v>
      </c>
      <c r="K402" s="222">
        <v>2806.2</v>
      </c>
      <c r="L402" s="222">
        <v>2204.6999999999998</v>
      </c>
      <c r="M402" s="222">
        <v>1688.5</v>
      </c>
      <c r="N402" s="222">
        <v>1957.5</v>
      </c>
      <c r="O402" s="222">
        <v>2263.4</v>
      </c>
      <c r="P402" s="222">
        <v>2298.6</v>
      </c>
      <c r="Q402" s="222">
        <v>1516.1</v>
      </c>
      <c r="R402" s="222">
        <v>2535.1999999999998</v>
      </c>
      <c r="S402" s="223" t="s">
        <v>2624</v>
      </c>
      <c r="T402" s="223" t="s">
        <v>2624</v>
      </c>
      <c r="U402" s="223" t="s">
        <v>2624</v>
      </c>
      <c r="V402" s="223" t="s">
        <v>2624</v>
      </c>
      <c r="W402" s="223" t="s">
        <v>2624</v>
      </c>
      <c r="X402" s="223" t="s">
        <v>2624</v>
      </c>
      <c r="Y402" s="223" t="s">
        <v>2624</v>
      </c>
      <c r="Z402" s="223" t="s">
        <v>2624</v>
      </c>
      <c r="AA402" s="223" t="s">
        <v>2624</v>
      </c>
      <c r="AB402" s="223" t="s">
        <v>2624</v>
      </c>
      <c r="AC402" s="223" t="s">
        <v>2624</v>
      </c>
      <c r="AD402" s="223" t="s">
        <v>2624</v>
      </c>
      <c r="AE402" s="223" t="s">
        <v>2624</v>
      </c>
      <c r="AF402" s="223" t="s">
        <v>2624</v>
      </c>
      <c r="AG402" s="223" t="s">
        <v>2624</v>
      </c>
      <c r="AH402" s="223" t="s">
        <v>2624</v>
      </c>
      <c r="AI402" s="223" t="s">
        <v>2624</v>
      </c>
      <c r="AJ402" s="223" t="s">
        <v>2624</v>
      </c>
      <c r="AK402" s="223" t="s">
        <v>2624</v>
      </c>
      <c r="AL402" s="223" t="s">
        <v>2624</v>
      </c>
      <c r="AM402" s="223" t="s">
        <v>2624</v>
      </c>
      <c r="AN402" s="223" t="s">
        <v>2624</v>
      </c>
      <c r="AO402" s="223" t="s">
        <v>2624</v>
      </c>
      <c r="AP402" s="223" t="s">
        <v>2624</v>
      </c>
      <c r="AQ402" s="223" t="s">
        <v>2624</v>
      </c>
      <c r="AR402" s="223" t="s">
        <v>2624</v>
      </c>
      <c r="AS402" s="223" t="s">
        <v>2624</v>
      </c>
      <c r="AT402" s="223" t="s">
        <v>2624</v>
      </c>
      <c r="AU402" s="223" t="s">
        <v>2624</v>
      </c>
    </row>
    <row r="403" spans="2:47" ht="31.5" hidden="1">
      <c r="B403" s="215" t="s">
        <v>3868</v>
      </c>
      <c r="C403" s="216" t="s">
        <v>3869</v>
      </c>
      <c r="D403" s="216" t="s">
        <v>2619</v>
      </c>
      <c r="E403" s="216" t="s">
        <v>2619</v>
      </c>
      <c r="F403" s="216" t="s">
        <v>3870</v>
      </c>
      <c r="G403" s="216" t="s">
        <v>3871</v>
      </c>
      <c r="H403" s="216" t="s">
        <v>2619</v>
      </c>
      <c r="I403" s="216" t="s">
        <v>2623</v>
      </c>
      <c r="J403" s="219">
        <v>2.9180000000000001</v>
      </c>
      <c r="K403" s="217">
        <v>2.7</v>
      </c>
      <c r="L403" s="217">
        <v>1.9</v>
      </c>
      <c r="M403" s="217">
        <v>1.5</v>
      </c>
      <c r="N403" s="217">
        <v>1.7</v>
      </c>
      <c r="O403" s="217">
        <v>2.1</v>
      </c>
      <c r="P403" s="217">
        <v>2</v>
      </c>
      <c r="Q403" s="217">
        <v>1.3</v>
      </c>
      <c r="R403" s="217">
        <v>2.2000000000000002</v>
      </c>
      <c r="S403" s="219" t="s">
        <v>2624</v>
      </c>
      <c r="T403" s="219" t="s">
        <v>2624</v>
      </c>
      <c r="U403" s="219" t="s">
        <v>2624</v>
      </c>
      <c r="V403" s="219" t="s">
        <v>2624</v>
      </c>
      <c r="W403" s="219" t="s">
        <v>2624</v>
      </c>
      <c r="X403" s="219" t="s">
        <v>2624</v>
      </c>
      <c r="Y403" s="219" t="s">
        <v>2624</v>
      </c>
      <c r="Z403" s="219" t="s">
        <v>2624</v>
      </c>
      <c r="AA403" s="219" t="s">
        <v>2624</v>
      </c>
      <c r="AB403" s="219" t="s">
        <v>2624</v>
      </c>
      <c r="AC403" s="219" t="s">
        <v>2624</v>
      </c>
      <c r="AD403" s="219" t="s">
        <v>2624</v>
      </c>
      <c r="AE403" s="219" t="s">
        <v>2624</v>
      </c>
      <c r="AF403" s="219" t="s">
        <v>2624</v>
      </c>
      <c r="AG403" s="219" t="s">
        <v>2624</v>
      </c>
      <c r="AH403" s="219" t="s">
        <v>2624</v>
      </c>
      <c r="AI403" s="219" t="s">
        <v>2624</v>
      </c>
      <c r="AJ403" s="219" t="s">
        <v>2624</v>
      </c>
      <c r="AK403" s="219" t="s">
        <v>2624</v>
      </c>
      <c r="AL403" s="219" t="s">
        <v>2624</v>
      </c>
      <c r="AM403" s="219" t="s">
        <v>2624</v>
      </c>
      <c r="AN403" s="219" t="s">
        <v>2624</v>
      </c>
      <c r="AO403" s="219" t="s">
        <v>2624</v>
      </c>
      <c r="AP403" s="219" t="s">
        <v>2624</v>
      </c>
      <c r="AQ403" s="219" t="s">
        <v>2624</v>
      </c>
      <c r="AR403" s="219" t="s">
        <v>2624</v>
      </c>
      <c r="AS403" s="219" t="s">
        <v>2624</v>
      </c>
      <c r="AT403" s="219" t="s">
        <v>2624</v>
      </c>
      <c r="AU403" s="219" t="s">
        <v>2624</v>
      </c>
    </row>
    <row r="404" spans="2:47" ht="42" hidden="1">
      <c r="B404" s="220" t="s">
        <v>3872</v>
      </c>
      <c r="C404" s="221" t="s">
        <v>3873</v>
      </c>
      <c r="D404" s="221" t="s">
        <v>2619</v>
      </c>
      <c r="E404" s="221" t="s">
        <v>2619</v>
      </c>
      <c r="F404" s="221" t="s">
        <v>3863</v>
      </c>
      <c r="G404" s="221" t="s">
        <v>3874</v>
      </c>
      <c r="H404" s="221" t="s">
        <v>2619</v>
      </c>
      <c r="I404" s="221" t="s">
        <v>2623</v>
      </c>
      <c r="J404" s="223">
        <v>2556.5439999999999</v>
      </c>
      <c r="K404" s="222">
        <v>2216.8000000000002</v>
      </c>
      <c r="L404" s="222">
        <v>1729.4</v>
      </c>
      <c r="M404" s="222">
        <v>1311.8</v>
      </c>
      <c r="N404" s="222">
        <v>1491.7</v>
      </c>
      <c r="O404" s="222">
        <v>1699.8</v>
      </c>
      <c r="P404" s="222">
        <v>1719.5</v>
      </c>
      <c r="Q404" s="222">
        <v>1128.0999999999999</v>
      </c>
      <c r="R404" s="222">
        <v>1840.3</v>
      </c>
      <c r="S404" s="223" t="s">
        <v>2624</v>
      </c>
      <c r="T404" s="223" t="s">
        <v>2624</v>
      </c>
      <c r="U404" s="223" t="s">
        <v>2624</v>
      </c>
      <c r="V404" s="223" t="s">
        <v>2624</v>
      </c>
      <c r="W404" s="223" t="s">
        <v>2624</v>
      </c>
      <c r="X404" s="223" t="s">
        <v>2624</v>
      </c>
      <c r="Y404" s="223" t="s">
        <v>2624</v>
      </c>
      <c r="Z404" s="223" t="s">
        <v>2624</v>
      </c>
      <c r="AA404" s="223" t="s">
        <v>2624</v>
      </c>
      <c r="AB404" s="223" t="s">
        <v>2624</v>
      </c>
      <c r="AC404" s="223" t="s">
        <v>2624</v>
      </c>
      <c r="AD404" s="223" t="s">
        <v>2624</v>
      </c>
      <c r="AE404" s="223" t="s">
        <v>2624</v>
      </c>
      <c r="AF404" s="223" t="s">
        <v>2624</v>
      </c>
      <c r="AG404" s="223" t="s">
        <v>2624</v>
      </c>
      <c r="AH404" s="223" t="s">
        <v>2624</v>
      </c>
      <c r="AI404" s="223" t="s">
        <v>2624</v>
      </c>
      <c r="AJ404" s="223" t="s">
        <v>2624</v>
      </c>
      <c r="AK404" s="223" t="s">
        <v>2624</v>
      </c>
      <c r="AL404" s="223" t="s">
        <v>2624</v>
      </c>
      <c r="AM404" s="223" t="s">
        <v>2624</v>
      </c>
      <c r="AN404" s="223" t="s">
        <v>2624</v>
      </c>
      <c r="AO404" s="223" t="s">
        <v>2624</v>
      </c>
      <c r="AP404" s="223" t="s">
        <v>2624</v>
      </c>
      <c r="AQ404" s="223" t="s">
        <v>2624</v>
      </c>
      <c r="AR404" s="223" t="s">
        <v>2624</v>
      </c>
      <c r="AS404" s="223" t="s">
        <v>2624</v>
      </c>
      <c r="AT404" s="223" t="s">
        <v>2624</v>
      </c>
      <c r="AU404" s="223" t="s">
        <v>2624</v>
      </c>
    </row>
    <row r="405" spans="2:47" ht="147" hidden="1">
      <c r="B405" s="215" t="s">
        <v>3875</v>
      </c>
      <c r="C405" s="216" t="s">
        <v>3876</v>
      </c>
      <c r="D405" s="216" t="s">
        <v>2783</v>
      </c>
      <c r="E405" s="216" t="s">
        <v>2784</v>
      </c>
      <c r="F405" s="216" t="s">
        <v>2785</v>
      </c>
      <c r="G405" s="216" t="s">
        <v>3877</v>
      </c>
      <c r="H405" s="216" t="s">
        <v>3878</v>
      </c>
      <c r="I405" s="216" t="s">
        <v>2623</v>
      </c>
      <c r="J405" s="219">
        <v>1436067.7</v>
      </c>
      <c r="K405" s="219">
        <v>1480546.7</v>
      </c>
      <c r="L405" s="219">
        <v>1520907.8</v>
      </c>
      <c r="M405" s="219">
        <v>1563765.2</v>
      </c>
      <c r="N405" s="219">
        <v>1613713.1</v>
      </c>
      <c r="O405" s="219">
        <v>1663057</v>
      </c>
      <c r="P405" s="219">
        <v>1702670.6</v>
      </c>
      <c r="Q405" s="219">
        <v>1687359</v>
      </c>
      <c r="R405" s="219">
        <v>1759054</v>
      </c>
      <c r="S405" s="217">
        <v>1805369.1</v>
      </c>
      <c r="T405" s="218">
        <v>1832696.4</v>
      </c>
      <c r="U405" s="218">
        <v>1877381</v>
      </c>
      <c r="V405" s="218">
        <v>1930505.8</v>
      </c>
      <c r="W405" s="218">
        <v>1983782.9</v>
      </c>
      <c r="X405" s="218">
        <v>2041874.2</v>
      </c>
      <c r="Y405" s="219" t="s">
        <v>2624</v>
      </c>
      <c r="Z405" s="219" t="s">
        <v>2624</v>
      </c>
      <c r="AA405" s="219" t="s">
        <v>2624</v>
      </c>
      <c r="AB405" s="219" t="s">
        <v>2624</v>
      </c>
      <c r="AC405" s="219" t="s">
        <v>2624</v>
      </c>
      <c r="AD405" s="219" t="s">
        <v>2624</v>
      </c>
      <c r="AE405" s="219" t="s">
        <v>2624</v>
      </c>
      <c r="AF405" s="219" t="s">
        <v>2624</v>
      </c>
      <c r="AG405" s="219" t="s">
        <v>2624</v>
      </c>
      <c r="AH405" s="219" t="s">
        <v>2624</v>
      </c>
      <c r="AI405" s="219" t="s">
        <v>2624</v>
      </c>
      <c r="AJ405" s="219" t="s">
        <v>2624</v>
      </c>
      <c r="AK405" s="219" t="s">
        <v>2624</v>
      </c>
      <c r="AL405" s="219" t="s">
        <v>2624</v>
      </c>
      <c r="AM405" s="219" t="s">
        <v>2624</v>
      </c>
      <c r="AN405" s="219" t="s">
        <v>2624</v>
      </c>
      <c r="AO405" s="219" t="s">
        <v>2624</v>
      </c>
      <c r="AP405" s="219" t="s">
        <v>2624</v>
      </c>
      <c r="AQ405" s="219" t="s">
        <v>2624</v>
      </c>
      <c r="AR405" s="219" t="s">
        <v>2624</v>
      </c>
      <c r="AS405" s="219" t="s">
        <v>2624</v>
      </c>
      <c r="AT405" s="219" t="s">
        <v>2624</v>
      </c>
      <c r="AU405" s="219" t="s">
        <v>2624</v>
      </c>
    </row>
    <row r="406" spans="2:47" ht="31.5" hidden="1">
      <c r="B406" s="220" t="s">
        <v>3879</v>
      </c>
      <c r="C406" s="221" t="s">
        <v>3880</v>
      </c>
      <c r="D406" s="221" t="s">
        <v>2619</v>
      </c>
      <c r="E406" s="221" t="s">
        <v>2619</v>
      </c>
      <c r="F406" s="221" t="s">
        <v>2776</v>
      </c>
      <c r="G406" s="221" t="s">
        <v>3881</v>
      </c>
      <c r="H406" s="221" t="s">
        <v>2619</v>
      </c>
      <c r="I406" s="221" t="s">
        <v>2623</v>
      </c>
      <c r="J406" s="223">
        <v>1.0189999999999999</v>
      </c>
      <c r="K406" s="223">
        <v>0.90700000000000003</v>
      </c>
      <c r="L406" s="223">
        <v>3.1859999999999999</v>
      </c>
      <c r="M406" s="223">
        <v>1.986</v>
      </c>
      <c r="N406" s="223">
        <v>2.2229999999999999</v>
      </c>
      <c r="O406" s="223">
        <v>0.48299999999999998</v>
      </c>
      <c r="P406" s="223">
        <v>-0.83899999999999997</v>
      </c>
      <c r="Q406" s="223">
        <v>1.5640000000000001</v>
      </c>
      <c r="R406" s="223">
        <v>2.4980000000000002</v>
      </c>
      <c r="S406" s="222">
        <v>1.7</v>
      </c>
      <c r="T406" s="218">
        <v>1.8</v>
      </c>
      <c r="U406" s="218">
        <v>-0.2</v>
      </c>
      <c r="V406" s="218">
        <v>0.2</v>
      </c>
      <c r="W406" s="218">
        <v>0.6</v>
      </c>
      <c r="X406" s="218">
        <v>0.6</v>
      </c>
      <c r="Y406" s="218">
        <v>2</v>
      </c>
      <c r="Z406" s="218">
        <v>2</v>
      </c>
      <c r="AA406" s="218">
        <v>2</v>
      </c>
      <c r="AB406" s="218">
        <v>2</v>
      </c>
      <c r="AC406" s="218">
        <v>2</v>
      </c>
      <c r="AD406" s="218">
        <v>2.1</v>
      </c>
      <c r="AE406" s="218">
        <v>1.9</v>
      </c>
      <c r="AF406" s="218">
        <v>1.8</v>
      </c>
      <c r="AG406" s="218">
        <v>2</v>
      </c>
      <c r="AH406" s="218">
        <v>2</v>
      </c>
      <c r="AI406" s="218">
        <v>2</v>
      </c>
      <c r="AJ406" s="218">
        <v>1.9</v>
      </c>
      <c r="AK406" s="218">
        <v>1.8</v>
      </c>
      <c r="AL406" s="218">
        <v>1.8</v>
      </c>
      <c r="AM406" s="218">
        <v>1.8</v>
      </c>
      <c r="AN406" s="218">
        <v>1.8</v>
      </c>
      <c r="AO406" s="218">
        <v>1.8</v>
      </c>
      <c r="AP406" s="218">
        <v>1.8</v>
      </c>
      <c r="AQ406" s="218">
        <v>1.8</v>
      </c>
      <c r="AR406" s="218">
        <v>1.8</v>
      </c>
      <c r="AS406" s="218">
        <v>1.8</v>
      </c>
      <c r="AT406" s="218">
        <v>1.8</v>
      </c>
      <c r="AU406" s="218">
        <v>1.8</v>
      </c>
    </row>
    <row r="407" spans="2:47" ht="31.5" hidden="1">
      <c r="B407" s="215" t="s">
        <v>3882</v>
      </c>
      <c r="C407" s="216" t="s">
        <v>3883</v>
      </c>
      <c r="D407" s="216" t="s">
        <v>2619</v>
      </c>
      <c r="E407" s="216" t="s">
        <v>2619</v>
      </c>
      <c r="F407" s="216" t="s">
        <v>2776</v>
      </c>
      <c r="G407" s="216" t="s">
        <v>3884</v>
      </c>
      <c r="H407" s="216" t="s">
        <v>2619</v>
      </c>
      <c r="I407" s="216" t="s">
        <v>2623</v>
      </c>
      <c r="J407" s="219">
        <v>103.59399999999999</v>
      </c>
      <c r="K407" s="219">
        <v>104.53400000000001</v>
      </c>
      <c r="L407" s="219">
        <v>107.864</v>
      </c>
      <c r="M407" s="219">
        <v>110.006</v>
      </c>
      <c r="N407" s="219">
        <v>112.45099999999999</v>
      </c>
      <c r="O407" s="219">
        <v>112.994</v>
      </c>
      <c r="P407" s="219">
        <v>112.04600000000001</v>
      </c>
      <c r="Q407" s="219">
        <v>113.798</v>
      </c>
      <c r="R407" s="219">
        <v>116.64</v>
      </c>
      <c r="S407" s="217">
        <v>118.6</v>
      </c>
      <c r="T407" s="218">
        <v>120.8</v>
      </c>
      <c r="U407" s="218">
        <v>120.5</v>
      </c>
      <c r="V407" s="218">
        <v>120.8</v>
      </c>
      <c r="W407" s="218">
        <v>121.5</v>
      </c>
      <c r="X407" s="218">
        <v>122.3</v>
      </c>
      <c r="Y407" s="218">
        <v>124.7</v>
      </c>
      <c r="Z407" s="218">
        <v>127.1</v>
      </c>
      <c r="AA407" s="218">
        <v>129.6</v>
      </c>
      <c r="AB407" s="218">
        <v>132.30000000000001</v>
      </c>
      <c r="AC407" s="218">
        <v>135</v>
      </c>
      <c r="AD407" s="218">
        <v>137.80000000000001</v>
      </c>
      <c r="AE407" s="218">
        <v>140.4</v>
      </c>
      <c r="AF407" s="218">
        <v>142.9</v>
      </c>
      <c r="AG407" s="218">
        <v>145.69999999999999</v>
      </c>
      <c r="AH407" s="218">
        <v>148.6</v>
      </c>
      <c r="AI407" s="218">
        <v>151.5</v>
      </c>
      <c r="AJ407" s="218">
        <v>154.5</v>
      </c>
      <c r="AK407" s="218">
        <v>157.19999999999999</v>
      </c>
      <c r="AL407" s="218">
        <v>159.9</v>
      </c>
      <c r="AM407" s="218">
        <v>162.80000000000001</v>
      </c>
      <c r="AN407" s="218">
        <v>165.7</v>
      </c>
      <c r="AO407" s="218">
        <v>168.6</v>
      </c>
      <c r="AP407" s="218">
        <v>171.6</v>
      </c>
      <c r="AQ407" s="218">
        <v>174.7</v>
      </c>
      <c r="AR407" s="218">
        <v>177.8</v>
      </c>
      <c r="AS407" s="218">
        <v>181.1</v>
      </c>
      <c r="AT407" s="218">
        <v>184.3</v>
      </c>
      <c r="AU407" s="218">
        <v>187.7</v>
      </c>
    </row>
    <row r="408" spans="2:47" ht="21" hidden="1">
      <c r="B408" s="220" t="s">
        <v>3885</v>
      </c>
      <c r="C408" s="221" t="s">
        <v>3886</v>
      </c>
      <c r="D408" s="221" t="s">
        <v>3887</v>
      </c>
      <c r="E408" s="221" t="s">
        <v>2619</v>
      </c>
      <c r="F408" s="221" t="s">
        <v>2636</v>
      </c>
      <c r="G408" s="221" t="s">
        <v>3888</v>
      </c>
      <c r="H408" s="221" t="s">
        <v>2619</v>
      </c>
      <c r="I408" s="221" t="s">
        <v>2623</v>
      </c>
      <c r="J408" s="223">
        <v>34470.339999999997</v>
      </c>
      <c r="K408" s="223">
        <v>35456.28</v>
      </c>
      <c r="L408" s="223">
        <v>37917.67</v>
      </c>
      <c r="M408" s="223">
        <v>39504.35</v>
      </c>
      <c r="N408" s="223">
        <v>40838.370000000003</v>
      </c>
      <c r="O408" s="223">
        <v>42967.79</v>
      </c>
      <c r="P408" s="223">
        <v>42966.01</v>
      </c>
      <c r="Q408" s="222">
        <v>45400</v>
      </c>
      <c r="R408" s="222">
        <v>47160</v>
      </c>
      <c r="S408" s="222">
        <v>51710</v>
      </c>
      <c r="T408" s="218">
        <v>54580</v>
      </c>
      <c r="U408" s="218">
        <v>56850</v>
      </c>
      <c r="V408" s="218">
        <v>59630</v>
      </c>
      <c r="W408" s="218">
        <v>62690</v>
      </c>
      <c r="X408" s="218">
        <v>66040</v>
      </c>
      <c r="Y408" s="218">
        <v>69370</v>
      </c>
      <c r="Z408" s="218">
        <v>72700</v>
      </c>
      <c r="AA408" s="218">
        <v>76020</v>
      </c>
      <c r="AB408" s="218">
        <v>79530</v>
      </c>
      <c r="AC408" s="218">
        <v>83160</v>
      </c>
      <c r="AD408" s="218">
        <v>86950</v>
      </c>
      <c r="AE408" s="218">
        <v>90820</v>
      </c>
      <c r="AF408" s="218">
        <v>94780</v>
      </c>
      <c r="AG408" s="218">
        <v>99060</v>
      </c>
      <c r="AH408" s="218">
        <v>103560</v>
      </c>
      <c r="AI408" s="218">
        <v>108290</v>
      </c>
      <c r="AJ408" s="218">
        <v>113270</v>
      </c>
      <c r="AK408" s="218">
        <v>118280</v>
      </c>
      <c r="AL408" s="218">
        <v>123500</v>
      </c>
      <c r="AM408" s="218">
        <v>128960</v>
      </c>
      <c r="AN408" s="218">
        <v>134650</v>
      </c>
      <c r="AO408" s="218">
        <v>140540</v>
      </c>
      <c r="AP408" s="218">
        <v>146670</v>
      </c>
      <c r="AQ408" s="218">
        <v>153040</v>
      </c>
      <c r="AR408" s="218">
        <v>159640</v>
      </c>
      <c r="AS408" s="218">
        <v>166480</v>
      </c>
      <c r="AT408" s="218">
        <v>173540</v>
      </c>
      <c r="AU408" s="218">
        <v>180770</v>
      </c>
    </row>
    <row r="409" spans="2:47" ht="105" hidden="1">
      <c r="B409" s="215" t="s">
        <v>3889</v>
      </c>
      <c r="C409" s="216" t="s">
        <v>3890</v>
      </c>
      <c r="D409" s="216" t="s">
        <v>2834</v>
      </c>
      <c r="E409" s="216" t="s">
        <v>2619</v>
      </c>
      <c r="F409" s="216" t="s">
        <v>3891</v>
      </c>
      <c r="G409" s="216" t="s">
        <v>3892</v>
      </c>
      <c r="H409" s="216" t="s">
        <v>2619</v>
      </c>
      <c r="I409" s="216" t="s">
        <v>2623</v>
      </c>
      <c r="J409" s="219">
        <v>27358.9</v>
      </c>
      <c r="K409" s="219">
        <v>29362.1</v>
      </c>
      <c r="L409" s="219">
        <v>28749</v>
      </c>
      <c r="M409" s="219">
        <v>29227.8</v>
      </c>
      <c r="N409" s="219">
        <v>31508.9</v>
      </c>
      <c r="O409" s="219">
        <v>33387.699999999997</v>
      </c>
      <c r="P409" s="219">
        <v>31878.400000000001</v>
      </c>
      <c r="Q409" s="219">
        <v>31716.1</v>
      </c>
      <c r="R409" s="219">
        <v>34940.199999999997</v>
      </c>
      <c r="S409" s="217">
        <v>32408.5</v>
      </c>
      <c r="T409" s="218">
        <v>34667.1</v>
      </c>
      <c r="U409" s="218">
        <v>37154.1</v>
      </c>
      <c r="V409" s="218">
        <v>40097.4</v>
      </c>
      <c r="W409" s="218">
        <v>42102.3</v>
      </c>
      <c r="X409" s="218">
        <v>43328.1</v>
      </c>
      <c r="Y409" s="218">
        <v>46180.5</v>
      </c>
      <c r="Z409" s="218">
        <v>49319.8</v>
      </c>
      <c r="AA409" s="218">
        <v>52727.9</v>
      </c>
      <c r="AB409" s="218">
        <v>56461.3</v>
      </c>
      <c r="AC409" s="218">
        <v>60489.8</v>
      </c>
      <c r="AD409" s="218">
        <v>64805</v>
      </c>
      <c r="AE409" s="218">
        <v>69320.600000000006</v>
      </c>
      <c r="AF409" s="218">
        <v>74015.199999999997</v>
      </c>
      <c r="AG409" s="218">
        <v>79033.3</v>
      </c>
      <c r="AH409" s="218">
        <v>84282.3</v>
      </c>
      <c r="AI409" s="218">
        <v>89751.2</v>
      </c>
      <c r="AJ409" s="218">
        <v>95432.8</v>
      </c>
      <c r="AK409" s="218">
        <v>101135.4</v>
      </c>
      <c r="AL409" s="218">
        <v>107025.3</v>
      </c>
      <c r="AM409" s="218">
        <v>113155.1</v>
      </c>
      <c r="AN409" s="218">
        <v>119559.4</v>
      </c>
      <c r="AO409" s="218">
        <v>126299.5</v>
      </c>
      <c r="AP409" s="218">
        <v>133512</v>
      </c>
      <c r="AQ409" s="218">
        <v>141346.79999999999</v>
      </c>
      <c r="AR409" s="218">
        <v>150006.9</v>
      </c>
      <c r="AS409" s="218">
        <v>159759.5</v>
      </c>
      <c r="AT409" s="218">
        <v>170940.79999999999</v>
      </c>
      <c r="AU409" s="218">
        <v>183951.5</v>
      </c>
    </row>
    <row r="410" spans="2:47" ht="157.5" hidden="1">
      <c r="B410" s="220" t="s">
        <v>3893</v>
      </c>
      <c r="C410" s="221" t="s">
        <v>3894</v>
      </c>
      <c r="D410" s="221" t="s">
        <v>2619</v>
      </c>
      <c r="E410" s="221" t="s">
        <v>2619</v>
      </c>
      <c r="F410" s="221" t="s">
        <v>3023</v>
      </c>
      <c r="G410" s="221" t="s">
        <v>3895</v>
      </c>
      <c r="H410" s="221" t="s">
        <v>2619</v>
      </c>
      <c r="I410" s="221" t="s">
        <v>2623</v>
      </c>
      <c r="J410" s="223">
        <v>3.3000000000000002E-2</v>
      </c>
      <c r="K410" s="223">
        <v>0.04</v>
      </c>
      <c r="L410" s="223">
        <v>0.05</v>
      </c>
      <c r="M410" s="223">
        <v>5.7000000000000002E-2</v>
      </c>
      <c r="N410" s="223">
        <v>6.5000000000000002E-2</v>
      </c>
      <c r="O410" s="223">
        <v>7.3999999999999996E-2</v>
      </c>
      <c r="P410" s="223">
        <v>0.08</v>
      </c>
      <c r="Q410" s="223">
        <v>8.6999999999999994E-2</v>
      </c>
      <c r="R410" s="223">
        <v>0.09</v>
      </c>
      <c r="S410" s="222">
        <v>0.1</v>
      </c>
      <c r="T410" s="218">
        <v>0.1</v>
      </c>
      <c r="U410" s="218">
        <v>0.1</v>
      </c>
      <c r="V410" s="218">
        <v>0.1</v>
      </c>
      <c r="W410" s="218">
        <v>0.1</v>
      </c>
      <c r="X410" s="218">
        <v>0.1</v>
      </c>
      <c r="Y410" s="218">
        <v>0.1</v>
      </c>
      <c r="Z410" s="218">
        <v>0.1</v>
      </c>
      <c r="AA410" s="218">
        <v>0.1</v>
      </c>
      <c r="AB410" s="218">
        <v>0.1</v>
      </c>
      <c r="AC410" s="218">
        <v>0.1</v>
      </c>
      <c r="AD410" s="223" t="s">
        <v>2624</v>
      </c>
      <c r="AE410" s="223" t="s">
        <v>2624</v>
      </c>
      <c r="AF410" s="223" t="s">
        <v>2624</v>
      </c>
      <c r="AG410" s="223" t="s">
        <v>2624</v>
      </c>
      <c r="AH410" s="223" t="s">
        <v>2624</v>
      </c>
      <c r="AI410" s="223" t="s">
        <v>2624</v>
      </c>
      <c r="AJ410" s="223" t="s">
        <v>2624</v>
      </c>
      <c r="AK410" s="223" t="s">
        <v>2624</v>
      </c>
      <c r="AL410" s="223" t="s">
        <v>2624</v>
      </c>
      <c r="AM410" s="223" t="s">
        <v>2624</v>
      </c>
      <c r="AN410" s="223" t="s">
        <v>2624</v>
      </c>
      <c r="AO410" s="223" t="s">
        <v>2624</v>
      </c>
      <c r="AP410" s="223" t="s">
        <v>2624</v>
      </c>
      <c r="AQ410" s="223" t="s">
        <v>2624</v>
      </c>
      <c r="AR410" s="223" t="s">
        <v>2624</v>
      </c>
      <c r="AS410" s="223" t="s">
        <v>2624</v>
      </c>
      <c r="AT410" s="223" t="s">
        <v>2624</v>
      </c>
      <c r="AU410" s="223" t="s">
        <v>2624</v>
      </c>
    </row>
    <row r="411" spans="2:47" ht="157.5" hidden="1">
      <c r="B411" s="215" t="s">
        <v>3896</v>
      </c>
      <c r="C411" s="216" t="s">
        <v>3897</v>
      </c>
      <c r="D411" s="216" t="s">
        <v>2619</v>
      </c>
      <c r="E411" s="216" t="s">
        <v>2619</v>
      </c>
      <c r="F411" s="216" t="s">
        <v>3023</v>
      </c>
      <c r="G411" s="216" t="s">
        <v>3898</v>
      </c>
      <c r="H411" s="216" t="s">
        <v>2619</v>
      </c>
      <c r="I411" s="216" t="s">
        <v>2623</v>
      </c>
      <c r="J411" s="219">
        <v>0.14899999999999999</v>
      </c>
      <c r="K411" s="219">
        <v>0.17299999999999999</v>
      </c>
      <c r="L411" s="219">
        <v>0.20399999999999999</v>
      </c>
      <c r="M411" s="219">
        <v>0.22700000000000001</v>
      </c>
      <c r="N411" s="219">
        <v>0.23599999999999999</v>
      </c>
      <c r="O411" s="219">
        <v>0.246</v>
      </c>
      <c r="P411" s="219">
        <v>0.254</v>
      </c>
      <c r="Q411" s="219">
        <v>0.26100000000000001</v>
      </c>
      <c r="R411" s="219">
        <v>0.27700000000000002</v>
      </c>
      <c r="S411" s="217">
        <v>0.3</v>
      </c>
      <c r="T411" s="218">
        <v>0.3</v>
      </c>
      <c r="U411" s="218">
        <v>0.3</v>
      </c>
      <c r="V411" s="218">
        <v>0.3</v>
      </c>
      <c r="W411" s="218">
        <v>0.2</v>
      </c>
      <c r="X411" s="218">
        <v>0.2</v>
      </c>
      <c r="Y411" s="218">
        <v>0.2</v>
      </c>
      <c r="Z411" s="218">
        <v>0.2</v>
      </c>
      <c r="AA411" s="218">
        <v>0.2</v>
      </c>
      <c r="AB411" s="218">
        <v>0.2</v>
      </c>
      <c r="AC411" s="218">
        <v>0.2</v>
      </c>
      <c r="AD411" s="219" t="s">
        <v>2624</v>
      </c>
      <c r="AE411" s="219" t="s">
        <v>2624</v>
      </c>
      <c r="AF411" s="219" t="s">
        <v>2624</v>
      </c>
      <c r="AG411" s="219" t="s">
        <v>2624</v>
      </c>
      <c r="AH411" s="219" t="s">
        <v>2624</v>
      </c>
      <c r="AI411" s="219" t="s">
        <v>2624</v>
      </c>
      <c r="AJ411" s="219" t="s">
        <v>2624</v>
      </c>
      <c r="AK411" s="219" t="s">
        <v>2624</v>
      </c>
      <c r="AL411" s="219" t="s">
        <v>2624</v>
      </c>
      <c r="AM411" s="219" t="s">
        <v>2624</v>
      </c>
      <c r="AN411" s="219" t="s">
        <v>2624</v>
      </c>
      <c r="AO411" s="219" t="s">
        <v>2624</v>
      </c>
      <c r="AP411" s="219" t="s">
        <v>2624</v>
      </c>
      <c r="AQ411" s="219" t="s">
        <v>2624</v>
      </c>
      <c r="AR411" s="219" t="s">
        <v>2624</v>
      </c>
      <c r="AS411" s="219" t="s">
        <v>2624</v>
      </c>
      <c r="AT411" s="219" t="s">
        <v>2624</v>
      </c>
      <c r="AU411" s="219" t="s">
        <v>2624</v>
      </c>
    </row>
    <row r="412" spans="2:47" ht="157.5" hidden="1">
      <c r="B412" s="220" t="s">
        <v>3899</v>
      </c>
      <c r="C412" s="221" t="s">
        <v>3900</v>
      </c>
      <c r="D412" s="221" t="s">
        <v>2619</v>
      </c>
      <c r="E412" s="221" t="s">
        <v>2619</v>
      </c>
      <c r="F412" s="221" t="s">
        <v>3033</v>
      </c>
      <c r="G412" s="221" t="s">
        <v>3901</v>
      </c>
      <c r="H412" s="221" t="s">
        <v>2619</v>
      </c>
      <c r="I412" s="221" t="s">
        <v>2623</v>
      </c>
      <c r="J412" s="223">
        <v>86.963999999999999</v>
      </c>
      <c r="K412" s="223">
        <v>108.48</v>
      </c>
      <c r="L412" s="223">
        <v>135.04</v>
      </c>
      <c r="M412" s="223">
        <v>162.03</v>
      </c>
      <c r="N412" s="223">
        <v>184.05</v>
      </c>
      <c r="O412" s="223">
        <v>208.52</v>
      </c>
      <c r="P412" s="223">
        <v>224.72</v>
      </c>
      <c r="Q412" s="223">
        <v>240.97</v>
      </c>
      <c r="R412" s="223">
        <v>260.95999999999998</v>
      </c>
      <c r="S412" s="222">
        <v>261</v>
      </c>
      <c r="T412" s="218">
        <v>261</v>
      </c>
      <c r="U412" s="218">
        <v>261</v>
      </c>
      <c r="V412" s="218">
        <v>261</v>
      </c>
      <c r="W412" s="218">
        <v>261</v>
      </c>
      <c r="X412" s="218">
        <v>261</v>
      </c>
      <c r="Y412" s="218">
        <v>261</v>
      </c>
      <c r="Z412" s="218">
        <v>261</v>
      </c>
      <c r="AA412" s="218">
        <v>261</v>
      </c>
      <c r="AB412" s="218">
        <v>261</v>
      </c>
      <c r="AC412" s="218">
        <v>261</v>
      </c>
      <c r="AD412" s="223" t="s">
        <v>2624</v>
      </c>
      <c r="AE412" s="223" t="s">
        <v>2624</v>
      </c>
      <c r="AF412" s="223" t="s">
        <v>2624</v>
      </c>
      <c r="AG412" s="223" t="s">
        <v>2624</v>
      </c>
      <c r="AH412" s="223" t="s">
        <v>2624</v>
      </c>
      <c r="AI412" s="223" t="s">
        <v>2624</v>
      </c>
      <c r="AJ412" s="223" t="s">
        <v>2624</v>
      </c>
      <c r="AK412" s="223" t="s">
        <v>2624</v>
      </c>
      <c r="AL412" s="223" t="s">
        <v>2624</v>
      </c>
      <c r="AM412" s="223" t="s">
        <v>2624</v>
      </c>
      <c r="AN412" s="223" t="s">
        <v>2624</v>
      </c>
      <c r="AO412" s="223" t="s">
        <v>2624</v>
      </c>
      <c r="AP412" s="223" t="s">
        <v>2624</v>
      </c>
      <c r="AQ412" s="223" t="s">
        <v>2624</v>
      </c>
      <c r="AR412" s="223" t="s">
        <v>2624</v>
      </c>
      <c r="AS412" s="223" t="s">
        <v>2624</v>
      </c>
      <c r="AT412" s="223" t="s">
        <v>2624</v>
      </c>
      <c r="AU412" s="223" t="s">
        <v>2624</v>
      </c>
    </row>
    <row r="413" spans="2:47" ht="42" hidden="1">
      <c r="B413" s="215" t="s">
        <v>3902</v>
      </c>
      <c r="C413" s="216" t="s">
        <v>3903</v>
      </c>
      <c r="D413" s="216" t="s">
        <v>2834</v>
      </c>
      <c r="E413" s="216" t="s">
        <v>2784</v>
      </c>
      <c r="F413" s="216" t="s">
        <v>3090</v>
      </c>
      <c r="G413" s="216" t="s">
        <v>3904</v>
      </c>
      <c r="H413" s="216" t="s">
        <v>2619</v>
      </c>
      <c r="I413" s="216" t="s">
        <v>2623</v>
      </c>
      <c r="J413" s="219">
        <v>4.7945000000000002</v>
      </c>
      <c r="K413" s="219">
        <v>4.7946999999999997</v>
      </c>
      <c r="L413" s="219">
        <v>4.7948000000000004</v>
      </c>
      <c r="M413" s="219">
        <v>4.7948000000000004</v>
      </c>
      <c r="N413" s="219">
        <v>4.7948000000000004</v>
      </c>
      <c r="O413" s="219">
        <v>4.7948000000000004</v>
      </c>
      <c r="P413" s="219">
        <v>4.7948000000000004</v>
      </c>
      <c r="Q413" s="219">
        <v>4.7948000000000004</v>
      </c>
      <c r="R413" s="219">
        <v>4.7948000000000004</v>
      </c>
      <c r="S413" s="217">
        <v>4.7</v>
      </c>
      <c r="T413" s="218">
        <v>4.6500000000000004</v>
      </c>
      <c r="U413" s="218">
        <v>4.6900000000000004</v>
      </c>
      <c r="V413" s="218">
        <v>4.72</v>
      </c>
      <c r="W413" s="218">
        <v>4.75</v>
      </c>
      <c r="X413" s="218">
        <v>4.75</v>
      </c>
      <c r="Y413" s="219" t="s">
        <v>2624</v>
      </c>
      <c r="Z413" s="219" t="s">
        <v>2624</v>
      </c>
      <c r="AA413" s="219" t="s">
        <v>2624</v>
      </c>
      <c r="AB413" s="219" t="s">
        <v>2624</v>
      </c>
      <c r="AC413" s="219" t="s">
        <v>2624</v>
      </c>
      <c r="AD413" s="219" t="s">
        <v>2624</v>
      </c>
      <c r="AE413" s="219" t="s">
        <v>2624</v>
      </c>
      <c r="AF413" s="219" t="s">
        <v>2624</v>
      </c>
      <c r="AG413" s="219" t="s">
        <v>2624</v>
      </c>
      <c r="AH413" s="219" t="s">
        <v>2624</v>
      </c>
      <c r="AI413" s="219" t="s">
        <v>2624</v>
      </c>
      <c r="AJ413" s="219" t="s">
        <v>2624</v>
      </c>
      <c r="AK413" s="219" t="s">
        <v>2624</v>
      </c>
      <c r="AL413" s="219" t="s">
        <v>2624</v>
      </c>
      <c r="AM413" s="219" t="s">
        <v>2624</v>
      </c>
      <c r="AN413" s="219" t="s">
        <v>2624</v>
      </c>
      <c r="AO413" s="219" t="s">
        <v>2624</v>
      </c>
      <c r="AP413" s="219" t="s">
        <v>2624</v>
      </c>
      <c r="AQ413" s="219" t="s">
        <v>2624</v>
      </c>
      <c r="AR413" s="219" t="s">
        <v>2624</v>
      </c>
      <c r="AS413" s="219" t="s">
        <v>2624</v>
      </c>
      <c r="AT413" s="219" t="s">
        <v>2624</v>
      </c>
      <c r="AU413" s="219" t="s">
        <v>2624</v>
      </c>
    </row>
    <row r="414" spans="2:47" ht="42" hidden="1">
      <c r="B414" s="220" t="s">
        <v>3905</v>
      </c>
      <c r="C414" s="221" t="s">
        <v>3906</v>
      </c>
      <c r="D414" s="221" t="s">
        <v>2834</v>
      </c>
      <c r="E414" s="221" t="s">
        <v>2784</v>
      </c>
      <c r="F414" s="221" t="s">
        <v>3090</v>
      </c>
      <c r="G414" s="221" t="s">
        <v>3907</v>
      </c>
      <c r="H414" s="221" t="s">
        <v>2619</v>
      </c>
      <c r="I414" s="221" t="s">
        <v>2623</v>
      </c>
      <c r="J414" s="223">
        <v>559.22709999999995</v>
      </c>
      <c r="K414" s="223">
        <v>572.2396</v>
      </c>
      <c r="L414" s="223">
        <v>526.73810000000003</v>
      </c>
      <c r="M414" s="223">
        <v>494.90530000000001</v>
      </c>
      <c r="N414" s="223">
        <v>572.52980000000002</v>
      </c>
      <c r="O414" s="223">
        <v>604.81349999999998</v>
      </c>
      <c r="P414" s="223">
        <v>542.17489999999998</v>
      </c>
      <c r="Q414" s="223">
        <v>511.75470000000001</v>
      </c>
      <c r="R414" s="223">
        <v>643.45719999999994</v>
      </c>
      <c r="S414" s="222">
        <v>639.43600000000004</v>
      </c>
      <c r="T414" s="218">
        <v>627.79899999999998</v>
      </c>
      <c r="U414" s="218">
        <v>704.37200000000007</v>
      </c>
      <c r="V414" s="218">
        <v>776.58199999999999</v>
      </c>
      <c r="W414" s="218">
        <v>841.83699999999999</v>
      </c>
      <c r="X414" s="218">
        <v>873.72300000000007</v>
      </c>
      <c r="Y414" s="223" t="s">
        <v>2624</v>
      </c>
      <c r="Z414" s="223" t="s">
        <v>2624</v>
      </c>
      <c r="AA414" s="223" t="s">
        <v>2624</v>
      </c>
      <c r="AB414" s="223" t="s">
        <v>2624</v>
      </c>
      <c r="AC414" s="223" t="s">
        <v>2624</v>
      </c>
      <c r="AD414" s="223" t="s">
        <v>2624</v>
      </c>
      <c r="AE414" s="223" t="s">
        <v>2624</v>
      </c>
      <c r="AF414" s="223" t="s">
        <v>2624</v>
      </c>
      <c r="AG414" s="223" t="s">
        <v>2624</v>
      </c>
      <c r="AH414" s="223" t="s">
        <v>2624</v>
      </c>
      <c r="AI414" s="223" t="s">
        <v>2624</v>
      </c>
      <c r="AJ414" s="223" t="s">
        <v>2624</v>
      </c>
      <c r="AK414" s="223" t="s">
        <v>2624</v>
      </c>
      <c r="AL414" s="223" t="s">
        <v>2624</v>
      </c>
      <c r="AM414" s="223" t="s">
        <v>2624</v>
      </c>
      <c r="AN414" s="223" t="s">
        <v>2624</v>
      </c>
      <c r="AO414" s="223" t="s">
        <v>2624</v>
      </c>
      <c r="AP414" s="223" t="s">
        <v>2624</v>
      </c>
      <c r="AQ414" s="223" t="s">
        <v>2624</v>
      </c>
      <c r="AR414" s="223" t="s">
        <v>2624</v>
      </c>
      <c r="AS414" s="223" t="s">
        <v>2624</v>
      </c>
      <c r="AT414" s="223" t="s">
        <v>2624</v>
      </c>
      <c r="AU414" s="223" t="s">
        <v>2624</v>
      </c>
    </row>
    <row r="415" spans="2:47" ht="126" hidden="1">
      <c r="B415" s="215" t="s">
        <v>3908</v>
      </c>
      <c r="C415" s="216" t="s">
        <v>3909</v>
      </c>
      <c r="D415" s="216" t="s">
        <v>2834</v>
      </c>
      <c r="E415" s="216" t="s">
        <v>2784</v>
      </c>
      <c r="F415" s="216" t="s">
        <v>3090</v>
      </c>
      <c r="G415" s="216" t="s">
        <v>3910</v>
      </c>
      <c r="H415" s="216" t="s">
        <v>3273</v>
      </c>
      <c r="I415" s="216" t="s">
        <v>2623</v>
      </c>
      <c r="J415" s="219">
        <v>618.39330000000007</v>
      </c>
      <c r="K415" s="219">
        <v>613.39650000000006</v>
      </c>
      <c r="L415" s="219">
        <v>543.08249999999998</v>
      </c>
      <c r="M415" s="219">
        <v>511.92609999999996</v>
      </c>
      <c r="N415" s="219">
        <v>580.31020000000001</v>
      </c>
      <c r="O415" s="219">
        <v>626.26650000000006</v>
      </c>
      <c r="P415" s="219">
        <v>556.66790000000003</v>
      </c>
      <c r="Q415" s="219">
        <v>517.90930000000003</v>
      </c>
      <c r="R415" s="219">
        <v>650.01459999999997</v>
      </c>
      <c r="S415" s="217">
        <v>645.95269999999994</v>
      </c>
      <c r="T415" s="218">
        <v>634.19640000000004</v>
      </c>
      <c r="U415" s="218">
        <v>711.55020000000002</v>
      </c>
      <c r="V415" s="218">
        <v>784.49639999999999</v>
      </c>
      <c r="W415" s="218">
        <v>850.41600000000005</v>
      </c>
      <c r="X415" s="218">
        <v>882.62690000000009</v>
      </c>
      <c r="Y415" s="219" t="s">
        <v>2624</v>
      </c>
      <c r="Z415" s="219" t="s">
        <v>2624</v>
      </c>
      <c r="AA415" s="219" t="s">
        <v>2624</v>
      </c>
      <c r="AB415" s="219" t="s">
        <v>2624</v>
      </c>
      <c r="AC415" s="219" t="s">
        <v>2624</v>
      </c>
      <c r="AD415" s="219" t="s">
        <v>2624</v>
      </c>
      <c r="AE415" s="219" t="s">
        <v>2624</v>
      </c>
      <c r="AF415" s="219" t="s">
        <v>2624</v>
      </c>
      <c r="AG415" s="219" t="s">
        <v>2624</v>
      </c>
      <c r="AH415" s="219" t="s">
        <v>2624</v>
      </c>
      <c r="AI415" s="219" t="s">
        <v>2624</v>
      </c>
      <c r="AJ415" s="219" t="s">
        <v>2624</v>
      </c>
      <c r="AK415" s="219" t="s">
        <v>2624</v>
      </c>
      <c r="AL415" s="219" t="s">
        <v>2624</v>
      </c>
      <c r="AM415" s="219" t="s">
        <v>2624</v>
      </c>
      <c r="AN415" s="219" t="s">
        <v>2624</v>
      </c>
      <c r="AO415" s="219" t="s">
        <v>2624</v>
      </c>
      <c r="AP415" s="219" t="s">
        <v>2624</v>
      </c>
      <c r="AQ415" s="219" t="s">
        <v>2624</v>
      </c>
      <c r="AR415" s="219" t="s">
        <v>2624</v>
      </c>
      <c r="AS415" s="219" t="s">
        <v>2624</v>
      </c>
      <c r="AT415" s="219" t="s">
        <v>2624</v>
      </c>
      <c r="AU415" s="219" t="s">
        <v>2624</v>
      </c>
    </row>
    <row r="416" spans="2:47" ht="42" hidden="1">
      <c r="B416" s="220" t="s">
        <v>3911</v>
      </c>
      <c r="C416" s="221" t="s">
        <v>3912</v>
      </c>
      <c r="D416" s="221" t="s">
        <v>2834</v>
      </c>
      <c r="E416" s="221" t="s">
        <v>2784</v>
      </c>
      <c r="F416" s="221" t="s">
        <v>3090</v>
      </c>
      <c r="G416" s="221" t="s">
        <v>3913</v>
      </c>
      <c r="H416" s="221" t="s">
        <v>2619</v>
      </c>
      <c r="I416" s="221" t="s">
        <v>2623</v>
      </c>
      <c r="J416" s="223">
        <v>515.05869000000007</v>
      </c>
      <c r="K416" s="223">
        <v>525.37017000000003</v>
      </c>
      <c r="L416" s="223">
        <v>436.41455999999999</v>
      </c>
      <c r="M416" s="223">
        <v>406.12602000000004</v>
      </c>
      <c r="N416" s="223">
        <v>478.58757000000003</v>
      </c>
      <c r="O416" s="223">
        <v>535.71487000000002</v>
      </c>
      <c r="P416" s="223">
        <v>503.24271000000005</v>
      </c>
      <c r="Q416" s="223">
        <v>467.35568000000001</v>
      </c>
      <c r="R416" s="223">
        <v>614.83843000000002</v>
      </c>
      <c r="S416" s="222">
        <v>681.18880000000001</v>
      </c>
      <c r="T416" s="218">
        <v>628.09050000000002</v>
      </c>
      <c r="U416" s="218">
        <v>700.83150000000001</v>
      </c>
      <c r="V416" s="218">
        <v>776.97569999999996</v>
      </c>
      <c r="W416" s="218">
        <v>840.69719999999995</v>
      </c>
      <c r="X416" s="218">
        <v>875.43060000000003</v>
      </c>
      <c r="Y416" s="223" t="s">
        <v>2624</v>
      </c>
      <c r="Z416" s="223" t="s">
        <v>2624</v>
      </c>
      <c r="AA416" s="223" t="s">
        <v>2624</v>
      </c>
      <c r="AB416" s="223" t="s">
        <v>2624</v>
      </c>
      <c r="AC416" s="223" t="s">
        <v>2624</v>
      </c>
      <c r="AD416" s="223" t="s">
        <v>2624</v>
      </c>
      <c r="AE416" s="223" t="s">
        <v>2624</v>
      </c>
      <c r="AF416" s="223" t="s">
        <v>2624</v>
      </c>
      <c r="AG416" s="223" t="s">
        <v>2624</v>
      </c>
      <c r="AH416" s="223" t="s">
        <v>2624</v>
      </c>
      <c r="AI416" s="223" t="s">
        <v>2624</v>
      </c>
      <c r="AJ416" s="223" t="s">
        <v>2624</v>
      </c>
      <c r="AK416" s="223" t="s">
        <v>2624</v>
      </c>
      <c r="AL416" s="223" t="s">
        <v>2624</v>
      </c>
      <c r="AM416" s="223" t="s">
        <v>2624</v>
      </c>
      <c r="AN416" s="223" t="s">
        <v>2624</v>
      </c>
      <c r="AO416" s="223" t="s">
        <v>2624</v>
      </c>
      <c r="AP416" s="223" t="s">
        <v>2624</v>
      </c>
      <c r="AQ416" s="223" t="s">
        <v>2624</v>
      </c>
      <c r="AR416" s="223" t="s">
        <v>2624</v>
      </c>
      <c r="AS416" s="223" t="s">
        <v>2624</v>
      </c>
      <c r="AT416" s="223" t="s">
        <v>2624</v>
      </c>
      <c r="AU416" s="223" t="s">
        <v>2624</v>
      </c>
    </row>
    <row r="417" spans="2:47" ht="126" hidden="1">
      <c r="B417" s="215" t="s">
        <v>3914</v>
      </c>
      <c r="C417" s="216" t="s">
        <v>3915</v>
      </c>
      <c r="D417" s="216" t="s">
        <v>2834</v>
      </c>
      <c r="E417" s="216" t="s">
        <v>2784</v>
      </c>
      <c r="F417" s="216" t="s">
        <v>3090</v>
      </c>
      <c r="G417" s="216" t="s">
        <v>3916</v>
      </c>
      <c r="H417" s="216" t="s">
        <v>3273</v>
      </c>
      <c r="I417" s="216" t="s">
        <v>2623</v>
      </c>
      <c r="J417" s="219">
        <v>-538.13430000000005</v>
      </c>
      <c r="K417" s="219">
        <v>-527.25149999999996</v>
      </c>
      <c r="L417" s="219">
        <v>-422.8075</v>
      </c>
      <c r="M417" s="219">
        <v>-395.46440000000001</v>
      </c>
      <c r="N417" s="219">
        <v>-466.71730000000002</v>
      </c>
      <c r="O417" s="219">
        <v>-516.17970000000003</v>
      </c>
      <c r="P417" s="219">
        <v>-476.85579999999999</v>
      </c>
      <c r="Q417" s="219">
        <v>-437.30450000000002</v>
      </c>
      <c r="R417" s="219">
        <v>-573.80740000000003</v>
      </c>
      <c r="S417" s="217">
        <v>-635.73</v>
      </c>
      <c r="T417" s="218">
        <v>-586.17500000000007</v>
      </c>
      <c r="U417" s="218">
        <v>-654.06200000000001</v>
      </c>
      <c r="V417" s="218">
        <v>-725.12400000000002</v>
      </c>
      <c r="W417" s="218">
        <v>-784.59400000000005</v>
      </c>
      <c r="X417" s="218">
        <v>-817.00900000000001</v>
      </c>
      <c r="Y417" s="219" t="s">
        <v>2624</v>
      </c>
      <c r="Z417" s="219" t="s">
        <v>2624</v>
      </c>
      <c r="AA417" s="219" t="s">
        <v>2624</v>
      </c>
      <c r="AB417" s="219" t="s">
        <v>2624</v>
      </c>
      <c r="AC417" s="219" t="s">
        <v>2624</v>
      </c>
      <c r="AD417" s="219" t="s">
        <v>2624</v>
      </c>
      <c r="AE417" s="219" t="s">
        <v>2624</v>
      </c>
      <c r="AF417" s="219" t="s">
        <v>2624</v>
      </c>
      <c r="AG417" s="219" t="s">
        <v>2624</v>
      </c>
      <c r="AH417" s="219" t="s">
        <v>2624</v>
      </c>
      <c r="AI417" s="219" t="s">
        <v>2624</v>
      </c>
      <c r="AJ417" s="219" t="s">
        <v>2624</v>
      </c>
      <c r="AK417" s="219" t="s">
        <v>2624</v>
      </c>
      <c r="AL417" s="219" t="s">
        <v>2624</v>
      </c>
      <c r="AM417" s="219" t="s">
        <v>2624</v>
      </c>
      <c r="AN417" s="219" t="s">
        <v>2624</v>
      </c>
      <c r="AO417" s="219" t="s">
        <v>2624</v>
      </c>
      <c r="AP417" s="219" t="s">
        <v>2624</v>
      </c>
      <c r="AQ417" s="219" t="s">
        <v>2624</v>
      </c>
      <c r="AR417" s="219" t="s">
        <v>2624</v>
      </c>
      <c r="AS417" s="219" t="s">
        <v>2624</v>
      </c>
      <c r="AT417" s="219" t="s">
        <v>2624</v>
      </c>
      <c r="AU417" s="219" t="s">
        <v>2624</v>
      </c>
    </row>
    <row r="418" spans="2:47" ht="304.5" hidden="1">
      <c r="B418" s="220" t="s">
        <v>3917</v>
      </c>
      <c r="C418" s="221" t="s">
        <v>3918</v>
      </c>
      <c r="D418" s="221" t="s">
        <v>2834</v>
      </c>
      <c r="E418" s="221" t="s">
        <v>2809</v>
      </c>
      <c r="F418" s="221" t="s">
        <v>2957</v>
      </c>
      <c r="G418" s="221" t="s">
        <v>3919</v>
      </c>
      <c r="H418" s="221" t="s">
        <v>2959</v>
      </c>
      <c r="I418" s="221" t="s">
        <v>2623</v>
      </c>
      <c r="J418" s="223">
        <v>175116.6</v>
      </c>
      <c r="K418" s="223">
        <v>174966.3</v>
      </c>
      <c r="L418" s="223">
        <v>171873</v>
      </c>
      <c r="M418" s="223">
        <v>172672.7</v>
      </c>
      <c r="N418" s="223">
        <v>195860.5</v>
      </c>
      <c r="O418" s="223">
        <v>215032.8</v>
      </c>
      <c r="P418" s="223">
        <v>203853.9</v>
      </c>
      <c r="Q418" s="223">
        <v>233904.2</v>
      </c>
      <c r="R418" s="222">
        <v>237925</v>
      </c>
      <c r="S418" s="222">
        <v>227788</v>
      </c>
      <c r="T418" s="218">
        <v>257368</v>
      </c>
      <c r="U418" s="218">
        <v>272901</v>
      </c>
      <c r="V418" s="218">
        <v>288139</v>
      </c>
      <c r="W418" s="218">
        <v>294410</v>
      </c>
      <c r="X418" s="218">
        <v>297173</v>
      </c>
      <c r="Y418" s="223" t="s">
        <v>2624</v>
      </c>
      <c r="Z418" s="223" t="s">
        <v>2624</v>
      </c>
      <c r="AA418" s="223" t="s">
        <v>2624</v>
      </c>
      <c r="AB418" s="223" t="s">
        <v>2624</v>
      </c>
      <c r="AC418" s="223" t="s">
        <v>2624</v>
      </c>
      <c r="AD418" s="223" t="s">
        <v>2624</v>
      </c>
      <c r="AE418" s="223" t="s">
        <v>2624</v>
      </c>
      <c r="AF418" s="223" t="s">
        <v>2624</v>
      </c>
      <c r="AG418" s="223" t="s">
        <v>2624</v>
      </c>
      <c r="AH418" s="223" t="s">
        <v>2624</v>
      </c>
      <c r="AI418" s="223" t="s">
        <v>2624</v>
      </c>
      <c r="AJ418" s="223" t="s">
        <v>2624</v>
      </c>
      <c r="AK418" s="223" t="s">
        <v>2624</v>
      </c>
      <c r="AL418" s="223" t="s">
        <v>2624</v>
      </c>
      <c r="AM418" s="223" t="s">
        <v>2624</v>
      </c>
      <c r="AN418" s="223" t="s">
        <v>2624</v>
      </c>
      <c r="AO418" s="223" t="s">
        <v>2624</v>
      </c>
      <c r="AP418" s="223" t="s">
        <v>2624</v>
      </c>
      <c r="AQ418" s="223" t="s">
        <v>2624</v>
      </c>
      <c r="AR418" s="223" t="s">
        <v>2624</v>
      </c>
      <c r="AS418" s="223" t="s">
        <v>2624</v>
      </c>
      <c r="AT418" s="223" t="s">
        <v>2624</v>
      </c>
      <c r="AU418" s="223" t="s">
        <v>2624</v>
      </c>
    </row>
    <row r="419" spans="2:47" ht="304.5" hidden="1">
      <c r="B419" s="215" t="s">
        <v>3920</v>
      </c>
      <c r="C419" s="216" t="s">
        <v>3921</v>
      </c>
      <c r="D419" s="216" t="s">
        <v>2834</v>
      </c>
      <c r="E419" s="216" t="s">
        <v>2809</v>
      </c>
      <c r="F419" s="216" t="s">
        <v>2957</v>
      </c>
      <c r="G419" s="216" t="s">
        <v>3922</v>
      </c>
      <c r="H419" s="216" t="s">
        <v>2959</v>
      </c>
      <c r="I419" s="216" t="s">
        <v>2623</v>
      </c>
      <c r="J419" s="219">
        <v>359594.7</v>
      </c>
      <c r="K419" s="219">
        <v>352432.4</v>
      </c>
      <c r="L419" s="219">
        <v>353569.8</v>
      </c>
      <c r="M419" s="219">
        <v>363961.59999999998</v>
      </c>
      <c r="N419" s="219">
        <v>475175.5</v>
      </c>
      <c r="O419" s="219">
        <v>457033.8</v>
      </c>
      <c r="P419" s="219">
        <v>528066.4</v>
      </c>
      <c r="Q419" s="219">
        <v>641636.1</v>
      </c>
      <c r="R419" s="217">
        <v>652666</v>
      </c>
      <c r="S419" s="217">
        <v>624857</v>
      </c>
      <c r="T419" s="218">
        <v>706001</v>
      </c>
      <c r="U419" s="218">
        <v>748611</v>
      </c>
      <c r="V419" s="218">
        <v>790410</v>
      </c>
      <c r="W419" s="218">
        <v>807612</v>
      </c>
      <c r="X419" s="218">
        <v>815193</v>
      </c>
      <c r="Y419" s="219" t="s">
        <v>2624</v>
      </c>
      <c r="Z419" s="219" t="s">
        <v>2624</v>
      </c>
      <c r="AA419" s="219" t="s">
        <v>2624</v>
      </c>
      <c r="AB419" s="219" t="s">
        <v>2624</v>
      </c>
      <c r="AC419" s="219" t="s">
        <v>2624</v>
      </c>
      <c r="AD419" s="219" t="s">
        <v>2624</v>
      </c>
      <c r="AE419" s="219" t="s">
        <v>2624</v>
      </c>
      <c r="AF419" s="219" t="s">
        <v>2624</v>
      </c>
      <c r="AG419" s="219" t="s">
        <v>2624</v>
      </c>
      <c r="AH419" s="219" t="s">
        <v>2624</v>
      </c>
      <c r="AI419" s="219" t="s">
        <v>2624</v>
      </c>
      <c r="AJ419" s="219" t="s">
        <v>2624</v>
      </c>
      <c r="AK419" s="219" t="s">
        <v>2624</v>
      </c>
      <c r="AL419" s="219" t="s">
        <v>2624</v>
      </c>
      <c r="AM419" s="219" t="s">
        <v>2624</v>
      </c>
      <c r="AN419" s="219" t="s">
        <v>2624</v>
      </c>
      <c r="AO419" s="219" t="s">
        <v>2624</v>
      </c>
      <c r="AP419" s="219" t="s">
        <v>2624</v>
      </c>
      <c r="AQ419" s="219" t="s">
        <v>2624</v>
      </c>
      <c r="AR419" s="219" t="s">
        <v>2624</v>
      </c>
      <c r="AS419" s="219" t="s">
        <v>2624</v>
      </c>
      <c r="AT419" s="219" t="s">
        <v>2624</v>
      </c>
      <c r="AU419" s="219" t="s">
        <v>2624</v>
      </c>
    </row>
    <row r="420" spans="2:47" ht="304.5" hidden="1">
      <c r="B420" s="220" t="s">
        <v>3923</v>
      </c>
      <c r="C420" s="221" t="s">
        <v>3924</v>
      </c>
      <c r="D420" s="221" t="s">
        <v>2834</v>
      </c>
      <c r="E420" s="221" t="s">
        <v>2809</v>
      </c>
      <c r="F420" s="221" t="s">
        <v>2957</v>
      </c>
      <c r="G420" s="221" t="s">
        <v>3925</v>
      </c>
      <c r="H420" s="221" t="s">
        <v>2959</v>
      </c>
      <c r="I420" s="221" t="s">
        <v>2623</v>
      </c>
      <c r="J420" s="223">
        <v>0</v>
      </c>
      <c r="K420" s="223">
        <v>0</v>
      </c>
      <c r="L420" s="223">
        <v>0</v>
      </c>
      <c r="M420" s="223">
        <v>0</v>
      </c>
      <c r="N420" s="223">
        <v>0</v>
      </c>
      <c r="O420" s="223">
        <v>0</v>
      </c>
      <c r="P420" s="223">
        <v>0</v>
      </c>
      <c r="Q420" s="223">
        <v>0</v>
      </c>
      <c r="R420" s="222">
        <v>0</v>
      </c>
      <c r="S420" s="222">
        <v>0</v>
      </c>
      <c r="T420" s="218">
        <v>0</v>
      </c>
      <c r="U420" s="218">
        <v>0</v>
      </c>
      <c r="V420" s="218">
        <v>0</v>
      </c>
      <c r="W420" s="218">
        <v>0</v>
      </c>
      <c r="X420" s="218">
        <v>0</v>
      </c>
      <c r="Y420" s="223" t="s">
        <v>2624</v>
      </c>
      <c r="Z420" s="223" t="s">
        <v>2624</v>
      </c>
      <c r="AA420" s="223" t="s">
        <v>2624</v>
      </c>
      <c r="AB420" s="223" t="s">
        <v>2624</v>
      </c>
      <c r="AC420" s="223" t="s">
        <v>2624</v>
      </c>
      <c r="AD420" s="223" t="s">
        <v>2624</v>
      </c>
      <c r="AE420" s="223" t="s">
        <v>2624</v>
      </c>
      <c r="AF420" s="223" t="s">
        <v>2624</v>
      </c>
      <c r="AG420" s="223" t="s">
        <v>2624</v>
      </c>
      <c r="AH420" s="223" t="s">
        <v>2624</v>
      </c>
      <c r="AI420" s="223" t="s">
        <v>2624</v>
      </c>
      <c r="AJ420" s="223" t="s">
        <v>2624</v>
      </c>
      <c r="AK420" s="223" t="s">
        <v>2624</v>
      </c>
      <c r="AL420" s="223" t="s">
        <v>2624</v>
      </c>
      <c r="AM420" s="223" t="s">
        <v>2624</v>
      </c>
      <c r="AN420" s="223" t="s">
        <v>2624</v>
      </c>
      <c r="AO420" s="223" t="s">
        <v>2624</v>
      </c>
      <c r="AP420" s="223" t="s">
        <v>2624</v>
      </c>
      <c r="AQ420" s="223" t="s">
        <v>2624</v>
      </c>
      <c r="AR420" s="223" t="s">
        <v>2624</v>
      </c>
      <c r="AS420" s="223" t="s">
        <v>2624</v>
      </c>
      <c r="AT420" s="223" t="s">
        <v>2624</v>
      </c>
      <c r="AU420" s="223" t="s">
        <v>2624</v>
      </c>
    </row>
    <row r="421" spans="2:47" ht="304.5" hidden="1">
      <c r="B421" s="215" t="s">
        <v>3926</v>
      </c>
      <c r="C421" s="216" t="s">
        <v>3927</v>
      </c>
      <c r="D421" s="216" t="s">
        <v>2834</v>
      </c>
      <c r="E421" s="216" t="s">
        <v>2809</v>
      </c>
      <c r="F421" s="216" t="s">
        <v>3928</v>
      </c>
      <c r="G421" s="216" t="s">
        <v>3929</v>
      </c>
      <c r="H421" s="216" t="s">
        <v>2959</v>
      </c>
      <c r="I421" s="216" t="s">
        <v>2623</v>
      </c>
      <c r="J421" s="219">
        <v>208387.1</v>
      </c>
      <c r="K421" s="219">
        <v>184720.5</v>
      </c>
      <c r="L421" s="219">
        <v>151492.20000000001</v>
      </c>
      <c r="M421" s="219">
        <v>165658.9</v>
      </c>
      <c r="N421" s="219">
        <v>266441.90000000002</v>
      </c>
      <c r="O421" s="219">
        <v>241024.9</v>
      </c>
      <c r="P421" s="219">
        <v>299004.5</v>
      </c>
      <c r="Q421" s="219">
        <v>333592.40000000002</v>
      </c>
      <c r="R421" s="217">
        <v>325354</v>
      </c>
      <c r="S421" s="217">
        <v>320435</v>
      </c>
      <c r="T421" s="218">
        <v>302778</v>
      </c>
      <c r="U421" s="218">
        <v>286732</v>
      </c>
      <c r="V421" s="218">
        <v>268681</v>
      </c>
      <c r="W421" s="218">
        <v>256997</v>
      </c>
      <c r="X421" s="218">
        <v>248433</v>
      </c>
      <c r="Y421" s="219" t="s">
        <v>2624</v>
      </c>
      <c r="Z421" s="219" t="s">
        <v>2624</v>
      </c>
      <c r="AA421" s="219" t="s">
        <v>2624</v>
      </c>
      <c r="AB421" s="219" t="s">
        <v>2624</v>
      </c>
      <c r="AC421" s="219" t="s">
        <v>2624</v>
      </c>
      <c r="AD421" s="219" t="s">
        <v>2624</v>
      </c>
      <c r="AE421" s="219" t="s">
        <v>2624</v>
      </c>
      <c r="AF421" s="219" t="s">
        <v>2624</v>
      </c>
      <c r="AG421" s="219" t="s">
        <v>2624</v>
      </c>
      <c r="AH421" s="219" t="s">
        <v>2624</v>
      </c>
      <c r="AI421" s="219" t="s">
        <v>2624</v>
      </c>
      <c r="AJ421" s="219" t="s">
        <v>2624</v>
      </c>
      <c r="AK421" s="219" t="s">
        <v>2624</v>
      </c>
      <c r="AL421" s="219" t="s">
        <v>2624</v>
      </c>
      <c r="AM421" s="219" t="s">
        <v>2624</v>
      </c>
      <c r="AN421" s="219" t="s">
        <v>2624</v>
      </c>
      <c r="AO421" s="219" t="s">
        <v>2624</v>
      </c>
      <c r="AP421" s="219" t="s">
        <v>2624</v>
      </c>
      <c r="AQ421" s="219" t="s">
        <v>2624</v>
      </c>
      <c r="AR421" s="219" t="s">
        <v>2624</v>
      </c>
      <c r="AS421" s="219" t="s">
        <v>2624</v>
      </c>
      <c r="AT421" s="219" t="s">
        <v>2624</v>
      </c>
      <c r="AU421" s="219" t="s">
        <v>2624</v>
      </c>
    </row>
    <row r="422" spans="2:47" ht="304.5" hidden="1">
      <c r="B422" s="220" t="s">
        <v>3930</v>
      </c>
      <c r="C422" s="221" t="s">
        <v>3931</v>
      </c>
      <c r="D422" s="221" t="s">
        <v>2834</v>
      </c>
      <c r="E422" s="221" t="s">
        <v>2809</v>
      </c>
      <c r="F422" s="221" t="s">
        <v>2957</v>
      </c>
      <c r="G422" s="221" t="s">
        <v>3932</v>
      </c>
      <c r="H422" s="221" t="s">
        <v>2959</v>
      </c>
      <c r="I422" s="221" t="s">
        <v>2623</v>
      </c>
      <c r="J422" s="223">
        <v>308473.5</v>
      </c>
      <c r="K422" s="223">
        <v>319657</v>
      </c>
      <c r="L422" s="223">
        <v>313954.90000000002</v>
      </c>
      <c r="M422" s="223">
        <v>322459.40000000002</v>
      </c>
      <c r="N422" s="223">
        <v>374763.8</v>
      </c>
      <c r="O422" s="223">
        <v>375082.4</v>
      </c>
      <c r="P422" s="223">
        <v>391280.8</v>
      </c>
      <c r="Q422" s="223">
        <v>457082.8</v>
      </c>
      <c r="R422" s="222">
        <v>227015</v>
      </c>
      <c r="S422" s="222">
        <v>217342</v>
      </c>
      <c r="T422" s="218">
        <v>245566</v>
      </c>
      <c r="U422" s="218">
        <v>260387</v>
      </c>
      <c r="V422" s="218">
        <v>274926</v>
      </c>
      <c r="W422" s="218">
        <v>280909</v>
      </c>
      <c r="X422" s="218">
        <v>283546</v>
      </c>
      <c r="Y422" s="223" t="s">
        <v>2624</v>
      </c>
      <c r="Z422" s="223" t="s">
        <v>2624</v>
      </c>
      <c r="AA422" s="223" t="s">
        <v>2624</v>
      </c>
      <c r="AB422" s="223" t="s">
        <v>2624</v>
      </c>
      <c r="AC422" s="223" t="s">
        <v>2624</v>
      </c>
      <c r="AD422" s="223" t="s">
        <v>2624</v>
      </c>
      <c r="AE422" s="223" t="s">
        <v>2624</v>
      </c>
      <c r="AF422" s="223" t="s">
        <v>2624</v>
      </c>
      <c r="AG422" s="223" t="s">
        <v>2624</v>
      </c>
      <c r="AH422" s="223" t="s">
        <v>2624</v>
      </c>
      <c r="AI422" s="223" t="s">
        <v>2624</v>
      </c>
      <c r="AJ422" s="223" t="s">
        <v>2624</v>
      </c>
      <c r="AK422" s="223" t="s">
        <v>2624</v>
      </c>
      <c r="AL422" s="223" t="s">
        <v>2624</v>
      </c>
      <c r="AM422" s="223" t="s">
        <v>2624</v>
      </c>
      <c r="AN422" s="223" t="s">
        <v>2624</v>
      </c>
      <c r="AO422" s="223" t="s">
        <v>2624</v>
      </c>
      <c r="AP422" s="223" t="s">
        <v>2624</v>
      </c>
      <c r="AQ422" s="223" t="s">
        <v>2624</v>
      </c>
      <c r="AR422" s="223" t="s">
        <v>2624</v>
      </c>
      <c r="AS422" s="223" t="s">
        <v>2624</v>
      </c>
      <c r="AT422" s="223" t="s">
        <v>2624</v>
      </c>
      <c r="AU422" s="223" t="s">
        <v>2624</v>
      </c>
    </row>
    <row r="423" spans="2:47" ht="304.5" hidden="1">
      <c r="B423" s="215" t="s">
        <v>3933</v>
      </c>
      <c r="C423" s="216" t="s">
        <v>3934</v>
      </c>
      <c r="D423" s="216" t="s">
        <v>2834</v>
      </c>
      <c r="E423" s="216" t="s">
        <v>2809</v>
      </c>
      <c r="F423" s="216" t="s">
        <v>2957</v>
      </c>
      <c r="G423" s="216" t="s">
        <v>3935</v>
      </c>
      <c r="H423" s="216" t="s">
        <v>2959</v>
      </c>
      <c r="I423" s="216" t="s">
        <v>2623</v>
      </c>
      <c r="J423" s="219">
        <v>248663.3</v>
      </c>
      <c r="K423" s="219">
        <v>258946.3</v>
      </c>
      <c r="L423" s="219">
        <v>252671.2</v>
      </c>
      <c r="M423" s="219">
        <v>251207.9</v>
      </c>
      <c r="N423" s="219">
        <v>297793</v>
      </c>
      <c r="O423" s="219">
        <v>304259.5</v>
      </c>
      <c r="P423" s="219">
        <v>294802.90000000002</v>
      </c>
      <c r="Q423" s="219">
        <v>323262.7</v>
      </c>
      <c r="R423" s="217">
        <v>328820</v>
      </c>
      <c r="S423" s="217">
        <v>314809</v>
      </c>
      <c r="T423" s="218">
        <v>355690</v>
      </c>
      <c r="U423" s="218">
        <v>377158</v>
      </c>
      <c r="V423" s="218">
        <v>398216</v>
      </c>
      <c r="W423" s="218">
        <v>406883</v>
      </c>
      <c r="X423" s="218">
        <v>410702</v>
      </c>
      <c r="Y423" s="219" t="s">
        <v>2624</v>
      </c>
      <c r="Z423" s="219" t="s">
        <v>2624</v>
      </c>
      <c r="AA423" s="219" t="s">
        <v>2624</v>
      </c>
      <c r="AB423" s="219" t="s">
        <v>2624</v>
      </c>
      <c r="AC423" s="219" t="s">
        <v>2624</v>
      </c>
      <c r="AD423" s="219" t="s">
        <v>2624</v>
      </c>
      <c r="AE423" s="219" t="s">
        <v>2624</v>
      </c>
      <c r="AF423" s="219" t="s">
        <v>2624</v>
      </c>
      <c r="AG423" s="219" t="s">
        <v>2624</v>
      </c>
      <c r="AH423" s="219" t="s">
        <v>2624</v>
      </c>
      <c r="AI423" s="219" t="s">
        <v>2624</v>
      </c>
      <c r="AJ423" s="219" t="s">
        <v>2624</v>
      </c>
      <c r="AK423" s="219" t="s">
        <v>2624</v>
      </c>
      <c r="AL423" s="219" t="s">
        <v>2624</v>
      </c>
      <c r="AM423" s="219" t="s">
        <v>2624</v>
      </c>
      <c r="AN423" s="219" t="s">
        <v>2624</v>
      </c>
      <c r="AO423" s="219" t="s">
        <v>2624</v>
      </c>
      <c r="AP423" s="219" t="s">
        <v>2624</v>
      </c>
      <c r="AQ423" s="219" t="s">
        <v>2624</v>
      </c>
      <c r="AR423" s="219" t="s">
        <v>2624</v>
      </c>
      <c r="AS423" s="219" t="s">
        <v>2624</v>
      </c>
      <c r="AT423" s="219" t="s">
        <v>2624</v>
      </c>
      <c r="AU423" s="219" t="s">
        <v>2624</v>
      </c>
    </row>
    <row r="424" spans="2:47" ht="304.5" hidden="1">
      <c r="B424" s="220" t="s">
        <v>3936</v>
      </c>
      <c r="C424" s="221" t="s">
        <v>3937</v>
      </c>
      <c r="D424" s="221" t="s">
        <v>2834</v>
      </c>
      <c r="E424" s="221" t="s">
        <v>2809</v>
      </c>
      <c r="F424" s="221" t="s">
        <v>3938</v>
      </c>
      <c r="G424" s="221" t="s">
        <v>3939</v>
      </c>
      <c r="H424" s="221" t="s">
        <v>2959</v>
      </c>
      <c r="I424" s="221" t="s">
        <v>2623</v>
      </c>
      <c r="J424" s="223">
        <v>916731.5</v>
      </c>
      <c r="K424" s="223">
        <v>931035.8</v>
      </c>
      <c r="L424" s="223">
        <v>920195.8</v>
      </c>
      <c r="M424" s="223">
        <v>937629</v>
      </c>
      <c r="N424" s="223">
        <v>1147732.2</v>
      </c>
      <c r="O424" s="223">
        <v>1136375.7</v>
      </c>
      <c r="P424" s="223">
        <v>1214150.1000000001</v>
      </c>
      <c r="Q424" s="223">
        <v>1421981.6</v>
      </c>
      <c r="R424" s="222">
        <v>1446426</v>
      </c>
      <c r="S424" s="222">
        <v>1384796</v>
      </c>
      <c r="T424" s="218">
        <v>1564626</v>
      </c>
      <c r="U424" s="218">
        <v>1659057</v>
      </c>
      <c r="V424" s="218">
        <v>1751691</v>
      </c>
      <c r="W424" s="218">
        <v>1789814</v>
      </c>
      <c r="X424" s="218">
        <v>1806615</v>
      </c>
      <c r="Y424" s="223" t="s">
        <v>2624</v>
      </c>
      <c r="Z424" s="223" t="s">
        <v>2624</v>
      </c>
      <c r="AA424" s="223" t="s">
        <v>2624</v>
      </c>
      <c r="AB424" s="223" t="s">
        <v>2624</v>
      </c>
      <c r="AC424" s="223" t="s">
        <v>2624</v>
      </c>
      <c r="AD424" s="223" t="s">
        <v>2624</v>
      </c>
      <c r="AE424" s="223" t="s">
        <v>2624</v>
      </c>
      <c r="AF424" s="223" t="s">
        <v>2624</v>
      </c>
      <c r="AG424" s="223" t="s">
        <v>2624</v>
      </c>
      <c r="AH424" s="223" t="s">
        <v>2624</v>
      </c>
      <c r="AI424" s="223" t="s">
        <v>2624</v>
      </c>
      <c r="AJ424" s="223" t="s">
        <v>2624</v>
      </c>
      <c r="AK424" s="223" t="s">
        <v>2624</v>
      </c>
      <c r="AL424" s="223" t="s">
        <v>2624</v>
      </c>
      <c r="AM424" s="223" t="s">
        <v>2624</v>
      </c>
      <c r="AN424" s="223" t="s">
        <v>2624</v>
      </c>
      <c r="AO424" s="223" t="s">
        <v>2624</v>
      </c>
      <c r="AP424" s="223" t="s">
        <v>2624</v>
      </c>
      <c r="AQ424" s="223" t="s">
        <v>2624</v>
      </c>
      <c r="AR424" s="223" t="s">
        <v>2624</v>
      </c>
      <c r="AS424" s="223" t="s">
        <v>2624</v>
      </c>
      <c r="AT424" s="223" t="s">
        <v>2624</v>
      </c>
      <c r="AU424" s="223" t="s">
        <v>2624</v>
      </c>
    </row>
    <row r="425" spans="2:47" ht="304.5" hidden="1">
      <c r="B425" s="215" t="s">
        <v>3940</v>
      </c>
      <c r="C425" s="216" t="s">
        <v>3941</v>
      </c>
      <c r="D425" s="216" t="s">
        <v>2834</v>
      </c>
      <c r="E425" s="216" t="s">
        <v>2809</v>
      </c>
      <c r="F425" s="216" t="s">
        <v>2957</v>
      </c>
      <c r="G425" s="216" t="s">
        <v>3942</v>
      </c>
      <c r="H425" s="216" t="s">
        <v>2959</v>
      </c>
      <c r="I425" s="216" t="s">
        <v>2623</v>
      </c>
      <c r="J425" s="219">
        <v>31591.4</v>
      </c>
      <c r="K425" s="219">
        <v>37704.300000000003</v>
      </c>
      <c r="L425" s="219">
        <v>45300.9</v>
      </c>
      <c r="M425" s="219">
        <v>49545</v>
      </c>
      <c r="N425" s="219">
        <v>60904.6</v>
      </c>
      <c r="O425" s="219">
        <v>61040.2</v>
      </c>
      <c r="P425" s="219">
        <v>62433</v>
      </c>
      <c r="Q425" s="219">
        <v>76642.3</v>
      </c>
      <c r="R425" s="217">
        <v>78944</v>
      </c>
      <c r="S425" s="217">
        <v>74950</v>
      </c>
      <c r="T425" s="218">
        <v>88857</v>
      </c>
      <c r="U425" s="218">
        <v>96637</v>
      </c>
      <c r="V425" s="218">
        <v>104431</v>
      </c>
      <c r="W425" s="218">
        <v>107938</v>
      </c>
      <c r="X425" s="218">
        <v>109724</v>
      </c>
      <c r="Y425" s="219" t="s">
        <v>2624</v>
      </c>
      <c r="Z425" s="219" t="s">
        <v>2624</v>
      </c>
      <c r="AA425" s="219" t="s">
        <v>2624</v>
      </c>
      <c r="AB425" s="219" t="s">
        <v>2624</v>
      </c>
      <c r="AC425" s="219" t="s">
        <v>2624</v>
      </c>
      <c r="AD425" s="219" t="s">
        <v>2624</v>
      </c>
      <c r="AE425" s="219" t="s">
        <v>2624</v>
      </c>
      <c r="AF425" s="219" t="s">
        <v>2624</v>
      </c>
      <c r="AG425" s="219" t="s">
        <v>2624</v>
      </c>
      <c r="AH425" s="219" t="s">
        <v>2624</v>
      </c>
      <c r="AI425" s="219" t="s">
        <v>2624</v>
      </c>
      <c r="AJ425" s="219" t="s">
        <v>2624</v>
      </c>
      <c r="AK425" s="219" t="s">
        <v>2624</v>
      </c>
      <c r="AL425" s="219" t="s">
        <v>2624</v>
      </c>
      <c r="AM425" s="219" t="s">
        <v>2624</v>
      </c>
      <c r="AN425" s="219" t="s">
        <v>2624</v>
      </c>
      <c r="AO425" s="219" t="s">
        <v>2624</v>
      </c>
      <c r="AP425" s="219" t="s">
        <v>2624</v>
      </c>
      <c r="AQ425" s="219" t="s">
        <v>2624</v>
      </c>
      <c r="AR425" s="219" t="s">
        <v>2624</v>
      </c>
      <c r="AS425" s="219" t="s">
        <v>2624</v>
      </c>
      <c r="AT425" s="219" t="s">
        <v>2624</v>
      </c>
      <c r="AU425" s="219" t="s">
        <v>2624</v>
      </c>
    </row>
    <row r="426" spans="2:47" ht="304.5" hidden="1">
      <c r="B426" s="220" t="s">
        <v>3943</v>
      </c>
      <c r="C426" s="221" t="s">
        <v>3944</v>
      </c>
      <c r="D426" s="221" t="s">
        <v>2834</v>
      </c>
      <c r="E426" s="221" t="s">
        <v>2809</v>
      </c>
      <c r="F426" s="221" t="s">
        <v>2957</v>
      </c>
      <c r="G426" s="221" t="s">
        <v>3945</v>
      </c>
      <c r="H426" s="221" t="s">
        <v>2959</v>
      </c>
      <c r="I426" s="221" t="s">
        <v>2623</v>
      </c>
      <c r="J426" s="223">
        <v>25158</v>
      </c>
      <c r="K426" s="223">
        <v>24839.5</v>
      </c>
      <c r="L426" s="223">
        <v>25922.400000000001</v>
      </c>
      <c r="M426" s="223">
        <v>27668.9</v>
      </c>
      <c r="N426" s="223">
        <v>32569.9</v>
      </c>
      <c r="O426" s="223">
        <v>38980.400000000001</v>
      </c>
      <c r="P426" s="223">
        <v>39507.9</v>
      </c>
      <c r="Q426" s="223">
        <v>42618</v>
      </c>
      <c r="R426" s="222">
        <v>43898</v>
      </c>
      <c r="S426" s="222">
        <v>41677</v>
      </c>
      <c r="T426" s="218">
        <v>49410</v>
      </c>
      <c r="U426" s="218">
        <v>53736</v>
      </c>
      <c r="V426" s="218">
        <v>58070</v>
      </c>
      <c r="W426" s="218">
        <v>60020</v>
      </c>
      <c r="X426" s="218">
        <v>61014</v>
      </c>
      <c r="Y426" s="223" t="s">
        <v>2624</v>
      </c>
      <c r="Z426" s="223" t="s">
        <v>2624</v>
      </c>
      <c r="AA426" s="223" t="s">
        <v>2624</v>
      </c>
      <c r="AB426" s="223" t="s">
        <v>2624</v>
      </c>
      <c r="AC426" s="223" t="s">
        <v>2624</v>
      </c>
      <c r="AD426" s="223" t="s">
        <v>2624</v>
      </c>
      <c r="AE426" s="223" t="s">
        <v>2624</v>
      </c>
      <c r="AF426" s="223" t="s">
        <v>2624</v>
      </c>
      <c r="AG426" s="223" t="s">
        <v>2624</v>
      </c>
      <c r="AH426" s="223" t="s">
        <v>2624</v>
      </c>
      <c r="AI426" s="223" t="s">
        <v>2624</v>
      </c>
      <c r="AJ426" s="223" t="s">
        <v>2624</v>
      </c>
      <c r="AK426" s="223" t="s">
        <v>2624</v>
      </c>
      <c r="AL426" s="223" t="s">
        <v>2624</v>
      </c>
      <c r="AM426" s="223" t="s">
        <v>2624</v>
      </c>
      <c r="AN426" s="223" t="s">
        <v>2624</v>
      </c>
      <c r="AO426" s="223" t="s">
        <v>2624</v>
      </c>
      <c r="AP426" s="223" t="s">
        <v>2624</v>
      </c>
      <c r="AQ426" s="223" t="s">
        <v>2624</v>
      </c>
      <c r="AR426" s="223" t="s">
        <v>2624</v>
      </c>
      <c r="AS426" s="223" t="s">
        <v>2624</v>
      </c>
      <c r="AT426" s="223" t="s">
        <v>2624</v>
      </c>
      <c r="AU426" s="223" t="s">
        <v>2624</v>
      </c>
    </row>
    <row r="427" spans="2:47" ht="304.5" hidden="1">
      <c r="B427" s="215" t="s">
        <v>3946</v>
      </c>
      <c r="C427" s="216" t="s">
        <v>3947</v>
      </c>
      <c r="D427" s="216" t="s">
        <v>2834</v>
      </c>
      <c r="E427" s="216" t="s">
        <v>2809</v>
      </c>
      <c r="F427" s="216" t="s">
        <v>2957</v>
      </c>
      <c r="G427" s="216" t="s">
        <v>3948</v>
      </c>
      <c r="H427" s="216" t="s">
        <v>2959</v>
      </c>
      <c r="I427" s="216" t="s">
        <v>2623</v>
      </c>
      <c r="J427" s="219">
        <v>10639.9</v>
      </c>
      <c r="K427" s="219">
        <v>14329.7</v>
      </c>
      <c r="L427" s="219">
        <v>13033.5</v>
      </c>
      <c r="M427" s="219">
        <v>13065.8</v>
      </c>
      <c r="N427" s="219">
        <v>12817.4</v>
      </c>
      <c r="O427" s="219">
        <v>8380.2999999999993</v>
      </c>
      <c r="P427" s="219">
        <v>2702.5</v>
      </c>
      <c r="Q427" s="219">
        <v>2978.2</v>
      </c>
      <c r="R427" s="217">
        <v>3068</v>
      </c>
      <c r="S427" s="217">
        <v>2912</v>
      </c>
      <c r="T427" s="218">
        <v>3453</v>
      </c>
      <c r="U427" s="218">
        <v>3755</v>
      </c>
      <c r="V427" s="218">
        <v>4058</v>
      </c>
      <c r="W427" s="218">
        <v>4194</v>
      </c>
      <c r="X427" s="218">
        <v>4264</v>
      </c>
      <c r="Y427" s="219" t="s">
        <v>2624</v>
      </c>
      <c r="Z427" s="219" t="s">
        <v>2624</v>
      </c>
      <c r="AA427" s="219" t="s">
        <v>2624</v>
      </c>
      <c r="AB427" s="219" t="s">
        <v>2624</v>
      </c>
      <c r="AC427" s="219" t="s">
        <v>2624</v>
      </c>
      <c r="AD427" s="219" t="s">
        <v>2624</v>
      </c>
      <c r="AE427" s="219" t="s">
        <v>2624</v>
      </c>
      <c r="AF427" s="219" t="s">
        <v>2624</v>
      </c>
      <c r="AG427" s="219" t="s">
        <v>2624</v>
      </c>
      <c r="AH427" s="219" t="s">
        <v>2624</v>
      </c>
      <c r="AI427" s="219" t="s">
        <v>2624</v>
      </c>
      <c r="AJ427" s="219" t="s">
        <v>2624</v>
      </c>
      <c r="AK427" s="219" t="s">
        <v>2624</v>
      </c>
      <c r="AL427" s="219" t="s">
        <v>2624</v>
      </c>
      <c r="AM427" s="219" t="s">
        <v>2624</v>
      </c>
      <c r="AN427" s="219" t="s">
        <v>2624</v>
      </c>
      <c r="AO427" s="219" t="s">
        <v>2624</v>
      </c>
      <c r="AP427" s="219" t="s">
        <v>2624</v>
      </c>
      <c r="AQ427" s="219" t="s">
        <v>2624</v>
      </c>
      <c r="AR427" s="219" t="s">
        <v>2624</v>
      </c>
      <c r="AS427" s="219" t="s">
        <v>2624</v>
      </c>
      <c r="AT427" s="219" t="s">
        <v>2624</v>
      </c>
      <c r="AU427" s="219" t="s">
        <v>2624</v>
      </c>
    </row>
    <row r="428" spans="2:47" ht="304.5" hidden="1">
      <c r="B428" s="220" t="s">
        <v>3949</v>
      </c>
      <c r="C428" s="221" t="s">
        <v>3950</v>
      </c>
      <c r="D428" s="221" t="s">
        <v>2834</v>
      </c>
      <c r="E428" s="221" t="s">
        <v>2809</v>
      </c>
      <c r="F428" s="221" t="s">
        <v>2957</v>
      </c>
      <c r="G428" s="221" t="s">
        <v>3951</v>
      </c>
      <c r="H428" s="221" t="s">
        <v>2959</v>
      </c>
      <c r="I428" s="221" t="s">
        <v>2623</v>
      </c>
      <c r="J428" s="223">
        <v>92797.4</v>
      </c>
      <c r="K428" s="223">
        <v>94095.8</v>
      </c>
      <c r="L428" s="223">
        <v>89892.7</v>
      </c>
      <c r="M428" s="223">
        <v>88248.8</v>
      </c>
      <c r="N428" s="223">
        <v>100382.5</v>
      </c>
      <c r="O428" s="223">
        <v>104351</v>
      </c>
      <c r="P428" s="223">
        <v>99329.4</v>
      </c>
      <c r="Q428" s="223">
        <v>110453.1</v>
      </c>
      <c r="R428" s="222">
        <v>115376</v>
      </c>
      <c r="S428" s="222">
        <v>109540</v>
      </c>
      <c r="T428" s="218">
        <v>129864</v>
      </c>
      <c r="U428" s="218">
        <v>141234</v>
      </c>
      <c r="V428" s="218">
        <v>152625</v>
      </c>
      <c r="W428" s="218">
        <v>157751</v>
      </c>
      <c r="X428" s="218">
        <v>160361</v>
      </c>
      <c r="Y428" s="223" t="s">
        <v>2624</v>
      </c>
      <c r="Z428" s="223" t="s">
        <v>2624</v>
      </c>
      <c r="AA428" s="223" t="s">
        <v>2624</v>
      </c>
      <c r="AB428" s="223" t="s">
        <v>2624</v>
      </c>
      <c r="AC428" s="223" t="s">
        <v>2624</v>
      </c>
      <c r="AD428" s="223" t="s">
        <v>2624</v>
      </c>
      <c r="AE428" s="223" t="s">
        <v>2624</v>
      </c>
      <c r="AF428" s="223" t="s">
        <v>2624</v>
      </c>
      <c r="AG428" s="223" t="s">
        <v>2624</v>
      </c>
      <c r="AH428" s="223" t="s">
        <v>2624</v>
      </c>
      <c r="AI428" s="223" t="s">
        <v>2624</v>
      </c>
      <c r="AJ428" s="223" t="s">
        <v>2624</v>
      </c>
      <c r="AK428" s="223" t="s">
        <v>2624</v>
      </c>
      <c r="AL428" s="223" t="s">
        <v>2624</v>
      </c>
      <c r="AM428" s="223" t="s">
        <v>2624</v>
      </c>
      <c r="AN428" s="223" t="s">
        <v>2624</v>
      </c>
      <c r="AO428" s="223" t="s">
        <v>2624</v>
      </c>
      <c r="AP428" s="223" t="s">
        <v>2624</v>
      </c>
      <c r="AQ428" s="223" t="s">
        <v>2624</v>
      </c>
      <c r="AR428" s="223" t="s">
        <v>2624</v>
      </c>
      <c r="AS428" s="223" t="s">
        <v>2624</v>
      </c>
      <c r="AT428" s="223" t="s">
        <v>2624</v>
      </c>
      <c r="AU428" s="223" t="s">
        <v>2624</v>
      </c>
    </row>
    <row r="429" spans="2:47" ht="304.5" hidden="1">
      <c r="B429" s="215" t="s">
        <v>3952</v>
      </c>
      <c r="C429" s="216" t="s">
        <v>3953</v>
      </c>
      <c r="D429" s="216" t="s">
        <v>2834</v>
      </c>
      <c r="E429" s="216" t="s">
        <v>2809</v>
      </c>
      <c r="F429" s="216" t="s">
        <v>2957</v>
      </c>
      <c r="G429" s="216" t="s">
        <v>3954</v>
      </c>
      <c r="H429" s="216" t="s">
        <v>2959</v>
      </c>
      <c r="I429" s="216" t="s">
        <v>2623</v>
      </c>
      <c r="J429" s="219">
        <v>546423.1</v>
      </c>
      <c r="K429" s="219">
        <v>574888.5</v>
      </c>
      <c r="L429" s="219">
        <v>593909.6</v>
      </c>
      <c r="M429" s="219">
        <v>592603</v>
      </c>
      <c r="N429" s="219">
        <v>672922.5</v>
      </c>
      <c r="O429" s="219">
        <v>682206.1</v>
      </c>
      <c r="P429" s="219">
        <v>710694.8</v>
      </c>
      <c r="Q429" s="219">
        <v>854138.3</v>
      </c>
      <c r="R429" s="217">
        <v>879787</v>
      </c>
      <c r="S429" s="217">
        <v>835282</v>
      </c>
      <c r="T429" s="218">
        <v>990264</v>
      </c>
      <c r="U429" s="218">
        <v>1076964</v>
      </c>
      <c r="V429" s="218">
        <v>1163826</v>
      </c>
      <c r="W429" s="218">
        <v>1202913</v>
      </c>
      <c r="X429" s="218">
        <v>1222819</v>
      </c>
      <c r="Y429" s="219" t="s">
        <v>2624</v>
      </c>
      <c r="Z429" s="219" t="s">
        <v>2624</v>
      </c>
      <c r="AA429" s="219" t="s">
        <v>2624</v>
      </c>
      <c r="AB429" s="219" t="s">
        <v>2624</v>
      </c>
      <c r="AC429" s="219" t="s">
        <v>2624</v>
      </c>
      <c r="AD429" s="219" t="s">
        <v>2624</v>
      </c>
      <c r="AE429" s="219" t="s">
        <v>2624</v>
      </c>
      <c r="AF429" s="219" t="s">
        <v>2624</v>
      </c>
      <c r="AG429" s="219" t="s">
        <v>2624</v>
      </c>
      <c r="AH429" s="219" t="s">
        <v>2624</v>
      </c>
      <c r="AI429" s="219" t="s">
        <v>2624</v>
      </c>
      <c r="AJ429" s="219" t="s">
        <v>2624</v>
      </c>
      <c r="AK429" s="219" t="s">
        <v>2624</v>
      </c>
      <c r="AL429" s="219" t="s">
        <v>2624</v>
      </c>
      <c r="AM429" s="219" t="s">
        <v>2624</v>
      </c>
      <c r="AN429" s="219" t="s">
        <v>2624</v>
      </c>
      <c r="AO429" s="219" t="s">
        <v>2624</v>
      </c>
      <c r="AP429" s="219" t="s">
        <v>2624</v>
      </c>
      <c r="AQ429" s="219" t="s">
        <v>2624</v>
      </c>
      <c r="AR429" s="219" t="s">
        <v>2624</v>
      </c>
      <c r="AS429" s="219" t="s">
        <v>2624</v>
      </c>
      <c r="AT429" s="219" t="s">
        <v>2624</v>
      </c>
      <c r="AU429" s="219" t="s">
        <v>2624</v>
      </c>
    </row>
    <row r="430" spans="2:47" ht="304.5" hidden="1">
      <c r="B430" s="220" t="s">
        <v>3955</v>
      </c>
      <c r="C430" s="221" t="s">
        <v>3956</v>
      </c>
      <c r="D430" s="221" t="s">
        <v>2834</v>
      </c>
      <c r="E430" s="221" t="s">
        <v>2809</v>
      </c>
      <c r="F430" s="221" t="s">
        <v>2957</v>
      </c>
      <c r="G430" s="221" t="s">
        <v>3957</v>
      </c>
      <c r="H430" s="221" t="s">
        <v>2959</v>
      </c>
      <c r="I430" s="221" t="s">
        <v>2623</v>
      </c>
      <c r="J430" s="223">
        <v>708344.5</v>
      </c>
      <c r="K430" s="223">
        <v>746315.2</v>
      </c>
      <c r="L430" s="223">
        <v>768703.6</v>
      </c>
      <c r="M430" s="223">
        <v>771970</v>
      </c>
      <c r="N430" s="223">
        <v>881290.3</v>
      </c>
      <c r="O430" s="223">
        <v>895350.9</v>
      </c>
      <c r="P430" s="223">
        <v>915145.6</v>
      </c>
      <c r="Q430" s="223">
        <v>1088389.2</v>
      </c>
      <c r="R430" s="222">
        <v>1121072</v>
      </c>
      <c r="S430" s="222">
        <v>1064362</v>
      </c>
      <c r="T430" s="218">
        <v>1261848</v>
      </c>
      <c r="U430" s="218">
        <v>1372325</v>
      </c>
      <c r="V430" s="218">
        <v>1483010</v>
      </c>
      <c r="W430" s="218">
        <v>1532817</v>
      </c>
      <c r="X430" s="218">
        <v>1558182</v>
      </c>
      <c r="Y430" s="223" t="s">
        <v>2624</v>
      </c>
      <c r="Z430" s="223" t="s">
        <v>2624</v>
      </c>
      <c r="AA430" s="223" t="s">
        <v>2624</v>
      </c>
      <c r="AB430" s="223" t="s">
        <v>2624</v>
      </c>
      <c r="AC430" s="223" t="s">
        <v>2624</v>
      </c>
      <c r="AD430" s="223" t="s">
        <v>2624</v>
      </c>
      <c r="AE430" s="223" t="s">
        <v>2624</v>
      </c>
      <c r="AF430" s="223" t="s">
        <v>2624</v>
      </c>
      <c r="AG430" s="223" t="s">
        <v>2624</v>
      </c>
      <c r="AH430" s="223" t="s">
        <v>2624</v>
      </c>
      <c r="AI430" s="223" t="s">
        <v>2624</v>
      </c>
      <c r="AJ430" s="223" t="s">
        <v>2624</v>
      </c>
      <c r="AK430" s="223" t="s">
        <v>2624</v>
      </c>
      <c r="AL430" s="223" t="s">
        <v>2624</v>
      </c>
      <c r="AM430" s="223" t="s">
        <v>2624</v>
      </c>
      <c r="AN430" s="223" t="s">
        <v>2624</v>
      </c>
      <c r="AO430" s="223" t="s">
        <v>2624</v>
      </c>
      <c r="AP430" s="223" t="s">
        <v>2624</v>
      </c>
      <c r="AQ430" s="223" t="s">
        <v>2624</v>
      </c>
      <c r="AR430" s="223" t="s">
        <v>2624</v>
      </c>
      <c r="AS430" s="223" t="s">
        <v>2624</v>
      </c>
      <c r="AT430" s="223" t="s">
        <v>2624</v>
      </c>
      <c r="AU430" s="223" t="s">
        <v>2624</v>
      </c>
    </row>
    <row r="431" spans="2:47" ht="31.5" hidden="1">
      <c r="B431" s="215" t="s">
        <v>3958</v>
      </c>
      <c r="C431" s="216" t="s">
        <v>3959</v>
      </c>
      <c r="D431" s="216" t="s">
        <v>2619</v>
      </c>
      <c r="E431" s="216" t="s">
        <v>2619</v>
      </c>
      <c r="F431" s="216" t="s">
        <v>2895</v>
      </c>
      <c r="G431" s="216" t="s">
        <v>3960</v>
      </c>
      <c r="H431" s="216" t="s">
        <v>2619</v>
      </c>
      <c r="I431" s="216" t="s">
        <v>2623</v>
      </c>
      <c r="J431" s="219">
        <v>14.977</v>
      </c>
      <c r="K431" s="219">
        <v>15.225</v>
      </c>
      <c r="L431" s="219">
        <v>15.084</v>
      </c>
      <c r="M431" s="219">
        <v>15.24</v>
      </c>
      <c r="N431" s="219">
        <v>15.419</v>
      </c>
      <c r="O431" s="219">
        <v>16.052</v>
      </c>
      <c r="P431" s="219">
        <v>17.077999999999999</v>
      </c>
      <c r="Q431" s="219">
        <v>18.039000000000001</v>
      </c>
      <c r="R431" s="219">
        <v>18.16</v>
      </c>
      <c r="S431" s="217">
        <v>19.8</v>
      </c>
      <c r="T431" s="218">
        <v>19.5</v>
      </c>
      <c r="U431" s="218">
        <v>19.3</v>
      </c>
      <c r="V431" s="218">
        <v>19.3</v>
      </c>
      <c r="W431" s="218">
        <v>19.100000000000001</v>
      </c>
      <c r="X431" s="218">
        <v>19</v>
      </c>
      <c r="Y431" s="218">
        <v>19.100000000000001</v>
      </c>
      <c r="Z431" s="218">
        <v>19.2</v>
      </c>
      <c r="AA431" s="218">
        <v>19.3</v>
      </c>
      <c r="AB431" s="218">
        <v>19.3</v>
      </c>
      <c r="AC431" s="218">
        <v>19.3</v>
      </c>
      <c r="AD431" s="218">
        <v>19.3</v>
      </c>
      <c r="AE431" s="218">
        <v>19.2</v>
      </c>
      <c r="AF431" s="218">
        <v>19.100000000000001</v>
      </c>
      <c r="AG431" s="218">
        <v>19.100000000000001</v>
      </c>
      <c r="AH431" s="218">
        <v>19</v>
      </c>
      <c r="AI431" s="218">
        <v>18.899999999999999</v>
      </c>
      <c r="AJ431" s="218">
        <v>18.8</v>
      </c>
      <c r="AK431" s="218">
        <v>18.7</v>
      </c>
      <c r="AL431" s="218">
        <v>18.600000000000001</v>
      </c>
      <c r="AM431" s="218">
        <v>18.600000000000001</v>
      </c>
      <c r="AN431" s="218">
        <v>18.5</v>
      </c>
      <c r="AO431" s="218">
        <v>18.5</v>
      </c>
      <c r="AP431" s="218">
        <v>18.5</v>
      </c>
      <c r="AQ431" s="218">
        <v>18.5</v>
      </c>
      <c r="AR431" s="218">
        <v>18.600000000000001</v>
      </c>
      <c r="AS431" s="218">
        <v>18.7</v>
      </c>
      <c r="AT431" s="218">
        <v>18.8</v>
      </c>
      <c r="AU431" s="218">
        <v>18.899999999999999</v>
      </c>
    </row>
    <row r="432" spans="2:47" ht="31.5" hidden="1">
      <c r="B432" s="220" t="s">
        <v>3961</v>
      </c>
      <c r="C432" s="221" t="s">
        <v>3962</v>
      </c>
      <c r="D432" s="221" t="s">
        <v>2619</v>
      </c>
      <c r="E432" s="221" t="s">
        <v>2619</v>
      </c>
      <c r="F432" s="221" t="s">
        <v>2895</v>
      </c>
      <c r="G432" s="221" t="s">
        <v>3963</v>
      </c>
      <c r="H432" s="221" t="s">
        <v>2619</v>
      </c>
      <c r="I432" s="221" t="s">
        <v>2623</v>
      </c>
      <c r="J432" s="223">
        <v>4.7830000000000004</v>
      </c>
      <c r="K432" s="223">
        <v>4.2699999999999996</v>
      </c>
      <c r="L432" s="223">
        <v>3.8140000000000001</v>
      </c>
      <c r="M432" s="223">
        <v>4.4279999999999999</v>
      </c>
      <c r="N432" s="223">
        <v>3.931</v>
      </c>
      <c r="O432" s="223">
        <v>5.3289999999999997</v>
      </c>
      <c r="P432" s="223">
        <v>6.4</v>
      </c>
      <c r="Q432" s="223">
        <v>5.0919999999999996</v>
      </c>
      <c r="R432" s="223">
        <v>5.633</v>
      </c>
      <c r="S432" s="222">
        <v>3.7</v>
      </c>
      <c r="T432" s="218">
        <v>3.5</v>
      </c>
      <c r="U432" s="218">
        <v>3.7</v>
      </c>
      <c r="V432" s="218">
        <v>4.0999999999999996</v>
      </c>
      <c r="W432" s="218">
        <v>4</v>
      </c>
      <c r="X432" s="218">
        <v>4.2</v>
      </c>
      <c r="Y432" s="218">
        <v>3.6</v>
      </c>
      <c r="Z432" s="218">
        <v>3.1</v>
      </c>
      <c r="AA432" s="218">
        <v>2.7</v>
      </c>
      <c r="AB432" s="218">
        <v>2.4</v>
      </c>
      <c r="AC432" s="218">
        <v>2.2000000000000002</v>
      </c>
      <c r="AD432" s="218">
        <v>1.9</v>
      </c>
      <c r="AE432" s="218">
        <v>1.8</v>
      </c>
      <c r="AF432" s="218">
        <v>1.6</v>
      </c>
      <c r="AG432" s="218">
        <v>1.5</v>
      </c>
      <c r="AH432" s="218">
        <v>1.5</v>
      </c>
      <c r="AI432" s="218">
        <v>1.4</v>
      </c>
      <c r="AJ432" s="218">
        <v>1.4</v>
      </c>
      <c r="AK432" s="218">
        <v>1.4</v>
      </c>
      <c r="AL432" s="218">
        <v>1.4</v>
      </c>
      <c r="AM432" s="218">
        <v>1.5</v>
      </c>
      <c r="AN432" s="218">
        <v>1.5</v>
      </c>
      <c r="AO432" s="218">
        <v>1.6</v>
      </c>
      <c r="AP432" s="218">
        <v>1.6</v>
      </c>
      <c r="AQ432" s="218">
        <v>1.7</v>
      </c>
      <c r="AR432" s="218">
        <v>1.8</v>
      </c>
      <c r="AS432" s="218">
        <v>1.9</v>
      </c>
      <c r="AT432" s="218">
        <v>2</v>
      </c>
      <c r="AU432" s="218">
        <v>2</v>
      </c>
    </row>
    <row r="433" spans="2:47" ht="31.5" hidden="1">
      <c r="B433" s="215" t="s">
        <v>3964</v>
      </c>
      <c r="C433" s="216" t="s">
        <v>3965</v>
      </c>
      <c r="D433" s="216" t="s">
        <v>2619</v>
      </c>
      <c r="E433" s="216" t="s">
        <v>2619</v>
      </c>
      <c r="F433" s="216" t="s">
        <v>2776</v>
      </c>
      <c r="G433" s="216" t="s">
        <v>3966</v>
      </c>
      <c r="H433" s="216" t="s">
        <v>2619</v>
      </c>
      <c r="I433" s="216" t="s">
        <v>2623</v>
      </c>
      <c r="J433" s="219">
        <v>1.427</v>
      </c>
      <c r="K433" s="219">
        <v>1.532</v>
      </c>
      <c r="L433" s="219">
        <v>1.236</v>
      </c>
      <c r="M433" s="219">
        <v>1.583</v>
      </c>
      <c r="N433" s="219">
        <v>2.6549999999999998</v>
      </c>
      <c r="O433" s="219">
        <v>2.202</v>
      </c>
      <c r="P433" s="219">
        <v>1.379</v>
      </c>
      <c r="Q433" s="219">
        <v>1.36</v>
      </c>
      <c r="R433" s="219">
        <v>1.732</v>
      </c>
      <c r="S433" s="217">
        <v>9.9</v>
      </c>
      <c r="T433" s="218">
        <v>-2</v>
      </c>
      <c r="U433" s="218">
        <v>-2.2999999999999998</v>
      </c>
      <c r="V433" s="218">
        <v>-0.9</v>
      </c>
      <c r="W433" s="218">
        <v>-1.5</v>
      </c>
      <c r="X433" s="218">
        <v>-1.5</v>
      </c>
      <c r="Y433" s="218">
        <v>2</v>
      </c>
      <c r="Z433" s="218">
        <v>2</v>
      </c>
      <c r="AA433" s="218">
        <v>2</v>
      </c>
      <c r="AB433" s="218">
        <v>2</v>
      </c>
      <c r="AC433" s="218">
        <v>2</v>
      </c>
      <c r="AD433" s="218">
        <v>2.1</v>
      </c>
      <c r="AE433" s="218">
        <v>1.9</v>
      </c>
      <c r="AF433" s="218">
        <v>1.8</v>
      </c>
      <c r="AG433" s="218">
        <v>2</v>
      </c>
      <c r="AH433" s="218">
        <v>2</v>
      </c>
      <c r="AI433" s="218">
        <v>2</v>
      </c>
      <c r="AJ433" s="218">
        <v>1.9</v>
      </c>
      <c r="AK433" s="218">
        <v>1.8</v>
      </c>
      <c r="AL433" s="218">
        <v>1.8</v>
      </c>
      <c r="AM433" s="218">
        <v>1.8</v>
      </c>
      <c r="AN433" s="218">
        <v>1.8</v>
      </c>
      <c r="AO433" s="218">
        <v>1.8</v>
      </c>
      <c r="AP433" s="218">
        <v>1.8</v>
      </c>
      <c r="AQ433" s="218">
        <v>1.8</v>
      </c>
      <c r="AR433" s="218">
        <v>1.8</v>
      </c>
      <c r="AS433" s="218">
        <v>1.8</v>
      </c>
      <c r="AT433" s="218">
        <v>1.8</v>
      </c>
      <c r="AU433" s="218">
        <v>1.8</v>
      </c>
    </row>
    <row r="434" spans="2:47" ht="31.5" hidden="1">
      <c r="B434" s="220" t="s">
        <v>3967</v>
      </c>
      <c r="C434" s="221" t="s">
        <v>3968</v>
      </c>
      <c r="D434" s="221" t="s">
        <v>2619</v>
      </c>
      <c r="E434" s="221" t="s">
        <v>2619</v>
      </c>
      <c r="F434" s="221" t="s">
        <v>2776</v>
      </c>
      <c r="G434" s="221" t="s">
        <v>3969</v>
      </c>
      <c r="H434" s="221" t="s">
        <v>2619</v>
      </c>
      <c r="I434" s="221" t="s">
        <v>2623</v>
      </c>
      <c r="J434" s="223">
        <v>106.539</v>
      </c>
      <c r="K434" s="223">
        <v>108.17100000000001</v>
      </c>
      <c r="L434" s="223">
        <v>109.508</v>
      </c>
      <c r="M434" s="223">
        <v>111.241</v>
      </c>
      <c r="N434" s="223">
        <v>114.19499999999999</v>
      </c>
      <c r="O434" s="223">
        <v>116.71</v>
      </c>
      <c r="P434" s="223">
        <v>118.319</v>
      </c>
      <c r="Q434" s="223">
        <v>119.928</v>
      </c>
      <c r="R434" s="223">
        <v>122.005</v>
      </c>
      <c r="S434" s="222">
        <v>134.1</v>
      </c>
      <c r="T434" s="218">
        <v>131.4</v>
      </c>
      <c r="U434" s="218">
        <v>128.5</v>
      </c>
      <c r="V434" s="218">
        <v>127.3</v>
      </c>
      <c r="W434" s="218">
        <v>125.4</v>
      </c>
      <c r="X434" s="218">
        <v>123.6</v>
      </c>
      <c r="Y434" s="218">
        <v>126</v>
      </c>
      <c r="Z434" s="218">
        <v>128.5</v>
      </c>
      <c r="AA434" s="218">
        <v>131</v>
      </c>
      <c r="AB434" s="218">
        <v>133.69999999999999</v>
      </c>
      <c r="AC434" s="218">
        <v>136.4</v>
      </c>
      <c r="AD434" s="218">
        <v>139.19999999999999</v>
      </c>
      <c r="AE434" s="218">
        <v>141.9</v>
      </c>
      <c r="AF434" s="218">
        <v>144.4</v>
      </c>
      <c r="AG434" s="218">
        <v>147.30000000000001</v>
      </c>
      <c r="AH434" s="218">
        <v>150.19999999999999</v>
      </c>
      <c r="AI434" s="218">
        <v>153.1</v>
      </c>
      <c r="AJ434" s="218">
        <v>156.1</v>
      </c>
      <c r="AK434" s="218">
        <v>158.80000000000001</v>
      </c>
      <c r="AL434" s="218">
        <v>161.6</v>
      </c>
      <c r="AM434" s="218">
        <v>164.5</v>
      </c>
      <c r="AN434" s="218">
        <v>167.4</v>
      </c>
      <c r="AO434" s="218">
        <v>170.4</v>
      </c>
      <c r="AP434" s="218">
        <v>173.4</v>
      </c>
      <c r="AQ434" s="218">
        <v>176.5</v>
      </c>
      <c r="AR434" s="218">
        <v>179.7</v>
      </c>
      <c r="AS434" s="218">
        <v>182.9</v>
      </c>
      <c r="AT434" s="218">
        <v>186.3</v>
      </c>
      <c r="AU434" s="218">
        <v>189.6</v>
      </c>
    </row>
    <row r="435" spans="2:47" ht="31.5" hidden="1">
      <c r="B435" s="215" t="s">
        <v>3970</v>
      </c>
      <c r="C435" s="216" t="s">
        <v>3971</v>
      </c>
      <c r="D435" s="216" t="s">
        <v>2619</v>
      </c>
      <c r="E435" s="216" t="s">
        <v>2619</v>
      </c>
      <c r="F435" s="216" t="s">
        <v>2895</v>
      </c>
      <c r="G435" s="216" t="s">
        <v>3972</v>
      </c>
      <c r="H435" s="216" t="s">
        <v>2619</v>
      </c>
      <c r="I435" s="216" t="s">
        <v>2623</v>
      </c>
      <c r="J435" s="219">
        <v>0.69599999999999995</v>
      </c>
      <c r="K435" s="219">
        <v>0.63100000000000001</v>
      </c>
      <c r="L435" s="219">
        <v>0.56999999999999995</v>
      </c>
      <c r="M435" s="219">
        <v>0.66800000000000004</v>
      </c>
      <c r="N435" s="219">
        <v>0.60099999999999998</v>
      </c>
      <c r="O435" s="219">
        <v>0.82099999999999995</v>
      </c>
      <c r="P435" s="219">
        <v>1.01</v>
      </c>
      <c r="Q435" s="219">
        <v>0.83599999999999997</v>
      </c>
      <c r="R435" s="219">
        <v>0.97899999999999998</v>
      </c>
      <c r="S435" s="217">
        <v>0.7</v>
      </c>
      <c r="T435" s="218">
        <v>0.6</v>
      </c>
      <c r="U435" s="218">
        <v>0.7</v>
      </c>
      <c r="V435" s="218">
        <v>0.8</v>
      </c>
      <c r="W435" s="218">
        <v>0.7</v>
      </c>
      <c r="X435" s="218">
        <v>0.8</v>
      </c>
      <c r="Y435" s="218">
        <v>0.7</v>
      </c>
      <c r="Z435" s="218">
        <v>0.6</v>
      </c>
      <c r="AA435" s="218">
        <v>0.5</v>
      </c>
      <c r="AB435" s="218">
        <v>0.5</v>
      </c>
      <c r="AC435" s="218">
        <v>0.4</v>
      </c>
      <c r="AD435" s="218">
        <v>0.4</v>
      </c>
      <c r="AE435" s="218">
        <v>0.3</v>
      </c>
      <c r="AF435" s="218">
        <v>0.3</v>
      </c>
      <c r="AG435" s="218">
        <v>0.3</v>
      </c>
      <c r="AH435" s="218">
        <v>0.3</v>
      </c>
      <c r="AI435" s="218">
        <v>0.3</v>
      </c>
      <c r="AJ435" s="218">
        <v>0.3</v>
      </c>
      <c r="AK435" s="218">
        <v>0.3</v>
      </c>
      <c r="AL435" s="218">
        <v>0.3</v>
      </c>
      <c r="AM435" s="218">
        <v>0.3</v>
      </c>
      <c r="AN435" s="218">
        <v>0.3</v>
      </c>
      <c r="AO435" s="218">
        <v>0.3</v>
      </c>
      <c r="AP435" s="218">
        <v>0.3</v>
      </c>
      <c r="AQ435" s="218">
        <v>0.3</v>
      </c>
      <c r="AR435" s="218">
        <v>0.3</v>
      </c>
      <c r="AS435" s="218">
        <v>0.3</v>
      </c>
      <c r="AT435" s="218">
        <v>0.4</v>
      </c>
      <c r="AU435" s="218">
        <v>0.4</v>
      </c>
    </row>
    <row r="436" spans="2:47" ht="73.5" hidden="1">
      <c r="B436" s="220" t="s">
        <v>3973</v>
      </c>
      <c r="C436" s="221" t="s">
        <v>3974</v>
      </c>
      <c r="D436" s="221" t="s">
        <v>2619</v>
      </c>
      <c r="E436" s="221" t="s">
        <v>2619</v>
      </c>
      <c r="F436" s="221" t="s">
        <v>2769</v>
      </c>
      <c r="G436" s="221" t="s">
        <v>3975</v>
      </c>
      <c r="H436" s="221" t="s">
        <v>2619</v>
      </c>
      <c r="I436" s="221" t="s">
        <v>2623</v>
      </c>
      <c r="J436" s="222">
        <v>3</v>
      </c>
      <c r="K436" s="222">
        <v>3</v>
      </c>
      <c r="L436" s="222">
        <v>3</v>
      </c>
      <c r="M436" s="222">
        <v>3</v>
      </c>
      <c r="N436" s="222">
        <v>3</v>
      </c>
      <c r="O436" s="222">
        <v>3</v>
      </c>
      <c r="P436" s="222">
        <v>3</v>
      </c>
      <c r="Q436" s="222">
        <v>3</v>
      </c>
      <c r="R436" s="222">
        <v>3</v>
      </c>
      <c r="S436" s="222">
        <v>3</v>
      </c>
      <c r="T436" s="218">
        <v>3</v>
      </c>
      <c r="U436" s="218">
        <v>3</v>
      </c>
      <c r="V436" s="218">
        <v>3</v>
      </c>
      <c r="W436" s="218">
        <v>3</v>
      </c>
      <c r="X436" s="218">
        <v>3</v>
      </c>
      <c r="Y436" s="223" t="s">
        <v>2624</v>
      </c>
      <c r="Z436" s="223" t="s">
        <v>2624</v>
      </c>
      <c r="AA436" s="223" t="s">
        <v>2624</v>
      </c>
      <c r="AB436" s="223" t="s">
        <v>2624</v>
      </c>
      <c r="AC436" s="223" t="s">
        <v>2624</v>
      </c>
      <c r="AD436" s="223" t="s">
        <v>2624</v>
      </c>
      <c r="AE436" s="223" t="s">
        <v>2624</v>
      </c>
      <c r="AF436" s="223" t="s">
        <v>2624</v>
      </c>
      <c r="AG436" s="223" t="s">
        <v>2624</v>
      </c>
      <c r="AH436" s="223" t="s">
        <v>2624</v>
      </c>
      <c r="AI436" s="223" t="s">
        <v>2624</v>
      </c>
      <c r="AJ436" s="223" t="s">
        <v>2624</v>
      </c>
      <c r="AK436" s="223" t="s">
        <v>2624</v>
      </c>
      <c r="AL436" s="223" t="s">
        <v>2624</v>
      </c>
      <c r="AM436" s="223" t="s">
        <v>2624</v>
      </c>
      <c r="AN436" s="223" t="s">
        <v>2624</v>
      </c>
      <c r="AO436" s="223" t="s">
        <v>2624</v>
      </c>
      <c r="AP436" s="223" t="s">
        <v>2624</v>
      </c>
      <c r="AQ436" s="223" t="s">
        <v>2624</v>
      </c>
      <c r="AR436" s="223" t="s">
        <v>2624</v>
      </c>
      <c r="AS436" s="223" t="s">
        <v>2624</v>
      </c>
      <c r="AT436" s="223" t="s">
        <v>2624</v>
      </c>
      <c r="AU436" s="223" t="s">
        <v>2624</v>
      </c>
    </row>
    <row r="437" spans="2:47" ht="73.5" hidden="1">
      <c r="B437" s="215" t="s">
        <v>3976</v>
      </c>
      <c r="C437" s="216" t="s">
        <v>3977</v>
      </c>
      <c r="D437" s="216" t="s">
        <v>2619</v>
      </c>
      <c r="E437" s="216" t="s">
        <v>2619</v>
      </c>
      <c r="F437" s="216" t="s">
        <v>2769</v>
      </c>
      <c r="G437" s="216" t="s">
        <v>3978</v>
      </c>
      <c r="H437" s="216" t="s">
        <v>2619</v>
      </c>
      <c r="I437" s="216" t="s">
        <v>2623</v>
      </c>
      <c r="J437" s="217">
        <v>3</v>
      </c>
      <c r="K437" s="217">
        <v>3</v>
      </c>
      <c r="L437" s="217">
        <v>3</v>
      </c>
      <c r="M437" s="217">
        <v>3</v>
      </c>
      <c r="N437" s="217">
        <v>3</v>
      </c>
      <c r="O437" s="217">
        <v>3</v>
      </c>
      <c r="P437" s="217">
        <v>3</v>
      </c>
      <c r="Q437" s="217">
        <v>3</v>
      </c>
      <c r="R437" s="217">
        <v>3.2</v>
      </c>
      <c r="S437" s="217">
        <v>3.4</v>
      </c>
      <c r="T437" s="218">
        <v>3.6</v>
      </c>
      <c r="U437" s="218">
        <v>3.8</v>
      </c>
      <c r="V437" s="218">
        <v>4</v>
      </c>
      <c r="W437" s="218">
        <v>4</v>
      </c>
      <c r="X437" s="218">
        <v>4</v>
      </c>
      <c r="Y437" s="219" t="s">
        <v>2624</v>
      </c>
      <c r="Z437" s="219" t="s">
        <v>2624</v>
      </c>
      <c r="AA437" s="219" t="s">
        <v>2624</v>
      </c>
      <c r="AB437" s="219" t="s">
        <v>2624</v>
      </c>
      <c r="AC437" s="219" t="s">
        <v>2624</v>
      </c>
      <c r="AD437" s="219" t="s">
        <v>2624</v>
      </c>
      <c r="AE437" s="219" t="s">
        <v>2624</v>
      </c>
      <c r="AF437" s="219" t="s">
        <v>2624</v>
      </c>
      <c r="AG437" s="219" t="s">
        <v>2624</v>
      </c>
      <c r="AH437" s="219" t="s">
        <v>2624</v>
      </c>
      <c r="AI437" s="219" t="s">
        <v>2624</v>
      </c>
      <c r="AJ437" s="219" t="s">
        <v>2624</v>
      </c>
      <c r="AK437" s="219" t="s">
        <v>2624</v>
      </c>
      <c r="AL437" s="219" t="s">
        <v>2624</v>
      </c>
      <c r="AM437" s="219" t="s">
        <v>2624</v>
      </c>
      <c r="AN437" s="219" t="s">
        <v>2624</v>
      </c>
      <c r="AO437" s="219" t="s">
        <v>2624</v>
      </c>
      <c r="AP437" s="219" t="s">
        <v>2624</v>
      </c>
      <c r="AQ437" s="219" t="s">
        <v>2624</v>
      </c>
      <c r="AR437" s="219" t="s">
        <v>2624</v>
      </c>
      <c r="AS437" s="219" t="s">
        <v>2624</v>
      </c>
      <c r="AT437" s="219" t="s">
        <v>2624</v>
      </c>
      <c r="AU437" s="219" t="s">
        <v>2624</v>
      </c>
    </row>
    <row r="438" spans="2:47" ht="52.5" hidden="1">
      <c r="B438" s="220" t="s">
        <v>3979</v>
      </c>
      <c r="C438" s="221" t="s">
        <v>3980</v>
      </c>
      <c r="D438" s="221" t="s">
        <v>2619</v>
      </c>
      <c r="E438" s="221" t="s">
        <v>2619</v>
      </c>
      <c r="F438" s="221" t="s">
        <v>3166</v>
      </c>
      <c r="G438" s="221" t="s">
        <v>3981</v>
      </c>
      <c r="H438" s="221" t="s">
        <v>2619</v>
      </c>
      <c r="I438" s="221" t="s">
        <v>2623</v>
      </c>
      <c r="J438" s="222">
        <v>2.2999999999999998</v>
      </c>
      <c r="K438" s="222">
        <v>2</v>
      </c>
      <c r="L438" s="222">
        <v>7.6</v>
      </c>
      <c r="M438" s="222">
        <v>4.5999999999999996</v>
      </c>
      <c r="N438" s="222">
        <v>2.8</v>
      </c>
      <c r="O438" s="222">
        <v>1.7</v>
      </c>
      <c r="P438" s="222">
        <v>3.7</v>
      </c>
      <c r="Q438" s="222">
        <v>1.1000000000000001</v>
      </c>
      <c r="R438" s="222">
        <v>3</v>
      </c>
      <c r="S438" s="222">
        <v>8.1</v>
      </c>
      <c r="T438" s="218">
        <v>1</v>
      </c>
      <c r="U438" s="218">
        <v>-0.7</v>
      </c>
      <c r="V438" s="218">
        <v>0.6</v>
      </c>
      <c r="W438" s="218">
        <v>2.2999999999999998</v>
      </c>
      <c r="X438" s="218">
        <v>3.4</v>
      </c>
      <c r="Y438" s="223" t="s">
        <v>2624</v>
      </c>
      <c r="Z438" s="223" t="s">
        <v>2624</v>
      </c>
      <c r="AA438" s="223" t="s">
        <v>2624</v>
      </c>
      <c r="AB438" s="223" t="s">
        <v>2624</v>
      </c>
      <c r="AC438" s="223" t="s">
        <v>2624</v>
      </c>
      <c r="AD438" s="223" t="s">
        <v>2624</v>
      </c>
      <c r="AE438" s="223" t="s">
        <v>2624</v>
      </c>
      <c r="AF438" s="223" t="s">
        <v>2624</v>
      </c>
      <c r="AG438" s="223" t="s">
        <v>2624</v>
      </c>
      <c r="AH438" s="223" t="s">
        <v>2624</v>
      </c>
      <c r="AI438" s="223" t="s">
        <v>2624</v>
      </c>
      <c r="AJ438" s="223" t="s">
        <v>2624</v>
      </c>
      <c r="AK438" s="223" t="s">
        <v>2624</v>
      </c>
      <c r="AL438" s="223" t="s">
        <v>2624</v>
      </c>
      <c r="AM438" s="223" t="s">
        <v>2624</v>
      </c>
      <c r="AN438" s="223" t="s">
        <v>2624</v>
      </c>
      <c r="AO438" s="223" t="s">
        <v>2624</v>
      </c>
      <c r="AP438" s="223" t="s">
        <v>2624</v>
      </c>
      <c r="AQ438" s="223" t="s">
        <v>2624</v>
      </c>
      <c r="AR438" s="223" t="s">
        <v>2624</v>
      </c>
      <c r="AS438" s="223" t="s">
        <v>2624</v>
      </c>
      <c r="AT438" s="223" t="s">
        <v>2624</v>
      </c>
      <c r="AU438" s="223" t="s">
        <v>2624</v>
      </c>
    </row>
    <row r="439" spans="2:47" ht="52.5" hidden="1">
      <c r="B439" s="215" t="s">
        <v>3982</v>
      </c>
      <c r="C439" s="216" t="s">
        <v>3983</v>
      </c>
      <c r="D439" s="216" t="s">
        <v>2783</v>
      </c>
      <c r="E439" s="216" t="s">
        <v>2784</v>
      </c>
      <c r="F439" s="216" t="s">
        <v>3166</v>
      </c>
      <c r="G439" s="216" t="s">
        <v>3984</v>
      </c>
      <c r="H439" s="216" t="s">
        <v>2619</v>
      </c>
      <c r="I439" s="216" t="s">
        <v>2623</v>
      </c>
      <c r="J439" s="217">
        <v>9619</v>
      </c>
      <c r="K439" s="217">
        <v>9808</v>
      </c>
      <c r="L439" s="217">
        <v>10556</v>
      </c>
      <c r="M439" s="217">
        <v>11042</v>
      </c>
      <c r="N439" s="217">
        <v>11346</v>
      </c>
      <c r="O439" s="217">
        <v>11539</v>
      </c>
      <c r="P439" s="217">
        <v>11971</v>
      </c>
      <c r="Q439" s="217">
        <v>12104</v>
      </c>
      <c r="R439" s="217">
        <v>12463</v>
      </c>
      <c r="S439" s="217">
        <v>13469</v>
      </c>
      <c r="T439" s="218">
        <v>13609</v>
      </c>
      <c r="U439" s="218">
        <v>13509</v>
      </c>
      <c r="V439" s="218">
        <v>13596</v>
      </c>
      <c r="W439" s="218">
        <v>13913</v>
      </c>
      <c r="X439" s="218">
        <v>14381</v>
      </c>
      <c r="Y439" s="219" t="s">
        <v>2624</v>
      </c>
      <c r="Z439" s="219" t="s">
        <v>2624</v>
      </c>
      <c r="AA439" s="219" t="s">
        <v>2624</v>
      </c>
      <c r="AB439" s="219" t="s">
        <v>2624</v>
      </c>
      <c r="AC439" s="219" t="s">
        <v>2624</v>
      </c>
      <c r="AD439" s="219" t="s">
        <v>2624</v>
      </c>
      <c r="AE439" s="219" t="s">
        <v>2624</v>
      </c>
      <c r="AF439" s="219" t="s">
        <v>2624</v>
      </c>
      <c r="AG439" s="219" t="s">
        <v>2624</v>
      </c>
      <c r="AH439" s="219" t="s">
        <v>2624</v>
      </c>
      <c r="AI439" s="219" t="s">
        <v>2624</v>
      </c>
      <c r="AJ439" s="219" t="s">
        <v>2624</v>
      </c>
      <c r="AK439" s="219" t="s">
        <v>2624</v>
      </c>
      <c r="AL439" s="219" t="s">
        <v>2624</v>
      </c>
      <c r="AM439" s="219" t="s">
        <v>2624</v>
      </c>
      <c r="AN439" s="219" t="s">
        <v>2624</v>
      </c>
      <c r="AO439" s="219" t="s">
        <v>2624</v>
      </c>
      <c r="AP439" s="219" t="s">
        <v>2624</v>
      </c>
      <c r="AQ439" s="219" t="s">
        <v>2624</v>
      </c>
      <c r="AR439" s="219" t="s">
        <v>2624</v>
      </c>
      <c r="AS439" s="219" t="s">
        <v>2624</v>
      </c>
      <c r="AT439" s="219" t="s">
        <v>2624</v>
      </c>
      <c r="AU439" s="219" t="s">
        <v>2624</v>
      </c>
    </row>
    <row r="440" spans="2:47" ht="52.5" hidden="1">
      <c r="B440" s="220" t="s">
        <v>3985</v>
      </c>
      <c r="C440" s="221" t="s">
        <v>3986</v>
      </c>
      <c r="D440" s="221" t="s">
        <v>2834</v>
      </c>
      <c r="E440" s="221" t="s">
        <v>2809</v>
      </c>
      <c r="F440" s="221" t="s">
        <v>3166</v>
      </c>
      <c r="G440" s="221" t="s">
        <v>3987</v>
      </c>
      <c r="H440" s="221" t="s">
        <v>2619</v>
      </c>
      <c r="I440" s="221" t="s">
        <v>2623</v>
      </c>
      <c r="J440" s="222">
        <v>8785</v>
      </c>
      <c r="K440" s="222">
        <v>9316</v>
      </c>
      <c r="L440" s="222">
        <v>9334</v>
      </c>
      <c r="M440" s="222">
        <v>9513</v>
      </c>
      <c r="N440" s="222">
        <v>10030</v>
      </c>
      <c r="O440" s="222">
        <v>10490</v>
      </c>
      <c r="P440" s="222">
        <v>10270</v>
      </c>
      <c r="Q440" s="222">
        <v>10260</v>
      </c>
      <c r="R440" s="222">
        <v>10890</v>
      </c>
      <c r="S440" s="222">
        <v>10380</v>
      </c>
      <c r="T440" s="218">
        <v>10650</v>
      </c>
      <c r="U440" s="218">
        <v>11310</v>
      </c>
      <c r="V440" s="218">
        <v>11970</v>
      </c>
      <c r="W440" s="218">
        <v>12420</v>
      </c>
      <c r="X440" s="218">
        <v>12640</v>
      </c>
      <c r="Y440" s="223" t="s">
        <v>2624</v>
      </c>
      <c r="Z440" s="223" t="s">
        <v>2624</v>
      </c>
      <c r="AA440" s="223" t="s">
        <v>2624</v>
      </c>
      <c r="AB440" s="223" t="s">
        <v>2624</v>
      </c>
      <c r="AC440" s="223" t="s">
        <v>2624</v>
      </c>
      <c r="AD440" s="223" t="s">
        <v>2624</v>
      </c>
      <c r="AE440" s="223" t="s">
        <v>2624</v>
      </c>
      <c r="AF440" s="223" t="s">
        <v>2624</v>
      </c>
      <c r="AG440" s="223" t="s">
        <v>2624</v>
      </c>
      <c r="AH440" s="223" t="s">
        <v>2624</v>
      </c>
      <c r="AI440" s="223" t="s">
        <v>2624</v>
      </c>
      <c r="AJ440" s="223" t="s">
        <v>2624</v>
      </c>
      <c r="AK440" s="223" t="s">
        <v>2624</v>
      </c>
      <c r="AL440" s="223" t="s">
        <v>2624</v>
      </c>
      <c r="AM440" s="223" t="s">
        <v>2624</v>
      </c>
      <c r="AN440" s="223" t="s">
        <v>2624</v>
      </c>
      <c r="AO440" s="223" t="s">
        <v>2624</v>
      </c>
      <c r="AP440" s="223" t="s">
        <v>2624</v>
      </c>
      <c r="AQ440" s="223" t="s">
        <v>2624</v>
      </c>
      <c r="AR440" s="223" t="s">
        <v>2624</v>
      </c>
      <c r="AS440" s="223" t="s">
        <v>2624</v>
      </c>
      <c r="AT440" s="223" t="s">
        <v>2624</v>
      </c>
      <c r="AU440" s="223" t="s">
        <v>2624</v>
      </c>
    </row>
    <row r="441" spans="2:47" ht="157.5" hidden="1">
      <c r="B441" s="215" t="s">
        <v>3988</v>
      </c>
      <c r="C441" s="216" t="s">
        <v>3989</v>
      </c>
      <c r="D441" s="216" t="s">
        <v>2619</v>
      </c>
      <c r="E441" s="216" t="s">
        <v>2619</v>
      </c>
      <c r="F441" s="216" t="s">
        <v>3033</v>
      </c>
      <c r="G441" s="216" t="s">
        <v>3990</v>
      </c>
      <c r="H441" s="216" t="s">
        <v>2619</v>
      </c>
      <c r="I441" s="216" t="s">
        <v>2623</v>
      </c>
      <c r="J441" s="219">
        <v>523685</v>
      </c>
      <c r="K441" s="219">
        <v>532664</v>
      </c>
      <c r="L441" s="219">
        <v>534718</v>
      </c>
      <c r="M441" s="219">
        <v>544225</v>
      </c>
      <c r="N441" s="219">
        <v>548103.19999999995</v>
      </c>
      <c r="O441" s="219">
        <v>571945.9</v>
      </c>
      <c r="P441" s="219">
        <v>562491.80000000005</v>
      </c>
      <c r="Q441" s="219">
        <v>559984.6</v>
      </c>
      <c r="R441" s="219">
        <v>586568.80000000005</v>
      </c>
      <c r="S441" s="217">
        <v>602467</v>
      </c>
      <c r="T441" s="218">
        <v>611045</v>
      </c>
      <c r="U441" s="218">
        <v>618471</v>
      </c>
      <c r="V441" s="218">
        <v>623705</v>
      </c>
      <c r="W441" s="218">
        <v>628954</v>
      </c>
      <c r="X441" s="218">
        <v>634813</v>
      </c>
      <c r="Y441" s="218">
        <v>640183</v>
      </c>
      <c r="Z441" s="218">
        <v>645226</v>
      </c>
      <c r="AA441" s="218">
        <v>650032</v>
      </c>
      <c r="AB441" s="218">
        <v>653372</v>
      </c>
      <c r="AC441" s="218">
        <v>655290</v>
      </c>
      <c r="AD441" s="219" t="s">
        <v>2624</v>
      </c>
      <c r="AE441" s="219" t="s">
        <v>2624</v>
      </c>
      <c r="AF441" s="219" t="s">
        <v>2624</v>
      </c>
      <c r="AG441" s="219" t="s">
        <v>2624</v>
      </c>
      <c r="AH441" s="219" t="s">
        <v>2624</v>
      </c>
      <c r="AI441" s="219" t="s">
        <v>2624</v>
      </c>
      <c r="AJ441" s="219" t="s">
        <v>2624</v>
      </c>
      <c r="AK441" s="219" t="s">
        <v>2624</v>
      </c>
      <c r="AL441" s="219" t="s">
        <v>2624</v>
      </c>
      <c r="AM441" s="219" t="s">
        <v>2624</v>
      </c>
      <c r="AN441" s="219" t="s">
        <v>2624</v>
      </c>
      <c r="AO441" s="219" t="s">
        <v>2624</v>
      </c>
      <c r="AP441" s="219" t="s">
        <v>2624</v>
      </c>
      <c r="AQ441" s="219" t="s">
        <v>2624</v>
      </c>
      <c r="AR441" s="219" t="s">
        <v>2624</v>
      </c>
      <c r="AS441" s="219" t="s">
        <v>2624</v>
      </c>
      <c r="AT441" s="219" t="s">
        <v>2624</v>
      </c>
      <c r="AU441" s="219" t="s">
        <v>2624</v>
      </c>
    </row>
    <row r="442" spans="2:47" ht="157.5" hidden="1">
      <c r="B442" s="220" t="s">
        <v>3991</v>
      </c>
      <c r="C442" s="221" t="s">
        <v>3992</v>
      </c>
      <c r="D442" s="221" t="s">
        <v>2619</v>
      </c>
      <c r="E442" s="221" t="s">
        <v>2619</v>
      </c>
      <c r="F442" s="221" t="s">
        <v>3023</v>
      </c>
      <c r="G442" s="221" t="s">
        <v>3993</v>
      </c>
      <c r="H442" s="221" t="s">
        <v>2619</v>
      </c>
      <c r="I442" s="221" t="s">
        <v>2623</v>
      </c>
      <c r="J442" s="223">
        <v>283.96699999999998</v>
      </c>
      <c r="K442" s="223">
        <v>288.83600000000001</v>
      </c>
      <c r="L442" s="223">
        <v>293.42200000000003</v>
      </c>
      <c r="M442" s="223">
        <v>303.86399999999998</v>
      </c>
      <c r="N442" s="223">
        <v>303.70600000000002</v>
      </c>
      <c r="O442" s="223">
        <v>303.476</v>
      </c>
      <c r="P442" s="223">
        <v>301.45299999999997</v>
      </c>
      <c r="Q442" s="223">
        <v>297.16800000000001</v>
      </c>
      <c r="R442" s="223">
        <v>312.25799999999998</v>
      </c>
      <c r="S442" s="222">
        <v>316.7</v>
      </c>
      <c r="T442" s="218">
        <v>322.3</v>
      </c>
      <c r="U442" s="218">
        <v>323.60000000000002</v>
      </c>
      <c r="V442" s="218">
        <v>329.6</v>
      </c>
      <c r="W442" s="218">
        <v>331.9</v>
      </c>
      <c r="X442" s="218">
        <v>334.3</v>
      </c>
      <c r="Y442" s="218">
        <v>336.1</v>
      </c>
      <c r="Z442" s="218">
        <v>337.2</v>
      </c>
      <c r="AA442" s="218">
        <v>339.5</v>
      </c>
      <c r="AB442" s="218">
        <v>341.1</v>
      </c>
      <c r="AC442" s="218">
        <v>341.6</v>
      </c>
      <c r="AD442" s="223" t="s">
        <v>2624</v>
      </c>
      <c r="AE442" s="223" t="s">
        <v>2624</v>
      </c>
      <c r="AF442" s="223" t="s">
        <v>2624</v>
      </c>
      <c r="AG442" s="223" t="s">
        <v>2624</v>
      </c>
      <c r="AH442" s="223" t="s">
        <v>2624</v>
      </c>
      <c r="AI442" s="223" t="s">
        <v>2624</v>
      </c>
      <c r="AJ442" s="223" t="s">
        <v>2624</v>
      </c>
      <c r="AK442" s="223" t="s">
        <v>2624</v>
      </c>
      <c r="AL442" s="223" t="s">
        <v>2624</v>
      </c>
      <c r="AM442" s="223" t="s">
        <v>2624</v>
      </c>
      <c r="AN442" s="223" t="s">
        <v>2624</v>
      </c>
      <c r="AO442" s="223" t="s">
        <v>2624</v>
      </c>
      <c r="AP442" s="223" t="s">
        <v>2624</v>
      </c>
      <c r="AQ442" s="223" t="s">
        <v>2624</v>
      </c>
      <c r="AR442" s="223" t="s">
        <v>2624</v>
      </c>
      <c r="AS442" s="223" t="s">
        <v>2624</v>
      </c>
      <c r="AT442" s="223" t="s">
        <v>2624</v>
      </c>
      <c r="AU442" s="223" t="s">
        <v>2624</v>
      </c>
    </row>
    <row r="443" spans="2:47" ht="157.5" hidden="1">
      <c r="B443" s="215" t="s">
        <v>3994</v>
      </c>
      <c r="C443" s="216" t="s">
        <v>3995</v>
      </c>
      <c r="D443" s="216" t="s">
        <v>2619</v>
      </c>
      <c r="E443" s="216" t="s">
        <v>2619</v>
      </c>
      <c r="F443" s="216" t="s">
        <v>3033</v>
      </c>
      <c r="G443" s="216" t="s">
        <v>3996</v>
      </c>
      <c r="H443" s="216" t="s">
        <v>2619</v>
      </c>
      <c r="I443" s="216" t="s">
        <v>2623</v>
      </c>
      <c r="J443" s="219">
        <v>263835.40000000002</v>
      </c>
      <c r="K443" s="219">
        <v>268359.8</v>
      </c>
      <c r="L443" s="219">
        <v>272620.09999999998</v>
      </c>
      <c r="M443" s="219">
        <v>282322.3</v>
      </c>
      <c r="N443" s="219">
        <v>282175.09999999998</v>
      </c>
      <c r="O443" s="219">
        <v>281961.40000000002</v>
      </c>
      <c r="P443" s="219">
        <v>280082.3</v>
      </c>
      <c r="Q443" s="219">
        <v>276101.09999999998</v>
      </c>
      <c r="R443" s="219">
        <v>290121.3</v>
      </c>
      <c r="S443" s="217">
        <v>294221</v>
      </c>
      <c r="T443" s="218">
        <v>299406</v>
      </c>
      <c r="U443" s="218">
        <v>300678</v>
      </c>
      <c r="V443" s="218">
        <v>306226</v>
      </c>
      <c r="W443" s="218">
        <v>308412</v>
      </c>
      <c r="X443" s="218">
        <v>310596</v>
      </c>
      <c r="Y443" s="218">
        <v>312240</v>
      </c>
      <c r="Z443" s="218">
        <v>313309</v>
      </c>
      <c r="AA443" s="218">
        <v>315456</v>
      </c>
      <c r="AB443" s="218">
        <v>316895</v>
      </c>
      <c r="AC443" s="218">
        <v>317394</v>
      </c>
      <c r="AD443" s="219" t="s">
        <v>2624</v>
      </c>
      <c r="AE443" s="219" t="s">
        <v>2624</v>
      </c>
      <c r="AF443" s="219" t="s">
        <v>2624</v>
      </c>
      <c r="AG443" s="219" t="s">
        <v>2624</v>
      </c>
      <c r="AH443" s="219" t="s">
        <v>2624</v>
      </c>
      <c r="AI443" s="219" t="s">
        <v>2624</v>
      </c>
      <c r="AJ443" s="219" t="s">
        <v>2624</v>
      </c>
      <c r="AK443" s="219" t="s">
        <v>2624</v>
      </c>
      <c r="AL443" s="219" t="s">
        <v>2624</v>
      </c>
      <c r="AM443" s="219" t="s">
        <v>2624</v>
      </c>
      <c r="AN443" s="219" t="s">
        <v>2624</v>
      </c>
      <c r="AO443" s="219" t="s">
        <v>2624</v>
      </c>
      <c r="AP443" s="219" t="s">
        <v>2624</v>
      </c>
      <c r="AQ443" s="219" t="s">
        <v>2624</v>
      </c>
      <c r="AR443" s="219" t="s">
        <v>2624</v>
      </c>
      <c r="AS443" s="219" t="s">
        <v>2624</v>
      </c>
      <c r="AT443" s="219" t="s">
        <v>2624</v>
      </c>
      <c r="AU443" s="219" t="s">
        <v>2624</v>
      </c>
    </row>
    <row r="444" spans="2:47" ht="157.5" hidden="1">
      <c r="B444" s="220" t="s">
        <v>3997</v>
      </c>
      <c r="C444" s="221" t="s">
        <v>3998</v>
      </c>
      <c r="D444" s="221" t="s">
        <v>2619</v>
      </c>
      <c r="E444" s="221" t="s">
        <v>2619</v>
      </c>
      <c r="F444" s="221" t="s">
        <v>3033</v>
      </c>
      <c r="G444" s="221" t="s">
        <v>3999</v>
      </c>
      <c r="H444" s="221" t="s">
        <v>2619</v>
      </c>
      <c r="I444" s="221" t="s">
        <v>2623</v>
      </c>
      <c r="J444" s="223">
        <v>537891</v>
      </c>
      <c r="K444" s="223">
        <v>545866</v>
      </c>
      <c r="L444" s="223">
        <v>549047</v>
      </c>
      <c r="M444" s="223">
        <v>558913</v>
      </c>
      <c r="N444" s="223">
        <v>562707</v>
      </c>
      <c r="O444" s="223">
        <v>586218</v>
      </c>
      <c r="P444" s="223">
        <v>578033.9</v>
      </c>
      <c r="Q444" s="223">
        <v>575323.5</v>
      </c>
      <c r="R444" s="223">
        <v>602519.69999999995</v>
      </c>
      <c r="S444" s="222">
        <v>619432</v>
      </c>
      <c r="T444" s="218">
        <v>633364</v>
      </c>
      <c r="U444" s="218">
        <v>642199</v>
      </c>
      <c r="V444" s="218">
        <v>649036</v>
      </c>
      <c r="W444" s="218">
        <v>655277</v>
      </c>
      <c r="X444" s="218">
        <v>661804</v>
      </c>
      <c r="Y444" s="218">
        <v>668457</v>
      </c>
      <c r="Z444" s="218">
        <v>673063</v>
      </c>
      <c r="AA444" s="218">
        <v>674613</v>
      </c>
      <c r="AB444" s="218">
        <v>674189</v>
      </c>
      <c r="AC444" s="218">
        <v>675513</v>
      </c>
      <c r="AD444" s="223" t="s">
        <v>2624</v>
      </c>
      <c r="AE444" s="223" t="s">
        <v>2624</v>
      </c>
      <c r="AF444" s="223" t="s">
        <v>2624</v>
      </c>
      <c r="AG444" s="223" t="s">
        <v>2624</v>
      </c>
      <c r="AH444" s="223" t="s">
        <v>2624</v>
      </c>
      <c r="AI444" s="223" t="s">
        <v>2624</v>
      </c>
      <c r="AJ444" s="223" t="s">
        <v>2624</v>
      </c>
      <c r="AK444" s="223" t="s">
        <v>2624</v>
      </c>
      <c r="AL444" s="223" t="s">
        <v>2624</v>
      </c>
      <c r="AM444" s="223" t="s">
        <v>2624</v>
      </c>
      <c r="AN444" s="223" t="s">
        <v>2624</v>
      </c>
      <c r="AO444" s="223" t="s">
        <v>2624</v>
      </c>
      <c r="AP444" s="223" t="s">
        <v>2624</v>
      </c>
      <c r="AQ444" s="223" t="s">
        <v>2624</v>
      </c>
      <c r="AR444" s="223" t="s">
        <v>2624</v>
      </c>
      <c r="AS444" s="223" t="s">
        <v>2624</v>
      </c>
      <c r="AT444" s="223" t="s">
        <v>2624</v>
      </c>
      <c r="AU444" s="223" t="s">
        <v>2624</v>
      </c>
    </row>
    <row r="445" spans="2:47" ht="31.5" hidden="1">
      <c r="B445" s="215" t="s">
        <v>4000</v>
      </c>
      <c r="C445" s="216" t="s">
        <v>4001</v>
      </c>
      <c r="D445" s="216" t="s">
        <v>2619</v>
      </c>
      <c r="E445" s="216" t="s">
        <v>2619</v>
      </c>
      <c r="F445" s="216" t="s">
        <v>2895</v>
      </c>
      <c r="G445" s="216" t="s">
        <v>4002</v>
      </c>
      <c r="H445" s="216" t="s">
        <v>2619</v>
      </c>
      <c r="I445" s="216" t="s">
        <v>2623</v>
      </c>
      <c r="J445" s="219">
        <v>29.093</v>
      </c>
      <c r="K445" s="219">
        <v>28.957999999999998</v>
      </c>
      <c r="L445" s="219">
        <v>29.010999999999999</v>
      </c>
      <c r="M445" s="219">
        <v>29.719000000000001</v>
      </c>
      <c r="N445" s="219">
        <v>31.512</v>
      </c>
      <c r="O445" s="219">
        <v>30.376000000000001</v>
      </c>
      <c r="P445" s="219">
        <v>30.085999999999999</v>
      </c>
      <c r="Q445" s="219">
        <v>31.3</v>
      </c>
      <c r="R445" s="219">
        <v>31.571000000000002</v>
      </c>
      <c r="S445" s="217">
        <v>30.5</v>
      </c>
      <c r="T445" s="218">
        <v>30.1</v>
      </c>
      <c r="U445" s="218">
        <v>30.3</v>
      </c>
      <c r="V445" s="218">
        <v>30.5</v>
      </c>
      <c r="W445" s="218">
        <v>30.4</v>
      </c>
      <c r="X445" s="218">
        <v>30.2</v>
      </c>
      <c r="Y445" s="218">
        <v>30.1</v>
      </c>
      <c r="Z445" s="218">
        <v>30</v>
      </c>
      <c r="AA445" s="218">
        <v>30</v>
      </c>
      <c r="AB445" s="218">
        <v>30</v>
      </c>
      <c r="AC445" s="218">
        <v>30.1</v>
      </c>
      <c r="AD445" s="218">
        <v>30.2</v>
      </c>
      <c r="AE445" s="218">
        <v>30.3</v>
      </c>
      <c r="AF445" s="218">
        <v>30.6</v>
      </c>
      <c r="AG445" s="218">
        <v>30.8</v>
      </c>
      <c r="AH445" s="218">
        <v>31.1</v>
      </c>
      <c r="AI445" s="218">
        <v>31.5</v>
      </c>
      <c r="AJ445" s="218">
        <v>31.8</v>
      </c>
      <c r="AK445" s="218">
        <v>32.200000000000003</v>
      </c>
      <c r="AL445" s="218">
        <v>32.6</v>
      </c>
      <c r="AM445" s="218">
        <v>32.9</v>
      </c>
      <c r="AN445" s="218">
        <v>33.200000000000003</v>
      </c>
      <c r="AO445" s="218">
        <v>33.5</v>
      </c>
      <c r="AP445" s="218">
        <v>33.700000000000003</v>
      </c>
      <c r="AQ445" s="218">
        <v>33.799999999999997</v>
      </c>
      <c r="AR445" s="218">
        <v>33.9</v>
      </c>
      <c r="AS445" s="218">
        <v>33.799999999999997</v>
      </c>
      <c r="AT445" s="218">
        <v>33.5</v>
      </c>
      <c r="AU445" s="218">
        <v>33.1</v>
      </c>
    </row>
    <row r="446" spans="2:47" ht="31.5" hidden="1">
      <c r="B446" s="220" t="s">
        <v>4003</v>
      </c>
      <c r="C446" s="221" t="s">
        <v>4004</v>
      </c>
      <c r="D446" s="221" t="s">
        <v>2619</v>
      </c>
      <c r="E446" s="221" t="s">
        <v>2619</v>
      </c>
      <c r="F446" s="221" t="s">
        <v>2895</v>
      </c>
      <c r="G446" s="221" t="s">
        <v>4005</v>
      </c>
      <c r="H446" s="221" t="s">
        <v>2619</v>
      </c>
      <c r="I446" s="221" t="s">
        <v>2623</v>
      </c>
      <c r="J446" s="223">
        <v>2.8140000000000001</v>
      </c>
      <c r="K446" s="223">
        <v>3.1059999999999999</v>
      </c>
      <c r="L446" s="223">
        <v>5.3540000000000001</v>
      </c>
      <c r="M446" s="223">
        <v>6.5759999999999996</v>
      </c>
      <c r="N446" s="223">
        <v>9.7810000000000006</v>
      </c>
      <c r="O446" s="223">
        <v>-2.202</v>
      </c>
      <c r="P446" s="223">
        <v>-2.1320000000000001</v>
      </c>
      <c r="Q446" s="223">
        <v>3.5409999999999999</v>
      </c>
      <c r="R446" s="223">
        <v>2.7639999999999998</v>
      </c>
      <c r="S446" s="222">
        <v>-1.2</v>
      </c>
      <c r="T446" s="218">
        <v>1.7</v>
      </c>
      <c r="U446" s="218">
        <v>2.4</v>
      </c>
      <c r="V446" s="218">
        <v>2.9</v>
      </c>
      <c r="W446" s="218">
        <v>2.7</v>
      </c>
      <c r="X446" s="218">
        <v>2.5</v>
      </c>
      <c r="Y446" s="218">
        <v>2.2999999999999998</v>
      </c>
      <c r="Z446" s="218">
        <v>2.2999999999999998</v>
      </c>
      <c r="AA446" s="218">
        <v>2.2999999999999998</v>
      </c>
      <c r="AB446" s="218">
        <v>2.2999999999999998</v>
      </c>
      <c r="AC446" s="218">
        <v>2.4</v>
      </c>
      <c r="AD446" s="218">
        <v>2.5</v>
      </c>
      <c r="AE446" s="218">
        <v>2.7</v>
      </c>
      <c r="AF446" s="218">
        <v>2.8</v>
      </c>
      <c r="AG446" s="218">
        <v>2.9</v>
      </c>
      <c r="AH446" s="218">
        <v>3</v>
      </c>
      <c r="AI446" s="218">
        <v>3</v>
      </c>
      <c r="AJ446" s="218">
        <v>3</v>
      </c>
      <c r="AK446" s="218">
        <v>3</v>
      </c>
      <c r="AL446" s="218">
        <v>3</v>
      </c>
      <c r="AM446" s="218">
        <v>2.9</v>
      </c>
      <c r="AN446" s="218">
        <v>2.7</v>
      </c>
      <c r="AO446" s="218">
        <v>2.5</v>
      </c>
      <c r="AP446" s="218">
        <v>2.2999999999999998</v>
      </c>
      <c r="AQ446" s="218">
        <v>2</v>
      </c>
      <c r="AR446" s="218">
        <v>1.6</v>
      </c>
      <c r="AS446" s="218">
        <v>1.2</v>
      </c>
      <c r="AT446" s="218">
        <v>0.7</v>
      </c>
      <c r="AU446" s="218">
        <v>0.1</v>
      </c>
    </row>
    <row r="447" spans="2:47" ht="31.5" hidden="1">
      <c r="B447" s="215" t="s">
        <v>4006</v>
      </c>
      <c r="C447" s="216" t="s">
        <v>4007</v>
      </c>
      <c r="D447" s="216" t="s">
        <v>2619</v>
      </c>
      <c r="E447" s="216" t="s">
        <v>2619</v>
      </c>
      <c r="F447" s="216" t="s">
        <v>2895</v>
      </c>
      <c r="G447" s="216" t="s">
        <v>4008</v>
      </c>
      <c r="H447" s="216" t="s">
        <v>2619</v>
      </c>
      <c r="I447" s="216" t="s">
        <v>2623</v>
      </c>
      <c r="J447" s="219">
        <v>0.8</v>
      </c>
      <c r="K447" s="219">
        <v>0.88</v>
      </c>
      <c r="L447" s="219">
        <v>1.516</v>
      </c>
      <c r="M447" s="219">
        <v>1.9079999999999999</v>
      </c>
      <c r="N447" s="219">
        <v>2.9380000000000002</v>
      </c>
      <c r="O447" s="219">
        <v>-0.70399999999999996</v>
      </c>
      <c r="P447" s="219">
        <v>-0.64800000000000002</v>
      </c>
      <c r="Q447" s="219">
        <v>1.0289999999999999</v>
      </c>
      <c r="R447" s="219">
        <v>0.83799999999999997</v>
      </c>
      <c r="S447" s="217">
        <v>-0.4</v>
      </c>
      <c r="T447" s="218">
        <v>0.5</v>
      </c>
      <c r="U447" s="218">
        <v>0.7</v>
      </c>
      <c r="V447" s="218">
        <v>0.8</v>
      </c>
      <c r="W447" s="218">
        <v>0.8</v>
      </c>
      <c r="X447" s="218">
        <v>0.7</v>
      </c>
      <c r="Y447" s="218">
        <v>0.7</v>
      </c>
      <c r="Z447" s="218">
        <v>0.7</v>
      </c>
      <c r="AA447" s="218">
        <v>0.7</v>
      </c>
      <c r="AB447" s="218">
        <v>0.7</v>
      </c>
      <c r="AC447" s="218">
        <v>0.7</v>
      </c>
      <c r="AD447" s="218">
        <v>0.7</v>
      </c>
      <c r="AE447" s="218">
        <v>0.8</v>
      </c>
      <c r="AF447" s="218">
        <v>0.8</v>
      </c>
      <c r="AG447" s="218">
        <v>0.8</v>
      </c>
      <c r="AH447" s="218">
        <v>0.9</v>
      </c>
      <c r="AI447" s="218">
        <v>0.9</v>
      </c>
      <c r="AJ447" s="218">
        <v>0.9</v>
      </c>
      <c r="AK447" s="218">
        <v>0.9</v>
      </c>
      <c r="AL447" s="218">
        <v>0.9</v>
      </c>
      <c r="AM447" s="218">
        <v>0.9</v>
      </c>
      <c r="AN447" s="218">
        <v>0.8</v>
      </c>
      <c r="AO447" s="218">
        <v>0.8</v>
      </c>
      <c r="AP447" s="218">
        <v>0.7</v>
      </c>
      <c r="AQ447" s="218">
        <v>0.6</v>
      </c>
      <c r="AR447" s="218">
        <v>0.5</v>
      </c>
      <c r="AS447" s="218">
        <v>0.4</v>
      </c>
      <c r="AT447" s="218">
        <v>0.2</v>
      </c>
      <c r="AU447" s="218">
        <v>0</v>
      </c>
    </row>
    <row r="448" spans="2:47" ht="283.5" hidden="1">
      <c r="B448" s="220" t="s">
        <v>4009</v>
      </c>
      <c r="C448" s="221" t="s">
        <v>4010</v>
      </c>
      <c r="D448" s="221" t="s">
        <v>2834</v>
      </c>
      <c r="E448" s="221" t="s">
        <v>2809</v>
      </c>
      <c r="F448" s="221" t="s">
        <v>2839</v>
      </c>
      <c r="G448" s="221" t="s">
        <v>4011</v>
      </c>
      <c r="H448" s="221" t="s">
        <v>2841</v>
      </c>
      <c r="I448" s="221" t="s">
        <v>2623</v>
      </c>
      <c r="J448" s="223">
        <v>43170.1</v>
      </c>
      <c r="K448" s="223">
        <v>41449.4</v>
      </c>
      <c r="L448" s="223">
        <v>36024</v>
      </c>
      <c r="M448" s="223">
        <v>36585.5</v>
      </c>
      <c r="N448" s="223">
        <v>44913.5</v>
      </c>
      <c r="O448" s="223">
        <v>45976.3</v>
      </c>
      <c r="P448" s="223">
        <v>44659.5</v>
      </c>
      <c r="Q448" s="223">
        <v>48477</v>
      </c>
      <c r="R448" s="223">
        <v>48931.4</v>
      </c>
      <c r="S448" s="223" t="s">
        <v>2624</v>
      </c>
      <c r="T448" s="223" t="s">
        <v>2624</v>
      </c>
      <c r="U448" s="223" t="s">
        <v>2624</v>
      </c>
      <c r="V448" s="223" t="s">
        <v>2624</v>
      </c>
      <c r="W448" s="223" t="s">
        <v>2624</v>
      </c>
      <c r="X448" s="223" t="s">
        <v>2624</v>
      </c>
      <c r="Y448" s="223" t="s">
        <v>2624</v>
      </c>
      <c r="Z448" s="223" t="s">
        <v>2624</v>
      </c>
      <c r="AA448" s="223" t="s">
        <v>2624</v>
      </c>
      <c r="AB448" s="223" t="s">
        <v>2624</v>
      </c>
      <c r="AC448" s="223" t="s">
        <v>2624</v>
      </c>
      <c r="AD448" s="223" t="s">
        <v>2624</v>
      </c>
      <c r="AE448" s="223" t="s">
        <v>2624</v>
      </c>
      <c r="AF448" s="223" t="s">
        <v>2624</v>
      </c>
      <c r="AG448" s="223" t="s">
        <v>2624</v>
      </c>
      <c r="AH448" s="223" t="s">
        <v>2624</v>
      </c>
      <c r="AI448" s="223" t="s">
        <v>2624</v>
      </c>
      <c r="AJ448" s="223" t="s">
        <v>2624</v>
      </c>
      <c r="AK448" s="223" t="s">
        <v>2624</v>
      </c>
      <c r="AL448" s="223" t="s">
        <v>2624</v>
      </c>
      <c r="AM448" s="223" t="s">
        <v>2624</v>
      </c>
      <c r="AN448" s="223" t="s">
        <v>2624</v>
      </c>
      <c r="AO448" s="223" t="s">
        <v>2624</v>
      </c>
      <c r="AP448" s="223" t="s">
        <v>2624</v>
      </c>
      <c r="AQ448" s="223" t="s">
        <v>2624</v>
      </c>
      <c r="AR448" s="223" t="s">
        <v>2624</v>
      </c>
      <c r="AS448" s="223" t="s">
        <v>2624</v>
      </c>
      <c r="AT448" s="223" t="s">
        <v>2624</v>
      </c>
      <c r="AU448" s="223" t="s">
        <v>2624</v>
      </c>
    </row>
    <row r="449" spans="1:47" ht="52.5" hidden="1">
      <c r="B449" s="215" t="s">
        <v>4012</v>
      </c>
      <c r="C449" s="216" t="s">
        <v>4013</v>
      </c>
      <c r="D449" s="216" t="s">
        <v>2619</v>
      </c>
      <c r="E449" s="216" t="s">
        <v>2619</v>
      </c>
      <c r="F449" s="216" t="s">
        <v>3008</v>
      </c>
      <c r="G449" s="216" t="s">
        <v>4014</v>
      </c>
      <c r="H449" s="216" t="s">
        <v>2619</v>
      </c>
      <c r="I449" s="216" t="s">
        <v>2623</v>
      </c>
      <c r="J449" s="219">
        <v>35.521999999999998</v>
      </c>
      <c r="K449" s="219">
        <v>35.384</v>
      </c>
      <c r="L449" s="219">
        <v>36.700000000000003</v>
      </c>
      <c r="M449" s="219">
        <v>36.671999999999997</v>
      </c>
      <c r="N449" s="219">
        <v>36.923000000000002</v>
      </c>
      <c r="O449" s="219">
        <v>35.976999999999997</v>
      </c>
      <c r="P449" s="219">
        <v>35.109000000000002</v>
      </c>
      <c r="Q449" s="219">
        <v>36.500999999999998</v>
      </c>
      <c r="R449" s="219">
        <v>36.966000000000001</v>
      </c>
      <c r="S449" s="217">
        <v>32.6</v>
      </c>
      <c r="T449" s="218">
        <v>33.700000000000003</v>
      </c>
      <c r="U449" s="218">
        <v>33.9</v>
      </c>
      <c r="V449" s="218">
        <v>33.6</v>
      </c>
      <c r="W449" s="218">
        <v>33.6</v>
      </c>
      <c r="X449" s="218">
        <v>33.4</v>
      </c>
      <c r="Y449" s="219" t="s">
        <v>2624</v>
      </c>
      <c r="Z449" s="219" t="s">
        <v>2624</v>
      </c>
      <c r="AA449" s="219" t="s">
        <v>2624</v>
      </c>
      <c r="AB449" s="219" t="s">
        <v>2624</v>
      </c>
      <c r="AC449" s="219" t="s">
        <v>2624</v>
      </c>
      <c r="AD449" s="219" t="s">
        <v>2624</v>
      </c>
      <c r="AE449" s="219" t="s">
        <v>2624</v>
      </c>
      <c r="AF449" s="219" t="s">
        <v>2624</v>
      </c>
      <c r="AG449" s="219" t="s">
        <v>2624</v>
      </c>
      <c r="AH449" s="219" t="s">
        <v>2624</v>
      </c>
      <c r="AI449" s="219" t="s">
        <v>2624</v>
      </c>
      <c r="AJ449" s="219" t="s">
        <v>2624</v>
      </c>
      <c r="AK449" s="219" t="s">
        <v>2624</v>
      </c>
      <c r="AL449" s="219" t="s">
        <v>2624</v>
      </c>
      <c r="AM449" s="219" t="s">
        <v>2624</v>
      </c>
      <c r="AN449" s="219" t="s">
        <v>2624</v>
      </c>
      <c r="AO449" s="219" t="s">
        <v>2624</v>
      </c>
      <c r="AP449" s="219" t="s">
        <v>2624</v>
      </c>
      <c r="AQ449" s="219" t="s">
        <v>2624</v>
      </c>
      <c r="AR449" s="219" t="s">
        <v>2624</v>
      </c>
      <c r="AS449" s="219" t="s">
        <v>2624</v>
      </c>
      <c r="AT449" s="219" t="s">
        <v>2624</v>
      </c>
      <c r="AU449" s="219" t="s">
        <v>2624</v>
      </c>
    </row>
    <row r="450" spans="1:47" ht="52.5" hidden="1">
      <c r="B450" s="220" t="s">
        <v>4015</v>
      </c>
      <c r="C450" s="221" t="s">
        <v>4016</v>
      </c>
      <c r="D450" s="221" t="s">
        <v>2619</v>
      </c>
      <c r="E450" s="221" t="s">
        <v>2619</v>
      </c>
      <c r="F450" s="221" t="s">
        <v>2776</v>
      </c>
      <c r="G450" s="221" t="s">
        <v>4017</v>
      </c>
      <c r="H450" s="221" t="s">
        <v>2619</v>
      </c>
      <c r="I450" s="221" t="s">
        <v>2623</v>
      </c>
      <c r="J450" s="223">
        <v>118.861</v>
      </c>
      <c r="K450" s="223">
        <v>118.77500000000001</v>
      </c>
      <c r="L450" s="223">
        <v>124.282</v>
      </c>
      <c r="M450" s="223">
        <v>121.66200000000001</v>
      </c>
      <c r="N450" s="223">
        <v>114.355</v>
      </c>
      <c r="O450" s="223">
        <v>114.259</v>
      </c>
      <c r="P450" s="223">
        <v>111.474</v>
      </c>
      <c r="Q450" s="223">
        <v>114.477</v>
      </c>
      <c r="R450" s="223">
        <v>115.19499999999999</v>
      </c>
      <c r="S450" s="222">
        <v>103.8</v>
      </c>
      <c r="T450" s="218">
        <v>106.9</v>
      </c>
      <c r="U450" s="218">
        <v>107.9</v>
      </c>
      <c r="V450" s="218">
        <v>109.6</v>
      </c>
      <c r="W450" s="218">
        <v>109.4</v>
      </c>
      <c r="X450" s="218">
        <v>109.5</v>
      </c>
      <c r="Y450" s="223" t="s">
        <v>2624</v>
      </c>
      <c r="Z450" s="223" t="s">
        <v>2624</v>
      </c>
      <c r="AA450" s="223" t="s">
        <v>2624</v>
      </c>
      <c r="AB450" s="223" t="s">
        <v>2624</v>
      </c>
      <c r="AC450" s="223" t="s">
        <v>2624</v>
      </c>
      <c r="AD450" s="223" t="s">
        <v>2624</v>
      </c>
      <c r="AE450" s="223" t="s">
        <v>2624</v>
      </c>
      <c r="AF450" s="223" t="s">
        <v>2624</v>
      </c>
      <c r="AG450" s="223" t="s">
        <v>2624</v>
      </c>
      <c r="AH450" s="223" t="s">
        <v>2624</v>
      </c>
      <c r="AI450" s="223" t="s">
        <v>2624</v>
      </c>
      <c r="AJ450" s="223" t="s">
        <v>2624</v>
      </c>
      <c r="AK450" s="223" t="s">
        <v>2624</v>
      </c>
      <c r="AL450" s="223" t="s">
        <v>2624</v>
      </c>
      <c r="AM450" s="223" t="s">
        <v>2624</v>
      </c>
      <c r="AN450" s="223" t="s">
        <v>2624</v>
      </c>
      <c r="AO450" s="223" t="s">
        <v>2624</v>
      </c>
      <c r="AP450" s="223" t="s">
        <v>2624</v>
      </c>
      <c r="AQ450" s="223" t="s">
        <v>2624</v>
      </c>
      <c r="AR450" s="223" t="s">
        <v>2624</v>
      </c>
      <c r="AS450" s="223" t="s">
        <v>2624</v>
      </c>
      <c r="AT450" s="223" t="s">
        <v>2624</v>
      </c>
      <c r="AU450" s="223" t="s">
        <v>2624</v>
      </c>
    </row>
    <row r="451" spans="1:47" ht="31.5" hidden="1">
      <c r="B451" s="215" t="s">
        <v>4018</v>
      </c>
      <c r="C451" s="216" t="s">
        <v>4019</v>
      </c>
      <c r="D451" s="216" t="s">
        <v>2834</v>
      </c>
      <c r="E451" s="216" t="s">
        <v>2809</v>
      </c>
      <c r="F451" s="216" t="s">
        <v>4020</v>
      </c>
      <c r="G451" s="216" t="s">
        <v>4021</v>
      </c>
      <c r="H451" s="216" t="s">
        <v>2619</v>
      </c>
      <c r="I451" s="216" t="s">
        <v>2623</v>
      </c>
      <c r="J451" s="219">
        <v>1001668.1</v>
      </c>
      <c r="K451" s="219">
        <v>1090694.7</v>
      </c>
      <c r="L451" s="219">
        <v>1085368.3</v>
      </c>
      <c r="M451" s="219">
        <v>1086331.2</v>
      </c>
      <c r="N451" s="219">
        <v>1163633.1000000001</v>
      </c>
      <c r="O451" s="219">
        <v>1269902.3</v>
      </c>
      <c r="P451" s="219">
        <v>1242692.5</v>
      </c>
      <c r="Q451" s="219">
        <v>1253080.3999999999</v>
      </c>
      <c r="R451" s="217">
        <v>1341047</v>
      </c>
      <c r="S451" s="217">
        <v>1250547</v>
      </c>
      <c r="T451" s="218">
        <v>1320848</v>
      </c>
      <c r="U451" s="218">
        <v>1448456</v>
      </c>
      <c r="V451" s="218">
        <v>1569674</v>
      </c>
      <c r="W451" s="218">
        <v>1650963</v>
      </c>
      <c r="X451" s="218">
        <v>1686200</v>
      </c>
      <c r="Y451" s="219" t="s">
        <v>2624</v>
      </c>
      <c r="Z451" s="219" t="s">
        <v>2624</v>
      </c>
      <c r="AA451" s="219" t="s">
        <v>2624</v>
      </c>
      <c r="AB451" s="219" t="s">
        <v>2624</v>
      </c>
      <c r="AC451" s="219" t="s">
        <v>2624</v>
      </c>
      <c r="AD451" s="219" t="s">
        <v>2624</v>
      </c>
      <c r="AE451" s="219" t="s">
        <v>2624</v>
      </c>
      <c r="AF451" s="219" t="s">
        <v>2624</v>
      </c>
      <c r="AG451" s="219" t="s">
        <v>2624</v>
      </c>
      <c r="AH451" s="219" t="s">
        <v>2624</v>
      </c>
      <c r="AI451" s="219" t="s">
        <v>2624</v>
      </c>
      <c r="AJ451" s="219" t="s">
        <v>2624</v>
      </c>
      <c r="AK451" s="219" t="s">
        <v>2624</v>
      </c>
      <c r="AL451" s="219" t="s">
        <v>2624</v>
      </c>
      <c r="AM451" s="219" t="s">
        <v>2624</v>
      </c>
      <c r="AN451" s="219" t="s">
        <v>2624</v>
      </c>
      <c r="AO451" s="219" t="s">
        <v>2624</v>
      </c>
      <c r="AP451" s="219" t="s">
        <v>2624</v>
      </c>
      <c r="AQ451" s="219" t="s">
        <v>2624</v>
      </c>
      <c r="AR451" s="219" t="s">
        <v>2624</v>
      </c>
      <c r="AS451" s="219" t="s">
        <v>2624</v>
      </c>
      <c r="AT451" s="219" t="s">
        <v>2624</v>
      </c>
      <c r="AU451" s="219" t="s">
        <v>2624</v>
      </c>
    </row>
    <row r="452" spans="1:47" ht="42">
      <c r="A452" s="206" t="s">
        <v>3226</v>
      </c>
      <c r="B452" s="220" t="s">
        <v>4022</v>
      </c>
      <c r="C452" s="221" t="s">
        <v>4023</v>
      </c>
      <c r="D452" s="221" t="s">
        <v>2619</v>
      </c>
      <c r="E452" s="221" t="s">
        <v>2619</v>
      </c>
      <c r="F452" s="221" t="s">
        <v>4024</v>
      </c>
      <c r="G452" s="221" t="s">
        <v>4025</v>
      </c>
      <c r="H452" s="221" t="s">
        <v>2619</v>
      </c>
      <c r="I452" s="221" t="s">
        <v>2623</v>
      </c>
      <c r="J452" s="223">
        <v>3.8559999999999999</v>
      </c>
      <c r="K452" s="223">
        <v>2.5539999999999998</v>
      </c>
      <c r="L452" s="223">
        <v>3.4140000000000001</v>
      </c>
      <c r="M452" s="223">
        <v>3.8069999999999999</v>
      </c>
      <c r="N452" s="223">
        <v>2.706</v>
      </c>
      <c r="O452" s="223">
        <v>5.0970000000000004</v>
      </c>
      <c r="P452" s="223">
        <v>3.302</v>
      </c>
      <c r="Q452" s="223">
        <v>0.68600000000000005</v>
      </c>
      <c r="R452" s="223">
        <v>5.024</v>
      </c>
      <c r="S452" s="222">
        <v>6.5</v>
      </c>
      <c r="T452" s="218">
        <v>3.6</v>
      </c>
      <c r="U452" s="218">
        <v>1.9</v>
      </c>
      <c r="V452" s="218">
        <v>2.2999999999999998</v>
      </c>
      <c r="W452" s="218">
        <v>3.2</v>
      </c>
      <c r="X452" s="218">
        <v>3.4</v>
      </c>
      <c r="Y452" s="223" t="s">
        <v>2624</v>
      </c>
      <c r="Z452" s="223" t="s">
        <v>2624</v>
      </c>
      <c r="AA452" s="223" t="s">
        <v>2624</v>
      </c>
      <c r="AB452" s="223" t="s">
        <v>2624</v>
      </c>
      <c r="AC452" s="223" t="s">
        <v>2624</v>
      </c>
      <c r="AD452" s="223" t="s">
        <v>2624</v>
      </c>
      <c r="AE452" s="223" t="s">
        <v>2624</v>
      </c>
      <c r="AF452" s="223" t="s">
        <v>2624</v>
      </c>
      <c r="AG452" s="223" t="s">
        <v>2624</v>
      </c>
      <c r="AH452" s="223" t="s">
        <v>2624</v>
      </c>
      <c r="AI452" s="223" t="s">
        <v>2624</v>
      </c>
      <c r="AJ452" s="223" t="s">
        <v>2624</v>
      </c>
      <c r="AK452" s="223" t="s">
        <v>2624</v>
      </c>
      <c r="AL452" s="223" t="s">
        <v>2624</v>
      </c>
      <c r="AM452" s="223" t="s">
        <v>2624</v>
      </c>
      <c r="AN452" s="223" t="s">
        <v>2624</v>
      </c>
      <c r="AO452" s="223" t="s">
        <v>2624</v>
      </c>
      <c r="AP452" s="223" t="s">
        <v>2624</v>
      </c>
      <c r="AQ452" s="223" t="s">
        <v>2624</v>
      </c>
      <c r="AR452" s="223" t="s">
        <v>2624</v>
      </c>
      <c r="AS452" s="223" t="s">
        <v>2624</v>
      </c>
      <c r="AT452" s="223" t="s">
        <v>2624</v>
      </c>
      <c r="AU452" s="223" t="s">
        <v>2624</v>
      </c>
    </row>
    <row r="453" spans="1:47" ht="31.5" hidden="1">
      <c r="B453" s="215" t="s">
        <v>4026</v>
      </c>
      <c r="C453" s="216" t="s">
        <v>4027</v>
      </c>
      <c r="D453" s="216" t="s">
        <v>2619</v>
      </c>
      <c r="E453" s="216" t="s">
        <v>2619</v>
      </c>
      <c r="F453" s="216" t="s">
        <v>4028</v>
      </c>
      <c r="G453" s="216" t="s">
        <v>4029</v>
      </c>
      <c r="H453" s="216" t="s">
        <v>2619</v>
      </c>
      <c r="I453" s="216" t="s">
        <v>2623</v>
      </c>
      <c r="J453" s="219">
        <v>5.7469999999999999</v>
      </c>
      <c r="K453" s="219">
        <v>6.6589999999999998</v>
      </c>
      <c r="L453" s="217">
        <v>-3.7</v>
      </c>
      <c r="M453" s="217">
        <v>1.1000000000000001</v>
      </c>
      <c r="N453" s="217">
        <v>5.4</v>
      </c>
      <c r="O453" s="217">
        <v>8</v>
      </c>
      <c r="P453" s="217">
        <v>-2.5</v>
      </c>
      <c r="Q453" s="217">
        <v>-0.6</v>
      </c>
      <c r="R453" s="217">
        <v>8.4</v>
      </c>
      <c r="S453" s="217">
        <v>-6.4</v>
      </c>
      <c r="T453" s="218">
        <v>0.4</v>
      </c>
      <c r="U453" s="218">
        <v>8.3000000000000007</v>
      </c>
      <c r="V453" s="218">
        <v>6.1</v>
      </c>
      <c r="W453" s="218">
        <v>6.6</v>
      </c>
      <c r="X453" s="218">
        <v>2.6</v>
      </c>
      <c r="Y453" s="219" t="s">
        <v>2624</v>
      </c>
      <c r="Z453" s="219" t="s">
        <v>2624</v>
      </c>
      <c r="AA453" s="219" t="s">
        <v>2624</v>
      </c>
      <c r="AB453" s="219" t="s">
        <v>2624</v>
      </c>
      <c r="AC453" s="219" t="s">
        <v>2624</v>
      </c>
      <c r="AD453" s="219" t="s">
        <v>2624</v>
      </c>
      <c r="AE453" s="219" t="s">
        <v>2624</v>
      </c>
      <c r="AF453" s="219" t="s">
        <v>2624</v>
      </c>
      <c r="AG453" s="219" t="s">
        <v>2624</v>
      </c>
      <c r="AH453" s="219" t="s">
        <v>2624</v>
      </c>
      <c r="AI453" s="219" t="s">
        <v>2624</v>
      </c>
      <c r="AJ453" s="219" t="s">
        <v>2624</v>
      </c>
      <c r="AK453" s="219" t="s">
        <v>2624</v>
      </c>
      <c r="AL453" s="219" t="s">
        <v>2624</v>
      </c>
      <c r="AM453" s="219" t="s">
        <v>2624</v>
      </c>
      <c r="AN453" s="219" t="s">
        <v>2624</v>
      </c>
      <c r="AO453" s="219" t="s">
        <v>2624</v>
      </c>
      <c r="AP453" s="219" t="s">
        <v>2624</v>
      </c>
      <c r="AQ453" s="219" t="s">
        <v>2624</v>
      </c>
      <c r="AR453" s="219" t="s">
        <v>2624</v>
      </c>
      <c r="AS453" s="219" t="s">
        <v>2624</v>
      </c>
      <c r="AT453" s="219" t="s">
        <v>2624</v>
      </c>
      <c r="AU453" s="219" t="s">
        <v>2624</v>
      </c>
    </row>
    <row r="454" spans="1:47" ht="31.5" hidden="1">
      <c r="B454" s="220" t="s">
        <v>4030</v>
      </c>
      <c r="C454" s="221" t="s">
        <v>4031</v>
      </c>
      <c r="D454" s="221" t="s">
        <v>3887</v>
      </c>
      <c r="E454" s="221" t="s">
        <v>2619</v>
      </c>
      <c r="F454" s="221" t="s">
        <v>2619</v>
      </c>
      <c r="G454" s="221" t="s">
        <v>4032</v>
      </c>
      <c r="H454" s="221" t="s">
        <v>2619</v>
      </c>
      <c r="I454" s="221" t="s">
        <v>2623</v>
      </c>
      <c r="J454" s="222">
        <v>1.7</v>
      </c>
      <c r="K454" s="222">
        <v>0.8</v>
      </c>
      <c r="L454" s="222">
        <v>1.7</v>
      </c>
      <c r="M454" s="222">
        <v>2</v>
      </c>
      <c r="N454" s="222">
        <v>1.9</v>
      </c>
      <c r="O454" s="222">
        <v>2.5</v>
      </c>
      <c r="P454" s="222">
        <v>1.1000000000000001</v>
      </c>
      <c r="Q454" s="222">
        <v>0.1</v>
      </c>
      <c r="R454" s="222">
        <v>2.8</v>
      </c>
      <c r="S454" s="222">
        <v>0.1</v>
      </c>
      <c r="T454" s="218">
        <v>1.7</v>
      </c>
      <c r="U454" s="218">
        <v>2.2000000000000002</v>
      </c>
      <c r="V454" s="218">
        <v>2.6</v>
      </c>
      <c r="W454" s="218">
        <v>2.5</v>
      </c>
      <c r="X454" s="218">
        <v>2.8</v>
      </c>
      <c r="Y454" s="223" t="s">
        <v>2624</v>
      </c>
      <c r="Z454" s="223" t="s">
        <v>2624</v>
      </c>
      <c r="AA454" s="223" t="s">
        <v>2624</v>
      </c>
      <c r="AB454" s="223" t="s">
        <v>2624</v>
      </c>
      <c r="AC454" s="223" t="s">
        <v>2624</v>
      </c>
      <c r="AD454" s="223" t="s">
        <v>2624</v>
      </c>
      <c r="AE454" s="223" t="s">
        <v>2624</v>
      </c>
      <c r="AF454" s="223" t="s">
        <v>2624</v>
      </c>
      <c r="AG454" s="223" t="s">
        <v>2624</v>
      </c>
      <c r="AH454" s="223" t="s">
        <v>2624</v>
      </c>
      <c r="AI454" s="223" t="s">
        <v>2624</v>
      </c>
      <c r="AJ454" s="223" t="s">
        <v>2624</v>
      </c>
      <c r="AK454" s="223" t="s">
        <v>2624</v>
      </c>
      <c r="AL454" s="223" t="s">
        <v>2624</v>
      </c>
      <c r="AM454" s="223" t="s">
        <v>2624</v>
      </c>
      <c r="AN454" s="223" t="s">
        <v>2624</v>
      </c>
      <c r="AO454" s="223" t="s">
        <v>2624</v>
      </c>
      <c r="AP454" s="223" t="s">
        <v>2624</v>
      </c>
      <c r="AQ454" s="223" t="s">
        <v>2624</v>
      </c>
      <c r="AR454" s="223" t="s">
        <v>2624</v>
      </c>
      <c r="AS454" s="223" t="s">
        <v>2624</v>
      </c>
      <c r="AT454" s="223" t="s">
        <v>2624</v>
      </c>
      <c r="AU454" s="223" t="s">
        <v>2624</v>
      </c>
    </row>
    <row r="455" spans="1:47" ht="115.5" hidden="1">
      <c r="B455" s="215" t="s">
        <v>4033</v>
      </c>
      <c r="C455" s="216" t="s">
        <v>4034</v>
      </c>
      <c r="D455" s="216" t="s">
        <v>2619</v>
      </c>
      <c r="E455" s="216" t="s">
        <v>2619</v>
      </c>
      <c r="F455" s="216" t="s">
        <v>4035</v>
      </c>
      <c r="G455" s="216" t="s">
        <v>4036</v>
      </c>
      <c r="H455" s="216" t="s">
        <v>2619</v>
      </c>
      <c r="I455" s="216" t="s">
        <v>2623</v>
      </c>
      <c r="J455" s="217">
        <v>-2.2999999999999998</v>
      </c>
      <c r="K455" s="217">
        <v>-2.9</v>
      </c>
      <c r="L455" s="217">
        <v>-16.5</v>
      </c>
      <c r="M455" s="217">
        <v>3.2</v>
      </c>
      <c r="N455" s="217">
        <v>4.0999999999999996</v>
      </c>
      <c r="O455" s="217">
        <v>3.9</v>
      </c>
      <c r="P455" s="217">
        <v>2.2000000000000002</v>
      </c>
      <c r="Q455" s="217">
        <v>-0.3</v>
      </c>
      <c r="R455" s="217">
        <v>6.7</v>
      </c>
      <c r="S455" s="219" t="s">
        <v>2624</v>
      </c>
      <c r="T455" s="219" t="s">
        <v>2624</v>
      </c>
      <c r="U455" s="219" t="s">
        <v>2624</v>
      </c>
      <c r="V455" s="219" t="s">
        <v>2624</v>
      </c>
      <c r="W455" s="219" t="s">
        <v>2624</v>
      </c>
      <c r="X455" s="219" t="s">
        <v>2624</v>
      </c>
      <c r="Y455" s="219" t="s">
        <v>2624</v>
      </c>
      <c r="Z455" s="219" t="s">
        <v>2624</v>
      </c>
      <c r="AA455" s="219" t="s">
        <v>2624</v>
      </c>
      <c r="AB455" s="219" t="s">
        <v>2624</v>
      </c>
      <c r="AC455" s="219" t="s">
        <v>2624</v>
      </c>
      <c r="AD455" s="219" t="s">
        <v>2624</v>
      </c>
      <c r="AE455" s="219" t="s">
        <v>2624</v>
      </c>
      <c r="AF455" s="219" t="s">
        <v>2624</v>
      </c>
      <c r="AG455" s="219" t="s">
        <v>2624</v>
      </c>
      <c r="AH455" s="219" t="s">
        <v>2624</v>
      </c>
      <c r="AI455" s="219" t="s">
        <v>2624</v>
      </c>
      <c r="AJ455" s="219" t="s">
        <v>2624</v>
      </c>
      <c r="AK455" s="219" t="s">
        <v>2624</v>
      </c>
      <c r="AL455" s="219" t="s">
        <v>2624</v>
      </c>
      <c r="AM455" s="219" t="s">
        <v>2624</v>
      </c>
      <c r="AN455" s="219" t="s">
        <v>2624</v>
      </c>
      <c r="AO455" s="219" t="s">
        <v>2624</v>
      </c>
      <c r="AP455" s="219" t="s">
        <v>2624</v>
      </c>
      <c r="AQ455" s="219" t="s">
        <v>2624</v>
      </c>
      <c r="AR455" s="219" t="s">
        <v>2624</v>
      </c>
      <c r="AS455" s="219" t="s">
        <v>2624</v>
      </c>
      <c r="AT455" s="219" t="s">
        <v>2624</v>
      </c>
      <c r="AU455" s="219" t="s">
        <v>2624</v>
      </c>
    </row>
    <row r="456" spans="1:47" ht="21" hidden="1">
      <c r="B456" s="220" t="s">
        <v>4037</v>
      </c>
      <c r="C456" s="221" t="s">
        <v>4038</v>
      </c>
      <c r="D456" s="221" t="s">
        <v>2619</v>
      </c>
      <c r="E456" s="221" t="s">
        <v>2619</v>
      </c>
      <c r="F456" s="221" t="s">
        <v>2636</v>
      </c>
      <c r="G456" s="221" t="s">
        <v>4039</v>
      </c>
      <c r="H456" s="221" t="s">
        <v>2619</v>
      </c>
      <c r="I456" s="221" t="s">
        <v>2623</v>
      </c>
      <c r="J456" s="222">
        <v>3.7</v>
      </c>
      <c r="K456" s="222">
        <v>3.7</v>
      </c>
      <c r="L456" s="222">
        <v>3.8</v>
      </c>
      <c r="M456" s="222">
        <v>4</v>
      </c>
      <c r="N456" s="222">
        <v>4.5</v>
      </c>
      <c r="O456" s="222">
        <v>3.9</v>
      </c>
      <c r="P456" s="222">
        <v>3.4</v>
      </c>
      <c r="Q456" s="222">
        <v>3.4</v>
      </c>
      <c r="R456" s="222">
        <v>3.4</v>
      </c>
      <c r="S456" s="222">
        <v>3</v>
      </c>
      <c r="T456" s="218">
        <v>2.9</v>
      </c>
      <c r="U456" s="218">
        <v>2.9</v>
      </c>
      <c r="V456" s="218">
        <v>2.9</v>
      </c>
      <c r="W456" s="218">
        <v>2.9</v>
      </c>
      <c r="X456" s="218">
        <v>2.8</v>
      </c>
      <c r="Y456" s="218">
        <v>2.8</v>
      </c>
      <c r="Z456" s="218">
        <v>2.8</v>
      </c>
      <c r="AA456" s="218">
        <v>2.7</v>
      </c>
      <c r="AB456" s="218">
        <v>2.7</v>
      </c>
      <c r="AC456" s="218">
        <v>2.7</v>
      </c>
      <c r="AD456" s="218">
        <v>2.7</v>
      </c>
      <c r="AE456" s="218">
        <v>2.7</v>
      </c>
      <c r="AF456" s="218">
        <v>2.7</v>
      </c>
      <c r="AG456" s="218">
        <v>2.7</v>
      </c>
      <c r="AH456" s="218">
        <v>2.7</v>
      </c>
      <c r="AI456" s="218">
        <v>2.7</v>
      </c>
      <c r="AJ456" s="218">
        <v>2.8</v>
      </c>
      <c r="AK456" s="218">
        <v>2.8</v>
      </c>
      <c r="AL456" s="218">
        <v>2.8</v>
      </c>
      <c r="AM456" s="218">
        <v>2.8</v>
      </c>
      <c r="AN456" s="218">
        <v>2.8</v>
      </c>
      <c r="AO456" s="218">
        <v>2.8</v>
      </c>
      <c r="AP456" s="218">
        <v>2.7</v>
      </c>
      <c r="AQ456" s="218">
        <v>2.7</v>
      </c>
      <c r="AR456" s="218">
        <v>2.6</v>
      </c>
      <c r="AS456" s="218">
        <v>2.5</v>
      </c>
      <c r="AT456" s="218">
        <v>2.4</v>
      </c>
      <c r="AU456" s="218">
        <v>2.2000000000000002</v>
      </c>
    </row>
    <row r="457" spans="1:47" ht="115.5" hidden="1">
      <c r="B457" s="215" t="s">
        <v>4040</v>
      </c>
      <c r="C457" s="216" t="s">
        <v>4041</v>
      </c>
      <c r="D457" s="216" t="s">
        <v>2619</v>
      </c>
      <c r="E457" s="216" t="s">
        <v>2619</v>
      </c>
      <c r="F457" s="216" t="s">
        <v>4042</v>
      </c>
      <c r="G457" s="216" t="s">
        <v>4043</v>
      </c>
      <c r="H457" s="216" t="s">
        <v>2619</v>
      </c>
      <c r="I457" s="216" t="s">
        <v>2623</v>
      </c>
      <c r="J457" s="219">
        <v>2.2090000000000001</v>
      </c>
      <c r="K457" s="219">
        <v>2.2639999999999998</v>
      </c>
      <c r="L457" s="219">
        <v>1.929</v>
      </c>
      <c r="M457" s="219">
        <v>2.3140000000000001</v>
      </c>
      <c r="N457" s="219">
        <v>2.7559999999999998</v>
      </c>
      <c r="O457" s="219">
        <v>2.5779999999999998</v>
      </c>
      <c r="P457" s="219">
        <v>1.9930000000000001</v>
      </c>
      <c r="Q457" s="219">
        <v>-0.78800000000000003</v>
      </c>
      <c r="R457" s="219">
        <v>4.1749999999999998</v>
      </c>
      <c r="S457" s="217">
        <v>2.7</v>
      </c>
      <c r="T457" s="218">
        <v>1.6</v>
      </c>
      <c r="U457" s="218">
        <v>2.5</v>
      </c>
      <c r="V457" s="218">
        <v>2.9</v>
      </c>
      <c r="W457" s="218">
        <v>2.9</v>
      </c>
      <c r="X457" s="218">
        <v>3.1</v>
      </c>
      <c r="Y457" s="218">
        <v>2.9</v>
      </c>
      <c r="Z457" s="218">
        <v>2.7</v>
      </c>
      <c r="AA457" s="218">
        <v>2.6</v>
      </c>
      <c r="AB457" s="218">
        <v>2.5</v>
      </c>
      <c r="AC457" s="218">
        <v>2.5</v>
      </c>
      <c r="AD457" s="218">
        <v>2.4</v>
      </c>
      <c r="AE457" s="218">
        <v>2.4</v>
      </c>
      <c r="AF457" s="218">
        <v>2.4</v>
      </c>
      <c r="AG457" s="218">
        <v>2.4</v>
      </c>
      <c r="AH457" s="218">
        <v>2.4</v>
      </c>
      <c r="AI457" s="218">
        <v>2.4</v>
      </c>
      <c r="AJ457" s="218">
        <v>2.4</v>
      </c>
      <c r="AK457" s="218">
        <v>2.4</v>
      </c>
      <c r="AL457" s="218">
        <v>2.4</v>
      </c>
      <c r="AM457" s="218">
        <v>2.4</v>
      </c>
      <c r="AN457" s="218">
        <v>2.4</v>
      </c>
      <c r="AO457" s="218">
        <v>2.4</v>
      </c>
      <c r="AP457" s="218">
        <v>2.4</v>
      </c>
      <c r="AQ457" s="218">
        <v>2.4</v>
      </c>
      <c r="AR457" s="218">
        <v>2.2999999999999998</v>
      </c>
      <c r="AS457" s="218">
        <v>2.2999999999999998</v>
      </c>
      <c r="AT457" s="218">
        <v>2.2999999999999998</v>
      </c>
      <c r="AU457" s="218">
        <v>2.2000000000000002</v>
      </c>
    </row>
    <row r="458" spans="1:47" ht="73.5" hidden="1">
      <c r="B458" s="220" t="s">
        <v>4044</v>
      </c>
      <c r="C458" s="221" t="s">
        <v>4045</v>
      </c>
      <c r="D458" s="221" t="s">
        <v>2619</v>
      </c>
      <c r="E458" s="221" t="s">
        <v>2619</v>
      </c>
      <c r="F458" s="221" t="s">
        <v>2636</v>
      </c>
      <c r="G458" s="221" t="s">
        <v>4046</v>
      </c>
      <c r="H458" s="221" t="s">
        <v>2619</v>
      </c>
      <c r="I458" s="221" t="s">
        <v>2623</v>
      </c>
      <c r="J458" s="222">
        <v>3.6</v>
      </c>
      <c r="K458" s="222">
        <v>3.6</v>
      </c>
      <c r="L458" s="222">
        <v>3</v>
      </c>
      <c r="M458" s="222">
        <v>3</v>
      </c>
      <c r="N458" s="222">
        <v>3.4</v>
      </c>
      <c r="O458" s="222">
        <v>3.1</v>
      </c>
      <c r="P458" s="222">
        <v>2.2999999999999998</v>
      </c>
      <c r="Q458" s="222">
        <v>-0.5</v>
      </c>
      <c r="R458" s="222">
        <v>4</v>
      </c>
      <c r="S458" s="222">
        <v>2.1</v>
      </c>
      <c r="T458" s="218">
        <v>1.7</v>
      </c>
      <c r="U458" s="218">
        <v>2.7</v>
      </c>
      <c r="V458" s="218">
        <v>2.8</v>
      </c>
      <c r="W458" s="218">
        <v>2.8</v>
      </c>
      <c r="X458" s="218">
        <v>3</v>
      </c>
      <c r="Y458" s="223" t="s">
        <v>2624</v>
      </c>
      <c r="Z458" s="223" t="s">
        <v>2624</v>
      </c>
      <c r="AA458" s="223" t="s">
        <v>2624</v>
      </c>
      <c r="AB458" s="223" t="s">
        <v>2624</v>
      </c>
      <c r="AC458" s="223" t="s">
        <v>2624</v>
      </c>
      <c r="AD458" s="223" t="s">
        <v>2624</v>
      </c>
      <c r="AE458" s="223" t="s">
        <v>2624</v>
      </c>
      <c r="AF458" s="223" t="s">
        <v>2624</v>
      </c>
      <c r="AG458" s="223" t="s">
        <v>2624</v>
      </c>
      <c r="AH458" s="223" t="s">
        <v>2624</v>
      </c>
      <c r="AI458" s="223" t="s">
        <v>2624</v>
      </c>
      <c r="AJ458" s="223" t="s">
        <v>2624</v>
      </c>
      <c r="AK458" s="223" t="s">
        <v>2624</v>
      </c>
      <c r="AL458" s="223" t="s">
        <v>2624</v>
      </c>
      <c r="AM458" s="223" t="s">
        <v>2624</v>
      </c>
      <c r="AN458" s="223" t="s">
        <v>2624</v>
      </c>
      <c r="AO458" s="223" t="s">
        <v>2624</v>
      </c>
      <c r="AP458" s="223" t="s">
        <v>2624</v>
      </c>
      <c r="AQ458" s="223" t="s">
        <v>2624</v>
      </c>
      <c r="AR458" s="223" t="s">
        <v>2624</v>
      </c>
      <c r="AS458" s="223" t="s">
        <v>2624</v>
      </c>
      <c r="AT458" s="223" t="s">
        <v>2624</v>
      </c>
      <c r="AU458" s="223" t="s">
        <v>2624</v>
      </c>
    </row>
    <row r="459" spans="1:47" ht="63" hidden="1">
      <c r="B459" s="215" t="s">
        <v>4047</v>
      </c>
      <c r="C459" s="216" t="s">
        <v>4048</v>
      </c>
      <c r="D459" s="216" t="s">
        <v>2619</v>
      </c>
      <c r="E459" s="216" t="s">
        <v>2619</v>
      </c>
      <c r="F459" s="216" t="s">
        <v>2769</v>
      </c>
      <c r="G459" s="216" t="s">
        <v>4049</v>
      </c>
      <c r="H459" s="216" t="s">
        <v>2619</v>
      </c>
      <c r="I459" s="216" t="s">
        <v>2623</v>
      </c>
      <c r="J459" s="217">
        <v>3</v>
      </c>
      <c r="K459" s="217">
        <v>3</v>
      </c>
      <c r="L459" s="217">
        <v>3</v>
      </c>
      <c r="M459" s="217">
        <v>3</v>
      </c>
      <c r="N459" s="217">
        <v>3</v>
      </c>
      <c r="O459" s="217">
        <v>3</v>
      </c>
      <c r="P459" s="217">
        <v>3</v>
      </c>
      <c r="Q459" s="217">
        <v>3</v>
      </c>
      <c r="R459" s="217">
        <v>3.2</v>
      </c>
      <c r="S459" s="217">
        <v>3.4</v>
      </c>
      <c r="T459" s="218">
        <v>3.6</v>
      </c>
      <c r="U459" s="218">
        <v>3.8</v>
      </c>
      <c r="V459" s="218">
        <v>4</v>
      </c>
      <c r="W459" s="218">
        <v>4</v>
      </c>
      <c r="X459" s="218">
        <v>4</v>
      </c>
      <c r="Y459" s="219" t="s">
        <v>2624</v>
      </c>
      <c r="Z459" s="219" t="s">
        <v>2624</v>
      </c>
      <c r="AA459" s="219" t="s">
        <v>2624</v>
      </c>
      <c r="AB459" s="219" t="s">
        <v>2624</v>
      </c>
      <c r="AC459" s="219" t="s">
        <v>2624</v>
      </c>
      <c r="AD459" s="219" t="s">
        <v>2624</v>
      </c>
      <c r="AE459" s="219" t="s">
        <v>2624</v>
      </c>
      <c r="AF459" s="219" t="s">
        <v>2624</v>
      </c>
      <c r="AG459" s="219" t="s">
        <v>2624</v>
      </c>
      <c r="AH459" s="219" t="s">
        <v>2624</v>
      </c>
      <c r="AI459" s="219" t="s">
        <v>2624</v>
      </c>
      <c r="AJ459" s="219" t="s">
        <v>2624</v>
      </c>
      <c r="AK459" s="219" t="s">
        <v>2624</v>
      </c>
      <c r="AL459" s="219" t="s">
        <v>2624</v>
      </c>
      <c r="AM459" s="219" t="s">
        <v>2624</v>
      </c>
      <c r="AN459" s="219" t="s">
        <v>2624</v>
      </c>
      <c r="AO459" s="219" t="s">
        <v>2624</v>
      </c>
      <c r="AP459" s="219" t="s">
        <v>2624</v>
      </c>
      <c r="AQ459" s="219" t="s">
        <v>2624</v>
      </c>
      <c r="AR459" s="219" t="s">
        <v>2624</v>
      </c>
      <c r="AS459" s="219" t="s">
        <v>2624</v>
      </c>
      <c r="AT459" s="219" t="s">
        <v>2624</v>
      </c>
      <c r="AU459" s="219" t="s">
        <v>2624</v>
      </c>
    </row>
    <row r="460" spans="1:47" ht="42" hidden="1">
      <c r="B460" s="220" t="s">
        <v>4050</v>
      </c>
      <c r="C460" s="221" t="s">
        <v>4051</v>
      </c>
      <c r="D460" s="221" t="s">
        <v>2619</v>
      </c>
      <c r="E460" s="221" t="s">
        <v>2619</v>
      </c>
      <c r="F460" s="221" t="s">
        <v>2636</v>
      </c>
      <c r="G460" s="221" t="s">
        <v>4052</v>
      </c>
      <c r="H460" s="221" t="s">
        <v>3428</v>
      </c>
      <c r="I460" s="221" t="s">
        <v>2623</v>
      </c>
      <c r="J460" s="222">
        <v>5.0999999999999996</v>
      </c>
      <c r="K460" s="222">
        <v>5.2</v>
      </c>
      <c r="L460" s="222">
        <v>6.3</v>
      </c>
      <c r="M460" s="222">
        <v>5.5</v>
      </c>
      <c r="N460" s="222">
        <v>4</v>
      </c>
      <c r="O460" s="222">
        <v>3.9</v>
      </c>
      <c r="P460" s="222">
        <v>4.9000000000000004</v>
      </c>
      <c r="Q460" s="222">
        <v>3.3</v>
      </c>
      <c r="R460" s="222">
        <v>5.2</v>
      </c>
      <c r="S460" s="222">
        <v>0.6</v>
      </c>
      <c r="T460" s="218">
        <v>1.1000000000000001</v>
      </c>
      <c r="U460" s="218">
        <v>2.9</v>
      </c>
      <c r="V460" s="218">
        <v>3.9</v>
      </c>
      <c r="W460" s="218">
        <v>4.2</v>
      </c>
      <c r="X460" s="218">
        <v>4.2</v>
      </c>
      <c r="Y460" s="223" t="s">
        <v>2624</v>
      </c>
      <c r="Z460" s="223" t="s">
        <v>2624</v>
      </c>
      <c r="AA460" s="223" t="s">
        <v>2624</v>
      </c>
      <c r="AB460" s="223" t="s">
        <v>2624</v>
      </c>
      <c r="AC460" s="223" t="s">
        <v>2624</v>
      </c>
      <c r="AD460" s="223" t="s">
        <v>2624</v>
      </c>
      <c r="AE460" s="223" t="s">
        <v>2624</v>
      </c>
      <c r="AF460" s="223" t="s">
        <v>2624</v>
      </c>
      <c r="AG460" s="223" t="s">
        <v>2624</v>
      </c>
      <c r="AH460" s="223" t="s">
        <v>2624</v>
      </c>
      <c r="AI460" s="223" t="s">
        <v>2624</v>
      </c>
      <c r="AJ460" s="223" t="s">
        <v>2624</v>
      </c>
      <c r="AK460" s="223" t="s">
        <v>2624</v>
      </c>
      <c r="AL460" s="223" t="s">
        <v>2624</v>
      </c>
      <c r="AM460" s="223" t="s">
        <v>2624</v>
      </c>
      <c r="AN460" s="223" t="s">
        <v>2624</v>
      </c>
      <c r="AO460" s="223" t="s">
        <v>2624</v>
      </c>
      <c r="AP460" s="223" t="s">
        <v>2624</v>
      </c>
      <c r="AQ460" s="223" t="s">
        <v>2624</v>
      </c>
      <c r="AR460" s="223" t="s">
        <v>2624</v>
      </c>
      <c r="AS460" s="223" t="s">
        <v>2624</v>
      </c>
      <c r="AT460" s="223" t="s">
        <v>2624</v>
      </c>
      <c r="AU460" s="223" t="s">
        <v>2624</v>
      </c>
    </row>
    <row r="461" spans="1:47" ht="42" hidden="1">
      <c r="B461" s="215" t="s">
        <v>4053</v>
      </c>
      <c r="C461" s="216" t="s">
        <v>4054</v>
      </c>
      <c r="D461" s="216" t="s">
        <v>2834</v>
      </c>
      <c r="E461" s="216" t="s">
        <v>2784</v>
      </c>
      <c r="F461" s="216" t="s">
        <v>2636</v>
      </c>
      <c r="G461" s="216" t="s">
        <v>4052</v>
      </c>
      <c r="H461" s="216" t="s">
        <v>3428</v>
      </c>
      <c r="I461" s="216" t="s">
        <v>2623</v>
      </c>
      <c r="J461" s="217">
        <v>44.792000000000002</v>
      </c>
      <c r="K461" s="217">
        <v>49.47</v>
      </c>
      <c r="L461" s="217">
        <v>49.407000000000004</v>
      </c>
      <c r="M461" s="217">
        <v>51.325000000000003</v>
      </c>
      <c r="N461" s="217">
        <v>55.746000000000002</v>
      </c>
      <c r="O461" s="217">
        <v>60.262999999999998</v>
      </c>
      <c r="P461" s="217">
        <v>59.991</v>
      </c>
      <c r="Q461" s="217">
        <v>61.826999999999998</v>
      </c>
      <c r="R461" s="217">
        <v>68.724000000000004</v>
      </c>
      <c r="S461" s="217">
        <v>64.021000000000001</v>
      </c>
      <c r="T461" s="218">
        <v>67.353999999999999</v>
      </c>
      <c r="U461" s="218">
        <v>74.597999999999999</v>
      </c>
      <c r="V461" s="218">
        <v>82</v>
      </c>
      <c r="W461" s="218">
        <v>87.546000000000006</v>
      </c>
      <c r="X461" s="218">
        <v>90.81</v>
      </c>
      <c r="Y461" s="219" t="s">
        <v>2624</v>
      </c>
      <c r="Z461" s="219" t="s">
        <v>2624</v>
      </c>
      <c r="AA461" s="219" t="s">
        <v>2624</v>
      </c>
      <c r="AB461" s="219" t="s">
        <v>2624</v>
      </c>
      <c r="AC461" s="219" t="s">
        <v>2624</v>
      </c>
      <c r="AD461" s="219" t="s">
        <v>2624</v>
      </c>
      <c r="AE461" s="219" t="s">
        <v>2624</v>
      </c>
      <c r="AF461" s="219" t="s">
        <v>2624</v>
      </c>
      <c r="AG461" s="219" t="s">
        <v>2624</v>
      </c>
      <c r="AH461" s="219" t="s">
        <v>2624</v>
      </c>
      <c r="AI461" s="219" t="s">
        <v>2624</v>
      </c>
      <c r="AJ461" s="219" t="s">
        <v>2624</v>
      </c>
      <c r="AK461" s="219" t="s">
        <v>2624</v>
      </c>
      <c r="AL461" s="219" t="s">
        <v>2624</v>
      </c>
      <c r="AM461" s="219" t="s">
        <v>2624</v>
      </c>
      <c r="AN461" s="219" t="s">
        <v>2624</v>
      </c>
      <c r="AO461" s="219" t="s">
        <v>2624</v>
      </c>
      <c r="AP461" s="219" t="s">
        <v>2624</v>
      </c>
      <c r="AQ461" s="219" t="s">
        <v>2624</v>
      </c>
      <c r="AR461" s="219" t="s">
        <v>2624</v>
      </c>
      <c r="AS461" s="219" t="s">
        <v>2624</v>
      </c>
      <c r="AT461" s="219" t="s">
        <v>2624</v>
      </c>
      <c r="AU461" s="219" t="s">
        <v>2624</v>
      </c>
    </row>
    <row r="462" spans="1:47" ht="42" hidden="1">
      <c r="B462" s="220" t="s">
        <v>4055</v>
      </c>
      <c r="C462" s="221" t="s">
        <v>4056</v>
      </c>
      <c r="D462" s="221" t="s">
        <v>2834</v>
      </c>
      <c r="E462" s="221" t="s">
        <v>2784</v>
      </c>
      <c r="F462" s="221" t="s">
        <v>2636</v>
      </c>
      <c r="G462" s="221" t="s">
        <v>4052</v>
      </c>
      <c r="H462" s="221" t="s">
        <v>3428</v>
      </c>
      <c r="I462" s="221" t="s">
        <v>2623</v>
      </c>
      <c r="J462" s="222">
        <v>39.564</v>
      </c>
      <c r="K462" s="222">
        <v>41.619</v>
      </c>
      <c r="L462" s="222">
        <v>44.256</v>
      </c>
      <c r="M462" s="222">
        <v>46.67</v>
      </c>
      <c r="N462" s="222">
        <v>48.552</v>
      </c>
      <c r="O462" s="222">
        <v>50.438000000000002</v>
      </c>
      <c r="P462" s="222">
        <v>52.895000000000003</v>
      </c>
      <c r="Q462" s="222">
        <v>54.627000000000002</v>
      </c>
      <c r="R462" s="222">
        <v>57.491</v>
      </c>
      <c r="S462" s="222">
        <v>57.825000000000003</v>
      </c>
      <c r="T462" s="218">
        <v>58.460999999999999</v>
      </c>
      <c r="U462" s="218">
        <v>60.143000000000001</v>
      </c>
      <c r="V462" s="218">
        <v>62.489000000000004</v>
      </c>
      <c r="W462" s="218">
        <v>65.135999999999996</v>
      </c>
      <c r="X462" s="218">
        <v>67.850999999999999</v>
      </c>
      <c r="Y462" s="223" t="s">
        <v>2624</v>
      </c>
      <c r="Z462" s="223" t="s">
        <v>2624</v>
      </c>
      <c r="AA462" s="223" t="s">
        <v>2624</v>
      </c>
      <c r="AB462" s="223" t="s">
        <v>2624</v>
      </c>
      <c r="AC462" s="223" t="s">
        <v>2624</v>
      </c>
      <c r="AD462" s="223" t="s">
        <v>2624</v>
      </c>
      <c r="AE462" s="223" t="s">
        <v>2624</v>
      </c>
      <c r="AF462" s="223" t="s">
        <v>2624</v>
      </c>
      <c r="AG462" s="223" t="s">
        <v>2624</v>
      </c>
      <c r="AH462" s="223" t="s">
        <v>2624</v>
      </c>
      <c r="AI462" s="223" t="s">
        <v>2624</v>
      </c>
      <c r="AJ462" s="223" t="s">
        <v>2624</v>
      </c>
      <c r="AK462" s="223" t="s">
        <v>2624</v>
      </c>
      <c r="AL462" s="223" t="s">
        <v>2624</v>
      </c>
      <c r="AM462" s="223" t="s">
        <v>2624</v>
      </c>
      <c r="AN462" s="223" t="s">
        <v>2624</v>
      </c>
      <c r="AO462" s="223" t="s">
        <v>2624</v>
      </c>
      <c r="AP462" s="223" t="s">
        <v>2624</v>
      </c>
      <c r="AQ462" s="223" t="s">
        <v>2624</v>
      </c>
      <c r="AR462" s="223" t="s">
        <v>2624</v>
      </c>
      <c r="AS462" s="223" t="s">
        <v>2624</v>
      </c>
      <c r="AT462" s="223" t="s">
        <v>2624</v>
      </c>
      <c r="AU462" s="223" t="s">
        <v>2624</v>
      </c>
    </row>
    <row r="463" spans="1:47" ht="31.5" hidden="1">
      <c r="B463" s="215" t="s">
        <v>4057</v>
      </c>
      <c r="C463" s="216" t="s">
        <v>4058</v>
      </c>
      <c r="D463" s="216" t="s">
        <v>2619</v>
      </c>
      <c r="E463" s="216" t="s">
        <v>2619</v>
      </c>
      <c r="F463" s="216" t="s">
        <v>2942</v>
      </c>
      <c r="G463" s="216" t="s">
        <v>4059</v>
      </c>
      <c r="H463" s="216" t="s">
        <v>2619</v>
      </c>
      <c r="I463" s="216" t="s">
        <v>2623</v>
      </c>
      <c r="J463" s="219">
        <v>6.25</v>
      </c>
      <c r="K463" s="219">
        <v>6.48</v>
      </c>
      <c r="L463" s="217">
        <v>6.7</v>
      </c>
      <c r="M463" s="217">
        <v>6.9</v>
      </c>
      <c r="N463" s="217">
        <v>7.1</v>
      </c>
      <c r="O463" s="217">
        <v>7.5</v>
      </c>
      <c r="P463" s="217">
        <v>8.1</v>
      </c>
      <c r="Q463" s="217">
        <v>8.4</v>
      </c>
      <c r="R463" s="217">
        <v>8.8000000000000007</v>
      </c>
      <c r="S463" s="217">
        <v>8.6</v>
      </c>
      <c r="T463" s="218">
        <v>8.6</v>
      </c>
      <c r="U463" s="218">
        <v>8.6</v>
      </c>
      <c r="V463" s="218">
        <v>8.6</v>
      </c>
      <c r="W463" s="218">
        <v>8.6</v>
      </c>
      <c r="X463" s="218">
        <v>8.6</v>
      </c>
      <c r="Y463" s="219" t="s">
        <v>2624</v>
      </c>
      <c r="Z463" s="219" t="s">
        <v>2624</v>
      </c>
      <c r="AA463" s="219" t="s">
        <v>2624</v>
      </c>
      <c r="AB463" s="219" t="s">
        <v>2624</v>
      </c>
      <c r="AC463" s="219" t="s">
        <v>2624</v>
      </c>
      <c r="AD463" s="219" t="s">
        <v>2624</v>
      </c>
      <c r="AE463" s="219" t="s">
        <v>2624</v>
      </c>
      <c r="AF463" s="219" t="s">
        <v>2624</v>
      </c>
      <c r="AG463" s="219" t="s">
        <v>2624</v>
      </c>
      <c r="AH463" s="219" t="s">
        <v>2624</v>
      </c>
      <c r="AI463" s="219" t="s">
        <v>2624</v>
      </c>
      <c r="AJ463" s="219" t="s">
        <v>2624</v>
      </c>
      <c r="AK463" s="219" t="s">
        <v>2624</v>
      </c>
      <c r="AL463" s="219" t="s">
        <v>2624</v>
      </c>
      <c r="AM463" s="219" t="s">
        <v>2624</v>
      </c>
      <c r="AN463" s="219" t="s">
        <v>2624</v>
      </c>
      <c r="AO463" s="219" t="s">
        <v>2624</v>
      </c>
      <c r="AP463" s="219" t="s">
        <v>2624</v>
      </c>
      <c r="AQ463" s="219" t="s">
        <v>2624</v>
      </c>
      <c r="AR463" s="219" t="s">
        <v>2624</v>
      </c>
      <c r="AS463" s="219" t="s">
        <v>2624</v>
      </c>
      <c r="AT463" s="219" t="s">
        <v>2624</v>
      </c>
      <c r="AU463" s="219" t="s">
        <v>2624</v>
      </c>
    </row>
    <row r="464" spans="1:47" ht="21" hidden="1">
      <c r="B464" s="220" t="s">
        <v>4060</v>
      </c>
      <c r="C464" s="221" t="s">
        <v>4061</v>
      </c>
      <c r="D464" s="221" t="s">
        <v>2783</v>
      </c>
      <c r="E464" s="221" t="s">
        <v>2809</v>
      </c>
      <c r="F464" s="221" t="s">
        <v>2942</v>
      </c>
      <c r="G464" s="221" t="s">
        <v>4062</v>
      </c>
      <c r="H464" s="221" t="s">
        <v>2619</v>
      </c>
      <c r="I464" s="221" t="s">
        <v>2623</v>
      </c>
      <c r="J464" s="223">
        <v>93801193.75</v>
      </c>
      <c r="K464" s="223">
        <v>101277799.20000002</v>
      </c>
      <c r="L464" s="223">
        <v>110424158.64</v>
      </c>
      <c r="M464" s="222">
        <v>120461948.31999998</v>
      </c>
      <c r="N464" s="222">
        <v>130151002.38000001</v>
      </c>
      <c r="O464" s="222">
        <v>142744083.51999998</v>
      </c>
      <c r="P464" s="222">
        <v>156654137.19999999</v>
      </c>
      <c r="Q464" s="222">
        <v>162244701.96000001</v>
      </c>
      <c r="R464" s="222">
        <v>181891572.39999998</v>
      </c>
      <c r="S464" s="222">
        <v>184472013.34746379</v>
      </c>
      <c r="T464" s="218">
        <v>191007501.29002562</v>
      </c>
      <c r="U464" s="218">
        <v>196209480.26950249</v>
      </c>
      <c r="V464" s="218">
        <v>203230905.61942893</v>
      </c>
      <c r="W464" s="218">
        <v>210568745.23230514</v>
      </c>
      <c r="X464" s="218">
        <v>217842943.85172808</v>
      </c>
      <c r="Y464" s="223" t="s">
        <v>2624</v>
      </c>
      <c r="Z464" s="223" t="s">
        <v>2624</v>
      </c>
      <c r="AA464" s="223" t="s">
        <v>2624</v>
      </c>
      <c r="AB464" s="223" t="s">
        <v>2624</v>
      </c>
      <c r="AC464" s="223" t="s">
        <v>2624</v>
      </c>
      <c r="AD464" s="223" t="s">
        <v>2624</v>
      </c>
      <c r="AE464" s="223" t="s">
        <v>2624</v>
      </c>
      <c r="AF464" s="223" t="s">
        <v>2624</v>
      </c>
      <c r="AG464" s="223" t="s">
        <v>2624</v>
      </c>
      <c r="AH464" s="223" t="s">
        <v>2624</v>
      </c>
      <c r="AI464" s="223" t="s">
        <v>2624</v>
      </c>
      <c r="AJ464" s="223" t="s">
        <v>2624</v>
      </c>
      <c r="AK464" s="223" t="s">
        <v>2624</v>
      </c>
      <c r="AL464" s="223" t="s">
        <v>2624</v>
      </c>
      <c r="AM464" s="223" t="s">
        <v>2624</v>
      </c>
      <c r="AN464" s="223" t="s">
        <v>2624</v>
      </c>
      <c r="AO464" s="223" t="s">
        <v>2624</v>
      </c>
      <c r="AP464" s="223" t="s">
        <v>2624</v>
      </c>
      <c r="AQ464" s="223" t="s">
        <v>2624</v>
      </c>
      <c r="AR464" s="223" t="s">
        <v>2624</v>
      </c>
      <c r="AS464" s="223" t="s">
        <v>2624</v>
      </c>
      <c r="AT464" s="223" t="s">
        <v>2624</v>
      </c>
      <c r="AU464" s="223" t="s">
        <v>2624</v>
      </c>
    </row>
    <row r="465" spans="2:47" ht="21" hidden="1">
      <c r="B465" s="215" t="s">
        <v>4063</v>
      </c>
      <c r="C465" s="216" t="s">
        <v>4064</v>
      </c>
      <c r="D465" s="216" t="s">
        <v>2834</v>
      </c>
      <c r="E465" s="216" t="s">
        <v>2619</v>
      </c>
      <c r="F465" s="216" t="s">
        <v>2942</v>
      </c>
      <c r="G465" s="216" t="s">
        <v>4065</v>
      </c>
      <c r="H465" s="216" t="s">
        <v>2619</v>
      </c>
      <c r="I465" s="216" t="s">
        <v>2623</v>
      </c>
      <c r="J465" s="219">
        <v>1709.9</v>
      </c>
      <c r="K465" s="219">
        <v>1902.7</v>
      </c>
      <c r="L465" s="217">
        <v>1915</v>
      </c>
      <c r="M465" s="217">
        <v>2023</v>
      </c>
      <c r="N465" s="217">
        <v>2234</v>
      </c>
      <c r="O465" s="217">
        <v>2511</v>
      </c>
      <c r="P465" s="217">
        <v>2595</v>
      </c>
      <c r="Q465" s="217">
        <v>2651</v>
      </c>
      <c r="R465" s="217">
        <v>3068</v>
      </c>
      <c r="S465" s="217">
        <v>2743</v>
      </c>
      <c r="T465" s="218">
        <v>2887</v>
      </c>
      <c r="U465" s="218">
        <v>3176</v>
      </c>
      <c r="V465" s="218">
        <v>3461</v>
      </c>
      <c r="W465" s="218">
        <v>3641</v>
      </c>
      <c r="X465" s="218">
        <v>3714</v>
      </c>
      <c r="Y465" s="219" t="s">
        <v>2624</v>
      </c>
      <c r="Z465" s="219" t="s">
        <v>2624</v>
      </c>
      <c r="AA465" s="219" t="s">
        <v>2624</v>
      </c>
      <c r="AB465" s="219" t="s">
        <v>2624</v>
      </c>
      <c r="AC465" s="219" t="s">
        <v>2624</v>
      </c>
      <c r="AD465" s="219" t="s">
        <v>2624</v>
      </c>
      <c r="AE465" s="219" t="s">
        <v>2624</v>
      </c>
      <c r="AF465" s="219" t="s">
        <v>2624</v>
      </c>
      <c r="AG465" s="219" t="s">
        <v>2624</v>
      </c>
      <c r="AH465" s="219" t="s">
        <v>2624</v>
      </c>
      <c r="AI465" s="219" t="s">
        <v>2624</v>
      </c>
      <c r="AJ465" s="219" t="s">
        <v>2624</v>
      </c>
      <c r="AK465" s="219" t="s">
        <v>2624</v>
      </c>
      <c r="AL465" s="219" t="s">
        <v>2624</v>
      </c>
      <c r="AM465" s="219" t="s">
        <v>2624</v>
      </c>
      <c r="AN465" s="219" t="s">
        <v>2624</v>
      </c>
      <c r="AO465" s="219" t="s">
        <v>2624</v>
      </c>
      <c r="AP465" s="219" t="s">
        <v>2624</v>
      </c>
      <c r="AQ465" s="219" t="s">
        <v>2624</v>
      </c>
      <c r="AR465" s="219" t="s">
        <v>2624</v>
      </c>
      <c r="AS465" s="219" t="s">
        <v>2624</v>
      </c>
      <c r="AT465" s="219" t="s">
        <v>2624</v>
      </c>
      <c r="AU465" s="219" t="s">
        <v>2624</v>
      </c>
    </row>
    <row r="466" spans="2:47" ht="21" hidden="1">
      <c r="B466" s="220" t="s">
        <v>4066</v>
      </c>
      <c r="C466" s="221" t="s">
        <v>4067</v>
      </c>
      <c r="D466" s="221" t="s">
        <v>2834</v>
      </c>
      <c r="E466" s="221" t="s">
        <v>2809</v>
      </c>
      <c r="F466" s="221" t="s">
        <v>2942</v>
      </c>
      <c r="G466" s="221" t="s">
        <v>4068</v>
      </c>
      <c r="H466" s="221" t="s">
        <v>2619</v>
      </c>
      <c r="I466" s="221" t="s">
        <v>2623</v>
      </c>
      <c r="J466" s="223">
        <v>85664.55970757523</v>
      </c>
      <c r="K466" s="223">
        <v>96194.862657193895</v>
      </c>
      <c r="L466" s="223">
        <v>97638.193151348081</v>
      </c>
      <c r="M466" s="222">
        <v>103777.84381454512</v>
      </c>
      <c r="N466" s="222">
        <v>115075.95621871811</v>
      </c>
      <c r="O466" s="222">
        <v>129748.08303009591</v>
      </c>
      <c r="P466" s="222">
        <v>134425.81971626732</v>
      </c>
      <c r="Q466" s="222">
        <v>137464.54178190095</v>
      </c>
      <c r="R466" s="222">
        <v>159001.9208741578</v>
      </c>
      <c r="S466" s="222">
        <v>142137.84919699945</v>
      </c>
      <c r="T466" s="218">
        <v>149521.43278664237</v>
      </c>
      <c r="U466" s="218">
        <v>164318.67109190422</v>
      </c>
      <c r="V466" s="218">
        <v>178900.44508752547</v>
      </c>
      <c r="W466" s="218">
        <v>188007.80824312961</v>
      </c>
      <c r="X466" s="218">
        <v>191510.28030921152</v>
      </c>
      <c r="Y466" s="223" t="s">
        <v>2624</v>
      </c>
      <c r="Z466" s="223" t="s">
        <v>2624</v>
      </c>
      <c r="AA466" s="223" t="s">
        <v>2624</v>
      </c>
      <c r="AB466" s="223" t="s">
        <v>2624</v>
      </c>
      <c r="AC466" s="223" t="s">
        <v>2624</v>
      </c>
      <c r="AD466" s="223" t="s">
        <v>2624</v>
      </c>
      <c r="AE466" s="223" t="s">
        <v>2624</v>
      </c>
      <c r="AF466" s="223" t="s">
        <v>2624</v>
      </c>
      <c r="AG466" s="223" t="s">
        <v>2624</v>
      </c>
      <c r="AH466" s="223" t="s">
        <v>2624</v>
      </c>
      <c r="AI466" s="223" t="s">
        <v>2624</v>
      </c>
      <c r="AJ466" s="223" t="s">
        <v>2624</v>
      </c>
      <c r="AK466" s="223" t="s">
        <v>2624</v>
      </c>
      <c r="AL466" s="223" t="s">
        <v>2624</v>
      </c>
      <c r="AM466" s="223" t="s">
        <v>2624</v>
      </c>
      <c r="AN466" s="223" t="s">
        <v>2624</v>
      </c>
      <c r="AO466" s="223" t="s">
        <v>2624</v>
      </c>
      <c r="AP466" s="223" t="s">
        <v>2624</v>
      </c>
      <c r="AQ466" s="223" t="s">
        <v>2624</v>
      </c>
      <c r="AR466" s="223" t="s">
        <v>2624</v>
      </c>
      <c r="AS466" s="223" t="s">
        <v>2624</v>
      </c>
      <c r="AT466" s="223" t="s">
        <v>2624</v>
      </c>
      <c r="AU466" s="223" t="s">
        <v>2624</v>
      </c>
    </row>
    <row r="467" spans="2:47" ht="42" hidden="1">
      <c r="B467" s="215" t="s">
        <v>4069</v>
      </c>
      <c r="C467" s="216" t="s">
        <v>4070</v>
      </c>
      <c r="D467" s="216" t="s">
        <v>2619</v>
      </c>
      <c r="E467" s="216" t="s">
        <v>2619</v>
      </c>
      <c r="F467" s="216" t="s">
        <v>3863</v>
      </c>
      <c r="G467" s="216" t="s">
        <v>4071</v>
      </c>
      <c r="H467" s="216" t="s">
        <v>2619</v>
      </c>
      <c r="I467" s="216" t="s">
        <v>2623</v>
      </c>
      <c r="J467" s="219">
        <v>153.77000000000001</v>
      </c>
      <c r="K467" s="219">
        <v>134.44300000000001</v>
      </c>
      <c r="L467" s="219">
        <v>82.153000000000006</v>
      </c>
      <c r="M467" s="219">
        <v>69.61</v>
      </c>
      <c r="N467" s="219">
        <v>81.641999999999996</v>
      </c>
      <c r="O467" s="219">
        <v>102.39400000000001</v>
      </c>
      <c r="P467" s="219">
        <v>100.307</v>
      </c>
      <c r="Q467" s="219">
        <v>63.203000000000003</v>
      </c>
      <c r="R467" s="217">
        <v>95.5</v>
      </c>
      <c r="S467" s="219" t="s">
        <v>2624</v>
      </c>
      <c r="T467" s="219" t="s">
        <v>2624</v>
      </c>
      <c r="U467" s="219" t="s">
        <v>2624</v>
      </c>
      <c r="V467" s="219" t="s">
        <v>2624</v>
      </c>
      <c r="W467" s="219" t="s">
        <v>2624</v>
      </c>
      <c r="X467" s="219" t="s">
        <v>2624</v>
      </c>
      <c r="Y467" s="219" t="s">
        <v>2624</v>
      </c>
      <c r="Z467" s="219" t="s">
        <v>2624</v>
      </c>
      <c r="AA467" s="219" t="s">
        <v>2624</v>
      </c>
      <c r="AB467" s="219" t="s">
        <v>2624</v>
      </c>
      <c r="AC467" s="219" t="s">
        <v>2624</v>
      </c>
      <c r="AD467" s="219" t="s">
        <v>2624</v>
      </c>
      <c r="AE467" s="219" t="s">
        <v>2624</v>
      </c>
      <c r="AF467" s="219" t="s">
        <v>2624</v>
      </c>
      <c r="AG467" s="219" t="s">
        <v>2624</v>
      </c>
      <c r="AH467" s="219" t="s">
        <v>2624</v>
      </c>
      <c r="AI467" s="219" t="s">
        <v>2624</v>
      </c>
      <c r="AJ467" s="219" t="s">
        <v>2624</v>
      </c>
      <c r="AK467" s="219" t="s">
        <v>2624</v>
      </c>
      <c r="AL467" s="219" t="s">
        <v>2624</v>
      </c>
      <c r="AM467" s="219" t="s">
        <v>2624</v>
      </c>
      <c r="AN467" s="219" t="s">
        <v>2624</v>
      </c>
      <c r="AO467" s="219" t="s">
        <v>2624</v>
      </c>
      <c r="AP467" s="219" t="s">
        <v>2624</v>
      </c>
      <c r="AQ467" s="219" t="s">
        <v>2624</v>
      </c>
      <c r="AR467" s="219" t="s">
        <v>2624</v>
      </c>
      <c r="AS467" s="219" t="s">
        <v>2624</v>
      </c>
      <c r="AT467" s="219" t="s">
        <v>2624</v>
      </c>
      <c r="AU467" s="219" t="s">
        <v>2624</v>
      </c>
    </row>
    <row r="468" spans="2:47" ht="42" hidden="1">
      <c r="B468" s="220" t="s">
        <v>4072</v>
      </c>
      <c r="C468" s="221" t="s">
        <v>4073</v>
      </c>
      <c r="D468" s="221" t="s">
        <v>2619</v>
      </c>
      <c r="E468" s="221" t="s">
        <v>2619</v>
      </c>
      <c r="F468" s="221" t="s">
        <v>3863</v>
      </c>
      <c r="G468" s="221" t="s">
        <v>4074</v>
      </c>
      <c r="H468" s="221" t="s">
        <v>2619</v>
      </c>
      <c r="I468" s="221" t="s">
        <v>2623</v>
      </c>
      <c r="J468" s="223">
        <v>3200.8989999999999</v>
      </c>
      <c r="K468" s="223">
        <v>2834.2330000000002</v>
      </c>
      <c r="L468" s="223">
        <v>1744.1220000000001</v>
      </c>
      <c r="M468" s="223">
        <v>1492.192</v>
      </c>
      <c r="N468" s="223">
        <v>1784.145</v>
      </c>
      <c r="O468" s="223">
        <v>2270.7240000000002</v>
      </c>
      <c r="P468" s="223">
        <v>2233.0030000000002</v>
      </c>
      <c r="Q468" s="223">
        <v>1414.6</v>
      </c>
      <c r="R468" s="222">
        <v>2189.9</v>
      </c>
      <c r="S468" s="223" t="s">
        <v>2624</v>
      </c>
      <c r="T468" s="223" t="s">
        <v>2624</v>
      </c>
      <c r="U468" s="223" t="s">
        <v>2624</v>
      </c>
      <c r="V468" s="223" t="s">
        <v>2624</v>
      </c>
      <c r="W468" s="223" t="s">
        <v>2624</v>
      </c>
      <c r="X468" s="223" t="s">
        <v>2624</v>
      </c>
      <c r="Y468" s="223" t="s">
        <v>2624</v>
      </c>
      <c r="Z468" s="223" t="s">
        <v>2624</v>
      </c>
      <c r="AA468" s="223" t="s">
        <v>2624</v>
      </c>
      <c r="AB468" s="223" t="s">
        <v>2624</v>
      </c>
      <c r="AC468" s="223" t="s">
        <v>2624</v>
      </c>
      <c r="AD468" s="223" t="s">
        <v>2624</v>
      </c>
      <c r="AE468" s="223" t="s">
        <v>2624</v>
      </c>
      <c r="AF468" s="223" t="s">
        <v>2624</v>
      </c>
      <c r="AG468" s="223" t="s">
        <v>2624</v>
      </c>
      <c r="AH468" s="223" t="s">
        <v>2624</v>
      </c>
      <c r="AI468" s="223" t="s">
        <v>2624</v>
      </c>
      <c r="AJ468" s="223" t="s">
        <v>2624</v>
      </c>
      <c r="AK468" s="223" t="s">
        <v>2624</v>
      </c>
      <c r="AL468" s="223" t="s">
        <v>2624</v>
      </c>
      <c r="AM468" s="223" t="s">
        <v>2624</v>
      </c>
      <c r="AN468" s="223" t="s">
        <v>2624</v>
      </c>
      <c r="AO468" s="223" t="s">
        <v>2624</v>
      </c>
      <c r="AP468" s="223" t="s">
        <v>2624</v>
      </c>
      <c r="AQ468" s="223" t="s">
        <v>2624</v>
      </c>
      <c r="AR468" s="223" t="s">
        <v>2624</v>
      </c>
      <c r="AS468" s="223" t="s">
        <v>2624</v>
      </c>
      <c r="AT468" s="223" t="s">
        <v>2624</v>
      </c>
      <c r="AU468" s="223" t="s">
        <v>2624</v>
      </c>
    </row>
    <row r="469" spans="2:47" ht="31.5" hidden="1">
      <c r="B469" s="215" t="s">
        <v>4075</v>
      </c>
      <c r="C469" s="216" t="s">
        <v>4076</v>
      </c>
      <c r="D469" s="216" t="s">
        <v>2619</v>
      </c>
      <c r="E469" s="216" t="s">
        <v>2619</v>
      </c>
      <c r="F469" s="216" t="s">
        <v>3870</v>
      </c>
      <c r="G469" s="216" t="s">
        <v>4077</v>
      </c>
      <c r="H469" s="216" t="s">
        <v>2619</v>
      </c>
      <c r="I469" s="216" t="s">
        <v>2623</v>
      </c>
      <c r="J469" s="219">
        <v>2.923</v>
      </c>
      <c r="K469" s="219">
        <v>2.6920000000000002</v>
      </c>
      <c r="L469" s="219">
        <v>1.542</v>
      </c>
      <c r="M469" s="219">
        <v>1.286</v>
      </c>
      <c r="N469" s="219">
        <v>1.577</v>
      </c>
      <c r="O469" s="219">
        <v>2.0640000000000001</v>
      </c>
      <c r="P469" s="219">
        <v>1.9159999999999999</v>
      </c>
      <c r="Q469" s="219">
        <v>1.1990000000000001</v>
      </c>
      <c r="R469" s="217">
        <v>1.9</v>
      </c>
      <c r="S469" s="219" t="s">
        <v>2624</v>
      </c>
      <c r="T469" s="219" t="s">
        <v>2624</v>
      </c>
      <c r="U469" s="219" t="s">
        <v>2624</v>
      </c>
      <c r="V469" s="219" t="s">
        <v>2624</v>
      </c>
      <c r="W469" s="219" t="s">
        <v>2624</v>
      </c>
      <c r="X469" s="219" t="s">
        <v>2624</v>
      </c>
      <c r="Y469" s="219" t="s">
        <v>2624</v>
      </c>
      <c r="Z469" s="219" t="s">
        <v>2624</v>
      </c>
      <c r="AA469" s="219" t="s">
        <v>2624</v>
      </c>
      <c r="AB469" s="219" t="s">
        <v>2624</v>
      </c>
      <c r="AC469" s="219" t="s">
        <v>2624</v>
      </c>
      <c r="AD469" s="219" t="s">
        <v>2624</v>
      </c>
      <c r="AE469" s="219" t="s">
        <v>2624</v>
      </c>
      <c r="AF469" s="219" t="s">
        <v>2624</v>
      </c>
      <c r="AG469" s="219" t="s">
        <v>2624</v>
      </c>
      <c r="AH469" s="219" t="s">
        <v>2624</v>
      </c>
      <c r="AI469" s="219" t="s">
        <v>2624</v>
      </c>
      <c r="AJ469" s="219" t="s">
        <v>2624</v>
      </c>
      <c r="AK469" s="219" t="s">
        <v>2624</v>
      </c>
      <c r="AL469" s="219" t="s">
        <v>2624</v>
      </c>
      <c r="AM469" s="219" t="s">
        <v>2624</v>
      </c>
      <c r="AN469" s="219" t="s">
        <v>2624</v>
      </c>
      <c r="AO469" s="219" t="s">
        <v>2624</v>
      </c>
      <c r="AP469" s="219" t="s">
        <v>2624</v>
      </c>
      <c r="AQ469" s="219" t="s">
        <v>2624</v>
      </c>
      <c r="AR469" s="219" t="s">
        <v>2624</v>
      </c>
      <c r="AS469" s="219" t="s">
        <v>2624</v>
      </c>
      <c r="AT469" s="219" t="s">
        <v>2624</v>
      </c>
      <c r="AU469" s="219" t="s">
        <v>2624</v>
      </c>
    </row>
    <row r="470" spans="2:47" ht="42" hidden="1">
      <c r="B470" s="220" t="s">
        <v>4078</v>
      </c>
      <c r="C470" s="221" t="s">
        <v>4079</v>
      </c>
      <c r="D470" s="221" t="s">
        <v>2619</v>
      </c>
      <c r="E470" s="221" t="s">
        <v>2619</v>
      </c>
      <c r="F470" s="221" t="s">
        <v>3863</v>
      </c>
      <c r="G470" s="221" t="s">
        <v>4080</v>
      </c>
      <c r="H470" s="221" t="s">
        <v>2619</v>
      </c>
      <c r="I470" s="221" t="s">
        <v>2623</v>
      </c>
      <c r="J470" s="223">
        <v>2560.83</v>
      </c>
      <c r="K470" s="223">
        <v>2238.962</v>
      </c>
      <c r="L470" s="223">
        <v>1368.1379999999999</v>
      </c>
      <c r="M470" s="223">
        <v>1159.261</v>
      </c>
      <c r="N470" s="223">
        <v>1359.63</v>
      </c>
      <c r="O470" s="223">
        <v>1705.2370000000001</v>
      </c>
      <c r="P470" s="223">
        <v>1670.4749999999999</v>
      </c>
      <c r="Q470" s="223">
        <v>1052.5640000000001</v>
      </c>
      <c r="R470" s="222">
        <v>1589.7</v>
      </c>
      <c r="S470" s="223" t="s">
        <v>2624</v>
      </c>
      <c r="T470" s="223" t="s">
        <v>2624</v>
      </c>
      <c r="U470" s="223" t="s">
        <v>2624</v>
      </c>
      <c r="V470" s="223" t="s">
        <v>2624</v>
      </c>
      <c r="W470" s="223" t="s">
        <v>2624</v>
      </c>
      <c r="X470" s="223" t="s">
        <v>2624</v>
      </c>
      <c r="Y470" s="223" t="s">
        <v>2624</v>
      </c>
      <c r="Z470" s="223" t="s">
        <v>2624</v>
      </c>
      <c r="AA470" s="223" t="s">
        <v>2624</v>
      </c>
      <c r="AB470" s="223" t="s">
        <v>2624</v>
      </c>
      <c r="AC470" s="223" t="s">
        <v>2624</v>
      </c>
      <c r="AD470" s="223" t="s">
        <v>2624</v>
      </c>
      <c r="AE470" s="223" t="s">
        <v>2624</v>
      </c>
      <c r="AF470" s="223" t="s">
        <v>2624</v>
      </c>
      <c r="AG470" s="223" t="s">
        <v>2624</v>
      </c>
      <c r="AH470" s="223" t="s">
        <v>2624</v>
      </c>
      <c r="AI470" s="223" t="s">
        <v>2624</v>
      </c>
      <c r="AJ470" s="223" t="s">
        <v>2624</v>
      </c>
      <c r="AK470" s="223" t="s">
        <v>2624</v>
      </c>
      <c r="AL470" s="223" t="s">
        <v>2624</v>
      </c>
      <c r="AM470" s="223" t="s">
        <v>2624</v>
      </c>
      <c r="AN470" s="223" t="s">
        <v>2624</v>
      </c>
      <c r="AO470" s="223" t="s">
        <v>2624</v>
      </c>
      <c r="AP470" s="223" t="s">
        <v>2624</v>
      </c>
      <c r="AQ470" s="223" t="s">
        <v>2624</v>
      </c>
      <c r="AR470" s="223" t="s">
        <v>2624</v>
      </c>
      <c r="AS470" s="223" t="s">
        <v>2624</v>
      </c>
      <c r="AT470" s="223" t="s">
        <v>2624</v>
      </c>
      <c r="AU470" s="223" t="s">
        <v>2624</v>
      </c>
    </row>
    <row r="471" spans="2:47" ht="31.5" hidden="1">
      <c r="B471" s="215" t="s">
        <v>4081</v>
      </c>
      <c r="C471" s="216" t="s">
        <v>4082</v>
      </c>
      <c r="D471" s="216" t="s">
        <v>2619</v>
      </c>
      <c r="E471" s="216" t="s">
        <v>2619</v>
      </c>
      <c r="F471" s="216" t="s">
        <v>4083</v>
      </c>
      <c r="G471" s="216" t="s">
        <v>4084</v>
      </c>
      <c r="H471" s="216" t="s">
        <v>2619</v>
      </c>
      <c r="I471" s="216" t="s">
        <v>2623</v>
      </c>
      <c r="J471" s="219">
        <v>95.608999999999995</v>
      </c>
      <c r="K471" s="219">
        <v>94.852000000000004</v>
      </c>
      <c r="L471" s="219">
        <v>94.34</v>
      </c>
      <c r="M471" s="217">
        <v>94</v>
      </c>
      <c r="N471" s="217">
        <v>94.4</v>
      </c>
      <c r="O471" s="217">
        <v>95.9</v>
      </c>
      <c r="P471" s="217">
        <v>98.4</v>
      </c>
      <c r="Q471" s="219" t="s">
        <v>2624</v>
      </c>
      <c r="R471" s="219" t="s">
        <v>2624</v>
      </c>
      <c r="S471" s="219" t="s">
        <v>2624</v>
      </c>
      <c r="T471" s="219" t="s">
        <v>2624</v>
      </c>
      <c r="U471" s="219" t="s">
        <v>2624</v>
      </c>
      <c r="V471" s="219" t="s">
        <v>2624</v>
      </c>
      <c r="W471" s="219" t="s">
        <v>2624</v>
      </c>
      <c r="X471" s="219" t="s">
        <v>2624</v>
      </c>
      <c r="Y471" s="219" t="s">
        <v>2624</v>
      </c>
      <c r="Z471" s="219" t="s">
        <v>2624</v>
      </c>
      <c r="AA471" s="219" t="s">
        <v>2624</v>
      </c>
      <c r="AB471" s="219" t="s">
        <v>2624</v>
      </c>
      <c r="AC471" s="219" t="s">
        <v>2624</v>
      </c>
      <c r="AD471" s="219" t="s">
        <v>2624</v>
      </c>
      <c r="AE471" s="219" t="s">
        <v>2624</v>
      </c>
      <c r="AF471" s="219" t="s">
        <v>2624</v>
      </c>
      <c r="AG471" s="219" t="s">
        <v>2624</v>
      </c>
      <c r="AH471" s="219" t="s">
        <v>2624</v>
      </c>
      <c r="AI471" s="219" t="s">
        <v>2624</v>
      </c>
      <c r="AJ471" s="219" t="s">
        <v>2624</v>
      </c>
      <c r="AK471" s="219" t="s">
        <v>2624</v>
      </c>
      <c r="AL471" s="219" t="s">
        <v>2624</v>
      </c>
      <c r="AM471" s="219" t="s">
        <v>2624</v>
      </c>
      <c r="AN471" s="219" t="s">
        <v>2624</v>
      </c>
      <c r="AO471" s="219" t="s">
        <v>2624</v>
      </c>
      <c r="AP471" s="219" t="s">
        <v>2624</v>
      </c>
      <c r="AQ471" s="219" t="s">
        <v>2624</v>
      </c>
      <c r="AR471" s="219" t="s">
        <v>2624</v>
      </c>
      <c r="AS471" s="219" t="s">
        <v>2624</v>
      </c>
      <c r="AT471" s="219" t="s">
        <v>2624</v>
      </c>
      <c r="AU471" s="219" t="s">
        <v>2624</v>
      </c>
    </row>
    <row r="472" spans="2:47" ht="63" hidden="1">
      <c r="B472" s="220" t="s">
        <v>4085</v>
      </c>
      <c r="C472" s="221" t="s">
        <v>4086</v>
      </c>
      <c r="D472" s="221" t="s">
        <v>2619</v>
      </c>
      <c r="E472" s="221" t="s">
        <v>2619</v>
      </c>
      <c r="F472" s="221" t="s">
        <v>2769</v>
      </c>
      <c r="G472" s="221" t="s">
        <v>4087</v>
      </c>
      <c r="H472" s="221" t="s">
        <v>2619</v>
      </c>
      <c r="I472" s="221" t="s">
        <v>2623</v>
      </c>
      <c r="J472" s="222">
        <v>2</v>
      </c>
      <c r="K472" s="222">
        <v>2</v>
      </c>
      <c r="L472" s="222">
        <v>2</v>
      </c>
      <c r="M472" s="222">
        <v>2</v>
      </c>
      <c r="N472" s="222">
        <v>2</v>
      </c>
      <c r="O472" s="222">
        <v>2</v>
      </c>
      <c r="P472" s="222">
        <v>2</v>
      </c>
      <c r="Q472" s="222">
        <v>2</v>
      </c>
      <c r="R472" s="222">
        <v>2</v>
      </c>
      <c r="S472" s="222">
        <v>2</v>
      </c>
      <c r="T472" s="218">
        <v>2</v>
      </c>
      <c r="U472" s="218">
        <v>2</v>
      </c>
      <c r="V472" s="218">
        <v>2</v>
      </c>
      <c r="W472" s="218">
        <v>2</v>
      </c>
      <c r="X472" s="218">
        <v>2</v>
      </c>
      <c r="Y472" s="223" t="s">
        <v>2624</v>
      </c>
      <c r="Z472" s="223" t="s">
        <v>2624</v>
      </c>
      <c r="AA472" s="223" t="s">
        <v>2624</v>
      </c>
      <c r="AB472" s="223" t="s">
        <v>2624</v>
      </c>
      <c r="AC472" s="223" t="s">
        <v>2624</v>
      </c>
      <c r="AD472" s="223" t="s">
        <v>2624</v>
      </c>
      <c r="AE472" s="223" t="s">
        <v>2624</v>
      </c>
      <c r="AF472" s="223" t="s">
        <v>2624</v>
      </c>
      <c r="AG472" s="223" t="s">
        <v>2624</v>
      </c>
      <c r="AH472" s="223" t="s">
        <v>2624</v>
      </c>
      <c r="AI472" s="223" t="s">
        <v>2624</v>
      </c>
      <c r="AJ472" s="223" t="s">
        <v>2624</v>
      </c>
      <c r="AK472" s="223" t="s">
        <v>2624</v>
      </c>
      <c r="AL472" s="223" t="s">
        <v>2624</v>
      </c>
      <c r="AM472" s="223" t="s">
        <v>2624</v>
      </c>
      <c r="AN472" s="223" t="s">
        <v>2624</v>
      </c>
      <c r="AO472" s="223" t="s">
        <v>2624</v>
      </c>
      <c r="AP472" s="223" t="s">
        <v>2624</v>
      </c>
      <c r="AQ472" s="223" t="s">
        <v>2624</v>
      </c>
      <c r="AR472" s="223" t="s">
        <v>2624</v>
      </c>
      <c r="AS472" s="223" t="s">
        <v>2624</v>
      </c>
      <c r="AT472" s="223" t="s">
        <v>2624</v>
      </c>
      <c r="AU472" s="223" t="s">
        <v>2624</v>
      </c>
    </row>
    <row r="473" spans="2:47" ht="42" hidden="1">
      <c r="B473" s="215" t="s">
        <v>4088</v>
      </c>
      <c r="C473" s="216" t="s">
        <v>4089</v>
      </c>
      <c r="D473" s="216" t="s">
        <v>2619</v>
      </c>
      <c r="E473" s="216" t="s">
        <v>2619</v>
      </c>
      <c r="F473" s="216" t="s">
        <v>4090</v>
      </c>
      <c r="G473" s="216" t="s">
        <v>4091</v>
      </c>
      <c r="H473" s="216" t="s">
        <v>2619</v>
      </c>
      <c r="I473" s="216" t="s">
        <v>2623</v>
      </c>
      <c r="J473" s="219">
        <v>10.92</v>
      </c>
      <c r="K473" s="219">
        <v>11.59</v>
      </c>
      <c r="L473" s="219">
        <v>11.61</v>
      </c>
      <c r="M473" s="219">
        <v>11.99</v>
      </c>
      <c r="N473" s="219">
        <v>12.29</v>
      </c>
      <c r="O473" s="219">
        <v>12.44</v>
      </c>
      <c r="P473" s="219">
        <v>12.43</v>
      </c>
      <c r="Q473" s="219">
        <v>12.65</v>
      </c>
      <c r="R473" s="217">
        <v>12.7</v>
      </c>
      <c r="S473" s="217">
        <v>12.7</v>
      </c>
      <c r="T473" s="218">
        <v>12.5</v>
      </c>
      <c r="U473" s="218">
        <v>12.5</v>
      </c>
      <c r="V473" s="218">
        <v>12.5</v>
      </c>
      <c r="W473" s="218">
        <v>12.5</v>
      </c>
      <c r="X473" s="218">
        <v>12.5</v>
      </c>
      <c r="Y473" s="219" t="s">
        <v>2624</v>
      </c>
      <c r="Z473" s="219" t="s">
        <v>2624</v>
      </c>
      <c r="AA473" s="219" t="s">
        <v>2624</v>
      </c>
      <c r="AB473" s="219" t="s">
        <v>2624</v>
      </c>
      <c r="AC473" s="219" t="s">
        <v>2624</v>
      </c>
      <c r="AD473" s="219" t="s">
        <v>2624</v>
      </c>
      <c r="AE473" s="219" t="s">
        <v>2624</v>
      </c>
      <c r="AF473" s="219" t="s">
        <v>2624</v>
      </c>
      <c r="AG473" s="219" t="s">
        <v>2624</v>
      </c>
      <c r="AH473" s="219" t="s">
        <v>2624</v>
      </c>
      <c r="AI473" s="219" t="s">
        <v>2624</v>
      </c>
      <c r="AJ473" s="219" t="s">
        <v>2624</v>
      </c>
      <c r="AK473" s="219" t="s">
        <v>2624</v>
      </c>
      <c r="AL473" s="219" t="s">
        <v>2624</v>
      </c>
      <c r="AM473" s="219" t="s">
        <v>2624</v>
      </c>
      <c r="AN473" s="219" t="s">
        <v>2624</v>
      </c>
      <c r="AO473" s="219" t="s">
        <v>2624</v>
      </c>
      <c r="AP473" s="219" t="s">
        <v>2624</v>
      </c>
      <c r="AQ473" s="219" t="s">
        <v>2624</v>
      </c>
      <c r="AR473" s="219" t="s">
        <v>2624</v>
      </c>
      <c r="AS473" s="219" t="s">
        <v>2624</v>
      </c>
      <c r="AT473" s="219" t="s">
        <v>2624</v>
      </c>
      <c r="AU473" s="219" t="s">
        <v>2624</v>
      </c>
    </row>
    <row r="474" spans="2:47" ht="304.5" hidden="1">
      <c r="B474" s="220" t="s">
        <v>4092</v>
      </c>
      <c r="C474" s="221" t="s">
        <v>4093</v>
      </c>
      <c r="D474" s="221" t="s">
        <v>2834</v>
      </c>
      <c r="E474" s="221" t="s">
        <v>2809</v>
      </c>
      <c r="F474" s="221" t="s">
        <v>2957</v>
      </c>
      <c r="G474" s="221" t="s">
        <v>4094</v>
      </c>
      <c r="H474" s="221" t="s">
        <v>2959</v>
      </c>
      <c r="I474" s="221" t="s">
        <v>2623</v>
      </c>
      <c r="J474" s="223">
        <v>37369.300000000003</v>
      </c>
      <c r="K474" s="223">
        <v>43376</v>
      </c>
      <c r="L474" s="223">
        <v>49848.3</v>
      </c>
      <c r="M474" s="223">
        <v>56484.4</v>
      </c>
      <c r="N474" s="223">
        <v>71731.199999999997</v>
      </c>
      <c r="O474" s="223">
        <v>73038.7</v>
      </c>
      <c r="P474" s="223">
        <v>75249.3</v>
      </c>
      <c r="Q474" s="223">
        <v>94401.2</v>
      </c>
      <c r="R474" s="222">
        <v>93978</v>
      </c>
      <c r="S474" s="222">
        <v>82407</v>
      </c>
      <c r="T474" s="218">
        <v>94674</v>
      </c>
      <c r="U474" s="218">
        <v>103188</v>
      </c>
      <c r="V474" s="218">
        <v>113202</v>
      </c>
      <c r="W474" s="218">
        <v>117831</v>
      </c>
      <c r="X474" s="218">
        <v>121414</v>
      </c>
      <c r="Y474" s="223" t="s">
        <v>2624</v>
      </c>
      <c r="Z474" s="223" t="s">
        <v>2624</v>
      </c>
      <c r="AA474" s="223" t="s">
        <v>2624</v>
      </c>
      <c r="AB474" s="223" t="s">
        <v>2624</v>
      </c>
      <c r="AC474" s="223" t="s">
        <v>2624</v>
      </c>
      <c r="AD474" s="223" t="s">
        <v>2624</v>
      </c>
      <c r="AE474" s="223" t="s">
        <v>2624</v>
      </c>
      <c r="AF474" s="223" t="s">
        <v>2624</v>
      </c>
      <c r="AG474" s="223" t="s">
        <v>2624</v>
      </c>
      <c r="AH474" s="223" t="s">
        <v>2624</v>
      </c>
      <c r="AI474" s="223" t="s">
        <v>2624</v>
      </c>
      <c r="AJ474" s="223" t="s">
        <v>2624</v>
      </c>
      <c r="AK474" s="223" t="s">
        <v>2624</v>
      </c>
      <c r="AL474" s="223" t="s">
        <v>2624</v>
      </c>
      <c r="AM474" s="223" t="s">
        <v>2624</v>
      </c>
      <c r="AN474" s="223" t="s">
        <v>2624</v>
      </c>
      <c r="AO474" s="223" t="s">
        <v>2624</v>
      </c>
      <c r="AP474" s="223" t="s">
        <v>2624</v>
      </c>
      <c r="AQ474" s="223" t="s">
        <v>2624</v>
      </c>
      <c r="AR474" s="223" t="s">
        <v>2624</v>
      </c>
      <c r="AS474" s="223" t="s">
        <v>2624</v>
      </c>
      <c r="AT474" s="223" t="s">
        <v>2624</v>
      </c>
      <c r="AU474" s="223" t="s">
        <v>2624</v>
      </c>
    </row>
    <row r="475" spans="2:47" ht="304.5" hidden="1">
      <c r="B475" s="215" t="s">
        <v>4095</v>
      </c>
      <c r="C475" s="216" t="s">
        <v>4096</v>
      </c>
      <c r="D475" s="216" t="s">
        <v>2834</v>
      </c>
      <c r="E475" s="216" t="s">
        <v>2809</v>
      </c>
      <c r="F475" s="216" t="s">
        <v>2957</v>
      </c>
      <c r="G475" s="216" t="s">
        <v>4097</v>
      </c>
      <c r="H475" s="216" t="s">
        <v>2959</v>
      </c>
      <c r="I475" s="216" t="s">
        <v>2623</v>
      </c>
      <c r="J475" s="219">
        <v>1117144.3999999999</v>
      </c>
      <c r="K475" s="219">
        <v>1141547.7</v>
      </c>
      <c r="L475" s="219">
        <v>1162744.1000000001</v>
      </c>
      <c r="M475" s="219">
        <v>1225822.8999999999</v>
      </c>
      <c r="N475" s="219">
        <v>1476561.8</v>
      </c>
      <c r="O475" s="219">
        <v>1479926.8</v>
      </c>
      <c r="P475" s="219">
        <v>1539883.1</v>
      </c>
      <c r="Q475" s="219">
        <v>1809188.3</v>
      </c>
      <c r="R475" s="217">
        <v>1801069</v>
      </c>
      <c r="S475" s="217">
        <v>1579318</v>
      </c>
      <c r="T475" s="218">
        <v>1814420</v>
      </c>
      <c r="U475" s="218">
        <v>1977595</v>
      </c>
      <c r="V475" s="218">
        <v>2169503</v>
      </c>
      <c r="W475" s="218">
        <v>2258212</v>
      </c>
      <c r="X475" s="218">
        <v>2326894</v>
      </c>
      <c r="Y475" s="219" t="s">
        <v>2624</v>
      </c>
      <c r="Z475" s="219" t="s">
        <v>2624</v>
      </c>
      <c r="AA475" s="219" t="s">
        <v>2624</v>
      </c>
      <c r="AB475" s="219" t="s">
        <v>2624</v>
      </c>
      <c r="AC475" s="219" t="s">
        <v>2624</v>
      </c>
      <c r="AD475" s="219" t="s">
        <v>2624</v>
      </c>
      <c r="AE475" s="219" t="s">
        <v>2624</v>
      </c>
      <c r="AF475" s="219" t="s">
        <v>2624</v>
      </c>
      <c r="AG475" s="219" t="s">
        <v>2624</v>
      </c>
      <c r="AH475" s="219" t="s">
        <v>2624</v>
      </c>
      <c r="AI475" s="219" t="s">
        <v>2624</v>
      </c>
      <c r="AJ475" s="219" t="s">
        <v>2624</v>
      </c>
      <c r="AK475" s="219" t="s">
        <v>2624</v>
      </c>
      <c r="AL475" s="219" t="s">
        <v>2624</v>
      </c>
      <c r="AM475" s="219" t="s">
        <v>2624</v>
      </c>
      <c r="AN475" s="219" t="s">
        <v>2624</v>
      </c>
      <c r="AO475" s="219" t="s">
        <v>2624</v>
      </c>
      <c r="AP475" s="219" t="s">
        <v>2624</v>
      </c>
      <c r="AQ475" s="219" t="s">
        <v>2624</v>
      </c>
      <c r="AR475" s="219" t="s">
        <v>2624</v>
      </c>
      <c r="AS475" s="219" t="s">
        <v>2624</v>
      </c>
      <c r="AT475" s="219" t="s">
        <v>2624</v>
      </c>
      <c r="AU475" s="219" t="s">
        <v>2624</v>
      </c>
    </row>
    <row r="476" spans="2:47" ht="304.5" hidden="1">
      <c r="B476" s="220" t="s">
        <v>4098</v>
      </c>
      <c r="C476" s="221" t="s">
        <v>4099</v>
      </c>
      <c r="D476" s="221" t="s">
        <v>2834</v>
      </c>
      <c r="E476" s="221" t="s">
        <v>2809</v>
      </c>
      <c r="F476" s="221" t="s">
        <v>4100</v>
      </c>
      <c r="G476" s="221" t="s">
        <v>4101</v>
      </c>
      <c r="H476" s="221" t="s">
        <v>2959</v>
      </c>
      <c r="I476" s="221" t="s">
        <v>2623</v>
      </c>
      <c r="J476" s="223">
        <v>1079775.1000000001</v>
      </c>
      <c r="K476" s="223">
        <v>1098171.6000000001</v>
      </c>
      <c r="L476" s="223">
        <v>1112895.7</v>
      </c>
      <c r="M476" s="223">
        <v>1169338.5</v>
      </c>
      <c r="N476" s="223">
        <v>1404830.5</v>
      </c>
      <c r="O476" s="223">
        <v>1406888</v>
      </c>
      <c r="P476" s="223">
        <v>1464633.7</v>
      </c>
      <c r="Q476" s="223">
        <v>1714787.1</v>
      </c>
      <c r="R476" s="222">
        <v>1707092</v>
      </c>
      <c r="S476" s="222">
        <v>1496911</v>
      </c>
      <c r="T476" s="218">
        <v>1719745</v>
      </c>
      <c r="U476" s="218">
        <v>1874407</v>
      </c>
      <c r="V476" s="218">
        <v>2056301</v>
      </c>
      <c r="W476" s="218">
        <v>2140382</v>
      </c>
      <c r="X476" s="218">
        <v>2205480</v>
      </c>
      <c r="Y476" s="223" t="s">
        <v>2624</v>
      </c>
      <c r="Z476" s="223" t="s">
        <v>2624</v>
      </c>
      <c r="AA476" s="223" t="s">
        <v>2624</v>
      </c>
      <c r="AB476" s="223" t="s">
        <v>2624</v>
      </c>
      <c r="AC476" s="223" t="s">
        <v>2624</v>
      </c>
      <c r="AD476" s="223" t="s">
        <v>2624</v>
      </c>
      <c r="AE476" s="223" t="s">
        <v>2624</v>
      </c>
      <c r="AF476" s="223" t="s">
        <v>2624</v>
      </c>
      <c r="AG476" s="223" t="s">
        <v>2624</v>
      </c>
      <c r="AH476" s="223" t="s">
        <v>2624</v>
      </c>
      <c r="AI476" s="223" t="s">
        <v>2624</v>
      </c>
      <c r="AJ476" s="223" t="s">
        <v>2624</v>
      </c>
      <c r="AK476" s="223" t="s">
        <v>2624</v>
      </c>
      <c r="AL476" s="223" t="s">
        <v>2624</v>
      </c>
      <c r="AM476" s="223" t="s">
        <v>2624</v>
      </c>
      <c r="AN476" s="223" t="s">
        <v>2624</v>
      </c>
      <c r="AO476" s="223" t="s">
        <v>2624</v>
      </c>
      <c r="AP476" s="223" t="s">
        <v>2624</v>
      </c>
      <c r="AQ476" s="223" t="s">
        <v>2624</v>
      </c>
      <c r="AR476" s="223" t="s">
        <v>2624</v>
      </c>
      <c r="AS476" s="223" t="s">
        <v>2624</v>
      </c>
      <c r="AT476" s="223" t="s">
        <v>2624</v>
      </c>
      <c r="AU476" s="223" t="s">
        <v>2624</v>
      </c>
    </row>
    <row r="477" spans="2:47" ht="304.5" hidden="1">
      <c r="B477" s="215" t="s">
        <v>4102</v>
      </c>
      <c r="C477" s="216" t="s">
        <v>4103</v>
      </c>
      <c r="D477" s="216" t="s">
        <v>2834</v>
      </c>
      <c r="E477" s="216" t="s">
        <v>2809</v>
      </c>
      <c r="F477" s="216" t="s">
        <v>2957</v>
      </c>
      <c r="G477" s="216" t="s">
        <v>4104</v>
      </c>
      <c r="H477" s="216" t="s">
        <v>2959</v>
      </c>
      <c r="I477" s="216" t="s">
        <v>2623</v>
      </c>
      <c r="J477" s="219">
        <v>402759.2</v>
      </c>
      <c r="K477" s="219">
        <v>416587.5</v>
      </c>
      <c r="L477" s="219">
        <v>446833.9</v>
      </c>
      <c r="M477" s="219">
        <v>440545.4</v>
      </c>
      <c r="N477" s="219">
        <v>595506.1</v>
      </c>
      <c r="O477" s="219">
        <v>507499.8</v>
      </c>
      <c r="P477" s="219">
        <v>526267.6</v>
      </c>
      <c r="Q477" s="219">
        <v>809082.3</v>
      </c>
      <c r="R477" s="217">
        <v>805451</v>
      </c>
      <c r="S477" s="217">
        <v>706283</v>
      </c>
      <c r="T477" s="218">
        <v>811422</v>
      </c>
      <c r="U477" s="218">
        <v>884395</v>
      </c>
      <c r="V477" s="218">
        <v>970218</v>
      </c>
      <c r="W477" s="218">
        <v>1009889</v>
      </c>
      <c r="X477" s="218">
        <v>1040604</v>
      </c>
      <c r="Y477" s="219" t="s">
        <v>2624</v>
      </c>
      <c r="Z477" s="219" t="s">
        <v>2624</v>
      </c>
      <c r="AA477" s="219" t="s">
        <v>2624</v>
      </c>
      <c r="AB477" s="219" t="s">
        <v>2624</v>
      </c>
      <c r="AC477" s="219" t="s">
        <v>2624</v>
      </c>
      <c r="AD477" s="219" t="s">
        <v>2624</v>
      </c>
      <c r="AE477" s="219" t="s">
        <v>2624</v>
      </c>
      <c r="AF477" s="219" t="s">
        <v>2624</v>
      </c>
      <c r="AG477" s="219" t="s">
        <v>2624</v>
      </c>
      <c r="AH477" s="219" t="s">
        <v>2624</v>
      </c>
      <c r="AI477" s="219" t="s">
        <v>2624</v>
      </c>
      <c r="AJ477" s="219" t="s">
        <v>2624</v>
      </c>
      <c r="AK477" s="219" t="s">
        <v>2624</v>
      </c>
      <c r="AL477" s="219" t="s">
        <v>2624</v>
      </c>
      <c r="AM477" s="219" t="s">
        <v>2624</v>
      </c>
      <c r="AN477" s="219" t="s">
        <v>2624</v>
      </c>
      <c r="AO477" s="219" t="s">
        <v>2624</v>
      </c>
      <c r="AP477" s="219" t="s">
        <v>2624</v>
      </c>
      <c r="AQ477" s="219" t="s">
        <v>2624</v>
      </c>
      <c r="AR477" s="219" t="s">
        <v>2624</v>
      </c>
      <c r="AS477" s="219" t="s">
        <v>2624</v>
      </c>
      <c r="AT477" s="219" t="s">
        <v>2624</v>
      </c>
      <c r="AU477" s="219" t="s">
        <v>2624</v>
      </c>
    </row>
    <row r="478" spans="2:47" ht="304.5" hidden="1">
      <c r="B478" s="220" t="s">
        <v>4105</v>
      </c>
      <c r="C478" s="221" t="s">
        <v>4106</v>
      </c>
      <c r="D478" s="221" t="s">
        <v>2834</v>
      </c>
      <c r="E478" s="221" t="s">
        <v>2809</v>
      </c>
      <c r="F478" s="221" t="s">
        <v>2957</v>
      </c>
      <c r="G478" s="221" t="s">
        <v>4107</v>
      </c>
      <c r="H478" s="221" t="s">
        <v>2959</v>
      </c>
      <c r="I478" s="221" t="s">
        <v>2623</v>
      </c>
      <c r="J478" s="223">
        <v>503594.2</v>
      </c>
      <c r="K478" s="223">
        <v>510212.1</v>
      </c>
      <c r="L478" s="223">
        <v>542128.19999999995</v>
      </c>
      <c r="M478" s="223">
        <v>531369.9</v>
      </c>
      <c r="N478" s="223">
        <v>698958.7</v>
      </c>
      <c r="O478" s="223">
        <v>603494</v>
      </c>
      <c r="P478" s="223">
        <v>623790.80000000005</v>
      </c>
      <c r="Q478" s="223">
        <v>909169.2</v>
      </c>
      <c r="R478" s="222">
        <v>905089</v>
      </c>
      <c r="S478" s="222">
        <v>793653</v>
      </c>
      <c r="T478" s="218">
        <v>911798</v>
      </c>
      <c r="U478" s="218">
        <v>993799</v>
      </c>
      <c r="V478" s="218">
        <v>1090238</v>
      </c>
      <c r="W478" s="218">
        <v>1134817</v>
      </c>
      <c r="X478" s="218">
        <v>1169331</v>
      </c>
      <c r="Y478" s="223" t="s">
        <v>2624</v>
      </c>
      <c r="Z478" s="223" t="s">
        <v>2624</v>
      </c>
      <c r="AA478" s="223" t="s">
        <v>2624</v>
      </c>
      <c r="AB478" s="223" t="s">
        <v>2624</v>
      </c>
      <c r="AC478" s="223" t="s">
        <v>2624</v>
      </c>
      <c r="AD478" s="223" t="s">
        <v>2624</v>
      </c>
      <c r="AE478" s="223" t="s">
        <v>2624</v>
      </c>
      <c r="AF478" s="223" t="s">
        <v>2624</v>
      </c>
      <c r="AG478" s="223" t="s">
        <v>2624</v>
      </c>
      <c r="AH478" s="223" t="s">
        <v>2624</v>
      </c>
      <c r="AI478" s="223" t="s">
        <v>2624</v>
      </c>
      <c r="AJ478" s="223" t="s">
        <v>2624</v>
      </c>
      <c r="AK478" s="223" t="s">
        <v>2624</v>
      </c>
      <c r="AL478" s="223" t="s">
        <v>2624</v>
      </c>
      <c r="AM478" s="223" t="s">
        <v>2624</v>
      </c>
      <c r="AN478" s="223" t="s">
        <v>2624</v>
      </c>
      <c r="AO478" s="223" t="s">
        <v>2624</v>
      </c>
      <c r="AP478" s="223" t="s">
        <v>2624</v>
      </c>
      <c r="AQ478" s="223" t="s">
        <v>2624</v>
      </c>
      <c r="AR478" s="223" t="s">
        <v>2624</v>
      </c>
      <c r="AS478" s="223" t="s">
        <v>2624</v>
      </c>
      <c r="AT478" s="223" t="s">
        <v>2624</v>
      </c>
      <c r="AU478" s="223" t="s">
        <v>2624</v>
      </c>
    </row>
    <row r="479" spans="2:47" ht="304.5" hidden="1">
      <c r="B479" s="215" t="s">
        <v>4108</v>
      </c>
      <c r="C479" s="216" t="s">
        <v>4109</v>
      </c>
      <c r="D479" s="216" t="s">
        <v>2834</v>
      </c>
      <c r="E479" s="216" t="s">
        <v>2809</v>
      </c>
      <c r="F479" s="216" t="s">
        <v>2957</v>
      </c>
      <c r="G479" s="216" t="s">
        <v>4110</v>
      </c>
      <c r="H479" s="216" t="s">
        <v>2959</v>
      </c>
      <c r="I479" s="216" t="s">
        <v>2623</v>
      </c>
      <c r="J479" s="219">
        <v>134.56</v>
      </c>
      <c r="K479" s="219">
        <v>341.34</v>
      </c>
      <c r="L479" s="219">
        <v>337.03</v>
      </c>
      <c r="M479" s="219">
        <v>621.51</v>
      </c>
      <c r="N479" s="219">
        <v>495.8</v>
      </c>
      <c r="O479" s="219">
        <v>878.1</v>
      </c>
      <c r="P479" s="219">
        <v>2727.2</v>
      </c>
      <c r="Q479" s="219">
        <v>2505.5</v>
      </c>
      <c r="R479" s="217">
        <v>2494</v>
      </c>
      <c r="S479" s="217">
        <v>2187</v>
      </c>
      <c r="T479" s="218">
        <v>2513</v>
      </c>
      <c r="U479" s="218">
        <v>2739</v>
      </c>
      <c r="V479" s="218">
        <v>3005</v>
      </c>
      <c r="W479" s="218">
        <v>3127</v>
      </c>
      <c r="X479" s="218">
        <v>3222</v>
      </c>
      <c r="Y479" s="219" t="s">
        <v>2624</v>
      </c>
      <c r="Z479" s="219" t="s">
        <v>2624</v>
      </c>
      <c r="AA479" s="219" t="s">
        <v>2624</v>
      </c>
      <c r="AB479" s="219" t="s">
        <v>2624</v>
      </c>
      <c r="AC479" s="219" t="s">
        <v>2624</v>
      </c>
      <c r="AD479" s="219" t="s">
        <v>2624</v>
      </c>
      <c r="AE479" s="219" t="s">
        <v>2624</v>
      </c>
      <c r="AF479" s="219" t="s">
        <v>2624</v>
      </c>
      <c r="AG479" s="219" t="s">
        <v>2624</v>
      </c>
      <c r="AH479" s="219" t="s">
        <v>2624</v>
      </c>
      <c r="AI479" s="219" t="s">
        <v>2624</v>
      </c>
      <c r="AJ479" s="219" t="s">
        <v>2624</v>
      </c>
      <c r="AK479" s="219" t="s">
        <v>2624</v>
      </c>
      <c r="AL479" s="219" t="s">
        <v>2624</v>
      </c>
      <c r="AM479" s="219" t="s">
        <v>2624</v>
      </c>
      <c r="AN479" s="219" t="s">
        <v>2624</v>
      </c>
      <c r="AO479" s="219" t="s">
        <v>2624</v>
      </c>
      <c r="AP479" s="219" t="s">
        <v>2624</v>
      </c>
      <c r="AQ479" s="219" t="s">
        <v>2624</v>
      </c>
      <c r="AR479" s="219" t="s">
        <v>2624</v>
      </c>
      <c r="AS479" s="219" t="s">
        <v>2624</v>
      </c>
      <c r="AT479" s="219" t="s">
        <v>2624</v>
      </c>
      <c r="AU479" s="219" t="s">
        <v>2624</v>
      </c>
    </row>
    <row r="480" spans="2:47" ht="304.5" hidden="1">
      <c r="B480" s="220" t="s">
        <v>4111</v>
      </c>
      <c r="C480" s="221" t="s">
        <v>4112</v>
      </c>
      <c r="D480" s="221" t="s">
        <v>2834</v>
      </c>
      <c r="E480" s="221" t="s">
        <v>2809</v>
      </c>
      <c r="F480" s="221" t="s">
        <v>2957</v>
      </c>
      <c r="G480" s="221" t="s">
        <v>4113</v>
      </c>
      <c r="H480" s="221" t="s">
        <v>2959</v>
      </c>
      <c r="I480" s="221" t="s">
        <v>2623</v>
      </c>
      <c r="J480" s="223">
        <v>530326</v>
      </c>
      <c r="K480" s="223">
        <v>555119.5</v>
      </c>
      <c r="L480" s="223">
        <v>565789.5</v>
      </c>
      <c r="M480" s="223">
        <v>589388.4</v>
      </c>
      <c r="N480" s="223">
        <v>708391.8</v>
      </c>
      <c r="O480" s="223">
        <v>698913.6</v>
      </c>
      <c r="P480" s="223">
        <v>719545.5</v>
      </c>
      <c r="Q480" s="223">
        <v>873021.8</v>
      </c>
      <c r="R480" s="222">
        <v>869104</v>
      </c>
      <c r="S480" s="222">
        <v>762098</v>
      </c>
      <c r="T480" s="218">
        <v>875546</v>
      </c>
      <c r="U480" s="218">
        <v>954286</v>
      </c>
      <c r="V480" s="218">
        <v>1046891</v>
      </c>
      <c r="W480" s="218">
        <v>1089698</v>
      </c>
      <c r="X480" s="218">
        <v>1122840</v>
      </c>
      <c r="Y480" s="223" t="s">
        <v>2624</v>
      </c>
      <c r="Z480" s="223" t="s">
        <v>2624</v>
      </c>
      <c r="AA480" s="223" t="s">
        <v>2624</v>
      </c>
      <c r="AB480" s="223" t="s">
        <v>2624</v>
      </c>
      <c r="AC480" s="223" t="s">
        <v>2624</v>
      </c>
      <c r="AD480" s="223" t="s">
        <v>2624</v>
      </c>
      <c r="AE480" s="223" t="s">
        <v>2624</v>
      </c>
      <c r="AF480" s="223" t="s">
        <v>2624</v>
      </c>
      <c r="AG480" s="223" t="s">
        <v>2624</v>
      </c>
      <c r="AH480" s="223" t="s">
        <v>2624</v>
      </c>
      <c r="AI480" s="223" t="s">
        <v>2624</v>
      </c>
      <c r="AJ480" s="223" t="s">
        <v>2624</v>
      </c>
      <c r="AK480" s="223" t="s">
        <v>2624</v>
      </c>
      <c r="AL480" s="223" t="s">
        <v>2624</v>
      </c>
      <c r="AM480" s="223" t="s">
        <v>2624</v>
      </c>
      <c r="AN480" s="223" t="s">
        <v>2624</v>
      </c>
      <c r="AO480" s="223" t="s">
        <v>2624</v>
      </c>
      <c r="AP480" s="223" t="s">
        <v>2624</v>
      </c>
      <c r="AQ480" s="223" t="s">
        <v>2624</v>
      </c>
      <c r="AR480" s="223" t="s">
        <v>2624</v>
      </c>
      <c r="AS480" s="223" t="s">
        <v>2624</v>
      </c>
      <c r="AT480" s="223" t="s">
        <v>2624</v>
      </c>
      <c r="AU480" s="223" t="s">
        <v>2624</v>
      </c>
    </row>
    <row r="481" spans="2:47" ht="304.5" hidden="1">
      <c r="B481" s="215" t="s">
        <v>4114</v>
      </c>
      <c r="C481" s="216" t="s">
        <v>4115</v>
      </c>
      <c r="D481" s="216" t="s">
        <v>2834</v>
      </c>
      <c r="E481" s="216" t="s">
        <v>2809</v>
      </c>
      <c r="F481" s="216" t="s">
        <v>2957</v>
      </c>
      <c r="G481" s="216" t="s">
        <v>4116</v>
      </c>
      <c r="H481" s="216" t="s">
        <v>2959</v>
      </c>
      <c r="I481" s="216" t="s">
        <v>2623</v>
      </c>
      <c r="J481" s="219">
        <v>99772.3</v>
      </c>
      <c r="K481" s="219">
        <v>109178.5</v>
      </c>
      <c r="L481" s="219">
        <v>106056.2</v>
      </c>
      <c r="M481" s="219">
        <v>94816.1</v>
      </c>
      <c r="N481" s="219">
        <v>94205.2</v>
      </c>
      <c r="O481" s="219">
        <v>91992.1</v>
      </c>
      <c r="P481" s="219">
        <v>78887.5</v>
      </c>
      <c r="Q481" s="219">
        <v>96238.8</v>
      </c>
      <c r="R481" s="217">
        <v>95807</v>
      </c>
      <c r="S481" s="217">
        <v>84011</v>
      </c>
      <c r="T481" s="218">
        <v>96517</v>
      </c>
      <c r="U481" s="218">
        <v>105197</v>
      </c>
      <c r="V481" s="218">
        <v>115406</v>
      </c>
      <c r="W481" s="218">
        <v>120124</v>
      </c>
      <c r="X481" s="218">
        <v>123778</v>
      </c>
      <c r="Y481" s="219" t="s">
        <v>2624</v>
      </c>
      <c r="Z481" s="219" t="s">
        <v>2624</v>
      </c>
      <c r="AA481" s="219" t="s">
        <v>2624</v>
      </c>
      <c r="AB481" s="219" t="s">
        <v>2624</v>
      </c>
      <c r="AC481" s="219" t="s">
        <v>2624</v>
      </c>
      <c r="AD481" s="219" t="s">
        <v>2624</v>
      </c>
      <c r="AE481" s="219" t="s">
        <v>2624</v>
      </c>
      <c r="AF481" s="219" t="s">
        <v>2624</v>
      </c>
      <c r="AG481" s="219" t="s">
        <v>2624</v>
      </c>
      <c r="AH481" s="219" t="s">
        <v>2624</v>
      </c>
      <c r="AI481" s="219" t="s">
        <v>2624</v>
      </c>
      <c r="AJ481" s="219" t="s">
        <v>2624</v>
      </c>
      <c r="AK481" s="219" t="s">
        <v>2624</v>
      </c>
      <c r="AL481" s="219" t="s">
        <v>2624</v>
      </c>
      <c r="AM481" s="219" t="s">
        <v>2624</v>
      </c>
      <c r="AN481" s="219" t="s">
        <v>2624</v>
      </c>
      <c r="AO481" s="219" t="s">
        <v>2624</v>
      </c>
      <c r="AP481" s="219" t="s">
        <v>2624</v>
      </c>
      <c r="AQ481" s="219" t="s">
        <v>2624</v>
      </c>
      <c r="AR481" s="219" t="s">
        <v>2624</v>
      </c>
      <c r="AS481" s="219" t="s">
        <v>2624</v>
      </c>
      <c r="AT481" s="219" t="s">
        <v>2624</v>
      </c>
      <c r="AU481" s="219" t="s">
        <v>2624</v>
      </c>
    </row>
    <row r="482" spans="2:47" ht="304.5" hidden="1">
      <c r="B482" s="220" t="s">
        <v>4117</v>
      </c>
      <c r="C482" s="221" t="s">
        <v>4118</v>
      </c>
      <c r="D482" s="221" t="s">
        <v>2834</v>
      </c>
      <c r="E482" s="221" t="s">
        <v>2809</v>
      </c>
      <c r="F482" s="221" t="s">
        <v>2957</v>
      </c>
      <c r="G482" s="221" t="s">
        <v>4119</v>
      </c>
      <c r="H482" s="221" t="s">
        <v>2959</v>
      </c>
      <c r="I482" s="221" t="s">
        <v>2623</v>
      </c>
      <c r="J482" s="223">
        <v>100834.9</v>
      </c>
      <c r="K482" s="223">
        <v>93624.5</v>
      </c>
      <c r="L482" s="223">
        <v>95294.399999999994</v>
      </c>
      <c r="M482" s="223">
        <v>90824.5</v>
      </c>
      <c r="N482" s="223">
        <v>103452.6</v>
      </c>
      <c r="O482" s="223">
        <v>95994.2</v>
      </c>
      <c r="P482" s="223">
        <v>97523.199999999997</v>
      </c>
      <c r="Q482" s="223">
        <v>100086.9</v>
      </c>
      <c r="R482" s="222">
        <v>99638</v>
      </c>
      <c r="S482" s="222">
        <v>87370</v>
      </c>
      <c r="T482" s="218">
        <v>100376</v>
      </c>
      <c r="U482" s="218">
        <v>109403</v>
      </c>
      <c r="V482" s="218">
        <v>120020</v>
      </c>
      <c r="W482" s="218">
        <v>124928</v>
      </c>
      <c r="X482" s="218">
        <v>128727</v>
      </c>
      <c r="Y482" s="223" t="s">
        <v>2624</v>
      </c>
      <c r="Z482" s="223" t="s">
        <v>2624</v>
      </c>
      <c r="AA482" s="223" t="s">
        <v>2624</v>
      </c>
      <c r="AB482" s="223" t="s">
        <v>2624</v>
      </c>
      <c r="AC482" s="223" t="s">
        <v>2624</v>
      </c>
      <c r="AD482" s="223" t="s">
        <v>2624</v>
      </c>
      <c r="AE482" s="223" t="s">
        <v>2624</v>
      </c>
      <c r="AF482" s="223" t="s">
        <v>2624</v>
      </c>
      <c r="AG482" s="223" t="s">
        <v>2624</v>
      </c>
      <c r="AH482" s="223" t="s">
        <v>2624</v>
      </c>
      <c r="AI482" s="223" t="s">
        <v>2624</v>
      </c>
      <c r="AJ482" s="223" t="s">
        <v>2624</v>
      </c>
      <c r="AK482" s="223" t="s">
        <v>2624</v>
      </c>
      <c r="AL482" s="223" t="s">
        <v>2624</v>
      </c>
      <c r="AM482" s="223" t="s">
        <v>2624</v>
      </c>
      <c r="AN482" s="223" t="s">
        <v>2624</v>
      </c>
      <c r="AO482" s="223" t="s">
        <v>2624</v>
      </c>
      <c r="AP482" s="223" t="s">
        <v>2624</v>
      </c>
      <c r="AQ482" s="223" t="s">
        <v>2624</v>
      </c>
      <c r="AR482" s="223" t="s">
        <v>2624</v>
      </c>
      <c r="AS482" s="223" t="s">
        <v>2624</v>
      </c>
      <c r="AT482" s="223" t="s">
        <v>2624</v>
      </c>
      <c r="AU482" s="223" t="s">
        <v>2624</v>
      </c>
    </row>
    <row r="483" spans="2:47" ht="304.5" hidden="1">
      <c r="B483" s="215" t="s">
        <v>4120</v>
      </c>
      <c r="C483" s="216" t="s">
        <v>4121</v>
      </c>
      <c r="D483" s="216" t="s">
        <v>2834</v>
      </c>
      <c r="E483" s="216" t="s">
        <v>2809</v>
      </c>
      <c r="F483" s="216" t="s">
        <v>2957</v>
      </c>
      <c r="G483" s="216" t="s">
        <v>4122</v>
      </c>
      <c r="H483" s="216" t="s">
        <v>2959</v>
      </c>
      <c r="I483" s="216" t="s">
        <v>2623</v>
      </c>
      <c r="J483" s="219">
        <v>1382675.6</v>
      </c>
      <c r="K483" s="219">
        <v>1459946.1</v>
      </c>
      <c r="L483" s="219">
        <v>1501028.9</v>
      </c>
      <c r="M483" s="219">
        <v>1509108.1</v>
      </c>
      <c r="N483" s="219">
        <v>1848577.4</v>
      </c>
      <c r="O483" s="219">
        <v>1739046.5</v>
      </c>
      <c r="P483" s="219">
        <v>1815838.1</v>
      </c>
      <c r="Q483" s="219">
        <v>2287116.6</v>
      </c>
      <c r="R483" s="217">
        <v>2261192</v>
      </c>
      <c r="S483" s="217">
        <v>1895995</v>
      </c>
      <c r="T483" s="218">
        <v>2138770</v>
      </c>
      <c r="U483" s="218">
        <v>2351452</v>
      </c>
      <c r="V483" s="218">
        <v>2593150</v>
      </c>
      <c r="W483" s="218">
        <v>2700362</v>
      </c>
      <c r="X483" s="218">
        <v>2787837</v>
      </c>
      <c r="Y483" s="219" t="s">
        <v>2624</v>
      </c>
      <c r="Z483" s="219" t="s">
        <v>2624</v>
      </c>
      <c r="AA483" s="219" t="s">
        <v>2624</v>
      </c>
      <c r="AB483" s="219" t="s">
        <v>2624</v>
      </c>
      <c r="AC483" s="219" t="s">
        <v>2624</v>
      </c>
      <c r="AD483" s="219" t="s">
        <v>2624</v>
      </c>
      <c r="AE483" s="219" t="s">
        <v>2624</v>
      </c>
      <c r="AF483" s="219" t="s">
        <v>2624</v>
      </c>
      <c r="AG483" s="219" t="s">
        <v>2624</v>
      </c>
      <c r="AH483" s="219" t="s">
        <v>2624</v>
      </c>
      <c r="AI483" s="219" t="s">
        <v>2624</v>
      </c>
      <c r="AJ483" s="219" t="s">
        <v>2624</v>
      </c>
      <c r="AK483" s="219" t="s">
        <v>2624</v>
      </c>
      <c r="AL483" s="219" t="s">
        <v>2624</v>
      </c>
      <c r="AM483" s="219" t="s">
        <v>2624</v>
      </c>
      <c r="AN483" s="219" t="s">
        <v>2624</v>
      </c>
      <c r="AO483" s="219" t="s">
        <v>2624</v>
      </c>
      <c r="AP483" s="219" t="s">
        <v>2624</v>
      </c>
      <c r="AQ483" s="219" t="s">
        <v>2624</v>
      </c>
      <c r="AR483" s="219" t="s">
        <v>2624</v>
      </c>
      <c r="AS483" s="219" t="s">
        <v>2624</v>
      </c>
      <c r="AT483" s="219" t="s">
        <v>2624</v>
      </c>
      <c r="AU483" s="219" t="s">
        <v>2624</v>
      </c>
    </row>
    <row r="484" spans="2:47" ht="304.5" hidden="1">
      <c r="B484" s="220" t="s">
        <v>4123</v>
      </c>
      <c r="C484" s="221" t="s">
        <v>4124</v>
      </c>
      <c r="D484" s="221" t="s">
        <v>2834</v>
      </c>
      <c r="E484" s="221" t="s">
        <v>2809</v>
      </c>
      <c r="F484" s="221" t="s">
        <v>2957</v>
      </c>
      <c r="G484" s="221" t="s">
        <v>4125</v>
      </c>
      <c r="H484" s="221" t="s">
        <v>2959</v>
      </c>
      <c r="I484" s="221" t="s">
        <v>2623</v>
      </c>
      <c r="J484" s="223">
        <v>21751.200000000001</v>
      </c>
      <c r="K484" s="223">
        <v>21948.1</v>
      </c>
      <c r="L484" s="223">
        <v>19491.8</v>
      </c>
      <c r="M484" s="223">
        <v>18190.2</v>
      </c>
      <c r="N484" s="223">
        <v>17469.400000000001</v>
      </c>
      <c r="O484" s="223">
        <v>18798.900000000001</v>
      </c>
      <c r="P484" s="223">
        <v>20473.599999999999</v>
      </c>
      <c r="Q484" s="223">
        <v>25797.200000000001</v>
      </c>
      <c r="R484" s="223" t="s">
        <v>2624</v>
      </c>
      <c r="S484" s="223" t="s">
        <v>2624</v>
      </c>
      <c r="T484" s="223" t="s">
        <v>2624</v>
      </c>
      <c r="U484" s="223" t="s">
        <v>2624</v>
      </c>
      <c r="V484" s="223" t="s">
        <v>2624</v>
      </c>
      <c r="W484" s="223" t="s">
        <v>2624</v>
      </c>
      <c r="X484" s="223" t="s">
        <v>2624</v>
      </c>
      <c r="Y484" s="223" t="s">
        <v>2624</v>
      </c>
      <c r="Z484" s="223" t="s">
        <v>2624</v>
      </c>
      <c r="AA484" s="223" t="s">
        <v>2624</v>
      </c>
      <c r="AB484" s="223" t="s">
        <v>2624</v>
      </c>
      <c r="AC484" s="223" t="s">
        <v>2624</v>
      </c>
      <c r="AD484" s="223" t="s">
        <v>2624</v>
      </c>
      <c r="AE484" s="223" t="s">
        <v>2624</v>
      </c>
      <c r="AF484" s="223" t="s">
        <v>2624</v>
      </c>
      <c r="AG484" s="223" t="s">
        <v>2624</v>
      </c>
      <c r="AH484" s="223" t="s">
        <v>2624</v>
      </c>
      <c r="AI484" s="223" t="s">
        <v>2624</v>
      </c>
      <c r="AJ484" s="223" t="s">
        <v>2624</v>
      </c>
      <c r="AK484" s="223" t="s">
        <v>2624</v>
      </c>
      <c r="AL484" s="223" t="s">
        <v>2624</v>
      </c>
      <c r="AM484" s="223" t="s">
        <v>2624</v>
      </c>
      <c r="AN484" s="223" t="s">
        <v>2624</v>
      </c>
      <c r="AO484" s="223" t="s">
        <v>2624</v>
      </c>
      <c r="AP484" s="223" t="s">
        <v>2624</v>
      </c>
      <c r="AQ484" s="223" t="s">
        <v>2624</v>
      </c>
      <c r="AR484" s="223" t="s">
        <v>2624</v>
      </c>
      <c r="AS484" s="223" t="s">
        <v>2624</v>
      </c>
      <c r="AT484" s="223" t="s">
        <v>2624</v>
      </c>
      <c r="AU484" s="223" t="s">
        <v>2624</v>
      </c>
    </row>
    <row r="485" spans="2:47" ht="304.5" hidden="1">
      <c r="B485" s="215" t="s">
        <v>4126</v>
      </c>
      <c r="C485" s="216" t="s">
        <v>4127</v>
      </c>
      <c r="D485" s="216" t="s">
        <v>2834</v>
      </c>
      <c r="E485" s="216" t="s">
        <v>2809</v>
      </c>
      <c r="F485" s="216" t="s">
        <v>2957</v>
      </c>
      <c r="G485" s="216" t="s">
        <v>4128</v>
      </c>
      <c r="H485" s="216" t="s">
        <v>2959</v>
      </c>
      <c r="I485" s="216" t="s">
        <v>2623</v>
      </c>
      <c r="J485" s="219">
        <v>79216.800000000003</v>
      </c>
      <c r="K485" s="219">
        <v>96035.8</v>
      </c>
      <c r="L485" s="219">
        <v>107265</v>
      </c>
      <c r="M485" s="219">
        <v>120971.9</v>
      </c>
      <c r="N485" s="219">
        <v>155933.29999999999</v>
      </c>
      <c r="O485" s="219">
        <v>168093.9</v>
      </c>
      <c r="P485" s="219">
        <v>173056</v>
      </c>
      <c r="Q485" s="219">
        <v>209968.2</v>
      </c>
      <c r="R485" s="217">
        <v>209026</v>
      </c>
      <c r="S485" s="217">
        <v>183290</v>
      </c>
      <c r="T485" s="218">
        <v>210575</v>
      </c>
      <c r="U485" s="218">
        <v>229513</v>
      </c>
      <c r="V485" s="218">
        <v>251785</v>
      </c>
      <c r="W485" s="218">
        <v>262080</v>
      </c>
      <c r="X485" s="218">
        <v>270051</v>
      </c>
      <c r="Y485" s="219" t="s">
        <v>2624</v>
      </c>
      <c r="Z485" s="219" t="s">
        <v>2624</v>
      </c>
      <c r="AA485" s="219" t="s">
        <v>2624</v>
      </c>
      <c r="AB485" s="219" t="s">
        <v>2624</v>
      </c>
      <c r="AC485" s="219" t="s">
        <v>2624</v>
      </c>
      <c r="AD485" s="219" t="s">
        <v>2624</v>
      </c>
      <c r="AE485" s="219" t="s">
        <v>2624</v>
      </c>
      <c r="AF485" s="219" t="s">
        <v>2624</v>
      </c>
      <c r="AG485" s="219" t="s">
        <v>2624</v>
      </c>
      <c r="AH485" s="219" t="s">
        <v>2624</v>
      </c>
      <c r="AI485" s="219" t="s">
        <v>2624</v>
      </c>
      <c r="AJ485" s="219" t="s">
        <v>2624</v>
      </c>
      <c r="AK485" s="219" t="s">
        <v>2624</v>
      </c>
      <c r="AL485" s="219" t="s">
        <v>2624</v>
      </c>
      <c r="AM485" s="219" t="s">
        <v>2624</v>
      </c>
      <c r="AN485" s="219" t="s">
        <v>2624</v>
      </c>
      <c r="AO485" s="219" t="s">
        <v>2624</v>
      </c>
      <c r="AP485" s="219" t="s">
        <v>2624</v>
      </c>
      <c r="AQ485" s="219" t="s">
        <v>2624</v>
      </c>
      <c r="AR485" s="219" t="s">
        <v>2624</v>
      </c>
      <c r="AS485" s="219" t="s">
        <v>2624</v>
      </c>
      <c r="AT485" s="219" t="s">
        <v>2624</v>
      </c>
      <c r="AU485" s="219" t="s">
        <v>2624</v>
      </c>
    </row>
    <row r="486" spans="2:47" ht="304.5" hidden="1">
      <c r="B486" s="220" t="s">
        <v>4129</v>
      </c>
      <c r="C486" s="221" t="s">
        <v>4130</v>
      </c>
      <c r="D486" s="221" t="s">
        <v>2834</v>
      </c>
      <c r="E486" s="221" t="s">
        <v>2809</v>
      </c>
      <c r="F486" s="221" t="s">
        <v>2957</v>
      </c>
      <c r="G486" s="221" t="s">
        <v>4131</v>
      </c>
      <c r="H486" s="221" t="s">
        <v>2959</v>
      </c>
      <c r="I486" s="221" t="s">
        <v>2623</v>
      </c>
      <c r="J486" s="223">
        <v>134393.29999999999</v>
      </c>
      <c r="K486" s="223">
        <v>149922.6</v>
      </c>
      <c r="L486" s="223">
        <v>147293.6</v>
      </c>
      <c r="M486" s="223">
        <v>136828</v>
      </c>
      <c r="N486" s="223">
        <v>143501.29999999999</v>
      </c>
      <c r="O486" s="223">
        <v>138059.29999999999</v>
      </c>
      <c r="P486" s="223">
        <v>122312.8</v>
      </c>
      <c r="Q486" s="223">
        <v>139540.70000000001</v>
      </c>
      <c r="R486" s="222">
        <v>138914</v>
      </c>
      <c r="S486" s="222">
        <v>121811</v>
      </c>
      <c r="T486" s="218">
        <v>139944</v>
      </c>
      <c r="U486" s="218">
        <v>152530</v>
      </c>
      <c r="V486" s="218">
        <v>167331</v>
      </c>
      <c r="W486" s="218">
        <v>174173</v>
      </c>
      <c r="X486" s="218">
        <v>179471</v>
      </c>
      <c r="Y486" s="223" t="s">
        <v>2624</v>
      </c>
      <c r="Z486" s="223" t="s">
        <v>2624</v>
      </c>
      <c r="AA486" s="223" t="s">
        <v>2624</v>
      </c>
      <c r="AB486" s="223" t="s">
        <v>2624</v>
      </c>
      <c r="AC486" s="223" t="s">
        <v>2624</v>
      </c>
      <c r="AD486" s="223" t="s">
        <v>2624</v>
      </c>
      <c r="AE486" s="223" t="s">
        <v>2624</v>
      </c>
      <c r="AF486" s="223" t="s">
        <v>2624</v>
      </c>
      <c r="AG486" s="223" t="s">
        <v>2624</v>
      </c>
      <c r="AH486" s="223" t="s">
        <v>2624</v>
      </c>
      <c r="AI486" s="223" t="s">
        <v>2624</v>
      </c>
      <c r="AJ486" s="223" t="s">
        <v>2624</v>
      </c>
      <c r="AK486" s="223" t="s">
        <v>2624</v>
      </c>
      <c r="AL486" s="223" t="s">
        <v>2624</v>
      </c>
      <c r="AM486" s="223" t="s">
        <v>2624</v>
      </c>
      <c r="AN486" s="223" t="s">
        <v>2624</v>
      </c>
      <c r="AO486" s="223" t="s">
        <v>2624</v>
      </c>
      <c r="AP486" s="223" t="s">
        <v>2624</v>
      </c>
      <c r="AQ486" s="223" t="s">
        <v>2624</v>
      </c>
      <c r="AR486" s="223" t="s">
        <v>2624</v>
      </c>
      <c r="AS486" s="223" t="s">
        <v>2624</v>
      </c>
      <c r="AT486" s="223" t="s">
        <v>2624</v>
      </c>
      <c r="AU486" s="223" t="s">
        <v>2624</v>
      </c>
    </row>
    <row r="487" spans="2:47" ht="304.5" hidden="1">
      <c r="B487" s="215" t="s">
        <v>4132</v>
      </c>
      <c r="C487" s="216" t="s">
        <v>4133</v>
      </c>
      <c r="D487" s="216" t="s">
        <v>2834</v>
      </c>
      <c r="E487" s="216" t="s">
        <v>2809</v>
      </c>
      <c r="F487" s="216" t="s">
        <v>2957</v>
      </c>
      <c r="G487" s="216" t="s">
        <v>4134</v>
      </c>
      <c r="H487" s="216" t="s">
        <v>2959</v>
      </c>
      <c r="I487" s="216" t="s">
        <v>2623</v>
      </c>
      <c r="J487" s="219">
        <v>34621.1</v>
      </c>
      <c r="K487" s="219">
        <v>40744.1</v>
      </c>
      <c r="L487" s="219">
        <v>41237.4</v>
      </c>
      <c r="M487" s="219">
        <v>42011.8</v>
      </c>
      <c r="N487" s="219">
        <v>49296.1</v>
      </c>
      <c r="O487" s="219">
        <v>46067.199999999997</v>
      </c>
      <c r="P487" s="219">
        <v>43425.4</v>
      </c>
      <c r="Q487" s="219">
        <v>43301.9</v>
      </c>
      <c r="R487" s="217">
        <v>43108</v>
      </c>
      <c r="S487" s="217">
        <v>37800</v>
      </c>
      <c r="T487" s="218">
        <v>43427</v>
      </c>
      <c r="U487" s="218">
        <v>47333</v>
      </c>
      <c r="V487" s="218">
        <v>51926</v>
      </c>
      <c r="W487" s="218">
        <v>54049</v>
      </c>
      <c r="X487" s="218">
        <v>55693</v>
      </c>
      <c r="Y487" s="219" t="s">
        <v>2624</v>
      </c>
      <c r="Z487" s="219" t="s">
        <v>2624</v>
      </c>
      <c r="AA487" s="219" t="s">
        <v>2624</v>
      </c>
      <c r="AB487" s="219" t="s">
        <v>2624</v>
      </c>
      <c r="AC487" s="219" t="s">
        <v>2624</v>
      </c>
      <c r="AD487" s="219" t="s">
        <v>2624</v>
      </c>
      <c r="AE487" s="219" t="s">
        <v>2624</v>
      </c>
      <c r="AF487" s="219" t="s">
        <v>2624</v>
      </c>
      <c r="AG487" s="219" t="s">
        <v>2624</v>
      </c>
      <c r="AH487" s="219" t="s">
        <v>2624</v>
      </c>
      <c r="AI487" s="219" t="s">
        <v>2624</v>
      </c>
      <c r="AJ487" s="219" t="s">
        <v>2624</v>
      </c>
      <c r="AK487" s="219" t="s">
        <v>2624</v>
      </c>
      <c r="AL487" s="219" t="s">
        <v>2624</v>
      </c>
      <c r="AM487" s="219" t="s">
        <v>2624</v>
      </c>
      <c r="AN487" s="219" t="s">
        <v>2624</v>
      </c>
      <c r="AO487" s="219" t="s">
        <v>2624</v>
      </c>
      <c r="AP487" s="219" t="s">
        <v>2624</v>
      </c>
      <c r="AQ487" s="219" t="s">
        <v>2624</v>
      </c>
      <c r="AR487" s="219" t="s">
        <v>2624</v>
      </c>
      <c r="AS487" s="219" t="s">
        <v>2624</v>
      </c>
      <c r="AT487" s="219" t="s">
        <v>2624</v>
      </c>
      <c r="AU487" s="219" t="s">
        <v>2624</v>
      </c>
    </row>
    <row r="488" spans="2:47" ht="304.5" hidden="1">
      <c r="B488" s="220" t="s">
        <v>4135</v>
      </c>
      <c r="C488" s="221" t="s">
        <v>4136</v>
      </c>
      <c r="D488" s="221" t="s">
        <v>2834</v>
      </c>
      <c r="E488" s="221" t="s">
        <v>2809</v>
      </c>
      <c r="F488" s="221" t="s">
        <v>2957</v>
      </c>
      <c r="G488" s="221" t="s">
        <v>4137</v>
      </c>
      <c r="H488" s="221" t="s">
        <v>2959</v>
      </c>
      <c r="I488" s="221" t="s">
        <v>2623</v>
      </c>
      <c r="J488" s="223">
        <v>2537989.2999999998</v>
      </c>
      <c r="K488" s="223">
        <v>2639081</v>
      </c>
      <c r="L488" s="223">
        <v>2715252.4</v>
      </c>
      <c r="M488" s="223">
        <v>2805671.6</v>
      </c>
      <c r="N488" s="223">
        <v>3424198.9</v>
      </c>
      <c r="O488" s="223">
        <v>3340174.9</v>
      </c>
      <c r="P488" s="223">
        <v>3438776.6</v>
      </c>
      <c r="Q488" s="223">
        <v>4172254.5</v>
      </c>
      <c r="R488" s="222">
        <v>4153530</v>
      </c>
      <c r="S488" s="222">
        <v>3642140</v>
      </c>
      <c r="T488" s="218">
        <v>4184319</v>
      </c>
      <c r="U488" s="218">
        <v>4560626</v>
      </c>
      <c r="V488" s="218">
        <v>5003194</v>
      </c>
      <c r="W488" s="218">
        <v>5207770</v>
      </c>
      <c r="X488" s="218">
        <v>5366161</v>
      </c>
      <c r="Y488" s="223" t="s">
        <v>2624</v>
      </c>
      <c r="Z488" s="223" t="s">
        <v>2624</v>
      </c>
      <c r="AA488" s="223" t="s">
        <v>2624</v>
      </c>
      <c r="AB488" s="223" t="s">
        <v>2624</v>
      </c>
      <c r="AC488" s="223" t="s">
        <v>2624</v>
      </c>
      <c r="AD488" s="223" t="s">
        <v>2624</v>
      </c>
      <c r="AE488" s="223" t="s">
        <v>2624</v>
      </c>
      <c r="AF488" s="223" t="s">
        <v>2624</v>
      </c>
      <c r="AG488" s="223" t="s">
        <v>2624</v>
      </c>
      <c r="AH488" s="223" t="s">
        <v>2624</v>
      </c>
      <c r="AI488" s="223" t="s">
        <v>2624</v>
      </c>
      <c r="AJ488" s="223" t="s">
        <v>2624</v>
      </c>
      <c r="AK488" s="223" t="s">
        <v>2624</v>
      </c>
      <c r="AL488" s="223" t="s">
        <v>2624</v>
      </c>
      <c r="AM488" s="223" t="s">
        <v>2624</v>
      </c>
      <c r="AN488" s="223" t="s">
        <v>2624</v>
      </c>
      <c r="AO488" s="223" t="s">
        <v>2624</v>
      </c>
      <c r="AP488" s="223" t="s">
        <v>2624</v>
      </c>
      <c r="AQ488" s="223" t="s">
        <v>2624</v>
      </c>
      <c r="AR488" s="223" t="s">
        <v>2624</v>
      </c>
      <c r="AS488" s="223" t="s">
        <v>2624</v>
      </c>
      <c r="AT488" s="223" t="s">
        <v>2624</v>
      </c>
      <c r="AU488" s="223" t="s">
        <v>2624</v>
      </c>
    </row>
    <row r="489" spans="2:47" ht="304.5" hidden="1">
      <c r="B489" s="215" t="s">
        <v>4138</v>
      </c>
      <c r="C489" s="216" t="s">
        <v>4139</v>
      </c>
      <c r="D489" s="216" t="s">
        <v>2834</v>
      </c>
      <c r="E489" s="216" t="s">
        <v>2809</v>
      </c>
      <c r="F489" s="216" t="s">
        <v>2957</v>
      </c>
      <c r="G489" s="216" t="s">
        <v>4140</v>
      </c>
      <c r="H489" s="216" t="s">
        <v>2959</v>
      </c>
      <c r="I489" s="216" t="s">
        <v>2623</v>
      </c>
      <c r="J489" s="219">
        <v>1070759.3</v>
      </c>
      <c r="K489" s="219">
        <v>1091360.2</v>
      </c>
      <c r="L489" s="219">
        <v>1129764.6000000001</v>
      </c>
      <c r="M489" s="219">
        <v>1213164.2</v>
      </c>
      <c r="N489" s="219">
        <v>1477327</v>
      </c>
      <c r="O489" s="219">
        <v>1504580</v>
      </c>
      <c r="P489" s="219">
        <v>1525503.9</v>
      </c>
      <c r="Q489" s="219">
        <v>1779679.9</v>
      </c>
      <c r="R489" s="217">
        <v>1786478</v>
      </c>
      <c r="S489" s="217">
        <v>1648463</v>
      </c>
      <c r="T489" s="218">
        <v>1931117</v>
      </c>
      <c r="U489" s="218">
        <v>2085589</v>
      </c>
      <c r="V489" s="218">
        <v>2275221</v>
      </c>
      <c r="W489" s="218">
        <v>2367139</v>
      </c>
      <c r="X489" s="218">
        <v>2434087</v>
      </c>
      <c r="Y489" s="219" t="s">
        <v>2624</v>
      </c>
      <c r="Z489" s="219" t="s">
        <v>2624</v>
      </c>
      <c r="AA489" s="219" t="s">
        <v>2624</v>
      </c>
      <c r="AB489" s="219" t="s">
        <v>2624</v>
      </c>
      <c r="AC489" s="219" t="s">
        <v>2624</v>
      </c>
      <c r="AD489" s="219" t="s">
        <v>2624</v>
      </c>
      <c r="AE489" s="219" t="s">
        <v>2624</v>
      </c>
      <c r="AF489" s="219" t="s">
        <v>2624</v>
      </c>
      <c r="AG489" s="219" t="s">
        <v>2624</v>
      </c>
      <c r="AH489" s="219" t="s">
        <v>2624</v>
      </c>
      <c r="AI489" s="219" t="s">
        <v>2624</v>
      </c>
      <c r="AJ489" s="219" t="s">
        <v>2624</v>
      </c>
      <c r="AK489" s="219" t="s">
        <v>2624</v>
      </c>
      <c r="AL489" s="219" t="s">
        <v>2624</v>
      </c>
      <c r="AM489" s="219" t="s">
        <v>2624</v>
      </c>
      <c r="AN489" s="219" t="s">
        <v>2624</v>
      </c>
      <c r="AO489" s="219" t="s">
        <v>2624</v>
      </c>
      <c r="AP489" s="219" t="s">
        <v>2624</v>
      </c>
      <c r="AQ489" s="219" t="s">
        <v>2624</v>
      </c>
      <c r="AR489" s="219" t="s">
        <v>2624</v>
      </c>
      <c r="AS489" s="219" t="s">
        <v>2624</v>
      </c>
      <c r="AT489" s="219" t="s">
        <v>2624</v>
      </c>
      <c r="AU489" s="219" t="s">
        <v>2624</v>
      </c>
    </row>
    <row r="490" spans="2:47" ht="304.5" hidden="1">
      <c r="B490" s="220" t="s">
        <v>4141</v>
      </c>
      <c r="C490" s="221" t="s">
        <v>4142</v>
      </c>
      <c r="D490" s="221" t="s">
        <v>2834</v>
      </c>
      <c r="E490" s="221" t="s">
        <v>2809</v>
      </c>
      <c r="F490" s="221" t="s">
        <v>2957</v>
      </c>
      <c r="G490" s="221" t="s">
        <v>4143</v>
      </c>
      <c r="H490" s="221" t="s">
        <v>2959</v>
      </c>
      <c r="I490" s="221" t="s">
        <v>2623</v>
      </c>
      <c r="J490" s="223">
        <v>790602.7</v>
      </c>
      <c r="K490" s="223">
        <v>811842.8</v>
      </c>
      <c r="L490" s="223">
        <v>853967.8</v>
      </c>
      <c r="M490" s="223">
        <v>923809.5</v>
      </c>
      <c r="N490" s="223">
        <v>1126500.6000000001</v>
      </c>
      <c r="O490" s="223">
        <v>1148451</v>
      </c>
      <c r="P490" s="223">
        <v>1178220</v>
      </c>
      <c r="Q490" s="223">
        <v>1368076.6</v>
      </c>
      <c r="R490" s="222">
        <v>1373302</v>
      </c>
      <c r="S490" s="222">
        <v>1267207</v>
      </c>
      <c r="T490" s="218">
        <v>1484489</v>
      </c>
      <c r="U490" s="218">
        <v>1603235</v>
      </c>
      <c r="V490" s="218">
        <v>1749009</v>
      </c>
      <c r="W490" s="218">
        <v>1819668</v>
      </c>
      <c r="X490" s="218">
        <v>1871133</v>
      </c>
      <c r="Y490" s="223" t="s">
        <v>2624</v>
      </c>
      <c r="Z490" s="223" t="s">
        <v>2624</v>
      </c>
      <c r="AA490" s="223" t="s">
        <v>2624</v>
      </c>
      <c r="AB490" s="223" t="s">
        <v>2624</v>
      </c>
      <c r="AC490" s="223" t="s">
        <v>2624</v>
      </c>
      <c r="AD490" s="223" t="s">
        <v>2624</v>
      </c>
      <c r="AE490" s="223" t="s">
        <v>2624</v>
      </c>
      <c r="AF490" s="223" t="s">
        <v>2624</v>
      </c>
      <c r="AG490" s="223" t="s">
        <v>2624</v>
      </c>
      <c r="AH490" s="223" t="s">
        <v>2624</v>
      </c>
      <c r="AI490" s="223" t="s">
        <v>2624</v>
      </c>
      <c r="AJ490" s="223" t="s">
        <v>2624</v>
      </c>
      <c r="AK490" s="223" t="s">
        <v>2624</v>
      </c>
      <c r="AL490" s="223" t="s">
        <v>2624</v>
      </c>
      <c r="AM490" s="223" t="s">
        <v>2624</v>
      </c>
      <c r="AN490" s="223" t="s">
        <v>2624</v>
      </c>
      <c r="AO490" s="223" t="s">
        <v>2624</v>
      </c>
      <c r="AP490" s="223" t="s">
        <v>2624</v>
      </c>
      <c r="AQ490" s="223" t="s">
        <v>2624</v>
      </c>
      <c r="AR490" s="223" t="s">
        <v>2624</v>
      </c>
      <c r="AS490" s="223" t="s">
        <v>2624</v>
      </c>
      <c r="AT490" s="223" t="s">
        <v>2624</v>
      </c>
      <c r="AU490" s="223" t="s">
        <v>2624</v>
      </c>
    </row>
    <row r="491" spans="2:47" ht="304.5" hidden="1">
      <c r="B491" s="215" t="s">
        <v>4144</v>
      </c>
      <c r="C491" s="216" t="s">
        <v>4145</v>
      </c>
      <c r="D491" s="216" t="s">
        <v>2834</v>
      </c>
      <c r="E491" s="216" t="s">
        <v>2809</v>
      </c>
      <c r="F491" s="216" t="s">
        <v>2957</v>
      </c>
      <c r="G491" s="216" t="s">
        <v>4146</v>
      </c>
      <c r="H491" s="216" t="s">
        <v>2959</v>
      </c>
      <c r="I491" s="216" t="s">
        <v>2623</v>
      </c>
      <c r="J491" s="219">
        <v>280156.59999999998</v>
      </c>
      <c r="K491" s="219">
        <v>279517.40000000002</v>
      </c>
      <c r="L491" s="219">
        <v>275796.7</v>
      </c>
      <c r="M491" s="219">
        <v>289354.7</v>
      </c>
      <c r="N491" s="219">
        <v>350826.4</v>
      </c>
      <c r="O491" s="219">
        <v>356128.9</v>
      </c>
      <c r="P491" s="219">
        <v>347283.9</v>
      </c>
      <c r="Q491" s="219">
        <v>411603.3</v>
      </c>
      <c r="R491" s="217">
        <v>413176</v>
      </c>
      <c r="S491" s="217">
        <v>381256</v>
      </c>
      <c r="T491" s="218">
        <v>446628</v>
      </c>
      <c r="U491" s="218">
        <v>482354</v>
      </c>
      <c r="V491" s="218">
        <v>526212</v>
      </c>
      <c r="W491" s="218">
        <v>547470</v>
      </c>
      <c r="X491" s="218">
        <v>562954</v>
      </c>
      <c r="Y491" s="219" t="s">
        <v>2624</v>
      </c>
      <c r="Z491" s="219" t="s">
        <v>2624</v>
      </c>
      <c r="AA491" s="219" t="s">
        <v>2624</v>
      </c>
      <c r="AB491" s="219" t="s">
        <v>2624</v>
      </c>
      <c r="AC491" s="219" t="s">
        <v>2624</v>
      </c>
      <c r="AD491" s="219" t="s">
        <v>2624</v>
      </c>
      <c r="AE491" s="219" t="s">
        <v>2624</v>
      </c>
      <c r="AF491" s="219" t="s">
        <v>2624</v>
      </c>
      <c r="AG491" s="219" t="s">
        <v>2624</v>
      </c>
      <c r="AH491" s="219" t="s">
        <v>2624</v>
      </c>
      <c r="AI491" s="219" t="s">
        <v>2624</v>
      </c>
      <c r="AJ491" s="219" t="s">
        <v>2624</v>
      </c>
      <c r="AK491" s="219" t="s">
        <v>2624</v>
      </c>
      <c r="AL491" s="219" t="s">
        <v>2624</v>
      </c>
      <c r="AM491" s="219" t="s">
        <v>2624</v>
      </c>
      <c r="AN491" s="219" t="s">
        <v>2624</v>
      </c>
      <c r="AO491" s="219" t="s">
        <v>2624</v>
      </c>
      <c r="AP491" s="219" t="s">
        <v>2624</v>
      </c>
      <c r="AQ491" s="219" t="s">
        <v>2624</v>
      </c>
      <c r="AR491" s="219" t="s">
        <v>2624</v>
      </c>
      <c r="AS491" s="219" t="s">
        <v>2624</v>
      </c>
      <c r="AT491" s="219" t="s">
        <v>2624</v>
      </c>
      <c r="AU491" s="219" t="s">
        <v>2624</v>
      </c>
    </row>
    <row r="492" spans="2:47" ht="304.5" hidden="1">
      <c r="B492" s="220" t="s">
        <v>4147</v>
      </c>
      <c r="C492" s="221" t="s">
        <v>4148</v>
      </c>
      <c r="D492" s="221" t="s">
        <v>2834</v>
      </c>
      <c r="E492" s="221" t="s">
        <v>2809</v>
      </c>
      <c r="F492" s="221" t="s">
        <v>2957</v>
      </c>
      <c r="G492" s="221" t="s">
        <v>4149</v>
      </c>
      <c r="H492" s="221" t="s">
        <v>2959</v>
      </c>
      <c r="I492" s="221" t="s">
        <v>2623</v>
      </c>
      <c r="J492" s="223">
        <v>1155313.7</v>
      </c>
      <c r="K492" s="223">
        <v>1179134.8</v>
      </c>
      <c r="L492" s="223">
        <v>1214223.5</v>
      </c>
      <c r="M492" s="223">
        <v>1296563.5</v>
      </c>
      <c r="N492" s="223">
        <v>1575621.5</v>
      </c>
      <c r="O492" s="223">
        <v>1601128.3</v>
      </c>
      <c r="P492" s="223">
        <v>1622938.5</v>
      </c>
      <c r="Q492" s="223">
        <v>1885137.9</v>
      </c>
      <c r="R492" s="222">
        <v>1892339</v>
      </c>
      <c r="S492" s="222">
        <v>1746146</v>
      </c>
      <c r="T492" s="218">
        <v>2045548</v>
      </c>
      <c r="U492" s="218">
        <v>2209174</v>
      </c>
      <c r="V492" s="218">
        <v>2410043</v>
      </c>
      <c r="W492" s="218">
        <v>2507408</v>
      </c>
      <c r="X492" s="218">
        <v>2578324</v>
      </c>
      <c r="Y492" s="223" t="s">
        <v>2624</v>
      </c>
      <c r="Z492" s="223" t="s">
        <v>2624</v>
      </c>
      <c r="AA492" s="223" t="s">
        <v>2624</v>
      </c>
      <c r="AB492" s="223" t="s">
        <v>2624</v>
      </c>
      <c r="AC492" s="223" t="s">
        <v>2624</v>
      </c>
      <c r="AD492" s="223" t="s">
        <v>2624</v>
      </c>
      <c r="AE492" s="223" t="s">
        <v>2624</v>
      </c>
      <c r="AF492" s="223" t="s">
        <v>2624</v>
      </c>
      <c r="AG492" s="223" t="s">
        <v>2624</v>
      </c>
      <c r="AH492" s="223" t="s">
        <v>2624</v>
      </c>
      <c r="AI492" s="223" t="s">
        <v>2624</v>
      </c>
      <c r="AJ492" s="223" t="s">
        <v>2624</v>
      </c>
      <c r="AK492" s="223" t="s">
        <v>2624</v>
      </c>
      <c r="AL492" s="223" t="s">
        <v>2624</v>
      </c>
      <c r="AM492" s="223" t="s">
        <v>2624</v>
      </c>
      <c r="AN492" s="223" t="s">
        <v>2624</v>
      </c>
      <c r="AO492" s="223" t="s">
        <v>2624</v>
      </c>
      <c r="AP492" s="223" t="s">
        <v>2624</v>
      </c>
      <c r="AQ492" s="223" t="s">
        <v>2624</v>
      </c>
      <c r="AR492" s="223" t="s">
        <v>2624</v>
      </c>
      <c r="AS492" s="223" t="s">
        <v>2624</v>
      </c>
      <c r="AT492" s="223" t="s">
        <v>2624</v>
      </c>
      <c r="AU492" s="223" t="s">
        <v>2624</v>
      </c>
    </row>
    <row r="493" spans="2:47" ht="42" hidden="1">
      <c r="B493" s="215" t="s">
        <v>4150</v>
      </c>
      <c r="C493" s="216" t="s">
        <v>4151</v>
      </c>
      <c r="D493" s="216" t="s">
        <v>2619</v>
      </c>
      <c r="E493" s="216" t="s">
        <v>2619</v>
      </c>
      <c r="F493" s="216" t="s">
        <v>2636</v>
      </c>
      <c r="G493" s="216" t="s">
        <v>4152</v>
      </c>
      <c r="H493" s="216" t="s">
        <v>3428</v>
      </c>
      <c r="I493" s="216" t="s">
        <v>2623</v>
      </c>
      <c r="J493" s="217">
        <v>1.4</v>
      </c>
      <c r="K493" s="217">
        <v>1.6</v>
      </c>
      <c r="L493" s="217">
        <v>2.2000000000000002</v>
      </c>
      <c r="M493" s="217">
        <v>2</v>
      </c>
      <c r="N493" s="217">
        <v>2.2999999999999998</v>
      </c>
      <c r="O493" s="217">
        <v>2.7</v>
      </c>
      <c r="P493" s="217">
        <v>1.5</v>
      </c>
      <c r="Q493" s="217">
        <v>10.6</v>
      </c>
      <c r="R493" s="217">
        <v>2.9</v>
      </c>
      <c r="S493" s="217">
        <v>4.0999999999999996</v>
      </c>
      <c r="T493" s="218">
        <v>1.6</v>
      </c>
      <c r="U493" s="218">
        <v>1.8</v>
      </c>
      <c r="V493" s="218">
        <v>1.9</v>
      </c>
      <c r="W493" s="218">
        <v>1.7</v>
      </c>
      <c r="X493" s="218">
        <v>1.9</v>
      </c>
      <c r="Y493" s="219" t="s">
        <v>2624</v>
      </c>
      <c r="Z493" s="219" t="s">
        <v>2624</v>
      </c>
      <c r="AA493" s="219" t="s">
        <v>2624</v>
      </c>
      <c r="AB493" s="219" t="s">
        <v>2624</v>
      </c>
      <c r="AC493" s="219" t="s">
        <v>2624</v>
      </c>
      <c r="AD493" s="219" t="s">
        <v>2624</v>
      </c>
      <c r="AE493" s="219" t="s">
        <v>2624</v>
      </c>
      <c r="AF493" s="219" t="s">
        <v>2624</v>
      </c>
      <c r="AG493" s="219" t="s">
        <v>2624</v>
      </c>
      <c r="AH493" s="219" t="s">
        <v>2624</v>
      </c>
      <c r="AI493" s="219" t="s">
        <v>2624</v>
      </c>
      <c r="AJ493" s="219" t="s">
        <v>2624</v>
      </c>
      <c r="AK493" s="219" t="s">
        <v>2624</v>
      </c>
      <c r="AL493" s="219" t="s">
        <v>2624</v>
      </c>
      <c r="AM493" s="219" t="s">
        <v>2624</v>
      </c>
      <c r="AN493" s="219" t="s">
        <v>2624</v>
      </c>
      <c r="AO493" s="219" t="s">
        <v>2624</v>
      </c>
      <c r="AP493" s="219" t="s">
        <v>2624</v>
      </c>
      <c r="AQ493" s="219" t="s">
        <v>2624</v>
      </c>
      <c r="AR493" s="219" t="s">
        <v>2624</v>
      </c>
      <c r="AS493" s="219" t="s">
        <v>2624</v>
      </c>
      <c r="AT493" s="219" t="s">
        <v>2624</v>
      </c>
      <c r="AU493" s="219" t="s">
        <v>2624</v>
      </c>
    </row>
    <row r="494" spans="2:47" ht="42" hidden="1">
      <c r="B494" s="220" t="s">
        <v>4153</v>
      </c>
      <c r="C494" s="221" t="s">
        <v>4154</v>
      </c>
      <c r="D494" s="221" t="s">
        <v>2834</v>
      </c>
      <c r="E494" s="221" t="s">
        <v>2784</v>
      </c>
      <c r="F494" s="221" t="s">
        <v>2636</v>
      </c>
      <c r="G494" s="221" t="s">
        <v>4152</v>
      </c>
      <c r="H494" s="221" t="s">
        <v>3428</v>
      </c>
      <c r="I494" s="221" t="s">
        <v>2623</v>
      </c>
      <c r="J494" s="222">
        <v>3.0779999999999998</v>
      </c>
      <c r="K494" s="222">
        <v>3.282</v>
      </c>
      <c r="L494" s="222">
        <v>3.149</v>
      </c>
      <c r="M494" s="222">
        <v>3.1659999999999999</v>
      </c>
      <c r="N494" s="222">
        <v>3.3810000000000002</v>
      </c>
      <c r="O494" s="222">
        <v>3.6139999999999999</v>
      </c>
      <c r="P494" s="222">
        <v>3.48</v>
      </c>
      <c r="Q494" s="222">
        <v>3.84</v>
      </c>
      <c r="R494" s="222">
        <v>4.1740000000000004</v>
      </c>
      <c r="S494" s="222">
        <v>4.0259999999999998</v>
      </c>
      <c r="T494" s="218">
        <v>4.2549999999999999</v>
      </c>
      <c r="U494" s="218">
        <v>4.665</v>
      </c>
      <c r="V494" s="218">
        <v>5.032</v>
      </c>
      <c r="W494" s="218">
        <v>5.2389999999999999</v>
      </c>
      <c r="X494" s="218">
        <v>5.3159999999999998</v>
      </c>
      <c r="Y494" s="223" t="s">
        <v>2624</v>
      </c>
      <c r="Z494" s="223" t="s">
        <v>2624</v>
      </c>
      <c r="AA494" s="223" t="s">
        <v>2624</v>
      </c>
      <c r="AB494" s="223" t="s">
        <v>2624</v>
      </c>
      <c r="AC494" s="223" t="s">
        <v>2624</v>
      </c>
      <c r="AD494" s="223" t="s">
        <v>2624</v>
      </c>
      <c r="AE494" s="223" t="s">
        <v>2624</v>
      </c>
      <c r="AF494" s="223" t="s">
        <v>2624</v>
      </c>
      <c r="AG494" s="223" t="s">
        <v>2624</v>
      </c>
      <c r="AH494" s="223" t="s">
        <v>2624</v>
      </c>
      <c r="AI494" s="223" t="s">
        <v>2624</v>
      </c>
      <c r="AJ494" s="223" t="s">
        <v>2624</v>
      </c>
      <c r="AK494" s="223" t="s">
        <v>2624</v>
      </c>
      <c r="AL494" s="223" t="s">
        <v>2624</v>
      </c>
      <c r="AM494" s="223" t="s">
        <v>2624</v>
      </c>
      <c r="AN494" s="223" t="s">
        <v>2624</v>
      </c>
      <c r="AO494" s="223" t="s">
        <v>2624</v>
      </c>
      <c r="AP494" s="223" t="s">
        <v>2624</v>
      </c>
      <c r="AQ494" s="223" t="s">
        <v>2624</v>
      </c>
      <c r="AR494" s="223" t="s">
        <v>2624</v>
      </c>
      <c r="AS494" s="223" t="s">
        <v>2624</v>
      </c>
      <c r="AT494" s="223" t="s">
        <v>2624</v>
      </c>
      <c r="AU494" s="223" t="s">
        <v>2624</v>
      </c>
    </row>
    <row r="495" spans="2:47" ht="42" hidden="1">
      <c r="B495" s="215" t="s">
        <v>4155</v>
      </c>
      <c r="C495" s="216" t="s">
        <v>4156</v>
      </c>
      <c r="D495" s="216" t="s">
        <v>2834</v>
      </c>
      <c r="E495" s="216" t="s">
        <v>2784</v>
      </c>
      <c r="F495" s="216" t="s">
        <v>2636</v>
      </c>
      <c r="G495" s="216" t="s">
        <v>4152</v>
      </c>
      <c r="H495" s="216" t="s">
        <v>3428</v>
      </c>
      <c r="I495" s="216" t="s">
        <v>2623</v>
      </c>
      <c r="J495" s="217">
        <v>2.7189999999999999</v>
      </c>
      <c r="K495" s="217">
        <v>2.7610000000000001</v>
      </c>
      <c r="L495" s="217">
        <v>2.8210000000000002</v>
      </c>
      <c r="M495" s="217">
        <v>2.879</v>
      </c>
      <c r="N495" s="217">
        <v>2.9449999999999998</v>
      </c>
      <c r="O495" s="217">
        <v>3.0249999999999999</v>
      </c>
      <c r="P495" s="217">
        <v>3.069</v>
      </c>
      <c r="Q495" s="217">
        <v>3.3930000000000002</v>
      </c>
      <c r="R495" s="217">
        <v>3.492</v>
      </c>
      <c r="S495" s="217">
        <v>3.6360000000000001</v>
      </c>
      <c r="T495" s="218">
        <v>3.6930000000000001</v>
      </c>
      <c r="U495" s="218">
        <v>3.7610000000000001</v>
      </c>
      <c r="V495" s="218">
        <v>3.835</v>
      </c>
      <c r="W495" s="218">
        <v>3.8980000000000001</v>
      </c>
      <c r="X495" s="218">
        <v>3.972</v>
      </c>
      <c r="Y495" s="219" t="s">
        <v>2624</v>
      </c>
      <c r="Z495" s="219" t="s">
        <v>2624</v>
      </c>
      <c r="AA495" s="219" t="s">
        <v>2624</v>
      </c>
      <c r="AB495" s="219" t="s">
        <v>2624</v>
      </c>
      <c r="AC495" s="219" t="s">
        <v>2624</v>
      </c>
      <c r="AD495" s="219" t="s">
        <v>2624</v>
      </c>
      <c r="AE495" s="219" t="s">
        <v>2624</v>
      </c>
      <c r="AF495" s="219" t="s">
        <v>2624</v>
      </c>
      <c r="AG495" s="219" t="s">
        <v>2624</v>
      </c>
      <c r="AH495" s="219" t="s">
        <v>2624</v>
      </c>
      <c r="AI495" s="219" t="s">
        <v>2624</v>
      </c>
      <c r="AJ495" s="219" t="s">
        <v>2624</v>
      </c>
      <c r="AK495" s="219" t="s">
        <v>2624</v>
      </c>
      <c r="AL495" s="219" t="s">
        <v>2624</v>
      </c>
      <c r="AM495" s="219" t="s">
        <v>2624</v>
      </c>
      <c r="AN495" s="219" t="s">
        <v>2624</v>
      </c>
      <c r="AO495" s="219" t="s">
        <v>2624</v>
      </c>
      <c r="AP495" s="219" t="s">
        <v>2624</v>
      </c>
      <c r="AQ495" s="219" t="s">
        <v>2624</v>
      </c>
      <c r="AR495" s="219" t="s">
        <v>2624</v>
      </c>
      <c r="AS495" s="219" t="s">
        <v>2624</v>
      </c>
      <c r="AT495" s="219" t="s">
        <v>2624</v>
      </c>
      <c r="AU495" s="219" t="s">
        <v>2624</v>
      </c>
    </row>
    <row r="496" spans="2:47" ht="357" hidden="1">
      <c r="B496" s="220" t="s">
        <v>4157</v>
      </c>
      <c r="C496" s="221" t="s">
        <v>4158</v>
      </c>
      <c r="D496" s="221" t="s">
        <v>2619</v>
      </c>
      <c r="E496" s="221" t="s">
        <v>2619</v>
      </c>
      <c r="F496" s="221" t="s">
        <v>2636</v>
      </c>
      <c r="G496" s="221" t="s">
        <v>4159</v>
      </c>
      <c r="H496" s="221" t="s">
        <v>4160</v>
      </c>
      <c r="I496" s="221" t="s">
        <v>2623</v>
      </c>
      <c r="J496" s="222">
        <v>2.5</v>
      </c>
      <c r="K496" s="222">
        <v>2.7</v>
      </c>
      <c r="L496" s="222">
        <v>2.9</v>
      </c>
      <c r="M496" s="222">
        <v>3.2</v>
      </c>
      <c r="N496" s="222">
        <v>3.4</v>
      </c>
      <c r="O496" s="222">
        <v>3.8</v>
      </c>
      <c r="P496" s="222">
        <v>2.8</v>
      </c>
      <c r="Q496" s="222">
        <v>3.8</v>
      </c>
      <c r="R496" s="222">
        <v>2</v>
      </c>
      <c r="S496" s="222">
        <v>2.7</v>
      </c>
      <c r="T496" s="218">
        <v>2.6</v>
      </c>
      <c r="U496" s="218">
        <v>3.1</v>
      </c>
      <c r="V496" s="218">
        <v>3.2</v>
      </c>
      <c r="W496" s="218">
        <v>2.9</v>
      </c>
      <c r="X496" s="218">
        <v>3.1</v>
      </c>
      <c r="Y496" s="223" t="s">
        <v>2624</v>
      </c>
      <c r="Z496" s="223" t="s">
        <v>2624</v>
      </c>
      <c r="AA496" s="223" t="s">
        <v>2624</v>
      </c>
      <c r="AB496" s="223" t="s">
        <v>2624</v>
      </c>
      <c r="AC496" s="223" t="s">
        <v>2624</v>
      </c>
      <c r="AD496" s="223" t="s">
        <v>2624</v>
      </c>
      <c r="AE496" s="223" t="s">
        <v>2624</v>
      </c>
      <c r="AF496" s="223" t="s">
        <v>2624</v>
      </c>
      <c r="AG496" s="223" t="s">
        <v>2624</v>
      </c>
      <c r="AH496" s="223" t="s">
        <v>2624</v>
      </c>
      <c r="AI496" s="223" t="s">
        <v>2624</v>
      </c>
      <c r="AJ496" s="223" t="s">
        <v>2624</v>
      </c>
      <c r="AK496" s="223" t="s">
        <v>2624</v>
      </c>
      <c r="AL496" s="223" t="s">
        <v>2624</v>
      </c>
      <c r="AM496" s="223" t="s">
        <v>2624</v>
      </c>
      <c r="AN496" s="223" t="s">
        <v>2624</v>
      </c>
      <c r="AO496" s="223" t="s">
        <v>2624</v>
      </c>
      <c r="AP496" s="223" t="s">
        <v>2624</v>
      </c>
      <c r="AQ496" s="223" t="s">
        <v>2624</v>
      </c>
      <c r="AR496" s="223" t="s">
        <v>2624</v>
      </c>
      <c r="AS496" s="223" t="s">
        <v>2624</v>
      </c>
      <c r="AT496" s="223" t="s">
        <v>2624</v>
      </c>
      <c r="AU496" s="223" t="s">
        <v>2624</v>
      </c>
    </row>
    <row r="497" spans="2:47" ht="357" hidden="1">
      <c r="B497" s="215" t="s">
        <v>4161</v>
      </c>
      <c r="C497" s="216" t="s">
        <v>4162</v>
      </c>
      <c r="D497" s="216" t="s">
        <v>2834</v>
      </c>
      <c r="E497" s="216" t="s">
        <v>2784</v>
      </c>
      <c r="F497" s="216" t="s">
        <v>2636</v>
      </c>
      <c r="G497" s="216" t="s">
        <v>4159</v>
      </c>
      <c r="H497" s="216" t="s">
        <v>4160</v>
      </c>
      <c r="I497" s="216" t="s">
        <v>2623</v>
      </c>
      <c r="J497" s="217">
        <v>6.0920000000000005</v>
      </c>
      <c r="K497" s="217">
        <v>6.569</v>
      </c>
      <c r="L497" s="217">
        <v>6.3479999999999999</v>
      </c>
      <c r="M497" s="217">
        <v>6.4539999999999997</v>
      </c>
      <c r="N497" s="217">
        <v>6.9649999999999999</v>
      </c>
      <c r="O497" s="217">
        <v>7.5220000000000002</v>
      </c>
      <c r="P497" s="217">
        <v>7.3369999999999997</v>
      </c>
      <c r="Q497" s="217">
        <v>7.6040000000000001</v>
      </c>
      <c r="R497" s="217">
        <v>8.1950000000000003</v>
      </c>
      <c r="S497" s="217">
        <v>7.7949999999999999</v>
      </c>
      <c r="T497" s="218">
        <v>8.322000000000001</v>
      </c>
      <c r="U497" s="218">
        <v>9.234</v>
      </c>
      <c r="V497" s="218">
        <v>10.08</v>
      </c>
      <c r="W497" s="218">
        <v>10.625</v>
      </c>
      <c r="X497" s="218">
        <v>10.91</v>
      </c>
      <c r="Y497" s="219" t="s">
        <v>2624</v>
      </c>
      <c r="Z497" s="219" t="s">
        <v>2624</v>
      </c>
      <c r="AA497" s="219" t="s">
        <v>2624</v>
      </c>
      <c r="AB497" s="219" t="s">
        <v>2624</v>
      </c>
      <c r="AC497" s="219" t="s">
        <v>2624</v>
      </c>
      <c r="AD497" s="219" t="s">
        <v>2624</v>
      </c>
      <c r="AE497" s="219" t="s">
        <v>2624</v>
      </c>
      <c r="AF497" s="219" t="s">
        <v>2624</v>
      </c>
      <c r="AG497" s="219" t="s">
        <v>2624</v>
      </c>
      <c r="AH497" s="219" t="s">
        <v>2624</v>
      </c>
      <c r="AI497" s="219" t="s">
        <v>2624</v>
      </c>
      <c r="AJ497" s="219" t="s">
        <v>2624</v>
      </c>
      <c r="AK497" s="219" t="s">
        <v>2624</v>
      </c>
      <c r="AL497" s="219" t="s">
        <v>2624</v>
      </c>
      <c r="AM497" s="219" t="s">
        <v>2624</v>
      </c>
      <c r="AN497" s="219" t="s">
        <v>2624</v>
      </c>
      <c r="AO497" s="219" t="s">
        <v>2624</v>
      </c>
      <c r="AP497" s="219" t="s">
        <v>2624</v>
      </c>
      <c r="AQ497" s="219" t="s">
        <v>2624</v>
      </c>
      <c r="AR497" s="219" t="s">
        <v>2624</v>
      </c>
      <c r="AS497" s="219" t="s">
        <v>2624</v>
      </c>
      <c r="AT497" s="219" t="s">
        <v>2624</v>
      </c>
      <c r="AU497" s="219" t="s">
        <v>2624</v>
      </c>
    </row>
    <row r="498" spans="2:47" ht="357" hidden="1">
      <c r="B498" s="220" t="s">
        <v>4163</v>
      </c>
      <c r="C498" s="221" t="s">
        <v>4164</v>
      </c>
      <c r="D498" s="221" t="s">
        <v>2834</v>
      </c>
      <c r="E498" s="221" t="s">
        <v>2784</v>
      </c>
      <c r="F498" s="221" t="s">
        <v>2636</v>
      </c>
      <c r="G498" s="221" t="s">
        <v>4159</v>
      </c>
      <c r="H498" s="221" t="s">
        <v>4160</v>
      </c>
      <c r="I498" s="221" t="s">
        <v>2623</v>
      </c>
      <c r="J498" s="222">
        <v>5.3810000000000002</v>
      </c>
      <c r="K498" s="222">
        <v>5.5270000000000001</v>
      </c>
      <c r="L498" s="222">
        <v>5.6859999999999999</v>
      </c>
      <c r="M498" s="222">
        <v>5.8689999999999998</v>
      </c>
      <c r="N498" s="222">
        <v>6.0659999999999998</v>
      </c>
      <c r="O498" s="222">
        <v>6.2949999999999999</v>
      </c>
      <c r="P498" s="222">
        <v>6.4690000000000003</v>
      </c>
      <c r="Q498" s="222">
        <v>6.718</v>
      </c>
      <c r="R498" s="222">
        <v>6.8559999999999999</v>
      </c>
      <c r="S498" s="222">
        <v>7.0410000000000004</v>
      </c>
      <c r="T498" s="218">
        <v>7.2229999999999999</v>
      </c>
      <c r="U498" s="218">
        <v>7.444</v>
      </c>
      <c r="V498" s="218">
        <v>7.6820000000000004</v>
      </c>
      <c r="W498" s="218">
        <v>7.9050000000000002</v>
      </c>
      <c r="X498" s="218">
        <v>8.1509999999999998</v>
      </c>
      <c r="Y498" s="223" t="s">
        <v>2624</v>
      </c>
      <c r="Z498" s="223" t="s">
        <v>2624</v>
      </c>
      <c r="AA498" s="223" t="s">
        <v>2624</v>
      </c>
      <c r="AB498" s="223" t="s">
        <v>2624</v>
      </c>
      <c r="AC498" s="223" t="s">
        <v>2624</v>
      </c>
      <c r="AD498" s="223" t="s">
        <v>2624</v>
      </c>
      <c r="AE498" s="223" t="s">
        <v>2624</v>
      </c>
      <c r="AF498" s="223" t="s">
        <v>2624</v>
      </c>
      <c r="AG498" s="223" t="s">
        <v>2624</v>
      </c>
      <c r="AH498" s="223" t="s">
        <v>2624</v>
      </c>
      <c r="AI498" s="223" t="s">
        <v>2624</v>
      </c>
      <c r="AJ498" s="223" t="s">
        <v>2624</v>
      </c>
      <c r="AK498" s="223" t="s">
        <v>2624</v>
      </c>
      <c r="AL498" s="223" t="s">
        <v>2624</v>
      </c>
      <c r="AM498" s="223" t="s">
        <v>2624</v>
      </c>
      <c r="AN498" s="223" t="s">
        <v>2624</v>
      </c>
      <c r="AO498" s="223" t="s">
        <v>2624</v>
      </c>
      <c r="AP498" s="223" t="s">
        <v>2624</v>
      </c>
      <c r="AQ498" s="223" t="s">
        <v>2624</v>
      </c>
      <c r="AR498" s="223" t="s">
        <v>2624</v>
      </c>
      <c r="AS498" s="223" t="s">
        <v>2624</v>
      </c>
      <c r="AT498" s="223" t="s">
        <v>2624</v>
      </c>
      <c r="AU498" s="223" t="s">
        <v>2624</v>
      </c>
    </row>
    <row r="499" spans="2:47" ht="42" hidden="1">
      <c r="B499" s="215" t="s">
        <v>4165</v>
      </c>
      <c r="C499" s="216" t="s">
        <v>4166</v>
      </c>
      <c r="D499" s="216" t="s">
        <v>2619</v>
      </c>
      <c r="E499" s="216" t="s">
        <v>2619</v>
      </c>
      <c r="F499" s="216" t="s">
        <v>2636</v>
      </c>
      <c r="G499" s="216" t="s">
        <v>4167</v>
      </c>
      <c r="H499" s="216" t="s">
        <v>3428</v>
      </c>
      <c r="I499" s="216" t="s">
        <v>2623</v>
      </c>
      <c r="J499" s="217">
        <v>1.2</v>
      </c>
      <c r="K499" s="217">
        <v>1.6</v>
      </c>
      <c r="L499" s="217">
        <v>1.8</v>
      </c>
      <c r="M499" s="217">
        <v>2.2000000000000002</v>
      </c>
      <c r="N499" s="217">
        <v>2.4</v>
      </c>
      <c r="O499" s="217">
        <v>2.8</v>
      </c>
      <c r="P499" s="217">
        <v>1.8</v>
      </c>
      <c r="Q499" s="217">
        <v>-2.9</v>
      </c>
      <c r="R499" s="217">
        <v>2.4</v>
      </c>
      <c r="S499" s="217">
        <v>2.9</v>
      </c>
      <c r="T499" s="218">
        <v>1.7</v>
      </c>
      <c r="U499" s="218">
        <v>2.1</v>
      </c>
      <c r="V499" s="218">
        <v>2.2999999999999998</v>
      </c>
      <c r="W499" s="218">
        <v>2.1</v>
      </c>
      <c r="X499" s="218">
        <v>2.2999999999999998</v>
      </c>
      <c r="Y499" s="219" t="s">
        <v>2624</v>
      </c>
      <c r="Z499" s="219" t="s">
        <v>2624</v>
      </c>
      <c r="AA499" s="219" t="s">
        <v>2624</v>
      </c>
      <c r="AB499" s="219" t="s">
        <v>2624</v>
      </c>
      <c r="AC499" s="219" t="s">
        <v>2624</v>
      </c>
      <c r="AD499" s="219" t="s">
        <v>2624</v>
      </c>
      <c r="AE499" s="219" t="s">
        <v>2624</v>
      </c>
      <c r="AF499" s="219" t="s">
        <v>2624</v>
      </c>
      <c r="AG499" s="219" t="s">
        <v>2624</v>
      </c>
      <c r="AH499" s="219" t="s">
        <v>2624</v>
      </c>
      <c r="AI499" s="219" t="s">
        <v>2624</v>
      </c>
      <c r="AJ499" s="219" t="s">
        <v>2624</v>
      </c>
      <c r="AK499" s="219" t="s">
        <v>2624</v>
      </c>
      <c r="AL499" s="219" t="s">
        <v>2624</v>
      </c>
      <c r="AM499" s="219" t="s">
        <v>2624</v>
      </c>
      <c r="AN499" s="219" t="s">
        <v>2624</v>
      </c>
      <c r="AO499" s="219" t="s">
        <v>2624</v>
      </c>
      <c r="AP499" s="219" t="s">
        <v>2624</v>
      </c>
      <c r="AQ499" s="219" t="s">
        <v>2624</v>
      </c>
      <c r="AR499" s="219" t="s">
        <v>2624</v>
      </c>
      <c r="AS499" s="219" t="s">
        <v>2624</v>
      </c>
      <c r="AT499" s="219" t="s">
        <v>2624</v>
      </c>
      <c r="AU499" s="219" t="s">
        <v>2624</v>
      </c>
    </row>
    <row r="500" spans="2:47" ht="42" hidden="1">
      <c r="B500" s="220" t="s">
        <v>4168</v>
      </c>
      <c r="C500" s="221" t="s">
        <v>4169</v>
      </c>
      <c r="D500" s="221" t="s">
        <v>2834</v>
      </c>
      <c r="E500" s="221" t="s">
        <v>2784</v>
      </c>
      <c r="F500" s="221" t="s">
        <v>2636</v>
      </c>
      <c r="G500" s="221" t="s">
        <v>4167</v>
      </c>
      <c r="H500" s="221" t="s">
        <v>3428</v>
      </c>
      <c r="I500" s="221" t="s">
        <v>2623</v>
      </c>
      <c r="J500" s="222">
        <v>16.762</v>
      </c>
      <c r="K500" s="222">
        <v>17.872</v>
      </c>
      <c r="L500" s="222">
        <v>17.088999999999999</v>
      </c>
      <c r="M500" s="222">
        <v>17.205000000000002</v>
      </c>
      <c r="N500" s="222">
        <v>18.391999999999999</v>
      </c>
      <c r="O500" s="222">
        <v>19.676000000000002</v>
      </c>
      <c r="P500" s="222">
        <v>19.016999999999999</v>
      </c>
      <c r="Q500" s="222">
        <v>18.43</v>
      </c>
      <c r="R500" s="222">
        <v>19.931000000000001</v>
      </c>
      <c r="S500" s="222">
        <v>18.994</v>
      </c>
      <c r="T500" s="218">
        <v>20.094000000000001</v>
      </c>
      <c r="U500" s="218">
        <v>22.097000000000001</v>
      </c>
      <c r="V500" s="218">
        <v>23.919</v>
      </c>
      <c r="W500" s="218">
        <v>25.004000000000001</v>
      </c>
      <c r="X500" s="218">
        <v>25.469000000000001</v>
      </c>
      <c r="Y500" s="223" t="s">
        <v>2624</v>
      </c>
      <c r="Z500" s="223" t="s">
        <v>2624</v>
      </c>
      <c r="AA500" s="223" t="s">
        <v>2624</v>
      </c>
      <c r="AB500" s="223" t="s">
        <v>2624</v>
      </c>
      <c r="AC500" s="223" t="s">
        <v>2624</v>
      </c>
      <c r="AD500" s="223" t="s">
        <v>2624</v>
      </c>
      <c r="AE500" s="223" t="s">
        <v>2624</v>
      </c>
      <c r="AF500" s="223" t="s">
        <v>2624</v>
      </c>
      <c r="AG500" s="223" t="s">
        <v>2624</v>
      </c>
      <c r="AH500" s="223" t="s">
        <v>2624</v>
      </c>
      <c r="AI500" s="223" t="s">
        <v>2624</v>
      </c>
      <c r="AJ500" s="223" t="s">
        <v>2624</v>
      </c>
      <c r="AK500" s="223" t="s">
        <v>2624</v>
      </c>
      <c r="AL500" s="223" t="s">
        <v>2624</v>
      </c>
      <c r="AM500" s="223" t="s">
        <v>2624</v>
      </c>
      <c r="AN500" s="223" t="s">
        <v>2624</v>
      </c>
      <c r="AO500" s="223" t="s">
        <v>2624</v>
      </c>
      <c r="AP500" s="223" t="s">
        <v>2624</v>
      </c>
      <c r="AQ500" s="223" t="s">
        <v>2624</v>
      </c>
      <c r="AR500" s="223" t="s">
        <v>2624</v>
      </c>
      <c r="AS500" s="223" t="s">
        <v>2624</v>
      </c>
      <c r="AT500" s="223" t="s">
        <v>2624</v>
      </c>
      <c r="AU500" s="223" t="s">
        <v>2624</v>
      </c>
    </row>
    <row r="501" spans="2:47" ht="42" hidden="1">
      <c r="B501" s="215" t="s">
        <v>4170</v>
      </c>
      <c r="C501" s="216" t="s">
        <v>4171</v>
      </c>
      <c r="D501" s="216" t="s">
        <v>2834</v>
      </c>
      <c r="E501" s="216" t="s">
        <v>2784</v>
      </c>
      <c r="F501" s="216" t="s">
        <v>2636</v>
      </c>
      <c r="G501" s="216" t="s">
        <v>4167</v>
      </c>
      <c r="H501" s="216" t="s">
        <v>3428</v>
      </c>
      <c r="I501" s="216" t="s">
        <v>2623</v>
      </c>
      <c r="J501" s="217">
        <v>14.806000000000001</v>
      </c>
      <c r="K501" s="217">
        <v>15.036</v>
      </c>
      <c r="L501" s="217">
        <v>15.308</v>
      </c>
      <c r="M501" s="217">
        <v>15.645</v>
      </c>
      <c r="N501" s="217">
        <v>16.018000000000001</v>
      </c>
      <c r="O501" s="217">
        <v>16.468</v>
      </c>
      <c r="P501" s="217">
        <v>16.768000000000001</v>
      </c>
      <c r="Q501" s="217">
        <v>16.283999999999999</v>
      </c>
      <c r="R501" s="217">
        <v>16.673000000000002</v>
      </c>
      <c r="S501" s="217">
        <v>17.155999999999999</v>
      </c>
      <c r="T501" s="218">
        <v>17.440999999999999</v>
      </c>
      <c r="U501" s="218">
        <v>17.815000000000001</v>
      </c>
      <c r="V501" s="218">
        <v>18.228000000000002</v>
      </c>
      <c r="W501" s="218">
        <v>18.603000000000002</v>
      </c>
      <c r="X501" s="218">
        <v>19.03</v>
      </c>
      <c r="Y501" s="219" t="s">
        <v>2624</v>
      </c>
      <c r="Z501" s="219" t="s">
        <v>2624</v>
      </c>
      <c r="AA501" s="219" t="s">
        <v>2624</v>
      </c>
      <c r="AB501" s="219" t="s">
        <v>2624</v>
      </c>
      <c r="AC501" s="219" t="s">
        <v>2624</v>
      </c>
      <c r="AD501" s="219" t="s">
        <v>2624</v>
      </c>
      <c r="AE501" s="219" t="s">
        <v>2624</v>
      </c>
      <c r="AF501" s="219" t="s">
        <v>2624</v>
      </c>
      <c r="AG501" s="219" t="s">
        <v>2624</v>
      </c>
      <c r="AH501" s="219" t="s">
        <v>2624</v>
      </c>
      <c r="AI501" s="219" t="s">
        <v>2624</v>
      </c>
      <c r="AJ501" s="219" t="s">
        <v>2624</v>
      </c>
      <c r="AK501" s="219" t="s">
        <v>2624</v>
      </c>
      <c r="AL501" s="219" t="s">
        <v>2624</v>
      </c>
      <c r="AM501" s="219" t="s">
        <v>2624</v>
      </c>
      <c r="AN501" s="219" t="s">
        <v>2624</v>
      </c>
      <c r="AO501" s="219" t="s">
        <v>2624</v>
      </c>
      <c r="AP501" s="219" t="s">
        <v>2624</v>
      </c>
      <c r="AQ501" s="219" t="s">
        <v>2624</v>
      </c>
      <c r="AR501" s="219" t="s">
        <v>2624</v>
      </c>
      <c r="AS501" s="219" t="s">
        <v>2624</v>
      </c>
      <c r="AT501" s="219" t="s">
        <v>2624</v>
      </c>
      <c r="AU501" s="219" t="s">
        <v>2624</v>
      </c>
    </row>
    <row r="502" spans="2:47" ht="42" hidden="1">
      <c r="B502" s="220" t="s">
        <v>4172</v>
      </c>
      <c r="C502" s="221" t="s">
        <v>4173</v>
      </c>
      <c r="D502" s="221" t="s">
        <v>2619</v>
      </c>
      <c r="E502" s="221" t="s">
        <v>2816</v>
      </c>
      <c r="F502" s="221" t="s">
        <v>2820</v>
      </c>
      <c r="G502" s="221" t="s">
        <v>4174</v>
      </c>
      <c r="H502" s="221" t="s">
        <v>2619</v>
      </c>
      <c r="I502" s="221" t="s">
        <v>2623</v>
      </c>
      <c r="J502" s="222">
        <v>18490</v>
      </c>
      <c r="K502" s="222">
        <v>18890</v>
      </c>
      <c r="L502" s="222">
        <v>19300</v>
      </c>
      <c r="M502" s="222">
        <v>19660</v>
      </c>
      <c r="N502" s="222">
        <v>19980</v>
      </c>
      <c r="O502" s="222">
        <v>20300</v>
      </c>
      <c r="P502" s="222">
        <v>20600</v>
      </c>
      <c r="Q502" s="222">
        <v>20870</v>
      </c>
      <c r="R502" s="222">
        <v>21130</v>
      </c>
      <c r="S502" s="222">
        <v>21390</v>
      </c>
      <c r="T502" s="218">
        <v>21640</v>
      </c>
      <c r="U502" s="218">
        <v>21890</v>
      </c>
      <c r="V502" s="218">
        <v>22140</v>
      </c>
      <c r="W502" s="218">
        <v>22390</v>
      </c>
      <c r="X502" s="218">
        <v>22640</v>
      </c>
      <c r="Y502" s="218">
        <v>22900</v>
      </c>
      <c r="Z502" s="218">
        <v>23160</v>
      </c>
      <c r="AA502" s="218">
        <v>23430</v>
      </c>
      <c r="AB502" s="218">
        <v>23690</v>
      </c>
      <c r="AC502" s="218">
        <v>23960</v>
      </c>
      <c r="AD502" s="223" t="s">
        <v>2624</v>
      </c>
      <c r="AE502" s="223" t="s">
        <v>2624</v>
      </c>
      <c r="AF502" s="223" t="s">
        <v>2624</v>
      </c>
      <c r="AG502" s="223" t="s">
        <v>2624</v>
      </c>
      <c r="AH502" s="223" t="s">
        <v>2624</v>
      </c>
      <c r="AI502" s="223" t="s">
        <v>2624</v>
      </c>
      <c r="AJ502" s="223" t="s">
        <v>2624</v>
      </c>
      <c r="AK502" s="223" t="s">
        <v>2624</v>
      </c>
      <c r="AL502" s="223" t="s">
        <v>2624</v>
      </c>
      <c r="AM502" s="223" t="s">
        <v>2624</v>
      </c>
      <c r="AN502" s="223" t="s">
        <v>2624</v>
      </c>
      <c r="AO502" s="223" t="s">
        <v>2624</v>
      </c>
      <c r="AP502" s="223" t="s">
        <v>2624</v>
      </c>
      <c r="AQ502" s="223" t="s">
        <v>2624</v>
      </c>
      <c r="AR502" s="223" t="s">
        <v>2624</v>
      </c>
      <c r="AS502" s="223" t="s">
        <v>2624</v>
      </c>
      <c r="AT502" s="223" t="s">
        <v>2624</v>
      </c>
      <c r="AU502" s="223" t="s">
        <v>2624</v>
      </c>
    </row>
    <row r="503" spans="2:47" ht="157.5" hidden="1">
      <c r="B503" s="215" t="s">
        <v>4175</v>
      </c>
      <c r="C503" s="216" t="s">
        <v>4176</v>
      </c>
      <c r="D503" s="216" t="s">
        <v>2619</v>
      </c>
      <c r="E503" s="216" t="s">
        <v>2619</v>
      </c>
      <c r="F503" s="216" t="s">
        <v>3023</v>
      </c>
      <c r="G503" s="216" t="s">
        <v>4177</v>
      </c>
      <c r="H503" s="216" t="s">
        <v>2619</v>
      </c>
      <c r="I503" s="216" t="s">
        <v>2623</v>
      </c>
      <c r="J503" s="219">
        <v>0.14000000000000001</v>
      </c>
      <c r="K503" s="219">
        <v>8.7999999999999995E-2</v>
      </c>
      <c r="L503" s="219">
        <v>6.8000000000000005E-2</v>
      </c>
      <c r="M503" s="219">
        <v>8.6999999999999994E-2</v>
      </c>
      <c r="N503" s="219">
        <v>8.5999999999999993E-2</v>
      </c>
      <c r="O503" s="219">
        <v>0.10199999999999999</v>
      </c>
      <c r="P503" s="219">
        <v>8.5999999999999993E-2</v>
      </c>
      <c r="Q503" s="219">
        <v>0.121</v>
      </c>
      <c r="R503" s="219">
        <v>9.0999999999999998E-2</v>
      </c>
      <c r="S503" s="217">
        <v>0.1</v>
      </c>
      <c r="T503" s="218">
        <v>0.1</v>
      </c>
      <c r="U503" s="218">
        <v>0.1</v>
      </c>
      <c r="V503" s="218">
        <v>0.1</v>
      </c>
      <c r="W503" s="218">
        <v>0.1</v>
      </c>
      <c r="X503" s="218">
        <v>0.1</v>
      </c>
      <c r="Y503" s="218">
        <v>0.1</v>
      </c>
      <c r="Z503" s="218">
        <v>0.1</v>
      </c>
      <c r="AA503" s="218">
        <v>0.1</v>
      </c>
      <c r="AB503" s="218">
        <v>0.1</v>
      </c>
      <c r="AC503" s="218">
        <v>0.1</v>
      </c>
      <c r="AD503" s="219" t="s">
        <v>2624</v>
      </c>
      <c r="AE503" s="219" t="s">
        <v>2624</v>
      </c>
      <c r="AF503" s="219" t="s">
        <v>2624</v>
      </c>
      <c r="AG503" s="219" t="s">
        <v>2624</v>
      </c>
      <c r="AH503" s="219" t="s">
        <v>2624</v>
      </c>
      <c r="AI503" s="219" t="s">
        <v>2624</v>
      </c>
      <c r="AJ503" s="219" t="s">
        <v>2624</v>
      </c>
      <c r="AK503" s="219" t="s">
        <v>2624</v>
      </c>
      <c r="AL503" s="219" t="s">
        <v>2624</v>
      </c>
      <c r="AM503" s="219" t="s">
        <v>2624</v>
      </c>
      <c r="AN503" s="219" t="s">
        <v>2624</v>
      </c>
      <c r="AO503" s="219" t="s">
        <v>2624</v>
      </c>
      <c r="AP503" s="219" t="s">
        <v>2624</v>
      </c>
      <c r="AQ503" s="219" t="s">
        <v>2624</v>
      </c>
      <c r="AR503" s="219" t="s">
        <v>2624</v>
      </c>
      <c r="AS503" s="219" t="s">
        <v>2624</v>
      </c>
      <c r="AT503" s="219" t="s">
        <v>2624</v>
      </c>
      <c r="AU503" s="219" t="s">
        <v>2624</v>
      </c>
    </row>
    <row r="504" spans="2:47" ht="157.5" hidden="1">
      <c r="B504" s="220" t="s">
        <v>4178</v>
      </c>
      <c r="C504" s="221" t="s">
        <v>4179</v>
      </c>
      <c r="D504" s="221" t="s">
        <v>2619</v>
      </c>
      <c r="E504" s="221" t="s">
        <v>2619</v>
      </c>
      <c r="F504" s="221" t="s">
        <v>3023</v>
      </c>
      <c r="G504" s="221" t="s">
        <v>4180</v>
      </c>
      <c r="H504" s="221" t="s">
        <v>2619</v>
      </c>
      <c r="I504" s="221" t="s">
        <v>2623</v>
      </c>
      <c r="J504" s="223">
        <v>0.124</v>
      </c>
      <c r="K504" s="223">
        <v>7.8E-2</v>
      </c>
      <c r="L504" s="223">
        <v>0.06</v>
      </c>
      <c r="M504" s="223">
        <v>7.6999999999999999E-2</v>
      </c>
      <c r="N504" s="223">
        <v>7.5999999999999998E-2</v>
      </c>
      <c r="O504" s="223">
        <v>8.7999999999999995E-2</v>
      </c>
      <c r="P504" s="223">
        <v>7.1999999999999995E-2</v>
      </c>
      <c r="Q504" s="223">
        <v>0.1</v>
      </c>
      <c r="R504" s="223">
        <v>7.8E-2</v>
      </c>
      <c r="S504" s="222">
        <v>0.1</v>
      </c>
      <c r="T504" s="218">
        <v>0.1</v>
      </c>
      <c r="U504" s="218">
        <v>0.1</v>
      </c>
      <c r="V504" s="218">
        <v>0.1</v>
      </c>
      <c r="W504" s="218">
        <v>0.1</v>
      </c>
      <c r="X504" s="218">
        <v>0.1</v>
      </c>
      <c r="Y504" s="218">
        <v>0.1</v>
      </c>
      <c r="Z504" s="218">
        <v>0.1</v>
      </c>
      <c r="AA504" s="218">
        <v>0.1</v>
      </c>
      <c r="AB504" s="218">
        <v>0.1</v>
      </c>
      <c r="AC504" s="218">
        <v>0.1</v>
      </c>
      <c r="AD504" s="223" t="s">
        <v>2624</v>
      </c>
      <c r="AE504" s="223" t="s">
        <v>2624</v>
      </c>
      <c r="AF504" s="223" t="s">
        <v>2624</v>
      </c>
      <c r="AG504" s="223" t="s">
        <v>2624</v>
      </c>
      <c r="AH504" s="223" t="s">
        <v>2624</v>
      </c>
      <c r="AI504" s="223" t="s">
        <v>2624</v>
      </c>
      <c r="AJ504" s="223" t="s">
        <v>2624</v>
      </c>
      <c r="AK504" s="223" t="s">
        <v>2624</v>
      </c>
      <c r="AL504" s="223" t="s">
        <v>2624</v>
      </c>
      <c r="AM504" s="223" t="s">
        <v>2624</v>
      </c>
      <c r="AN504" s="223" t="s">
        <v>2624</v>
      </c>
      <c r="AO504" s="223" t="s">
        <v>2624</v>
      </c>
      <c r="AP504" s="223" t="s">
        <v>2624</v>
      </c>
      <c r="AQ504" s="223" t="s">
        <v>2624</v>
      </c>
      <c r="AR504" s="223" t="s">
        <v>2624</v>
      </c>
      <c r="AS504" s="223" t="s">
        <v>2624</v>
      </c>
      <c r="AT504" s="223" t="s">
        <v>2624</v>
      </c>
      <c r="AU504" s="223" t="s">
        <v>2624</v>
      </c>
    </row>
    <row r="505" spans="2:47" ht="157.5" hidden="1">
      <c r="B505" s="215" t="s">
        <v>4181</v>
      </c>
      <c r="C505" s="216" t="s">
        <v>4182</v>
      </c>
      <c r="D505" s="216" t="s">
        <v>2619</v>
      </c>
      <c r="E505" s="216" t="s">
        <v>2619</v>
      </c>
      <c r="F505" s="216" t="s">
        <v>3033</v>
      </c>
      <c r="G505" s="216" t="s">
        <v>4183</v>
      </c>
      <c r="H505" s="216" t="s">
        <v>2619</v>
      </c>
      <c r="I505" s="216" t="s">
        <v>2623</v>
      </c>
      <c r="J505" s="219">
        <v>368.79</v>
      </c>
      <c r="K505" s="219">
        <v>236.63</v>
      </c>
      <c r="L505" s="219">
        <v>184.52</v>
      </c>
      <c r="M505" s="219">
        <v>244.8</v>
      </c>
      <c r="N505" s="219">
        <v>242.47</v>
      </c>
      <c r="O505" s="219">
        <v>288.86</v>
      </c>
      <c r="P505" s="219">
        <v>239.99</v>
      </c>
      <c r="Q505" s="219">
        <v>333.38</v>
      </c>
      <c r="R505" s="219">
        <v>262.62</v>
      </c>
      <c r="S505" s="217">
        <v>261.39999999999998</v>
      </c>
      <c r="T505" s="218">
        <v>261.8</v>
      </c>
      <c r="U505" s="218">
        <v>262</v>
      </c>
      <c r="V505" s="218">
        <v>262.39999999999998</v>
      </c>
      <c r="W505" s="218">
        <v>262.8</v>
      </c>
      <c r="X505" s="218">
        <v>263.2</v>
      </c>
      <c r="Y505" s="218">
        <v>263.60000000000002</v>
      </c>
      <c r="Z505" s="218">
        <v>264</v>
      </c>
      <c r="AA505" s="218">
        <v>264.39999999999998</v>
      </c>
      <c r="AB505" s="218">
        <v>284.5</v>
      </c>
      <c r="AC505" s="218">
        <v>304.60000000000002</v>
      </c>
      <c r="AD505" s="219" t="s">
        <v>2624</v>
      </c>
      <c r="AE505" s="219" t="s">
        <v>2624</v>
      </c>
      <c r="AF505" s="219" t="s">
        <v>2624</v>
      </c>
      <c r="AG505" s="219" t="s">
        <v>2624</v>
      </c>
      <c r="AH505" s="219" t="s">
        <v>2624</v>
      </c>
      <c r="AI505" s="219" t="s">
        <v>2624</v>
      </c>
      <c r="AJ505" s="219" t="s">
        <v>2624</v>
      </c>
      <c r="AK505" s="219" t="s">
        <v>2624</v>
      </c>
      <c r="AL505" s="219" t="s">
        <v>2624</v>
      </c>
      <c r="AM505" s="219" t="s">
        <v>2624</v>
      </c>
      <c r="AN505" s="219" t="s">
        <v>2624</v>
      </c>
      <c r="AO505" s="219" t="s">
        <v>2624</v>
      </c>
      <c r="AP505" s="219" t="s">
        <v>2624</v>
      </c>
      <c r="AQ505" s="219" t="s">
        <v>2624</v>
      </c>
      <c r="AR505" s="219" t="s">
        <v>2624</v>
      </c>
      <c r="AS505" s="219" t="s">
        <v>2624</v>
      </c>
      <c r="AT505" s="219" t="s">
        <v>2624</v>
      </c>
      <c r="AU505" s="219" t="s">
        <v>2624</v>
      </c>
    </row>
    <row r="506" spans="2:47" ht="283.5" hidden="1">
      <c r="B506" s="220" t="s">
        <v>4184</v>
      </c>
      <c r="C506" s="221" t="s">
        <v>4185</v>
      </c>
      <c r="D506" s="221" t="s">
        <v>2619</v>
      </c>
      <c r="E506" s="221" t="s">
        <v>2619</v>
      </c>
      <c r="F506" s="221" t="s">
        <v>2636</v>
      </c>
      <c r="G506" s="221" t="s">
        <v>4186</v>
      </c>
      <c r="H506" s="221" t="s">
        <v>4187</v>
      </c>
      <c r="I506" s="221" t="s">
        <v>2623</v>
      </c>
      <c r="J506" s="222">
        <v>2.2000000000000002</v>
      </c>
      <c r="K506" s="222">
        <v>2.4</v>
      </c>
      <c r="L506" s="222">
        <v>5.3</v>
      </c>
      <c r="M506" s="222">
        <v>4.8</v>
      </c>
      <c r="N506" s="222">
        <v>4</v>
      </c>
      <c r="O506" s="222">
        <v>3</v>
      </c>
      <c r="P506" s="222">
        <v>1.4</v>
      </c>
      <c r="Q506" s="222">
        <v>3.4</v>
      </c>
      <c r="R506" s="222">
        <v>3.8</v>
      </c>
      <c r="S506" s="222">
        <v>0.2</v>
      </c>
      <c r="T506" s="218">
        <v>3.2</v>
      </c>
      <c r="U506" s="218">
        <v>4.0999999999999996</v>
      </c>
      <c r="V506" s="218">
        <v>4.7</v>
      </c>
      <c r="W506" s="218">
        <v>4.5999999999999996</v>
      </c>
      <c r="X506" s="218">
        <v>4.5</v>
      </c>
      <c r="Y506" s="223" t="s">
        <v>2624</v>
      </c>
      <c r="Z506" s="223" t="s">
        <v>2624</v>
      </c>
      <c r="AA506" s="223" t="s">
        <v>2624</v>
      </c>
      <c r="AB506" s="223" t="s">
        <v>2624</v>
      </c>
      <c r="AC506" s="223" t="s">
        <v>2624</v>
      </c>
      <c r="AD506" s="223" t="s">
        <v>2624</v>
      </c>
      <c r="AE506" s="223" t="s">
        <v>2624</v>
      </c>
      <c r="AF506" s="223" t="s">
        <v>2624</v>
      </c>
      <c r="AG506" s="223" t="s">
        <v>2624</v>
      </c>
      <c r="AH506" s="223" t="s">
        <v>2624</v>
      </c>
      <c r="AI506" s="223" t="s">
        <v>2624</v>
      </c>
      <c r="AJ506" s="223" t="s">
        <v>2624</v>
      </c>
      <c r="AK506" s="223" t="s">
        <v>2624</v>
      </c>
      <c r="AL506" s="223" t="s">
        <v>2624</v>
      </c>
      <c r="AM506" s="223" t="s">
        <v>2624</v>
      </c>
      <c r="AN506" s="223" t="s">
        <v>2624</v>
      </c>
      <c r="AO506" s="223" t="s">
        <v>2624</v>
      </c>
      <c r="AP506" s="223" t="s">
        <v>2624</v>
      </c>
      <c r="AQ506" s="223" t="s">
        <v>2624</v>
      </c>
      <c r="AR506" s="223" t="s">
        <v>2624</v>
      </c>
      <c r="AS506" s="223" t="s">
        <v>2624</v>
      </c>
      <c r="AT506" s="223" t="s">
        <v>2624</v>
      </c>
      <c r="AU506" s="223" t="s">
        <v>2624</v>
      </c>
    </row>
    <row r="507" spans="2:47" ht="283.5" hidden="1">
      <c r="B507" s="215" t="s">
        <v>4188</v>
      </c>
      <c r="C507" s="216" t="s">
        <v>4189</v>
      </c>
      <c r="D507" s="216" t="s">
        <v>2834</v>
      </c>
      <c r="E507" s="216" t="s">
        <v>2784</v>
      </c>
      <c r="F507" s="216" t="s">
        <v>2636</v>
      </c>
      <c r="G507" s="216" t="s">
        <v>4186</v>
      </c>
      <c r="H507" s="216" t="s">
        <v>4187</v>
      </c>
      <c r="I507" s="216" t="s">
        <v>2623</v>
      </c>
      <c r="J507" s="217">
        <v>164.12800000000001</v>
      </c>
      <c r="K507" s="217">
        <v>176.50200000000001</v>
      </c>
      <c r="L507" s="217">
        <v>174.595</v>
      </c>
      <c r="M507" s="217">
        <v>180.238</v>
      </c>
      <c r="N507" s="217">
        <v>195.64600000000002</v>
      </c>
      <c r="O507" s="217">
        <v>209.74700000000001</v>
      </c>
      <c r="P507" s="217">
        <v>201.81900000000002</v>
      </c>
      <c r="Q507" s="217">
        <v>208.309</v>
      </c>
      <c r="R507" s="217">
        <v>228.363</v>
      </c>
      <c r="S507" s="217">
        <v>211.96899999999999</v>
      </c>
      <c r="T507" s="218">
        <v>227.697</v>
      </c>
      <c r="U507" s="218">
        <v>255.244</v>
      </c>
      <c r="V507" s="218">
        <v>282.72899999999998</v>
      </c>
      <c r="W507" s="218">
        <v>302.92200000000003</v>
      </c>
      <c r="X507" s="218">
        <v>315.11900000000003</v>
      </c>
      <c r="Y507" s="219" t="s">
        <v>2624</v>
      </c>
      <c r="Z507" s="219" t="s">
        <v>2624</v>
      </c>
      <c r="AA507" s="219" t="s">
        <v>2624</v>
      </c>
      <c r="AB507" s="219" t="s">
        <v>2624</v>
      </c>
      <c r="AC507" s="219" t="s">
        <v>2624</v>
      </c>
      <c r="AD507" s="219" t="s">
        <v>2624</v>
      </c>
      <c r="AE507" s="219" t="s">
        <v>2624</v>
      </c>
      <c r="AF507" s="219" t="s">
        <v>2624</v>
      </c>
      <c r="AG507" s="219" t="s">
        <v>2624</v>
      </c>
      <c r="AH507" s="219" t="s">
        <v>2624</v>
      </c>
      <c r="AI507" s="219" t="s">
        <v>2624</v>
      </c>
      <c r="AJ507" s="219" t="s">
        <v>2624</v>
      </c>
      <c r="AK507" s="219" t="s">
        <v>2624</v>
      </c>
      <c r="AL507" s="219" t="s">
        <v>2624</v>
      </c>
      <c r="AM507" s="219" t="s">
        <v>2624</v>
      </c>
      <c r="AN507" s="219" t="s">
        <v>2624</v>
      </c>
      <c r="AO507" s="219" t="s">
        <v>2624</v>
      </c>
      <c r="AP507" s="219" t="s">
        <v>2624</v>
      </c>
      <c r="AQ507" s="219" t="s">
        <v>2624</v>
      </c>
      <c r="AR507" s="219" t="s">
        <v>2624</v>
      </c>
      <c r="AS507" s="219" t="s">
        <v>2624</v>
      </c>
      <c r="AT507" s="219" t="s">
        <v>2624</v>
      </c>
      <c r="AU507" s="219" t="s">
        <v>2624</v>
      </c>
    </row>
    <row r="508" spans="2:47" ht="283.5" hidden="1">
      <c r="B508" s="220" t="s">
        <v>4190</v>
      </c>
      <c r="C508" s="221" t="s">
        <v>4191</v>
      </c>
      <c r="D508" s="221" t="s">
        <v>2834</v>
      </c>
      <c r="E508" s="221" t="s">
        <v>2784</v>
      </c>
      <c r="F508" s="221" t="s">
        <v>2636</v>
      </c>
      <c r="G508" s="221" t="s">
        <v>4186</v>
      </c>
      <c r="H508" s="221" t="s">
        <v>4187</v>
      </c>
      <c r="I508" s="221" t="s">
        <v>2623</v>
      </c>
      <c r="J508" s="222">
        <v>144.97300000000001</v>
      </c>
      <c r="K508" s="222">
        <v>148.49299999999999</v>
      </c>
      <c r="L508" s="222">
        <v>156.39400000000001</v>
      </c>
      <c r="M508" s="222">
        <v>163.893</v>
      </c>
      <c r="N508" s="222">
        <v>170.398</v>
      </c>
      <c r="O508" s="222">
        <v>175.54900000000001</v>
      </c>
      <c r="P508" s="222">
        <v>177.94800000000001</v>
      </c>
      <c r="Q508" s="222">
        <v>184.053</v>
      </c>
      <c r="R508" s="222">
        <v>191.036</v>
      </c>
      <c r="S508" s="222">
        <v>191.453</v>
      </c>
      <c r="T508" s="218">
        <v>197.63400000000001</v>
      </c>
      <c r="U508" s="218">
        <v>205.785</v>
      </c>
      <c r="V508" s="218">
        <v>215.46</v>
      </c>
      <c r="W508" s="218">
        <v>225.381</v>
      </c>
      <c r="X508" s="218">
        <v>235.45000000000002</v>
      </c>
      <c r="Y508" s="223" t="s">
        <v>2624</v>
      </c>
      <c r="Z508" s="223" t="s">
        <v>2624</v>
      </c>
      <c r="AA508" s="223" t="s">
        <v>2624</v>
      </c>
      <c r="AB508" s="223" t="s">
        <v>2624</v>
      </c>
      <c r="AC508" s="223" t="s">
        <v>2624</v>
      </c>
      <c r="AD508" s="223" t="s">
        <v>2624</v>
      </c>
      <c r="AE508" s="223" t="s">
        <v>2624</v>
      </c>
      <c r="AF508" s="223" t="s">
        <v>2624</v>
      </c>
      <c r="AG508" s="223" t="s">
        <v>2624</v>
      </c>
      <c r="AH508" s="223" t="s">
        <v>2624</v>
      </c>
      <c r="AI508" s="223" t="s">
        <v>2624</v>
      </c>
      <c r="AJ508" s="223" t="s">
        <v>2624</v>
      </c>
      <c r="AK508" s="223" t="s">
        <v>2624</v>
      </c>
      <c r="AL508" s="223" t="s">
        <v>2624</v>
      </c>
      <c r="AM508" s="223" t="s">
        <v>2624</v>
      </c>
      <c r="AN508" s="223" t="s">
        <v>2624</v>
      </c>
      <c r="AO508" s="223" t="s">
        <v>2624</v>
      </c>
      <c r="AP508" s="223" t="s">
        <v>2624</v>
      </c>
      <c r="AQ508" s="223" t="s">
        <v>2624</v>
      </c>
      <c r="AR508" s="223" t="s">
        <v>2624</v>
      </c>
      <c r="AS508" s="223" t="s">
        <v>2624</v>
      </c>
      <c r="AT508" s="223" t="s">
        <v>2624</v>
      </c>
      <c r="AU508" s="223" t="s">
        <v>2624</v>
      </c>
    </row>
    <row r="509" spans="2:47" ht="147" hidden="1">
      <c r="B509" s="215" t="s">
        <v>4192</v>
      </c>
      <c r="C509" s="216" t="s">
        <v>4193</v>
      </c>
      <c r="D509" s="216" t="s">
        <v>2834</v>
      </c>
      <c r="E509" s="216" t="s">
        <v>2784</v>
      </c>
      <c r="F509" s="216" t="s">
        <v>4194</v>
      </c>
      <c r="G509" s="216" t="s">
        <v>4195</v>
      </c>
      <c r="H509" s="216" t="s">
        <v>2871</v>
      </c>
      <c r="I509" s="216" t="s">
        <v>2623</v>
      </c>
      <c r="J509" s="217">
        <v>0</v>
      </c>
      <c r="K509" s="217">
        <v>0</v>
      </c>
      <c r="L509" s="217">
        <v>0</v>
      </c>
      <c r="M509" s="217">
        <v>0</v>
      </c>
      <c r="N509" s="217">
        <v>0</v>
      </c>
      <c r="O509" s="217">
        <v>0</v>
      </c>
      <c r="P509" s="217">
        <v>0</v>
      </c>
      <c r="Q509" s="217">
        <v>0</v>
      </c>
      <c r="R509" s="217">
        <v>0</v>
      </c>
      <c r="S509" s="217">
        <v>0</v>
      </c>
      <c r="T509" s="218">
        <v>0</v>
      </c>
      <c r="U509" s="218">
        <v>0</v>
      </c>
      <c r="V509" s="218">
        <v>0</v>
      </c>
      <c r="W509" s="218">
        <v>0</v>
      </c>
      <c r="X509" s="218">
        <v>0</v>
      </c>
      <c r="Y509" s="219" t="s">
        <v>2624</v>
      </c>
      <c r="Z509" s="219" t="s">
        <v>2624</v>
      </c>
      <c r="AA509" s="219" t="s">
        <v>2624</v>
      </c>
      <c r="AB509" s="219" t="s">
        <v>2624</v>
      </c>
      <c r="AC509" s="219" t="s">
        <v>2624</v>
      </c>
      <c r="AD509" s="219" t="s">
        <v>2624</v>
      </c>
      <c r="AE509" s="219" t="s">
        <v>2624</v>
      </c>
      <c r="AF509" s="219" t="s">
        <v>2624</v>
      </c>
      <c r="AG509" s="219" t="s">
        <v>2624</v>
      </c>
      <c r="AH509" s="219" t="s">
        <v>2624</v>
      </c>
      <c r="AI509" s="219" t="s">
        <v>2624</v>
      </c>
      <c r="AJ509" s="219" t="s">
        <v>2624</v>
      </c>
      <c r="AK509" s="219" t="s">
        <v>2624</v>
      </c>
      <c r="AL509" s="219" t="s">
        <v>2624</v>
      </c>
      <c r="AM509" s="219" t="s">
        <v>2624</v>
      </c>
      <c r="AN509" s="219" t="s">
        <v>2624</v>
      </c>
      <c r="AO509" s="219" t="s">
        <v>2624</v>
      </c>
      <c r="AP509" s="219" t="s">
        <v>2624</v>
      </c>
      <c r="AQ509" s="219" t="s">
        <v>2624</v>
      </c>
      <c r="AR509" s="219" t="s">
        <v>2624</v>
      </c>
      <c r="AS509" s="219" t="s">
        <v>2624</v>
      </c>
      <c r="AT509" s="219" t="s">
        <v>2624</v>
      </c>
      <c r="AU509" s="219" t="s">
        <v>2624</v>
      </c>
    </row>
    <row r="510" spans="2:47" ht="42" hidden="1">
      <c r="B510" s="220" t="s">
        <v>4196</v>
      </c>
      <c r="C510" s="221" t="s">
        <v>4197</v>
      </c>
      <c r="D510" s="221" t="s">
        <v>2834</v>
      </c>
      <c r="E510" s="221" t="s">
        <v>2784</v>
      </c>
      <c r="F510" s="221" t="s">
        <v>3090</v>
      </c>
      <c r="G510" s="221" t="s">
        <v>4198</v>
      </c>
      <c r="H510" s="221" t="s">
        <v>2619</v>
      </c>
      <c r="I510" s="221" t="s">
        <v>2623</v>
      </c>
      <c r="J510" s="223">
        <v>0</v>
      </c>
      <c r="K510" s="223">
        <v>0</v>
      </c>
      <c r="L510" s="222">
        <v>0</v>
      </c>
      <c r="M510" s="222">
        <v>0</v>
      </c>
      <c r="N510" s="222">
        <v>0</v>
      </c>
      <c r="O510" s="222">
        <v>0</v>
      </c>
      <c r="P510" s="222">
        <v>0</v>
      </c>
      <c r="Q510" s="222">
        <v>0</v>
      </c>
      <c r="R510" s="222">
        <v>0</v>
      </c>
      <c r="S510" s="222">
        <v>0</v>
      </c>
      <c r="T510" s="218">
        <v>0</v>
      </c>
      <c r="U510" s="218">
        <v>0</v>
      </c>
      <c r="V510" s="218">
        <v>0</v>
      </c>
      <c r="W510" s="218">
        <v>0</v>
      </c>
      <c r="X510" s="218">
        <v>0</v>
      </c>
      <c r="Y510" s="223" t="s">
        <v>2624</v>
      </c>
      <c r="Z510" s="223" t="s">
        <v>2624</v>
      </c>
      <c r="AA510" s="223" t="s">
        <v>2624</v>
      </c>
      <c r="AB510" s="223" t="s">
        <v>2624</v>
      </c>
      <c r="AC510" s="223" t="s">
        <v>2624</v>
      </c>
      <c r="AD510" s="223" t="s">
        <v>2624</v>
      </c>
      <c r="AE510" s="223" t="s">
        <v>2624</v>
      </c>
      <c r="AF510" s="223" t="s">
        <v>2624</v>
      </c>
      <c r="AG510" s="223" t="s">
        <v>2624</v>
      </c>
      <c r="AH510" s="223" t="s">
        <v>2624</v>
      </c>
      <c r="AI510" s="223" t="s">
        <v>2624</v>
      </c>
      <c r="AJ510" s="223" t="s">
        <v>2624</v>
      </c>
      <c r="AK510" s="223" t="s">
        <v>2624</v>
      </c>
      <c r="AL510" s="223" t="s">
        <v>2624</v>
      </c>
      <c r="AM510" s="223" t="s">
        <v>2624</v>
      </c>
      <c r="AN510" s="223" t="s">
        <v>2624</v>
      </c>
      <c r="AO510" s="223" t="s">
        <v>2624</v>
      </c>
      <c r="AP510" s="223" t="s">
        <v>2624</v>
      </c>
      <c r="AQ510" s="223" t="s">
        <v>2624</v>
      </c>
      <c r="AR510" s="223" t="s">
        <v>2624</v>
      </c>
      <c r="AS510" s="223" t="s">
        <v>2624</v>
      </c>
      <c r="AT510" s="223" t="s">
        <v>2624</v>
      </c>
      <c r="AU510" s="223" t="s">
        <v>2624</v>
      </c>
    </row>
    <row r="511" spans="2:47" ht="136.5" hidden="1">
      <c r="B511" s="215" t="s">
        <v>4199</v>
      </c>
      <c r="C511" s="216" t="s">
        <v>4200</v>
      </c>
      <c r="D511" s="216" t="s">
        <v>2834</v>
      </c>
      <c r="E511" s="216" t="s">
        <v>2784</v>
      </c>
      <c r="F511" s="216" t="s">
        <v>2869</v>
      </c>
      <c r="G511" s="216" t="s">
        <v>4201</v>
      </c>
      <c r="H511" s="216" t="s">
        <v>2619</v>
      </c>
      <c r="I511" s="216" t="s">
        <v>2623</v>
      </c>
      <c r="J511" s="217">
        <v>0</v>
      </c>
      <c r="K511" s="217">
        <v>0</v>
      </c>
      <c r="L511" s="217">
        <v>0</v>
      </c>
      <c r="M511" s="217">
        <v>0</v>
      </c>
      <c r="N511" s="217">
        <v>0</v>
      </c>
      <c r="O511" s="217">
        <v>0</v>
      </c>
      <c r="P511" s="217">
        <v>0</v>
      </c>
      <c r="Q511" s="217">
        <v>0</v>
      </c>
      <c r="R511" s="217">
        <v>0</v>
      </c>
      <c r="S511" s="217">
        <v>0</v>
      </c>
      <c r="T511" s="218">
        <v>0</v>
      </c>
      <c r="U511" s="218">
        <v>0</v>
      </c>
      <c r="V511" s="218">
        <v>0</v>
      </c>
      <c r="W511" s="218">
        <v>0</v>
      </c>
      <c r="X511" s="218">
        <v>0</v>
      </c>
      <c r="Y511" s="219" t="s">
        <v>2624</v>
      </c>
      <c r="Z511" s="219" t="s">
        <v>2624</v>
      </c>
      <c r="AA511" s="219" t="s">
        <v>2624</v>
      </c>
      <c r="AB511" s="219" t="s">
        <v>2624</v>
      </c>
      <c r="AC511" s="219" t="s">
        <v>2624</v>
      </c>
      <c r="AD511" s="219" t="s">
        <v>2624</v>
      </c>
      <c r="AE511" s="219" t="s">
        <v>2624</v>
      </c>
      <c r="AF511" s="219" t="s">
        <v>2624</v>
      </c>
      <c r="AG511" s="219" t="s">
        <v>2624</v>
      </c>
      <c r="AH511" s="219" t="s">
        <v>2624</v>
      </c>
      <c r="AI511" s="219" t="s">
        <v>2624</v>
      </c>
      <c r="AJ511" s="219" t="s">
        <v>2624</v>
      </c>
      <c r="AK511" s="219" t="s">
        <v>2624</v>
      </c>
      <c r="AL511" s="219" t="s">
        <v>2624</v>
      </c>
      <c r="AM511" s="219" t="s">
        <v>2624</v>
      </c>
      <c r="AN511" s="219" t="s">
        <v>2624</v>
      </c>
      <c r="AO511" s="219" t="s">
        <v>2624</v>
      </c>
      <c r="AP511" s="219" t="s">
        <v>2624</v>
      </c>
      <c r="AQ511" s="219" t="s">
        <v>2624</v>
      </c>
      <c r="AR511" s="219" t="s">
        <v>2624</v>
      </c>
      <c r="AS511" s="219" t="s">
        <v>2624</v>
      </c>
      <c r="AT511" s="219" t="s">
        <v>2624</v>
      </c>
      <c r="AU511" s="219" t="s">
        <v>2624</v>
      </c>
    </row>
    <row r="512" spans="2:47" ht="73.5" hidden="1">
      <c r="B512" s="220" t="s">
        <v>4202</v>
      </c>
      <c r="C512" s="221" t="s">
        <v>4203</v>
      </c>
      <c r="D512" s="221" t="s">
        <v>2834</v>
      </c>
      <c r="E512" s="221" t="s">
        <v>2784</v>
      </c>
      <c r="F512" s="221" t="s">
        <v>3352</v>
      </c>
      <c r="G512" s="221" t="s">
        <v>4204</v>
      </c>
      <c r="H512" s="221" t="s">
        <v>2619</v>
      </c>
      <c r="I512" s="221" t="s">
        <v>2623</v>
      </c>
      <c r="J512" s="223">
        <v>0</v>
      </c>
      <c r="K512" s="223">
        <v>0</v>
      </c>
      <c r="L512" s="223">
        <v>0</v>
      </c>
      <c r="M512" s="222">
        <v>0</v>
      </c>
      <c r="N512" s="222">
        <v>0</v>
      </c>
      <c r="O512" s="222">
        <v>0</v>
      </c>
      <c r="P512" s="222">
        <v>0</v>
      </c>
      <c r="Q512" s="222">
        <v>0</v>
      </c>
      <c r="R512" s="222">
        <v>0</v>
      </c>
      <c r="S512" s="222">
        <v>0</v>
      </c>
      <c r="T512" s="218">
        <v>0</v>
      </c>
      <c r="U512" s="218">
        <v>0</v>
      </c>
      <c r="V512" s="218">
        <v>0</v>
      </c>
      <c r="W512" s="218">
        <v>0</v>
      </c>
      <c r="X512" s="218">
        <v>0</v>
      </c>
      <c r="Y512" s="223" t="s">
        <v>2624</v>
      </c>
      <c r="Z512" s="223" t="s">
        <v>2624</v>
      </c>
      <c r="AA512" s="223" t="s">
        <v>2624</v>
      </c>
      <c r="AB512" s="223" t="s">
        <v>2624</v>
      </c>
      <c r="AC512" s="223" t="s">
        <v>2624</v>
      </c>
      <c r="AD512" s="223" t="s">
        <v>2624</v>
      </c>
      <c r="AE512" s="223" t="s">
        <v>2624</v>
      </c>
      <c r="AF512" s="223" t="s">
        <v>2624</v>
      </c>
      <c r="AG512" s="223" t="s">
        <v>2624</v>
      </c>
      <c r="AH512" s="223" t="s">
        <v>2624</v>
      </c>
      <c r="AI512" s="223" t="s">
        <v>2624</v>
      </c>
      <c r="AJ512" s="223" t="s">
        <v>2624</v>
      </c>
      <c r="AK512" s="223" t="s">
        <v>2624</v>
      </c>
      <c r="AL512" s="223" t="s">
        <v>2624</v>
      </c>
      <c r="AM512" s="223" t="s">
        <v>2624</v>
      </c>
      <c r="AN512" s="223" t="s">
        <v>2624</v>
      </c>
      <c r="AO512" s="223" t="s">
        <v>2624</v>
      </c>
      <c r="AP512" s="223" t="s">
        <v>2624</v>
      </c>
      <c r="AQ512" s="223" t="s">
        <v>2624</v>
      </c>
      <c r="AR512" s="223" t="s">
        <v>2624</v>
      </c>
      <c r="AS512" s="223" t="s">
        <v>2624</v>
      </c>
      <c r="AT512" s="223" t="s">
        <v>2624</v>
      </c>
      <c r="AU512" s="223" t="s">
        <v>2624</v>
      </c>
    </row>
    <row r="513" spans="2:47" ht="147" hidden="1">
      <c r="B513" s="215" t="s">
        <v>4205</v>
      </c>
      <c r="C513" s="216" t="s">
        <v>4206</v>
      </c>
      <c r="D513" s="216" t="s">
        <v>2834</v>
      </c>
      <c r="E513" s="216" t="s">
        <v>2784</v>
      </c>
      <c r="F513" s="216" t="s">
        <v>4207</v>
      </c>
      <c r="G513" s="216" t="s">
        <v>4208</v>
      </c>
      <c r="H513" s="216" t="s">
        <v>2619</v>
      </c>
      <c r="I513" s="216" t="s">
        <v>2623</v>
      </c>
      <c r="J513" s="219">
        <v>0</v>
      </c>
      <c r="K513" s="219">
        <v>0</v>
      </c>
      <c r="L513" s="219">
        <v>0</v>
      </c>
      <c r="M513" s="219">
        <v>0</v>
      </c>
      <c r="N513" s="219">
        <v>0</v>
      </c>
      <c r="O513" s="219">
        <v>0</v>
      </c>
      <c r="P513" s="219">
        <v>0</v>
      </c>
      <c r="Q513" s="219">
        <v>0</v>
      </c>
      <c r="R513" s="219">
        <v>0</v>
      </c>
      <c r="S513" s="217">
        <v>0</v>
      </c>
      <c r="T513" s="218">
        <v>0</v>
      </c>
      <c r="U513" s="218">
        <v>0</v>
      </c>
      <c r="V513" s="218">
        <v>0</v>
      </c>
      <c r="W513" s="218">
        <v>0</v>
      </c>
      <c r="X513" s="218">
        <v>0</v>
      </c>
      <c r="Y513" s="219" t="s">
        <v>2624</v>
      </c>
      <c r="Z513" s="219" t="s">
        <v>2624</v>
      </c>
      <c r="AA513" s="219" t="s">
        <v>2624</v>
      </c>
      <c r="AB513" s="219" t="s">
        <v>2624</v>
      </c>
      <c r="AC513" s="219" t="s">
        <v>2624</v>
      </c>
      <c r="AD513" s="219" t="s">
        <v>2624</v>
      </c>
      <c r="AE513" s="219" t="s">
        <v>2624</v>
      </c>
      <c r="AF513" s="219" t="s">
        <v>2624</v>
      </c>
      <c r="AG513" s="219" t="s">
        <v>2624</v>
      </c>
      <c r="AH513" s="219" t="s">
        <v>2624</v>
      </c>
      <c r="AI513" s="219" t="s">
        <v>2624</v>
      </c>
      <c r="AJ513" s="219" t="s">
        <v>2624</v>
      </c>
      <c r="AK513" s="219" t="s">
        <v>2624</v>
      </c>
      <c r="AL513" s="219" t="s">
        <v>2624</v>
      </c>
      <c r="AM513" s="219" t="s">
        <v>2624</v>
      </c>
      <c r="AN513" s="219" t="s">
        <v>2624</v>
      </c>
      <c r="AO513" s="219" t="s">
        <v>2624</v>
      </c>
      <c r="AP513" s="219" t="s">
        <v>2624</v>
      </c>
      <c r="AQ513" s="219" t="s">
        <v>2624</v>
      </c>
      <c r="AR513" s="219" t="s">
        <v>2624</v>
      </c>
      <c r="AS513" s="219" t="s">
        <v>2624</v>
      </c>
      <c r="AT513" s="219" t="s">
        <v>2624</v>
      </c>
      <c r="AU513" s="219" t="s">
        <v>2624</v>
      </c>
    </row>
    <row r="514" spans="2:47" ht="52.5" hidden="1">
      <c r="B514" s="220" t="s">
        <v>4209</v>
      </c>
      <c r="C514" s="221" t="s">
        <v>4210</v>
      </c>
      <c r="D514" s="221" t="s">
        <v>2619</v>
      </c>
      <c r="E514" s="221" t="s">
        <v>2619</v>
      </c>
      <c r="F514" s="221" t="s">
        <v>2769</v>
      </c>
      <c r="G514" s="221" t="s">
        <v>4211</v>
      </c>
      <c r="H514" s="221" t="s">
        <v>2619</v>
      </c>
      <c r="I514" s="221" t="s">
        <v>2623</v>
      </c>
      <c r="J514" s="222">
        <v>4</v>
      </c>
      <c r="K514" s="222">
        <v>4</v>
      </c>
      <c r="L514" s="222">
        <v>4</v>
      </c>
      <c r="M514" s="222">
        <v>4</v>
      </c>
      <c r="N514" s="222">
        <v>4</v>
      </c>
      <c r="O514" s="222">
        <v>4</v>
      </c>
      <c r="P514" s="222">
        <v>4</v>
      </c>
      <c r="Q514" s="222">
        <v>4</v>
      </c>
      <c r="R514" s="222">
        <v>4.2</v>
      </c>
      <c r="S514" s="222">
        <v>4.4000000000000004</v>
      </c>
      <c r="T514" s="218">
        <v>4.5999999999999996</v>
      </c>
      <c r="U514" s="218">
        <v>4.8</v>
      </c>
      <c r="V514" s="218">
        <v>5</v>
      </c>
      <c r="W514" s="218">
        <v>5</v>
      </c>
      <c r="X514" s="218">
        <v>5</v>
      </c>
      <c r="Y514" s="223" t="s">
        <v>2624</v>
      </c>
      <c r="Z514" s="223" t="s">
        <v>2624</v>
      </c>
      <c r="AA514" s="223" t="s">
        <v>2624</v>
      </c>
      <c r="AB514" s="223" t="s">
        <v>2624</v>
      </c>
      <c r="AC514" s="223" t="s">
        <v>2624</v>
      </c>
      <c r="AD514" s="223" t="s">
        <v>2624</v>
      </c>
      <c r="AE514" s="223" t="s">
        <v>2624</v>
      </c>
      <c r="AF514" s="223" t="s">
        <v>2624</v>
      </c>
      <c r="AG514" s="223" t="s">
        <v>2624</v>
      </c>
      <c r="AH514" s="223" t="s">
        <v>2624</v>
      </c>
      <c r="AI514" s="223" t="s">
        <v>2624</v>
      </c>
      <c r="AJ514" s="223" t="s">
        <v>2624</v>
      </c>
      <c r="AK514" s="223" t="s">
        <v>2624</v>
      </c>
      <c r="AL514" s="223" t="s">
        <v>2624</v>
      </c>
      <c r="AM514" s="223" t="s">
        <v>2624</v>
      </c>
      <c r="AN514" s="223" t="s">
        <v>2624</v>
      </c>
      <c r="AO514" s="223" t="s">
        <v>2624</v>
      </c>
      <c r="AP514" s="223" t="s">
        <v>2624</v>
      </c>
      <c r="AQ514" s="223" t="s">
        <v>2624</v>
      </c>
      <c r="AR514" s="223" t="s">
        <v>2624</v>
      </c>
      <c r="AS514" s="223" t="s">
        <v>2624</v>
      </c>
      <c r="AT514" s="223" t="s">
        <v>2624</v>
      </c>
      <c r="AU514" s="223" t="s">
        <v>2624</v>
      </c>
    </row>
    <row r="515" spans="2:47" ht="42" hidden="1">
      <c r="B515" s="215" t="s">
        <v>4212</v>
      </c>
      <c r="C515" s="216" t="s">
        <v>4213</v>
      </c>
      <c r="D515" s="216" t="s">
        <v>2619</v>
      </c>
      <c r="E515" s="216" t="s">
        <v>2619</v>
      </c>
      <c r="F515" s="216" t="s">
        <v>3591</v>
      </c>
      <c r="G515" s="216" t="s">
        <v>4214</v>
      </c>
      <c r="H515" s="216" t="s">
        <v>2619</v>
      </c>
      <c r="I515" s="216" t="s">
        <v>2623</v>
      </c>
      <c r="J515" s="219">
        <v>26.141999999999999</v>
      </c>
      <c r="K515" s="219">
        <v>26.960999999999999</v>
      </c>
      <c r="L515" s="219">
        <v>33.31</v>
      </c>
      <c r="M515" s="219">
        <v>35.06</v>
      </c>
      <c r="N515" s="219">
        <v>33.99</v>
      </c>
      <c r="O515" s="219">
        <v>31.018999999999998</v>
      </c>
      <c r="P515" s="219">
        <v>32.319000000000003</v>
      </c>
      <c r="Q515" s="219">
        <v>37.142000000000003</v>
      </c>
      <c r="R515" s="219">
        <v>33.747999999999998</v>
      </c>
      <c r="S515" s="217">
        <v>34.299999999999997</v>
      </c>
      <c r="T515" s="218">
        <v>33.9</v>
      </c>
      <c r="U515" s="218">
        <v>34.200000000000003</v>
      </c>
      <c r="V515" s="218">
        <v>34.299999999999997</v>
      </c>
      <c r="W515" s="218">
        <v>34.299999999999997</v>
      </c>
      <c r="X515" s="218">
        <v>34.299999999999997</v>
      </c>
      <c r="Y515" s="219" t="s">
        <v>2624</v>
      </c>
      <c r="Z515" s="219" t="s">
        <v>2624</v>
      </c>
      <c r="AA515" s="219" t="s">
        <v>2624</v>
      </c>
      <c r="AB515" s="219" t="s">
        <v>2624</v>
      </c>
      <c r="AC515" s="219" t="s">
        <v>2624</v>
      </c>
      <c r="AD515" s="219" t="s">
        <v>2624</v>
      </c>
      <c r="AE515" s="219" t="s">
        <v>2624</v>
      </c>
      <c r="AF515" s="219" t="s">
        <v>2624</v>
      </c>
      <c r="AG515" s="219" t="s">
        <v>2624</v>
      </c>
      <c r="AH515" s="219" t="s">
        <v>2624</v>
      </c>
      <c r="AI515" s="219" t="s">
        <v>2624</v>
      </c>
      <c r="AJ515" s="219" t="s">
        <v>2624</v>
      </c>
      <c r="AK515" s="219" t="s">
        <v>2624</v>
      </c>
      <c r="AL515" s="219" t="s">
        <v>2624</v>
      </c>
      <c r="AM515" s="219" t="s">
        <v>2624</v>
      </c>
      <c r="AN515" s="219" t="s">
        <v>2624</v>
      </c>
      <c r="AO515" s="219" t="s">
        <v>2624</v>
      </c>
      <c r="AP515" s="219" t="s">
        <v>2624</v>
      </c>
      <c r="AQ515" s="219" t="s">
        <v>2624</v>
      </c>
      <c r="AR515" s="219" t="s">
        <v>2624</v>
      </c>
      <c r="AS515" s="219" t="s">
        <v>2624</v>
      </c>
      <c r="AT515" s="219" t="s">
        <v>2624</v>
      </c>
      <c r="AU515" s="219" t="s">
        <v>2624</v>
      </c>
    </row>
    <row r="516" spans="2:47" ht="42" hidden="1">
      <c r="B516" s="220" t="s">
        <v>4215</v>
      </c>
      <c r="C516" s="221" t="s">
        <v>4216</v>
      </c>
      <c r="D516" s="221" t="s">
        <v>2834</v>
      </c>
      <c r="E516" s="221" t="s">
        <v>2784</v>
      </c>
      <c r="F516" s="221" t="s">
        <v>3591</v>
      </c>
      <c r="G516" s="221" t="s">
        <v>4217</v>
      </c>
      <c r="H516" s="221" t="s">
        <v>3225</v>
      </c>
      <c r="I516" s="221" t="s">
        <v>2623</v>
      </c>
      <c r="J516" s="223">
        <v>134.645352</v>
      </c>
      <c r="K516" s="223">
        <v>141.645522</v>
      </c>
      <c r="L516" s="223">
        <v>145.37172800000002</v>
      </c>
      <c r="M516" s="223">
        <v>142.38929999999999</v>
      </c>
      <c r="N516" s="223">
        <v>162.673216</v>
      </c>
      <c r="O516" s="223">
        <v>166.174463</v>
      </c>
      <c r="P516" s="223">
        <v>162.64164600000001</v>
      </c>
      <c r="Q516" s="223">
        <v>173.58475300000001</v>
      </c>
      <c r="R516" s="223">
        <v>207.49266200000002</v>
      </c>
      <c r="S516" s="222">
        <v>233.64770000000001</v>
      </c>
      <c r="T516" s="218">
        <v>212.92270000000002</v>
      </c>
      <c r="U516" s="218">
        <v>239.68440000000001</v>
      </c>
      <c r="V516" s="218">
        <v>266.5027</v>
      </c>
      <c r="W516" s="218">
        <v>288.35909999999996</v>
      </c>
      <c r="X516" s="218">
        <v>300.27270000000004</v>
      </c>
      <c r="Y516" s="223" t="s">
        <v>2624</v>
      </c>
      <c r="Z516" s="223" t="s">
        <v>2624</v>
      </c>
      <c r="AA516" s="223" t="s">
        <v>2624</v>
      </c>
      <c r="AB516" s="223" t="s">
        <v>2624</v>
      </c>
      <c r="AC516" s="223" t="s">
        <v>2624</v>
      </c>
      <c r="AD516" s="223" t="s">
        <v>2624</v>
      </c>
      <c r="AE516" s="223" t="s">
        <v>2624</v>
      </c>
      <c r="AF516" s="223" t="s">
        <v>2624</v>
      </c>
      <c r="AG516" s="223" t="s">
        <v>2624</v>
      </c>
      <c r="AH516" s="223" t="s">
        <v>2624</v>
      </c>
      <c r="AI516" s="223" t="s">
        <v>2624</v>
      </c>
      <c r="AJ516" s="223" t="s">
        <v>2624</v>
      </c>
      <c r="AK516" s="223" t="s">
        <v>2624</v>
      </c>
      <c r="AL516" s="223" t="s">
        <v>2624</v>
      </c>
      <c r="AM516" s="223" t="s">
        <v>2624</v>
      </c>
      <c r="AN516" s="223" t="s">
        <v>2624</v>
      </c>
      <c r="AO516" s="223" t="s">
        <v>2624</v>
      </c>
      <c r="AP516" s="223" t="s">
        <v>2624</v>
      </c>
      <c r="AQ516" s="223" t="s">
        <v>2624</v>
      </c>
      <c r="AR516" s="223" t="s">
        <v>2624</v>
      </c>
      <c r="AS516" s="223" t="s">
        <v>2624</v>
      </c>
      <c r="AT516" s="223" t="s">
        <v>2624</v>
      </c>
      <c r="AU516" s="223" t="s">
        <v>2624</v>
      </c>
    </row>
    <row r="517" spans="2:47" ht="42" hidden="1">
      <c r="B517" s="215" t="s">
        <v>4218</v>
      </c>
      <c r="C517" s="216" t="s">
        <v>4219</v>
      </c>
      <c r="D517" s="216" t="s">
        <v>2619</v>
      </c>
      <c r="E517" s="216" t="s">
        <v>2619</v>
      </c>
      <c r="F517" s="216" t="s">
        <v>3591</v>
      </c>
      <c r="G517" s="216" t="s">
        <v>4220</v>
      </c>
      <c r="H517" s="216" t="s">
        <v>2619</v>
      </c>
      <c r="I517" s="216" t="s">
        <v>2623</v>
      </c>
      <c r="J517" s="219">
        <v>35.030999999999999</v>
      </c>
      <c r="K517" s="219">
        <v>33.426000000000002</v>
      </c>
      <c r="L517" s="219">
        <v>23.693000000000001</v>
      </c>
      <c r="M517" s="219">
        <v>20.131</v>
      </c>
      <c r="N517" s="219">
        <v>22.974</v>
      </c>
      <c r="O517" s="219">
        <v>27.431000000000001</v>
      </c>
      <c r="P517" s="219">
        <v>25.303999999999998</v>
      </c>
      <c r="Q517" s="219">
        <v>18.521999999999998</v>
      </c>
      <c r="R517" s="219">
        <v>22.375</v>
      </c>
      <c r="S517" s="217">
        <v>23.8</v>
      </c>
      <c r="T517" s="218">
        <v>24.3</v>
      </c>
      <c r="U517" s="218">
        <v>24.2</v>
      </c>
      <c r="V517" s="218">
        <v>24.4</v>
      </c>
      <c r="W517" s="218">
        <v>24.4</v>
      </c>
      <c r="X517" s="218">
        <v>24.4</v>
      </c>
      <c r="Y517" s="219" t="s">
        <v>2624</v>
      </c>
      <c r="Z517" s="219" t="s">
        <v>2624</v>
      </c>
      <c r="AA517" s="219" t="s">
        <v>2624</v>
      </c>
      <c r="AB517" s="219" t="s">
        <v>2624</v>
      </c>
      <c r="AC517" s="219" t="s">
        <v>2624</v>
      </c>
      <c r="AD517" s="219" t="s">
        <v>2624</v>
      </c>
      <c r="AE517" s="219" t="s">
        <v>2624</v>
      </c>
      <c r="AF517" s="219" t="s">
        <v>2624</v>
      </c>
      <c r="AG517" s="219" t="s">
        <v>2624</v>
      </c>
      <c r="AH517" s="219" t="s">
        <v>2624</v>
      </c>
      <c r="AI517" s="219" t="s">
        <v>2624</v>
      </c>
      <c r="AJ517" s="219" t="s">
        <v>2624</v>
      </c>
      <c r="AK517" s="219" t="s">
        <v>2624</v>
      </c>
      <c r="AL517" s="219" t="s">
        <v>2624</v>
      </c>
      <c r="AM517" s="219" t="s">
        <v>2624</v>
      </c>
      <c r="AN517" s="219" t="s">
        <v>2624</v>
      </c>
      <c r="AO517" s="219" t="s">
        <v>2624</v>
      </c>
      <c r="AP517" s="219" t="s">
        <v>2624</v>
      </c>
      <c r="AQ517" s="219" t="s">
        <v>2624</v>
      </c>
      <c r="AR517" s="219" t="s">
        <v>2624</v>
      </c>
      <c r="AS517" s="219" t="s">
        <v>2624</v>
      </c>
      <c r="AT517" s="219" t="s">
        <v>2624</v>
      </c>
      <c r="AU517" s="219" t="s">
        <v>2624</v>
      </c>
    </row>
    <row r="518" spans="2:47" ht="42" hidden="1">
      <c r="B518" s="220" t="s">
        <v>4221</v>
      </c>
      <c r="C518" s="221" t="s">
        <v>4222</v>
      </c>
      <c r="D518" s="221" t="s">
        <v>2834</v>
      </c>
      <c r="E518" s="221" t="s">
        <v>2784</v>
      </c>
      <c r="F518" s="221" t="s">
        <v>3591</v>
      </c>
      <c r="G518" s="221" t="s">
        <v>4223</v>
      </c>
      <c r="H518" s="221" t="s">
        <v>3225</v>
      </c>
      <c r="I518" s="221" t="s">
        <v>2623</v>
      </c>
      <c r="J518" s="223">
        <v>180.43128000000002</v>
      </c>
      <c r="K518" s="223">
        <v>175.61053200000001</v>
      </c>
      <c r="L518" s="223">
        <v>103.400935</v>
      </c>
      <c r="M518" s="223">
        <v>81.756513000000012</v>
      </c>
      <c r="N518" s="223">
        <v>109.95290300000001</v>
      </c>
      <c r="O518" s="223">
        <v>146.953237</v>
      </c>
      <c r="P518" s="223">
        <v>127.340918</v>
      </c>
      <c r="Q518" s="223">
        <v>86.562857999999991</v>
      </c>
      <c r="R518" s="223">
        <v>137.57222700000003</v>
      </c>
      <c r="S518" s="222">
        <v>162.12289999999999</v>
      </c>
      <c r="T518" s="218">
        <v>152.626</v>
      </c>
      <c r="U518" s="218">
        <v>169.60120000000001</v>
      </c>
      <c r="V518" s="218">
        <v>189.5821</v>
      </c>
      <c r="W518" s="218">
        <v>205.1301</v>
      </c>
      <c r="X518" s="218">
        <v>213.60510000000002</v>
      </c>
      <c r="Y518" s="223" t="s">
        <v>2624</v>
      </c>
      <c r="Z518" s="223" t="s">
        <v>2624</v>
      </c>
      <c r="AA518" s="223" t="s">
        <v>2624</v>
      </c>
      <c r="AB518" s="223" t="s">
        <v>2624</v>
      </c>
      <c r="AC518" s="223" t="s">
        <v>2624</v>
      </c>
      <c r="AD518" s="223" t="s">
        <v>2624</v>
      </c>
      <c r="AE518" s="223" t="s">
        <v>2624</v>
      </c>
      <c r="AF518" s="223" t="s">
        <v>2624</v>
      </c>
      <c r="AG518" s="223" t="s">
        <v>2624</v>
      </c>
      <c r="AH518" s="223" t="s">
        <v>2624</v>
      </c>
      <c r="AI518" s="223" t="s">
        <v>2624</v>
      </c>
      <c r="AJ518" s="223" t="s">
        <v>2624</v>
      </c>
      <c r="AK518" s="223" t="s">
        <v>2624</v>
      </c>
      <c r="AL518" s="223" t="s">
        <v>2624</v>
      </c>
      <c r="AM518" s="223" t="s">
        <v>2624</v>
      </c>
      <c r="AN518" s="223" t="s">
        <v>2624</v>
      </c>
      <c r="AO518" s="223" t="s">
        <v>2624</v>
      </c>
      <c r="AP518" s="223" t="s">
        <v>2624</v>
      </c>
      <c r="AQ518" s="223" t="s">
        <v>2624</v>
      </c>
      <c r="AR518" s="223" t="s">
        <v>2624</v>
      </c>
      <c r="AS518" s="223" t="s">
        <v>2624</v>
      </c>
      <c r="AT518" s="223" t="s">
        <v>2624</v>
      </c>
      <c r="AU518" s="223" t="s">
        <v>2624</v>
      </c>
    </row>
    <row r="519" spans="2:47" ht="42" hidden="1">
      <c r="B519" s="215" t="s">
        <v>4224</v>
      </c>
      <c r="C519" s="216" t="s">
        <v>4225</v>
      </c>
      <c r="D519" s="216" t="s">
        <v>2619</v>
      </c>
      <c r="E519" s="216" t="s">
        <v>2619</v>
      </c>
      <c r="F519" s="216" t="s">
        <v>3591</v>
      </c>
      <c r="G519" s="216" t="s">
        <v>4226</v>
      </c>
      <c r="H519" s="216" t="s">
        <v>2619</v>
      </c>
      <c r="I519" s="216" t="s">
        <v>2623</v>
      </c>
      <c r="J519" s="219">
        <v>9.1080000000000005</v>
      </c>
      <c r="K519" s="219">
        <v>9.0410000000000004</v>
      </c>
      <c r="L519" s="219">
        <v>9.9700000000000006</v>
      </c>
      <c r="M519" s="219">
        <v>10.565</v>
      </c>
      <c r="N519" s="219">
        <v>10.186999999999999</v>
      </c>
      <c r="O519" s="219">
        <v>10.295</v>
      </c>
      <c r="P519" s="219">
        <v>10.346</v>
      </c>
      <c r="Q519" s="219">
        <v>10.914</v>
      </c>
      <c r="R519" s="219">
        <v>10.678000000000001</v>
      </c>
      <c r="S519" s="217">
        <v>11.5</v>
      </c>
      <c r="T519" s="218">
        <v>11.7</v>
      </c>
      <c r="U519" s="218">
        <v>11.9</v>
      </c>
      <c r="V519" s="218">
        <v>12</v>
      </c>
      <c r="W519" s="218">
        <v>12</v>
      </c>
      <c r="X519" s="218">
        <v>12</v>
      </c>
      <c r="Y519" s="219" t="s">
        <v>2624</v>
      </c>
      <c r="Z519" s="219" t="s">
        <v>2624</v>
      </c>
      <c r="AA519" s="219" t="s">
        <v>2624</v>
      </c>
      <c r="AB519" s="219" t="s">
        <v>2624</v>
      </c>
      <c r="AC519" s="219" t="s">
        <v>2624</v>
      </c>
      <c r="AD519" s="219" t="s">
        <v>2624</v>
      </c>
      <c r="AE519" s="219" t="s">
        <v>2624</v>
      </c>
      <c r="AF519" s="219" t="s">
        <v>2624</v>
      </c>
      <c r="AG519" s="219" t="s">
        <v>2624</v>
      </c>
      <c r="AH519" s="219" t="s">
        <v>2624</v>
      </c>
      <c r="AI519" s="219" t="s">
        <v>2624</v>
      </c>
      <c r="AJ519" s="219" t="s">
        <v>2624</v>
      </c>
      <c r="AK519" s="219" t="s">
        <v>2624</v>
      </c>
      <c r="AL519" s="219" t="s">
        <v>2624</v>
      </c>
      <c r="AM519" s="219" t="s">
        <v>2624</v>
      </c>
      <c r="AN519" s="219" t="s">
        <v>2624</v>
      </c>
      <c r="AO519" s="219" t="s">
        <v>2624</v>
      </c>
      <c r="AP519" s="219" t="s">
        <v>2624</v>
      </c>
      <c r="AQ519" s="219" t="s">
        <v>2624</v>
      </c>
      <c r="AR519" s="219" t="s">
        <v>2624</v>
      </c>
      <c r="AS519" s="219" t="s">
        <v>2624</v>
      </c>
      <c r="AT519" s="219" t="s">
        <v>2624</v>
      </c>
      <c r="AU519" s="219" t="s">
        <v>2624</v>
      </c>
    </row>
    <row r="520" spans="2:47" ht="42" hidden="1">
      <c r="B520" s="220" t="s">
        <v>4227</v>
      </c>
      <c r="C520" s="221" t="s">
        <v>4228</v>
      </c>
      <c r="D520" s="221" t="s">
        <v>2834</v>
      </c>
      <c r="E520" s="221" t="s">
        <v>2784</v>
      </c>
      <c r="F520" s="221" t="s">
        <v>3591</v>
      </c>
      <c r="G520" s="221" t="s">
        <v>4229</v>
      </c>
      <c r="H520" s="221" t="s">
        <v>3225</v>
      </c>
      <c r="I520" s="221" t="s">
        <v>2623</v>
      </c>
      <c r="J520" s="223">
        <v>46.911481000000002</v>
      </c>
      <c r="K520" s="223">
        <v>47.497487</v>
      </c>
      <c r="L520" s="223">
        <v>43.511423000000001</v>
      </c>
      <c r="M520" s="223">
        <v>42.907112999999995</v>
      </c>
      <c r="N520" s="223">
        <v>48.753934000000001</v>
      </c>
      <c r="O520" s="223">
        <v>55.153495999999997</v>
      </c>
      <c r="P520" s="223">
        <v>52.064593000000002</v>
      </c>
      <c r="Q520" s="223">
        <v>51.007564000000002</v>
      </c>
      <c r="R520" s="223">
        <v>65.649701000000007</v>
      </c>
      <c r="S520" s="222">
        <v>78.336699999999993</v>
      </c>
      <c r="T520" s="218">
        <v>73.48660000000001</v>
      </c>
      <c r="U520" s="218">
        <v>83.398899999999998</v>
      </c>
      <c r="V520" s="218">
        <v>93.237100000000012</v>
      </c>
      <c r="W520" s="218">
        <v>100.8837</v>
      </c>
      <c r="X520" s="218">
        <v>105.0517</v>
      </c>
      <c r="Y520" s="223" t="s">
        <v>2624</v>
      </c>
      <c r="Z520" s="223" t="s">
        <v>2624</v>
      </c>
      <c r="AA520" s="223" t="s">
        <v>2624</v>
      </c>
      <c r="AB520" s="223" t="s">
        <v>2624</v>
      </c>
      <c r="AC520" s="223" t="s">
        <v>2624</v>
      </c>
      <c r="AD520" s="223" t="s">
        <v>2624</v>
      </c>
      <c r="AE520" s="223" t="s">
        <v>2624</v>
      </c>
      <c r="AF520" s="223" t="s">
        <v>2624</v>
      </c>
      <c r="AG520" s="223" t="s">
        <v>2624</v>
      </c>
      <c r="AH520" s="223" t="s">
        <v>2624</v>
      </c>
      <c r="AI520" s="223" t="s">
        <v>2624</v>
      </c>
      <c r="AJ520" s="223" t="s">
        <v>2624</v>
      </c>
      <c r="AK520" s="223" t="s">
        <v>2624</v>
      </c>
      <c r="AL520" s="223" t="s">
        <v>2624</v>
      </c>
      <c r="AM520" s="223" t="s">
        <v>2624</v>
      </c>
      <c r="AN520" s="223" t="s">
        <v>2624</v>
      </c>
      <c r="AO520" s="223" t="s">
        <v>2624</v>
      </c>
      <c r="AP520" s="223" t="s">
        <v>2624</v>
      </c>
      <c r="AQ520" s="223" t="s">
        <v>2624</v>
      </c>
      <c r="AR520" s="223" t="s">
        <v>2624</v>
      </c>
      <c r="AS520" s="223" t="s">
        <v>2624</v>
      </c>
      <c r="AT520" s="223" t="s">
        <v>2624</v>
      </c>
      <c r="AU520" s="223" t="s">
        <v>2624</v>
      </c>
    </row>
    <row r="521" spans="2:47" ht="42" hidden="1">
      <c r="B521" s="215" t="s">
        <v>4230</v>
      </c>
      <c r="C521" s="216" t="s">
        <v>4231</v>
      </c>
      <c r="D521" s="216" t="s">
        <v>2619</v>
      </c>
      <c r="E521" s="216" t="s">
        <v>2619</v>
      </c>
      <c r="F521" s="216" t="s">
        <v>3591</v>
      </c>
      <c r="G521" s="216" t="s">
        <v>4232</v>
      </c>
      <c r="H521" s="216" t="s">
        <v>2619</v>
      </c>
      <c r="I521" s="216" t="s">
        <v>2623</v>
      </c>
      <c r="J521" s="219">
        <v>10.706</v>
      </c>
      <c r="K521" s="219">
        <v>11.045999999999999</v>
      </c>
      <c r="L521" s="219">
        <v>11.538</v>
      </c>
      <c r="M521" s="219">
        <v>11.679</v>
      </c>
      <c r="N521" s="219">
        <v>10.611000000000001</v>
      </c>
      <c r="O521" s="219">
        <v>9.6989999999999998</v>
      </c>
      <c r="P521" s="219">
        <v>10.034000000000001</v>
      </c>
      <c r="Q521" s="219">
        <v>9.8179999999999996</v>
      </c>
      <c r="R521" s="219">
        <v>10.183999999999999</v>
      </c>
      <c r="S521" s="217">
        <v>9.6999999999999993</v>
      </c>
      <c r="T521" s="218">
        <v>9.4</v>
      </c>
      <c r="U521" s="218">
        <v>9.3000000000000007</v>
      </c>
      <c r="V521" s="218">
        <v>9.5</v>
      </c>
      <c r="W521" s="218">
        <v>9.5</v>
      </c>
      <c r="X521" s="218">
        <v>9.5</v>
      </c>
      <c r="Y521" s="219" t="s">
        <v>2624</v>
      </c>
      <c r="Z521" s="219" t="s">
        <v>2624</v>
      </c>
      <c r="AA521" s="219" t="s">
        <v>2624</v>
      </c>
      <c r="AB521" s="219" t="s">
        <v>2624</v>
      </c>
      <c r="AC521" s="219" t="s">
        <v>2624</v>
      </c>
      <c r="AD521" s="219" t="s">
        <v>2624</v>
      </c>
      <c r="AE521" s="219" t="s">
        <v>2624</v>
      </c>
      <c r="AF521" s="219" t="s">
        <v>2624</v>
      </c>
      <c r="AG521" s="219" t="s">
        <v>2624</v>
      </c>
      <c r="AH521" s="219" t="s">
        <v>2624</v>
      </c>
      <c r="AI521" s="219" t="s">
        <v>2624</v>
      </c>
      <c r="AJ521" s="219" t="s">
        <v>2624</v>
      </c>
      <c r="AK521" s="219" t="s">
        <v>2624</v>
      </c>
      <c r="AL521" s="219" t="s">
        <v>2624</v>
      </c>
      <c r="AM521" s="219" t="s">
        <v>2624</v>
      </c>
      <c r="AN521" s="219" t="s">
        <v>2624</v>
      </c>
      <c r="AO521" s="219" t="s">
        <v>2624</v>
      </c>
      <c r="AP521" s="219" t="s">
        <v>2624</v>
      </c>
      <c r="AQ521" s="219" t="s">
        <v>2624</v>
      </c>
      <c r="AR521" s="219" t="s">
        <v>2624</v>
      </c>
      <c r="AS521" s="219" t="s">
        <v>2624</v>
      </c>
      <c r="AT521" s="219" t="s">
        <v>2624</v>
      </c>
      <c r="AU521" s="219" t="s">
        <v>2624</v>
      </c>
    </row>
    <row r="522" spans="2:47" ht="42" hidden="1">
      <c r="B522" s="220" t="s">
        <v>4233</v>
      </c>
      <c r="C522" s="221" t="s">
        <v>4234</v>
      </c>
      <c r="D522" s="221" t="s">
        <v>2834</v>
      </c>
      <c r="E522" s="221" t="s">
        <v>2784</v>
      </c>
      <c r="F522" s="221" t="s">
        <v>3591</v>
      </c>
      <c r="G522" s="221" t="s">
        <v>4235</v>
      </c>
      <c r="H522" s="221" t="s">
        <v>3225</v>
      </c>
      <c r="I522" s="221" t="s">
        <v>2623</v>
      </c>
      <c r="J522" s="223">
        <v>55.141342999999999</v>
      </c>
      <c r="K522" s="223">
        <v>58.03172</v>
      </c>
      <c r="L522" s="223">
        <v>50.351801000000002</v>
      </c>
      <c r="M522" s="223">
        <v>47.431083000000001</v>
      </c>
      <c r="N522" s="223">
        <v>50.782659000000002</v>
      </c>
      <c r="O522" s="223">
        <v>51.957118999999999</v>
      </c>
      <c r="P522" s="223">
        <v>50.493843999999996</v>
      </c>
      <c r="Q522" s="223">
        <v>45.886273000000003</v>
      </c>
      <c r="R522" s="223">
        <v>62.616827000000001</v>
      </c>
      <c r="S522" s="222">
        <v>66.075299999999999</v>
      </c>
      <c r="T522" s="218">
        <v>59.040500000000002</v>
      </c>
      <c r="U522" s="218">
        <v>65.177300000000002</v>
      </c>
      <c r="V522" s="218">
        <v>73.812699999999992</v>
      </c>
      <c r="W522" s="218">
        <v>79.866199999999992</v>
      </c>
      <c r="X522" s="218">
        <v>83.165899999999993</v>
      </c>
      <c r="Y522" s="223" t="s">
        <v>2624</v>
      </c>
      <c r="Z522" s="223" t="s">
        <v>2624</v>
      </c>
      <c r="AA522" s="223" t="s">
        <v>2624</v>
      </c>
      <c r="AB522" s="223" t="s">
        <v>2624</v>
      </c>
      <c r="AC522" s="223" t="s">
        <v>2624</v>
      </c>
      <c r="AD522" s="223" t="s">
        <v>2624</v>
      </c>
      <c r="AE522" s="223" t="s">
        <v>2624</v>
      </c>
      <c r="AF522" s="223" t="s">
        <v>2624</v>
      </c>
      <c r="AG522" s="223" t="s">
        <v>2624</v>
      </c>
      <c r="AH522" s="223" t="s">
        <v>2624</v>
      </c>
      <c r="AI522" s="223" t="s">
        <v>2624</v>
      </c>
      <c r="AJ522" s="223" t="s">
        <v>2624</v>
      </c>
      <c r="AK522" s="223" t="s">
        <v>2624</v>
      </c>
      <c r="AL522" s="223" t="s">
        <v>2624</v>
      </c>
      <c r="AM522" s="223" t="s">
        <v>2624</v>
      </c>
      <c r="AN522" s="223" t="s">
        <v>2624</v>
      </c>
      <c r="AO522" s="223" t="s">
        <v>2624</v>
      </c>
      <c r="AP522" s="223" t="s">
        <v>2624</v>
      </c>
      <c r="AQ522" s="223" t="s">
        <v>2624</v>
      </c>
      <c r="AR522" s="223" t="s">
        <v>2624</v>
      </c>
      <c r="AS522" s="223" t="s">
        <v>2624</v>
      </c>
      <c r="AT522" s="223" t="s">
        <v>2624</v>
      </c>
      <c r="AU522" s="223" t="s">
        <v>2624</v>
      </c>
    </row>
    <row r="523" spans="2:47" ht="52.5" hidden="1">
      <c r="B523" s="215" t="s">
        <v>4236</v>
      </c>
      <c r="C523" s="216" t="s">
        <v>4237</v>
      </c>
      <c r="D523" s="216" t="s">
        <v>4238</v>
      </c>
      <c r="E523" s="216" t="s">
        <v>2619</v>
      </c>
      <c r="F523" s="216" t="s">
        <v>3008</v>
      </c>
      <c r="G523" s="216" t="s">
        <v>4239</v>
      </c>
      <c r="H523" s="216" t="s">
        <v>2619</v>
      </c>
      <c r="I523" s="216" t="s">
        <v>2623</v>
      </c>
      <c r="J523" s="219">
        <v>6.4180000000000001</v>
      </c>
      <c r="K523" s="219">
        <v>6.7910000000000004</v>
      </c>
      <c r="L523" s="219">
        <v>8.2539999999999996</v>
      </c>
      <c r="M523" s="219">
        <v>8.7729999999999997</v>
      </c>
      <c r="N523" s="219">
        <v>7.875</v>
      </c>
      <c r="O523" s="219">
        <v>7.4619999999999997</v>
      </c>
      <c r="P523" s="219">
        <v>8.0749999999999993</v>
      </c>
      <c r="Q523" s="219">
        <v>9.8179999999999996</v>
      </c>
      <c r="R523" s="219">
        <v>7.9610000000000003</v>
      </c>
      <c r="S523" s="217">
        <v>6.5</v>
      </c>
      <c r="T523" s="218">
        <v>7.2</v>
      </c>
      <c r="U523" s="218">
        <v>6.8</v>
      </c>
      <c r="V523" s="218">
        <v>6.4</v>
      </c>
      <c r="W523" s="218">
        <v>6.1</v>
      </c>
      <c r="X523" s="218">
        <v>5.9</v>
      </c>
      <c r="Y523" s="219" t="s">
        <v>2624</v>
      </c>
      <c r="Z523" s="219" t="s">
        <v>2624</v>
      </c>
      <c r="AA523" s="219" t="s">
        <v>2624</v>
      </c>
      <c r="AB523" s="219" t="s">
        <v>2624</v>
      </c>
      <c r="AC523" s="219" t="s">
        <v>2624</v>
      </c>
      <c r="AD523" s="219" t="s">
        <v>2624</v>
      </c>
      <c r="AE523" s="219" t="s">
        <v>2624</v>
      </c>
      <c r="AF523" s="219" t="s">
        <v>2624</v>
      </c>
      <c r="AG523" s="219" t="s">
        <v>2624</v>
      </c>
      <c r="AH523" s="219" t="s">
        <v>2624</v>
      </c>
      <c r="AI523" s="219" t="s">
        <v>2624</v>
      </c>
      <c r="AJ523" s="219" t="s">
        <v>2624</v>
      </c>
      <c r="AK523" s="219" t="s">
        <v>2624</v>
      </c>
      <c r="AL523" s="219" t="s">
        <v>2624</v>
      </c>
      <c r="AM523" s="219" t="s">
        <v>2624</v>
      </c>
      <c r="AN523" s="219" t="s">
        <v>2624</v>
      </c>
      <c r="AO523" s="219" t="s">
        <v>2624</v>
      </c>
      <c r="AP523" s="219" t="s">
        <v>2624</v>
      </c>
      <c r="AQ523" s="219" t="s">
        <v>2624</v>
      </c>
      <c r="AR523" s="219" t="s">
        <v>2624</v>
      </c>
      <c r="AS523" s="219" t="s">
        <v>2624</v>
      </c>
      <c r="AT523" s="219" t="s">
        <v>2624</v>
      </c>
      <c r="AU523" s="219" t="s">
        <v>2624</v>
      </c>
    </row>
    <row r="524" spans="2:47" ht="31.5" hidden="1">
      <c r="B524" s="220" t="s">
        <v>4240</v>
      </c>
      <c r="C524" s="221" t="s">
        <v>4241</v>
      </c>
      <c r="D524" s="221" t="s">
        <v>2619</v>
      </c>
      <c r="E524" s="221" t="s">
        <v>2619</v>
      </c>
      <c r="F524" s="221" t="s">
        <v>2776</v>
      </c>
      <c r="G524" s="221" t="s">
        <v>4242</v>
      </c>
      <c r="H524" s="221" t="s">
        <v>2619</v>
      </c>
      <c r="I524" s="221" t="s">
        <v>2623</v>
      </c>
      <c r="J524" s="223">
        <v>-6.8570000000000002</v>
      </c>
      <c r="K524" s="223">
        <v>-5.7060000000000004</v>
      </c>
      <c r="L524" s="223">
        <v>-12.234999999999999</v>
      </c>
      <c r="M524" s="223">
        <v>-7.5540000000000003</v>
      </c>
      <c r="N524" s="223">
        <v>4.7320000000000002</v>
      </c>
      <c r="O524" s="223">
        <v>4.7220000000000004</v>
      </c>
      <c r="P524" s="223">
        <v>1.157</v>
      </c>
      <c r="Q524" s="223">
        <v>-6.7629999999999999</v>
      </c>
      <c r="R524" s="223">
        <v>14.151</v>
      </c>
      <c r="S524" s="222">
        <v>23</v>
      </c>
      <c r="T524" s="218">
        <v>-5.5</v>
      </c>
      <c r="U524" s="218">
        <v>0.1</v>
      </c>
      <c r="V524" s="218">
        <v>-1.1000000000000001</v>
      </c>
      <c r="W524" s="218">
        <v>0.9</v>
      </c>
      <c r="X524" s="218">
        <v>2.5</v>
      </c>
      <c r="Y524" s="218">
        <v>2.5</v>
      </c>
      <c r="Z524" s="218">
        <v>2.4</v>
      </c>
      <c r="AA524" s="218">
        <v>2.2999999999999998</v>
      </c>
      <c r="AB524" s="218">
        <v>2.2999999999999998</v>
      </c>
      <c r="AC524" s="218">
        <v>2.4</v>
      </c>
      <c r="AD524" s="218">
        <v>2.4</v>
      </c>
      <c r="AE524" s="218">
        <v>2.4</v>
      </c>
      <c r="AF524" s="218">
        <v>2.2999999999999998</v>
      </c>
      <c r="AG524" s="218">
        <v>2.4</v>
      </c>
      <c r="AH524" s="218">
        <v>2.4</v>
      </c>
      <c r="AI524" s="218">
        <v>2.4</v>
      </c>
      <c r="AJ524" s="218">
        <v>2.5</v>
      </c>
      <c r="AK524" s="218">
        <v>2.2999999999999998</v>
      </c>
      <c r="AL524" s="218">
        <v>2.2999999999999998</v>
      </c>
      <c r="AM524" s="218">
        <v>2.2999999999999998</v>
      </c>
      <c r="AN524" s="218">
        <v>2.2999999999999998</v>
      </c>
      <c r="AO524" s="218">
        <v>2.2000000000000002</v>
      </c>
      <c r="AP524" s="218">
        <v>2.2000000000000002</v>
      </c>
      <c r="AQ524" s="218">
        <v>2.2000000000000002</v>
      </c>
      <c r="AR524" s="218">
        <v>2.2000000000000002</v>
      </c>
      <c r="AS524" s="218">
        <v>2.2000000000000002</v>
      </c>
      <c r="AT524" s="218">
        <v>2.1</v>
      </c>
      <c r="AU524" s="218">
        <v>2.1</v>
      </c>
    </row>
    <row r="525" spans="2:47" ht="31.5" hidden="1">
      <c r="B525" s="215" t="s">
        <v>4243</v>
      </c>
      <c r="C525" s="216" t="s">
        <v>4244</v>
      </c>
      <c r="D525" s="216" t="s">
        <v>2619</v>
      </c>
      <c r="E525" s="216" t="s">
        <v>2619</v>
      </c>
      <c r="F525" s="216" t="s">
        <v>2776</v>
      </c>
      <c r="G525" s="216" t="s">
        <v>4245</v>
      </c>
      <c r="H525" s="216" t="s">
        <v>2619</v>
      </c>
      <c r="I525" s="216" t="s">
        <v>2623</v>
      </c>
      <c r="J525" s="219">
        <v>100.127</v>
      </c>
      <c r="K525" s="219">
        <v>94.414000000000001</v>
      </c>
      <c r="L525" s="219">
        <v>82.863</v>
      </c>
      <c r="M525" s="219">
        <v>76.603999999999999</v>
      </c>
      <c r="N525" s="219">
        <v>80.228999999999999</v>
      </c>
      <c r="O525" s="219">
        <v>84.016999999999996</v>
      </c>
      <c r="P525" s="219">
        <v>84.989000000000004</v>
      </c>
      <c r="Q525" s="219">
        <v>79.241</v>
      </c>
      <c r="R525" s="219">
        <v>90.454999999999998</v>
      </c>
      <c r="S525" s="217">
        <v>111.2</v>
      </c>
      <c r="T525" s="218">
        <v>105.1</v>
      </c>
      <c r="U525" s="218">
        <v>105.2</v>
      </c>
      <c r="V525" s="218">
        <v>104.1</v>
      </c>
      <c r="W525" s="218">
        <v>105</v>
      </c>
      <c r="X525" s="218">
        <v>107.6</v>
      </c>
      <c r="Y525" s="218">
        <v>110.3</v>
      </c>
      <c r="Z525" s="218">
        <v>113</v>
      </c>
      <c r="AA525" s="218">
        <v>115.6</v>
      </c>
      <c r="AB525" s="218">
        <v>118.3</v>
      </c>
      <c r="AC525" s="218">
        <v>121.1</v>
      </c>
      <c r="AD525" s="218">
        <v>124</v>
      </c>
      <c r="AE525" s="218">
        <v>126.9</v>
      </c>
      <c r="AF525" s="218">
        <v>129.80000000000001</v>
      </c>
      <c r="AG525" s="218">
        <v>132.9</v>
      </c>
      <c r="AH525" s="218">
        <v>136.1</v>
      </c>
      <c r="AI525" s="218">
        <v>139.4</v>
      </c>
      <c r="AJ525" s="218">
        <v>142.9</v>
      </c>
      <c r="AK525" s="218">
        <v>146.1</v>
      </c>
      <c r="AL525" s="218">
        <v>149.4</v>
      </c>
      <c r="AM525" s="218">
        <v>152.80000000000001</v>
      </c>
      <c r="AN525" s="218">
        <v>156.30000000000001</v>
      </c>
      <c r="AO525" s="218">
        <v>159.80000000000001</v>
      </c>
      <c r="AP525" s="218">
        <v>163.30000000000001</v>
      </c>
      <c r="AQ525" s="218">
        <v>166.9</v>
      </c>
      <c r="AR525" s="218">
        <v>170.5</v>
      </c>
      <c r="AS525" s="218">
        <v>174.2</v>
      </c>
      <c r="AT525" s="218">
        <v>178</v>
      </c>
      <c r="AU525" s="218">
        <v>181.7</v>
      </c>
    </row>
    <row r="526" spans="2:47" ht="52.5" hidden="1">
      <c r="B526" s="220" t="s">
        <v>4246</v>
      </c>
      <c r="C526" s="221" t="s">
        <v>4247</v>
      </c>
      <c r="D526" s="221" t="s">
        <v>2619</v>
      </c>
      <c r="E526" s="221" t="s">
        <v>2619</v>
      </c>
      <c r="F526" s="221" t="s">
        <v>2765</v>
      </c>
      <c r="G526" s="221" t="s">
        <v>4248</v>
      </c>
      <c r="H526" s="221" t="s">
        <v>2619</v>
      </c>
      <c r="I526" s="221" t="s">
        <v>2623</v>
      </c>
      <c r="J526" s="223" t="s">
        <v>2624</v>
      </c>
      <c r="K526" s="223" t="s">
        <v>2624</v>
      </c>
      <c r="L526" s="223" t="s">
        <v>2624</v>
      </c>
      <c r="M526" s="223" t="s">
        <v>2624</v>
      </c>
      <c r="N526" s="223" t="s">
        <v>2624</v>
      </c>
      <c r="O526" s="223" t="s">
        <v>2624</v>
      </c>
      <c r="P526" s="223" t="s">
        <v>2624</v>
      </c>
      <c r="Q526" s="223" t="s">
        <v>2624</v>
      </c>
      <c r="R526" s="223" t="s">
        <v>2624</v>
      </c>
      <c r="S526" s="223" t="s">
        <v>2624</v>
      </c>
      <c r="T526" s="223" t="s">
        <v>2624</v>
      </c>
      <c r="U526" s="223" t="s">
        <v>2624</v>
      </c>
      <c r="V526" s="223" t="s">
        <v>2624</v>
      </c>
      <c r="W526" s="223" t="s">
        <v>2624</v>
      </c>
      <c r="X526" s="223" t="s">
        <v>2624</v>
      </c>
      <c r="Y526" s="223" t="s">
        <v>2624</v>
      </c>
      <c r="Z526" s="223" t="s">
        <v>2624</v>
      </c>
      <c r="AA526" s="223" t="s">
        <v>2624</v>
      </c>
      <c r="AB526" s="223" t="s">
        <v>2624</v>
      </c>
      <c r="AC526" s="223" t="s">
        <v>2624</v>
      </c>
      <c r="AD526" s="223" t="s">
        <v>2624</v>
      </c>
      <c r="AE526" s="223" t="s">
        <v>2624</v>
      </c>
      <c r="AF526" s="223" t="s">
        <v>2624</v>
      </c>
      <c r="AG526" s="223" t="s">
        <v>2624</v>
      </c>
      <c r="AH526" s="223" t="s">
        <v>2624</v>
      </c>
      <c r="AI526" s="223" t="s">
        <v>2624</v>
      </c>
      <c r="AJ526" s="223" t="s">
        <v>2624</v>
      </c>
      <c r="AK526" s="223" t="s">
        <v>2624</v>
      </c>
      <c r="AL526" s="223" t="s">
        <v>2624</v>
      </c>
      <c r="AM526" s="223" t="s">
        <v>2624</v>
      </c>
      <c r="AN526" s="223" t="s">
        <v>2624</v>
      </c>
      <c r="AO526" s="223" t="s">
        <v>2624</v>
      </c>
      <c r="AP526" s="223" t="s">
        <v>2624</v>
      </c>
      <c r="AQ526" s="223" t="s">
        <v>2624</v>
      </c>
      <c r="AR526" s="223" t="s">
        <v>2624</v>
      </c>
      <c r="AS526" s="223" t="s">
        <v>2624</v>
      </c>
      <c r="AT526" s="223" t="s">
        <v>2624</v>
      </c>
      <c r="AU526" s="223" t="s">
        <v>2624</v>
      </c>
    </row>
    <row r="527" spans="2:47" ht="31.5" hidden="1">
      <c r="B527" s="215" t="s">
        <v>4249</v>
      </c>
      <c r="C527" s="216" t="s">
        <v>4250</v>
      </c>
      <c r="D527" s="216" t="s">
        <v>2619</v>
      </c>
      <c r="E527" s="216" t="s">
        <v>2619</v>
      </c>
      <c r="F527" s="216" t="s">
        <v>3348</v>
      </c>
      <c r="G527" s="216" t="s">
        <v>4251</v>
      </c>
      <c r="H527" s="216" t="s">
        <v>2619</v>
      </c>
      <c r="I527" s="216" t="s">
        <v>2623</v>
      </c>
      <c r="J527" s="219">
        <v>16.108000000000001</v>
      </c>
      <c r="K527" s="219">
        <v>17.141999999999999</v>
      </c>
      <c r="L527" s="219">
        <v>20.675999999999998</v>
      </c>
      <c r="M527" s="219">
        <v>21.42</v>
      </c>
      <c r="N527" s="219">
        <v>20.527999999999999</v>
      </c>
      <c r="O527" s="219">
        <v>19.908000000000001</v>
      </c>
      <c r="P527" s="219">
        <v>21.321000000000002</v>
      </c>
      <c r="Q527" s="219">
        <v>23.277000000000001</v>
      </c>
      <c r="R527" s="219">
        <v>22.538</v>
      </c>
      <c r="S527" s="219" t="s">
        <v>2624</v>
      </c>
      <c r="T527" s="219" t="s">
        <v>2624</v>
      </c>
      <c r="U527" s="219" t="s">
        <v>2624</v>
      </c>
      <c r="V527" s="219" t="s">
        <v>2624</v>
      </c>
      <c r="W527" s="219" t="s">
        <v>2624</v>
      </c>
      <c r="X527" s="219" t="s">
        <v>2624</v>
      </c>
      <c r="Y527" s="219" t="s">
        <v>2624</v>
      </c>
      <c r="Z527" s="219" t="s">
        <v>2624</v>
      </c>
      <c r="AA527" s="219" t="s">
        <v>2624</v>
      </c>
      <c r="AB527" s="219" t="s">
        <v>2624</v>
      </c>
      <c r="AC527" s="219" t="s">
        <v>2624</v>
      </c>
      <c r="AD527" s="219" t="s">
        <v>2624</v>
      </c>
      <c r="AE527" s="219" t="s">
        <v>2624</v>
      </c>
      <c r="AF527" s="219" t="s">
        <v>2624</v>
      </c>
      <c r="AG527" s="219" t="s">
        <v>2624</v>
      </c>
      <c r="AH527" s="219" t="s">
        <v>2624</v>
      </c>
      <c r="AI527" s="219" t="s">
        <v>2624</v>
      </c>
      <c r="AJ527" s="219" t="s">
        <v>2624</v>
      </c>
      <c r="AK527" s="219" t="s">
        <v>2624</v>
      </c>
      <c r="AL527" s="219" t="s">
        <v>2624</v>
      </c>
      <c r="AM527" s="219" t="s">
        <v>2624</v>
      </c>
      <c r="AN527" s="219" t="s">
        <v>2624</v>
      </c>
      <c r="AO527" s="219" t="s">
        <v>2624</v>
      </c>
      <c r="AP527" s="219" t="s">
        <v>2624</v>
      </c>
      <c r="AQ527" s="219" t="s">
        <v>2624</v>
      </c>
      <c r="AR527" s="219" t="s">
        <v>2624</v>
      </c>
      <c r="AS527" s="219" t="s">
        <v>2624</v>
      </c>
      <c r="AT527" s="219" t="s">
        <v>2624</v>
      </c>
      <c r="AU527" s="219" t="s">
        <v>2624</v>
      </c>
    </row>
    <row r="528" spans="2:47" ht="31.5" hidden="1">
      <c r="B528" s="220" t="s">
        <v>4252</v>
      </c>
      <c r="C528" s="221" t="s">
        <v>4253</v>
      </c>
      <c r="D528" s="221" t="s">
        <v>2619</v>
      </c>
      <c r="E528" s="221" t="s">
        <v>2619</v>
      </c>
      <c r="F528" s="221" t="s">
        <v>3348</v>
      </c>
      <c r="G528" s="221" t="s">
        <v>4254</v>
      </c>
      <c r="H528" s="221" t="s">
        <v>2619</v>
      </c>
      <c r="I528" s="221" t="s">
        <v>2623</v>
      </c>
      <c r="J528" s="223">
        <v>8.1010000000000009</v>
      </c>
      <c r="K528" s="223">
        <v>8.6660000000000004</v>
      </c>
      <c r="L528" s="223">
        <v>10.129</v>
      </c>
      <c r="M528" s="223">
        <v>10.686</v>
      </c>
      <c r="N528" s="223">
        <v>10.538</v>
      </c>
      <c r="O528" s="223">
        <v>11.03</v>
      </c>
      <c r="P528" s="223">
        <v>12.347</v>
      </c>
      <c r="Q528" s="223">
        <v>12.352</v>
      </c>
      <c r="R528" s="223">
        <v>11.976000000000001</v>
      </c>
      <c r="S528" s="223" t="s">
        <v>2624</v>
      </c>
      <c r="T528" s="223" t="s">
        <v>2624</v>
      </c>
      <c r="U528" s="223" t="s">
        <v>2624</v>
      </c>
      <c r="V528" s="223" t="s">
        <v>2624</v>
      </c>
      <c r="W528" s="223" t="s">
        <v>2624</v>
      </c>
      <c r="X528" s="223" t="s">
        <v>2624</v>
      </c>
      <c r="Y528" s="223" t="s">
        <v>2624</v>
      </c>
      <c r="Z528" s="223" t="s">
        <v>2624</v>
      </c>
      <c r="AA528" s="223" t="s">
        <v>2624</v>
      </c>
      <c r="AB528" s="223" t="s">
        <v>2624</v>
      </c>
      <c r="AC528" s="223" t="s">
        <v>2624</v>
      </c>
      <c r="AD528" s="223" t="s">
        <v>2624</v>
      </c>
      <c r="AE528" s="223" t="s">
        <v>2624</v>
      </c>
      <c r="AF528" s="223" t="s">
        <v>2624</v>
      </c>
      <c r="AG528" s="223" t="s">
        <v>2624</v>
      </c>
      <c r="AH528" s="223" t="s">
        <v>2624</v>
      </c>
      <c r="AI528" s="223" t="s">
        <v>2624</v>
      </c>
      <c r="AJ528" s="223" t="s">
        <v>2624</v>
      </c>
      <c r="AK528" s="223" t="s">
        <v>2624</v>
      </c>
      <c r="AL528" s="223" t="s">
        <v>2624</v>
      </c>
      <c r="AM528" s="223" t="s">
        <v>2624</v>
      </c>
      <c r="AN528" s="223" t="s">
        <v>2624</v>
      </c>
      <c r="AO528" s="223" t="s">
        <v>2624</v>
      </c>
      <c r="AP528" s="223" t="s">
        <v>2624</v>
      </c>
      <c r="AQ528" s="223" t="s">
        <v>2624</v>
      </c>
      <c r="AR528" s="223" t="s">
        <v>2624</v>
      </c>
      <c r="AS528" s="223" t="s">
        <v>2624</v>
      </c>
      <c r="AT528" s="223" t="s">
        <v>2624</v>
      </c>
      <c r="AU528" s="223" t="s">
        <v>2624</v>
      </c>
    </row>
    <row r="529" spans="2:47" ht="31.5" hidden="1">
      <c r="B529" s="215" t="s">
        <v>4255</v>
      </c>
      <c r="C529" s="216" t="s">
        <v>4256</v>
      </c>
      <c r="D529" s="216" t="s">
        <v>2619</v>
      </c>
      <c r="E529" s="216" t="s">
        <v>2619</v>
      </c>
      <c r="F529" s="216" t="s">
        <v>3348</v>
      </c>
      <c r="G529" s="216" t="s">
        <v>4257</v>
      </c>
      <c r="H529" s="216" t="s">
        <v>2619</v>
      </c>
      <c r="I529" s="216" t="s">
        <v>2623</v>
      </c>
      <c r="J529" s="219">
        <v>11.643000000000001</v>
      </c>
      <c r="K529" s="219">
        <v>10.231999999999999</v>
      </c>
      <c r="L529" s="219">
        <v>10.505000000000001</v>
      </c>
      <c r="M529" s="219">
        <v>11.689</v>
      </c>
      <c r="N529" s="219">
        <v>11.505000000000001</v>
      </c>
      <c r="O529" s="219">
        <v>10.202999999999999</v>
      </c>
      <c r="P529" s="219">
        <v>9.4429999999999996</v>
      </c>
      <c r="Q529" s="219">
        <v>9.8409999999999993</v>
      </c>
      <c r="R529" s="219">
        <v>8.8840000000000003</v>
      </c>
      <c r="S529" s="219" t="s">
        <v>2624</v>
      </c>
      <c r="T529" s="219" t="s">
        <v>2624</v>
      </c>
      <c r="U529" s="219" t="s">
        <v>2624</v>
      </c>
      <c r="V529" s="219" t="s">
        <v>2624</v>
      </c>
      <c r="W529" s="219" t="s">
        <v>2624</v>
      </c>
      <c r="X529" s="219" t="s">
        <v>2624</v>
      </c>
      <c r="Y529" s="219" t="s">
        <v>2624</v>
      </c>
      <c r="Z529" s="219" t="s">
        <v>2624</v>
      </c>
      <c r="AA529" s="219" t="s">
        <v>2624</v>
      </c>
      <c r="AB529" s="219" t="s">
        <v>2624</v>
      </c>
      <c r="AC529" s="219" t="s">
        <v>2624</v>
      </c>
      <c r="AD529" s="219" t="s">
        <v>2624</v>
      </c>
      <c r="AE529" s="219" t="s">
        <v>2624</v>
      </c>
      <c r="AF529" s="219" t="s">
        <v>2624</v>
      </c>
      <c r="AG529" s="219" t="s">
        <v>2624</v>
      </c>
      <c r="AH529" s="219" t="s">
        <v>2624</v>
      </c>
      <c r="AI529" s="219" t="s">
        <v>2624</v>
      </c>
      <c r="AJ529" s="219" t="s">
        <v>2624</v>
      </c>
      <c r="AK529" s="219" t="s">
        <v>2624</v>
      </c>
      <c r="AL529" s="219" t="s">
        <v>2624</v>
      </c>
      <c r="AM529" s="219" t="s">
        <v>2624</v>
      </c>
      <c r="AN529" s="219" t="s">
        <v>2624</v>
      </c>
      <c r="AO529" s="219" t="s">
        <v>2624</v>
      </c>
      <c r="AP529" s="219" t="s">
        <v>2624</v>
      </c>
      <c r="AQ529" s="219" t="s">
        <v>2624</v>
      </c>
      <c r="AR529" s="219" t="s">
        <v>2624</v>
      </c>
      <c r="AS529" s="219" t="s">
        <v>2624</v>
      </c>
      <c r="AT529" s="219" t="s">
        <v>2624</v>
      </c>
      <c r="AU529" s="219" t="s">
        <v>2624</v>
      </c>
    </row>
    <row r="530" spans="2:47" ht="31.5" hidden="1">
      <c r="B530" s="220" t="s">
        <v>4258</v>
      </c>
      <c r="C530" s="221" t="s">
        <v>4259</v>
      </c>
      <c r="D530" s="221" t="s">
        <v>2619</v>
      </c>
      <c r="E530" s="221" t="s">
        <v>2619</v>
      </c>
      <c r="F530" s="221" t="s">
        <v>3348</v>
      </c>
      <c r="G530" s="221" t="s">
        <v>4260</v>
      </c>
      <c r="H530" s="221" t="s">
        <v>2619</v>
      </c>
      <c r="I530" s="221" t="s">
        <v>2623</v>
      </c>
      <c r="J530" s="223">
        <v>4.0309999999999997</v>
      </c>
      <c r="K530" s="223">
        <v>3.8839999999999999</v>
      </c>
      <c r="L530" s="223">
        <v>3.766</v>
      </c>
      <c r="M530" s="223">
        <v>3.7269999999999999</v>
      </c>
      <c r="N530" s="223">
        <v>3.9470000000000001</v>
      </c>
      <c r="O530" s="223">
        <v>3.871</v>
      </c>
      <c r="P530" s="223">
        <v>4.0890000000000004</v>
      </c>
      <c r="Q530" s="223">
        <v>3.9950000000000001</v>
      </c>
      <c r="R530" s="223">
        <v>5.3520000000000003</v>
      </c>
      <c r="S530" s="223" t="s">
        <v>2624</v>
      </c>
      <c r="T530" s="223" t="s">
        <v>2624</v>
      </c>
      <c r="U530" s="223" t="s">
        <v>2624</v>
      </c>
      <c r="V530" s="223" t="s">
        <v>2624</v>
      </c>
      <c r="W530" s="223" t="s">
        <v>2624</v>
      </c>
      <c r="X530" s="223" t="s">
        <v>2624</v>
      </c>
      <c r="Y530" s="223" t="s">
        <v>2624</v>
      </c>
      <c r="Z530" s="223" t="s">
        <v>2624</v>
      </c>
      <c r="AA530" s="223" t="s">
        <v>2624</v>
      </c>
      <c r="AB530" s="223" t="s">
        <v>2624</v>
      </c>
      <c r="AC530" s="223" t="s">
        <v>2624</v>
      </c>
      <c r="AD530" s="223" t="s">
        <v>2624</v>
      </c>
      <c r="AE530" s="223" t="s">
        <v>2624</v>
      </c>
      <c r="AF530" s="223" t="s">
        <v>2624</v>
      </c>
      <c r="AG530" s="223" t="s">
        <v>2624</v>
      </c>
      <c r="AH530" s="223" t="s">
        <v>2624</v>
      </c>
      <c r="AI530" s="223" t="s">
        <v>2624</v>
      </c>
      <c r="AJ530" s="223" t="s">
        <v>2624</v>
      </c>
      <c r="AK530" s="223" t="s">
        <v>2624</v>
      </c>
      <c r="AL530" s="223" t="s">
        <v>2624</v>
      </c>
      <c r="AM530" s="223" t="s">
        <v>2624</v>
      </c>
      <c r="AN530" s="223" t="s">
        <v>2624</v>
      </c>
      <c r="AO530" s="223" t="s">
        <v>2624</v>
      </c>
      <c r="AP530" s="223" t="s">
        <v>2624</v>
      </c>
      <c r="AQ530" s="223" t="s">
        <v>2624</v>
      </c>
      <c r="AR530" s="223" t="s">
        <v>2624</v>
      </c>
      <c r="AS530" s="223" t="s">
        <v>2624</v>
      </c>
      <c r="AT530" s="223" t="s">
        <v>2624</v>
      </c>
      <c r="AU530" s="223" t="s">
        <v>2624</v>
      </c>
    </row>
    <row r="531" spans="2:47" ht="21" hidden="1">
      <c r="B531" s="215" t="s">
        <v>4261</v>
      </c>
      <c r="C531" s="216" t="s">
        <v>4262</v>
      </c>
      <c r="D531" s="216" t="s">
        <v>2619</v>
      </c>
      <c r="E531" s="216" t="s">
        <v>2619</v>
      </c>
      <c r="F531" s="216" t="s">
        <v>2636</v>
      </c>
      <c r="G531" s="216" t="s">
        <v>4263</v>
      </c>
      <c r="H531" s="216" t="s">
        <v>2619</v>
      </c>
      <c r="I531" s="216" t="s">
        <v>2623</v>
      </c>
      <c r="J531" s="219">
        <v>108.42700000000001</v>
      </c>
      <c r="K531" s="219">
        <v>104.259</v>
      </c>
      <c r="L531" s="219">
        <v>82.168999999999997</v>
      </c>
      <c r="M531" s="219">
        <v>76.676000000000002</v>
      </c>
      <c r="N531" s="219">
        <v>83.843999999999994</v>
      </c>
      <c r="O531" s="219">
        <v>91.59</v>
      </c>
      <c r="P531" s="219">
        <v>87.191000000000003</v>
      </c>
      <c r="Q531" s="219">
        <v>78.62</v>
      </c>
      <c r="R531" s="219">
        <v>95.415000000000006</v>
      </c>
      <c r="S531" s="217">
        <v>106.7</v>
      </c>
      <c r="T531" s="218">
        <v>102.7</v>
      </c>
      <c r="U531" s="218">
        <v>107.6</v>
      </c>
      <c r="V531" s="218">
        <v>110.8</v>
      </c>
      <c r="W531" s="218">
        <v>113.4</v>
      </c>
      <c r="X531" s="218">
        <v>115.6</v>
      </c>
      <c r="Y531" s="219" t="s">
        <v>2624</v>
      </c>
      <c r="Z531" s="219" t="s">
        <v>2624</v>
      </c>
      <c r="AA531" s="219" t="s">
        <v>2624</v>
      </c>
      <c r="AB531" s="219" t="s">
        <v>2624</v>
      </c>
      <c r="AC531" s="219" t="s">
        <v>2624</v>
      </c>
      <c r="AD531" s="219" t="s">
        <v>2624</v>
      </c>
      <c r="AE531" s="219" t="s">
        <v>2624</v>
      </c>
      <c r="AF531" s="219" t="s">
        <v>2624</v>
      </c>
      <c r="AG531" s="219" t="s">
        <v>2624</v>
      </c>
      <c r="AH531" s="219" t="s">
        <v>2624</v>
      </c>
      <c r="AI531" s="219" t="s">
        <v>2624</v>
      </c>
      <c r="AJ531" s="219" t="s">
        <v>2624</v>
      </c>
      <c r="AK531" s="219" t="s">
        <v>2624</v>
      </c>
      <c r="AL531" s="219" t="s">
        <v>2624</v>
      </c>
      <c r="AM531" s="219" t="s">
        <v>2624</v>
      </c>
      <c r="AN531" s="219" t="s">
        <v>2624</v>
      </c>
      <c r="AO531" s="219" t="s">
        <v>2624</v>
      </c>
      <c r="AP531" s="219" t="s">
        <v>2624</v>
      </c>
      <c r="AQ531" s="219" t="s">
        <v>2624</v>
      </c>
      <c r="AR531" s="219" t="s">
        <v>2624</v>
      </c>
      <c r="AS531" s="219" t="s">
        <v>2624</v>
      </c>
      <c r="AT531" s="219" t="s">
        <v>2624</v>
      </c>
      <c r="AU531" s="219" t="s">
        <v>2624</v>
      </c>
    </row>
    <row r="532" spans="2:47" ht="52.5" hidden="1">
      <c r="B532" s="220" t="s">
        <v>4264</v>
      </c>
      <c r="C532" s="221" t="s">
        <v>4265</v>
      </c>
      <c r="D532" s="221" t="s">
        <v>2619</v>
      </c>
      <c r="E532" s="221" t="s">
        <v>2619</v>
      </c>
      <c r="F532" s="221" t="s">
        <v>3643</v>
      </c>
      <c r="G532" s="221" t="s">
        <v>4266</v>
      </c>
      <c r="H532" s="221" t="s">
        <v>2619</v>
      </c>
      <c r="I532" s="221" t="s">
        <v>2623</v>
      </c>
      <c r="J532" s="223">
        <v>-4.6459999999999999</v>
      </c>
      <c r="K532" s="223">
        <v>-3.8439999999999999</v>
      </c>
      <c r="L532" s="223">
        <v>-21.187999999999999</v>
      </c>
      <c r="M532" s="223">
        <v>-6.6840000000000002</v>
      </c>
      <c r="N532" s="223">
        <v>9.3480000000000008</v>
      </c>
      <c r="O532" s="223">
        <v>9.2390000000000008</v>
      </c>
      <c r="P532" s="223">
        <v>-4.8040000000000003</v>
      </c>
      <c r="Q532" s="223">
        <v>-9.83</v>
      </c>
      <c r="R532" s="223">
        <v>21.361999999999998</v>
      </c>
      <c r="S532" s="222">
        <v>11.8</v>
      </c>
      <c r="T532" s="218">
        <v>-3.8</v>
      </c>
      <c r="U532" s="218">
        <v>4.8</v>
      </c>
      <c r="V532" s="218">
        <v>3</v>
      </c>
      <c r="W532" s="218">
        <v>2.2999999999999998</v>
      </c>
      <c r="X532" s="218">
        <v>1.9</v>
      </c>
      <c r="Y532" s="223" t="s">
        <v>2624</v>
      </c>
      <c r="Z532" s="223" t="s">
        <v>2624</v>
      </c>
      <c r="AA532" s="223" t="s">
        <v>2624</v>
      </c>
      <c r="AB532" s="223" t="s">
        <v>2624</v>
      </c>
      <c r="AC532" s="223" t="s">
        <v>2624</v>
      </c>
      <c r="AD532" s="223" t="s">
        <v>2624</v>
      </c>
      <c r="AE532" s="223" t="s">
        <v>2624</v>
      </c>
      <c r="AF532" s="223" t="s">
        <v>2624</v>
      </c>
      <c r="AG532" s="223" t="s">
        <v>2624</v>
      </c>
      <c r="AH532" s="223" t="s">
        <v>2624</v>
      </c>
      <c r="AI532" s="223" t="s">
        <v>2624</v>
      </c>
      <c r="AJ532" s="223" t="s">
        <v>2624</v>
      </c>
      <c r="AK532" s="223" t="s">
        <v>2624</v>
      </c>
      <c r="AL532" s="223" t="s">
        <v>2624</v>
      </c>
      <c r="AM532" s="223" t="s">
        <v>2624</v>
      </c>
      <c r="AN532" s="223" t="s">
        <v>2624</v>
      </c>
      <c r="AO532" s="223" t="s">
        <v>2624</v>
      </c>
      <c r="AP532" s="223" t="s">
        <v>2624</v>
      </c>
      <c r="AQ532" s="223" t="s">
        <v>2624</v>
      </c>
      <c r="AR532" s="223" t="s">
        <v>2624</v>
      </c>
      <c r="AS532" s="223" t="s">
        <v>2624</v>
      </c>
      <c r="AT532" s="223" t="s">
        <v>2624</v>
      </c>
      <c r="AU532" s="223" t="s">
        <v>2624</v>
      </c>
    </row>
    <row r="533" spans="2:47" ht="21" hidden="1">
      <c r="B533" s="215" t="s">
        <v>4267</v>
      </c>
      <c r="C533" s="216" t="s">
        <v>4268</v>
      </c>
      <c r="D533" s="216" t="s">
        <v>2619</v>
      </c>
      <c r="E533" s="216" t="s">
        <v>2619</v>
      </c>
      <c r="F533" s="216" t="s">
        <v>2636</v>
      </c>
      <c r="G533" s="216" t="s">
        <v>4269</v>
      </c>
      <c r="H533" s="216" t="s">
        <v>2619</v>
      </c>
      <c r="I533" s="216" t="s">
        <v>2623</v>
      </c>
      <c r="J533" s="219">
        <v>121.691</v>
      </c>
      <c r="K533" s="219">
        <v>122.035</v>
      </c>
      <c r="L533" s="219">
        <v>122.857</v>
      </c>
      <c r="M533" s="219">
        <v>127.664</v>
      </c>
      <c r="N533" s="219">
        <v>138.96</v>
      </c>
      <c r="O533" s="219">
        <v>141.767</v>
      </c>
      <c r="P533" s="219">
        <v>138.21100000000001</v>
      </c>
      <c r="Q533" s="219">
        <v>138.69300000000001</v>
      </c>
      <c r="R533" s="219">
        <v>156.434</v>
      </c>
      <c r="S533" s="217">
        <v>167.1</v>
      </c>
      <c r="T533" s="218">
        <v>169.5</v>
      </c>
      <c r="U533" s="218">
        <v>174.3</v>
      </c>
      <c r="V533" s="218">
        <v>180.5</v>
      </c>
      <c r="W533" s="218">
        <v>186.9</v>
      </c>
      <c r="X533" s="218">
        <v>192.8</v>
      </c>
      <c r="Y533" s="219" t="s">
        <v>2624</v>
      </c>
      <c r="Z533" s="219" t="s">
        <v>2624</v>
      </c>
      <c r="AA533" s="219" t="s">
        <v>2624</v>
      </c>
      <c r="AB533" s="219" t="s">
        <v>2624</v>
      </c>
      <c r="AC533" s="219" t="s">
        <v>2624</v>
      </c>
      <c r="AD533" s="219" t="s">
        <v>2624</v>
      </c>
      <c r="AE533" s="219" t="s">
        <v>2624</v>
      </c>
      <c r="AF533" s="219" t="s">
        <v>2624</v>
      </c>
      <c r="AG533" s="219" t="s">
        <v>2624</v>
      </c>
      <c r="AH533" s="219" t="s">
        <v>2624</v>
      </c>
      <c r="AI533" s="219" t="s">
        <v>2624</v>
      </c>
      <c r="AJ533" s="219" t="s">
        <v>2624</v>
      </c>
      <c r="AK533" s="219" t="s">
        <v>2624</v>
      </c>
      <c r="AL533" s="219" t="s">
        <v>2624</v>
      </c>
      <c r="AM533" s="219" t="s">
        <v>2624</v>
      </c>
      <c r="AN533" s="219" t="s">
        <v>2624</v>
      </c>
      <c r="AO533" s="219" t="s">
        <v>2624</v>
      </c>
      <c r="AP533" s="219" t="s">
        <v>2624</v>
      </c>
      <c r="AQ533" s="219" t="s">
        <v>2624</v>
      </c>
      <c r="AR533" s="219" t="s">
        <v>2624</v>
      </c>
      <c r="AS533" s="219" t="s">
        <v>2624</v>
      </c>
      <c r="AT533" s="219" t="s">
        <v>2624</v>
      </c>
      <c r="AU533" s="219" t="s">
        <v>2624</v>
      </c>
    </row>
    <row r="534" spans="2:47" ht="94.5" hidden="1">
      <c r="B534" s="220" t="s">
        <v>4270</v>
      </c>
      <c r="C534" s="221" t="s">
        <v>4271</v>
      </c>
      <c r="D534" s="221" t="s">
        <v>2619</v>
      </c>
      <c r="E534" s="221" t="s">
        <v>2619</v>
      </c>
      <c r="F534" s="221" t="s">
        <v>3650</v>
      </c>
      <c r="G534" s="221" t="s">
        <v>4272</v>
      </c>
      <c r="H534" s="221" t="s">
        <v>2619</v>
      </c>
      <c r="I534" s="221" t="s">
        <v>2623</v>
      </c>
      <c r="J534" s="223">
        <v>1.218</v>
      </c>
      <c r="K534" s="223">
        <v>0.28299999999999997</v>
      </c>
      <c r="L534" s="223">
        <v>0.67300000000000004</v>
      </c>
      <c r="M534" s="223">
        <v>3.9129999999999998</v>
      </c>
      <c r="N534" s="223">
        <v>8.8490000000000002</v>
      </c>
      <c r="O534" s="223">
        <v>2.0190000000000001</v>
      </c>
      <c r="P534" s="223">
        <v>-2.508</v>
      </c>
      <c r="Q534" s="223">
        <v>0.34799999999999998</v>
      </c>
      <c r="R534" s="223">
        <v>12.792</v>
      </c>
      <c r="S534" s="222">
        <v>6.8</v>
      </c>
      <c r="T534" s="218">
        <v>1.4</v>
      </c>
      <c r="U534" s="218">
        <v>2.8</v>
      </c>
      <c r="V534" s="218">
        <v>3.5</v>
      </c>
      <c r="W534" s="218">
        <v>3.6</v>
      </c>
      <c r="X534" s="218">
        <v>3.2</v>
      </c>
      <c r="Y534" s="223" t="s">
        <v>2624</v>
      </c>
      <c r="Z534" s="223" t="s">
        <v>2624</v>
      </c>
      <c r="AA534" s="223" t="s">
        <v>2624</v>
      </c>
      <c r="AB534" s="223" t="s">
        <v>2624</v>
      </c>
      <c r="AC534" s="223" t="s">
        <v>2624</v>
      </c>
      <c r="AD534" s="223" t="s">
        <v>2624</v>
      </c>
      <c r="AE534" s="223" t="s">
        <v>2624</v>
      </c>
      <c r="AF534" s="223" t="s">
        <v>2624</v>
      </c>
      <c r="AG534" s="223" t="s">
        <v>2624</v>
      </c>
      <c r="AH534" s="223" t="s">
        <v>2624</v>
      </c>
      <c r="AI534" s="223" t="s">
        <v>2624</v>
      </c>
      <c r="AJ534" s="223" t="s">
        <v>2624</v>
      </c>
      <c r="AK534" s="223" t="s">
        <v>2624</v>
      </c>
      <c r="AL534" s="223" t="s">
        <v>2624</v>
      </c>
      <c r="AM534" s="223" t="s">
        <v>2624</v>
      </c>
      <c r="AN534" s="223" t="s">
        <v>2624</v>
      </c>
      <c r="AO534" s="223" t="s">
        <v>2624</v>
      </c>
      <c r="AP534" s="223" t="s">
        <v>2624</v>
      </c>
      <c r="AQ534" s="223" t="s">
        <v>2624</v>
      </c>
      <c r="AR534" s="223" t="s">
        <v>2624</v>
      </c>
      <c r="AS534" s="223" t="s">
        <v>2624</v>
      </c>
      <c r="AT534" s="223" t="s">
        <v>2624</v>
      </c>
      <c r="AU534" s="223" t="s">
        <v>2624</v>
      </c>
    </row>
    <row r="535" spans="2:47" ht="31.5" hidden="1">
      <c r="B535" s="215" t="s">
        <v>4273</v>
      </c>
      <c r="C535" s="216" t="s">
        <v>4274</v>
      </c>
      <c r="D535" s="216" t="s">
        <v>2619</v>
      </c>
      <c r="E535" s="216" t="s">
        <v>2619</v>
      </c>
      <c r="F535" s="216" t="s">
        <v>2895</v>
      </c>
      <c r="G535" s="216" t="s">
        <v>4275</v>
      </c>
      <c r="H535" s="216" t="s">
        <v>2619</v>
      </c>
      <c r="I535" s="216" t="s">
        <v>2623</v>
      </c>
      <c r="J535" s="219">
        <v>46.66</v>
      </c>
      <c r="K535" s="219">
        <v>42.783000000000001</v>
      </c>
      <c r="L535" s="219">
        <v>36.143000000000001</v>
      </c>
      <c r="M535" s="219">
        <v>33.470999999999997</v>
      </c>
      <c r="N535" s="219">
        <v>36.186999999999998</v>
      </c>
      <c r="O535" s="219">
        <v>37.276000000000003</v>
      </c>
      <c r="P535" s="219">
        <v>36.481000000000002</v>
      </c>
      <c r="Q535" s="219">
        <v>32.673999999999999</v>
      </c>
      <c r="R535" s="219">
        <v>38.457000000000001</v>
      </c>
      <c r="S535" s="217">
        <v>47.8</v>
      </c>
      <c r="T535" s="218">
        <v>44.5</v>
      </c>
      <c r="U535" s="218">
        <v>45</v>
      </c>
      <c r="V535" s="218">
        <v>44.8</v>
      </c>
      <c r="W535" s="218">
        <v>45.4</v>
      </c>
      <c r="X535" s="218">
        <v>46.4</v>
      </c>
      <c r="Y535" s="218">
        <v>47.1</v>
      </c>
      <c r="Z535" s="218">
        <v>48</v>
      </c>
      <c r="AA535" s="218">
        <v>48.9</v>
      </c>
      <c r="AB535" s="218">
        <v>49.9</v>
      </c>
      <c r="AC535" s="218">
        <v>51</v>
      </c>
      <c r="AD535" s="218">
        <v>52.1</v>
      </c>
      <c r="AE535" s="218">
        <v>53.3</v>
      </c>
      <c r="AF535" s="218">
        <v>54.4</v>
      </c>
      <c r="AG535" s="218">
        <v>55.5</v>
      </c>
      <c r="AH535" s="218">
        <v>56.5</v>
      </c>
      <c r="AI535" s="218">
        <v>57.5</v>
      </c>
      <c r="AJ535" s="218">
        <v>58.4</v>
      </c>
      <c r="AK535" s="218">
        <v>59.4</v>
      </c>
      <c r="AL535" s="218">
        <v>60.3</v>
      </c>
      <c r="AM535" s="218">
        <v>61.2</v>
      </c>
      <c r="AN535" s="218">
        <v>62.1</v>
      </c>
      <c r="AO535" s="218">
        <v>63</v>
      </c>
      <c r="AP535" s="218">
        <v>64</v>
      </c>
      <c r="AQ535" s="218">
        <v>65</v>
      </c>
      <c r="AR535" s="218">
        <v>66.2</v>
      </c>
      <c r="AS535" s="218">
        <v>67.599999999999994</v>
      </c>
      <c r="AT535" s="218">
        <v>69.099999999999994</v>
      </c>
      <c r="AU535" s="218">
        <v>70.900000000000006</v>
      </c>
    </row>
    <row r="536" spans="2:47" ht="31.5" hidden="1">
      <c r="B536" s="220" t="s">
        <v>4276</v>
      </c>
      <c r="C536" s="221" t="s">
        <v>4277</v>
      </c>
      <c r="D536" s="221" t="s">
        <v>2619</v>
      </c>
      <c r="E536" s="221" t="s">
        <v>2619</v>
      </c>
      <c r="F536" s="221" t="s">
        <v>2895</v>
      </c>
      <c r="G536" s="221" t="s">
        <v>4278</v>
      </c>
      <c r="H536" s="221" t="s">
        <v>2619</v>
      </c>
      <c r="I536" s="221" t="s">
        <v>2623</v>
      </c>
      <c r="J536" s="223">
        <v>1.64</v>
      </c>
      <c r="K536" s="223">
        <v>1.2629999999999999</v>
      </c>
      <c r="L536" s="223">
        <v>2.113</v>
      </c>
      <c r="M536" s="223">
        <v>5.1749999999999998</v>
      </c>
      <c r="N536" s="223">
        <v>8.8569999999999993</v>
      </c>
      <c r="O536" s="223">
        <v>1.7130000000000001</v>
      </c>
      <c r="P536" s="223">
        <v>-1.909</v>
      </c>
      <c r="Q536" s="223">
        <v>-3.1280000000000001</v>
      </c>
      <c r="R536" s="223">
        <v>10.061999999999999</v>
      </c>
      <c r="S536" s="222">
        <v>5.5</v>
      </c>
      <c r="T536" s="218">
        <v>1.8</v>
      </c>
      <c r="U536" s="218">
        <v>3.2</v>
      </c>
      <c r="V536" s="218">
        <v>3.9</v>
      </c>
      <c r="W536" s="218">
        <v>3.8</v>
      </c>
      <c r="X536" s="218">
        <v>3.3</v>
      </c>
      <c r="Y536" s="218">
        <v>3.7</v>
      </c>
      <c r="Z536" s="218">
        <v>4</v>
      </c>
      <c r="AA536" s="218">
        <v>4.0999999999999996</v>
      </c>
      <c r="AB536" s="218">
        <v>4.0999999999999996</v>
      </c>
      <c r="AC536" s="218">
        <v>4.0999999999999996</v>
      </c>
      <c r="AD536" s="218">
        <v>4</v>
      </c>
      <c r="AE536" s="218">
        <v>3.9</v>
      </c>
      <c r="AF536" s="218">
        <v>3.7</v>
      </c>
      <c r="AG536" s="218">
        <v>3.5</v>
      </c>
      <c r="AH536" s="218">
        <v>3.4</v>
      </c>
      <c r="AI536" s="218">
        <v>3.2</v>
      </c>
      <c r="AJ536" s="218">
        <v>3.1</v>
      </c>
      <c r="AK536" s="218">
        <v>2.9</v>
      </c>
      <c r="AL536" s="218">
        <v>2.8</v>
      </c>
      <c r="AM536" s="218">
        <v>2.8</v>
      </c>
      <c r="AN536" s="218">
        <v>2.7</v>
      </c>
      <c r="AO536" s="218">
        <v>2.7</v>
      </c>
      <c r="AP536" s="218">
        <v>2.8</v>
      </c>
      <c r="AQ536" s="218">
        <v>2.9</v>
      </c>
      <c r="AR536" s="218">
        <v>3</v>
      </c>
      <c r="AS536" s="218">
        <v>3.2</v>
      </c>
      <c r="AT536" s="218">
        <v>3.4</v>
      </c>
      <c r="AU536" s="218">
        <v>3.6</v>
      </c>
    </row>
    <row r="537" spans="2:47" ht="52.5" hidden="1">
      <c r="B537" s="215" t="s">
        <v>4279</v>
      </c>
      <c r="C537" s="216" t="s">
        <v>4280</v>
      </c>
      <c r="D537" s="216" t="s">
        <v>2619</v>
      </c>
      <c r="E537" s="216" t="s">
        <v>2619</v>
      </c>
      <c r="F537" s="216" t="s">
        <v>3008</v>
      </c>
      <c r="G537" s="216" t="s">
        <v>4281</v>
      </c>
      <c r="H537" s="216" t="s">
        <v>2619</v>
      </c>
      <c r="I537" s="216" t="s">
        <v>2623</v>
      </c>
      <c r="J537" s="219">
        <v>83.072999999999993</v>
      </c>
      <c r="K537" s="219">
        <v>82.07</v>
      </c>
      <c r="L537" s="219">
        <v>79.040000000000006</v>
      </c>
      <c r="M537" s="219">
        <v>77.906999999999996</v>
      </c>
      <c r="N537" s="219">
        <v>78.683999999999997</v>
      </c>
      <c r="O537" s="219">
        <v>79.507000000000005</v>
      </c>
      <c r="P537" s="219">
        <v>78.489999999999995</v>
      </c>
      <c r="Q537" s="219">
        <v>80.748000000000005</v>
      </c>
      <c r="R537" s="219">
        <v>82.194999999999993</v>
      </c>
      <c r="S537" s="217">
        <v>83.7</v>
      </c>
      <c r="T537" s="218">
        <v>81</v>
      </c>
      <c r="U537" s="218">
        <v>81.099999999999994</v>
      </c>
      <c r="V537" s="218">
        <v>81.599999999999994</v>
      </c>
      <c r="W537" s="218">
        <v>81.8</v>
      </c>
      <c r="X537" s="218">
        <v>81.8</v>
      </c>
      <c r="Y537" s="219" t="s">
        <v>2624</v>
      </c>
      <c r="Z537" s="219" t="s">
        <v>2624</v>
      </c>
      <c r="AA537" s="219" t="s">
        <v>2624</v>
      </c>
      <c r="AB537" s="219" t="s">
        <v>2624</v>
      </c>
      <c r="AC537" s="219" t="s">
        <v>2624</v>
      </c>
      <c r="AD537" s="219" t="s">
        <v>2624</v>
      </c>
      <c r="AE537" s="219" t="s">
        <v>2624</v>
      </c>
      <c r="AF537" s="219" t="s">
        <v>2624</v>
      </c>
      <c r="AG537" s="219" t="s">
        <v>2624</v>
      </c>
      <c r="AH537" s="219" t="s">
        <v>2624</v>
      </c>
      <c r="AI537" s="219" t="s">
        <v>2624</v>
      </c>
      <c r="AJ537" s="219" t="s">
        <v>2624</v>
      </c>
      <c r="AK537" s="219" t="s">
        <v>2624</v>
      </c>
      <c r="AL537" s="219" t="s">
        <v>2624</v>
      </c>
      <c r="AM537" s="219" t="s">
        <v>2624</v>
      </c>
      <c r="AN537" s="219" t="s">
        <v>2624</v>
      </c>
      <c r="AO537" s="219" t="s">
        <v>2624</v>
      </c>
      <c r="AP537" s="219" t="s">
        <v>2624</v>
      </c>
      <c r="AQ537" s="219" t="s">
        <v>2624</v>
      </c>
      <c r="AR537" s="219" t="s">
        <v>2624</v>
      </c>
      <c r="AS537" s="219" t="s">
        <v>2624</v>
      </c>
      <c r="AT537" s="219" t="s">
        <v>2624</v>
      </c>
      <c r="AU537" s="219" t="s">
        <v>2624</v>
      </c>
    </row>
    <row r="538" spans="2:47" ht="52.5" hidden="1">
      <c r="B538" s="220" t="s">
        <v>4282</v>
      </c>
      <c r="C538" s="221" t="s">
        <v>4283</v>
      </c>
      <c r="D538" s="221" t="s">
        <v>2619</v>
      </c>
      <c r="E538" s="221" t="s">
        <v>2619</v>
      </c>
      <c r="F538" s="221" t="s">
        <v>3008</v>
      </c>
      <c r="G538" s="221" t="s">
        <v>4284</v>
      </c>
      <c r="H538" s="221" t="s">
        <v>2619</v>
      </c>
      <c r="I538" s="221" t="s">
        <v>2623</v>
      </c>
      <c r="J538" s="223">
        <v>0.54900000000000004</v>
      </c>
      <c r="K538" s="223">
        <v>0.34799999999999998</v>
      </c>
      <c r="L538" s="223">
        <v>0.30399999999999999</v>
      </c>
      <c r="M538" s="223">
        <v>0.30499999999999999</v>
      </c>
      <c r="N538" s="223">
        <v>0.32900000000000001</v>
      </c>
      <c r="O538" s="223">
        <v>0.28399999999999997</v>
      </c>
      <c r="P538" s="223">
        <v>0.77800000000000002</v>
      </c>
      <c r="Q538" s="223">
        <v>0.82</v>
      </c>
      <c r="R538" s="223">
        <v>1.0669999999999999</v>
      </c>
      <c r="S538" s="222">
        <v>1</v>
      </c>
      <c r="T538" s="218">
        <v>0.4</v>
      </c>
      <c r="U538" s="218">
        <v>0.5</v>
      </c>
      <c r="V538" s="218">
        <v>0.7</v>
      </c>
      <c r="W538" s="218">
        <v>0.5</v>
      </c>
      <c r="X538" s="218">
        <v>0.5</v>
      </c>
      <c r="Y538" s="223" t="s">
        <v>2624</v>
      </c>
      <c r="Z538" s="223" t="s">
        <v>2624</v>
      </c>
      <c r="AA538" s="223" t="s">
        <v>2624</v>
      </c>
      <c r="AB538" s="223" t="s">
        <v>2624</v>
      </c>
      <c r="AC538" s="223" t="s">
        <v>2624</v>
      </c>
      <c r="AD538" s="223" t="s">
        <v>2624</v>
      </c>
      <c r="AE538" s="223" t="s">
        <v>2624</v>
      </c>
      <c r="AF538" s="223" t="s">
        <v>2624</v>
      </c>
      <c r="AG538" s="223" t="s">
        <v>2624</v>
      </c>
      <c r="AH538" s="223" t="s">
        <v>2624</v>
      </c>
      <c r="AI538" s="223" t="s">
        <v>2624</v>
      </c>
      <c r="AJ538" s="223" t="s">
        <v>2624</v>
      </c>
      <c r="AK538" s="223" t="s">
        <v>2624</v>
      </c>
      <c r="AL538" s="223" t="s">
        <v>2624</v>
      </c>
      <c r="AM538" s="223" t="s">
        <v>2624</v>
      </c>
      <c r="AN538" s="223" t="s">
        <v>2624</v>
      </c>
      <c r="AO538" s="223" t="s">
        <v>2624</v>
      </c>
      <c r="AP538" s="223" t="s">
        <v>2624</v>
      </c>
      <c r="AQ538" s="223" t="s">
        <v>2624</v>
      </c>
      <c r="AR538" s="223" t="s">
        <v>2624</v>
      </c>
      <c r="AS538" s="223" t="s">
        <v>2624</v>
      </c>
      <c r="AT538" s="223" t="s">
        <v>2624</v>
      </c>
      <c r="AU538" s="223" t="s">
        <v>2624</v>
      </c>
    </row>
    <row r="539" spans="2:47" ht="126" hidden="1">
      <c r="B539" s="215" t="s">
        <v>4285</v>
      </c>
      <c r="C539" s="216" t="s">
        <v>4286</v>
      </c>
      <c r="D539" s="216" t="s">
        <v>2834</v>
      </c>
      <c r="E539" s="216" t="s">
        <v>2784</v>
      </c>
      <c r="F539" s="216" t="s">
        <v>3090</v>
      </c>
      <c r="G539" s="216" t="s">
        <v>4287</v>
      </c>
      <c r="H539" s="216" t="s">
        <v>3273</v>
      </c>
      <c r="I539" s="216" t="s">
        <v>2623</v>
      </c>
      <c r="J539" s="219">
        <v>7.5179999999999998</v>
      </c>
      <c r="K539" s="219">
        <v>5.1593999999999998</v>
      </c>
      <c r="L539" s="219">
        <v>4.4546000000000001</v>
      </c>
      <c r="M539" s="219">
        <v>4.5671000000000008</v>
      </c>
      <c r="N539" s="219">
        <v>5.3369</v>
      </c>
      <c r="O539" s="219">
        <v>4.9018999999999995</v>
      </c>
      <c r="P539" s="219">
        <v>12.856</v>
      </c>
      <c r="Q539" s="219">
        <v>13.4869</v>
      </c>
      <c r="R539" s="219">
        <v>19.328200000000002</v>
      </c>
      <c r="S539" s="217">
        <v>17.011099999999999</v>
      </c>
      <c r="T539" s="218">
        <v>7.2781000000000002</v>
      </c>
      <c r="U539" s="218">
        <v>9.2874999999999996</v>
      </c>
      <c r="V539" s="218">
        <v>15.392799999999999</v>
      </c>
      <c r="W539" s="218">
        <v>11.729700000000001</v>
      </c>
      <c r="X539" s="218">
        <v>10.099399999999999</v>
      </c>
      <c r="Y539" s="219" t="s">
        <v>2624</v>
      </c>
      <c r="Z539" s="219" t="s">
        <v>2624</v>
      </c>
      <c r="AA539" s="219" t="s">
        <v>2624</v>
      </c>
      <c r="AB539" s="219" t="s">
        <v>2624</v>
      </c>
      <c r="AC539" s="219" t="s">
        <v>2624</v>
      </c>
      <c r="AD539" s="219" t="s">
        <v>2624</v>
      </c>
      <c r="AE539" s="219" t="s">
        <v>2624</v>
      </c>
      <c r="AF539" s="219" t="s">
        <v>2624</v>
      </c>
      <c r="AG539" s="219" t="s">
        <v>2624</v>
      </c>
      <c r="AH539" s="219" t="s">
        <v>2624</v>
      </c>
      <c r="AI539" s="219" t="s">
        <v>2624</v>
      </c>
      <c r="AJ539" s="219" t="s">
        <v>2624</v>
      </c>
      <c r="AK539" s="219" t="s">
        <v>2624</v>
      </c>
      <c r="AL539" s="219" t="s">
        <v>2624</v>
      </c>
      <c r="AM539" s="219" t="s">
        <v>2624</v>
      </c>
      <c r="AN539" s="219" t="s">
        <v>2624</v>
      </c>
      <c r="AO539" s="219" t="s">
        <v>2624</v>
      </c>
      <c r="AP539" s="219" t="s">
        <v>2624</v>
      </c>
      <c r="AQ539" s="219" t="s">
        <v>2624</v>
      </c>
      <c r="AR539" s="219" t="s">
        <v>2624</v>
      </c>
      <c r="AS539" s="219" t="s">
        <v>2624</v>
      </c>
      <c r="AT539" s="219" t="s">
        <v>2624</v>
      </c>
      <c r="AU539" s="219" t="s">
        <v>2624</v>
      </c>
    </row>
    <row r="540" spans="2:47" ht="126" hidden="1">
      <c r="B540" s="220" t="s">
        <v>4288</v>
      </c>
      <c r="C540" s="221" t="s">
        <v>4289</v>
      </c>
      <c r="D540" s="221" t="s">
        <v>2834</v>
      </c>
      <c r="E540" s="221" t="s">
        <v>2784</v>
      </c>
      <c r="F540" s="221" t="s">
        <v>3090</v>
      </c>
      <c r="G540" s="221" t="s">
        <v>4290</v>
      </c>
      <c r="H540" s="221" t="s">
        <v>3273</v>
      </c>
      <c r="I540" s="221" t="s">
        <v>2623</v>
      </c>
      <c r="J540" s="223">
        <v>28.982299999999999</v>
      </c>
      <c r="K540" s="223">
        <v>28.232800000000001</v>
      </c>
      <c r="L540" s="223">
        <v>25.101500000000001</v>
      </c>
      <c r="M540" s="223">
        <v>26.472799999999999</v>
      </c>
      <c r="N540" s="223">
        <v>29.472200000000001</v>
      </c>
      <c r="O540" s="223">
        <v>34.822199999999995</v>
      </c>
      <c r="P540" s="223">
        <v>41.3718</v>
      </c>
      <c r="Q540" s="223">
        <v>37.945699999999995</v>
      </c>
      <c r="R540" s="223">
        <v>48.262500000000003</v>
      </c>
      <c r="S540" s="222">
        <v>45.853800000000007</v>
      </c>
      <c r="T540" s="218">
        <v>28.660799999999998</v>
      </c>
      <c r="U540" s="218">
        <v>33.983800000000002</v>
      </c>
      <c r="V540" s="218">
        <v>39.202599999999997</v>
      </c>
      <c r="W540" s="218">
        <v>37.773400000000002</v>
      </c>
      <c r="X540" s="218">
        <v>39.864300000000007</v>
      </c>
      <c r="Y540" s="223" t="s">
        <v>2624</v>
      </c>
      <c r="Z540" s="223" t="s">
        <v>2624</v>
      </c>
      <c r="AA540" s="223" t="s">
        <v>2624</v>
      </c>
      <c r="AB540" s="223" t="s">
        <v>2624</v>
      </c>
      <c r="AC540" s="223" t="s">
        <v>2624</v>
      </c>
      <c r="AD540" s="223" t="s">
        <v>2624</v>
      </c>
      <c r="AE540" s="223" t="s">
        <v>2624</v>
      </c>
      <c r="AF540" s="223" t="s">
        <v>2624</v>
      </c>
      <c r="AG540" s="223" t="s">
        <v>2624</v>
      </c>
      <c r="AH540" s="223" t="s">
        <v>2624</v>
      </c>
      <c r="AI540" s="223" t="s">
        <v>2624</v>
      </c>
      <c r="AJ540" s="223" t="s">
        <v>2624</v>
      </c>
      <c r="AK540" s="223" t="s">
        <v>2624</v>
      </c>
      <c r="AL540" s="223" t="s">
        <v>2624</v>
      </c>
      <c r="AM540" s="223" t="s">
        <v>2624</v>
      </c>
      <c r="AN540" s="223" t="s">
        <v>2624</v>
      </c>
      <c r="AO540" s="223" t="s">
        <v>2624</v>
      </c>
      <c r="AP540" s="223" t="s">
        <v>2624</v>
      </c>
      <c r="AQ540" s="223" t="s">
        <v>2624</v>
      </c>
      <c r="AR540" s="223" t="s">
        <v>2624</v>
      </c>
      <c r="AS540" s="223" t="s">
        <v>2624</v>
      </c>
      <c r="AT540" s="223" t="s">
        <v>2624</v>
      </c>
      <c r="AU540" s="223" t="s">
        <v>2624</v>
      </c>
    </row>
    <row r="541" spans="2:47" ht="126" hidden="1">
      <c r="B541" s="215" t="s">
        <v>4291</v>
      </c>
      <c r="C541" s="216" t="s">
        <v>4292</v>
      </c>
      <c r="D541" s="216" t="s">
        <v>2834</v>
      </c>
      <c r="E541" s="216" t="s">
        <v>2784</v>
      </c>
      <c r="F541" s="216" t="s">
        <v>3090</v>
      </c>
      <c r="G541" s="216" t="s">
        <v>4293</v>
      </c>
      <c r="H541" s="216" t="s">
        <v>3273</v>
      </c>
      <c r="I541" s="216" t="s">
        <v>2623</v>
      </c>
      <c r="J541" s="219">
        <v>-21.464300000000001</v>
      </c>
      <c r="K541" s="219">
        <v>-23.073400000000003</v>
      </c>
      <c r="L541" s="219">
        <v>-20.646900000000002</v>
      </c>
      <c r="M541" s="219">
        <v>-21.9057</v>
      </c>
      <c r="N541" s="219">
        <v>-24.135300000000001</v>
      </c>
      <c r="O541" s="219">
        <v>-29.920300000000001</v>
      </c>
      <c r="P541" s="219">
        <v>-28.515799999999999</v>
      </c>
      <c r="Q541" s="219">
        <v>-24.4588</v>
      </c>
      <c r="R541" s="219">
        <v>-28.9343</v>
      </c>
      <c r="S541" s="217">
        <v>-28.842700000000001</v>
      </c>
      <c r="T541" s="218">
        <v>-21.3828</v>
      </c>
      <c r="U541" s="218">
        <v>-24.696300000000001</v>
      </c>
      <c r="V541" s="218">
        <v>-23.809900000000003</v>
      </c>
      <c r="W541" s="218">
        <v>-26.043599999999998</v>
      </c>
      <c r="X541" s="218">
        <v>-29.764900000000001</v>
      </c>
      <c r="Y541" s="219" t="s">
        <v>2624</v>
      </c>
      <c r="Z541" s="219" t="s">
        <v>2624</v>
      </c>
      <c r="AA541" s="219" t="s">
        <v>2624</v>
      </c>
      <c r="AB541" s="219" t="s">
        <v>2624</v>
      </c>
      <c r="AC541" s="219" t="s">
        <v>2624</v>
      </c>
      <c r="AD541" s="219" t="s">
        <v>2624</v>
      </c>
      <c r="AE541" s="219" t="s">
        <v>2624</v>
      </c>
      <c r="AF541" s="219" t="s">
        <v>2624</v>
      </c>
      <c r="AG541" s="219" t="s">
        <v>2624</v>
      </c>
      <c r="AH541" s="219" t="s">
        <v>2624</v>
      </c>
      <c r="AI541" s="219" t="s">
        <v>2624</v>
      </c>
      <c r="AJ541" s="219" t="s">
        <v>2624</v>
      </c>
      <c r="AK541" s="219" t="s">
        <v>2624</v>
      </c>
      <c r="AL541" s="219" t="s">
        <v>2624</v>
      </c>
      <c r="AM541" s="219" t="s">
        <v>2624</v>
      </c>
      <c r="AN541" s="219" t="s">
        <v>2624</v>
      </c>
      <c r="AO541" s="219" t="s">
        <v>2624</v>
      </c>
      <c r="AP541" s="219" t="s">
        <v>2624</v>
      </c>
      <c r="AQ541" s="219" t="s">
        <v>2624</v>
      </c>
      <c r="AR541" s="219" t="s">
        <v>2624</v>
      </c>
      <c r="AS541" s="219" t="s">
        <v>2624</v>
      </c>
      <c r="AT541" s="219" t="s">
        <v>2624</v>
      </c>
      <c r="AU541" s="219" t="s">
        <v>2624</v>
      </c>
    </row>
    <row r="542" spans="2:47" ht="31.5" hidden="1">
      <c r="B542" s="220" t="s">
        <v>4294</v>
      </c>
      <c r="C542" s="221" t="s">
        <v>4295</v>
      </c>
      <c r="D542" s="221" t="s">
        <v>2834</v>
      </c>
      <c r="E542" s="221" t="s">
        <v>2784</v>
      </c>
      <c r="F542" s="221" t="s">
        <v>2620</v>
      </c>
      <c r="G542" s="221" t="s">
        <v>4296</v>
      </c>
      <c r="H542" s="221" t="s">
        <v>2619</v>
      </c>
      <c r="I542" s="221" t="s">
        <v>2623</v>
      </c>
      <c r="J542" s="222">
        <v>0</v>
      </c>
      <c r="K542" s="222">
        <v>0</v>
      </c>
      <c r="L542" s="222">
        <v>0</v>
      </c>
      <c r="M542" s="222">
        <v>0</v>
      </c>
      <c r="N542" s="222">
        <v>0</v>
      </c>
      <c r="O542" s="222">
        <v>0</v>
      </c>
      <c r="P542" s="222">
        <v>0</v>
      </c>
      <c r="Q542" s="222">
        <v>0</v>
      </c>
      <c r="R542" s="222">
        <v>0</v>
      </c>
      <c r="S542" s="222">
        <v>0</v>
      </c>
      <c r="T542" s="218">
        <v>0</v>
      </c>
      <c r="U542" s="218">
        <v>0</v>
      </c>
      <c r="V542" s="218">
        <v>0</v>
      </c>
      <c r="W542" s="218">
        <v>0</v>
      </c>
      <c r="X542" s="218">
        <v>0</v>
      </c>
      <c r="Y542" s="223" t="s">
        <v>2624</v>
      </c>
      <c r="Z542" s="223" t="s">
        <v>2624</v>
      </c>
      <c r="AA542" s="223" t="s">
        <v>2624</v>
      </c>
      <c r="AB542" s="223" t="s">
        <v>2624</v>
      </c>
      <c r="AC542" s="223" t="s">
        <v>2624</v>
      </c>
      <c r="AD542" s="223" t="s">
        <v>2624</v>
      </c>
      <c r="AE542" s="223" t="s">
        <v>2624</v>
      </c>
      <c r="AF542" s="223" t="s">
        <v>2624</v>
      </c>
      <c r="AG542" s="223" t="s">
        <v>2624</v>
      </c>
      <c r="AH542" s="223" t="s">
        <v>2624</v>
      </c>
      <c r="AI542" s="223" t="s">
        <v>2624</v>
      </c>
      <c r="AJ542" s="223" t="s">
        <v>2624</v>
      </c>
      <c r="AK542" s="223" t="s">
        <v>2624</v>
      </c>
      <c r="AL542" s="223" t="s">
        <v>2624</v>
      </c>
      <c r="AM542" s="223" t="s">
        <v>2624</v>
      </c>
      <c r="AN542" s="223" t="s">
        <v>2624</v>
      </c>
      <c r="AO542" s="223" t="s">
        <v>2624</v>
      </c>
      <c r="AP542" s="223" t="s">
        <v>2624</v>
      </c>
      <c r="AQ542" s="223" t="s">
        <v>2624</v>
      </c>
      <c r="AR542" s="223" t="s">
        <v>2624</v>
      </c>
      <c r="AS542" s="223" t="s">
        <v>2624</v>
      </c>
      <c r="AT542" s="223" t="s">
        <v>2624</v>
      </c>
      <c r="AU542" s="223" t="s">
        <v>2624</v>
      </c>
    </row>
    <row r="543" spans="2:47" ht="31.5" hidden="1">
      <c r="B543" s="215" t="s">
        <v>4297</v>
      </c>
      <c r="C543" s="216" t="s">
        <v>4298</v>
      </c>
      <c r="D543" s="216" t="s">
        <v>2834</v>
      </c>
      <c r="E543" s="216" t="s">
        <v>2784</v>
      </c>
      <c r="F543" s="216" t="s">
        <v>2620</v>
      </c>
      <c r="G543" s="216" t="s">
        <v>4299</v>
      </c>
      <c r="H543" s="216" t="s">
        <v>2619</v>
      </c>
      <c r="I543" s="216" t="s">
        <v>2623</v>
      </c>
      <c r="J543" s="217">
        <v>0</v>
      </c>
      <c r="K543" s="217">
        <v>0</v>
      </c>
      <c r="L543" s="217">
        <v>0</v>
      </c>
      <c r="M543" s="217">
        <v>0</v>
      </c>
      <c r="N543" s="217">
        <v>0</v>
      </c>
      <c r="O543" s="217">
        <v>0</v>
      </c>
      <c r="P543" s="217">
        <v>0</v>
      </c>
      <c r="Q543" s="217">
        <v>0</v>
      </c>
      <c r="R543" s="217">
        <v>0</v>
      </c>
      <c r="S543" s="217">
        <v>0</v>
      </c>
      <c r="T543" s="218">
        <v>0</v>
      </c>
      <c r="U543" s="218">
        <v>0</v>
      </c>
      <c r="V543" s="218">
        <v>0</v>
      </c>
      <c r="W543" s="218">
        <v>0</v>
      </c>
      <c r="X543" s="218">
        <v>0</v>
      </c>
      <c r="Y543" s="219" t="s">
        <v>2624</v>
      </c>
      <c r="Z543" s="219" t="s">
        <v>2624</v>
      </c>
      <c r="AA543" s="219" t="s">
        <v>2624</v>
      </c>
      <c r="AB543" s="219" t="s">
        <v>2624</v>
      </c>
      <c r="AC543" s="219" t="s">
        <v>2624</v>
      </c>
      <c r="AD543" s="219" t="s">
        <v>2624</v>
      </c>
      <c r="AE543" s="219" t="s">
        <v>2624</v>
      </c>
      <c r="AF543" s="219" t="s">
        <v>2624</v>
      </c>
      <c r="AG543" s="219" t="s">
        <v>2624</v>
      </c>
      <c r="AH543" s="219" t="s">
        <v>2624</v>
      </c>
      <c r="AI543" s="219" t="s">
        <v>2624</v>
      </c>
      <c r="AJ543" s="219" t="s">
        <v>2624</v>
      </c>
      <c r="AK543" s="219" t="s">
        <v>2624</v>
      </c>
      <c r="AL543" s="219" t="s">
        <v>2624</v>
      </c>
      <c r="AM543" s="219" t="s">
        <v>2624</v>
      </c>
      <c r="AN543" s="219" t="s">
        <v>2624</v>
      </c>
      <c r="AO543" s="219" t="s">
        <v>2624</v>
      </c>
      <c r="AP543" s="219" t="s">
        <v>2624</v>
      </c>
      <c r="AQ543" s="219" t="s">
        <v>2624</v>
      </c>
      <c r="AR543" s="219" t="s">
        <v>2624</v>
      </c>
      <c r="AS543" s="219" t="s">
        <v>2624</v>
      </c>
      <c r="AT543" s="219" t="s">
        <v>2624</v>
      </c>
      <c r="AU543" s="219" t="s">
        <v>2624</v>
      </c>
    </row>
    <row r="544" spans="2:47" ht="52.5" hidden="1">
      <c r="B544" s="220" t="s">
        <v>4300</v>
      </c>
      <c r="C544" s="221" t="s">
        <v>4301</v>
      </c>
      <c r="D544" s="221" t="s">
        <v>2619</v>
      </c>
      <c r="E544" s="221" t="s">
        <v>2619</v>
      </c>
      <c r="F544" s="221" t="s">
        <v>3166</v>
      </c>
      <c r="G544" s="221" t="s">
        <v>4302</v>
      </c>
      <c r="H544" s="221" t="s">
        <v>2619</v>
      </c>
      <c r="I544" s="221" t="s">
        <v>2623</v>
      </c>
      <c r="J544" s="222">
        <v>4.7</v>
      </c>
      <c r="K544" s="222">
        <v>4.9000000000000004</v>
      </c>
      <c r="L544" s="222">
        <v>9.8000000000000007</v>
      </c>
      <c r="M544" s="222">
        <v>5.6</v>
      </c>
      <c r="N544" s="222">
        <v>4.4000000000000004</v>
      </c>
      <c r="O544" s="222">
        <v>4.2</v>
      </c>
      <c r="P544" s="222">
        <v>5.2</v>
      </c>
      <c r="Q544" s="222">
        <v>1.2</v>
      </c>
      <c r="R544" s="222">
        <v>4.2</v>
      </c>
      <c r="S544" s="222">
        <v>8.8000000000000007</v>
      </c>
      <c r="T544" s="218">
        <v>0.9</v>
      </c>
      <c r="U544" s="218">
        <v>1</v>
      </c>
      <c r="V544" s="218">
        <v>3.8</v>
      </c>
      <c r="W544" s="218">
        <v>5.6</v>
      </c>
      <c r="X544" s="218">
        <v>5.9</v>
      </c>
      <c r="Y544" s="223" t="s">
        <v>2624</v>
      </c>
      <c r="Z544" s="223" t="s">
        <v>2624</v>
      </c>
      <c r="AA544" s="223" t="s">
        <v>2624</v>
      </c>
      <c r="AB544" s="223" t="s">
        <v>2624</v>
      </c>
      <c r="AC544" s="223" t="s">
        <v>2624</v>
      </c>
      <c r="AD544" s="223" t="s">
        <v>2624</v>
      </c>
      <c r="AE544" s="223" t="s">
        <v>2624</v>
      </c>
      <c r="AF544" s="223" t="s">
        <v>2624</v>
      </c>
      <c r="AG544" s="223" t="s">
        <v>2624</v>
      </c>
      <c r="AH544" s="223" t="s">
        <v>2624</v>
      </c>
      <c r="AI544" s="223" t="s">
        <v>2624</v>
      </c>
      <c r="AJ544" s="223" t="s">
        <v>2624</v>
      </c>
      <c r="AK544" s="223" t="s">
        <v>2624</v>
      </c>
      <c r="AL544" s="223" t="s">
        <v>2624</v>
      </c>
      <c r="AM544" s="223" t="s">
        <v>2624</v>
      </c>
      <c r="AN544" s="223" t="s">
        <v>2624</v>
      </c>
      <c r="AO544" s="223" t="s">
        <v>2624</v>
      </c>
      <c r="AP544" s="223" t="s">
        <v>2624</v>
      </c>
      <c r="AQ544" s="223" t="s">
        <v>2624</v>
      </c>
      <c r="AR544" s="223" t="s">
        <v>2624</v>
      </c>
      <c r="AS544" s="223" t="s">
        <v>2624</v>
      </c>
      <c r="AT544" s="223" t="s">
        <v>2624</v>
      </c>
      <c r="AU544" s="223" t="s">
        <v>2624</v>
      </c>
    </row>
    <row r="545" spans="2:47" ht="52.5" hidden="1">
      <c r="B545" s="215" t="s">
        <v>4303</v>
      </c>
      <c r="C545" s="216" t="s">
        <v>4304</v>
      </c>
      <c r="D545" s="216" t="s">
        <v>2783</v>
      </c>
      <c r="E545" s="216" t="s">
        <v>2784</v>
      </c>
      <c r="F545" s="216" t="s">
        <v>3166</v>
      </c>
      <c r="G545" s="216" t="s">
        <v>4305</v>
      </c>
      <c r="H545" s="216" t="s">
        <v>2619</v>
      </c>
      <c r="I545" s="216" t="s">
        <v>2623</v>
      </c>
      <c r="J545" s="217">
        <v>2728</v>
      </c>
      <c r="K545" s="217">
        <v>2860</v>
      </c>
      <c r="L545" s="217">
        <v>3141</v>
      </c>
      <c r="M545" s="217">
        <v>3317</v>
      </c>
      <c r="N545" s="217">
        <v>3465</v>
      </c>
      <c r="O545" s="217">
        <v>3611</v>
      </c>
      <c r="P545" s="217">
        <v>3798</v>
      </c>
      <c r="Q545" s="217">
        <v>3843</v>
      </c>
      <c r="R545" s="217">
        <v>4004</v>
      </c>
      <c r="S545" s="217">
        <v>4358</v>
      </c>
      <c r="T545" s="218">
        <v>4398</v>
      </c>
      <c r="U545" s="218">
        <v>4441</v>
      </c>
      <c r="V545" s="218">
        <v>4607</v>
      </c>
      <c r="W545" s="218">
        <v>4866</v>
      </c>
      <c r="X545" s="218">
        <v>5155</v>
      </c>
      <c r="Y545" s="219" t="s">
        <v>2624</v>
      </c>
      <c r="Z545" s="219" t="s">
        <v>2624</v>
      </c>
      <c r="AA545" s="219" t="s">
        <v>2624</v>
      </c>
      <c r="AB545" s="219" t="s">
        <v>2624</v>
      </c>
      <c r="AC545" s="219" t="s">
        <v>2624</v>
      </c>
      <c r="AD545" s="219" t="s">
        <v>2624</v>
      </c>
      <c r="AE545" s="219" t="s">
        <v>2624</v>
      </c>
      <c r="AF545" s="219" t="s">
        <v>2624</v>
      </c>
      <c r="AG545" s="219" t="s">
        <v>2624</v>
      </c>
      <c r="AH545" s="219" t="s">
        <v>2624</v>
      </c>
      <c r="AI545" s="219" t="s">
        <v>2624</v>
      </c>
      <c r="AJ545" s="219" t="s">
        <v>2624</v>
      </c>
      <c r="AK545" s="219" t="s">
        <v>2624</v>
      </c>
      <c r="AL545" s="219" t="s">
        <v>2624</v>
      </c>
      <c r="AM545" s="219" t="s">
        <v>2624</v>
      </c>
      <c r="AN545" s="219" t="s">
        <v>2624</v>
      </c>
      <c r="AO545" s="219" t="s">
        <v>2624</v>
      </c>
      <c r="AP545" s="219" t="s">
        <v>2624</v>
      </c>
      <c r="AQ545" s="219" t="s">
        <v>2624</v>
      </c>
      <c r="AR545" s="219" t="s">
        <v>2624</v>
      </c>
      <c r="AS545" s="219" t="s">
        <v>2624</v>
      </c>
      <c r="AT545" s="219" t="s">
        <v>2624</v>
      </c>
      <c r="AU545" s="219" t="s">
        <v>2624</v>
      </c>
    </row>
    <row r="546" spans="2:47" ht="52.5" hidden="1">
      <c r="B546" s="220" t="s">
        <v>4306</v>
      </c>
      <c r="C546" s="221" t="s">
        <v>4307</v>
      </c>
      <c r="D546" s="221" t="s">
        <v>2834</v>
      </c>
      <c r="E546" s="221" t="s">
        <v>2809</v>
      </c>
      <c r="F546" s="221" t="s">
        <v>3166</v>
      </c>
      <c r="G546" s="221" t="s">
        <v>4308</v>
      </c>
      <c r="H546" s="221" t="s">
        <v>2619</v>
      </c>
      <c r="I546" s="221" t="s">
        <v>2623</v>
      </c>
      <c r="J546" s="222">
        <v>2491</v>
      </c>
      <c r="K546" s="222">
        <v>2717</v>
      </c>
      <c r="L546" s="222">
        <v>2777</v>
      </c>
      <c r="M546" s="222">
        <v>2858</v>
      </c>
      <c r="N546" s="222">
        <v>3063</v>
      </c>
      <c r="O546" s="222">
        <v>3283</v>
      </c>
      <c r="P546" s="222">
        <v>3259</v>
      </c>
      <c r="Q546" s="222">
        <v>3256</v>
      </c>
      <c r="R546" s="222">
        <v>3500</v>
      </c>
      <c r="S546" s="222">
        <v>3358</v>
      </c>
      <c r="T546" s="218">
        <v>3443</v>
      </c>
      <c r="U546" s="218">
        <v>3719</v>
      </c>
      <c r="V546" s="218">
        <v>4056</v>
      </c>
      <c r="W546" s="218">
        <v>4345</v>
      </c>
      <c r="X546" s="218">
        <v>4532</v>
      </c>
      <c r="Y546" s="223" t="s">
        <v>2624</v>
      </c>
      <c r="Z546" s="223" t="s">
        <v>2624</v>
      </c>
      <c r="AA546" s="223" t="s">
        <v>2624</v>
      </c>
      <c r="AB546" s="223" t="s">
        <v>2624</v>
      </c>
      <c r="AC546" s="223" t="s">
        <v>2624</v>
      </c>
      <c r="AD546" s="223" t="s">
        <v>2624</v>
      </c>
      <c r="AE546" s="223" t="s">
        <v>2624</v>
      </c>
      <c r="AF546" s="223" t="s">
        <v>2624</v>
      </c>
      <c r="AG546" s="223" t="s">
        <v>2624</v>
      </c>
      <c r="AH546" s="223" t="s">
        <v>2624</v>
      </c>
      <c r="AI546" s="223" t="s">
        <v>2624</v>
      </c>
      <c r="AJ546" s="223" t="s">
        <v>2624</v>
      </c>
      <c r="AK546" s="223" t="s">
        <v>2624</v>
      </c>
      <c r="AL546" s="223" t="s">
        <v>2624</v>
      </c>
      <c r="AM546" s="223" t="s">
        <v>2624</v>
      </c>
      <c r="AN546" s="223" t="s">
        <v>2624</v>
      </c>
      <c r="AO546" s="223" t="s">
        <v>2624</v>
      </c>
      <c r="AP546" s="223" t="s">
        <v>2624</v>
      </c>
      <c r="AQ546" s="223" t="s">
        <v>2624</v>
      </c>
      <c r="AR546" s="223" t="s">
        <v>2624</v>
      </c>
      <c r="AS546" s="223" t="s">
        <v>2624</v>
      </c>
      <c r="AT546" s="223" t="s">
        <v>2624</v>
      </c>
      <c r="AU546" s="223" t="s">
        <v>2624</v>
      </c>
    </row>
    <row r="547" spans="2:47" ht="63" hidden="1">
      <c r="B547" s="215" t="s">
        <v>4309</v>
      </c>
      <c r="C547" s="216" t="s">
        <v>4310</v>
      </c>
      <c r="D547" s="216" t="s">
        <v>2619</v>
      </c>
      <c r="E547" s="216" t="s">
        <v>2619</v>
      </c>
      <c r="F547" s="216" t="s">
        <v>4311</v>
      </c>
      <c r="G547" s="216" t="s">
        <v>4312</v>
      </c>
      <c r="H547" s="216" t="s">
        <v>2619</v>
      </c>
      <c r="I547" s="216" t="s">
        <v>2623</v>
      </c>
      <c r="J547" s="219">
        <v>0.436</v>
      </c>
      <c r="K547" s="219">
        <v>0.66500000000000004</v>
      </c>
      <c r="L547" s="219">
        <v>-0.48</v>
      </c>
      <c r="M547" s="219">
        <v>1.875</v>
      </c>
      <c r="N547" s="219">
        <v>3.1819999999999999</v>
      </c>
      <c r="O547" s="219">
        <v>1.514</v>
      </c>
      <c r="P547" s="219">
        <v>-0.17199999999999999</v>
      </c>
      <c r="Q547" s="219">
        <v>1.6E-2</v>
      </c>
      <c r="R547" s="219">
        <v>7.3369999999999997</v>
      </c>
      <c r="S547" s="217">
        <v>2.9</v>
      </c>
      <c r="T547" s="218">
        <v>1.8</v>
      </c>
      <c r="U547" s="218">
        <v>2.7</v>
      </c>
      <c r="V547" s="218">
        <v>3.1</v>
      </c>
      <c r="W547" s="218">
        <v>2.5</v>
      </c>
      <c r="X547" s="218">
        <v>2.7</v>
      </c>
      <c r="Y547" s="219" t="s">
        <v>2624</v>
      </c>
      <c r="Z547" s="219" t="s">
        <v>2624</v>
      </c>
      <c r="AA547" s="219" t="s">
        <v>2624</v>
      </c>
      <c r="AB547" s="219" t="s">
        <v>2624</v>
      </c>
      <c r="AC547" s="219" t="s">
        <v>2624</v>
      </c>
      <c r="AD547" s="219" t="s">
        <v>2624</v>
      </c>
      <c r="AE547" s="219" t="s">
        <v>2624</v>
      </c>
      <c r="AF547" s="219" t="s">
        <v>2624</v>
      </c>
      <c r="AG547" s="219" t="s">
        <v>2624</v>
      </c>
      <c r="AH547" s="219" t="s">
        <v>2624</v>
      </c>
      <c r="AI547" s="219" t="s">
        <v>2624</v>
      </c>
      <c r="AJ547" s="219" t="s">
        <v>2624</v>
      </c>
      <c r="AK547" s="219" t="s">
        <v>2624</v>
      </c>
      <c r="AL547" s="219" t="s">
        <v>2624</v>
      </c>
      <c r="AM547" s="219" t="s">
        <v>2624</v>
      </c>
      <c r="AN547" s="219" t="s">
        <v>2624</v>
      </c>
      <c r="AO547" s="219" t="s">
        <v>2624</v>
      </c>
      <c r="AP547" s="219" t="s">
        <v>2624</v>
      </c>
      <c r="AQ547" s="219" t="s">
        <v>2624</v>
      </c>
      <c r="AR547" s="219" t="s">
        <v>2624</v>
      </c>
      <c r="AS547" s="219" t="s">
        <v>2624</v>
      </c>
      <c r="AT547" s="219" t="s">
        <v>2624</v>
      </c>
      <c r="AU547" s="219" t="s">
        <v>2624</v>
      </c>
    </row>
    <row r="548" spans="2:47" ht="21" hidden="1">
      <c r="B548" s="220" t="s">
        <v>4313</v>
      </c>
      <c r="C548" s="221" t="s">
        <v>4314</v>
      </c>
      <c r="D548" s="221" t="s">
        <v>2619</v>
      </c>
      <c r="E548" s="221" t="s">
        <v>2619</v>
      </c>
      <c r="F548" s="221" t="s">
        <v>2636</v>
      </c>
      <c r="G548" s="221" t="s">
        <v>4315</v>
      </c>
      <c r="H548" s="221" t="s">
        <v>2619</v>
      </c>
      <c r="I548" s="221" t="s">
        <v>2623</v>
      </c>
      <c r="J548" s="223">
        <v>108.251</v>
      </c>
      <c r="K548" s="223">
        <v>108.97</v>
      </c>
      <c r="L548" s="223">
        <v>108.447</v>
      </c>
      <c r="M548" s="223">
        <v>110.48099999999999</v>
      </c>
      <c r="N548" s="223">
        <v>113.997</v>
      </c>
      <c r="O548" s="223">
        <v>115.723</v>
      </c>
      <c r="P548" s="223">
        <v>115.524</v>
      </c>
      <c r="Q548" s="223">
        <v>115.542</v>
      </c>
      <c r="R548" s="223">
        <v>124.02</v>
      </c>
      <c r="S548" s="222">
        <v>127.6</v>
      </c>
      <c r="T548" s="218">
        <v>129.9</v>
      </c>
      <c r="U548" s="218">
        <v>133.4</v>
      </c>
      <c r="V548" s="218">
        <v>137.6</v>
      </c>
      <c r="W548" s="218">
        <v>141</v>
      </c>
      <c r="X548" s="218">
        <v>144.80000000000001</v>
      </c>
      <c r="Y548" s="223" t="s">
        <v>2624</v>
      </c>
      <c r="Z548" s="223" t="s">
        <v>2624</v>
      </c>
      <c r="AA548" s="223" t="s">
        <v>2624</v>
      </c>
      <c r="AB548" s="223" t="s">
        <v>2624</v>
      </c>
      <c r="AC548" s="223" t="s">
        <v>2624</v>
      </c>
      <c r="AD548" s="223" t="s">
        <v>2624</v>
      </c>
      <c r="AE548" s="223" t="s">
        <v>2624</v>
      </c>
      <c r="AF548" s="223" t="s">
        <v>2624</v>
      </c>
      <c r="AG548" s="223" t="s">
        <v>2624</v>
      </c>
      <c r="AH548" s="223" t="s">
        <v>2624</v>
      </c>
      <c r="AI548" s="223" t="s">
        <v>2624</v>
      </c>
      <c r="AJ548" s="223" t="s">
        <v>2624</v>
      </c>
      <c r="AK548" s="223" t="s">
        <v>2624</v>
      </c>
      <c r="AL548" s="223" t="s">
        <v>2624</v>
      </c>
      <c r="AM548" s="223" t="s">
        <v>2624</v>
      </c>
      <c r="AN548" s="223" t="s">
        <v>2624</v>
      </c>
      <c r="AO548" s="223" t="s">
        <v>2624</v>
      </c>
      <c r="AP548" s="223" t="s">
        <v>2624</v>
      </c>
      <c r="AQ548" s="223" t="s">
        <v>2624</v>
      </c>
      <c r="AR548" s="223" t="s">
        <v>2624</v>
      </c>
      <c r="AS548" s="223" t="s">
        <v>2624</v>
      </c>
      <c r="AT548" s="223" t="s">
        <v>2624</v>
      </c>
      <c r="AU548" s="223" t="s">
        <v>2624</v>
      </c>
    </row>
    <row r="549" spans="2:47" ht="73.5" hidden="1">
      <c r="B549" s="215" t="s">
        <v>4316</v>
      </c>
      <c r="C549" s="216" t="s">
        <v>4317</v>
      </c>
      <c r="D549" s="216" t="s">
        <v>2619</v>
      </c>
      <c r="E549" s="216" t="s">
        <v>2619</v>
      </c>
      <c r="F549" s="216" t="s">
        <v>2769</v>
      </c>
      <c r="G549" s="216" t="s">
        <v>4318</v>
      </c>
      <c r="H549" s="216" t="s">
        <v>2619</v>
      </c>
      <c r="I549" s="216" t="s">
        <v>2623</v>
      </c>
      <c r="J549" s="217">
        <v>3</v>
      </c>
      <c r="K549" s="217">
        <v>3</v>
      </c>
      <c r="L549" s="217">
        <v>3</v>
      </c>
      <c r="M549" s="217">
        <v>3</v>
      </c>
      <c r="N549" s="217">
        <v>3</v>
      </c>
      <c r="O549" s="217">
        <v>3</v>
      </c>
      <c r="P549" s="217">
        <v>3</v>
      </c>
      <c r="Q549" s="217">
        <v>3</v>
      </c>
      <c r="R549" s="217">
        <v>3</v>
      </c>
      <c r="S549" s="217">
        <v>3</v>
      </c>
      <c r="T549" s="218">
        <v>3</v>
      </c>
      <c r="U549" s="218">
        <v>3</v>
      </c>
      <c r="V549" s="218">
        <v>3</v>
      </c>
      <c r="W549" s="218">
        <v>3</v>
      </c>
      <c r="X549" s="218">
        <v>3</v>
      </c>
      <c r="Y549" s="219" t="s">
        <v>2624</v>
      </c>
      <c r="Z549" s="219" t="s">
        <v>2624</v>
      </c>
      <c r="AA549" s="219" t="s">
        <v>2624</v>
      </c>
      <c r="AB549" s="219" t="s">
        <v>2624</v>
      </c>
      <c r="AC549" s="219" t="s">
        <v>2624</v>
      </c>
      <c r="AD549" s="219" t="s">
        <v>2624</v>
      </c>
      <c r="AE549" s="219" t="s">
        <v>2624</v>
      </c>
      <c r="AF549" s="219" t="s">
        <v>2624</v>
      </c>
      <c r="AG549" s="219" t="s">
        <v>2624</v>
      </c>
      <c r="AH549" s="219" t="s">
        <v>2624</v>
      </c>
      <c r="AI549" s="219" t="s">
        <v>2624</v>
      </c>
      <c r="AJ549" s="219" t="s">
        <v>2624</v>
      </c>
      <c r="AK549" s="219" t="s">
        <v>2624</v>
      </c>
      <c r="AL549" s="219" t="s">
        <v>2624</v>
      </c>
      <c r="AM549" s="219" t="s">
        <v>2624</v>
      </c>
      <c r="AN549" s="219" t="s">
        <v>2624</v>
      </c>
      <c r="AO549" s="219" t="s">
        <v>2624</v>
      </c>
      <c r="AP549" s="219" t="s">
        <v>2624</v>
      </c>
      <c r="AQ549" s="219" t="s">
        <v>2624</v>
      </c>
      <c r="AR549" s="219" t="s">
        <v>2624</v>
      </c>
      <c r="AS549" s="219" t="s">
        <v>2624</v>
      </c>
      <c r="AT549" s="219" t="s">
        <v>2624</v>
      </c>
      <c r="AU549" s="219" t="s">
        <v>2624</v>
      </c>
    </row>
    <row r="550" spans="2:47" ht="42" hidden="1">
      <c r="B550" s="220" t="s">
        <v>4319</v>
      </c>
      <c r="C550" s="221" t="s">
        <v>4320</v>
      </c>
      <c r="D550" s="221" t="s">
        <v>2619</v>
      </c>
      <c r="E550" s="221" t="s">
        <v>2619</v>
      </c>
      <c r="F550" s="221" t="s">
        <v>2776</v>
      </c>
      <c r="G550" s="221" t="s">
        <v>4321</v>
      </c>
      <c r="H550" s="221" t="s">
        <v>2619</v>
      </c>
      <c r="I550" s="221" t="s">
        <v>2623</v>
      </c>
      <c r="J550" s="223">
        <v>2.8149999999999999</v>
      </c>
      <c r="K550" s="223">
        <v>2.8809999999999998</v>
      </c>
      <c r="L550" s="223">
        <v>2.363</v>
      </c>
      <c r="M550" s="223">
        <v>3.14</v>
      </c>
      <c r="N550" s="223">
        <v>4.1890000000000001</v>
      </c>
      <c r="O550" s="223">
        <v>1.962</v>
      </c>
      <c r="P550" s="223">
        <v>0.76500000000000001</v>
      </c>
      <c r="Q550" s="223">
        <v>-0.74299999999999999</v>
      </c>
      <c r="R550" s="223">
        <v>5.3049999999999997</v>
      </c>
      <c r="S550" s="222">
        <v>2.9</v>
      </c>
      <c r="T550" s="218">
        <v>1.9</v>
      </c>
      <c r="U550" s="218">
        <v>2.6</v>
      </c>
      <c r="V550" s="218">
        <v>2.7</v>
      </c>
      <c r="W550" s="218">
        <v>2.7</v>
      </c>
      <c r="X550" s="218">
        <v>3</v>
      </c>
      <c r="Y550" s="223" t="s">
        <v>2624</v>
      </c>
      <c r="Z550" s="223" t="s">
        <v>2624</v>
      </c>
      <c r="AA550" s="223" t="s">
        <v>2624</v>
      </c>
      <c r="AB550" s="223" t="s">
        <v>2624</v>
      </c>
      <c r="AC550" s="223" t="s">
        <v>2624</v>
      </c>
      <c r="AD550" s="223" t="s">
        <v>2624</v>
      </c>
      <c r="AE550" s="223" t="s">
        <v>2624</v>
      </c>
      <c r="AF550" s="223" t="s">
        <v>2624</v>
      </c>
      <c r="AG550" s="223" t="s">
        <v>2624</v>
      </c>
      <c r="AH550" s="223" t="s">
        <v>2624</v>
      </c>
      <c r="AI550" s="223" t="s">
        <v>2624</v>
      </c>
      <c r="AJ550" s="223" t="s">
        <v>2624</v>
      </c>
      <c r="AK550" s="223" t="s">
        <v>2624</v>
      </c>
      <c r="AL550" s="223" t="s">
        <v>2624</v>
      </c>
      <c r="AM550" s="223" t="s">
        <v>2624</v>
      </c>
      <c r="AN550" s="223" t="s">
        <v>2624</v>
      </c>
      <c r="AO550" s="223" t="s">
        <v>2624</v>
      </c>
      <c r="AP550" s="223" t="s">
        <v>2624</v>
      </c>
      <c r="AQ550" s="223" t="s">
        <v>2624</v>
      </c>
      <c r="AR550" s="223" t="s">
        <v>2624</v>
      </c>
      <c r="AS550" s="223" t="s">
        <v>2624</v>
      </c>
      <c r="AT550" s="223" t="s">
        <v>2624</v>
      </c>
      <c r="AU550" s="223" t="s">
        <v>2624</v>
      </c>
    </row>
    <row r="551" spans="2:47" ht="63" hidden="1">
      <c r="B551" s="215" t="s">
        <v>4322</v>
      </c>
      <c r="C551" s="216" t="s">
        <v>4323</v>
      </c>
      <c r="D551" s="216" t="s">
        <v>2619</v>
      </c>
      <c r="E551" s="216" t="s">
        <v>2619</v>
      </c>
      <c r="F551" s="216" t="s">
        <v>2776</v>
      </c>
      <c r="G551" s="216" t="s">
        <v>4324</v>
      </c>
      <c r="H551" s="216" t="s">
        <v>2619</v>
      </c>
      <c r="I551" s="216" t="s">
        <v>2623</v>
      </c>
      <c r="J551" s="219">
        <v>37.439</v>
      </c>
      <c r="K551" s="219">
        <v>37.360999999999997</v>
      </c>
      <c r="L551" s="219">
        <v>37.228999999999999</v>
      </c>
      <c r="M551" s="219">
        <v>37.344999999999999</v>
      </c>
      <c r="N551" s="219">
        <v>37.704999999999998</v>
      </c>
      <c r="O551" s="219">
        <v>37.305</v>
      </c>
      <c r="P551" s="219">
        <v>36.715000000000003</v>
      </c>
      <c r="Q551" s="219">
        <v>36.773000000000003</v>
      </c>
      <c r="R551" s="219">
        <v>37.146000000000001</v>
      </c>
      <c r="S551" s="217">
        <v>37.200000000000003</v>
      </c>
      <c r="T551" s="218">
        <v>37.4</v>
      </c>
      <c r="U551" s="218">
        <v>37.4</v>
      </c>
      <c r="V551" s="218">
        <v>37.4</v>
      </c>
      <c r="W551" s="218">
        <v>37.299999999999997</v>
      </c>
      <c r="X551" s="218">
        <v>37.4</v>
      </c>
      <c r="Y551" s="219" t="s">
        <v>2624</v>
      </c>
      <c r="Z551" s="219" t="s">
        <v>2624</v>
      </c>
      <c r="AA551" s="219" t="s">
        <v>2624</v>
      </c>
      <c r="AB551" s="219" t="s">
        <v>2624</v>
      </c>
      <c r="AC551" s="219" t="s">
        <v>2624</v>
      </c>
      <c r="AD551" s="219" t="s">
        <v>2624</v>
      </c>
      <c r="AE551" s="219" t="s">
        <v>2624</v>
      </c>
      <c r="AF551" s="219" t="s">
        <v>2624</v>
      </c>
      <c r="AG551" s="219" t="s">
        <v>2624</v>
      </c>
      <c r="AH551" s="219" t="s">
        <v>2624</v>
      </c>
      <c r="AI551" s="219" t="s">
        <v>2624</v>
      </c>
      <c r="AJ551" s="219" t="s">
        <v>2624</v>
      </c>
      <c r="AK551" s="219" t="s">
        <v>2624</v>
      </c>
      <c r="AL551" s="219" t="s">
        <v>2624</v>
      </c>
      <c r="AM551" s="219" t="s">
        <v>2624</v>
      </c>
      <c r="AN551" s="219" t="s">
        <v>2624</v>
      </c>
      <c r="AO551" s="219" t="s">
        <v>2624</v>
      </c>
      <c r="AP551" s="219" t="s">
        <v>2624</v>
      </c>
      <c r="AQ551" s="219" t="s">
        <v>2624</v>
      </c>
      <c r="AR551" s="219" t="s">
        <v>2624</v>
      </c>
      <c r="AS551" s="219" t="s">
        <v>2624</v>
      </c>
      <c r="AT551" s="219" t="s">
        <v>2624</v>
      </c>
      <c r="AU551" s="219" t="s">
        <v>2624</v>
      </c>
    </row>
    <row r="552" spans="2:47" ht="105" hidden="1">
      <c r="B552" s="220" t="s">
        <v>4325</v>
      </c>
      <c r="C552" s="221" t="s">
        <v>4326</v>
      </c>
      <c r="D552" s="221" t="s">
        <v>2783</v>
      </c>
      <c r="E552" s="221" t="s">
        <v>2784</v>
      </c>
      <c r="F552" s="221" t="s">
        <v>2785</v>
      </c>
      <c r="G552" s="221" t="s">
        <v>4327</v>
      </c>
      <c r="H552" s="221" t="s">
        <v>2802</v>
      </c>
      <c r="I552" s="221" t="s">
        <v>2623</v>
      </c>
      <c r="J552" s="223">
        <v>537653.19999999995</v>
      </c>
      <c r="K552" s="223">
        <v>553142</v>
      </c>
      <c r="L552" s="223">
        <v>566212.9</v>
      </c>
      <c r="M552" s="223">
        <v>583992.69999999995</v>
      </c>
      <c r="N552" s="223">
        <v>608457.1</v>
      </c>
      <c r="O552" s="223">
        <v>620395.1</v>
      </c>
      <c r="P552" s="223">
        <v>625143.4</v>
      </c>
      <c r="Q552" s="223">
        <v>620499.6</v>
      </c>
      <c r="R552" s="223">
        <v>653416.30000000005</v>
      </c>
      <c r="S552" s="222">
        <v>672173.6</v>
      </c>
      <c r="T552" s="218">
        <v>684791.3</v>
      </c>
      <c r="U552" s="218">
        <v>702301.5</v>
      </c>
      <c r="V552" s="218">
        <v>721370.3</v>
      </c>
      <c r="W552" s="218">
        <v>740501.4</v>
      </c>
      <c r="X552" s="218">
        <v>762789.6</v>
      </c>
      <c r="Y552" s="223" t="s">
        <v>2624</v>
      </c>
      <c r="Z552" s="223" t="s">
        <v>2624</v>
      </c>
      <c r="AA552" s="223" t="s">
        <v>2624</v>
      </c>
      <c r="AB552" s="223" t="s">
        <v>2624</v>
      </c>
      <c r="AC552" s="223" t="s">
        <v>2624</v>
      </c>
      <c r="AD552" s="223" t="s">
        <v>2624</v>
      </c>
      <c r="AE552" s="223" t="s">
        <v>2624</v>
      </c>
      <c r="AF552" s="223" t="s">
        <v>2624</v>
      </c>
      <c r="AG552" s="223" t="s">
        <v>2624</v>
      </c>
      <c r="AH552" s="223" t="s">
        <v>2624</v>
      </c>
      <c r="AI552" s="223" t="s">
        <v>2624</v>
      </c>
      <c r="AJ552" s="223" t="s">
        <v>2624</v>
      </c>
      <c r="AK552" s="223" t="s">
        <v>2624</v>
      </c>
      <c r="AL552" s="223" t="s">
        <v>2624</v>
      </c>
      <c r="AM552" s="223" t="s">
        <v>2624</v>
      </c>
      <c r="AN552" s="223" t="s">
        <v>2624</v>
      </c>
      <c r="AO552" s="223" t="s">
        <v>2624</v>
      </c>
      <c r="AP552" s="223" t="s">
        <v>2624</v>
      </c>
      <c r="AQ552" s="223" t="s">
        <v>2624</v>
      </c>
      <c r="AR552" s="223" t="s">
        <v>2624</v>
      </c>
      <c r="AS552" s="223" t="s">
        <v>2624</v>
      </c>
      <c r="AT552" s="223" t="s">
        <v>2624</v>
      </c>
      <c r="AU552" s="223" t="s">
        <v>2624</v>
      </c>
    </row>
    <row r="553" spans="2:47" ht="157.5" hidden="1">
      <c r="B553" s="215" t="s">
        <v>4328</v>
      </c>
      <c r="C553" s="216" t="s">
        <v>4329</v>
      </c>
      <c r="D553" s="216" t="s">
        <v>2619</v>
      </c>
      <c r="E553" s="216" t="s">
        <v>2619</v>
      </c>
      <c r="F553" s="216" t="s">
        <v>3023</v>
      </c>
      <c r="G553" s="216" t="s">
        <v>4330</v>
      </c>
      <c r="H553" s="216" t="s">
        <v>2619</v>
      </c>
      <c r="I553" s="216" t="s">
        <v>2623</v>
      </c>
      <c r="J553" s="219">
        <v>38.594999999999999</v>
      </c>
      <c r="K553" s="219">
        <v>39.348999999999997</v>
      </c>
      <c r="L553" s="219">
        <v>38.567999999999998</v>
      </c>
      <c r="M553" s="219">
        <v>38.570999999999998</v>
      </c>
      <c r="N553" s="219">
        <v>39.276000000000003</v>
      </c>
      <c r="O553" s="219">
        <v>39.279000000000003</v>
      </c>
      <c r="P553" s="219">
        <v>39.091000000000001</v>
      </c>
      <c r="Q553" s="219">
        <v>38.247999999999998</v>
      </c>
      <c r="R553" s="219">
        <v>37.545999999999999</v>
      </c>
      <c r="S553" s="217">
        <v>37.299999999999997</v>
      </c>
      <c r="T553" s="218">
        <v>37</v>
      </c>
      <c r="U553" s="218">
        <v>36.700000000000003</v>
      </c>
      <c r="V553" s="218">
        <v>36.5</v>
      </c>
      <c r="W553" s="218">
        <v>36.4</v>
      </c>
      <c r="X553" s="218">
        <v>36.299999999999997</v>
      </c>
      <c r="Y553" s="218">
        <v>36.1</v>
      </c>
      <c r="Z553" s="218">
        <v>36</v>
      </c>
      <c r="AA553" s="218">
        <v>35.700000000000003</v>
      </c>
      <c r="AB553" s="218">
        <v>35.6</v>
      </c>
      <c r="AC553" s="218">
        <v>35.4</v>
      </c>
      <c r="AD553" s="219" t="s">
        <v>2624</v>
      </c>
      <c r="AE553" s="219" t="s">
        <v>2624</v>
      </c>
      <c r="AF553" s="219" t="s">
        <v>2624</v>
      </c>
      <c r="AG553" s="219" t="s">
        <v>2624</v>
      </c>
      <c r="AH553" s="219" t="s">
        <v>2624</v>
      </c>
      <c r="AI553" s="219" t="s">
        <v>2624</v>
      </c>
      <c r="AJ553" s="219" t="s">
        <v>2624</v>
      </c>
      <c r="AK553" s="219" t="s">
        <v>2624</v>
      </c>
      <c r="AL553" s="219" t="s">
        <v>2624</v>
      </c>
      <c r="AM553" s="219" t="s">
        <v>2624</v>
      </c>
      <c r="AN553" s="219" t="s">
        <v>2624</v>
      </c>
      <c r="AO553" s="219" t="s">
        <v>2624</v>
      </c>
      <c r="AP553" s="219" t="s">
        <v>2624</v>
      </c>
      <c r="AQ553" s="219" t="s">
        <v>2624</v>
      </c>
      <c r="AR553" s="219" t="s">
        <v>2624</v>
      </c>
      <c r="AS553" s="219" t="s">
        <v>2624</v>
      </c>
      <c r="AT553" s="219" t="s">
        <v>2624</v>
      </c>
      <c r="AU553" s="219" t="s">
        <v>2624</v>
      </c>
    </row>
    <row r="554" spans="2:47" ht="157.5" hidden="1">
      <c r="B554" s="220" t="s">
        <v>4331</v>
      </c>
      <c r="C554" s="221" t="s">
        <v>4332</v>
      </c>
      <c r="D554" s="221" t="s">
        <v>2619</v>
      </c>
      <c r="E554" s="221" t="s">
        <v>2619</v>
      </c>
      <c r="F554" s="221" t="s">
        <v>3033</v>
      </c>
      <c r="G554" s="221" t="s">
        <v>4333</v>
      </c>
      <c r="H554" s="221" t="s">
        <v>2619</v>
      </c>
      <c r="I554" s="221" t="s">
        <v>2623</v>
      </c>
      <c r="J554" s="223">
        <v>101826.4</v>
      </c>
      <c r="K554" s="223">
        <v>105595.6</v>
      </c>
      <c r="L554" s="223">
        <v>105143.8</v>
      </c>
      <c r="M554" s="223">
        <v>108895.9</v>
      </c>
      <c r="N554" s="223">
        <v>110827.4</v>
      </c>
      <c r="O554" s="223">
        <v>110750.7</v>
      </c>
      <c r="P554" s="223">
        <v>109486.39999999999</v>
      </c>
      <c r="Q554" s="222">
        <v>105604</v>
      </c>
      <c r="R554" s="222">
        <v>108929</v>
      </c>
      <c r="S554" s="222">
        <v>109638</v>
      </c>
      <c r="T554" s="218">
        <v>110717</v>
      </c>
      <c r="U554" s="218">
        <v>110350</v>
      </c>
      <c r="V554" s="218">
        <v>111916</v>
      </c>
      <c r="W554" s="218">
        <v>112277</v>
      </c>
      <c r="X554" s="218">
        <v>112645</v>
      </c>
      <c r="Y554" s="218">
        <v>112800</v>
      </c>
      <c r="Z554" s="218">
        <v>112637</v>
      </c>
      <c r="AA554" s="218">
        <v>112773</v>
      </c>
      <c r="AB554" s="218">
        <v>112658</v>
      </c>
      <c r="AC554" s="218">
        <v>112233</v>
      </c>
      <c r="AD554" s="223" t="s">
        <v>2624</v>
      </c>
      <c r="AE554" s="223" t="s">
        <v>2624</v>
      </c>
      <c r="AF554" s="223" t="s">
        <v>2624</v>
      </c>
      <c r="AG554" s="223" t="s">
        <v>2624</v>
      </c>
      <c r="AH554" s="223" t="s">
        <v>2624</v>
      </c>
      <c r="AI554" s="223" t="s">
        <v>2624</v>
      </c>
      <c r="AJ554" s="223" t="s">
        <v>2624</v>
      </c>
      <c r="AK554" s="223" t="s">
        <v>2624</v>
      </c>
      <c r="AL554" s="223" t="s">
        <v>2624</v>
      </c>
      <c r="AM554" s="223" t="s">
        <v>2624</v>
      </c>
      <c r="AN554" s="223" t="s">
        <v>2624</v>
      </c>
      <c r="AO554" s="223" t="s">
        <v>2624</v>
      </c>
      <c r="AP554" s="223" t="s">
        <v>2624</v>
      </c>
      <c r="AQ554" s="223" t="s">
        <v>2624</v>
      </c>
      <c r="AR554" s="223" t="s">
        <v>2624</v>
      </c>
      <c r="AS554" s="223" t="s">
        <v>2624</v>
      </c>
      <c r="AT554" s="223" t="s">
        <v>2624</v>
      </c>
      <c r="AU554" s="223" t="s">
        <v>2624</v>
      </c>
    </row>
    <row r="555" spans="2:47" ht="31.5" hidden="1">
      <c r="B555" s="215" t="s">
        <v>4334</v>
      </c>
      <c r="C555" s="216" t="s">
        <v>4335</v>
      </c>
      <c r="D555" s="216" t="s">
        <v>2619</v>
      </c>
      <c r="E555" s="216" t="s">
        <v>2619</v>
      </c>
      <c r="F555" s="216" t="s">
        <v>4336</v>
      </c>
      <c r="G555" s="216" t="s">
        <v>4337</v>
      </c>
      <c r="H555" s="216" t="s">
        <v>2619</v>
      </c>
      <c r="I555" s="216" t="s">
        <v>2623</v>
      </c>
      <c r="J555" s="219">
        <v>2.84</v>
      </c>
      <c r="K555" s="219">
        <v>3</v>
      </c>
      <c r="L555" s="219">
        <v>2.99</v>
      </c>
      <c r="M555" s="219">
        <v>2.98</v>
      </c>
      <c r="N555" s="219">
        <v>2.97</v>
      </c>
      <c r="O555" s="219">
        <v>2.96</v>
      </c>
      <c r="P555" s="219">
        <v>2.96</v>
      </c>
      <c r="Q555" s="219">
        <v>2.95</v>
      </c>
      <c r="R555" s="219">
        <v>2.91</v>
      </c>
      <c r="S555" s="217">
        <v>2.87</v>
      </c>
      <c r="T555" s="218">
        <v>2.83</v>
      </c>
      <c r="U555" s="218">
        <v>2.79</v>
      </c>
      <c r="V555" s="218">
        <v>2.75</v>
      </c>
      <c r="W555" s="218">
        <v>2.72</v>
      </c>
      <c r="X555" s="218">
        <v>2.68</v>
      </c>
      <c r="Y555" s="219" t="s">
        <v>2624</v>
      </c>
      <c r="Z555" s="219" t="s">
        <v>2624</v>
      </c>
      <c r="AA555" s="219" t="s">
        <v>2624</v>
      </c>
      <c r="AB555" s="219" t="s">
        <v>2624</v>
      </c>
      <c r="AC555" s="219" t="s">
        <v>2624</v>
      </c>
      <c r="AD555" s="219" t="s">
        <v>2624</v>
      </c>
      <c r="AE555" s="219" t="s">
        <v>2624</v>
      </c>
      <c r="AF555" s="219" t="s">
        <v>2624</v>
      </c>
      <c r="AG555" s="219" t="s">
        <v>2624</v>
      </c>
      <c r="AH555" s="219" t="s">
        <v>2624</v>
      </c>
      <c r="AI555" s="219" t="s">
        <v>2624</v>
      </c>
      <c r="AJ555" s="219" t="s">
        <v>2624</v>
      </c>
      <c r="AK555" s="219" t="s">
        <v>2624</v>
      </c>
      <c r="AL555" s="219" t="s">
        <v>2624</v>
      </c>
      <c r="AM555" s="219" t="s">
        <v>2624</v>
      </c>
      <c r="AN555" s="219" t="s">
        <v>2624</v>
      </c>
      <c r="AO555" s="219" t="s">
        <v>2624</v>
      </c>
      <c r="AP555" s="219" t="s">
        <v>2624</v>
      </c>
      <c r="AQ555" s="219" t="s">
        <v>2624</v>
      </c>
      <c r="AR555" s="219" t="s">
        <v>2624</v>
      </c>
      <c r="AS555" s="219" t="s">
        <v>2624</v>
      </c>
      <c r="AT555" s="219" t="s">
        <v>2624</v>
      </c>
      <c r="AU555" s="219" t="s">
        <v>2624</v>
      </c>
    </row>
    <row r="556" spans="2:47" ht="31.5" hidden="1">
      <c r="B556" s="220" t="s">
        <v>4338</v>
      </c>
      <c r="C556" s="221" t="s">
        <v>4339</v>
      </c>
      <c r="D556" s="221" t="s">
        <v>2619</v>
      </c>
      <c r="E556" s="221" t="s">
        <v>2619</v>
      </c>
      <c r="F556" s="221" t="s">
        <v>2942</v>
      </c>
      <c r="G556" s="221" t="s">
        <v>4340</v>
      </c>
      <c r="H556" s="221" t="s">
        <v>2619</v>
      </c>
      <c r="I556" s="221" t="s">
        <v>2623</v>
      </c>
      <c r="J556" s="222">
        <v>18.399999999999999</v>
      </c>
      <c r="K556" s="222">
        <v>17.899999999999999</v>
      </c>
      <c r="L556" s="222">
        <v>18.3</v>
      </c>
      <c r="M556" s="222">
        <v>19.100000000000001</v>
      </c>
      <c r="N556" s="222">
        <v>18.399999999999999</v>
      </c>
      <c r="O556" s="222">
        <v>19.100000000000001</v>
      </c>
      <c r="P556" s="222">
        <v>18</v>
      </c>
      <c r="Q556" s="223" t="s">
        <v>2624</v>
      </c>
      <c r="R556" s="223" t="s">
        <v>2624</v>
      </c>
      <c r="S556" s="223" t="s">
        <v>2624</v>
      </c>
      <c r="T556" s="223" t="s">
        <v>2624</v>
      </c>
      <c r="U556" s="223" t="s">
        <v>2624</v>
      </c>
      <c r="V556" s="223" t="s">
        <v>2624</v>
      </c>
      <c r="W556" s="223" t="s">
        <v>2624</v>
      </c>
      <c r="X556" s="223" t="s">
        <v>2624</v>
      </c>
      <c r="Y556" s="223" t="s">
        <v>2624</v>
      </c>
      <c r="Z556" s="223" t="s">
        <v>2624</v>
      </c>
      <c r="AA556" s="223" t="s">
        <v>2624</v>
      </c>
      <c r="AB556" s="223" t="s">
        <v>2624</v>
      </c>
      <c r="AC556" s="223" t="s">
        <v>2624</v>
      </c>
      <c r="AD556" s="223" t="s">
        <v>2624</v>
      </c>
      <c r="AE556" s="223" t="s">
        <v>2624</v>
      </c>
      <c r="AF556" s="223" t="s">
        <v>2624</v>
      </c>
      <c r="AG556" s="223" t="s">
        <v>2624</v>
      </c>
      <c r="AH556" s="223" t="s">
        <v>2624</v>
      </c>
      <c r="AI556" s="223" t="s">
        <v>2624</v>
      </c>
      <c r="AJ556" s="223" t="s">
        <v>2624</v>
      </c>
      <c r="AK556" s="223" t="s">
        <v>2624</v>
      </c>
      <c r="AL556" s="223" t="s">
        <v>2624</v>
      </c>
      <c r="AM556" s="223" t="s">
        <v>2624</v>
      </c>
      <c r="AN556" s="223" t="s">
        <v>2624</v>
      </c>
      <c r="AO556" s="223" t="s">
        <v>2624</v>
      </c>
      <c r="AP556" s="223" t="s">
        <v>2624</v>
      </c>
      <c r="AQ556" s="223" t="s">
        <v>2624</v>
      </c>
      <c r="AR556" s="223" t="s">
        <v>2624</v>
      </c>
      <c r="AS556" s="223" t="s">
        <v>2624</v>
      </c>
      <c r="AT556" s="223" t="s">
        <v>2624</v>
      </c>
      <c r="AU556" s="223" t="s">
        <v>2624</v>
      </c>
    </row>
    <row r="557" spans="2:47" ht="31.5" hidden="1">
      <c r="B557" s="215" t="s">
        <v>4341</v>
      </c>
      <c r="C557" s="216" t="s">
        <v>4342</v>
      </c>
      <c r="D557" s="216" t="s">
        <v>2619</v>
      </c>
      <c r="E557" s="216" t="s">
        <v>2619</v>
      </c>
      <c r="F557" s="216" t="s">
        <v>2776</v>
      </c>
      <c r="G557" s="216" t="s">
        <v>4343</v>
      </c>
      <c r="H557" s="216" t="s">
        <v>2619</v>
      </c>
      <c r="I557" s="216" t="s">
        <v>2623</v>
      </c>
      <c r="J557" s="219">
        <v>5.9106976279837298</v>
      </c>
      <c r="K557" s="219">
        <v>1.7219260945962045</v>
      </c>
      <c r="L557" s="219">
        <v>1.0498957488706218</v>
      </c>
      <c r="M557" s="219">
        <v>5.3415218135783205</v>
      </c>
      <c r="N557" s="219">
        <v>3.1249957492767155</v>
      </c>
      <c r="O557" s="219">
        <v>4.5259271667746015</v>
      </c>
      <c r="P557" s="219">
        <v>4.6036625377307905</v>
      </c>
      <c r="Q557" s="219">
        <v>4.3765637478315522</v>
      </c>
      <c r="R557" s="219">
        <v>5.5428869289438465</v>
      </c>
      <c r="S557" s="217">
        <v>-1.4805145794082875</v>
      </c>
      <c r="T557" s="218">
        <v>0.31722409461503176</v>
      </c>
      <c r="U557" s="218">
        <v>1.8009527822229643</v>
      </c>
      <c r="V557" s="218">
        <v>0.52506566358685447</v>
      </c>
      <c r="W557" s="218">
        <v>4.2598826964824754</v>
      </c>
      <c r="X557" s="218">
        <v>1.8697523597660082</v>
      </c>
      <c r="Y557" s="219" t="s">
        <v>2624</v>
      </c>
      <c r="Z557" s="219" t="s">
        <v>2624</v>
      </c>
      <c r="AA557" s="219" t="s">
        <v>2624</v>
      </c>
      <c r="AB557" s="219" t="s">
        <v>2624</v>
      </c>
      <c r="AC557" s="219" t="s">
        <v>2624</v>
      </c>
      <c r="AD557" s="219" t="s">
        <v>2624</v>
      </c>
      <c r="AE557" s="219" t="s">
        <v>2624</v>
      </c>
      <c r="AF557" s="219" t="s">
        <v>2624</v>
      </c>
      <c r="AG557" s="219" t="s">
        <v>2624</v>
      </c>
      <c r="AH557" s="219" t="s">
        <v>2624</v>
      </c>
      <c r="AI557" s="219" t="s">
        <v>2624</v>
      </c>
      <c r="AJ557" s="219" t="s">
        <v>2624</v>
      </c>
      <c r="AK557" s="219" t="s">
        <v>2624</v>
      </c>
      <c r="AL557" s="219" t="s">
        <v>2624</v>
      </c>
      <c r="AM557" s="219" t="s">
        <v>2624</v>
      </c>
      <c r="AN557" s="219" t="s">
        <v>2624</v>
      </c>
      <c r="AO557" s="219" t="s">
        <v>2624</v>
      </c>
      <c r="AP557" s="219" t="s">
        <v>2624</v>
      </c>
      <c r="AQ557" s="219" t="s">
        <v>2624</v>
      </c>
      <c r="AR557" s="219" t="s">
        <v>2624</v>
      </c>
      <c r="AS557" s="219" t="s">
        <v>2624</v>
      </c>
      <c r="AT557" s="219" t="s">
        <v>2624</v>
      </c>
      <c r="AU557" s="219" t="s">
        <v>2624</v>
      </c>
    </row>
    <row r="558" spans="2:47" ht="52.5" hidden="1">
      <c r="B558" s="220" t="s">
        <v>4344</v>
      </c>
      <c r="C558" s="221" t="s">
        <v>4345</v>
      </c>
      <c r="D558" s="221" t="s">
        <v>2619</v>
      </c>
      <c r="E558" s="221" t="s">
        <v>2619</v>
      </c>
      <c r="F558" s="221" t="s">
        <v>2776</v>
      </c>
      <c r="G558" s="221" t="s">
        <v>4346</v>
      </c>
      <c r="H558" s="221" t="s">
        <v>2619</v>
      </c>
      <c r="I558" s="221" t="s">
        <v>2623</v>
      </c>
      <c r="J558" s="223">
        <v>4.7278342100445538</v>
      </c>
      <c r="K558" s="223">
        <v>4.6647633607234411</v>
      </c>
      <c r="L558" s="223">
        <v>4.5886476484636347</v>
      </c>
      <c r="M558" s="223">
        <v>4.7012748461213993</v>
      </c>
      <c r="N558" s="223">
        <v>4.6981275667899078</v>
      </c>
      <c r="O558" s="223">
        <v>4.765056158628358</v>
      </c>
      <c r="P558" s="223">
        <v>4.8684578214952436</v>
      </c>
      <c r="Q558" s="223">
        <v>5.1276402946853628</v>
      </c>
      <c r="R558" s="223">
        <v>5.1912846336724172</v>
      </c>
      <c r="S558" s="222">
        <v>4.9832208310243065</v>
      </c>
      <c r="T558" s="218">
        <v>4.9244885982460671</v>
      </c>
      <c r="U558" s="218">
        <v>4.8938547146351867</v>
      </c>
      <c r="V558" s="218">
        <v>4.7841716564406269</v>
      </c>
      <c r="W558" s="218">
        <v>4.8540131855379069</v>
      </c>
      <c r="X558" s="218">
        <v>4.8040924209892664</v>
      </c>
      <c r="Y558" s="223" t="s">
        <v>2624</v>
      </c>
      <c r="Z558" s="223" t="s">
        <v>2624</v>
      </c>
      <c r="AA558" s="223" t="s">
        <v>2624</v>
      </c>
      <c r="AB558" s="223" t="s">
        <v>2624</v>
      </c>
      <c r="AC558" s="223" t="s">
        <v>2624</v>
      </c>
      <c r="AD558" s="223" t="s">
        <v>2624</v>
      </c>
      <c r="AE558" s="223" t="s">
        <v>2624</v>
      </c>
      <c r="AF558" s="223" t="s">
        <v>2624</v>
      </c>
      <c r="AG558" s="223" t="s">
        <v>2624</v>
      </c>
      <c r="AH558" s="223" t="s">
        <v>2624</v>
      </c>
      <c r="AI558" s="223" t="s">
        <v>2624</v>
      </c>
      <c r="AJ558" s="223" t="s">
        <v>2624</v>
      </c>
      <c r="AK558" s="223" t="s">
        <v>2624</v>
      </c>
      <c r="AL558" s="223" t="s">
        <v>2624</v>
      </c>
      <c r="AM558" s="223" t="s">
        <v>2624</v>
      </c>
      <c r="AN558" s="223" t="s">
        <v>2624</v>
      </c>
      <c r="AO558" s="223" t="s">
        <v>2624</v>
      </c>
      <c r="AP558" s="223" t="s">
        <v>2624</v>
      </c>
      <c r="AQ558" s="223" t="s">
        <v>2624</v>
      </c>
      <c r="AR558" s="223" t="s">
        <v>2624</v>
      </c>
      <c r="AS558" s="223" t="s">
        <v>2624</v>
      </c>
      <c r="AT558" s="223" t="s">
        <v>2624</v>
      </c>
      <c r="AU558" s="223" t="s">
        <v>2624</v>
      </c>
    </row>
    <row r="559" spans="2:47" ht="21" hidden="1">
      <c r="B559" s="215" t="s">
        <v>4347</v>
      </c>
      <c r="C559" s="216" t="s">
        <v>4348</v>
      </c>
      <c r="D559" s="216" t="s">
        <v>2783</v>
      </c>
      <c r="E559" s="216" t="s">
        <v>2784</v>
      </c>
      <c r="F559" s="216" t="s">
        <v>2785</v>
      </c>
      <c r="G559" s="216" t="s">
        <v>4349</v>
      </c>
      <c r="H559" s="216" t="s">
        <v>2619</v>
      </c>
      <c r="I559" s="216" t="s">
        <v>2623</v>
      </c>
      <c r="J559" s="219">
        <v>67894.899999999994</v>
      </c>
      <c r="K559" s="219">
        <v>69064</v>
      </c>
      <c r="L559" s="219">
        <v>69789.100000000006</v>
      </c>
      <c r="M559" s="219">
        <v>73516.899999999994</v>
      </c>
      <c r="N559" s="219">
        <v>75814.3</v>
      </c>
      <c r="O559" s="219">
        <v>79245.600000000006</v>
      </c>
      <c r="P559" s="219">
        <v>82893.8</v>
      </c>
      <c r="Q559" s="219">
        <v>86521.7</v>
      </c>
      <c r="R559" s="219">
        <v>91317.5</v>
      </c>
      <c r="S559" s="217">
        <v>89965.531098948835</v>
      </c>
      <c r="T559" s="218">
        <v>90250.923440443075</v>
      </c>
      <c r="U559" s="218">
        <v>91876.299957125651</v>
      </c>
      <c r="V559" s="218">
        <v>92358.710861174579</v>
      </c>
      <c r="W559" s="218">
        <v>96293.083603844032</v>
      </c>
      <c r="X559" s="218">
        <v>98093.525806818361</v>
      </c>
      <c r="Y559" s="219" t="s">
        <v>2624</v>
      </c>
      <c r="Z559" s="219" t="s">
        <v>2624</v>
      </c>
      <c r="AA559" s="219" t="s">
        <v>2624</v>
      </c>
      <c r="AB559" s="219" t="s">
        <v>2624</v>
      </c>
      <c r="AC559" s="219" t="s">
        <v>2624</v>
      </c>
      <c r="AD559" s="219" t="s">
        <v>2624</v>
      </c>
      <c r="AE559" s="219" t="s">
        <v>2624</v>
      </c>
      <c r="AF559" s="219" t="s">
        <v>2624</v>
      </c>
      <c r="AG559" s="219" t="s">
        <v>2624</v>
      </c>
      <c r="AH559" s="219" t="s">
        <v>2624</v>
      </c>
      <c r="AI559" s="219" t="s">
        <v>2624</v>
      </c>
      <c r="AJ559" s="219" t="s">
        <v>2624</v>
      </c>
      <c r="AK559" s="219" t="s">
        <v>2624</v>
      </c>
      <c r="AL559" s="219" t="s">
        <v>2624</v>
      </c>
      <c r="AM559" s="219" t="s">
        <v>2624</v>
      </c>
      <c r="AN559" s="219" t="s">
        <v>2624</v>
      </c>
      <c r="AO559" s="219" t="s">
        <v>2624</v>
      </c>
      <c r="AP559" s="219" t="s">
        <v>2624</v>
      </c>
      <c r="AQ559" s="219" t="s">
        <v>2624</v>
      </c>
      <c r="AR559" s="219" t="s">
        <v>2624</v>
      </c>
      <c r="AS559" s="219" t="s">
        <v>2624</v>
      </c>
      <c r="AT559" s="219" t="s">
        <v>2624</v>
      </c>
      <c r="AU559" s="219" t="s">
        <v>2624</v>
      </c>
    </row>
    <row r="560" spans="2:47" ht="52.5" hidden="1">
      <c r="B560" s="220" t="s">
        <v>4350</v>
      </c>
      <c r="C560" s="221" t="s">
        <v>4351</v>
      </c>
      <c r="D560" s="221" t="s">
        <v>2619</v>
      </c>
      <c r="E560" s="221" t="s">
        <v>2619</v>
      </c>
      <c r="F560" s="221" t="s">
        <v>2769</v>
      </c>
      <c r="G560" s="221" t="s">
        <v>4352</v>
      </c>
      <c r="H560" s="221" t="s">
        <v>2619</v>
      </c>
      <c r="I560" s="221" t="s">
        <v>2623</v>
      </c>
      <c r="J560" s="222">
        <v>8.5</v>
      </c>
      <c r="K560" s="222">
        <v>8.6</v>
      </c>
      <c r="L560" s="222">
        <v>7.5</v>
      </c>
      <c r="M560" s="222">
        <v>7.8</v>
      </c>
      <c r="N560" s="222">
        <v>7.5</v>
      </c>
      <c r="O560" s="222">
        <v>8</v>
      </c>
      <c r="P560" s="222">
        <v>7.5</v>
      </c>
      <c r="Q560" s="222">
        <v>7.5</v>
      </c>
      <c r="R560" s="222">
        <v>7.5</v>
      </c>
      <c r="S560" s="222">
        <v>7.6</v>
      </c>
      <c r="T560" s="218">
        <v>7.6</v>
      </c>
      <c r="U560" s="218">
        <v>7.7</v>
      </c>
      <c r="V560" s="218">
        <v>7.8</v>
      </c>
      <c r="W560" s="218">
        <v>7.8</v>
      </c>
      <c r="X560" s="218">
        <v>7.8</v>
      </c>
      <c r="Y560" s="223" t="s">
        <v>2624</v>
      </c>
      <c r="Z560" s="223" t="s">
        <v>2624</v>
      </c>
      <c r="AA560" s="223" t="s">
        <v>2624</v>
      </c>
      <c r="AB560" s="223" t="s">
        <v>2624</v>
      </c>
      <c r="AC560" s="223" t="s">
        <v>2624</v>
      </c>
      <c r="AD560" s="223" t="s">
        <v>2624</v>
      </c>
      <c r="AE560" s="223" t="s">
        <v>2624</v>
      </c>
      <c r="AF560" s="223" t="s">
        <v>2624</v>
      </c>
      <c r="AG560" s="223" t="s">
        <v>2624</v>
      </c>
      <c r="AH560" s="223" t="s">
        <v>2624</v>
      </c>
      <c r="AI560" s="223" t="s">
        <v>2624</v>
      </c>
      <c r="AJ560" s="223" t="s">
        <v>2624</v>
      </c>
      <c r="AK560" s="223" t="s">
        <v>2624</v>
      </c>
      <c r="AL560" s="223" t="s">
        <v>2624</v>
      </c>
      <c r="AM560" s="223" t="s">
        <v>2624</v>
      </c>
      <c r="AN560" s="223" t="s">
        <v>2624</v>
      </c>
      <c r="AO560" s="223" t="s">
        <v>2624</v>
      </c>
      <c r="AP560" s="223" t="s">
        <v>2624</v>
      </c>
      <c r="AQ560" s="223" t="s">
        <v>2624</v>
      </c>
      <c r="AR560" s="223" t="s">
        <v>2624</v>
      </c>
      <c r="AS560" s="223" t="s">
        <v>2624</v>
      </c>
      <c r="AT560" s="223" t="s">
        <v>2624</v>
      </c>
      <c r="AU560" s="223" t="s">
        <v>2624</v>
      </c>
    </row>
    <row r="561" spans="2:47" ht="63" hidden="1">
      <c r="B561" s="215" t="s">
        <v>4353</v>
      </c>
      <c r="C561" s="216" t="s">
        <v>4354</v>
      </c>
      <c r="D561" s="216" t="s">
        <v>2619</v>
      </c>
      <c r="E561" s="216" t="s">
        <v>2619</v>
      </c>
      <c r="F561" s="216" t="s">
        <v>2769</v>
      </c>
      <c r="G561" s="216" t="s">
        <v>4355</v>
      </c>
      <c r="H561" s="216" t="s">
        <v>2619</v>
      </c>
      <c r="I561" s="216" t="s">
        <v>2623</v>
      </c>
      <c r="J561" s="217">
        <v>7.1</v>
      </c>
      <c r="K561" s="217">
        <v>7.1</v>
      </c>
      <c r="L561" s="217">
        <v>7.1</v>
      </c>
      <c r="M561" s="217">
        <v>7.1</v>
      </c>
      <c r="N561" s="217">
        <v>7.1</v>
      </c>
      <c r="O561" s="217">
        <v>7.1</v>
      </c>
      <c r="P561" s="217">
        <v>7.1</v>
      </c>
      <c r="Q561" s="217">
        <v>7.1</v>
      </c>
      <c r="R561" s="217">
        <v>7.3</v>
      </c>
      <c r="S561" s="217">
        <v>7.5</v>
      </c>
      <c r="T561" s="218">
        <v>7.7</v>
      </c>
      <c r="U561" s="218">
        <v>7.9</v>
      </c>
      <c r="V561" s="218">
        <v>8.1</v>
      </c>
      <c r="W561" s="218">
        <v>8.1</v>
      </c>
      <c r="X561" s="218">
        <v>8.1</v>
      </c>
      <c r="Y561" s="219" t="s">
        <v>2624</v>
      </c>
      <c r="Z561" s="219" t="s">
        <v>2624</v>
      </c>
      <c r="AA561" s="219" t="s">
        <v>2624</v>
      </c>
      <c r="AB561" s="219" t="s">
        <v>2624</v>
      </c>
      <c r="AC561" s="219" t="s">
        <v>2624</v>
      </c>
      <c r="AD561" s="219" t="s">
        <v>2624</v>
      </c>
      <c r="AE561" s="219" t="s">
        <v>2624</v>
      </c>
      <c r="AF561" s="219" t="s">
        <v>2624</v>
      </c>
      <c r="AG561" s="219" t="s">
        <v>2624</v>
      </c>
      <c r="AH561" s="219" t="s">
        <v>2624</v>
      </c>
      <c r="AI561" s="219" t="s">
        <v>2624</v>
      </c>
      <c r="AJ561" s="219" t="s">
        <v>2624</v>
      </c>
      <c r="AK561" s="219" t="s">
        <v>2624</v>
      </c>
      <c r="AL561" s="219" t="s">
        <v>2624</v>
      </c>
      <c r="AM561" s="219" t="s">
        <v>2624</v>
      </c>
      <c r="AN561" s="219" t="s">
        <v>2624</v>
      </c>
      <c r="AO561" s="219" t="s">
        <v>2624</v>
      </c>
      <c r="AP561" s="219" t="s">
        <v>2624</v>
      </c>
      <c r="AQ561" s="219" t="s">
        <v>2624</v>
      </c>
      <c r="AR561" s="219" t="s">
        <v>2624</v>
      </c>
      <c r="AS561" s="219" t="s">
        <v>2624</v>
      </c>
      <c r="AT561" s="219" t="s">
        <v>2624</v>
      </c>
      <c r="AU561" s="219" t="s">
        <v>2624</v>
      </c>
    </row>
    <row r="562" spans="2:47" ht="52.5" hidden="1">
      <c r="B562" s="220" t="s">
        <v>4356</v>
      </c>
      <c r="C562" s="221" t="s">
        <v>4357</v>
      </c>
      <c r="D562" s="221" t="s">
        <v>2619</v>
      </c>
      <c r="E562" s="221" t="s">
        <v>2619</v>
      </c>
      <c r="F562" s="221" t="s">
        <v>2769</v>
      </c>
      <c r="G562" s="221" t="s">
        <v>4358</v>
      </c>
      <c r="H562" s="221" t="s">
        <v>2619</v>
      </c>
      <c r="I562" s="221" t="s">
        <v>2623</v>
      </c>
      <c r="J562" s="222">
        <v>3</v>
      </c>
      <c r="K562" s="222">
        <v>3</v>
      </c>
      <c r="L562" s="222">
        <v>3</v>
      </c>
      <c r="M562" s="222">
        <v>3</v>
      </c>
      <c r="N562" s="222">
        <v>3</v>
      </c>
      <c r="O562" s="222">
        <v>3</v>
      </c>
      <c r="P562" s="222">
        <v>3</v>
      </c>
      <c r="Q562" s="222">
        <v>3</v>
      </c>
      <c r="R562" s="222">
        <v>3.2</v>
      </c>
      <c r="S562" s="222">
        <v>3.4</v>
      </c>
      <c r="T562" s="218">
        <v>3.6</v>
      </c>
      <c r="U562" s="218">
        <v>3.8</v>
      </c>
      <c r="V562" s="218">
        <v>4</v>
      </c>
      <c r="W562" s="218">
        <v>4</v>
      </c>
      <c r="X562" s="218">
        <v>4</v>
      </c>
      <c r="Y562" s="223" t="s">
        <v>2624</v>
      </c>
      <c r="Z562" s="223" t="s">
        <v>2624</v>
      </c>
      <c r="AA562" s="223" t="s">
        <v>2624</v>
      </c>
      <c r="AB562" s="223" t="s">
        <v>2624</v>
      </c>
      <c r="AC562" s="223" t="s">
        <v>2624</v>
      </c>
      <c r="AD562" s="223" t="s">
        <v>2624</v>
      </c>
      <c r="AE562" s="223" t="s">
        <v>2624</v>
      </c>
      <c r="AF562" s="223" t="s">
        <v>2624</v>
      </c>
      <c r="AG562" s="223" t="s">
        <v>2624</v>
      </c>
      <c r="AH562" s="223" t="s">
        <v>2624</v>
      </c>
      <c r="AI562" s="223" t="s">
        <v>2624</v>
      </c>
      <c r="AJ562" s="223" t="s">
        <v>2624</v>
      </c>
      <c r="AK562" s="223" t="s">
        <v>2624</v>
      </c>
      <c r="AL562" s="223" t="s">
        <v>2624</v>
      </c>
      <c r="AM562" s="223" t="s">
        <v>2624</v>
      </c>
      <c r="AN562" s="223" t="s">
        <v>2624</v>
      </c>
      <c r="AO562" s="223" t="s">
        <v>2624</v>
      </c>
      <c r="AP562" s="223" t="s">
        <v>2624</v>
      </c>
      <c r="AQ562" s="223" t="s">
        <v>2624</v>
      </c>
      <c r="AR562" s="223" t="s">
        <v>2624</v>
      </c>
      <c r="AS562" s="223" t="s">
        <v>2624</v>
      </c>
      <c r="AT562" s="223" t="s">
        <v>2624</v>
      </c>
      <c r="AU562" s="223" t="s">
        <v>2624</v>
      </c>
    </row>
    <row r="563" spans="2:47" ht="147" hidden="1">
      <c r="B563" s="215" t="s">
        <v>4359</v>
      </c>
      <c r="C563" s="216" t="s">
        <v>4360</v>
      </c>
      <c r="D563" s="216" t="s">
        <v>2834</v>
      </c>
      <c r="E563" s="216" t="s">
        <v>2784</v>
      </c>
      <c r="F563" s="216" t="s">
        <v>4361</v>
      </c>
      <c r="G563" s="216" t="s">
        <v>4362</v>
      </c>
      <c r="H563" s="216" t="s">
        <v>2871</v>
      </c>
      <c r="I563" s="216" t="s">
        <v>2623</v>
      </c>
      <c r="J563" s="217">
        <v>0</v>
      </c>
      <c r="K563" s="217">
        <v>0</v>
      </c>
      <c r="L563" s="217">
        <v>0</v>
      </c>
      <c r="M563" s="217">
        <v>0</v>
      </c>
      <c r="N563" s="217">
        <v>0</v>
      </c>
      <c r="O563" s="217">
        <v>0</v>
      </c>
      <c r="P563" s="217">
        <v>0</v>
      </c>
      <c r="Q563" s="217">
        <v>0</v>
      </c>
      <c r="R563" s="217">
        <v>0</v>
      </c>
      <c r="S563" s="217">
        <v>0</v>
      </c>
      <c r="T563" s="218">
        <v>0</v>
      </c>
      <c r="U563" s="218">
        <v>0</v>
      </c>
      <c r="V563" s="218">
        <v>0</v>
      </c>
      <c r="W563" s="218">
        <v>0</v>
      </c>
      <c r="X563" s="218">
        <v>0</v>
      </c>
      <c r="Y563" s="219" t="s">
        <v>2624</v>
      </c>
      <c r="Z563" s="219" t="s">
        <v>2624</v>
      </c>
      <c r="AA563" s="219" t="s">
        <v>2624</v>
      </c>
      <c r="AB563" s="219" t="s">
        <v>2624</v>
      </c>
      <c r="AC563" s="219" t="s">
        <v>2624</v>
      </c>
      <c r="AD563" s="219" t="s">
        <v>2624</v>
      </c>
      <c r="AE563" s="219" t="s">
        <v>2624</v>
      </c>
      <c r="AF563" s="219" t="s">
        <v>2624</v>
      </c>
      <c r="AG563" s="219" t="s">
        <v>2624</v>
      </c>
      <c r="AH563" s="219" t="s">
        <v>2624</v>
      </c>
      <c r="AI563" s="219" t="s">
        <v>2624</v>
      </c>
      <c r="AJ563" s="219" t="s">
        <v>2624</v>
      </c>
      <c r="AK563" s="219" t="s">
        <v>2624</v>
      </c>
      <c r="AL563" s="219" t="s">
        <v>2624</v>
      </c>
      <c r="AM563" s="219" t="s">
        <v>2624</v>
      </c>
      <c r="AN563" s="219" t="s">
        <v>2624</v>
      </c>
      <c r="AO563" s="219" t="s">
        <v>2624</v>
      </c>
      <c r="AP563" s="219" t="s">
        <v>2624</v>
      </c>
      <c r="AQ563" s="219" t="s">
        <v>2624</v>
      </c>
      <c r="AR563" s="219" t="s">
        <v>2624</v>
      </c>
      <c r="AS563" s="219" t="s">
        <v>2624</v>
      </c>
      <c r="AT563" s="219" t="s">
        <v>2624</v>
      </c>
      <c r="AU563" s="219" t="s">
        <v>2624</v>
      </c>
    </row>
    <row r="564" spans="2:47" ht="147" hidden="1">
      <c r="B564" s="220" t="s">
        <v>4363</v>
      </c>
      <c r="C564" s="221" t="s">
        <v>4364</v>
      </c>
      <c r="D564" s="221" t="s">
        <v>2834</v>
      </c>
      <c r="E564" s="221" t="s">
        <v>2784</v>
      </c>
      <c r="F564" s="221" t="s">
        <v>4361</v>
      </c>
      <c r="G564" s="221" t="s">
        <v>4365</v>
      </c>
      <c r="H564" s="221" t="s">
        <v>2871</v>
      </c>
      <c r="I564" s="221" t="s">
        <v>2623</v>
      </c>
      <c r="J564" s="222">
        <v>0</v>
      </c>
      <c r="K564" s="222">
        <v>0</v>
      </c>
      <c r="L564" s="222">
        <v>0</v>
      </c>
      <c r="M564" s="222">
        <v>0</v>
      </c>
      <c r="N564" s="222">
        <v>0</v>
      </c>
      <c r="O564" s="222">
        <v>0</v>
      </c>
      <c r="P564" s="222">
        <v>0</v>
      </c>
      <c r="Q564" s="222">
        <v>0</v>
      </c>
      <c r="R564" s="222">
        <v>0</v>
      </c>
      <c r="S564" s="222">
        <v>0</v>
      </c>
      <c r="T564" s="218">
        <v>0</v>
      </c>
      <c r="U564" s="218">
        <v>0</v>
      </c>
      <c r="V564" s="218">
        <v>0</v>
      </c>
      <c r="W564" s="218">
        <v>0</v>
      </c>
      <c r="X564" s="218">
        <v>0</v>
      </c>
      <c r="Y564" s="223" t="s">
        <v>2624</v>
      </c>
      <c r="Z564" s="223" t="s">
        <v>2624</v>
      </c>
      <c r="AA564" s="223" t="s">
        <v>2624</v>
      </c>
      <c r="AB564" s="223" t="s">
        <v>2624</v>
      </c>
      <c r="AC564" s="223" t="s">
        <v>2624</v>
      </c>
      <c r="AD564" s="223" t="s">
        <v>2624</v>
      </c>
      <c r="AE564" s="223" t="s">
        <v>2624</v>
      </c>
      <c r="AF564" s="223" t="s">
        <v>2624</v>
      </c>
      <c r="AG564" s="223" t="s">
        <v>2624</v>
      </c>
      <c r="AH564" s="223" t="s">
        <v>2624</v>
      </c>
      <c r="AI564" s="223" t="s">
        <v>2624</v>
      </c>
      <c r="AJ564" s="223" t="s">
        <v>2624</v>
      </c>
      <c r="AK564" s="223" t="s">
        <v>2624</v>
      </c>
      <c r="AL564" s="223" t="s">
        <v>2624</v>
      </c>
      <c r="AM564" s="223" t="s">
        <v>2624</v>
      </c>
      <c r="AN564" s="223" t="s">
        <v>2624</v>
      </c>
      <c r="AO564" s="223" t="s">
        <v>2624</v>
      </c>
      <c r="AP564" s="223" t="s">
        <v>2624</v>
      </c>
      <c r="AQ564" s="223" t="s">
        <v>2624</v>
      </c>
      <c r="AR564" s="223" t="s">
        <v>2624</v>
      </c>
      <c r="AS564" s="223" t="s">
        <v>2624</v>
      </c>
      <c r="AT564" s="223" t="s">
        <v>2624</v>
      </c>
      <c r="AU564" s="223" t="s">
        <v>2624</v>
      </c>
    </row>
    <row r="565" spans="2:47" ht="147" hidden="1">
      <c r="B565" s="215" t="s">
        <v>4366</v>
      </c>
      <c r="C565" s="216" t="s">
        <v>4367</v>
      </c>
      <c r="D565" s="216" t="s">
        <v>2834</v>
      </c>
      <c r="E565" s="216" t="s">
        <v>2784</v>
      </c>
      <c r="F565" s="216" t="s">
        <v>4361</v>
      </c>
      <c r="G565" s="216" t="s">
        <v>4368</v>
      </c>
      <c r="H565" s="216" t="s">
        <v>2871</v>
      </c>
      <c r="I565" s="216" t="s">
        <v>2623</v>
      </c>
      <c r="J565" s="217">
        <v>0</v>
      </c>
      <c r="K565" s="217">
        <v>0</v>
      </c>
      <c r="L565" s="217">
        <v>0</v>
      </c>
      <c r="M565" s="217">
        <v>0</v>
      </c>
      <c r="N565" s="217">
        <v>0</v>
      </c>
      <c r="O565" s="217">
        <v>0</v>
      </c>
      <c r="P565" s="217">
        <v>0</v>
      </c>
      <c r="Q565" s="217">
        <v>0</v>
      </c>
      <c r="R565" s="217">
        <v>0</v>
      </c>
      <c r="S565" s="217">
        <v>0</v>
      </c>
      <c r="T565" s="218">
        <v>0</v>
      </c>
      <c r="U565" s="218">
        <v>0</v>
      </c>
      <c r="V565" s="218">
        <v>0</v>
      </c>
      <c r="W565" s="218">
        <v>0</v>
      </c>
      <c r="X565" s="218">
        <v>0</v>
      </c>
      <c r="Y565" s="219" t="s">
        <v>2624</v>
      </c>
      <c r="Z565" s="219" t="s">
        <v>2624</v>
      </c>
      <c r="AA565" s="219" t="s">
        <v>2624</v>
      </c>
      <c r="AB565" s="219" t="s">
        <v>2624</v>
      </c>
      <c r="AC565" s="219" t="s">
        <v>2624</v>
      </c>
      <c r="AD565" s="219" t="s">
        <v>2624</v>
      </c>
      <c r="AE565" s="219" t="s">
        <v>2624</v>
      </c>
      <c r="AF565" s="219" t="s">
        <v>2624</v>
      </c>
      <c r="AG565" s="219" t="s">
        <v>2624</v>
      </c>
      <c r="AH565" s="219" t="s">
        <v>2624</v>
      </c>
      <c r="AI565" s="219" t="s">
        <v>2624</v>
      </c>
      <c r="AJ565" s="219" t="s">
        <v>2624</v>
      </c>
      <c r="AK565" s="219" t="s">
        <v>2624</v>
      </c>
      <c r="AL565" s="219" t="s">
        <v>2624</v>
      </c>
      <c r="AM565" s="219" t="s">
        <v>2624</v>
      </c>
      <c r="AN565" s="219" t="s">
        <v>2624</v>
      </c>
      <c r="AO565" s="219" t="s">
        <v>2624</v>
      </c>
      <c r="AP565" s="219" t="s">
        <v>2624</v>
      </c>
      <c r="AQ565" s="219" t="s">
        <v>2624</v>
      </c>
      <c r="AR565" s="219" t="s">
        <v>2624</v>
      </c>
      <c r="AS565" s="219" t="s">
        <v>2624</v>
      </c>
      <c r="AT565" s="219" t="s">
        <v>2624</v>
      </c>
      <c r="AU565" s="219" t="s">
        <v>2624</v>
      </c>
    </row>
    <row r="566" spans="2:47" ht="168" hidden="1">
      <c r="B566" s="220" t="s">
        <v>4369</v>
      </c>
      <c r="C566" s="221" t="s">
        <v>4370</v>
      </c>
      <c r="D566" s="221" t="s">
        <v>2619</v>
      </c>
      <c r="E566" s="221" t="s">
        <v>2619</v>
      </c>
      <c r="F566" s="221" t="s">
        <v>3317</v>
      </c>
      <c r="G566" s="221" t="s">
        <v>4371</v>
      </c>
      <c r="H566" s="221" t="s">
        <v>2871</v>
      </c>
      <c r="I566" s="221" t="s">
        <v>2623</v>
      </c>
      <c r="J566" s="222">
        <v>0.8</v>
      </c>
      <c r="K566" s="222">
        <v>1</v>
      </c>
      <c r="L566" s="222">
        <v>1.1000000000000001</v>
      </c>
      <c r="M566" s="222">
        <v>1.3</v>
      </c>
      <c r="N566" s="222">
        <v>1.5</v>
      </c>
      <c r="O566" s="222">
        <v>1.9</v>
      </c>
      <c r="P566" s="222">
        <v>2.2999999999999998</v>
      </c>
      <c r="Q566" s="222">
        <v>1.6</v>
      </c>
      <c r="R566" s="222">
        <v>1.2</v>
      </c>
      <c r="S566" s="222">
        <v>2.5</v>
      </c>
      <c r="T566" s="218">
        <v>4.4000000000000004</v>
      </c>
      <c r="U566" s="218">
        <v>3.8</v>
      </c>
      <c r="V566" s="218">
        <v>2.8</v>
      </c>
      <c r="W566" s="218">
        <v>2.2000000000000002</v>
      </c>
      <c r="X566" s="218">
        <v>2</v>
      </c>
      <c r="Y566" s="223" t="s">
        <v>2624</v>
      </c>
      <c r="Z566" s="223" t="s">
        <v>2624</v>
      </c>
      <c r="AA566" s="223" t="s">
        <v>2624</v>
      </c>
      <c r="AB566" s="223" t="s">
        <v>2624</v>
      </c>
      <c r="AC566" s="223" t="s">
        <v>2624</v>
      </c>
      <c r="AD566" s="223" t="s">
        <v>2624</v>
      </c>
      <c r="AE566" s="223" t="s">
        <v>2624</v>
      </c>
      <c r="AF566" s="223" t="s">
        <v>2624</v>
      </c>
      <c r="AG566" s="223" t="s">
        <v>2624</v>
      </c>
      <c r="AH566" s="223" t="s">
        <v>2624</v>
      </c>
      <c r="AI566" s="223" t="s">
        <v>2624</v>
      </c>
      <c r="AJ566" s="223" t="s">
        <v>2624</v>
      </c>
      <c r="AK566" s="223" t="s">
        <v>2624</v>
      </c>
      <c r="AL566" s="223" t="s">
        <v>2624</v>
      </c>
      <c r="AM566" s="223" t="s">
        <v>2624</v>
      </c>
      <c r="AN566" s="223" t="s">
        <v>2624</v>
      </c>
      <c r="AO566" s="223" t="s">
        <v>2624</v>
      </c>
      <c r="AP566" s="223" t="s">
        <v>2624</v>
      </c>
      <c r="AQ566" s="223" t="s">
        <v>2624</v>
      </c>
      <c r="AR566" s="223" t="s">
        <v>2624</v>
      </c>
      <c r="AS566" s="223" t="s">
        <v>2624</v>
      </c>
      <c r="AT566" s="223" t="s">
        <v>2624</v>
      </c>
      <c r="AU566" s="223" t="s">
        <v>2624</v>
      </c>
    </row>
    <row r="567" spans="2:47" ht="147" hidden="1">
      <c r="B567" s="215" t="s">
        <v>4372</v>
      </c>
      <c r="C567" s="216" t="s">
        <v>4373</v>
      </c>
      <c r="D567" s="216" t="s">
        <v>2834</v>
      </c>
      <c r="E567" s="216" t="s">
        <v>2784</v>
      </c>
      <c r="F567" s="216" t="s">
        <v>4194</v>
      </c>
      <c r="G567" s="216" t="s">
        <v>4374</v>
      </c>
      <c r="H567" s="216" t="s">
        <v>2871</v>
      </c>
      <c r="I567" s="216" t="s">
        <v>2623</v>
      </c>
      <c r="J567" s="217">
        <v>1.9465999999999999</v>
      </c>
      <c r="K567" s="217">
        <v>2.2940999999999998</v>
      </c>
      <c r="L567" s="217">
        <v>2.0495000000000001</v>
      </c>
      <c r="M567" s="217">
        <v>2.5501999999999998</v>
      </c>
      <c r="N567" s="217">
        <v>2.8914</v>
      </c>
      <c r="O567" s="217">
        <v>3.9639000000000002</v>
      </c>
      <c r="P567" s="217">
        <v>4.4913999999999996</v>
      </c>
      <c r="Q567" s="217">
        <v>2.8438000000000003</v>
      </c>
      <c r="R567" s="217">
        <v>2.391</v>
      </c>
      <c r="S567" s="217">
        <v>5.9616000000000007</v>
      </c>
      <c r="T567" s="218">
        <v>10.707799999999999</v>
      </c>
      <c r="U567" s="218">
        <v>11.867700000000001</v>
      </c>
      <c r="V567" s="218">
        <v>9.8321000000000005</v>
      </c>
      <c r="W567" s="218">
        <v>9.1907999999999994</v>
      </c>
      <c r="X567" s="218">
        <v>9.7842000000000002</v>
      </c>
      <c r="Y567" s="219" t="s">
        <v>2624</v>
      </c>
      <c r="Z567" s="219" t="s">
        <v>2624</v>
      </c>
      <c r="AA567" s="219" t="s">
        <v>2624</v>
      </c>
      <c r="AB567" s="219" t="s">
        <v>2624</v>
      </c>
      <c r="AC567" s="219" t="s">
        <v>2624</v>
      </c>
      <c r="AD567" s="219" t="s">
        <v>2624</v>
      </c>
      <c r="AE567" s="219" t="s">
        <v>2624</v>
      </c>
      <c r="AF567" s="219" t="s">
        <v>2624</v>
      </c>
      <c r="AG567" s="219" t="s">
        <v>2624</v>
      </c>
      <c r="AH567" s="219" t="s">
        <v>2624</v>
      </c>
      <c r="AI567" s="219" t="s">
        <v>2624</v>
      </c>
      <c r="AJ567" s="219" t="s">
        <v>2624</v>
      </c>
      <c r="AK567" s="219" t="s">
        <v>2624</v>
      </c>
      <c r="AL567" s="219" t="s">
        <v>2624</v>
      </c>
      <c r="AM567" s="219" t="s">
        <v>2624</v>
      </c>
      <c r="AN567" s="219" t="s">
        <v>2624</v>
      </c>
      <c r="AO567" s="219" t="s">
        <v>2624</v>
      </c>
      <c r="AP567" s="219" t="s">
        <v>2624</v>
      </c>
      <c r="AQ567" s="219" t="s">
        <v>2624</v>
      </c>
      <c r="AR567" s="219" t="s">
        <v>2624</v>
      </c>
      <c r="AS567" s="219" t="s">
        <v>2624</v>
      </c>
      <c r="AT567" s="219" t="s">
        <v>2624</v>
      </c>
      <c r="AU567" s="219" t="s">
        <v>2624</v>
      </c>
    </row>
    <row r="568" spans="2:47" ht="147" hidden="1">
      <c r="B568" s="220" t="s">
        <v>4375</v>
      </c>
      <c r="C568" s="221" t="s">
        <v>4376</v>
      </c>
      <c r="D568" s="221" t="s">
        <v>2619</v>
      </c>
      <c r="E568" s="221" t="s">
        <v>2619</v>
      </c>
      <c r="F568" s="221" t="s">
        <v>4194</v>
      </c>
      <c r="G568" s="221" t="s">
        <v>4377</v>
      </c>
      <c r="H568" s="221" t="s">
        <v>2871</v>
      </c>
      <c r="I568" s="221" t="s">
        <v>2623</v>
      </c>
      <c r="J568" s="222">
        <v>40</v>
      </c>
      <c r="K568" s="222">
        <v>39.5</v>
      </c>
      <c r="L568" s="222">
        <v>16.8</v>
      </c>
      <c r="M568" s="222">
        <v>21.2</v>
      </c>
      <c r="N568" s="222">
        <v>28.4</v>
      </c>
      <c r="O568" s="222">
        <v>35</v>
      </c>
      <c r="P568" s="222">
        <v>33.5</v>
      </c>
      <c r="Q568" s="222">
        <v>24.8</v>
      </c>
      <c r="R568" s="222">
        <v>15.3</v>
      </c>
      <c r="S568" s="222">
        <v>25.9</v>
      </c>
      <c r="T568" s="218">
        <v>40.200000000000003</v>
      </c>
      <c r="U568" s="218">
        <v>40.700000000000003</v>
      </c>
      <c r="V568" s="218">
        <v>37.4</v>
      </c>
      <c r="W568" s="218">
        <v>35.6</v>
      </c>
      <c r="X568" s="218">
        <v>36.4</v>
      </c>
      <c r="Y568" s="223" t="s">
        <v>2624</v>
      </c>
      <c r="Z568" s="223" t="s">
        <v>2624</v>
      </c>
      <c r="AA568" s="223" t="s">
        <v>2624</v>
      </c>
      <c r="AB568" s="223" t="s">
        <v>2624</v>
      </c>
      <c r="AC568" s="223" t="s">
        <v>2624</v>
      </c>
      <c r="AD568" s="223" t="s">
        <v>2624</v>
      </c>
      <c r="AE568" s="223" t="s">
        <v>2624</v>
      </c>
      <c r="AF568" s="223" t="s">
        <v>2624</v>
      </c>
      <c r="AG568" s="223" t="s">
        <v>2624</v>
      </c>
      <c r="AH568" s="223" t="s">
        <v>2624</v>
      </c>
      <c r="AI568" s="223" t="s">
        <v>2624</v>
      </c>
      <c r="AJ568" s="223" t="s">
        <v>2624</v>
      </c>
      <c r="AK568" s="223" t="s">
        <v>2624</v>
      </c>
      <c r="AL568" s="223" t="s">
        <v>2624</v>
      </c>
      <c r="AM568" s="223" t="s">
        <v>2624</v>
      </c>
      <c r="AN568" s="223" t="s">
        <v>2624</v>
      </c>
      <c r="AO568" s="223" t="s">
        <v>2624</v>
      </c>
      <c r="AP568" s="223" t="s">
        <v>2624</v>
      </c>
      <c r="AQ568" s="223" t="s">
        <v>2624</v>
      </c>
      <c r="AR568" s="223" t="s">
        <v>2624</v>
      </c>
      <c r="AS568" s="223" t="s">
        <v>2624</v>
      </c>
      <c r="AT568" s="223" t="s">
        <v>2624</v>
      </c>
      <c r="AU568" s="223" t="s">
        <v>2624</v>
      </c>
    </row>
    <row r="569" spans="2:47" ht="168" hidden="1">
      <c r="B569" s="215" t="s">
        <v>4378</v>
      </c>
      <c r="C569" s="216" t="s">
        <v>4379</v>
      </c>
      <c r="D569" s="216" t="s">
        <v>2619</v>
      </c>
      <c r="E569" s="216" t="s">
        <v>2619</v>
      </c>
      <c r="F569" s="216" t="s">
        <v>3317</v>
      </c>
      <c r="G569" s="216" t="s">
        <v>4380</v>
      </c>
      <c r="H569" s="216" t="s">
        <v>2871</v>
      </c>
      <c r="I569" s="216" t="s">
        <v>2623</v>
      </c>
      <c r="J569" s="217">
        <v>0.8</v>
      </c>
      <c r="K569" s="217">
        <v>1</v>
      </c>
      <c r="L569" s="217">
        <v>1.1000000000000001</v>
      </c>
      <c r="M569" s="217">
        <v>1.3</v>
      </c>
      <c r="N569" s="217">
        <v>1.5</v>
      </c>
      <c r="O569" s="217">
        <v>1.9</v>
      </c>
      <c r="P569" s="217">
        <v>2.2999999999999998</v>
      </c>
      <c r="Q569" s="217">
        <v>1.6</v>
      </c>
      <c r="R569" s="217">
        <v>1.2</v>
      </c>
      <c r="S569" s="217">
        <v>2.5</v>
      </c>
      <c r="T569" s="218">
        <v>4.4000000000000004</v>
      </c>
      <c r="U569" s="218">
        <v>3.8</v>
      </c>
      <c r="V569" s="218">
        <v>2.8</v>
      </c>
      <c r="W569" s="218">
        <v>2.2000000000000002</v>
      </c>
      <c r="X569" s="218">
        <v>2</v>
      </c>
      <c r="Y569" s="219" t="s">
        <v>2624</v>
      </c>
      <c r="Z569" s="219" t="s">
        <v>2624</v>
      </c>
      <c r="AA569" s="219" t="s">
        <v>2624</v>
      </c>
      <c r="AB569" s="219" t="s">
        <v>2624</v>
      </c>
      <c r="AC569" s="219" t="s">
        <v>2624</v>
      </c>
      <c r="AD569" s="219" t="s">
        <v>2624</v>
      </c>
      <c r="AE569" s="219" t="s">
        <v>2624</v>
      </c>
      <c r="AF569" s="219" t="s">
        <v>2624</v>
      </c>
      <c r="AG569" s="219" t="s">
        <v>2624</v>
      </c>
      <c r="AH569" s="219" t="s">
        <v>2624</v>
      </c>
      <c r="AI569" s="219" t="s">
        <v>2624</v>
      </c>
      <c r="AJ569" s="219" t="s">
        <v>2624</v>
      </c>
      <c r="AK569" s="219" t="s">
        <v>2624</v>
      </c>
      <c r="AL569" s="219" t="s">
        <v>2624</v>
      </c>
      <c r="AM569" s="219" t="s">
        <v>2624</v>
      </c>
      <c r="AN569" s="219" t="s">
        <v>2624</v>
      </c>
      <c r="AO569" s="219" t="s">
        <v>2624</v>
      </c>
      <c r="AP569" s="219" t="s">
        <v>2624</v>
      </c>
      <c r="AQ569" s="219" t="s">
        <v>2624</v>
      </c>
      <c r="AR569" s="219" t="s">
        <v>2624</v>
      </c>
      <c r="AS569" s="219" t="s">
        <v>2624</v>
      </c>
      <c r="AT569" s="219" t="s">
        <v>2624</v>
      </c>
      <c r="AU569" s="219" t="s">
        <v>2624</v>
      </c>
    </row>
    <row r="570" spans="2:47" ht="168" hidden="1">
      <c r="B570" s="220" t="s">
        <v>4381</v>
      </c>
      <c r="C570" s="221" t="s">
        <v>4382</v>
      </c>
      <c r="D570" s="221" t="s">
        <v>2619</v>
      </c>
      <c r="E570" s="221" t="s">
        <v>2619</v>
      </c>
      <c r="F570" s="221" t="s">
        <v>3317</v>
      </c>
      <c r="G570" s="221" t="s">
        <v>4383</v>
      </c>
      <c r="H570" s="221" t="s">
        <v>2871</v>
      </c>
      <c r="I570" s="221" t="s">
        <v>2623</v>
      </c>
      <c r="J570" s="222">
        <v>0.4</v>
      </c>
      <c r="K570" s="222">
        <v>0.5</v>
      </c>
      <c r="L570" s="222">
        <v>0.5</v>
      </c>
      <c r="M570" s="222">
        <v>0.5</v>
      </c>
      <c r="N570" s="222">
        <v>0.6</v>
      </c>
      <c r="O570" s="222">
        <v>0.8</v>
      </c>
      <c r="P570" s="222">
        <v>1</v>
      </c>
      <c r="Q570" s="222">
        <v>0.6</v>
      </c>
      <c r="R570" s="222">
        <v>0.5</v>
      </c>
      <c r="S570" s="222">
        <v>1.2</v>
      </c>
      <c r="T570" s="218">
        <v>1.9</v>
      </c>
      <c r="U570" s="218">
        <v>1.8</v>
      </c>
      <c r="V570" s="218">
        <v>1.3</v>
      </c>
      <c r="W570" s="218">
        <v>1.1000000000000001</v>
      </c>
      <c r="X570" s="218">
        <v>1</v>
      </c>
      <c r="Y570" s="223" t="s">
        <v>2624</v>
      </c>
      <c r="Z570" s="223" t="s">
        <v>2624</v>
      </c>
      <c r="AA570" s="223" t="s">
        <v>2624</v>
      </c>
      <c r="AB570" s="223" t="s">
        <v>2624</v>
      </c>
      <c r="AC570" s="223" t="s">
        <v>2624</v>
      </c>
      <c r="AD570" s="223" t="s">
        <v>2624</v>
      </c>
      <c r="AE570" s="223" t="s">
        <v>2624</v>
      </c>
      <c r="AF570" s="223" t="s">
        <v>2624</v>
      </c>
      <c r="AG570" s="223" t="s">
        <v>2624</v>
      </c>
      <c r="AH570" s="223" t="s">
        <v>2624</v>
      </c>
      <c r="AI570" s="223" t="s">
        <v>2624</v>
      </c>
      <c r="AJ570" s="223" t="s">
        <v>2624</v>
      </c>
      <c r="AK570" s="223" t="s">
        <v>2624</v>
      </c>
      <c r="AL570" s="223" t="s">
        <v>2624</v>
      </c>
      <c r="AM570" s="223" t="s">
        <v>2624</v>
      </c>
      <c r="AN570" s="223" t="s">
        <v>2624</v>
      </c>
      <c r="AO570" s="223" t="s">
        <v>2624</v>
      </c>
      <c r="AP570" s="223" t="s">
        <v>2624</v>
      </c>
      <c r="AQ570" s="223" t="s">
        <v>2624</v>
      </c>
      <c r="AR570" s="223" t="s">
        <v>2624</v>
      </c>
      <c r="AS570" s="223" t="s">
        <v>2624</v>
      </c>
      <c r="AT570" s="223" t="s">
        <v>2624</v>
      </c>
      <c r="AU570" s="223" t="s">
        <v>2624</v>
      </c>
    </row>
    <row r="571" spans="2:47" ht="52.5" hidden="1">
      <c r="B571" s="215" t="s">
        <v>4384</v>
      </c>
      <c r="C571" s="216" t="s">
        <v>4385</v>
      </c>
      <c r="D571" s="216" t="s">
        <v>2619</v>
      </c>
      <c r="E571" s="216" t="s">
        <v>2619</v>
      </c>
      <c r="F571" s="216" t="s">
        <v>4386</v>
      </c>
      <c r="G571" s="216" t="s">
        <v>4387</v>
      </c>
      <c r="H571" s="216" t="s">
        <v>2619</v>
      </c>
      <c r="I571" s="216" t="s">
        <v>2623</v>
      </c>
      <c r="J571" s="217">
        <v>1.8</v>
      </c>
      <c r="K571" s="217">
        <v>1.7</v>
      </c>
      <c r="L571" s="217">
        <v>1.7</v>
      </c>
      <c r="M571" s="217">
        <v>1.8</v>
      </c>
      <c r="N571" s="217">
        <v>1.8</v>
      </c>
      <c r="O571" s="217">
        <v>1.6</v>
      </c>
      <c r="P571" s="217">
        <v>1.6</v>
      </c>
      <c r="Q571" s="217">
        <v>1.6</v>
      </c>
      <c r="R571" s="217">
        <v>1.7</v>
      </c>
      <c r="S571" s="217">
        <v>1.3</v>
      </c>
      <c r="T571" s="218">
        <v>1</v>
      </c>
      <c r="U571" s="218">
        <v>0.8</v>
      </c>
      <c r="V571" s="218">
        <v>0.8</v>
      </c>
      <c r="W571" s="218">
        <v>0.8</v>
      </c>
      <c r="X571" s="218">
        <v>0.8</v>
      </c>
      <c r="Y571" s="219" t="s">
        <v>2624</v>
      </c>
      <c r="Z571" s="219" t="s">
        <v>2624</v>
      </c>
      <c r="AA571" s="219" t="s">
        <v>2624</v>
      </c>
      <c r="AB571" s="219" t="s">
        <v>2624</v>
      </c>
      <c r="AC571" s="219" t="s">
        <v>2624</v>
      </c>
      <c r="AD571" s="219" t="s">
        <v>2624</v>
      </c>
      <c r="AE571" s="219" t="s">
        <v>2624</v>
      </c>
      <c r="AF571" s="219" t="s">
        <v>2624</v>
      </c>
      <c r="AG571" s="219" t="s">
        <v>2624</v>
      </c>
      <c r="AH571" s="219" t="s">
        <v>2624</v>
      </c>
      <c r="AI571" s="219" t="s">
        <v>2624</v>
      </c>
      <c r="AJ571" s="219" t="s">
        <v>2624</v>
      </c>
      <c r="AK571" s="219" t="s">
        <v>2624</v>
      </c>
      <c r="AL571" s="219" t="s">
        <v>2624</v>
      </c>
      <c r="AM571" s="219" t="s">
        <v>2624</v>
      </c>
      <c r="AN571" s="219" t="s">
        <v>2624</v>
      </c>
      <c r="AO571" s="219" t="s">
        <v>2624</v>
      </c>
      <c r="AP571" s="219" t="s">
        <v>2624</v>
      </c>
      <c r="AQ571" s="219" t="s">
        <v>2624</v>
      </c>
      <c r="AR571" s="219" t="s">
        <v>2624</v>
      </c>
      <c r="AS571" s="219" t="s">
        <v>2624</v>
      </c>
      <c r="AT571" s="219" t="s">
        <v>2624</v>
      </c>
      <c r="AU571" s="219" t="s">
        <v>2624</v>
      </c>
    </row>
    <row r="572" spans="2:47" ht="63" hidden="1">
      <c r="B572" s="220" t="s">
        <v>4388</v>
      </c>
      <c r="C572" s="221" t="s">
        <v>4389</v>
      </c>
      <c r="D572" s="221" t="s">
        <v>2834</v>
      </c>
      <c r="E572" s="221" t="s">
        <v>2784</v>
      </c>
      <c r="F572" s="221" t="s">
        <v>3145</v>
      </c>
      <c r="G572" s="221" t="s">
        <v>4390</v>
      </c>
      <c r="H572" s="221" t="s">
        <v>2619</v>
      </c>
      <c r="I572" s="221" t="s">
        <v>2623</v>
      </c>
      <c r="J572" s="222">
        <v>26</v>
      </c>
      <c r="K572" s="222">
        <v>5</v>
      </c>
      <c r="L572" s="222">
        <v>10</v>
      </c>
      <c r="M572" s="222">
        <v>15</v>
      </c>
      <c r="N572" s="222">
        <v>17</v>
      </c>
      <c r="O572" s="222">
        <v>20.5</v>
      </c>
      <c r="P572" s="222">
        <v>16</v>
      </c>
      <c r="Q572" s="222">
        <v>55</v>
      </c>
      <c r="R572" s="222">
        <v>37</v>
      </c>
      <c r="S572" s="222">
        <v>29</v>
      </c>
      <c r="T572" s="218">
        <v>28</v>
      </c>
      <c r="U572" s="218">
        <v>19</v>
      </c>
      <c r="V572" s="218">
        <v>16</v>
      </c>
      <c r="W572" s="218">
        <v>17</v>
      </c>
      <c r="X572" s="218">
        <v>17</v>
      </c>
      <c r="Y572" s="223" t="s">
        <v>2624</v>
      </c>
      <c r="Z572" s="223" t="s">
        <v>2624</v>
      </c>
      <c r="AA572" s="223" t="s">
        <v>2624</v>
      </c>
      <c r="AB572" s="223" t="s">
        <v>2624</v>
      </c>
      <c r="AC572" s="223" t="s">
        <v>2624</v>
      </c>
      <c r="AD572" s="223" t="s">
        <v>2624</v>
      </c>
      <c r="AE572" s="223" t="s">
        <v>2624</v>
      </c>
      <c r="AF572" s="223" t="s">
        <v>2624</v>
      </c>
      <c r="AG572" s="223" t="s">
        <v>2624</v>
      </c>
      <c r="AH572" s="223" t="s">
        <v>2624</v>
      </c>
      <c r="AI572" s="223" t="s">
        <v>2624</v>
      </c>
      <c r="AJ572" s="223" t="s">
        <v>2624</v>
      </c>
      <c r="AK572" s="223" t="s">
        <v>2624</v>
      </c>
      <c r="AL572" s="223" t="s">
        <v>2624</v>
      </c>
      <c r="AM572" s="223" t="s">
        <v>2624</v>
      </c>
      <c r="AN572" s="223" t="s">
        <v>2624</v>
      </c>
      <c r="AO572" s="223" t="s">
        <v>2624</v>
      </c>
      <c r="AP572" s="223" t="s">
        <v>2624</v>
      </c>
      <c r="AQ572" s="223" t="s">
        <v>2624</v>
      </c>
      <c r="AR572" s="223" t="s">
        <v>2624</v>
      </c>
      <c r="AS572" s="223" t="s">
        <v>2624</v>
      </c>
      <c r="AT572" s="223" t="s">
        <v>2624</v>
      </c>
      <c r="AU572" s="223" t="s">
        <v>2624</v>
      </c>
    </row>
    <row r="573" spans="2:47" ht="63" hidden="1">
      <c r="B573" s="215" t="s">
        <v>4391</v>
      </c>
      <c r="C573" s="216" t="s">
        <v>4392</v>
      </c>
      <c r="D573" s="216" t="s">
        <v>2619</v>
      </c>
      <c r="E573" s="216" t="s">
        <v>2619</v>
      </c>
      <c r="F573" s="216" t="s">
        <v>2769</v>
      </c>
      <c r="G573" s="216" t="s">
        <v>4393</v>
      </c>
      <c r="H573" s="216" t="s">
        <v>2619</v>
      </c>
      <c r="I573" s="216" t="s">
        <v>2623</v>
      </c>
      <c r="J573" s="217">
        <v>3</v>
      </c>
      <c r="K573" s="217">
        <v>3</v>
      </c>
      <c r="L573" s="217">
        <v>3</v>
      </c>
      <c r="M573" s="217">
        <v>3</v>
      </c>
      <c r="N573" s="217">
        <v>3</v>
      </c>
      <c r="O573" s="217">
        <v>3</v>
      </c>
      <c r="P573" s="217">
        <v>3</v>
      </c>
      <c r="Q573" s="217">
        <v>3</v>
      </c>
      <c r="R573" s="217">
        <v>2.8</v>
      </c>
      <c r="S573" s="217">
        <v>2.6</v>
      </c>
      <c r="T573" s="218">
        <v>2.4</v>
      </c>
      <c r="U573" s="218">
        <v>2.2000000000000002</v>
      </c>
      <c r="V573" s="218">
        <v>2</v>
      </c>
      <c r="W573" s="218">
        <v>2</v>
      </c>
      <c r="X573" s="218">
        <v>2</v>
      </c>
      <c r="Y573" s="219" t="s">
        <v>2624</v>
      </c>
      <c r="Z573" s="219" t="s">
        <v>2624</v>
      </c>
      <c r="AA573" s="219" t="s">
        <v>2624</v>
      </c>
      <c r="AB573" s="219" t="s">
        <v>2624</v>
      </c>
      <c r="AC573" s="219" t="s">
        <v>2624</v>
      </c>
      <c r="AD573" s="219" t="s">
        <v>2624</v>
      </c>
      <c r="AE573" s="219" t="s">
        <v>2624</v>
      </c>
      <c r="AF573" s="219" t="s">
        <v>2624</v>
      </c>
      <c r="AG573" s="219" t="s">
        <v>2624</v>
      </c>
      <c r="AH573" s="219" t="s">
        <v>2624</v>
      </c>
      <c r="AI573" s="219" t="s">
        <v>2624</v>
      </c>
      <c r="AJ573" s="219" t="s">
        <v>2624</v>
      </c>
      <c r="AK573" s="219" t="s">
        <v>2624</v>
      </c>
      <c r="AL573" s="219" t="s">
        <v>2624</v>
      </c>
      <c r="AM573" s="219" t="s">
        <v>2624</v>
      </c>
      <c r="AN573" s="219" t="s">
        <v>2624</v>
      </c>
      <c r="AO573" s="219" t="s">
        <v>2624</v>
      </c>
      <c r="AP573" s="219" t="s">
        <v>2624</v>
      </c>
      <c r="AQ573" s="219" t="s">
        <v>2624</v>
      </c>
      <c r="AR573" s="219" t="s">
        <v>2624</v>
      </c>
      <c r="AS573" s="219" t="s">
        <v>2624</v>
      </c>
      <c r="AT573" s="219" t="s">
        <v>2624</v>
      </c>
      <c r="AU573" s="219" t="s">
        <v>2624</v>
      </c>
    </row>
    <row r="574" spans="2:47" ht="52.5" hidden="1">
      <c r="B574" s="220" t="s">
        <v>4394</v>
      </c>
      <c r="C574" s="221" t="s">
        <v>4395</v>
      </c>
      <c r="D574" s="221" t="s">
        <v>2834</v>
      </c>
      <c r="E574" s="221" t="s">
        <v>2784</v>
      </c>
      <c r="F574" s="221" t="s">
        <v>3008</v>
      </c>
      <c r="G574" s="221" t="s">
        <v>4396</v>
      </c>
      <c r="H574" s="221" t="s">
        <v>2619</v>
      </c>
      <c r="I574" s="221" t="s">
        <v>2623</v>
      </c>
      <c r="J574" s="223">
        <v>346.45959999999997</v>
      </c>
      <c r="K574" s="223">
        <v>363.59270000000004</v>
      </c>
      <c r="L574" s="223">
        <v>367.96190000000001</v>
      </c>
      <c r="M574" s="223">
        <v>371.10159999999996</v>
      </c>
      <c r="N574" s="223">
        <v>389.26670000000001</v>
      </c>
      <c r="O574" s="223">
        <v>403.6943</v>
      </c>
      <c r="P574" s="223">
        <v>408.81610000000001</v>
      </c>
      <c r="Q574" s="223">
        <v>443.09809999999999</v>
      </c>
      <c r="R574" s="223">
        <v>463.11840000000001</v>
      </c>
      <c r="S574" s="222">
        <v>411.7</v>
      </c>
      <c r="T574" s="218">
        <v>436.65000000000003</v>
      </c>
      <c r="U574" s="218">
        <v>455.69</v>
      </c>
      <c r="V574" s="218">
        <v>473.72</v>
      </c>
      <c r="W574" s="218">
        <v>487.75</v>
      </c>
      <c r="X574" s="218">
        <v>493.75</v>
      </c>
      <c r="Y574" s="223" t="s">
        <v>2624</v>
      </c>
      <c r="Z574" s="223" t="s">
        <v>2624</v>
      </c>
      <c r="AA574" s="223" t="s">
        <v>2624</v>
      </c>
      <c r="AB574" s="223" t="s">
        <v>2624</v>
      </c>
      <c r="AC574" s="223" t="s">
        <v>2624</v>
      </c>
      <c r="AD574" s="223" t="s">
        <v>2624</v>
      </c>
      <c r="AE574" s="223" t="s">
        <v>2624</v>
      </c>
      <c r="AF574" s="223" t="s">
        <v>2624</v>
      </c>
      <c r="AG574" s="223" t="s">
        <v>2624</v>
      </c>
      <c r="AH574" s="223" t="s">
        <v>2624</v>
      </c>
      <c r="AI574" s="223" t="s">
        <v>2624</v>
      </c>
      <c r="AJ574" s="223" t="s">
        <v>2624</v>
      </c>
      <c r="AK574" s="223" t="s">
        <v>2624</v>
      </c>
      <c r="AL574" s="223" t="s">
        <v>2624</v>
      </c>
      <c r="AM574" s="223" t="s">
        <v>2624</v>
      </c>
      <c r="AN574" s="223" t="s">
        <v>2624</v>
      </c>
      <c r="AO574" s="223" t="s">
        <v>2624</v>
      </c>
      <c r="AP574" s="223" t="s">
        <v>2624</v>
      </c>
      <c r="AQ574" s="223" t="s">
        <v>2624</v>
      </c>
      <c r="AR574" s="223" t="s">
        <v>2624</v>
      </c>
      <c r="AS574" s="223" t="s">
        <v>2624</v>
      </c>
      <c r="AT574" s="223" t="s">
        <v>2624</v>
      </c>
      <c r="AU574" s="223" t="s">
        <v>2624</v>
      </c>
    </row>
    <row r="575" spans="2:47" ht="168" hidden="1">
      <c r="B575" s="215" t="s">
        <v>4397</v>
      </c>
      <c r="C575" s="216" t="s">
        <v>4398</v>
      </c>
      <c r="D575" s="216" t="s">
        <v>2619</v>
      </c>
      <c r="E575" s="216" t="s">
        <v>2619</v>
      </c>
      <c r="F575" s="216" t="s">
        <v>3317</v>
      </c>
      <c r="G575" s="216" t="s">
        <v>4399</v>
      </c>
      <c r="H575" s="216" t="s">
        <v>2871</v>
      </c>
      <c r="I575" s="216" t="s">
        <v>2623</v>
      </c>
      <c r="J575" s="219">
        <v>86.031000000000006</v>
      </c>
      <c r="K575" s="219">
        <v>89.721999999999994</v>
      </c>
      <c r="L575" s="219">
        <v>97.694000000000003</v>
      </c>
      <c r="M575" s="219">
        <v>104.036</v>
      </c>
      <c r="N575" s="219">
        <v>102.30500000000001</v>
      </c>
      <c r="O575" s="219">
        <v>99.742999999999995</v>
      </c>
      <c r="P575" s="219">
        <v>94.51</v>
      </c>
      <c r="Q575" s="219">
        <v>87.936999999999998</v>
      </c>
      <c r="R575" s="219">
        <v>81.710999999999999</v>
      </c>
      <c r="S575" s="217">
        <v>71.099999999999994</v>
      </c>
      <c r="T575" s="218">
        <v>76.099999999999994</v>
      </c>
      <c r="U575" s="218">
        <v>77.900000000000006</v>
      </c>
      <c r="V575" s="218">
        <v>78.8</v>
      </c>
      <c r="W575" s="218">
        <v>79.7</v>
      </c>
      <c r="X575" s="218">
        <v>80.2</v>
      </c>
      <c r="Y575" s="219" t="s">
        <v>2624</v>
      </c>
      <c r="Z575" s="219" t="s">
        <v>2624</v>
      </c>
      <c r="AA575" s="219" t="s">
        <v>2624</v>
      </c>
      <c r="AB575" s="219" t="s">
        <v>2624</v>
      </c>
      <c r="AC575" s="219" t="s">
        <v>2624</v>
      </c>
      <c r="AD575" s="219" t="s">
        <v>2624</v>
      </c>
      <c r="AE575" s="219" t="s">
        <v>2624</v>
      </c>
      <c r="AF575" s="219" t="s">
        <v>2624</v>
      </c>
      <c r="AG575" s="219" t="s">
        <v>2624</v>
      </c>
      <c r="AH575" s="219" t="s">
        <v>2624</v>
      </c>
      <c r="AI575" s="219" t="s">
        <v>2624</v>
      </c>
      <c r="AJ575" s="219" t="s">
        <v>2624</v>
      </c>
      <c r="AK575" s="219" t="s">
        <v>2624</v>
      </c>
      <c r="AL575" s="219" t="s">
        <v>2624</v>
      </c>
      <c r="AM575" s="219" t="s">
        <v>2624</v>
      </c>
      <c r="AN575" s="219" t="s">
        <v>2624</v>
      </c>
      <c r="AO575" s="219" t="s">
        <v>2624</v>
      </c>
      <c r="AP575" s="219" t="s">
        <v>2624</v>
      </c>
      <c r="AQ575" s="219" t="s">
        <v>2624</v>
      </c>
      <c r="AR575" s="219" t="s">
        <v>2624</v>
      </c>
      <c r="AS575" s="219" t="s">
        <v>2624</v>
      </c>
      <c r="AT575" s="219" t="s">
        <v>2624</v>
      </c>
      <c r="AU575" s="219" t="s">
        <v>2624</v>
      </c>
    </row>
    <row r="576" spans="2:47" ht="94.5" hidden="1">
      <c r="B576" s="220" t="s">
        <v>4400</v>
      </c>
      <c r="C576" s="221" t="s">
        <v>4401</v>
      </c>
      <c r="D576" s="221" t="s">
        <v>2619</v>
      </c>
      <c r="E576" s="221" t="s">
        <v>2816</v>
      </c>
      <c r="F576" s="221" t="s">
        <v>4402</v>
      </c>
      <c r="G576" s="221" t="s">
        <v>4403</v>
      </c>
      <c r="H576" s="221" t="s">
        <v>2619</v>
      </c>
      <c r="I576" s="221" t="s">
        <v>2623</v>
      </c>
      <c r="J576" s="223">
        <v>12176</v>
      </c>
      <c r="K576" s="223">
        <v>14202</v>
      </c>
      <c r="L576" s="223">
        <v>13232</v>
      </c>
      <c r="M576" s="223">
        <v>17242</v>
      </c>
      <c r="N576" s="223">
        <v>13336</v>
      </c>
      <c r="O576" s="223">
        <v>15347</v>
      </c>
      <c r="P576" s="223">
        <v>17503</v>
      </c>
      <c r="Q576" s="223">
        <v>2519</v>
      </c>
      <c r="R576" s="222">
        <v>2237</v>
      </c>
      <c r="S576" s="222">
        <v>4580</v>
      </c>
      <c r="T576" s="218">
        <v>9173</v>
      </c>
      <c r="U576" s="218">
        <v>17686</v>
      </c>
      <c r="V576" s="218">
        <v>18391</v>
      </c>
      <c r="W576" s="218">
        <v>19172</v>
      </c>
      <c r="X576" s="218">
        <v>19985</v>
      </c>
      <c r="Y576" s="223" t="s">
        <v>2624</v>
      </c>
      <c r="Z576" s="223" t="s">
        <v>2624</v>
      </c>
      <c r="AA576" s="223" t="s">
        <v>2624</v>
      </c>
      <c r="AB576" s="223" t="s">
        <v>2624</v>
      </c>
      <c r="AC576" s="223" t="s">
        <v>2624</v>
      </c>
      <c r="AD576" s="223" t="s">
        <v>2624</v>
      </c>
      <c r="AE576" s="223" t="s">
        <v>2624</v>
      </c>
      <c r="AF576" s="223" t="s">
        <v>2624</v>
      </c>
      <c r="AG576" s="223" t="s">
        <v>2624</v>
      </c>
      <c r="AH576" s="223" t="s">
        <v>2624</v>
      </c>
      <c r="AI576" s="223" t="s">
        <v>2624</v>
      </c>
      <c r="AJ576" s="223" t="s">
        <v>2624</v>
      </c>
      <c r="AK576" s="223" t="s">
        <v>2624</v>
      </c>
      <c r="AL576" s="223" t="s">
        <v>2624</v>
      </c>
      <c r="AM576" s="223" t="s">
        <v>2624</v>
      </c>
      <c r="AN576" s="223" t="s">
        <v>2624</v>
      </c>
      <c r="AO576" s="223" t="s">
        <v>2624</v>
      </c>
      <c r="AP576" s="223" t="s">
        <v>2624</v>
      </c>
      <c r="AQ576" s="223" t="s">
        <v>2624</v>
      </c>
      <c r="AR576" s="223" t="s">
        <v>2624</v>
      </c>
      <c r="AS576" s="223" t="s">
        <v>2624</v>
      </c>
      <c r="AT576" s="223" t="s">
        <v>2624</v>
      </c>
      <c r="AU576" s="223" t="s">
        <v>2624</v>
      </c>
    </row>
    <row r="577" spans="2:47" ht="94.5" hidden="1">
      <c r="B577" s="215" t="s">
        <v>4404</v>
      </c>
      <c r="C577" s="216" t="s">
        <v>4405</v>
      </c>
      <c r="D577" s="216" t="s">
        <v>2619</v>
      </c>
      <c r="E577" s="216" t="s">
        <v>2816</v>
      </c>
      <c r="F577" s="216" t="s">
        <v>4402</v>
      </c>
      <c r="G577" s="216" t="s">
        <v>4406</v>
      </c>
      <c r="H577" s="216" t="s">
        <v>2619</v>
      </c>
      <c r="I577" s="216" t="s">
        <v>2623</v>
      </c>
      <c r="J577" s="219">
        <v>14846</v>
      </c>
      <c r="K577" s="219">
        <v>16081</v>
      </c>
      <c r="L577" s="219">
        <v>19310</v>
      </c>
      <c r="M577" s="219">
        <v>22383</v>
      </c>
      <c r="N577" s="219">
        <v>26496</v>
      </c>
      <c r="O577" s="219">
        <v>28696</v>
      </c>
      <c r="P577" s="219">
        <v>28714</v>
      </c>
      <c r="Q577" s="219">
        <v>4276</v>
      </c>
      <c r="R577" s="217">
        <v>3671</v>
      </c>
      <c r="S577" s="217">
        <v>7443</v>
      </c>
      <c r="T577" s="218">
        <v>15087</v>
      </c>
      <c r="U577" s="218">
        <v>29184</v>
      </c>
      <c r="V577" s="218">
        <v>30710</v>
      </c>
      <c r="W577" s="218">
        <v>32182</v>
      </c>
      <c r="X577" s="218">
        <v>33736</v>
      </c>
      <c r="Y577" s="219" t="s">
        <v>2624</v>
      </c>
      <c r="Z577" s="219" t="s">
        <v>2624</v>
      </c>
      <c r="AA577" s="219" t="s">
        <v>2624</v>
      </c>
      <c r="AB577" s="219" t="s">
        <v>2624</v>
      </c>
      <c r="AC577" s="219" t="s">
        <v>2624</v>
      </c>
      <c r="AD577" s="219" t="s">
        <v>2624</v>
      </c>
      <c r="AE577" s="219" t="s">
        <v>2624</v>
      </c>
      <c r="AF577" s="219" t="s">
        <v>2624</v>
      </c>
      <c r="AG577" s="219" t="s">
        <v>2624</v>
      </c>
      <c r="AH577" s="219" t="s">
        <v>2624</v>
      </c>
      <c r="AI577" s="219" t="s">
        <v>2624</v>
      </c>
      <c r="AJ577" s="219" t="s">
        <v>2624</v>
      </c>
      <c r="AK577" s="219" t="s">
        <v>2624</v>
      </c>
      <c r="AL577" s="219" t="s">
        <v>2624</v>
      </c>
      <c r="AM577" s="219" t="s">
        <v>2624</v>
      </c>
      <c r="AN577" s="219" t="s">
        <v>2624</v>
      </c>
      <c r="AO577" s="219" t="s">
        <v>2624</v>
      </c>
      <c r="AP577" s="219" t="s">
        <v>2624</v>
      </c>
      <c r="AQ577" s="219" t="s">
        <v>2624</v>
      </c>
      <c r="AR577" s="219" t="s">
        <v>2624</v>
      </c>
      <c r="AS577" s="219" t="s">
        <v>2624</v>
      </c>
      <c r="AT577" s="219" t="s">
        <v>2624</v>
      </c>
      <c r="AU577" s="219" t="s">
        <v>2624</v>
      </c>
    </row>
    <row r="578" spans="2:47" ht="94.5" hidden="1">
      <c r="B578" s="220" t="s">
        <v>4407</v>
      </c>
      <c r="C578" s="221" t="s">
        <v>4408</v>
      </c>
      <c r="D578" s="221" t="s">
        <v>2834</v>
      </c>
      <c r="E578" s="221" t="s">
        <v>2809</v>
      </c>
      <c r="F578" s="221" t="s">
        <v>4402</v>
      </c>
      <c r="G578" s="221" t="s">
        <v>4409</v>
      </c>
      <c r="H578" s="221" t="s">
        <v>2619</v>
      </c>
      <c r="I578" s="221" t="s">
        <v>2623</v>
      </c>
      <c r="J578" s="223">
        <v>24459</v>
      </c>
      <c r="K578" s="223">
        <v>26136</v>
      </c>
      <c r="L578" s="223">
        <v>27957</v>
      </c>
      <c r="M578" s="223">
        <v>29817</v>
      </c>
      <c r="N578" s="223">
        <v>34453</v>
      </c>
      <c r="O578" s="223">
        <v>38022</v>
      </c>
      <c r="P578" s="223">
        <v>35339</v>
      </c>
      <c r="Q578" s="223">
        <v>16705</v>
      </c>
      <c r="R578" s="222">
        <v>15011</v>
      </c>
      <c r="S578" s="222">
        <v>26871</v>
      </c>
      <c r="T578" s="218">
        <v>33742</v>
      </c>
      <c r="U578" s="218">
        <v>44455</v>
      </c>
      <c r="V578" s="218">
        <v>48966</v>
      </c>
      <c r="W578" s="218">
        <v>51955</v>
      </c>
      <c r="X578" s="218">
        <v>53291</v>
      </c>
      <c r="Y578" s="223" t="s">
        <v>2624</v>
      </c>
      <c r="Z578" s="223" t="s">
        <v>2624</v>
      </c>
      <c r="AA578" s="223" t="s">
        <v>2624</v>
      </c>
      <c r="AB578" s="223" t="s">
        <v>2624</v>
      </c>
      <c r="AC578" s="223" t="s">
        <v>2624</v>
      </c>
      <c r="AD578" s="223" t="s">
        <v>2624</v>
      </c>
      <c r="AE578" s="223" t="s">
        <v>2624</v>
      </c>
      <c r="AF578" s="223" t="s">
        <v>2624</v>
      </c>
      <c r="AG578" s="223" t="s">
        <v>2624</v>
      </c>
      <c r="AH578" s="223" t="s">
        <v>2624</v>
      </c>
      <c r="AI578" s="223" t="s">
        <v>2624</v>
      </c>
      <c r="AJ578" s="223" t="s">
        <v>2624</v>
      </c>
      <c r="AK578" s="223" t="s">
        <v>2624</v>
      </c>
      <c r="AL578" s="223" t="s">
        <v>2624</v>
      </c>
      <c r="AM578" s="223" t="s">
        <v>2624</v>
      </c>
      <c r="AN578" s="223" t="s">
        <v>2624</v>
      </c>
      <c r="AO578" s="223" t="s">
        <v>2624</v>
      </c>
      <c r="AP578" s="223" t="s">
        <v>2624</v>
      </c>
      <c r="AQ578" s="223" t="s">
        <v>2624</v>
      </c>
      <c r="AR578" s="223" t="s">
        <v>2624</v>
      </c>
      <c r="AS578" s="223" t="s">
        <v>2624</v>
      </c>
      <c r="AT578" s="223" t="s">
        <v>2624</v>
      </c>
      <c r="AU578" s="223" t="s">
        <v>2624</v>
      </c>
    </row>
    <row r="579" spans="2:47" ht="94.5" hidden="1">
      <c r="B579" s="215" t="s">
        <v>4410</v>
      </c>
      <c r="C579" s="216" t="s">
        <v>4411</v>
      </c>
      <c r="D579" s="216" t="s">
        <v>2834</v>
      </c>
      <c r="E579" s="216" t="s">
        <v>2809</v>
      </c>
      <c r="F579" s="216" t="s">
        <v>4402</v>
      </c>
      <c r="G579" s="216" t="s">
        <v>4412</v>
      </c>
      <c r="H579" s="216" t="s">
        <v>2619</v>
      </c>
      <c r="I579" s="216" t="s">
        <v>2623</v>
      </c>
      <c r="J579" s="219">
        <v>19457</v>
      </c>
      <c r="K579" s="219">
        <v>22390</v>
      </c>
      <c r="L579" s="219">
        <v>18711</v>
      </c>
      <c r="M579" s="219">
        <v>20924</v>
      </c>
      <c r="N579" s="219">
        <v>17173</v>
      </c>
      <c r="O579" s="219">
        <v>23104</v>
      </c>
      <c r="P579" s="219">
        <v>25456</v>
      </c>
      <c r="Q579" s="219">
        <v>11776</v>
      </c>
      <c r="R579" s="217">
        <v>11185</v>
      </c>
      <c r="S579" s="217">
        <v>21123</v>
      </c>
      <c r="T579" s="218">
        <v>25877</v>
      </c>
      <c r="U579" s="218">
        <v>34057</v>
      </c>
      <c r="V579" s="218">
        <v>37197</v>
      </c>
      <c r="W579" s="218">
        <v>39925</v>
      </c>
      <c r="X579" s="218">
        <v>42185</v>
      </c>
      <c r="Y579" s="219" t="s">
        <v>2624</v>
      </c>
      <c r="Z579" s="219" t="s">
        <v>2624</v>
      </c>
      <c r="AA579" s="219" t="s">
        <v>2624</v>
      </c>
      <c r="AB579" s="219" t="s">
        <v>2624</v>
      </c>
      <c r="AC579" s="219" t="s">
        <v>2624</v>
      </c>
      <c r="AD579" s="219" t="s">
        <v>2624</v>
      </c>
      <c r="AE579" s="219" t="s">
        <v>2624</v>
      </c>
      <c r="AF579" s="219" t="s">
        <v>2624</v>
      </c>
      <c r="AG579" s="219" t="s">
        <v>2624</v>
      </c>
      <c r="AH579" s="219" t="s">
        <v>2624</v>
      </c>
      <c r="AI579" s="219" t="s">
        <v>2624</v>
      </c>
      <c r="AJ579" s="219" t="s">
        <v>2624</v>
      </c>
      <c r="AK579" s="219" t="s">
        <v>2624</v>
      </c>
      <c r="AL579" s="219" t="s">
        <v>2624</v>
      </c>
      <c r="AM579" s="219" t="s">
        <v>2624</v>
      </c>
      <c r="AN579" s="219" t="s">
        <v>2624</v>
      </c>
      <c r="AO579" s="219" t="s">
        <v>2624</v>
      </c>
      <c r="AP579" s="219" t="s">
        <v>2624</v>
      </c>
      <c r="AQ579" s="219" t="s">
        <v>2624</v>
      </c>
      <c r="AR579" s="219" t="s">
        <v>2624</v>
      </c>
      <c r="AS579" s="219" t="s">
        <v>2624</v>
      </c>
      <c r="AT579" s="219" t="s">
        <v>2624</v>
      </c>
      <c r="AU579" s="219" t="s">
        <v>2624</v>
      </c>
    </row>
    <row r="580" spans="2:47" ht="21" hidden="1">
      <c r="B580" s="220" t="s">
        <v>4413</v>
      </c>
      <c r="C580" s="221" t="s">
        <v>4414</v>
      </c>
      <c r="D580" s="221" t="s">
        <v>2619</v>
      </c>
      <c r="E580" s="221" t="s">
        <v>2816</v>
      </c>
      <c r="F580" s="221" t="s">
        <v>2921</v>
      </c>
      <c r="G580" s="221" t="s">
        <v>4415</v>
      </c>
      <c r="H580" s="221" t="s">
        <v>2619</v>
      </c>
      <c r="I580" s="221" t="s">
        <v>2623</v>
      </c>
      <c r="J580" s="223">
        <v>42468.3</v>
      </c>
      <c r="K580" s="223">
        <v>44267</v>
      </c>
      <c r="L580" s="223">
        <v>45842.1</v>
      </c>
      <c r="M580" s="223">
        <v>47637.7</v>
      </c>
      <c r="N580" s="223">
        <v>48971.8</v>
      </c>
      <c r="O580" s="223">
        <v>49621.599999999999</v>
      </c>
      <c r="P580" s="223">
        <v>49813.3</v>
      </c>
      <c r="Q580" s="223">
        <v>50032.7</v>
      </c>
      <c r="R580" s="222">
        <v>50571</v>
      </c>
      <c r="S580" s="222">
        <v>50885</v>
      </c>
      <c r="T580" s="218">
        <v>51246</v>
      </c>
      <c r="U580" s="218">
        <v>51607</v>
      </c>
      <c r="V580" s="218">
        <v>51401</v>
      </c>
      <c r="W580" s="218">
        <v>51244</v>
      </c>
      <c r="X580" s="218">
        <v>51392</v>
      </c>
      <c r="Y580" s="223" t="s">
        <v>2624</v>
      </c>
      <c r="Z580" s="223" t="s">
        <v>2624</v>
      </c>
      <c r="AA580" s="223" t="s">
        <v>2624</v>
      </c>
      <c r="AB580" s="223" t="s">
        <v>2624</v>
      </c>
      <c r="AC580" s="223" t="s">
        <v>2624</v>
      </c>
      <c r="AD580" s="223" t="s">
        <v>2624</v>
      </c>
      <c r="AE580" s="223" t="s">
        <v>2624</v>
      </c>
      <c r="AF580" s="223" t="s">
        <v>2624</v>
      </c>
      <c r="AG580" s="223" t="s">
        <v>2624</v>
      </c>
      <c r="AH580" s="223" t="s">
        <v>2624</v>
      </c>
      <c r="AI580" s="223" t="s">
        <v>2624</v>
      </c>
      <c r="AJ580" s="223" t="s">
        <v>2624</v>
      </c>
      <c r="AK580" s="223" t="s">
        <v>2624</v>
      </c>
      <c r="AL580" s="223" t="s">
        <v>2624</v>
      </c>
      <c r="AM580" s="223" t="s">
        <v>2624</v>
      </c>
      <c r="AN580" s="223" t="s">
        <v>2624</v>
      </c>
      <c r="AO580" s="223" t="s">
        <v>2624</v>
      </c>
      <c r="AP580" s="223" t="s">
        <v>2624</v>
      </c>
      <c r="AQ580" s="223" t="s">
        <v>2624</v>
      </c>
      <c r="AR580" s="223" t="s">
        <v>2624</v>
      </c>
      <c r="AS580" s="223" t="s">
        <v>2624</v>
      </c>
      <c r="AT580" s="223" t="s">
        <v>2624</v>
      </c>
      <c r="AU580" s="223" t="s">
        <v>2624</v>
      </c>
    </row>
    <row r="581" spans="2:47" ht="21" hidden="1">
      <c r="B581" s="215" t="s">
        <v>4416</v>
      </c>
      <c r="C581" s="216" t="s">
        <v>4417</v>
      </c>
      <c r="D581" s="216" t="s">
        <v>2619</v>
      </c>
      <c r="E581" s="216" t="s">
        <v>2619</v>
      </c>
      <c r="F581" s="216" t="s">
        <v>2925</v>
      </c>
      <c r="G581" s="216" t="s">
        <v>4418</v>
      </c>
      <c r="H581" s="216" t="s">
        <v>2619</v>
      </c>
      <c r="I581" s="216" t="s">
        <v>2623</v>
      </c>
      <c r="J581" s="219">
        <v>84.77</v>
      </c>
      <c r="K581" s="219">
        <v>87.56</v>
      </c>
      <c r="L581" s="219">
        <v>89.9</v>
      </c>
      <c r="M581" s="219">
        <v>92.84</v>
      </c>
      <c r="N581" s="217">
        <v>95.1</v>
      </c>
      <c r="O581" s="217">
        <v>96</v>
      </c>
      <c r="P581" s="217">
        <v>96.2</v>
      </c>
      <c r="Q581" s="217">
        <v>96.5</v>
      </c>
      <c r="R581" s="217">
        <v>97.6</v>
      </c>
      <c r="S581" s="217">
        <v>98.2</v>
      </c>
      <c r="T581" s="218">
        <v>99</v>
      </c>
      <c r="U581" s="218">
        <v>99.7</v>
      </c>
      <c r="V581" s="218">
        <v>99.4</v>
      </c>
      <c r="W581" s="218">
        <v>99.3</v>
      </c>
      <c r="X581" s="218">
        <v>99.7</v>
      </c>
      <c r="Y581" s="219" t="s">
        <v>2624</v>
      </c>
      <c r="Z581" s="219" t="s">
        <v>2624</v>
      </c>
      <c r="AA581" s="219" t="s">
        <v>2624</v>
      </c>
      <c r="AB581" s="219" t="s">
        <v>2624</v>
      </c>
      <c r="AC581" s="219" t="s">
        <v>2624</v>
      </c>
      <c r="AD581" s="219" t="s">
        <v>2624</v>
      </c>
      <c r="AE581" s="219" t="s">
        <v>2624</v>
      </c>
      <c r="AF581" s="219" t="s">
        <v>2624</v>
      </c>
      <c r="AG581" s="219" t="s">
        <v>2624</v>
      </c>
      <c r="AH581" s="219" t="s">
        <v>2624</v>
      </c>
      <c r="AI581" s="219" t="s">
        <v>2624</v>
      </c>
      <c r="AJ581" s="219" t="s">
        <v>2624</v>
      </c>
      <c r="AK581" s="219" t="s">
        <v>2624</v>
      </c>
      <c r="AL581" s="219" t="s">
        <v>2624</v>
      </c>
      <c r="AM581" s="219" t="s">
        <v>2624</v>
      </c>
      <c r="AN581" s="219" t="s">
        <v>2624</v>
      </c>
      <c r="AO581" s="219" t="s">
        <v>2624</v>
      </c>
      <c r="AP581" s="219" t="s">
        <v>2624</v>
      </c>
      <c r="AQ581" s="219" t="s">
        <v>2624</v>
      </c>
      <c r="AR581" s="219" t="s">
        <v>2624</v>
      </c>
      <c r="AS581" s="219" t="s">
        <v>2624</v>
      </c>
      <c r="AT581" s="219" t="s">
        <v>2624</v>
      </c>
      <c r="AU581" s="219" t="s">
        <v>2624</v>
      </c>
    </row>
    <row r="582" spans="2:47" ht="73.5" hidden="1">
      <c r="B582" s="220" t="s">
        <v>4419</v>
      </c>
      <c r="C582" s="221" t="s">
        <v>4420</v>
      </c>
      <c r="D582" s="221" t="s">
        <v>2619</v>
      </c>
      <c r="E582" s="221" t="s">
        <v>2619</v>
      </c>
      <c r="F582" s="221" t="s">
        <v>2769</v>
      </c>
      <c r="G582" s="221" t="s">
        <v>4421</v>
      </c>
      <c r="H582" s="221" t="s">
        <v>2619</v>
      </c>
      <c r="I582" s="221" t="s">
        <v>2623</v>
      </c>
      <c r="J582" s="222">
        <v>4</v>
      </c>
      <c r="K582" s="222">
        <v>4</v>
      </c>
      <c r="L582" s="222">
        <v>4</v>
      </c>
      <c r="M582" s="222">
        <v>4</v>
      </c>
      <c r="N582" s="222">
        <v>4</v>
      </c>
      <c r="O582" s="222">
        <v>4</v>
      </c>
      <c r="P582" s="222">
        <v>4</v>
      </c>
      <c r="Q582" s="222">
        <v>4</v>
      </c>
      <c r="R582" s="222">
        <v>4</v>
      </c>
      <c r="S582" s="222">
        <v>4</v>
      </c>
      <c r="T582" s="218">
        <v>4</v>
      </c>
      <c r="U582" s="218">
        <v>4</v>
      </c>
      <c r="V582" s="218">
        <v>4</v>
      </c>
      <c r="W582" s="218">
        <v>4</v>
      </c>
      <c r="X582" s="218">
        <v>4</v>
      </c>
      <c r="Y582" s="223" t="s">
        <v>2624</v>
      </c>
      <c r="Z582" s="223" t="s">
        <v>2624</v>
      </c>
      <c r="AA582" s="223" t="s">
        <v>2624</v>
      </c>
      <c r="AB582" s="223" t="s">
        <v>2624</v>
      </c>
      <c r="AC582" s="223" t="s">
        <v>2624</v>
      </c>
      <c r="AD582" s="223" t="s">
        <v>2624</v>
      </c>
      <c r="AE582" s="223" t="s">
        <v>2624</v>
      </c>
      <c r="AF582" s="223" t="s">
        <v>2624</v>
      </c>
      <c r="AG582" s="223" t="s">
        <v>2624</v>
      </c>
      <c r="AH582" s="223" t="s">
        <v>2624</v>
      </c>
      <c r="AI582" s="223" t="s">
        <v>2624</v>
      </c>
      <c r="AJ582" s="223" t="s">
        <v>2624</v>
      </c>
      <c r="AK582" s="223" t="s">
        <v>2624</v>
      </c>
      <c r="AL582" s="223" t="s">
        <v>2624</v>
      </c>
      <c r="AM582" s="223" t="s">
        <v>2624</v>
      </c>
      <c r="AN582" s="223" t="s">
        <v>2624</v>
      </c>
      <c r="AO582" s="223" t="s">
        <v>2624</v>
      </c>
      <c r="AP582" s="223" t="s">
        <v>2624</v>
      </c>
      <c r="AQ582" s="223" t="s">
        <v>2624</v>
      </c>
      <c r="AR582" s="223" t="s">
        <v>2624</v>
      </c>
      <c r="AS582" s="223" t="s">
        <v>2624</v>
      </c>
      <c r="AT582" s="223" t="s">
        <v>2624</v>
      </c>
      <c r="AU582" s="223" t="s">
        <v>2624</v>
      </c>
    </row>
    <row r="583" spans="2:47" ht="126" hidden="1">
      <c r="B583" s="215" t="s">
        <v>4422</v>
      </c>
      <c r="C583" s="216" t="s">
        <v>4423</v>
      </c>
      <c r="D583" s="216" t="s">
        <v>2834</v>
      </c>
      <c r="E583" s="216" t="s">
        <v>2809</v>
      </c>
      <c r="F583" s="216" t="s">
        <v>3090</v>
      </c>
      <c r="G583" s="216" t="s">
        <v>4424</v>
      </c>
      <c r="H583" s="216" t="s">
        <v>4425</v>
      </c>
      <c r="I583" s="216" t="s">
        <v>2623</v>
      </c>
      <c r="J583" s="219">
        <v>12766.6</v>
      </c>
      <c r="K583" s="219">
        <v>9273.6</v>
      </c>
      <c r="L583" s="219">
        <v>4104.1000000000004</v>
      </c>
      <c r="M583" s="219">
        <v>12104.3</v>
      </c>
      <c r="N583" s="219">
        <v>17912.900000000001</v>
      </c>
      <c r="O583" s="219">
        <v>12182.6</v>
      </c>
      <c r="P583" s="219">
        <v>9634.2999999999993</v>
      </c>
      <c r="Q583" s="219">
        <v>8764.9</v>
      </c>
      <c r="R583" s="219">
        <v>16819.7</v>
      </c>
      <c r="S583" s="217">
        <v>15870</v>
      </c>
      <c r="T583" s="218">
        <v>14901</v>
      </c>
      <c r="U583" s="218">
        <v>13951</v>
      </c>
      <c r="V583" s="218">
        <v>14067</v>
      </c>
      <c r="W583" s="218">
        <v>14326</v>
      </c>
      <c r="X583" s="218">
        <v>14583</v>
      </c>
      <c r="Y583" s="219" t="s">
        <v>2624</v>
      </c>
      <c r="Z583" s="219" t="s">
        <v>2624</v>
      </c>
      <c r="AA583" s="219" t="s">
        <v>2624</v>
      </c>
      <c r="AB583" s="219" t="s">
        <v>2624</v>
      </c>
      <c r="AC583" s="219" t="s">
        <v>2624</v>
      </c>
      <c r="AD583" s="219" t="s">
        <v>2624</v>
      </c>
      <c r="AE583" s="219" t="s">
        <v>2624</v>
      </c>
      <c r="AF583" s="219" t="s">
        <v>2624</v>
      </c>
      <c r="AG583" s="219" t="s">
        <v>2624</v>
      </c>
      <c r="AH583" s="219" t="s">
        <v>2624</v>
      </c>
      <c r="AI583" s="219" t="s">
        <v>2624</v>
      </c>
      <c r="AJ583" s="219" t="s">
        <v>2624</v>
      </c>
      <c r="AK583" s="219" t="s">
        <v>2624</v>
      </c>
      <c r="AL583" s="219" t="s">
        <v>2624</v>
      </c>
      <c r="AM583" s="219" t="s">
        <v>2624</v>
      </c>
      <c r="AN583" s="219" t="s">
        <v>2624</v>
      </c>
      <c r="AO583" s="219" t="s">
        <v>2624</v>
      </c>
      <c r="AP583" s="219" t="s">
        <v>2624</v>
      </c>
      <c r="AQ583" s="219" t="s">
        <v>2624</v>
      </c>
      <c r="AR583" s="219" t="s">
        <v>2624</v>
      </c>
      <c r="AS583" s="219" t="s">
        <v>2624</v>
      </c>
      <c r="AT583" s="219" t="s">
        <v>2624</v>
      </c>
      <c r="AU583" s="219" t="s">
        <v>2624</v>
      </c>
    </row>
    <row r="584" spans="2:47" ht="52.5" hidden="1">
      <c r="B584" s="220" t="s">
        <v>4426</v>
      </c>
      <c r="C584" s="221" t="s">
        <v>4427</v>
      </c>
      <c r="D584" s="221" t="s">
        <v>2619</v>
      </c>
      <c r="E584" s="221" t="s">
        <v>2619</v>
      </c>
      <c r="F584" s="221" t="s">
        <v>3008</v>
      </c>
      <c r="G584" s="221" t="s">
        <v>4428</v>
      </c>
      <c r="H584" s="221" t="s">
        <v>2619</v>
      </c>
      <c r="I584" s="221" t="s">
        <v>2623</v>
      </c>
      <c r="J584" s="223">
        <v>3.202</v>
      </c>
      <c r="K584" s="223">
        <v>2.157</v>
      </c>
      <c r="L584" s="223">
        <v>0.96499999999999997</v>
      </c>
      <c r="M584" s="223">
        <v>2.7160000000000002</v>
      </c>
      <c r="N584" s="223">
        <v>3.5019999999999998</v>
      </c>
      <c r="O584" s="223">
        <v>2.3250000000000002</v>
      </c>
      <c r="P584" s="223">
        <v>1.9390000000000001</v>
      </c>
      <c r="Q584" s="223">
        <v>1.7030000000000001</v>
      </c>
      <c r="R584" s="223">
        <v>2.9420000000000002</v>
      </c>
      <c r="S584" s="222">
        <v>3.1</v>
      </c>
      <c r="T584" s="218">
        <v>2.8</v>
      </c>
      <c r="U584" s="218">
        <v>2.4</v>
      </c>
      <c r="V584" s="218">
        <v>2.2000000000000002</v>
      </c>
      <c r="W584" s="218">
        <v>2.2000000000000002</v>
      </c>
      <c r="X584" s="218">
        <v>2.2000000000000002</v>
      </c>
      <c r="Y584" s="223" t="s">
        <v>2624</v>
      </c>
      <c r="Z584" s="223" t="s">
        <v>2624</v>
      </c>
      <c r="AA584" s="223" t="s">
        <v>2624</v>
      </c>
      <c r="AB584" s="223" t="s">
        <v>2624</v>
      </c>
      <c r="AC584" s="223" t="s">
        <v>2624</v>
      </c>
      <c r="AD584" s="223" t="s">
        <v>2624</v>
      </c>
      <c r="AE584" s="223" t="s">
        <v>2624</v>
      </c>
      <c r="AF584" s="223" t="s">
        <v>2624</v>
      </c>
      <c r="AG584" s="223" t="s">
        <v>2624</v>
      </c>
      <c r="AH584" s="223" t="s">
        <v>2624</v>
      </c>
      <c r="AI584" s="223" t="s">
        <v>2624</v>
      </c>
      <c r="AJ584" s="223" t="s">
        <v>2624</v>
      </c>
      <c r="AK584" s="223" t="s">
        <v>2624</v>
      </c>
      <c r="AL584" s="223" t="s">
        <v>2624</v>
      </c>
      <c r="AM584" s="223" t="s">
        <v>2624</v>
      </c>
      <c r="AN584" s="223" t="s">
        <v>2624</v>
      </c>
      <c r="AO584" s="223" t="s">
        <v>2624</v>
      </c>
      <c r="AP584" s="223" t="s">
        <v>2624</v>
      </c>
      <c r="AQ584" s="223" t="s">
        <v>2624</v>
      </c>
      <c r="AR584" s="223" t="s">
        <v>2624</v>
      </c>
      <c r="AS584" s="223" t="s">
        <v>2624</v>
      </c>
      <c r="AT584" s="223" t="s">
        <v>2624</v>
      </c>
      <c r="AU584" s="223" t="s">
        <v>2624</v>
      </c>
    </row>
    <row r="585" spans="2:47" ht="31.5" hidden="1">
      <c r="B585" s="215" t="s">
        <v>4429</v>
      </c>
      <c r="C585" s="216" t="s">
        <v>4430</v>
      </c>
      <c r="D585" s="216" t="s">
        <v>2834</v>
      </c>
      <c r="E585" s="216" t="s">
        <v>2619</v>
      </c>
      <c r="F585" s="216" t="s">
        <v>2636</v>
      </c>
      <c r="G585" s="216" t="s">
        <v>4431</v>
      </c>
      <c r="H585" s="216" t="s">
        <v>2619</v>
      </c>
      <c r="I585" s="216" t="s">
        <v>2623</v>
      </c>
      <c r="J585" s="219">
        <v>254.8</v>
      </c>
      <c r="K585" s="219">
        <v>183.4</v>
      </c>
      <c r="L585" s="219">
        <v>80.48</v>
      </c>
      <c r="M585" s="219">
        <v>235.9</v>
      </c>
      <c r="N585" s="217">
        <v>348</v>
      </c>
      <c r="O585" s="217">
        <v>236</v>
      </c>
      <c r="P585" s="217">
        <v>186</v>
      </c>
      <c r="Q585" s="217">
        <v>169</v>
      </c>
      <c r="R585" s="217">
        <v>325</v>
      </c>
      <c r="S585" s="217">
        <v>306</v>
      </c>
      <c r="T585" s="218">
        <v>284</v>
      </c>
      <c r="U585" s="218">
        <v>266</v>
      </c>
      <c r="V585" s="218">
        <v>269</v>
      </c>
      <c r="W585" s="218">
        <v>275</v>
      </c>
      <c r="X585" s="218">
        <v>280</v>
      </c>
      <c r="Y585" s="219" t="s">
        <v>2624</v>
      </c>
      <c r="Z585" s="219" t="s">
        <v>2624</v>
      </c>
      <c r="AA585" s="219" t="s">
        <v>2624</v>
      </c>
      <c r="AB585" s="219" t="s">
        <v>2624</v>
      </c>
      <c r="AC585" s="219" t="s">
        <v>2624</v>
      </c>
      <c r="AD585" s="219" t="s">
        <v>2624</v>
      </c>
      <c r="AE585" s="219" t="s">
        <v>2624</v>
      </c>
      <c r="AF585" s="219" t="s">
        <v>2624</v>
      </c>
      <c r="AG585" s="219" t="s">
        <v>2624</v>
      </c>
      <c r="AH585" s="219" t="s">
        <v>2624</v>
      </c>
      <c r="AI585" s="219" t="s">
        <v>2624</v>
      </c>
      <c r="AJ585" s="219" t="s">
        <v>2624</v>
      </c>
      <c r="AK585" s="219" t="s">
        <v>2624</v>
      </c>
      <c r="AL585" s="219" t="s">
        <v>2624</v>
      </c>
      <c r="AM585" s="219" t="s">
        <v>2624</v>
      </c>
      <c r="AN585" s="219" t="s">
        <v>2624</v>
      </c>
      <c r="AO585" s="219" t="s">
        <v>2624</v>
      </c>
      <c r="AP585" s="219" t="s">
        <v>2624</v>
      </c>
      <c r="AQ585" s="219" t="s">
        <v>2624</v>
      </c>
      <c r="AR585" s="219" t="s">
        <v>2624</v>
      </c>
      <c r="AS585" s="219" t="s">
        <v>2624</v>
      </c>
      <c r="AT585" s="219" t="s">
        <v>2624</v>
      </c>
      <c r="AU585" s="219" t="s">
        <v>2624</v>
      </c>
    </row>
    <row r="586" spans="2:47" ht="52.5" hidden="1">
      <c r="B586" s="220" t="s">
        <v>4432</v>
      </c>
      <c r="C586" s="221" t="s">
        <v>4433</v>
      </c>
      <c r="D586" s="221" t="s">
        <v>2619</v>
      </c>
      <c r="E586" s="221" t="s">
        <v>2619</v>
      </c>
      <c r="F586" s="221" t="s">
        <v>3008</v>
      </c>
      <c r="G586" s="221" t="s">
        <v>4434</v>
      </c>
      <c r="H586" s="221" t="s">
        <v>2619</v>
      </c>
      <c r="I586" s="221" t="s">
        <v>2623</v>
      </c>
      <c r="J586" s="223">
        <v>0.93100000000000005</v>
      </c>
      <c r="K586" s="223">
        <v>0.625</v>
      </c>
      <c r="L586" s="223">
        <v>0.28000000000000003</v>
      </c>
      <c r="M586" s="223">
        <v>0.80700000000000005</v>
      </c>
      <c r="N586" s="223">
        <v>1.1040000000000001</v>
      </c>
      <c r="O586" s="223">
        <v>0.70599999999999996</v>
      </c>
      <c r="P586" s="223">
        <v>0.58299999999999996</v>
      </c>
      <c r="Q586" s="223">
        <v>0.53300000000000003</v>
      </c>
      <c r="R586" s="223">
        <v>0.92900000000000005</v>
      </c>
      <c r="S586" s="222">
        <v>0.9</v>
      </c>
      <c r="T586" s="218">
        <v>0.8</v>
      </c>
      <c r="U586" s="218">
        <v>0.7</v>
      </c>
      <c r="V586" s="218">
        <v>0.7</v>
      </c>
      <c r="W586" s="218">
        <v>0.7</v>
      </c>
      <c r="X586" s="218">
        <v>0.7</v>
      </c>
      <c r="Y586" s="223" t="s">
        <v>2624</v>
      </c>
      <c r="Z586" s="223" t="s">
        <v>2624</v>
      </c>
      <c r="AA586" s="223" t="s">
        <v>2624</v>
      </c>
      <c r="AB586" s="223" t="s">
        <v>2624</v>
      </c>
      <c r="AC586" s="223" t="s">
        <v>2624</v>
      </c>
      <c r="AD586" s="223" t="s">
        <v>2624</v>
      </c>
      <c r="AE586" s="223" t="s">
        <v>2624</v>
      </c>
      <c r="AF586" s="223" t="s">
        <v>2624</v>
      </c>
      <c r="AG586" s="223" t="s">
        <v>2624</v>
      </c>
      <c r="AH586" s="223" t="s">
        <v>2624</v>
      </c>
      <c r="AI586" s="223" t="s">
        <v>2624</v>
      </c>
      <c r="AJ586" s="223" t="s">
        <v>2624</v>
      </c>
      <c r="AK586" s="223" t="s">
        <v>2624</v>
      </c>
      <c r="AL586" s="223" t="s">
        <v>2624</v>
      </c>
      <c r="AM586" s="223" t="s">
        <v>2624</v>
      </c>
      <c r="AN586" s="223" t="s">
        <v>2624</v>
      </c>
      <c r="AO586" s="223" t="s">
        <v>2624</v>
      </c>
      <c r="AP586" s="223" t="s">
        <v>2624</v>
      </c>
      <c r="AQ586" s="223" t="s">
        <v>2624</v>
      </c>
      <c r="AR586" s="223" t="s">
        <v>2624</v>
      </c>
      <c r="AS586" s="223" t="s">
        <v>2624</v>
      </c>
      <c r="AT586" s="223" t="s">
        <v>2624</v>
      </c>
      <c r="AU586" s="223" t="s">
        <v>2624</v>
      </c>
    </row>
    <row r="587" spans="2:47" ht="126" hidden="1">
      <c r="B587" s="215" t="s">
        <v>4435</v>
      </c>
      <c r="C587" s="216" t="s">
        <v>4436</v>
      </c>
      <c r="D587" s="216" t="s">
        <v>2834</v>
      </c>
      <c r="E587" s="216" t="s">
        <v>2809</v>
      </c>
      <c r="F587" s="216" t="s">
        <v>3090</v>
      </c>
      <c r="G587" s="216" t="s">
        <v>4437</v>
      </c>
      <c r="H587" s="216" t="s">
        <v>4425</v>
      </c>
      <c r="I587" s="216" t="s">
        <v>2623</v>
      </c>
      <c r="J587" s="219">
        <v>180859.7</v>
      </c>
      <c r="K587" s="219">
        <v>179441</v>
      </c>
      <c r="L587" s="219">
        <v>179544.4</v>
      </c>
      <c r="M587" s="219">
        <v>188877</v>
      </c>
      <c r="N587" s="219">
        <v>229399.4</v>
      </c>
      <c r="O587" s="219">
        <v>237237.8</v>
      </c>
      <c r="P587" s="219">
        <v>241657.1</v>
      </c>
      <c r="Q587" s="219">
        <v>260801.1</v>
      </c>
      <c r="R587" s="219">
        <v>260280.9</v>
      </c>
      <c r="S587" s="217">
        <v>276150</v>
      </c>
      <c r="T587" s="218">
        <v>291052</v>
      </c>
      <c r="U587" s="218">
        <v>305003</v>
      </c>
      <c r="V587" s="218">
        <v>319070</v>
      </c>
      <c r="W587" s="218">
        <v>333396</v>
      </c>
      <c r="X587" s="218">
        <v>347979</v>
      </c>
      <c r="Y587" s="219" t="s">
        <v>2624</v>
      </c>
      <c r="Z587" s="219" t="s">
        <v>2624</v>
      </c>
      <c r="AA587" s="219" t="s">
        <v>2624</v>
      </c>
      <c r="AB587" s="219" t="s">
        <v>2624</v>
      </c>
      <c r="AC587" s="219" t="s">
        <v>2624</v>
      </c>
      <c r="AD587" s="219" t="s">
        <v>2624</v>
      </c>
      <c r="AE587" s="219" t="s">
        <v>2624</v>
      </c>
      <c r="AF587" s="219" t="s">
        <v>2624</v>
      </c>
      <c r="AG587" s="219" t="s">
        <v>2624</v>
      </c>
      <c r="AH587" s="219" t="s">
        <v>2624</v>
      </c>
      <c r="AI587" s="219" t="s">
        <v>2624</v>
      </c>
      <c r="AJ587" s="219" t="s">
        <v>2624</v>
      </c>
      <c r="AK587" s="219" t="s">
        <v>2624</v>
      </c>
      <c r="AL587" s="219" t="s">
        <v>2624</v>
      </c>
      <c r="AM587" s="219" t="s">
        <v>2624</v>
      </c>
      <c r="AN587" s="219" t="s">
        <v>2624</v>
      </c>
      <c r="AO587" s="219" t="s">
        <v>2624</v>
      </c>
      <c r="AP587" s="219" t="s">
        <v>2624</v>
      </c>
      <c r="AQ587" s="219" t="s">
        <v>2624</v>
      </c>
      <c r="AR587" s="219" t="s">
        <v>2624</v>
      </c>
      <c r="AS587" s="219" t="s">
        <v>2624</v>
      </c>
      <c r="AT587" s="219" t="s">
        <v>2624</v>
      </c>
      <c r="AU587" s="219" t="s">
        <v>2624</v>
      </c>
    </row>
    <row r="588" spans="2:47" ht="52.5" hidden="1">
      <c r="B588" s="220" t="s">
        <v>4438</v>
      </c>
      <c r="C588" s="221" t="s">
        <v>4439</v>
      </c>
      <c r="D588" s="221" t="s">
        <v>2834</v>
      </c>
      <c r="E588" s="221" t="s">
        <v>2619</v>
      </c>
      <c r="F588" s="221" t="s">
        <v>3008</v>
      </c>
      <c r="G588" s="221" t="s">
        <v>4440</v>
      </c>
      <c r="H588" s="221" t="s">
        <v>2619</v>
      </c>
      <c r="I588" s="221" t="s">
        <v>2623</v>
      </c>
      <c r="J588" s="223">
        <v>3610.1</v>
      </c>
      <c r="K588" s="223">
        <v>3549.2</v>
      </c>
      <c r="L588" s="223">
        <v>3520.9</v>
      </c>
      <c r="M588" s="223">
        <v>3681.1</v>
      </c>
      <c r="N588" s="223">
        <v>4453.3999999999996</v>
      </c>
      <c r="O588" s="223">
        <v>4590.8</v>
      </c>
      <c r="P588" s="223">
        <v>4664.8999999999996</v>
      </c>
      <c r="Q588" s="223">
        <v>5030.3999999999996</v>
      </c>
      <c r="R588" s="223">
        <v>5021.8</v>
      </c>
      <c r="S588" s="222">
        <v>5330</v>
      </c>
      <c r="T588" s="218">
        <v>5620</v>
      </c>
      <c r="U588" s="218">
        <v>5890</v>
      </c>
      <c r="V588" s="218">
        <v>6170</v>
      </c>
      <c r="W588" s="218">
        <v>6460</v>
      </c>
      <c r="X588" s="218">
        <v>6750</v>
      </c>
      <c r="Y588" s="223" t="s">
        <v>2624</v>
      </c>
      <c r="Z588" s="223" t="s">
        <v>2624</v>
      </c>
      <c r="AA588" s="223" t="s">
        <v>2624</v>
      </c>
      <c r="AB588" s="223" t="s">
        <v>2624</v>
      </c>
      <c r="AC588" s="223" t="s">
        <v>2624</v>
      </c>
      <c r="AD588" s="223" t="s">
        <v>2624</v>
      </c>
      <c r="AE588" s="223" t="s">
        <v>2624</v>
      </c>
      <c r="AF588" s="223" t="s">
        <v>2624</v>
      </c>
      <c r="AG588" s="223" t="s">
        <v>2624</v>
      </c>
      <c r="AH588" s="223" t="s">
        <v>2624</v>
      </c>
      <c r="AI588" s="223" t="s">
        <v>2624</v>
      </c>
      <c r="AJ588" s="223" t="s">
        <v>2624</v>
      </c>
      <c r="AK588" s="223" t="s">
        <v>2624</v>
      </c>
      <c r="AL588" s="223" t="s">
        <v>2624</v>
      </c>
      <c r="AM588" s="223" t="s">
        <v>2624</v>
      </c>
      <c r="AN588" s="223" t="s">
        <v>2624</v>
      </c>
      <c r="AO588" s="223" t="s">
        <v>2624</v>
      </c>
      <c r="AP588" s="223" t="s">
        <v>2624</v>
      </c>
      <c r="AQ588" s="223" t="s">
        <v>2624</v>
      </c>
      <c r="AR588" s="223" t="s">
        <v>2624</v>
      </c>
      <c r="AS588" s="223" t="s">
        <v>2624</v>
      </c>
      <c r="AT588" s="223" t="s">
        <v>2624</v>
      </c>
      <c r="AU588" s="223" t="s">
        <v>2624</v>
      </c>
    </row>
    <row r="589" spans="2:47" ht="52.5" hidden="1">
      <c r="B589" s="215" t="s">
        <v>4441</v>
      </c>
      <c r="C589" s="216" t="s">
        <v>4442</v>
      </c>
      <c r="D589" s="216" t="s">
        <v>2619</v>
      </c>
      <c r="E589" s="216" t="s">
        <v>2619</v>
      </c>
      <c r="F589" s="216" t="s">
        <v>3008</v>
      </c>
      <c r="G589" s="216" t="s">
        <v>4443</v>
      </c>
      <c r="H589" s="216" t="s">
        <v>2619</v>
      </c>
      <c r="I589" s="216" t="s">
        <v>2623</v>
      </c>
      <c r="J589" s="219">
        <v>13.195</v>
      </c>
      <c r="K589" s="219">
        <v>12.087999999999999</v>
      </c>
      <c r="L589" s="219">
        <v>12.247</v>
      </c>
      <c r="M589" s="219">
        <v>12.593999999999999</v>
      </c>
      <c r="N589" s="219">
        <v>14.134</v>
      </c>
      <c r="O589" s="219">
        <v>13.75</v>
      </c>
      <c r="P589" s="219">
        <v>14.632999999999999</v>
      </c>
      <c r="Q589" s="219">
        <v>15.861000000000001</v>
      </c>
      <c r="R589" s="219">
        <v>14.372999999999999</v>
      </c>
      <c r="S589" s="217">
        <v>16.399999999999999</v>
      </c>
      <c r="T589" s="218">
        <v>16.2</v>
      </c>
      <c r="U589" s="218">
        <v>15.9</v>
      </c>
      <c r="V589" s="218">
        <v>15.4</v>
      </c>
      <c r="W589" s="218">
        <v>15.3</v>
      </c>
      <c r="X589" s="218">
        <v>15.6</v>
      </c>
      <c r="Y589" s="219" t="s">
        <v>2624</v>
      </c>
      <c r="Z589" s="219" t="s">
        <v>2624</v>
      </c>
      <c r="AA589" s="219" t="s">
        <v>2624</v>
      </c>
      <c r="AB589" s="219" t="s">
        <v>2624</v>
      </c>
      <c r="AC589" s="219" t="s">
        <v>2624</v>
      </c>
      <c r="AD589" s="219" t="s">
        <v>2624</v>
      </c>
      <c r="AE589" s="219" t="s">
        <v>2624</v>
      </c>
      <c r="AF589" s="219" t="s">
        <v>2624</v>
      </c>
      <c r="AG589" s="219" t="s">
        <v>2624</v>
      </c>
      <c r="AH589" s="219" t="s">
        <v>2624</v>
      </c>
      <c r="AI589" s="219" t="s">
        <v>2624</v>
      </c>
      <c r="AJ589" s="219" t="s">
        <v>2624</v>
      </c>
      <c r="AK589" s="219" t="s">
        <v>2624</v>
      </c>
      <c r="AL589" s="219" t="s">
        <v>2624</v>
      </c>
      <c r="AM589" s="219" t="s">
        <v>2624</v>
      </c>
      <c r="AN589" s="219" t="s">
        <v>2624</v>
      </c>
      <c r="AO589" s="219" t="s">
        <v>2624</v>
      </c>
      <c r="AP589" s="219" t="s">
        <v>2624</v>
      </c>
      <c r="AQ589" s="219" t="s">
        <v>2624</v>
      </c>
      <c r="AR589" s="219" t="s">
        <v>2624</v>
      </c>
      <c r="AS589" s="219" t="s">
        <v>2624</v>
      </c>
      <c r="AT589" s="219" t="s">
        <v>2624</v>
      </c>
      <c r="AU589" s="219" t="s">
        <v>2624</v>
      </c>
    </row>
    <row r="590" spans="2:47" ht="126" hidden="1">
      <c r="B590" s="220" t="s">
        <v>4444</v>
      </c>
      <c r="C590" s="221" t="s">
        <v>4445</v>
      </c>
      <c r="D590" s="221" t="s">
        <v>2834</v>
      </c>
      <c r="E590" s="221" t="s">
        <v>2784</v>
      </c>
      <c r="F590" s="221" t="s">
        <v>3090</v>
      </c>
      <c r="G590" s="221" t="s">
        <v>4446</v>
      </c>
      <c r="H590" s="221" t="s">
        <v>4425</v>
      </c>
      <c r="I590" s="221" t="s">
        <v>2623</v>
      </c>
      <c r="J590" s="223">
        <v>18.149700000000003</v>
      </c>
      <c r="K590" s="223">
        <v>9.2079000000000004</v>
      </c>
      <c r="L590" s="223">
        <v>-7.6509</v>
      </c>
      <c r="M590" s="223">
        <v>-3.7699000000000003</v>
      </c>
      <c r="N590" s="223">
        <v>17.4727</v>
      </c>
      <c r="O590" s="223">
        <v>21.610700000000001</v>
      </c>
      <c r="P590" s="223">
        <v>17.262400000000003</v>
      </c>
      <c r="Q590" s="223">
        <v>17.161900000000003</v>
      </c>
      <c r="R590" s="223">
        <v>58.806000000000004</v>
      </c>
      <c r="S590" s="222">
        <v>20.806000000000001</v>
      </c>
      <c r="T590" s="218">
        <v>23.806000000000001</v>
      </c>
      <c r="U590" s="218">
        <v>25.821000000000002</v>
      </c>
      <c r="V590" s="218">
        <v>27.836000000000002</v>
      </c>
      <c r="W590" s="218">
        <v>26.836000000000002</v>
      </c>
      <c r="X590" s="218">
        <v>28.836000000000002</v>
      </c>
      <c r="Y590" s="223" t="s">
        <v>2624</v>
      </c>
      <c r="Z590" s="223" t="s">
        <v>2624</v>
      </c>
      <c r="AA590" s="223" t="s">
        <v>2624</v>
      </c>
      <c r="AB590" s="223" t="s">
        <v>2624</v>
      </c>
      <c r="AC590" s="223" t="s">
        <v>2624</v>
      </c>
      <c r="AD590" s="223" t="s">
        <v>2624</v>
      </c>
      <c r="AE590" s="223" t="s">
        <v>2624</v>
      </c>
      <c r="AF590" s="223" t="s">
        <v>2624</v>
      </c>
      <c r="AG590" s="223" t="s">
        <v>2624</v>
      </c>
      <c r="AH590" s="223" t="s">
        <v>2624</v>
      </c>
      <c r="AI590" s="223" t="s">
        <v>2624</v>
      </c>
      <c r="AJ590" s="223" t="s">
        <v>2624</v>
      </c>
      <c r="AK590" s="223" t="s">
        <v>2624</v>
      </c>
      <c r="AL590" s="223" t="s">
        <v>2624</v>
      </c>
      <c r="AM590" s="223" t="s">
        <v>2624</v>
      </c>
      <c r="AN590" s="223" t="s">
        <v>2624</v>
      </c>
      <c r="AO590" s="223" t="s">
        <v>2624</v>
      </c>
      <c r="AP590" s="223" t="s">
        <v>2624</v>
      </c>
      <c r="AQ590" s="223" t="s">
        <v>2624</v>
      </c>
      <c r="AR590" s="223" t="s">
        <v>2624</v>
      </c>
      <c r="AS590" s="223" t="s">
        <v>2624</v>
      </c>
      <c r="AT590" s="223" t="s">
        <v>2624</v>
      </c>
      <c r="AU590" s="223" t="s">
        <v>2624</v>
      </c>
    </row>
    <row r="591" spans="2:47" ht="73.5" hidden="1">
      <c r="B591" s="215" t="s">
        <v>4447</v>
      </c>
      <c r="C591" s="216" t="s">
        <v>4448</v>
      </c>
      <c r="D591" s="216" t="s">
        <v>2619</v>
      </c>
      <c r="E591" s="216" t="s">
        <v>2619</v>
      </c>
      <c r="F591" s="216" t="s">
        <v>4449</v>
      </c>
      <c r="G591" s="216" t="s">
        <v>4450</v>
      </c>
      <c r="H591" s="216" t="s">
        <v>2619</v>
      </c>
      <c r="I591" s="216" t="s">
        <v>2623</v>
      </c>
      <c r="J591" s="219">
        <v>1.8089999999999999</v>
      </c>
      <c r="K591" s="219">
        <v>1.3680000000000001</v>
      </c>
      <c r="L591" s="219">
        <v>1.274</v>
      </c>
      <c r="M591" s="219">
        <v>1.1100000000000001</v>
      </c>
      <c r="N591" s="217">
        <v>1.2</v>
      </c>
      <c r="O591" s="217">
        <v>1.4</v>
      </c>
      <c r="P591" s="217">
        <v>1.4</v>
      </c>
      <c r="Q591" s="217">
        <v>1.3</v>
      </c>
      <c r="R591" s="217">
        <v>1.3</v>
      </c>
      <c r="S591" s="217">
        <v>1.4</v>
      </c>
      <c r="T591" s="218">
        <v>1.3</v>
      </c>
      <c r="U591" s="218">
        <v>1.2</v>
      </c>
      <c r="V591" s="218">
        <v>1.1000000000000001</v>
      </c>
      <c r="W591" s="218">
        <v>1</v>
      </c>
      <c r="X591" s="218">
        <v>1</v>
      </c>
      <c r="Y591" s="219" t="s">
        <v>2624</v>
      </c>
      <c r="Z591" s="219" t="s">
        <v>2624</v>
      </c>
      <c r="AA591" s="219" t="s">
        <v>2624</v>
      </c>
      <c r="AB591" s="219" t="s">
        <v>2624</v>
      </c>
      <c r="AC591" s="219" t="s">
        <v>2624</v>
      </c>
      <c r="AD591" s="219" t="s">
        <v>2624</v>
      </c>
      <c r="AE591" s="219" t="s">
        <v>2624</v>
      </c>
      <c r="AF591" s="219" t="s">
        <v>2624</v>
      </c>
      <c r="AG591" s="219" t="s">
        <v>2624</v>
      </c>
      <c r="AH591" s="219" t="s">
        <v>2624</v>
      </c>
      <c r="AI591" s="219" t="s">
        <v>2624</v>
      </c>
      <c r="AJ591" s="219" t="s">
        <v>2624</v>
      </c>
      <c r="AK591" s="219" t="s">
        <v>2624</v>
      </c>
      <c r="AL591" s="219" t="s">
        <v>2624</v>
      </c>
      <c r="AM591" s="219" t="s">
        <v>2624</v>
      </c>
      <c r="AN591" s="219" t="s">
        <v>2624</v>
      </c>
      <c r="AO591" s="219" t="s">
        <v>2624</v>
      </c>
      <c r="AP591" s="219" t="s">
        <v>2624</v>
      </c>
      <c r="AQ591" s="219" t="s">
        <v>2624</v>
      </c>
      <c r="AR591" s="219" t="s">
        <v>2624</v>
      </c>
      <c r="AS591" s="219" t="s">
        <v>2624</v>
      </c>
      <c r="AT591" s="219" t="s">
        <v>2624</v>
      </c>
      <c r="AU591" s="219" t="s">
        <v>2624</v>
      </c>
    </row>
    <row r="592" spans="2:47" ht="73.5" hidden="1">
      <c r="B592" s="220" t="s">
        <v>4451</v>
      </c>
      <c r="C592" s="221" t="s">
        <v>4452</v>
      </c>
      <c r="D592" s="221" t="s">
        <v>2619</v>
      </c>
      <c r="E592" s="221" t="s">
        <v>2619</v>
      </c>
      <c r="F592" s="221" t="s">
        <v>4449</v>
      </c>
      <c r="G592" s="221" t="s">
        <v>4450</v>
      </c>
      <c r="H592" s="221" t="s">
        <v>2619</v>
      </c>
      <c r="I592" s="221" t="s">
        <v>2623</v>
      </c>
      <c r="J592" s="223">
        <v>-6.3819999999999997</v>
      </c>
      <c r="K592" s="223">
        <v>-21.286000000000001</v>
      </c>
      <c r="L592" s="223">
        <v>-1.2150000000000001</v>
      </c>
      <c r="M592" s="223">
        <v>-8.49</v>
      </c>
      <c r="N592" s="222">
        <v>16.100000000000001</v>
      </c>
      <c r="O592" s="222">
        <v>16.5</v>
      </c>
      <c r="P592" s="222">
        <v>3.5</v>
      </c>
      <c r="Q592" s="222">
        <v>-4.2</v>
      </c>
      <c r="R592" s="222">
        <v>8</v>
      </c>
      <c r="S592" s="222">
        <v>9.1</v>
      </c>
      <c r="T592" s="218">
        <v>-3.1</v>
      </c>
      <c r="U592" s="218">
        <v>-7.1</v>
      </c>
      <c r="V592" s="218">
        <v>-2.9</v>
      </c>
      <c r="W592" s="218">
        <v>-4.2</v>
      </c>
      <c r="X592" s="218">
        <v>1.8</v>
      </c>
      <c r="Y592" s="223" t="s">
        <v>2624</v>
      </c>
      <c r="Z592" s="223" t="s">
        <v>2624</v>
      </c>
      <c r="AA592" s="223" t="s">
        <v>2624</v>
      </c>
      <c r="AB592" s="223" t="s">
        <v>2624</v>
      </c>
      <c r="AC592" s="223" t="s">
        <v>2624</v>
      </c>
      <c r="AD592" s="223" t="s">
        <v>2624</v>
      </c>
      <c r="AE592" s="223" t="s">
        <v>2624</v>
      </c>
      <c r="AF592" s="223" t="s">
        <v>2624</v>
      </c>
      <c r="AG592" s="223" t="s">
        <v>2624</v>
      </c>
      <c r="AH592" s="223" t="s">
        <v>2624</v>
      </c>
      <c r="AI592" s="223" t="s">
        <v>2624</v>
      </c>
      <c r="AJ592" s="223" t="s">
        <v>2624</v>
      </c>
      <c r="AK592" s="223" t="s">
        <v>2624</v>
      </c>
      <c r="AL592" s="223" t="s">
        <v>2624</v>
      </c>
      <c r="AM592" s="223" t="s">
        <v>2624</v>
      </c>
      <c r="AN592" s="223" t="s">
        <v>2624</v>
      </c>
      <c r="AO592" s="223" t="s">
        <v>2624</v>
      </c>
      <c r="AP592" s="223" t="s">
        <v>2624</v>
      </c>
      <c r="AQ592" s="223" t="s">
        <v>2624</v>
      </c>
      <c r="AR592" s="223" t="s">
        <v>2624</v>
      </c>
      <c r="AS592" s="223" t="s">
        <v>2624</v>
      </c>
      <c r="AT592" s="223" t="s">
        <v>2624</v>
      </c>
      <c r="AU592" s="223" t="s">
        <v>2624</v>
      </c>
    </row>
    <row r="593" spans="2:47" ht="73.5" hidden="1">
      <c r="B593" s="215" t="s">
        <v>4453</v>
      </c>
      <c r="C593" s="216" t="s">
        <v>4454</v>
      </c>
      <c r="D593" s="216" t="s">
        <v>2783</v>
      </c>
      <c r="E593" s="216" t="s">
        <v>2809</v>
      </c>
      <c r="F593" s="216" t="s">
        <v>4449</v>
      </c>
      <c r="G593" s="216" t="s">
        <v>4450</v>
      </c>
      <c r="H593" s="216" t="s">
        <v>2619</v>
      </c>
      <c r="I593" s="216" t="s">
        <v>2623</v>
      </c>
      <c r="J593" s="219">
        <v>27155590.100000001</v>
      </c>
      <c r="K593" s="219">
        <v>21375346.5</v>
      </c>
      <c r="L593" s="219">
        <v>21115671.300000001</v>
      </c>
      <c r="M593" s="219">
        <v>19323020.600000001</v>
      </c>
      <c r="N593" s="217">
        <v>22437792</v>
      </c>
      <c r="O593" s="217">
        <v>26136845</v>
      </c>
      <c r="P593" s="217">
        <v>27045348</v>
      </c>
      <c r="Q593" s="217">
        <v>25902795</v>
      </c>
      <c r="R593" s="217">
        <v>27965489</v>
      </c>
      <c r="S593" s="217">
        <v>30497100</v>
      </c>
      <c r="T593" s="218">
        <v>29562165</v>
      </c>
      <c r="U593" s="218">
        <v>27471356</v>
      </c>
      <c r="V593" s="218">
        <v>26661846</v>
      </c>
      <c r="W593" s="218">
        <v>25529378</v>
      </c>
      <c r="X593" s="218">
        <v>26000427</v>
      </c>
      <c r="Y593" s="219" t="s">
        <v>2624</v>
      </c>
      <c r="Z593" s="219" t="s">
        <v>2624</v>
      </c>
      <c r="AA593" s="219" t="s">
        <v>2624</v>
      </c>
      <c r="AB593" s="219" t="s">
        <v>2624</v>
      </c>
      <c r="AC593" s="219" t="s">
        <v>2624</v>
      </c>
      <c r="AD593" s="219" t="s">
        <v>2624</v>
      </c>
      <c r="AE593" s="219" t="s">
        <v>2624</v>
      </c>
      <c r="AF593" s="219" t="s">
        <v>2624</v>
      </c>
      <c r="AG593" s="219" t="s">
        <v>2624</v>
      </c>
      <c r="AH593" s="219" t="s">
        <v>2624</v>
      </c>
      <c r="AI593" s="219" t="s">
        <v>2624</v>
      </c>
      <c r="AJ593" s="219" t="s">
        <v>2624</v>
      </c>
      <c r="AK593" s="219" t="s">
        <v>2624</v>
      </c>
      <c r="AL593" s="219" t="s">
        <v>2624</v>
      </c>
      <c r="AM593" s="219" t="s">
        <v>2624</v>
      </c>
      <c r="AN593" s="219" t="s">
        <v>2624</v>
      </c>
      <c r="AO593" s="219" t="s">
        <v>2624</v>
      </c>
      <c r="AP593" s="219" t="s">
        <v>2624</v>
      </c>
      <c r="AQ593" s="219" t="s">
        <v>2624</v>
      </c>
      <c r="AR593" s="219" t="s">
        <v>2624</v>
      </c>
      <c r="AS593" s="219" t="s">
        <v>2624</v>
      </c>
      <c r="AT593" s="219" t="s">
        <v>2624</v>
      </c>
      <c r="AU593" s="219" t="s">
        <v>2624</v>
      </c>
    </row>
    <row r="594" spans="2:47" ht="73.5" hidden="1">
      <c r="B594" s="220" t="s">
        <v>4455</v>
      </c>
      <c r="C594" s="221" t="s">
        <v>4456</v>
      </c>
      <c r="D594" s="221" t="s">
        <v>2834</v>
      </c>
      <c r="E594" s="221" t="s">
        <v>2809</v>
      </c>
      <c r="F594" s="221" t="s">
        <v>4457</v>
      </c>
      <c r="G594" s="221" t="s">
        <v>4450</v>
      </c>
      <c r="H594" s="221" t="s">
        <v>2619</v>
      </c>
      <c r="I594" s="221" t="s">
        <v>2623</v>
      </c>
      <c r="J594" s="223">
        <v>24800</v>
      </c>
      <c r="K594" s="223">
        <v>20302.599999999999</v>
      </c>
      <c r="L594" s="223">
        <v>18670.7</v>
      </c>
      <c r="M594" s="223">
        <v>16646.8</v>
      </c>
      <c r="N594" s="222">
        <v>19839</v>
      </c>
      <c r="O594" s="222">
        <v>23757</v>
      </c>
      <c r="P594" s="222">
        <v>23208</v>
      </c>
      <c r="Q594" s="222">
        <v>21947</v>
      </c>
      <c r="R594" s="222">
        <v>24446</v>
      </c>
      <c r="S594" s="222">
        <v>23498</v>
      </c>
      <c r="T594" s="218">
        <v>23141</v>
      </c>
      <c r="U594" s="218">
        <v>23006</v>
      </c>
      <c r="V594" s="218">
        <v>23470</v>
      </c>
      <c r="W594" s="218">
        <v>22794</v>
      </c>
      <c r="X594" s="218">
        <v>22858</v>
      </c>
      <c r="Y594" s="223" t="s">
        <v>2624</v>
      </c>
      <c r="Z594" s="223" t="s">
        <v>2624</v>
      </c>
      <c r="AA594" s="223" t="s">
        <v>2624</v>
      </c>
      <c r="AB594" s="223" t="s">
        <v>2624</v>
      </c>
      <c r="AC594" s="223" t="s">
        <v>2624</v>
      </c>
      <c r="AD594" s="223" t="s">
        <v>2624</v>
      </c>
      <c r="AE594" s="223" t="s">
        <v>2624</v>
      </c>
      <c r="AF594" s="223" t="s">
        <v>2624</v>
      </c>
      <c r="AG594" s="223" t="s">
        <v>2624</v>
      </c>
      <c r="AH594" s="223" t="s">
        <v>2624</v>
      </c>
      <c r="AI594" s="223" t="s">
        <v>2624</v>
      </c>
      <c r="AJ594" s="223" t="s">
        <v>2624</v>
      </c>
      <c r="AK594" s="223" t="s">
        <v>2624</v>
      </c>
      <c r="AL594" s="223" t="s">
        <v>2624</v>
      </c>
      <c r="AM594" s="223" t="s">
        <v>2624</v>
      </c>
      <c r="AN594" s="223" t="s">
        <v>2624</v>
      </c>
      <c r="AO594" s="223" t="s">
        <v>2624</v>
      </c>
      <c r="AP594" s="223" t="s">
        <v>2624</v>
      </c>
      <c r="AQ594" s="223" t="s">
        <v>2624</v>
      </c>
      <c r="AR594" s="223" t="s">
        <v>2624</v>
      </c>
      <c r="AS594" s="223" t="s">
        <v>2624</v>
      </c>
      <c r="AT594" s="223" t="s">
        <v>2624</v>
      </c>
      <c r="AU594" s="223" t="s">
        <v>2624</v>
      </c>
    </row>
    <row r="595" spans="2:47" ht="42" hidden="1">
      <c r="B595" s="215" t="s">
        <v>4458</v>
      </c>
      <c r="C595" s="216" t="s">
        <v>4459</v>
      </c>
      <c r="D595" s="216" t="s">
        <v>2834</v>
      </c>
      <c r="E595" s="216" t="s">
        <v>2809</v>
      </c>
      <c r="F595" s="216" t="s">
        <v>4457</v>
      </c>
      <c r="G595" s="216" t="s">
        <v>4460</v>
      </c>
      <c r="H595" s="216" t="s">
        <v>2619</v>
      </c>
      <c r="I595" s="216" t="s">
        <v>2623</v>
      </c>
      <c r="J595" s="219">
        <v>7018</v>
      </c>
      <c r="K595" s="219">
        <v>7419.4</v>
      </c>
      <c r="L595" s="219">
        <v>7001.2</v>
      </c>
      <c r="M595" s="219">
        <v>6893.1</v>
      </c>
      <c r="N595" s="217">
        <v>7424</v>
      </c>
      <c r="O595" s="217">
        <v>7924</v>
      </c>
      <c r="P595" s="217">
        <v>7751</v>
      </c>
      <c r="Q595" s="217">
        <v>7585</v>
      </c>
      <c r="R595" s="217">
        <v>8233</v>
      </c>
      <c r="S595" s="217">
        <v>8420</v>
      </c>
      <c r="T595" s="218">
        <v>8589</v>
      </c>
      <c r="U595" s="218">
        <v>8739</v>
      </c>
      <c r="V595" s="218">
        <v>9155</v>
      </c>
      <c r="W595" s="218">
        <v>9292</v>
      </c>
      <c r="X595" s="218">
        <v>9552</v>
      </c>
      <c r="Y595" s="219" t="s">
        <v>2624</v>
      </c>
      <c r="Z595" s="219" t="s">
        <v>2624</v>
      </c>
      <c r="AA595" s="219" t="s">
        <v>2624</v>
      </c>
      <c r="AB595" s="219" t="s">
        <v>2624</v>
      </c>
      <c r="AC595" s="219" t="s">
        <v>2624</v>
      </c>
      <c r="AD595" s="219" t="s">
        <v>2624</v>
      </c>
      <c r="AE595" s="219" t="s">
        <v>2624</v>
      </c>
      <c r="AF595" s="219" t="s">
        <v>2624</v>
      </c>
      <c r="AG595" s="219" t="s">
        <v>2624</v>
      </c>
      <c r="AH595" s="219" t="s">
        <v>2624</v>
      </c>
      <c r="AI595" s="219" t="s">
        <v>2624</v>
      </c>
      <c r="AJ595" s="219" t="s">
        <v>2624</v>
      </c>
      <c r="AK595" s="219" t="s">
        <v>2624</v>
      </c>
      <c r="AL595" s="219" t="s">
        <v>2624</v>
      </c>
      <c r="AM595" s="219" t="s">
        <v>2624</v>
      </c>
      <c r="AN595" s="219" t="s">
        <v>2624</v>
      </c>
      <c r="AO595" s="219" t="s">
        <v>2624</v>
      </c>
      <c r="AP595" s="219" t="s">
        <v>2624</v>
      </c>
      <c r="AQ595" s="219" t="s">
        <v>2624</v>
      </c>
      <c r="AR595" s="219" t="s">
        <v>2624</v>
      </c>
      <c r="AS595" s="219" t="s">
        <v>2624</v>
      </c>
      <c r="AT595" s="219" t="s">
        <v>2624</v>
      </c>
      <c r="AU595" s="219" t="s">
        <v>2624</v>
      </c>
    </row>
    <row r="596" spans="2:47" ht="189" hidden="1">
      <c r="B596" s="220" t="s">
        <v>4461</v>
      </c>
      <c r="C596" s="221" t="s">
        <v>4462</v>
      </c>
      <c r="D596" s="221" t="s">
        <v>2834</v>
      </c>
      <c r="E596" s="221" t="s">
        <v>2619</v>
      </c>
      <c r="F596" s="221" t="s">
        <v>4463</v>
      </c>
      <c r="G596" s="221" t="s">
        <v>4464</v>
      </c>
      <c r="H596" s="221" t="s">
        <v>4465</v>
      </c>
      <c r="I596" s="221" t="s">
        <v>2623</v>
      </c>
      <c r="J596" s="222">
        <v>21.9</v>
      </c>
      <c r="K596" s="222">
        <v>23.2</v>
      </c>
      <c r="L596" s="222">
        <v>22.1</v>
      </c>
      <c r="M596" s="222">
        <v>22.1</v>
      </c>
      <c r="N596" s="222">
        <v>23.1</v>
      </c>
      <c r="O596" s="222">
        <v>24.7</v>
      </c>
      <c r="P596" s="222">
        <v>23.9</v>
      </c>
      <c r="Q596" s="222">
        <v>23.5</v>
      </c>
      <c r="R596" s="222">
        <v>25.2</v>
      </c>
      <c r="S596" s="222">
        <v>23.6</v>
      </c>
      <c r="T596" s="218">
        <v>25.1</v>
      </c>
      <c r="U596" s="218">
        <v>26.5</v>
      </c>
      <c r="V596" s="218">
        <v>28.1</v>
      </c>
      <c r="W596" s="218">
        <v>29.1</v>
      </c>
      <c r="X596" s="218">
        <v>29.6</v>
      </c>
      <c r="Y596" s="223" t="s">
        <v>2624</v>
      </c>
      <c r="Z596" s="223" t="s">
        <v>2624</v>
      </c>
      <c r="AA596" s="223" t="s">
        <v>2624</v>
      </c>
      <c r="AB596" s="223" t="s">
        <v>2624</v>
      </c>
      <c r="AC596" s="223" t="s">
        <v>2624</v>
      </c>
      <c r="AD596" s="223" t="s">
        <v>2624</v>
      </c>
      <c r="AE596" s="223" t="s">
        <v>2624</v>
      </c>
      <c r="AF596" s="223" t="s">
        <v>2624</v>
      </c>
      <c r="AG596" s="223" t="s">
        <v>2624</v>
      </c>
      <c r="AH596" s="223" t="s">
        <v>2624</v>
      </c>
      <c r="AI596" s="223" t="s">
        <v>2624</v>
      </c>
      <c r="AJ596" s="223" t="s">
        <v>2624</v>
      </c>
      <c r="AK596" s="223" t="s">
        <v>2624</v>
      </c>
      <c r="AL596" s="223" t="s">
        <v>2624</v>
      </c>
      <c r="AM596" s="223" t="s">
        <v>2624</v>
      </c>
      <c r="AN596" s="223" t="s">
        <v>2624</v>
      </c>
      <c r="AO596" s="223" t="s">
        <v>2624</v>
      </c>
      <c r="AP596" s="223" t="s">
        <v>2624</v>
      </c>
      <c r="AQ596" s="223" t="s">
        <v>2624</v>
      </c>
      <c r="AR596" s="223" t="s">
        <v>2624</v>
      </c>
      <c r="AS596" s="223" t="s">
        <v>2624</v>
      </c>
      <c r="AT596" s="223" t="s">
        <v>2624</v>
      </c>
      <c r="AU596" s="223" t="s">
        <v>2624</v>
      </c>
    </row>
    <row r="597" spans="2:47" ht="31.5" hidden="1">
      <c r="B597" s="215" t="s">
        <v>4466</v>
      </c>
      <c r="C597" s="216" t="s">
        <v>4467</v>
      </c>
      <c r="D597" s="216" t="s">
        <v>2619</v>
      </c>
      <c r="E597" s="216" t="s">
        <v>2809</v>
      </c>
      <c r="F597" s="216" t="s">
        <v>4468</v>
      </c>
      <c r="G597" s="216" t="s">
        <v>4469</v>
      </c>
      <c r="H597" s="216" t="s">
        <v>2619</v>
      </c>
      <c r="I597" s="216" t="s">
        <v>2623</v>
      </c>
      <c r="J597" s="219">
        <v>26.108000000000001</v>
      </c>
      <c r="K597" s="219">
        <v>26.835999999999999</v>
      </c>
      <c r="L597" s="219">
        <v>27.154</v>
      </c>
      <c r="M597" s="219">
        <v>27.419</v>
      </c>
      <c r="N597" s="219">
        <v>27.748000000000001</v>
      </c>
      <c r="O597" s="219">
        <v>27.896000000000001</v>
      </c>
      <c r="P597" s="219">
        <v>28.186</v>
      </c>
      <c r="Q597" s="219">
        <v>28.012</v>
      </c>
      <c r="R597" s="219">
        <v>28.31</v>
      </c>
      <c r="S597" s="217">
        <v>28.78</v>
      </c>
      <c r="T597" s="218">
        <v>28.83</v>
      </c>
      <c r="U597" s="218">
        <v>28.93</v>
      </c>
      <c r="V597" s="218">
        <v>28.94</v>
      </c>
      <c r="W597" s="218">
        <v>28.97</v>
      </c>
      <c r="X597" s="218">
        <v>29.02</v>
      </c>
      <c r="Y597" s="218">
        <v>28.98</v>
      </c>
      <c r="Z597" s="218">
        <v>28.85</v>
      </c>
      <c r="AA597" s="218">
        <v>28.67</v>
      </c>
      <c r="AB597" s="218">
        <v>28.42</v>
      </c>
      <c r="AC597" s="218">
        <v>28.14</v>
      </c>
      <c r="AD597" s="218">
        <v>27.81</v>
      </c>
      <c r="AE597" s="218">
        <v>27.46</v>
      </c>
      <c r="AF597" s="218">
        <v>27.09</v>
      </c>
      <c r="AG597" s="218">
        <v>26.71</v>
      </c>
      <c r="AH597" s="218">
        <v>26.33</v>
      </c>
      <c r="AI597" s="218">
        <v>25.94</v>
      </c>
      <c r="AJ597" s="218">
        <v>25.56</v>
      </c>
      <c r="AK597" s="218">
        <v>25.18</v>
      </c>
      <c r="AL597" s="218">
        <v>24.81</v>
      </c>
      <c r="AM597" s="218">
        <v>24.46</v>
      </c>
      <c r="AN597" s="218">
        <v>24.12</v>
      </c>
      <c r="AO597" s="218">
        <v>23.79</v>
      </c>
      <c r="AP597" s="218">
        <v>23.47</v>
      </c>
      <c r="AQ597" s="218">
        <v>23.16</v>
      </c>
      <c r="AR597" s="218">
        <v>22.85</v>
      </c>
      <c r="AS597" s="218">
        <v>22.55</v>
      </c>
      <c r="AT597" s="218">
        <v>22.25</v>
      </c>
      <c r="AU597" s="218">
        <v>21.95</v>
      </c>
    </row>
    <row r="598" spans="2:47" ht="31.5" hidden="1">
      <c r="B598" s="220" t="s">
        <v>4470</v>
      </c>
      <c r="C598" s="221" t="s">
        <v>4471</v>
      </c>
      <c r="D598" s="221" t="s">
        <v>2619</v>
      </c>
      <c r="E598" s="221" t="s">
        <v>2619</v>
      </c>
      <c r="F598" s="221" t="s">
        <v>2636</v>
      </c>
      <c r="G598" s="221" t="s">
        <v>4472</v>
      </c>
      <c r="H598" s="221" t="s">
        <v>2619</v>
      </c>
      <c r="I598" s="221" t="s">
        <v>2623</v>
      </c>
      <c r="J598" s="222">
        <v>1.8</v>
      </c>
      <c r="K598" s="222">
        <v>0.8</v>
      </c>
      <c r="L598" s="222">
        <v>1.7</v>
      </c>
      <c r="M598" s="222">
        <v>2</v>
      </c>
      <c r="N598" s="222">
        <v>1.9</v>
      </c>
      <c r="O598" s="222">
        <v>2.5</v>
      </c>
      <c r="P598" s="222">
        <v>1.1000000000000001</v>
      </c>
      <c r="Q598" s="222">
        <v>0.1</v>
      </c>
      <c r="R598" s="222">
        <v>2.7</v>
      </c>
      <c r="S598" s="222">
        <v>0</v>
      </c>
      <c r="T598" s="218">
        <v>1.4</v>
      </c>
      <c r="U598" s="218">
        <v>2.2000000000000002</v>
      </c>
      <c r="V598" s="218">
        <v>2.5</v>
      </c>
      <c r="W598" s="218">
        <v>2.7</v>
      </c>
      <c r="X598" s="218">
        <v>2.7</v>
      </c>
      <c r="Y598" s="218">
        <v>2.9</v>
      </c>
      <c r="Z598" s="218">
        <v>3</v>
      </c>
      <c r="AA598" s="218">
        <v>3.1</v>
      </c>
      <c r="AB598" s="218">
        <v>3.2</v>
      </c>
      <c r="AC598" s="218">
        <v>3.3</v>
      </c>
      <c r="AD598" s="218">
        <v>3.3</v>
      </c>
      <c r="AE598" s="218">
        <v>3.4</v>
      </c>
      <c r="AF598" s="218">
        <v>3.4</v>
      </c>
      <c r="AG598" s="218">
        <v>3.4</v>
      </c>
      <c r="AH598" s="218">
        <v>3.4</v>
      </c>
      <c r="AI598" s="218">
        <v>3.4</v>
      </c>
      <c r="AJ598" s="218">
        <v>3.4</v>
      </c>
      <c r="AK598" s="218">
        <v>3.4</v>
      </c>
      <c r="AL598" s="218">
        <v>3.3</v>
      </c>
      <c r="AM598" s="218">
        <v>3.3</v>
      </c>
      <c r="AN598" s="218">
        <v>3.2</v>
      </c>
      <c r="AO598" s="218">
        <v>3.1</v>
      </c>
      <c r="AP598" s="218">
        <v>3</v>
      </c>
      <c r="AQ598" s="218">
        <v>2.9</v>
      </c>
      <c r="AR598" s="218">
        <v>2.9</v>
      </c>
      <c r="AS598" s="218">
        <v>2.8</v>
      </c>
      <c r="AT598" s="218">
        <v>2.7</v>
      </c>
      <c r="AU598" s="218">
        <v>2.7</v>
      </c>
    </row>
    <row r="599" spans="2:47" ht="52.5" hidden="1">
      <c r="B599" s="215" t="s">
        <v>4473</v>
      </c>
      <c r="C599" s="216" t="s">
        <v>4474</v>
      </c>
      <c r="D599" s="216" t="s">
        <v>2619</v>
      </c>
      <c r="E599" s="216" t="s">
        <v>2619</v>
      </c>
      <c r="F599" s="216" t="s">
        <v>3166</v>
      </c>
      <c r="G599" s="216" t="s">
        <v>4475</v>
      </c>
      <c r="H599" s="216" t="s">
        <v>2619</v>
      </c>
      <c r="I599" s="216" t="s">
        <v>2623</v>
      </c>
      <c r="J599" s="217">
        <v>4.5</v>
      </c>
      <c r="K599" s="217">
        <v>1.7</v>
      </c>
      <c r="L599" s="217">
        <v>4.5999999999999996</v>
      </c>
      <c r="M599" s="217">
        <v>4.5</v>
      </c>
      <c r="N599" s="217">
        <v>5.4</v>
      </c>
      <c r="O599" s="217">
        <v>3.2</v>
      </c>
      <c r="P599" s="217">
        <v>1</v>
      </c>
      <c r="Q599" s="217">
        <v>0.8</v>
      </c>
      <c r="R599" s="217">
        <v>7</v>
      </c>
      <c r="S599" s="217">
        <v>3.7</v>
      </c>
      <c r="T599" s="218">
        <v>3.2</v>
      </c>
      <c r="U599" s="218">
        <v>2.8</v>
      </c>
      <c r="V599" s="218">
        <v>3</v>
      </c>
      <c r="W599" s="218">
        <v>3</v>
      </c>
      <c r="X599" s="218">
        <v>2.9</v>
      </c>
      <c r="Y599" s="219" t="s">
        <v>2624</v>
      </c>
      <c r="Z599" s="219" t="s">
        <v>2624</v>
      </c>
      <c r="AA599" s="219" t="s">
        <v>2624</v>
      </c>
      <c r="AB599" s="219" t="s">
        <v>2624</v>
      </c>
      <c r="AC599" s="219" t="s">
        <v>2624</v>
      </c>
      <c r="AD599" s="219" t="s">
        <v>2624</v>
      </c>
      <c r="AE599" s="219" t="s">
        <v>2624</v>
      </c>
      <c r="AF599" s="219" t="s">
        <v>2624</v>
      </c>
      <c r="AG599" s="219" t="s">
        <v>2624</v>
      </c>
      <c r="AH599" s="219" t="s">
        <v>2624</v>
      </c>
      <c r="AI599" s="219" t="s">
        <v>2624</v>
      </c>
      <c r="AJ599" s="219" t="s">
        <v>2624</v>
      </c>
      <c r="AK599" s="219" t="s">
        <v>2624</v>
      </c>
      <c r="AL599" s="219" t="s">
        <v>2624</v>
      </c>
      <c r="AM599" s="219" t="s">
        <v>2624</v>
      </c>
      <c r="AN599" s="219" t="s">
        <v>2624</v>
      </c>
      <c r="AO599" s="219" t="s">
        <v>2624</v>
      </c>
      <c r="AP599" s="219" t="s">
        <v>2624</v>
      </c>
      <c r="AQ599" s="219" t="s">
        <v>2624</v>
      </c>
      <c r="AR599" s="219" t="s">
        <v>2624</v>
      </c>
      <c r="AS599" s="219" t="s">
        <v>2624</v>
      </c>
      <c r="AT599" s="219" t="s">
        <v>2624</v>
      </c>
      <c r="AU599" s="219" t="s">
        <v>2624</v>
      </c>
    </row>
    <row r="600" spans="2:47" ht="52.5" hidden="1">
      <c r="B600" s="220" t="s">
        <v>4476</v>
      </c>
      <c r="C600" s="221" t="s">
        <v>4477</v>
      </c>
      <c r="D600" s="221" t="s">
        <v>2834</v>
      </c>
      <c r="E600" s="221" t="s">
        <v>2809</v>
      </c>
      <c r="F600" s="221" t="s">
        <v>3166</v>
      </c>
      <c r="G600" s="221" t="s">
        <v>4478</v>
      </c>
      <c r="H600" s="221" t="s">
        <v>2619</v>
      </c>
      <c r="I600" s="221" t="s">
        <v>2623</v>
      </c>
      <c r="J600" s="222">
        <v>115200</v>
      </c>
      <c r="K600" s="222">
        <v>121900</v>
      </c>
      <c r="L600" s="222">
        <v>118700</v>
      </c>
      <c r="M600" s="222">
        <v>120900</v>
      </c>
      <c r="N600" s="222">
        <v>130800.00000000001</v>
      </c>
      <c r="O600" s="222">
        <v>138800</v>
      </c>
      <c r="P600" s="222">
        <v>132300</v>
      </c>
      <c r="Q600" s="222">
        <v>131700</v>
      </c>
      <c r="R600" s="222">
        <v>145500</v>
      </c>
      <c r="S600" s="222">
        <v>133000</v>
      </c>
      <c r="T600" s="218">
        <v>139300</v>
      </c>
      <c r="U600" s="218">
        <v>153300</v>
      </c>
      <c r="V600" s="218">
        <v>165900</v>
      </c>
      <c r="W600" s="218">
        <v>173300</v>
      </c>
      <c r="X600" s="218">
        <v>175600</v>
      </c>
      <c r="Y600" s="223" t="s">
        <v>2624</v>
      </c>
      <c r="Z600" s="223" t="s">
        <v>2624</v>
      </c>
      <c r="AA600" s="223" t="s">
        <v>2624</v>
      </c>
      <c r="AB600" s="223" t="s">
        <v>2624</v>
      </c>
      <c r="AC600" s="223" t="s">
        <v>2624</v>
      </c>
      <c r="AD600" s="223" t="s">
        <v>2624</v>
      </c>
      <c r="AE600" s="223" t="s">
        <v>2624</v>
      </c>
      <c r="AF600" s="223" t="s">
        <v>2624</v>
      </c>
      <c r="AG600" s="223" t="s">
        <v>2624</v>
      </c>
      <c r="AH600" s="223" t="s">
        <v>2624</v>
      </c>
      <c r="AI600" s="223" t="s">
        <v>2624</v>
      </c>
      <c r="AJ600" s="223" t="s">
        <v>2624</v>
      </c>
      <c r="AK600" s="223" t="s">
        <v>2624</v>
      </c>
      <c r="AL600" s="223" t="s">
        <v>2624</v>
      </c>
      <c r="AM600" s="223" t="s">
        <v>2624</v>
      </c>
      <c r="AN600" s="223" t="s">
        <v>2624</v>
      </c>
      <c r="AO600" s="223" t="s">
        <v>2624</v>
      </c>
      <c r="AP600" s="223" t="s">
        <v>2624</v>
      </c>
      <c r="AQ600" s="223" t="s">
        <v>2624</v>
      </c>
      <c r="AR600" s="223" t="s">
        <v>2624</v>
      </c>
      <c r="AS600" s="223" t="s">
        <v>2624</v>
      </c>
      <c r="AT600" s="223" t="s">
        <v>2624</v>
      </c>
      <c r="AU600" s="223" t="s">
        <v>2624</v>
      </c>
    </row>
    <row r="601" spans="2:47" ht="52.5" hidden="1">
      <c r="B601" s="215" t="s">
        <v>4479</v>
      </c>
      <c r="C601" s="216" t="s">
        <v>4480</v>
      </c>
      <c r="D601" s="216" t="s">
        <v>2783</v>
      </c>
      <c r="E601" s="216" t="s">
        <v>2784</v>
      </c>
      <c r="F601" s="216" t="s">
        <v>3166</v>
      </c>
      <c r="G601" s="216" t="s">
        <v>4481</v>
      </c>
      <c r="H601" s="216" t="s">
        <v>2619</v>
      </c>
      <c r="I601" s="216" t="s">
        <v>2623</v>
      </c>
      <c r="J601" s="217">
        <v>126112</v>
      </c>
      <c r="K601" s="217">
        <v>128300</v>
      </c>
      <c r="L601" s="217">
        <v>134245</v>
      </c>
      <c r="M601" s="217">
        <v>140322</v>
      </c>
      <c r="N601" s="217">
        <v>147937</v>
      </c>
      <c r="O601" s="217">
        <v>152739</v>
      </c>
      <c r="P601" s="217">
        <v>154215</v>
      </c>
      <c r="Q601" s="217">
        <v>155496</v>
      </c>
      <c r="R601" s="217">
        <v>166457</v>
      </c>
      <c r="S601" s="217">
        <v>172548</v>
      </c>
      <c r="T601" s="218">
        <v>177988</v>
      </c>
      <c r="U601" s="218">
        <v>183028</v>
      </c>
      <c r="V601" s="218">
        <v>188471</v>
      </c>
      <c r="W601" s="218">
        <v>194134</v>
      </c>
      <c r="X601" s="218">
        <v>199793</v>
      </c>
      <c r="Y601" s="219" t="s">
        <v>2624</v>
      </c>
      <c r="Z601" s="219" t="s">
        <v>2624</v>
      </c>
      <c r="AA601" s="219" t="s">
        <v>2624</v>
      </c>
      <c r="AB601" s="219" t="s">
        <v>2624</v>
      </c>
      <c r="AC601" s="219" t="s">
        <v>2624</v>
      </c>
      <c r="AD601" s="219" t="s">
        <v>2624</v>
      </c>
      <c r="AE601" s="219" t="s">
        <v>2624</v>
      </c>
      <c r="AF601" s="219" t="s">
        <v>2624</v>
      </c>
      <c r="AG601" s="219" t="s">
        <v>2624</v>
      </c>
      <c r="AH601" s="219" t="s">
        <v>2624</v>
      </c>
      <c r="AI601" s="219" t="s">
        <v>2624</v>
      </c>
      <c r="AJ601" s="219" t="s">
        <v>2624</v>
      </c>
      <c r="AK601" s="219" t="s">
        <v>2624</v>
      </c>
      <c r="AL601" s="219" t="s">
        <v>2624</v>
      </c>
      <c r="AM601" s="219" t="s">
        <v>2624</v>
      </c>
      <c r="AN601" s="219" t="s">
        <v>2624</v>
      </c>
      <c r="AO601" s="219" t="s">
        <v>2624</v>
      </c>
      <c r="AP601" s="219" t="s">
        <v>2624</v>
      </c>
      <c r="AQ601" s="219" t="s">
        <v>2624</v>
      </c>
      <c r="AR601" s="219" t="s">
        <v>2624</v>
      </c>
      <c r="AS601" s="219" t="s">
        <v>2624</v>
      </c>
      <c r="AT601" s="219" t="s">
        <v>2624</v>
      </c>
      <c r="AU601" s="219" t="s">
        <v>2624</v>
      </c>
    </row>
    <row r="602" spans="2:47" ht="42" hidden="1">
      <c r="B602" s="220" t="s">
        <v>4482</v>
      </c>
      <c r="C602" s="221" t="s">
        <v>4483</v>
      </c>
      <c r="D602" s="221" t="s">
        <v>2619</v>
      </c>
      <c r="E602" s="221" t="s">
        <v>2619</v>
      </c>
      <c r="F602" s="221" t="s">
        <v>3090</v>
      </c>
      <c r="G602" s="221" t="s">
        <v>4484</v>
      </c>
      <c r="H602" s="221" t="s">
        <v>2619</v>
      </c>
      <c r="I602" s="221" t="s">
        <v>2623</v>
      </c>
      <c r="J602" s="223">
        <v>4.6429999999999998</v>
      </c>
      <c r="K602" s="223">
        <v>4.2629999999999999</v>
      </c>
      <c r="L602" s="223">
        <v>3.5329999999999999</v>
      </c>
      <c r="M602" s="223">
        <v>3.3679999999999999</v>
      </c>
      <c r="N602" s="223">
        <v>3.4769999999999999</v>
      </c>
      <c r="O602" s="223">
        <v>3.6629999999999998</v>
      </c>
      <c r="P602" s="223">
        <v>3.4460000000000002</v>
      </c>
      <c r="Q602" s="223">
        <v>2.802</v>
      </c>
      <c r="R602" s="223">
        <v>2.8839999999999999</v>
      </c>
      <c r="S602" s="222">
        <v>4.0999999999999996</v>
      </c>
      <c r="T602" s="218">
        <v>4.9000000000000004</v>
      </c>
      <c r="U602" s="218">
        <v>4.5999999999999996</v>
      </c>
      <c r="V602" s="218">
        <v>4.5</v>
      </c>
      <c r="W602" s="218">
        <v>4.5</v>
      </c>
      <c r="X602" s="218">
        <v>4.4000000000000004</v>
      </c>
      <c r="Y602" s="223" t="s">
        <v>2624</v>
      </c>
      <c r="Z602" s="223" t="s">
        <v>2624</v>
      </c>
      <c r="AA602" s="223" t="s">
        <v>2624</v>
      </c>
      <c r="AB602" s="223" t="s">
        <v>2624</v>
      </c>
      <c r="AC602" s="223" t="s">
        <v>2624</v>
      </c>
      <c r="AD602" s="223" t="s">
        <v>2624</v>
      </c>
      <c r="AE602" s="223" t="s">
        <v>2624</v>
      </c>
      <c r="AF602" s="223" t="s">
        <v>2624</v>
      </c>
      <c r="AG602" s="223" t="s">
        <v>2624</v>
      </c>
      <c r="AH602" s="223" t="s">
        <v>2624</v>
      </c>
      <c r="AI602" s="223" t="s">
        <v>2624</v>
      </c>
      <c r="AJ602" s="223" t="s">
        <v>2624</v>
      </c>
      <c r="AK602" s="223" t="s">
        <v>2624</v>
      </c>
      <c r="AL602" s="223" t="s">
        <v>2624</v>
      </c>
      <c r="AM602" s="223" t="s">
        <v>2624</v>
      </c>
      <c r="AN602" s="223" t="s">
        <v>2624</v>
      </c>
      <c r="AO602" s="223" t="s">
        <v>2624</v>
      </c>
      <c r="AP602" s="223" t="s">
        <v>2624</v>
      </c>
      <c r="AQ602" s="223" t="s">
        <v>2624</v>
      </c>
      <c r="AR602" s="223" t="s">
        <v>2624</v>
      </c>
      <c r="AS602" s="223" t="s">
        <v>2624</v>
      </c>
      <c r="AT602" s="223" t="s">
        <v>2624</v>
      </c>
      <c r="AU602" s="223" t="s">
        <v>2624</v>
      </c>
    </row>
    <row r="603" spans="2:47" ht="283.5" hidden="1">
      <c r="B603" s="215" t="s">
        <v>4485</v>
      </c>
      <c r="C603" s="216" t="s">
        <v>4486</v>
      </c>
      <c r="D603" s="216" t="s">
        <v>2619</v>
      </c>
      <c r="E603" s="216" t="s">
        <v>2619</v>
      </c>
      <c r="F603" s="216" t="s">
        <v>2619</v>
      </c>
      <c r="G603" s="216" t="s">
        <v>4487</v>
      </c>
      <c r="H603" s="216" t="s">
        <v>2841</v>
      </c>
      <c r="I603" s="216" t="s">
        <v>2623</v>
      </c>
      <c r="J603" s="219">
        <v>18.067</v>
      </c>
      <c r="K603" s="219">
        <v>18.925999999999998</v>
      </c>
      <c r="L603" s="219">
        <v>19.594000000000001</v>
      </c>
      <c r="M603" s="219">
        <v>19.460999999999999</v>
      </c>
      <c r="N603" s="219">
        <v>18.681999999999999</v>
      </c>
      <c r="O603" s="219">
        <v>19.001999999999999</v>
      </c>
      <c r="P603" s="219">
        <v>19.103000000000002</v>
      </c>
      <c r="Q603" s="219">
        <v>19.016999999999999</v>
      </c>
      <c r="R603" s="219">
        <v>19.167000000000002</v>
      </c>
      <c r="S603" s="217">
        <v>21.2</v>
      </c>
      <c r="T603" s="218">
        <v>26.1</v>
      </c>
      <c r="U603" s="218">
        <v>23.8</v>
      </c>
      <c r="V603" s="218">
        <v>22.5</v>
      </c>
      <c r="W603" s="218">
        <v>19.5</v>
      </c>
      <c r="X603" s="218">
        <v>18.3</v>
      </c>
      <c r="Y603" s="219" t="s">
        <v>2624</v>
      </c>
      <c r="Z603" s="219" t="s">
        <v>2624</v>
      </c>
      <c r="AA603" s="219" t="s">
        <v>2624</v>
      </c>
      <c r="AB603" s="219" t="s">
        <v>2624</v>
      </c>
      <c r="AC603" s="219" t="s">
        <v>2624</v>
      </c>
      <c r="AD603" s="219" t="s">
        <v>2624</v>
      </c>
      <c r="AE603" s="219" t="s">
        <v>2624</v>
      </c>
      <c r="AF603" s="219" t="s">
        <v>2624</v>
      </c>
      <c r="AG603" s="219" t="s">
        <v>2624</v>
      </c>
      <c r="AH603" s="219" t="s">
        <v>2624</v>
      </c>
      <c r="AI603" s="219" t="s">
        <v>2624</v>
      </c>
      <c r="AJ603" s="219" t="s">
        <v>2624</v>
      </c>
      <c r="AK603" s="219" t="s">
        <v>2624</v>
      </c>
      <c r="AL603" s="219" t="s">
        <v>2624</v>
      </c>
      <c r="AM603" s="219" t="s">
        <v>2624</v>
      </c>
      <c r="AN603" s="219" t="s">
        <v>2624</v>
      </c>
      <c r="AO603" s="219" t="s">
        <v>2624</v>
      </c>
      <c r="AP603" s="219" t="s">
        <v>2624</v>
      </c>
      <c r="AQ603" s="219" t="s">
        <v>2624</v>
      </c>
      <c r="AR603" s="219" t="s">
        <v>2624</v>
      </c>
      <c r="AS603" s="219" t="s">
        <v>2624</v>
      </c>
      <c r="AT603" s="219" t="s">
        <v>2624</v>
      </c>
      <c r="AU603" s="219" t="s">
        <v>2624</v>
      </c>
    </row>
    <row r="604" spans="2:47" ht="21" hidden="1">
      <c r="B604" s="220" t="s">
        <v>4488</v>
      </c>
      <c r="C604" s="221" t="s">
        <v>4489</v>
      </c>
      <c r="D604" s="221" t="s">
        <v>2619</v>
      </c>
      <c r="E604" s="221" t="s">
        <v>2816</v>
      </c>
      <c r="F604" s="221" t="s">
        <v>3077</v>
      </c>
      <c r="G604" s="221" t="s">
        <v>4490</v>
      </c>
      <c r="H604" s="221" t="s">
        <v>2619</v>
      </c>
      <c r="I604" s="221" t="s">
        <v>2623</v>
      </c>
      <c r="J604" s="223">
        <v>3.6659999999999999</v>
      </c>
      <c r="K604" s="223">
        <v>3.6680000000000001</v>
      </c>
      <c r="L604" s="223">
        <v>3.944</v>
      </c>
      <c r="M604" s="223">
        <v>4.0709999999999997</v>
      </c>
      <c r="N604" s="223">
        <v>4.1920000000000002</v>
      </c>
      <c r="O604" s="223">
        <v>4.2</v>
      </c>
      <c r="P604" s="223">
        <v>4.1109999999999998</v>
      </c>
      <c r="Q604" s="223" t="s">
        <v>2624</v>
      </c>
      <c r="R604" s="223" t="s">
        <v>2624</v>
      </c>
      <c r="S604" s="223" t="s">
        <v>2624</v>
      </c>
      <c r="T604" s="223" t="s">
        <v>2624</v>
      </c>
      <c r="U604" s="223" t="s">
        <v>2624</v>
      </c>
      <c r="V604" s="223" t="s">
        <v>2624</v>
      </c>
      <c r="W604" s="223" t="s">
        <v>2624</v>
      </c>
      <c r="X604" s="223" t="s">
        <v>2624</v>
      </c>
      <c r="Y604" s="223" t="s">
        <v>2624</v>
      </c>
      <c r="Z604" s="223" t="s">
        <v>2624</v>
      </c>
      <c r="AA604" s="223" t="s">
        <v>2624</v>
      </c>
      <c r="AB604" s="223" t="s">
        <v>2624</v>
      </c>
      <c r="AC604" s="223" t="s">
        <v>2624</v>
      </c>
      <c r="AD604" s="223" t="s">
        <v>2624</v>
      </c>
      <c r="AE604" s="223" t="s">
        <v>2624</v>
      </c>
      <c r="AF604" s="223" t="s">
        <v>2624</v>
      </c>
      <c r="AG604" s="223" t="s">
        <v>2624</v>
      </c>
      <c r="AH604" s="223" t="s">
        <v>2624</v>
      </c>
      <c r="AI604" s="223" t="s">
        <v>2624</v>
      </c>
      <c r="AJ604" s="223" t="s">
        <v>2624</v>
      </c>
      <c r="AK604" s="223" t="s">
        <v>2624</v>
      </c>
      <c r="AL604" s="223" t="s">
        <v>2624</v>
      </c>
      <c r="AM604" s="223" t="s">
        <v>2624</v>
      </c>
      <c r="AN604" s="223" t="s">
        <v>2624</v>
      </c>
      <c r="AO604" s="223" t="s">
        <v>2624</v>
      </c>
      <c r="AP604" s="223" t="s">
        <v>2624</v>
      </c>
      <c r="AQ604" s="223" t="s">
        <v>2624</v>
      </c>
      <c r="AR604" s="223" t="s">
        <v>2624</v>
      </c>
      <c r="AS604" s="223" t="s">
        <v>2624</v>
      </c>
      <c r="AT604" s="223" t="s">
        <v>2624</v>
      </c>
      <c r="AU604" s="223" t="s">
        <v>2624</v>
      </c>
    </row>
    <row r="605" spans="2:47" ht="52.5" hidden="1">
      <c r="B605" s="215" t="s">
        <v>4491</v>
      </c>
      <c r="C605" s="216" t="s">
        <v>4492</v>
      </c>
      <c r="D605" s="216" t="s">
        <v>2619</v>
      </c>
      <c r="E605" s="216" t="s">
        <v>2619</v>
      </c>
      <c r="F605" s="216" t="s">
        <v>2769</v>
      </c>
      <c r="G605" s="216" t="s">
        <v>4493</v>
      </c>
      <c r="H605" s="216" t="s">
        <v>2619</v>
      </c>
      <c r="I605" s="216" t="s">
        <v>2623</v>
      </c>
      <c r="J605" s="217">
        <v>4</v>
      </c>
      <c r="K605" s="217">
        <v>4</v>
      </c>
      <c r="L605" s="217">
        <v>4</v>
      </c>
      <c r="M605" s="217">
        <v>4</v>
      </c>
      <c r="N605" s="217">
        <v>4</v>
      </c>
      <c r="O605" s="217">
        <v>4</v>
      </c>
      <c r="P605" s="217">
        <v>4</v>
      </c>
      <c r="Q605" s="217">
        <v>4</v>
      </c>
      <c r="R605" s="217">
        <v>4</v>
      </c>
      <c r="S605" s="217">
        <v>4</v>
      </c>
      <c r="T605" s="218">
        <v>4</v>
      </c>
      <c r="U605" s="218">
        <v>4</v>
      </c>
      <c r="V605" s="218">
        <v>4</v>
      </c>
      <c r="W605" s="218">
        <v>4</v>
      </c>
      <c r="X605" s="218">
        <v>4</v>
      </c>
      <c r="Y605" s="219" t="s">
        <v>2624</v>
      </c>
      <c r="Z605" s="219" t="s">
        <v>2624</v>
      </c>
      <c r="AA605" s="219" t="s">
        <v>2624</v>
      </c>
      <c r="AB605" s="219" t="s">
        <v>2624</v>
      </c>
      <c r="AC605" s="219" t="s">
        <v>2624</v>
      </c>
      <c r="AD605" s="219" t="s">
        <v>2624</v>
      </c>
      <c r="AE605" s="219" t="s">
        <v>2624</v>
      </c>
      <c r="AF605" s="219" t="s">
        <v>2624</v>
      </c>
      <c r="AG605" s="219" t="s">
        <v>2624</v>
      </c>
      <c r="AH605" s="219" t="s">
        <v>2624</v>
      </c>
      <c r="AI605" s="219" t="s">
        <v>2624</v>
      </c>
      <c r="AJ605" s="219" t="s">
        <v>2624</v>
      </c>
      <c r="AK605" s="219" t="s">
        <v>2624</v>
      </c>
      <c r="AL605" s="219" t="s">
        <v>2624</v>
      </c>
      <c r="AM605" s="219" t="s">
        <v>2624</v>
      </c>
      <c r="AN605" s="219" t="s">
        <v>2624</v>
      </c>
      <c r="AO605" s="219" t="s">
        <v>2624</v>
      </c>
      <c r="AP605" s="219" t="s">
        <v>2624</v>
      </c>
      <c r="AQ605" s="219" t="s">
        <v>2624</v>
      </c>
      <c r="AR605" s="219" t="s">
        <v>2624</v>
      </c>
      <c r="AS605" s="219" t="s">
        <v>2624</v>
      </c>
      <c r="AT605" s="219" t="s">
        <v>2624</v>
      </c>
      <c r="AU605" s="219" t="s">
        <v>2624</v>
      </c>
    </row>
    <row r="606" spans="2:47" ht="42" hidden="1">
      <c r="B606" s="220" t="s">
        <v>4494</v>
      </c>
      <c r="C606" s="221" t="s">
        <v>4495</v>
      </c>
      <c r="D606" s="221" t="s">
        <v>2619</v>
      </c>
      <c r="E606" s="221" t="s">
        <v>2619</v>
      </c>
      <c r="F606" s="221" t="s">
        <v>2692</v>
      </c>
      <c r="G606" s="221" t="s">
        <v>4496</v>
      </c>
      <c r="H606" s="221" t="s">
        <v>2619</v>
      </c>
      <c r="I606" s="221" t="s">
        <v>2623</v>
      </c>
      <c r="J606" s="223">
        <v>85.194999999999993</v>
      </c>
      <c r="K606" s="223">
        <v>85.712000000000003</v>
      </c>
      <c r="L606" s="223">
        <v>85.784000000000006</v>
      </c>
      <c r="M606" s="223">
        <v>86.096000000000004</v>
      </c>
      <c r="N606" s="223">
        <v>86.396000000000001</v>
      </c>
      <c r="O606" s="223">
        <v>86.45</v>
      </c>
      <c r="P606" s="223">
        <v>86.706000000000003</v>
      </c>
      <c r="Q606" s="223">
        <v>86.701999999999998</v>
      </c>
      <c r="R606" s="223">
        <v>86.76</v>
      </c>
      <c r="S606" s="222">
        <v>87.1</v>
      </c>
      <c r="T606" s="218">
        <v>87.23</v>
      </c>
      <c r="U606" s="218">
        <v>87.36</v>
      </c>
      <c r="V606" s="218">
        <v>87.49</v>
      </c>
      <c r="W606" s="218">
        <v>87.62</v>
      </c>
      <c r="X606" s="218">
        <v>87.74</v>
      </c>
      <c r="Y606" s="223" t="s">
        <v>2624</v>
      </c>
      <c r="Z606" s="223" t="s">
        <v>2624</v>
      </c>
      <c r="AA606" s="223" t="s">
        <v>2624</v>
      </c>
      <c r="AB606" s="223" t="s">
        <v>2624</v>
      </c>
      <c r="AC606" s="223" t="s">
        <v>2624</v>
      </c>
      <c r="AD606" s="223" t="s">
        <v>2624</v>
      </c>
      <c r="AE606" s="223" t="s">
        <v>2624</v>
      </c>
      <c r="AF606" s="223" t="s">
        <v>2624</v>
      </c>
      <c r="AG606" s="223" t="s">
        <v>2624</v>
      </c>
      <c r="AH606" s="223" t="s">
        <v>2624</v>
      </c>
      <c r="AI606" s="223" t="s">
        <v>2624</v>
      </c>
      <c r="AJ606" s="223" t="s">
        <v>2624</v>
      </c>
      <c r="AK606" s="223" t="s">
        <v>2624</v>
      </c>
      <c r="AL606" s="223" t="s">
        <v>2624</v>
      </c>
      <c r="AM606" s="223" t="s">
        <v>2624</v>
      </c>
      <c r="AN606" s="223" t="s">
        <v>2624</v>
      </c>
      <c r="AO606" s="223" t="s">
        <v>2624</v>
      </c>
      <c r="AP606" s="223" t="s">
        <v>2624</v>
      </c>
      <c r="AQ606" s="223" t="s">
        <v>2624</v>
      </c>
      <c r="AR606" s="223" t="s">
        <v>2624</v>
      </c>
      <c r="AS606" s="223" t="s">
        <v>2624</v>
      </c>
      <c r="AT606" s="223" t="s">
        <v>2624</v>
      </c>
      <c r="AU606" s="223" t="s">
        <v>2624</v>
      </c>
    </row>
    <row r="607" spans="2:47" ht="42" hidden="1">
      <c r="B607" s="215" t="s">
        <v>4497</v>
      </c>
      <c r="C607" s="216" t="s">
        <v>4498</v>
      </c>
      <c r="D607" s="216" t="s">
        <v>2619</v>
      </c>
      <c r="E607" s="216" t="s">
        <v>2619</v>
      </c>
      <c r="F607" s="216" t="s">
        <v>2692</v>
      </c>
      <c r="G607" s="216" t="s">
        <v>4499</v>
      </c>
      <c r="H607" s="216" t="s">
        <v>2619</v>
      </c>
      <c r="I607" s="216" t="s">
        <v>2623</v>
      </c>
      <c r="J607" s="219">
        <v>78.231999999999999</v>
      </c>
      <c r="K607" s="219">
        <v>78.724999999999994</v>
      </c>
      <c r="L607" s="219">
        <v>79.019000000000005</v>
      </c>
      <c r="M607" s="219">
        <v>79.433000000000007</v>
      </c>
      <c r="N607" s="219">
        <v>79.844999999999999</v>
      </c>
      <c r="O607" s="219">
        <v>79.933999999999997</v>
      </c>
      <c r="P607" s="219">
        <v>80.304000000000002</v>
      </c>
      <c r="Q607" s="219">
        <v>80.242999999999995</v>
      </c>
      <c r="R607" s="219">
        <v>80.385999999999996</v>
      </c>
      <c r="S607" s="217">
        <v>80.7</v>
      </c>
      <c r="T607" s="218">
        <v>80.83</v>
      </c>
      <c r="U607" s="218">
        <v>80.959999999999994</v>
      </c>
      <c r="V607" s="218">
        <v>81.09</v>
      </c>
      <c r="W607" s="218">
        <v>81.22</v>
      </c>
      <c r="X607" s="218">
        <v>81.349999999999994</v>
      </c>
      <c r="Y607" s="219" t="s">
        <v>2624</v>
      </c>
      <c r="Z607" s="219" t="s">
        <v>2624</v>
      </c>
      <c r="AA607" s="219" t="s">
        <v>2624</v>
      </c>
      <c r="AB607" s="219" t="s">
        <v>2624</v>
      </c>
      <c r="AC607" s="219" t="s">
        <v>2624</v>
      </c>
      <c r="AD607" s="219" t="s">
        <v>2624</v>
      </c>
      <c r="AE607" s="219" t="s">
        <v>2624</v>
      </c>
      <c r="AF607" s="219" t="s">
        <v>2624</v>
      </c>
      <c r="AG607" s="219" t="s">
        <v>2624</v>
      </c>
      <c r="AH607" s="219" t="s">
        <v>2624</v>
      </c>
      <c r="AI607" s="219" t="s">
        <v>2624</v>
      </c>
      <c r="AJ607" s="219" t="s">
        <v>2624</v>
      </c>
      <c r="AK607" s="219" t="s">
        <v>2624</v>
      </c>
      <c r="AL607" s="219" t="s">
        <v>2624</v>
      </c>
      <c r="AM607" s="219" t="s">
        <v>2624</v>
      </c>
      <c r="AN607" s="219" t="s">
        <v>2624</v>
      </c>
      <c r="AO607" s="219" t="s">
        <v>2624</v>
      </c>
      <c r="AP607" s="219" t="s">
        <v>2624</v>
      </c>
      <c r="AQ607" s="219" t="s">
        <v>2624</v>
      </c>
      <c r="AR607" s="219" t="s">
        <v>2624</v>
      </c>
      <c r="AS607" s="219" t="s">
        <v>2624</v>
      </c>
      <c r="AT607" s="219" t="s">
        <v>2624</v>
      </c>
      <c r="AU607" s="219" t="s">
        <v>2624</v>
      </c>
    </row>
    <row r="608" spans="2:47" ht="42" hidden="1">
      <c r="B608" s="220" t="s">
        <v>4500</v>
      </c>
      <c r="C608" s="221" t="s">
        <v>4501</v>
      </c>
      <c r="D608" s="221" t="s">
        <v>2619</v>
      </c>
      <c r="E608" s="221" t="s">
        <v>2619</v>
      </c>
      <c r="F608" s="221" t="s">
        <v>2692</v>
      </c>
      <c r="G608" s="221" t="s">
        <v>4502</v>
      </c>
      <c r="H608" s="221" t="s">
        <v>2619</v>
      </c>
      <c r="I608" s="221" t="s">
        <v>2623</v>
      </c>
      <c r="J608" s="223">
        <v>81.864000000000004</v>
      </c>
      <c r="K608" s="223">
        <v>82.378</v>
      </c>
      <c r="L608" s="223">
        <v>82.561000000000007</v>
      </c>
      <c r="M608" s="223">
        <v>82.926000000000002</v>
      </c>
      <c r="N608" s="223">
        <v>83.286000000000001</v>
      </c>
      <c r="O608" s="223">
        <v>83.343000000000004</v>
      </c>
      <c r="P608" s="223">
        <v>83.656000000000006</v>
      </c>
      <c r="Q608" s="223">
        <v>83.608999999999995</v>
      </c>
      <c r="R608" s="223">
        <v>83.697999999999993</v>
      </c>
      <c r="S608" s="222">
        <v>84.02</v>
      </c>
      <c r="T608" s="218">
        <v>84.14</v>
      </c>
      <c r="U608" s="218">
        <v>84.26</v>
      </c>
      <c r="V608" s="218">
        <v>84.38</v>
      </c>
      <c r="W608" s="218">
        <v>84.5</v>
      </c>
      <c r="X608" s="218">
        <v>84.61</v>
      </c>
      <c r="Y608" s="223" t="s">
        <v>2624</v>
      </c>
      <c r="Z608" s="223" t="s">
        <v>2624</v>
      </c>
      <c r="AA608" s="223" t="s">
        <v>2624</v>
      </c>
      <c r="AB608" s="223" t="s">
        <v>2624</v>
      </c>
      <c r="AC608" s="223" t="s">
        <v>2624</v>
      </c>
      <c r="AD608" s="223" t="s">
        <v>2624</v>
      </c>
      <c r="AE608" s="223" t="s">
        <v>2624</v>
      </c>
      <c r="AF608" s="223" t="s">
        <v>2624</v>
      </c>
      <c r="AG608" s="223" t="s">
        <v>2624</v>
      </c>
      <c r="AH608" s="223" t="s">
        <v>2624</v>
      </c>
      <c r="AI608" s="223" t="s">
        <v>2624</v>
      </c>
      <c r="AJ608" s="223" t="s">
        <v>2624</v>
      </c>
      <c r="AK608" s="223" t="s">
        <v>2624</v>
      </c>
      <c r="AL608" s="223" t="s">
        <v>2624</v>
      </c>
      <c r="AM608" s="223" t="s">
        <v>2624</v>
      </c>
      <c r="AN608" s="223" t="s">
        <v>2624</v>
      </c>
      <c r="AO608" s="223" t="s">
        <v>2624</v>
      </c>
      <c r="AP608" s="223" t="s">
        <v>2624</v>
      </c>
      <c r="AQ608" s="223" t="s">
        <v>2624</v>
      </c>
      <c r="AR608" s="223" t="s">
        <v>2624</v>
      </c>
      <c r="AS608" s="223" t="s">
        <v>2624</v>
      </c>
      <c r="AT608" s="223" t="s">
        <v>2624</v>
      </c>
      <c r="AU608" s="223" t="s">
        <v>2624</v>
      </c>
    </row>
    <row r="609" spans="2:47" ht="84" hidden="1">
      <c r="B609" s="215" t="s">
        <v>4503</v>
      </c>
      <c r="C609" s="216" t="s">
        <v>4504</v>
      </c>
      <c r="D609" s="216" t="s">
        <v>2619</v>
      </c>
      <c r="E609" s="216" t="s">
        <v>2816</v>
      </c>
      <c r="F609" s="216" t="s">
        <v>3158</v>
      </c>
      <c r="G609" s="216" t="s">
        <v>4505</v>
      </c>
      <c r="H609" s="216" t="s">
        <v>2619</v>
      </c>
      <c r="I609" s="216" t="s">
        <v>2623</v>
      </c>
      <c r="J609" s="219">
        <v>294.95999999999998</v>
      </c>
      <c r="K609" s="219">
        <v>287.95</v>
      </c>
      <c r="L609" s="219">
        <v>308.87</v>
      </c>
      <c r="M609" s="219">
        <v>272.52</v>
      </c>
      <c r="N609" s="219">
        <v>279.42</v>
      </c>
      <c r="O609" s="219">
        <v>367.1</v>
      </c>
      <c r="P609" s="219">
        <v>258.52999999999997</v>
      </c>
      <c r="Q609" s="219">
        <v>229.04</v>
      </c>
      <c r="R609" s="217">
        <v>227.7</v>
      </c>
      <c r="S609" s="219" t="s">
        <v>2624</v>
      </c>
      <c r="T609" s="219" t="s">
        <v>2624</v>
      </c>
      <c r="U609" s="219" t="s">
        <v>2624</v>
      </c>
      <c r="V609" s="219" t="s">
        <v>2624</v>
      </c>
      <c r="W609" s="219" t="s">
        <v>2624</v>
      </c>
      <c r="X609" s="219" t="s">
        <v>2624</v>
      </c>
      <c r="Y609" s="219" t="s">
        <v>2624</v>
      </c>
      <c r="Z609" s="219" t="s">
        <v>2624</v>
      </c>
      <c r="AA609" s="219" t="s">
        <v>2624</v>
      </c>
      <c r="AB609" s="219" t="s">
        <v>2624</v>
      </c>
      <c r="AC609" s="219" t="s">
        <v>2624</v>
      </c>
      <c r="AD609" s="219" t="s">
        <v>2624</v>
      </c>
      <c r="AE609" s="219" t="s">
        <v>2624</v>
      </c>
      <c r="AF609" s="219" t="s">
        <v>2624</v>
      </c>
      <c r="AG609" s="219" t="s">
        <v>2624</v>
      </c>
      <c r="AH609" s="219" t="s">
        <v>2624</v>
      </c>
      <c r="AI609" s="219" t="s">
        <v>2624</v>
      </c>
      <c r="AJ609" s="219" t="s">
        <v>2624</v>
      </c>
      <c r="AK609" s="219" t="s">
        <v>2624</v>
      </c>
      <c r="AL609" s="219" t="s">
        <v>2624</v>
      </c>
      <c r="AM609" s="219" t="s">
        <v>2624</v>
      </c>
      <c r="AN609" s="219" t="s">
        <v>2624</v>
      </c>
      <c r="AO609" s="219" t="s">
        <v>2624</v>
      </c>
      <c r="AP609" s="219" t="s">
        <v>2624</v>
      </c>
      <c r="AQ609" s="219" t="s">
        <v>2624</v>
      </c>
      <c r="AR609" s="219" t="s">
        <v>2624</v>
      </c>
      <c r="AS609" s="219" t="s">
        <v>2624</v>
      </c>
      <c r="AT609" s="219" t="s">
        <v>2624</v>
      </c>
      <c r="AU609" s="219" t="s">
        <v>2624</v>
      </c>
    </row>
    <row r="610" spans="2:47" ht="94.5" hidden="1">
      <c r="B610" s="220" t="s">
        <v>4506</v>
      </c>
      <c r="C610" s="221" t="s">
        <v>4507</v>
      </c>
      <c r="D610" s="221" t="s">
        <v>2619</v>
      </c>
      <c r="E610" s="221" t="s">
        <v>2619</v>
      </c>
      <c r="F610" s="221" t="s">
        <v>4508</v>
      </c>
      <c r="G610" s="221" t="s">
        <v>4509</v>
      </c>
      <c r="H610" s="221" t="s">
        <v>2619</v>
      </c>
      <c r="I610" s="221" t="s">
        <v>2623</v>
      </c>
      <c r="J610" s="223">
        <v>69.453999999999994</v>
      </c>
      <c r="K610" s="223">
        <v>69.049000000000007</v>
      </c>
      <c r="L610" s="223">
        <v>68.938000000000002</v>
      </c>
      <c r="M610" s="223">
        <v>70.516999999999996</v>
      </c>
      <c r="N610" s="223">
        <v>70.88</v>
      </c>
      <c r="O610" s="223">
        <v>71.230999999999995</v>
      </c>
      <c r="P610" s="223">
        <v>70.525999999999996</v>
      </c>
      <c r="Q610" s="223">
        <v>69.378</v>
      </c>
      <c r="R610" s="223">
        <v>69.731999999999999</v>
      </c>
      <c r="S610" s="222">
        <v>67</v>
      </c>
      <c r="T610" s="218">
        <v>67</v>
      </c>
      <c r="U610" s="218">
        <v>67</v>
      </c>
      <c r="V610" s="218">
        <v>67</v>
      </c>
      <c r="W610" s="218">
        <v>67</v>
      </c>
      <c r="X610" s="218">
        <v>67</v>
      </c>
      <c r="Y610" s="223" t="s">
        <v>2624</v>
      </c>
      <c r="Z610" s="223" t="s">
        <v>2624</v>
      </c>
      <c r="AA610" s="223" t="s">
        <v>2624</v>
      </c>
      <c r="AB610" s="223" t="s">
        <v>2624</v>
      </c>
      <c r="AC610" s="223" t="s">
        <v>2624</v>
      </c>
      <c r="AD610" s="223" t="s">
        <v>2624</v>
      </c>
      <c r="AE610" s="223" t="s">
        <v>2624</v>
      </c>
      <c r="AF610" s="223" t="s">
        <v>2624</v>
      </c>
      <c r="AG610" s="223" t="s">
        <v>2624</v>
      </c>
      <c r="AH610" s="223" t="s">
        <v>2624</v>
      </c>
      <c r="AI610" s="223" t="s">
        <v>2624</v>
      </c>
      <c r="AJ610" s="223" t="s">
        <v>2624</v>
      </c>
      <c r="AK610" s="223" t="s">
        <v>2624</v>
      </c>
      <c r="AL610" s="223" t="s">
        <v>2624</v>
      </c>
      <c r="AM610" s="223" t="s">
        <v>2624</v>
      </c>
      <c r="AN610" s="223" t="s">
        <v>2624</v>
      </c>
      <c r="AO610" s="223" t="s">
        <v>2624</v>
      </c>
      <c r="AP610" s="223" t="s">
        <v>2624</v>
      </c>
      <c r="AQ610" s="223" t="s">
        <v>2624</v>
      </c>
      <c r="AR610" s="223" t="s">
        <v>2624</v>
      </c>
      <c r="AS610" s="223" t="s">
        <v>2624</v>
      </c>
      <c r="AT610" s="223" t="s">
        <v>2624</v>
      </c>
      <c r="AU610" s="223" t="s">
        <v>2624</v>
      </c>
    </row>
    <row r="611" spans="2:47" ht="94.5" hidden="1">
      <c r="B611" s="215" t="s">
        <v>4510</v>
      </c>
      <c r="C611" s="216" t="s">
        <v>4511</v>
      </c>
      <c r="D611" s="216" t="s">
        <v>2619</v>
      </c>
      <c r="E611" s="216" t="s">
        <v>2619</v>
      </c>
      <c r="F611" s="216" t="s">
        <v>4508</v>
      </c>
      <c r="G611" s="216" t="s">
        <v>4512</v>
      </c>
      <c r="H611" s="216" t="s">
        <v>2619</v>
      </c>
      <c r="I611" s="216" t="s">
        <v>2623</v>
      </c>
      <c r="J611" s="219">
        <v>122.017</v>
      </c>
      <c r="K611" s="219">
        <v>124.271</v>
      </c>
      <c r="L611" s="219">
        <v>123.029</v>
      </c>
      <c r="M611" s="219">
        <v>122.30800000000001</v>
      </c>
      <c r="N611" s="219">
        <v>119.738</v>
      </c>
      <c r="O611" s="219">
        <v>118.90900000000001</v>
      </c>
      <c r="P611" s="219">
        <v>116.48099999999999</v>
      </c>
      <c r="Q611" s="219">
        <v>114.70699999999999</v>
      </c>
      <c r="R611" s="219">
        <v>112.92700000000001</v>
      </c>
      <c r="S611" s="217">
        <v>112.9</v>
      </c>
      <c r="T611" s="218">
        <v>112.9</v>
      </c>
      <c r="U611" s="218">
        <v>112.9</v>
      </c>
      <c r="V611" s="218">
        <v>112.8</v>
      </c>
      <c r="W611" s="218">
        <v>112.8</v>
      </c>
      <c r="X611" s="218">
        <v>112.8</v>
      </c>
      <c r="Y611" s="219" t="s">
        <v>2624</v>
      </c>
      <c r="Z611" s="219" t="s">
        <v>2624</v>
      </c>
      <c r="AA611" s="219" t="s">
        <v>2624</v>
      </c>
      <c r="AB611" s="219" t="s">
        <v>2624</v>
      </c>
      <c r="AC611" s="219" t="s">
        <v>2624</v>
      </c>
      <c r="AD611" s="219" t="s">
        <v>2624</v>
      </c>
      <c r="AE611" s="219" t="s">
        <v>2624</v>
      </c>
      <c r="AF611" s="219" t="s">
        <v>2624</v>
      </c>
      <c r="AG611" s="219" t="s">
        <v>2624</v>
      </c>
      <c r="AH611" s="219" t="s">
        <v>2624</v>
      </c>
      <c r="AI611" s="219" t="s">
        <v>2624</v>
      </c>
      <c r="AJ611" s="219" t="s">
        <v>2624</v>
      </c>
      <c r="AK611" s="219" t="s">
        <v>2624</v>
      </c>
      <c r="AL611" s="219" t="s">
        <v>2624</v>
      </c>
      <c r="AM611" s="219" t="s">
        <v>2624</v>
      </c>
      <c r="AN611" s="219" t="s">
        <v>2624</v>
      </c>
      <c r="AO611" s="219" t="s">
        <v>2624</v>
      </c>
      <c r="AP611" s="219" t="s">
        <v>2624</v>
      </c>
      <c r="AQ611" s="219" t="s">
        <v>2624</v>
      </c>
      <c r="AR611" s="219" t="s">
        <v>2624</v>
      </c>
      <c r="AS611" s="219" t="s">
        <v>2624</v>
      </c>
      <c r="AT611" s="219" t="s">
        <v>2624</v>
      </c>
      <c r="AU611" s="219" t="s">
        <v>2624</v>
      </c>
    </row>
    <row r="612" spans="2:47" ht="63" hidden="1">
      <c r="B612" s="220" t="s">
        <v>4513</v>
      </c>
      <c r="C612" s="221" t="s">
        <v>4514</v>
      </c>
      <c r="D612" s="221" t="s">
        <v>2619</v>
      </c>
      <c r="E612" s="221" t="s">
        <v>2619</v>
      </c>
      <c r="F612" s="221" t="s">
        <v>2769</v>
      </c>
      <c r="G612" s="221" t="s">
        <v>4515</v>
      </c>
      <c r="H612" s="221" t="s">
        <v>2619</v>
      </c>
      <c r="I612" s="221" t="s">
        <v>2623</v>
      </c>
      <c r="J612" s="222">
        <v>3</v>
      </c>
      <c r="K612" s="222">
        <v>3</v>
      </c>
      <c r="L612" s="222">
        <v>3</v>
      </c>
      <c r="M612" s="222">
        <v>3</v>
      </c>
      <c r="N612" s="222">
        <v>3</v>
      </c>
      <c r="O612" s="222">
        <v>3</v>
      </c>
      <c r="P612" s="222">
        <v>3</v>
      </c>
      <c r="Q612" s="222">
        <v>3</v>
      </c>
      <c r="R612" s="222">
        <v>3</v>
      </c>
      <c r="S612" s="222">
        <v>3</v>
      </c>
      <c r="T612" s="218">
        <v>3</v>
      </c>
      <c r="U612" s="218">
        <v>3</v>
      </c>
      <c r="V612" s="218">
        <v>3</v>
      </c>
      <c r="W612" s="218">
        <v>3</v>
      </c>
      <c r="X612" s="218">
        <v>3</v>
      </c>
      <c r="Y612" s="223" t="s">
        <v>2624</v>
      </c>
      <c r="Z612" s="223" t="s">
        <v>2624</v>
      </c>
      <c r="AA612" s="223" t="s">
        <v>2624</v>
      </c>
      <c r="AB612" s="223" t="s">
        <v>2624</v>
      </c>
      <c r="AC612" s="223" t="s">
        <v>2624</v>
      </c>
      <c r="AD612" s="223" t="s">
        <v>2624</v>
      </c>
      <c r="AE612" s="223" t="s">
        <v>2624</v>
      </c>
      <c r="AF612" s="223" t="s">
        <v>2624</v>
      </c>
      <c r="AG612" s="223" t="s">
        <v>2624</v>
      </c>
      <c r="AH612" s="223" t="s">
        <v>2624</v>
      </c>
      <c r="AI612" s="223" t="s">
        <v>2624</v>
      </c>
      <c r="AJ612" s="223" t="s">
        <v>2624</v>
      </c>
      <c r="AK612" s="223" t="s">
        <v>2624</v>
      </c>
      <c r="AL612" s="223" t="s">
        <v>2624</v>
      </c>
      <c r="AM612" s="223" t="s">
        <v>2624</v>
      </c>
      <c r="AN612" s="223" t="s">
        <v>2624</v>
      </c>
      <c r="AO612" s="223" t="s">
        <v>2624</v>
      </c>
      <c r="AP612" s="223" t="s">
        <v>2624</v>
      </c>
      <c r="AQ612" s="223" t="s">
        <v>2624</v>
      </c>
      <c r="AR612" s="223" t="s">
        <v>2624</v>
      </c>
      <c r="AS612" s="223" t="s">
        <v>2624</v>
      </c>
      <c r="AT612" s="223" t="s">
        <v>2624</v>
      </c>
      <c r="AU612" s="223" t="s">
        <v>2624</v>
      </c>
    </row>
    <row r="613" spans="2:47" ht="115.5" hidden="1">
      <c r="B613" s="215" t="s">
        <v>4516</v>
      </c>
      <c r="C613" s="216" t="s">
        <v>4517</v>
      </c>
      <c r="D613" s="216" t="s">
        <v>2834</v>
      </c>
      <c r="E613" s="216" t="s">
        <v>2809</v>
      </c>
      <c r="F613" s="216" t="s">
        <v>4518</v>
      </c>
      <c r="G613" s="216" t="s">
        <v>2619</v>
      </c>
      <c r="H613" s="216" t="s">
        <v>2619</v>
      </c>
      <c r="I613" s="216" t="s">
        <v>2623</v>
      </c>
      <c r="J613" s="219">
        <v>1123826.1000000001</v>
      </c>
      <c r="K613" s="219">
        <v>1084655.1000000001</v>
      </c>
      <c r="L613" s="219">
        <v>1060436.8999999999</v>
      </c>
      <c r="M613" s="219">
        <v>1082697.8999999999</v>
      </c>
      <c r="N613" s="219">
        <v>1498806.2</v>
      </c>
      <c r="O613" s="219">
        <v>1202014</v>
      </c>
      <c r="P613" s="219">
        <v>1274753.3</v>
      </c>
      <c r="Q613" s="219">
        <v>1820352.2</v>
      </c>
      <c r="R613" s="219">
        <v>1862524.6</v>
      </c>
      <c r="S613" s="219" t="s">
        <v>2624</v>
      </c>
      <c r="T613" s="219" t="s">
        <v>2624</v>
      </c>
      <c r="U613" s="219" t="s">
        <v>2624</v>
      </c>
      <c r="V613" s="219" t="s">
        <v>2624</v>
      </c>
      <c r="W613" s="219" t="s">
        <v>2624</v>
      </c>
      <c r="X613" s="219" t="s">
        <v>2624</v>
      </c>
      <c r="Y613" s="219" t="s">
        <v>2624</v>
      </c>
      <c r="Z613" s="219" t="s">
        <v>2624</v>
      </c>
      <c r="AA613" s="219" t="s">
        <v>2624</v>
      </c>
      <c r="AB613" s="219" t="s">
        <v>2624</v>
      </c>
      <c r="AC613" s="219" t="s">
        <v>2624</v>
      </c>
      <c r="AD613" s="219" t="s">
        <v>2624</v>
      </c>
      <c r="AE613" s="219" t="s">
        <v>2624</v>
      </c>
      <c r="AF613" s="219" t="s">
        <v>2624</v>
      </c>
      <c r="AG613" s="219" t="s">
        <v>2624</v>
      </c>
      <c r="AH613" s="219" t="s">
        <v>2624</v>
      </c>
      <c r="AI613" s="219" t="s">
        <v>2624</v>
      </c>
      <c r="AJ613" s="219" t="s">
        <v>2624</v>
      </c>
      <c r="AK613" s="219" t="s">
        <v>2624</v>
      </c>
      <c r="AL613" s="219" t="s">
        <v>2624</v>
      </c>
      <c r="AM613" s="219" t="s">
        <v>2624</v>
      </c>
      <c r="AN613" s="219" t="s">
        <v>2624</v>
      </c>
      <c r="AO613" s="219" t="s">
        <v>2624</v>
      </c>
      <c r="AP613" s="219" t="s">
        <v>2624</v>
      </c>
      <c r="AQ613" s="219" t="s">
        <v>2624</v>
      </c>
      <c r="AR613" s="219" t="s">
        <v>2624</v>
      </c>
      <c r="AS613" s="219" t="s">
        <v>2624</v>
      </c>
      <c r="AT613" s="219" t="s">
        <v>2624</v>
      </c>
      <c r="AU613" s="219" t="s">
        <v>2624</v>
      </c>
    </row>
    <row r="614" spans="2:47" ht="73.5" hidden="1">
      <c r="B614" s="220" t="s">
        <v>4519</v>
      </c>
      <c r="C614" s="221" t="s">
        <v>4520</v>
      </c>
      <c r="D614" s="221" t="s">
        <v>2619</v>
      </c>
      <c r="E614" s="221" t="s">
        <v>2619</v>
      </c>
      <c r="F614" s="221" t="s">
        <v>4521</v>
      </c>
      <c r="G614" s="221" t="s">
        <v>4522</v>
      </c>
      <c r="H614" s="221" t="s">
        <v>2619</v>
      </c>
      <c r="I614" s="221" t="s">
        <v>2623</v>
      </c>
      <c r="J614" s="223">
        <v>3.278</v>
      </c>
      <c r="K614" s="223">
        <v>3.1869999999999998</v>
      </c>
      <c r="L614" s="223">
        <v>2.3079999999999998</v>
      </c>
      <c r="M614" s="223">
        <v>1.7490000000000001</v>
      </c>
      <c r="N614" s="223">
        <v>2.2829999999999999</v>
      </c>
      <c r="O614" s="223">
        <v>2.5049999999999999</v>
      </c>
      <c r="P614" s="223">
        <v>1.7030000000000001</v>
      </c>
      <c r="Q614" s="223">
        <v>1.5</v>
      </c>
      <c r="R614" s="223">
        <v>2.0659999999999998</v>
      </c>
      <c r="S614" s="222">
        <v>3.4</v>
      </c>
      <c r="T614" s="218">
        <v>3.5</v>
      </c>
      <c r="U614" s="218">
        <v>2.9</v>
      </c>
      <c r="V614" s="218">
        <v>2.6</v>
      </c>
      <c r="W614" s="218">
        <v>2.6</v>
      </c>
      <c r="X614" s="218">
        <v>2.6</v>
      </c>
      <c r="Y614" s="223" t="s">
        <v>2624</v>
      </c>
      <c r="Z614" s="223" t="s">
        <v>2624</v>
      </c>
      <c r="AA614" s="223" t="s">
        <v>2624</v>
      </c>
      <c r="AB614" s="223" t="s">
        <v>2624</v>
      </c>
      <c r="AC614" s="223" t="s">
        <v>2624</v>
      </c>
      <c r="AD614" s="223" t="s">
        <v>2624</v>
      </c>
      <c r="AE614" s="223" t="s">
        <v>2624</v>
      </c>
      <c r="AF614" s="223" t="s">
        <v>2624</v>
      </c>
      <c r="AG614" s="223" t="s">
        <v>2624</v>
      </c>
      <c r="AH614" s="223" t="s">
        <v>2624</v>
      </c>
      <c r="AI614" s="223" t="s">
        <v>2624</v>
      </c>
      <c r="AJ614" s="223" t="s">
        <v>2624</v>
      </c>
      <c r="AK614" s="223" t="s">
        <v>2624</v>
      </c>
      <c r="AL614" s="223" t="s">
        <v>2624</v>
      </c>
      <c r="AM614" s="223" t="s">
        <v>2624</v>
      </c>
      <c r="AN614" s="223" t="s">
        <v>2624</v>
      </c>
      <c r="AO614" s="223" t="s">
        <v>2624</v>
      </c>
      <c r="AP614" s="223" t="s">
        <v>2624</v>
      </c>
      <c r="AQ614" s="223" t="s">
        <v>2624</v>
      </c>
      <c r="AR614" s="223" t="s">
        <v>2624</v>
      </c>
      <c r="AS614" s="223" t="s">
        <v>2624</v>
      </c>
      <c r="AT614" s="223" t="s">
        <v>2624</v>
      </c>
      <c r="AU614" s="223" t="s">
        <v>2624</v>
      </c>
    </row>
    <row r="615" spans="2:47" ht="63" hidden="1">
      <c r="B615" s="215" t="s">
        <v>4523</v>
      </c>
      <c r="C615" s="216" t="s">
        <v>4524</v>
      </c>
      <c r="D615" s="216" t="s">
        <v>2834</v>
      </c>
      <c r="E615" s="216" t="s">
        <v>2784</v>
      </c>
      <c r="F615" s="216" t="s">
        <v>4525</v>
      </c>
      <c r="G615" s="216" t="s">
        <v>4526</v>
      </c>
      <c r="H615" s="216" t="s">
        <v>2619</v>
      </c>
      <c r="I615" s="216" t="s">
        <v>2623</v>
      </c>
      <c r="J615" s="217">
        <v>31.5</v>
      </c>
      <c r="K615" s="217">
        <v>9.35</v>
      </c>
      <c r="L615" s="217">
        <v>17</v>
      </c>
      <c r="M615" s="217">
        <v>22.25</v>
      </c>
      <c r="N615" s="217">
        <v>25.5</v>
      </c>
      <c r="O615" s="217">
        <v>29.25</v>
      </c>
      <c r="P615" s="217">
        <v>25.25</v>
      </c>
      <c r="Q615" s="217">
        <v>64.75</v>
      </c>
      <c r="R615" s="217">
        <v>47.25</v>
      </c>
      <c r="S615" s="217">
        <v>44</v>
      </c>
      <c r="T615" s="218">
        <v>49</v>
      </c>
      <c r="U615" s="218">
        <v>38</v>
      </c>
      <c r="V615" s="218">
        <v>31.5</v>
      </c>
      <c r="W615" s="218">
        <v>29</v>
      </c>
      <c r="X615" s="218">
        <v>29</v>
      </c>
      <c r="Y615" s="219" t="s">
        <v>2624</v>
      </c>
      <c r="Z615" s="219" t="s">
        <v>2624</v>
      </c>
      <c r="AA615" s="219" t="s">
        <v>2624</v>
      </c>
      <c r="AB615" s="219" t="s">
        <v>2624</v>
      </c>
      <c r="AC615" s="219" t="s">
        <v>2624</v>
      </c>
      <c r="AD615" s="219" t="s">
        <v>2624</v>
      </c>
      <c r="AE615" s="219" t="s">
        <v>2624</v>
      </c>
      <c r="AF615" s="219" t="s">
        <v>2624</v>
      </c>
      <c r="AG615" s="219" t="s">
        <v>2624</v>
      </c>
      <c r="AH615" s="219" t="s">
        <v>2624</v>
      </c>
      <c r="AI615" s="219" t="s">
        <v>2624</v>
      </c>
      <c r="AJ615" s="219" t="s">
        <v>2624</v>
      </c>
      <c r="AK615" s="219" t="s">
        <v>2624</v>
      </c>
      <c r="AL615" s="219" t="s">
        <v>2624</v>
      </c>
      <c r="AM615" s="219" t="s">
        <v>2624</v>
      </c>
      <c r="AN615" s="219" t="s">
        <v>2624</v>
      </c>
      <c r="AO615" s="219" t="s">
        <v>2624</v>
      </c>
      <c r="AP615" s="219" t="s">
        <v>2624</v>
      </c>
      <c r="AQ615" s="219" t="s">
        <v>2624</v>
      </c>
      <c r="AR615" s="219" t="s">
        <v>2624</v>
      </c>
      <c r="AS615" s="219" t="s">
        <v>2624</v>
      </c>
      <c r="AT615" s="219" t="s">
        <v>2624</v>
      </c>
      <c r="AU615" s="219" t="s">
        <v>2624</v>
      </c>
    </row>
    <row r="616" spans="2:47" ht="147" hidden="1">
      <c r="B616" s="220" t="s">
        <v>4527</v>
      </c>
      <c r="C616" s="221" t="s">
        <v>4528</v>
      </c>
      <c r="D616" s="221" t="s">
        <v>2834</v>
      </c>
      <c r="E616" s="221" t="s">
        <v>2784</v>
      </c>
      <c r="F616" s="221" t="s">
        <v>4194</v>
      </c>
      <c r="G616" s="221" t="s">
        <v>4529</v>
      </c>
      <c r="H616" s="221" t="s">
        <v>2871</v>
      </c>
      <c r="I616" s="221" t="s">
        <v>2623</v>
      </c>
      <c r="J616" s="222">
        <v>4.1145000000000005</v>
      </c>
      <c r="K616" s="222">
        <v>5.2576000000000001</v>
      </c>
      <c r="L616" s="222">
        <v>5.0789</v>
      </c>
      <c r="M616" s="222">
        <v>5.6033999999999997</v>
      </c>
      <c r="N616" s="222">
        <v>7.3322000000000003</v>
      </c>
      <c r="O616" s="222">
        <v>10.560600000000001</v>
      </c>
      <c r="P616" s="222">
        <v>11.507700000000002</v>
      </c>
      <c r="Q616" s="222">
        <v>7.7845000000000004</v>
      </c>
      <c r="R616" s="222">
        <v>7.0960000000000001</v>
      </c>
      <c r="S616" s="222">
        <v>14.436</v>
      </c>
      <c r="T616" s="218">
        <v>24.288700000000002</v>
      </c>
      <c r="U616" s="218">
        <v>21.933900000000001</v>
      </c>
      <c r="V616" s="218">
        <v>17.314299999999999</v>
      </c>
      <c r="W616" s="218">
        <v>13.7584</v>
      </c>
      <c r="X616" s="218">
        <v>12.3147</v>
      </c>
      <c r="Y616" s="223" t="s">
        <v>2624</v>
      </c>
      <c r="Z616" s="223" t="s">
        <v>2624</v>
      </c>
      <c r="AA616" s="223" t="s">
        <v>2624</v>
      </c>
      <c r="AB616" s="223" t="s">
        <v>2624</v>
      </c>
      <c r="AC616" s="223" t="s">
        <v>2624</v>
      </c>
      <c r="AD616" s="223" t="s">
        <v>2624</v>
      </c>
      <c r="AE616" s="223" t="s">
        <v>2624</v>
      </c>
      <c r="AF616" s="223" t="s">
        <v>2624</v>
      </c>
      <c r="AG616" s="223" t="s">
        <v>2624</v>
      </c>
      <c r="AH616" s="223" t="s">
        <v>2624</v>
      </c>
      <c r="AI616" s="223" t="s">
        <v>2624</v>
      </c>
      <c r="AJ616" s="223" t="s">
        <v>2624</v>
      </c>
      <c r="AK616" s="223" t="s">
        <v>2624</v>
      </c>
      <c r="AL616" s="223" t="s">
        <v>2624</v>
      </c>
      <c r="AM616" s="223" t="s">
        <v>2624</v>
      </c>
      <c r="AN616" s="223" t="s">
        <v>2624</v>
      </c>
      <c r="AO616" s="223" t="s">
        <v>2624</v>
      </c>
      <c r="AP616" s="223" t="s">
        <v>2624</v>
      </c>
      <c r="AQ616" s="223" t="s">
        <v>2624</v>
      </c>
      <c r="AR616" s="223" t="s">
        <v>2624</v>
      </c>
      <c r="AS616" s="223" t="s">
        <v>2624</v>
      </c>
      <c r="AT616" s="223" t="s">
        <v>2624</v>
      </c>
      <c r="AU616" s="223" t="s">
        <v>2624</v>
      </c>
    </row>
    <row r="617" spans="2:47" ht="147" hidden="1">
      <c r="B617" s="215" t="s">
        <v>4530</v>
      </c>
      <c r="C617" s="216" t="s">
        <v>4531</v>
      </c>
      <c r="D617" s="216" t="s">
        <v>2834</v>
      </c>
      <c r="E617" s="216" t="s">
        <v>2784</v>
      </c>
      <c r="F617" s="216" t="s">
        <v>2869</v>
      </c>
      <c r="G617" s="216" t="s">
        <v>4532</v>
      </c>
      <c r="H617" s="216" t="s">
        <v>2871</v>
      </c>
      <c r="I617" s="216" t="s">
        <v>2623</v>
      </c>
      <c r="J617" s="217">
        <v>0</v>
      </c>
      <c r="K617" s="217">
        <v>0</v>
      </c>
      <c r="L617" s="217">
        <v>0</v>
      </c>
      <c r="M617" s="217">
        <v>0</v>
      </c>
      <c r="N617" s="217">
        <v>0</v>
      </c>
      <c r="O617" s="217">
        <v>0</v>
      </c>
      <c r="P617" s="217">
        <v>0</v>
      </c>
      <c r="Q617" s="217">
        <v>0</v>
      </c>
      <c r="R617" s="217">
        <v>0</v>
      </c>
      <c r="S617" s="217">
        <v>0</v>
      </c>
      <c r="T617" s="218">
        <v>12</v>
      </c>
      <c r="U617" s="218">
        <v>22</v>
      </c>
      <c r="V617" s="218">
        <v>29</v>
      </c>
      <c r="W617" s="218">
        <v>32.5</v>
      </c>
      <c r="X617" s="218">
        <v>36</v>
      </c>
      <c r="Y617" s="219" t="s">
        <v>2624</v>
      </c>
      <c r="Z617" s="219" t="s">
        <v>2624</v>
      </c>
      <c r="AA617" s="219" t="s">
        <v>2624</v>
      </c>
      <c r="AB617" s="219" t="s">
        <v>2624</v>
      </c>
      <c r="AC617" s="219" t="s">
        <v>2624</v>
      </c>
      <c r="AD617" s="219" t="s">
        <v>2624</v>
      </c>
      <c r="AE617" s="219" t="s">
        <v>2624</v>
      </c>
      <c r="AF617" s="219" t="s">
        <v>2624</v>
      </c>
      <c r="AG617" s="219" t="s">
        <v>2624</v>
      </c>
      <c r="AH617" s="219" t="s">
        <v>2624</v>
      </c>
      <c r="AI617" s="219" t="s">
        <v>2624</v>
      </c>
      <c r="AJ617" s="219" t="s">
        <v>2624</v>
      </c>
      <c r="AK617" s="219" t="s">
        <v>2624</v>
      </c>
      <c r="AL617" s="219" t="s">
        <v>2624</v>
      </c>
      <c r="AM617" s="219" t="s">
        <v>2624</v>
      </c>
      <c r="AN617" s="219" t="s">
        <v>2624</v>
      </c>
      <c r="AO617" s="219" t="s">
        <v>2624</v>
      </c>
      <c r="AP617" s="219" t="s">
        <v>2624</v>
      </c>
      <c r="AQ617" s="219" t="s">
        <v>2624</v>
      </c>
      <c r="AR617" s="219" t="s">
        <v>2624</v>
      </c>
      <c r="AS617" s="219" t="s">
        <v>2624</v>
      </c>
      <c r="AT617" s="219" t="s">
        <v>2624</v>
      </c>
      <c r="AU617" s="219" t="s">
        <v>2624</v>
      </c>
    </row>
    <row r="618" spans="2:47" ht="147" hidden="1">
      <c r="B618" s="220" t="s">
        <v>4533</v>
      </c>
      <c r="C618" s="221" t="s">
        <v>4534</v>
      </c>
      <c r="D618" s="221" t="s">
        <v>2834</v>
      </c>
      <c r="E618" s="221" t="s">
        <v>2784</v>
      </c>
      <c r="F618" s="221" t="s">
        <v>2869</v>
      </c>
      <c r="G618" s="221" t="s">
        <v>4535</v>
      </c>
      <c r="H618" s="221" t="s">
        <v>2871</v>
      </c>
      <c r="I618" s="221" t="s">
        <v>2623</v>
      </c>
      <c r="J618" s="222">
        <v>292.8229</v>
      </c>
      <c r="K618" s="222">
        <v>290.584</v>
      </c>
      <c r="L618" s="222">
        <v>272.32830000000001</v>
      </c>
      <c r="M618" s="222">
        <v>251.9316</v>
      </c>
      <c r="N618" s="222">
        <v>264.54200000000003</v>
      </c>
      <c r="O618" s="222">
        <v>279.1343</v>
      </c>
      <c r="P618" s="222">
        <v>297.10070000000002</v>
      </c>
      <c r="Q618" s="222">
        <v>343.8143</v>
      </c>
      <c r="R618" s="222">
        <v>402.04190000000006</v>
      </c>
      <c r="S618" s="222">
        <v>387.60179999999997</v>
      </c>
      <c r="T618" s="218">
        <v>372.47230000000002</v>
      </c>
      <c r="U618" s="218">
        <v>351.1447</v>
      </c>
      <c r="V618" s="218">
        <v>330.22669999999999</v>
      </c>
      <c r="W618" s="218">
        <v>314.12880000000001</v>
      </c>
      <c r="X618" s="218">
        <v>301.03140000000002</v>
      </c>
      <c r="Y618" s="223" t="s">
        <v>2624</v>
      </c>
      <c r="Z618" s="223" t="s">
        <v>2624</v>
      </c>
      <c r="AA618" s="223" t="s">
        <v>2624</v>
      </c>
      <c r="AB618" s="223" t="s">
        <v>2624</v>
      </c>
      <c r="AC618" s="223" t="s">
        <v>2624</v>
      </c>
      <c r="AD618" s="223" t="s">
        <v>2624</v>
      </c>
      <c r="AE618" s="223" t="s">
        <v>2624</v>
      </c>
      <c r="AF618" s="223" t="s">
        <v>2624</v>
      </c>
      <c r="AG618" s="223" t="s">
        <v>2624</v>
      </c>
      <c r="AH618" s="223" t="s">
        <v>2624</v>
      </c>
      <c r="AI618" s="223" t="s">
        <v>2624</v>
      </c>
      <c r="AJ618" s="223" t="s">
        <v>2624</v>
      </c>
      <c r="AK618" s="223" t="s">
        <v>2624</v>
      </c>
      <c r="AL618" s="223" t="s">
        <v>2624</v>
      </c>
      <c r="AM618" s="223" t="s">
        <v>2624</v>
      </c>
      <c r="AN618" s="223" t="s">
        <v>2624</v>
      </c>
      <c r="AO618" s="223" t="s">
        <v>2624</v>
      </c>
      <c r="AP618" s="223" t="s">
        <v>2624</v>
      </c>
      <c r="AQ618" s="223" t="s">
        <v>2624</v>
      </c>
      <c r="AR618" s="223" t="s">
        <v>2624</v>
      </c>
      <c r="AS618" s="223" t="s">
        <v>2624</v>
      </c>
      <c r="AT618" s="223" t="s">
        <v>2624</v>
      </c>
      <c r="AU618" s="223" t="s">
        <v>2624</v>
      </c>
    </row>
    <row r="619" spans="2:47" ht="147" hidden="1">
      <c r="B619" s="215" t="s">
        <v>4536</v>
      </c>
      <c r="C619" s="216" t="s">
        <v>4537</v>
      </c>
      <c r="D619" s="216" t="s">
        <v>2834</v>
      </c>
      <c r="E619" s="216" t="s">
        <v>2784</v>
      </c>
      <c r="F619" s="216" t="s">
        <v>2869</v>
      </c>
      <c r="G619" s="216" t="s">
        <v>4538</v>
      </c>
      <c r="H619" s="216" t="s">
        <v>2871</v>
      </c>
      <c r="I619" s="216" t="s">
        <v>2623</v>
      </c>
      <c r="J619" s="217">
        <v>13.222100000000001</v>
      </c>
      <c r="K619" s="217">
        <v>16.846499999999999</v>
      </c>
      <c r="L619" s="217">
        <v>40.334600000000002</v>
      </c>
      <c r="M619" s="217">
        <v>35.884699999999995</v>
      </c>
      <c r="N619" s="217">
        <v>33.072400000000002</v>
      </c>
      <c r="O619" s="217">
        <v>37.537800000000004</v>
      </c>
      <c r="P619" s="217">
        <v>43.318599999999996</v>
      </c>
      <c r="Q619" s="217">
        <v>39.974800000000002</v>
      </c>
      <c r="R619" s="217">
        <v>59.663699999999999</v>
      </c>
      <c r="S619" s="217">
        <v>72.876100000000008</v>
      </c>
      <c r="T619" s="218">
        <v>76.418199999999999</v>
      </c>
      <c r="U619" s="218">
        <v>71.261499999999998</v>
      </c>
      <c r="V619" s="218">
        <v>62.732300000000002</v>
      </c>
      <c r="W619" s="218">
        <v>55.356300000000005</v>
      </c>
      <c r="X619" s="218">
        <v>50.912100000000002</v>
      </c>
      <c r="Y619" s="219" t="s">
        <v>2624</v>
      </c>
      <c r="Z619" s="219" t="s">
        <v>2624</v>
      </c>
      <c r="AA619" s="219" t="s">
        <v>2624</v>
      </c>
      <c r="AB619" s="219" t="s">
        <v>2624</v>
      </c>
      <c r="AC619" s="219" t="s">
        <v>2624</v>
      </c>
      <c r="AD619" s="219" t="s">
        <v>2624</v>
      </c>
      <c r="AE619" s="219" t="s">
        <v>2624</v>
      </c>
      <c r="AF619" s="219" t="s">
        <v>2624</v>
      </c>
      <c r="AG619" s="219" t="s">
        <v>2624</v>
      </c>
      <c r="AH619" s="219" t="s">
        <v>2624</v>
      </c>
      <c r="AI619" s="219" t="s">
        <v>2624</v>
      </c>
      <c r="AJ619" s="219" t="s">
        <v>2624</v>
      </c>
      <c r="AK619" s="219" t="s">
        <v>2624</v>
      </c>
      <c r="AL619" s="219" t="s">
        <v>2624</v>
      </c>
      <c r="AM619" s="219" t="s">
        <v>2624</v>
      </c>
      <c r="AN619" s="219" t="s">
        <v>2624</v>
      </c>
      <c r="AO619" s="219" t="s">
        <v>2624</v>
      </c>
      <c r="AP619" s="219" t="s">
        <v>2624</v>
      </c>
      <c r="AQ619" s="219" t="s">
        <v>2624</v>
      </c>
      <c r="AR619" s="219" t="s">
        <v>2624</v>
      </c>
      <c r="AS619" s="219" t="s">
        <v>2624</v>
      </c>
      <c r="AT619" s="219" t="s">
        <v>2624</v>
      </c>
      <c r="AU619" s="219" t="s">
        <v>2624</v>
      </c>
    </row>
    <row r="620" spans="2:47" ht="147" hidden="1">
      <c r="B620" s="220" t="s">
        <v>4539</v>
      </c>
      <c r="C620" s="221" t="s">
        <v>4540</v>
      </c>
      <c r="D620" s="221" t="s">
        <v>2834</v>
      </c>
      <c r="E620" s="221" t="s">
        <v>2784</v>
      </c>
      <c r="F620" s="221" t="s">
        <v>2869</v>
      </c>
      <c r="G620" s="221" t="s">
        <v>4541</v>
      </c>
      <c r="H620" s="221" t="s">
        <v>2871</v>
      </c>
      <c r="I620" s="221" t="s">
        <v>2623</v>
      </c>
      <c r="J620" s="222">
        <v>0</v>
      </c>
      <c r="K620" s="222">
        <v>0</v>
      </c>
      <c r="L620" s="222">
        <v>0</v>
      </c>
      <c r="M620" s="222">
        <v>0</v>
      </c>
      <c r="N620" s="222">
        <v>0</v>
      </c>
      <c r="O620" s="222">
        <v>0</v>
      </c>
      <c r="P620" s="222">
        <v>0</v>
      </c>
      <c r="Q620" s="222">
        <v>0</v>
      </c>
      <c r="R620" s="222">
        <v>0</v>
      </c>
      <c r="S620" s="222">
        <v>0</v>
      </c>
      <c r="T620" s="218">
        <v>7.8E-2</v>
      </c>
      <c r="U620" s="218">
        <v>0.1366</v>
      </c>
      <c r="V620" s="218">
        <v>0.1507</v>
      </c>
      <c r="W620" s="218">
        <v>0.1409</v>
      </c>
      <c r="X620" s="218">
        <v>0.14549999999999999</v>
      </c>
      <c r="Y620" s="223" t="s">
        <v>2624</v>
      </c>
      <c r="Z620" s="223" t="s">
        <v>2624</v>
      </c>
      <c r="AA620" s="223" t="s">
        <v>2624</v>
      </c>
      <c r="AB620" s="223" t="s">
        <v>2624</v>
      </c>
      <c r="AC620" s="223" t="s">
        <v>2624</v>
      </c>
      <c r="AD620" s="223" t="s">
        <v>2624</v>
      </c>
      <c r="AE620" s="223" t="s">
        <v>2624</v>
      </c>
      <c r="AF620" s="223" t="s">
        <v>2624</v>
      </c>
      <c r="AG620" s="223" t="s">
        <v>2624</v>
      </c>
      <c r="AH620" s="223" t="s">
        <v>2624</v>
      </c>
      <c r="AI620" s="223" t="s">
        <v>2624</v>
      </c>
      <c r="AJ620" s="223" t="s">
        <v>2624</v>
      </c>
      <c r="AK620" s="223" t="s">
        <v>2624</v>
      </c>
      <c r="AL620" s="223" t="s">
        <v>2624</v>
      </c>
      <c r="AM620" s="223" t="s">
        <v>2624</v>
      </c>
      <c r="AN620" s="223" t="s">
        <v>2624</v>
      </c>
      <c r="AO620" s="223" t="s">
        <v>2624</v>
      </c>
      <c r="AP620" s="223" t="s">
        <v>2624</v>
      </c>
      <c r="AQ620" s="223" t="s">
        <v>2624</v>
      </c>
      <c r="AR620" s="223" t="s">
        <v>2624</v>
      </c>
      <c r="AS620" s="223" t="s">
        <v>2624</v>
      </c>
      <c r="AT620" s="223" t="s">
        <v>2624</v>
      </c>
      <c r="AU620" s="223" t="s">
        <v>2624</v>
      </c>
    </row>
    <row r="621" spans="2:47" ht="147" hidden="1">
      <c r="B621" s="215" t="s">
        <v>4542</v>
      </c>
      <c r="C621" s="216" t="s">
        <v>4543</v>
      </c>
      <c r="D621" s="216" t="s">
        <v>2834</v>
      </c>
      <c r="E621" s="216" t="s">
        <v>2784</v>
      </c>
      <c r="F621" s="216" t="s">
        <v>2869</v>
      </c>
      <c r="G621" s="216" t="s">
        <v>4544</v>
      </c>
      <c r="H621" s="216" t="s">
        <v>2871</v>
      </c>
      <c r="I621" s="216" t="s">
        <v>2623</v>
      </c>
      <c r="J621" s="217">
        <v>13.222100000000001</v>
      </c>
      <c r="K621" s="217">
        <v>16.846499999999999</v>
      </c>
      <c r="L621" s="217">
        <v>40.334600000000002</v>
      </c>
      <c r="M621" s="217">
        <v>35.884699999999995</v>
      </c>
      <c r="N621" s="217">
        <v>33.072400000000002</v>
      </c>
      <c r="O621" s="217">
        <v>37.537800000000004</v>
      </c>
      <c r="P621" s="217">
        <v>43.318599999999996</v>
      </c>
      <c r="Q621" s="217">
        <v>39.974800000000002</v>
      </c>
      <c r="R621" s="217">
        <v>59.663699999999999</v>
      </c>
      <c r="S621" s="217">
        <v>72.876100000000008</v>
      </c>
      <c r="T621" s="218">
        <v>76.340199999999996</v>
      </c>
      <c r="U621" s="218">
        <v>71.124899999999997</v>
      </c>
      <c r="V621" s="218">
        <v>62.581600000000002</v>
      </c>
      <c r="W621" s="218">
        <v>55.215400000000002</v>
      </c>
      <c r="X621" s="218">
        <v>50.766500000000001</v>
      </c>
      <c r="Y621" s="219" t="s">
        <v>2624</v>
      </c>
      <c r="Z621" s="219" t="s">
        <v>2624</v>
      </c>
      <c r="AA621" s="219" t="s">
        <v>2624</v>
      </c>
      <c r="AB621" s="219" t="s">
        <v>2624</v>
      </c>
      <c r="AC621" s="219" t="s">
        <v>2624</v>
      </c>
      <c r="AD621" s="219" t="s">
        <v>2624</v>
      </c>
      <c r="AE621" s="219" t="s">
        <v>2624</v>
      </c>
      <c r="AF621" s="219" t="s">
        <v>2624</v>
      </c>
      <c r="AG621" s="219" t="s">
        <v>2624</v>
      </c>
      <c r="AH621" s="219" t="s">
        <v>2624</v>
      </c>
      <c r="AI621" s="219" t="s">
        <v>2624</v>
      </c>
      <c r="AJ621" s="219" t="s">
        <v>2624</v>
      </c>
      <c r="AK621" s="219" t="s">
        <v>2624</v>
      </c>
      <c r="AL621" s="219" t="s">
        <v>2624</v>
      </c>
      <c r="AM621" s="219" t="s">
        <v>2624</v>
      </c>
      <c r="AN621" s="219" t="s">
        <v>2624</v>
      </c>
      <c r="AO621" s="219" t="s">
        <v>2624</v>
      </c>
      <c r="AP621" s="219" t="s">
        <v>2624</v>
      </c>
      <c r="AQ621" s="219" t="s">
        <v>2624</v>
      </c>
      <c r="AR621" s="219" t="s">
        <v>2624</v>
      </c>
      <c r="AS621" s="219" t="s">
        <v>2624</v>
      </c>
      <c r="AT621" s="219" t="s">
        <v>2624</v>
      </c>
      <c r="AU621" s="219" t="s">
        <v>2624</v>
      </c>
    </row>
    <row r="622" spans="2:47" ht="147" hidden="1">
      <c r="B622" s="220" t="s">
        <v>4545</v>
      </c>
      <c r="C622" s="221" t="s">
        <v>4546</v>
      </c>
      <c r="D622" s="221" t="s">
        <v>2834</v>
      </c>
      <c r="E622" s="221" t="s">
        <v>2784</v>
      </c>
      <c r="F622" s="221" t="s">
        <v>4194</v>
      </c>
      <c r="G622" s="221" t="s">
        <v>4547</v>
      </c>
      <c r="H622" s="221" t="s">
        <v>2871</v>
      </c>
      <c r="I622" s="221" t="s">
        <v>2623</v>
      </c>
      <c r="J622" s="222">
        <v>0</v>
      </c>
      <c r="K622" s="222">
        <v>0</v>
      </c>
      <c r="L622" s="222">
        <v>0</v>
      </c>
      <c r="M622" s="222">
        <v>0</v>
      </c>
      <c r="N622" s="222">
        <v>0</v>
      </c>
      <c r="O622" s="222">
        <v>0</v>
      </c>
      <c r="P622" s="222">
        <v>0</v>
      </c>
      <c r="Q622" s="222">
        <v>0</v>
      </c>
      <c r="R622" s="222">
        <v>0</v>
      </c>
      <c r="S622" s="222">
        <v>0</v>
      </c>
      <c r="T622" s="218">
        <v>7.8E-2</v>
      </c>
      <c r="U622" s="218">
        <v>0.1366</v>
      </c>
      <c r="V622" s="218">
        <v>0.1507</v>
      </c>
      <c r="W622" s="218">
        <v>0.1409</v>
      </c>
      <c r="X622" s="218">
        <v>0.14549999999999999</v>
      </c>
      <c r="Y622" s="223" t="s">
        <v>2624</v>
      </c>
      <c r="Z622" s="223" t="s">
        <v>2624</v>
      </c>
      <c r="AA622" s="223" t="s">
        <v>2624</v>
      </c>
      <c r="AB622" s="223" t="s">
        <v>2624</v>
      </c>
      <c r="AC622" s="223" t="s">
        <v>2624</v>
      </c>
      <c r="AD622" s="223" t="s">
        <v>2624</v>
      </c>
      <c r="AE622" s="223" t="s">
        <v>2624</v>
      </c>
      <c r="AF622" s="223" t="s">
        <v>2624</v>
      </c>
      <c r="AG622" s="223" t="s">
        <v>2624</v>
      </c>
      <c r="AH622" s="223" t="s">
        <v>2624</v>
      </c>
      <c r="AI622" s="223" t="s">
        <v>2624</v>
      </c>
      <c r="AJ622" s="223" t="s">
        <v>2624</v>
      </c>
      <c r="AK622" s="223" t="s">
        <v>2624</v>
      </c>
      <c r="AL622" s="223" t="s">
        <v>2624</v>
      </c>
      <c r="AM622" s="223" t="s">
        <v>2624</v>
      </c>
      <c r="AN622" s="223" t="s">
        <v>2624</v>
      </c>
      <c r="AO622" s="223" t="s">
        <v>2624</v>
      </c>
      <c r="AP622" s="223" t="s">
        <v>2624</v>
      </c>
      <c r="AQ622" s="223" t="s">
        <v>2624</v>
      </c>
      <c r="AR622" s="223" t="s">
        <v>2624</v>
      </c>
      <c r="AS622" s="223" t="s">
        <v>2624</v>
      </c>
      <c r="AT622" s="223" t="s">
        <v>2624</v>
      </c>
      <c r="AU622" s="223" t="s">
        <v>2624</v>
      </c>
    </row>
    <row r="623" spans="2:47" ht="147" hidden="1">
      <c r="B623" s="215" t="s">
        <v>4548</v>
      </c>
      <c r="C623" s="216" t="s">
        <v>4549</v>
      </c>
      <c r="D623" s="216" t="s">
        <v>2834</v>
      </c>
      <c r="E623" s="216" t="s">
        <v>2784</v>
      </c>
      <c r="F623" s="216" t="s">
        <v>4194</v>
      </c>
      <c r="G623" s="216" t="s">
        <v>4550</v>
      </c>
      <c r="H623" s="216" t="s">
        <v>2871</v>
      </c>
      <c r="I623" s="216" t="s">
        <v>2623</v>
      </c>
      <c r="J623" s="217">
        <v>4.1145000000000005</v>
      </c>
      <c r="K623" s="217">
        <v>5.2576000000000001</v>
      </c>
      <c r="L623" s="217">
        <v>5.0789</v>
      </c>
      <c r="M623" s="217">
        <v>5.6033999999999997</v>
      </c>
      <c r="N623" s="217">
        <v>7.3322000000000003</v>
      </c>
      <c r="O623" s="217">
        <v>10.560600000000001</v>
      </c>
      <c r="P623" s="217">
        <v>11.507700000000002</v>
      </c>
      <c r="Q623" s="217">
        <v>7.7845000000000004</v>
      </c>
      <c r="R623" s="217">
        <v>7.0960000000000001</v>
      </c>
      <c r="S623" s="217">
        <v>14.436</v>
      </c>
      <c r="T623" s="218">
        <v>24.210700000000003</v>
      </c>
      <c r="U623" s="218">
        <v>21.7973</v>
      </c>
      <c r="V623" s="218">
        <v>17.163499999999999</v>
      </c>
      <c r="W623" s="218">
        <v>13.6175</v>
      </c>
      <c r="X623" s="218">
        <v>12.169200000000002</v>
      </c>
      <c r="Y623" s="219" t="s">
        <v>2624</v>
      </c>
      <c r="Z623" s="219" t="s">
        <v>2624</v>
      </c>
      <c r="AA623" s="219" t="s">
        <v>2624</v>
      </c>
      <c r="AB623" s="219" t="s">
        <v>2624</v>
      </c>
      <c r="AC623" s="219" t="s">
        <v>2624</v>
      </c>
      <c r="AD623" s="219" t="s">
        <v>2624</v>
      </c>
      <c r="AE623" s="219" t="s">
        <v>2624</v>
      </c>
      <c r="AF623" s="219" t="s">
        <v>2624</v>
      </c>
      <c r="AG623" s="219" t="s">
        <v>2624</v>
      </c>
      <c r="AH623" s="219" t="s">
        <v>2624</v>
      </c>
      <c r="AI623" s="219" t="s">
        <v>2624</v>
      </c>
      <c r="AJ623" s="219" t="s">
        <v>2624</v>
      </c>
      <c r="AK623" s="219" t="s">
        <v>2624</v>
      </c>
      <c r="AL623" s="219" t="s">
        <v>2624</v>
      </c>
      <c r="AM623" s="219" t="s">
        <v>2624</v>
      </c>
      <c r="AN623" s="219" t="s">
        <v>2624</v>
      </c>
      <c r="AO623" s="219" t="s">
        <v>2624</v>
      </c>
      <c r="AP623" s="219" t="s">
        <v>2624</v>
      </c>
      <c r="AQ623" s="219" t="s">
        <v>2624</v>
      </c>
      <c r="AR623" s="219" t="s">
        <v>2624</v>
      </c>
      <c r="AS623" s="219" t="s">
        <v>2624</v>
      </c>
      <c r="AT623" s="219" t="s">
        <v>2624</v>
      </c>
      <c r="AU623" s="219" t="s">
        <v>2624</v>
      </c>
    </row>
    <row r="624" spans="2:47" ht="147" hidden="1">
      <c r="B624" s="220" t="s">
        <v>4551</v>
      </c>
      <c r="C624" s="221" t="s">
        <v>4552</v>
      </c>
      <c r="D624" s="221" t="s">
        <v>2834</v>
      </c>
      <c r="E624" s="221" t="s">
        <v>2784</v>
      </c>
      <c r="F624" s="221" t="s">
        <v>4194</v>
      </c>
      <c r="G624" s="221" t="s">
        <v>4553</v>
      </c>
      <c r="H624" s="221" t="s">
        <v>2871</v>
      </c>
      <c r="I624" s="221" t="s">
        <v>2623</v>
      </c>
      <c r="J624" s="222">
        <v>9.1075999999999997</v>
      </c>
      <c r="K624" s="222">
        <v>11.588900000000001</v>
      </c>
      <c r="L624" s="222">
        <v>35.255699999999997</v>
      </c>
      <c r="M624" s="222">
        <v>30.281300000000002</v>
      </c>
      <c r="N624" s="222">
        <v>25.740200000000002</v>
      </c>
      <c r="O624" s="222">
        <v>26.9772</v>
      </c>
      <c r="P624" s="222">
        <v>31.810900000000004</v>
      </c>
      <c r="Q624" s="222">
        <v>32.190200000000004</v>
      </c>
      <c r="R624" s="222">
        <v>52.567699999999995</v>
      </c>
      <c r="S624" s="222">
        <v>58.440100000000001</v>
      </c>
      <c r="T624" s="218">
        <v>52.1295</v>
      </c>
      <c r="U624" s="218">
        <v>49.327599999999997</v>
      </c>
      <c r="V624" s="218">
        <v>45.417999999999999</v>
      </c>
      <c r="W624" s="218">
        <v>41.597900000000003</v>
      </c>
      <c r="X624" s="218">
        <v>38.597300000000004</v>
      </c>
      <c r="Y624" s="223" t="s">
        <v>2624</v>
      </c>
      <c r="Z624" s="223" t="s">
        <v>2624</v>
      </c>
      <c r="AA624" s="223" t="s">
        <v>2624</v>
      </c>
      <c r="AB624" s="223" t="s">
        <v>2624</v>
      </c>
      <c r="AC624" s="223" t="s">
        <v>2624</v>
      </c>
      <c r="AD624" s="223" t="s">
        <v>2624</v>
      </c>
      <c r="AE624" s="223" t="s">
        <v>2624</v>
      </c>
      <c r="AF624" s="223" t="s">
        <v>2624</v>
      </c>
      <c r="AG624" s="223" t="s">
        <v>2624</v>
      </c>
      <c r="AH624" s="223" t="s">
        <v>2624</v>
      </c>
      <c r="AI624" s="223" t="s">
        <v>2624</v>
      </c>
      <c r="AJ624" s="223" t="s">
        <v>2624</v>
      </c>
      <c r="AK624" s="223" t="s">
        <v>2624</v>
      </c>
      <c r="AL624" s="223" t="s">
        <v>2624</v>
      </c>
      <c r="AM624" s="223" t="s">
        <v>2624</v>
      </c>
      <c r="AN624" s="223" t="s">
        <v>2624</v>
      </c>
      <c r="AO624" s="223" t="s">
        <v>2624</v>
      </c>
      <c r="AP624" s="223" t="s">
        <v>2624</v>
      </c>
      <c r="AQ624" s="223" t="s">
        <v>2624</v>
      </c>
      <c r="AR624" s="223" t="s">
        <v>2624</v>
      </c>
      <c r="AS624" s="223" t="s">
        <v>2624</v>
      </c>
      <c r="AT624" s="223" t="s">
        <v>2624</v>
      </c>
      <c r="AU624" s="223" t="s">
        <v>2624</v>
      </c>
    </row>
    <row r="625" spans="2:47" ht="147" hidden="1">
      <c r="B625" s="215" t="s">
        <v>4554</v>
      </c>
      <c r="C625" s="216" t="s">
        <v>4555</v>
      </c>
      <c r="D625" s="216" t="s">
        <v>2834</v>
      </c>
      <c r="E625" s="216" t="s">
        <v>2784</v>
      </c>
      <c r="F625" s="216" t="s">
        <v>4194</v>
      </c>
      <c r="G625" s="216" t="s">
        <v>4556</v>
      </c>
      <c r="H625" s="216" t="s">
        <v>2871</v>
      </c>
      <c r="I625" s="216" t="s">
        <v>2623</v>
      </c>
      <c r="J625" s="217">
        <v>0</v>
      </c>
      <c r="K625" s="217">
        <v>0</v>
      </c>
      <c r="L625" s="217">
        <v>0</v>
      </c>
      <c r="M625" s="217">
        <v>0</v>
      </c>
      <c r="N625" s="217">
        <v>0</v>
      </c>
      <c r="O625" s="217">
        <v>0</v>
      </c>
      <c r="P625" s="217">
        <v>0</v>
      </c>
      <c r="Q625" s="217">
        <v>0</v>
      </c>
      <c r="R625" s="217">
        <v>0</v>
      </c>
      <c r="S625" s="217">
        <v>0</v>
      </c>
      <c r="T625" s="218">
        <v>0</v>
      </c>
      <c r="U625" s="218">
        <v>0</v>
      </c>
      <c r="V625" s="218">
        <v>0</v>
      </c>
      <c r="W625" s="218">
        <v>0</v>
      </c>
      <c r="X625" s="218">
        <v>0</v>
      </c>
      <c r="Y625" s="219" t="s">
        <v>2624</v>
      </c>
      <c r="Z625" s="219" t="s">
        <v>2624</v>
      </c>
      <c r="AA625" s="219" t="s">
        <v>2624</v>
      </c>
      <c r="AB625" s="219" t="s">
        <v>2624</v>
      </c>
      <c r="AC625" s="219" t="s">
        <v>2624</v>
      </c>
      <c r="AD625" s="219" t="s">
        <v>2624</v>
      </c>
      <c r="AE625" s="219" t="s">
        <v>2624</v>
      </c>
      <c r="AF625" s="219" t="s">
        <v>2624</v>
      </c>
      <c r="AG625" s="219" t="s">
        <v>2624</v>
      </c>
      <c r="AH625" s="219" t="s">
        <v>2624</v>
      </c>
      <c r="AI625" s="219" t="s">
        <v>2624</v>
      </c>
      <c r="AJ625" s="219" t="s">
        <v>2624</v>
      </c>
      <c r="AK625" s="219" t="s">
        <v>2624</v>
      </c>
      <c r="AL625" s="219" t="s">
        <v>2624</v>
      </c>
      <c r="AM625" s="219" t="s">
        <v>2624</v>
      </c>
      <c r="AN625" s="219" t="s">
        <v>2624</v>
      </c>
      <c r="AO625" s="219" t="s">
        <v>2624</v>
      </c>
      <c r="AP625" s="219" t="s">
        <v>2624</v>
      </c>
      <c r="AQ625" s="219" t="s">
        <v>2624</v>
      </c>
      <c r="AR625" s="219" t="s">
        <v>2624</v>
      </c>
      <c r="AS625" s="219" t="s">
        <v>2624</v>
      </c>
      <c r="AT625" s="219" t="s">
        <v>2624</v>
      </c>
      <c r="AU625" s="219" t="s">
        <v>2624</v>
      </c>
    </row>
    <row r="626" spans="2:47" ht="147" hidden="1">
      <c r="B626" s="220" t="s">
        <v>4557</v>
      </c>
      <c r="C626" s="221" t="s">
        <v>4558</v>
      </c>
      <c r="D626" s="221" t="s">
        <v>2834</v>
      </c>
      <c r="E626" s="221" t="s">
        <v>2784</v>
      </c>
      <c r="F626" s="221" t="s">
        <v>4194</v>
      </c>
      <c r="G626" s="221" t="s">
        <v>4559</v>
      </c>
      <c r="H626" s="221" t="s">
        <v>2871</v>
      </c>
      <c r="I626" s="221" t="s">
        <v>2623</v>
      </c>
      <c r="J626" s="222">
        <v>9.1075999999999997</v>
      </c>
      <c r="K626" s="222">
        <v>11.588900000000001</v>
      </c>
      <c r="L626" s="222">
        <v>35.255699999999997</v>
      </c>
      <c r="M626" s="222">
        <v>30.281300000000002</v>
      </c>
      <c r="N626" s="222">
        <v>25.740200000000002</v>
      </c>
      <c r="O626" s="222">
        <v>26.9772</v>
      </c>
      <c r="P626" s="222">
        <v>31.810900000000004</v>
      </c>
      <c r="Q626" s="222">
        <v>32.190200000000004</v>
      </c>
      <c r="R626" s="222">
        <v>52.567699999999995</v>
      </c>
      <c r="S626" s="222">
        <v>58.440100000000001</v>
      </c>
      <c r="T626" s="218">
        <v>52.1295</v>
      </c>
      <c r="U626" s="218">
        <v>49.327599999999997</v>
      </c>
      <c r="V626" s="218">
        <v>45.417999999999999</v>
      </c>
      <c r="W626" s="218">
        <v>41.597900000000003</v>
      </c>
      <c r="X626" s="218">
        <v>38.597300000000004</v>
      </c>
      <c r="Y626" s="223" t="s">
        <v>2624</v>
      </c>
      <c r="Z626" s="223" t="s">
        <v>2624</v>
      </c>
      <c r="AA626" s="223" t="s">
        <v>2624</v>
      </c>
      <c r="AB626" s="223" t="s">
        <v>2624</v>
      </c>
      <c r="AC626" s="223" t="s">
        <v>2624</v>
      </c>
      <c r="AD626" s="223" t="s">
        <v>2624</v>
      </c>
      <c r="AE626" s="223" t="s">
        <v>2624</v>
      </c>
      <c r="AF626" s="223" t="s">
        <v>2624</v>
      </c>
      <c r="AG626" s="223" t="s">
        <v>2624</v>
      </c>
      <c r="AH626" s="223" t="s">
        <v>2624</v>
      </c>
      <c r="AI626" s="223" t="s">
        <v>2624</v>
      </c>
      <c r="AJ626" s="223" t="s">
        <v>2624</v>
      </c>
      <c r="AK626" s="223" t="s">
        <v>2624</v>
      </c>
      <c r="AL626" s="223" t="s">
        <v>2624</v>
      </c>
      <c r="AM626" s="223" t="s">
        <v>2624</v>
      </c>
      <c r="AN626" s="223" t="s">
        <v>2624</v>
      </c>
      <c r="AO626" s="223" t="s">
        <v>2624</v>
      </c>
      <c r="AP626" s="223" t="s">
        <v>2624</v>
      </c>
      <c r="AQ626" s="223" t="s">
        <v>2624</v>
      </c>
      <c r="AR626" s="223" t="s">
        <v>2624</v>
      </c>
      <c r="AS626" s="223" t="s">
        <v>2624</v>
      </c>
      <c r="AT626" s="223" t="s">
        <v>2624</v>
      </c>
      <c r="AU626" s="223" t="s">
        <v>2624</v>
      </c>
    </row>
    <row r="627" spans="2:47" ht="31.5" hidden="1">
      <c r="B627" s="215" t="s">
        <v>4560</v>
      </c>
      <c r="C627" s="216" t="s">
        <v>4561</v>
      </c>
      <c r="D627" s="216" t="s">
        <v>2619</v>
      </c>
      <c r="E627" s="216" t="s">
        <v>2619</v>
      </c>
      <c r="F627" s="216" t="s">
        <v>2895</v>
      </c>
      <c r="G627" s="216" t="s">
        <v>4562</v>
      </c>
      <c r="H627" s="216" t="s">
        <v>2619</v>
      </c>
      <c r="I627" s="216" t="s">
        <v>2623</v>
      </c>
      <c r="J627" s="219">
        <v>9.7089999999999996</v>
      </c>
      <c r="K627" s="219">
        <v>13.61</v>
      </c>
      <c r="L627" s="219">
        <v>20.933</v>
      </c>
      <c r="M627" s="219">
        <v>12.291</v>
      </c>
      <c r="N627" s="219">
        <v>6.83</v>
      </c>
      <c r="O627" s="219">
        <v>1.881</v>
      </c>
      <c r="P627" s="219">
        <v>10.055999999999999</v>
      </c>
      <c r="Q627" s="219">
        <v>25.701000000000001</v>
      </c>
      <c r="R627" s="219">
        <v>14.569000000000001</v>
      </c>
      <c r="S627" s="217">
        <v>-2</v>
      </c>
      <c r="T627" s="218">
        <v>6</v>
      </c>
      <c r="U627" s="218">
        <v>7.5</v>
      </c>
      <c r="V627" s="218">
        <v>6.5</v>
      </c>
      <c r="W627" s="218">
        <v>5.9</v>
      </c>
      <c r="X627" s="218">
        <v>6.4</v>
      </c>
      <c r="Y627" s="219" t="s">
        <v>2624</v>
      </c>
      <c r="Z627" s="219" t="s">
        <v>2624</v>
      </c>
      <c r="AA627" s="219" t="s">
        <v>2624</v>
      </c>
      <c r="AB627" s="219" t="s">
        <v>2624</v>
      </c>
      <c r="AC627" s="219" t="s">
        <v>2624</v>
      </c>
      <c r="AD627" s="219" t="s">
        <v>2624</v>
      </c>
      <c r="AE627" s="219" t="s">
        <v>2624</v>
      </c>
      <c r="AF627" s="219" t="s">
        <v>2624</v>
      </c>
      <c r="AG627" s="219" t="s">
        <v>2624</v>
      </c>
      <c r="AH627" s="219" t="s">
        <v>2624</v>
      </c>
      <c r="AI627" s="219" t="s">
        <v>2624</v>
      </c>
      <c r="AJ627" s="219" t="s">
        <v>2624</v>
      </c>
      <c r="AK627" s="219" t="s">
        <v>2624</v>
      </c>
      <c r="AL627" s="219" t="s">
        <v>2624</v>
      </c>
      <c r="AM627" s="219" t="s">
        <v>2624</v>
      </c>
      <c r="AN627" s="219" t="s">
        <v>2624</v>
      </c>
      <c r="AO627" s="219" t="s">
        <v>2624</v>
      </c>
      <c r="AP627" s="219" t="s">
        <v>2624</v>
      </c>
      <c r="AQ627" s="219" t="s">
        <v>2624</v>
      </c>
      <c r="AR627" s="219" t="s">
        <v>2624</v>
      </c>
      <c r="AS627" s="219" t="s">
        <v>2624</v>
      </c>
      <c r="AT627" s="219" t="s">
        <v>2624</v>
      </c>
      <c r="AU627" s="219" t="s">
        <v>2624</v>
      </c>
    </row>
    <row r="628" spans="2:47" ht="21" hidden="1">
      <c r="B628" s="220" t="s">
        <v>4563</v>
      </c>
      <c r="C628" s="221" t="s">
        <v>4564</v>
      </c>
      <c r="D628" s="221" t="s">
        <v>2783</v>
      </c>
      <c r="E628" s="221" t="s">
        <v>2784</v>
      </c>
      <c r="F628" s="221" t="s">
        <v>3348</v>
      </c>
      <c r="G628" s="221" t="s">
        <v>4565</v>
      </c>
      <c r="H628" s="221" t="s">
        <v>2619</v>
      </c>
      <c r="I628" s="221" t="s">
        <v>2623</v>
      </c>
      <c r="J628" s="223">
        <v>515643.4</v>
      </c>
      <c r="K628" s="223">
        <v>585822.6</v>
      </c>
      <c r="L628" s="223">
        <v>708452.9</v>
      </c>
      <c r="M628" s="223">
        <v>795531.1</v>
      </c>
      <c r="N628" s="223">
        <v>849862.4</v>
      </c>
      <c r="O628" s="223">
        <v>865851.8</v>
      </c>
      <c r="P628" s="223">
        <v>952922.8</v>
      </c>
      <c r="Q628" s="223">
        <v>1197828.8999999999</v>
      </c>
      <c r="R628" s="223">
        <v>1372336.6</v>
      </c>
      <c r="S628" s="222">
        <v>1344890</v>
      </c>
      <c r="T628" s="218">
        <v>1425583</v>
      </c>
      <c r="U628" s="218">
        <v>1532502</v>
      </c>
      <c r="V628" s="218">
        <v>1632115</v>
      </c>
      <c r="W628" s="218">
        <v>1728409</v>
      </c>
      <c r="X628" s="218">
        <v>1839028</v>
      </c>
      <c r="Y628" s="223" t="s">
        <v>2624</v>
      </c>
      <c r="Z628" s="223" t="s">
        <v>2624</v>
      </c>
      <c r="AA628" s="223" t="s">
        <v>2624</v>
      </c>
      <c r="AB628" s="223" t="s">
        <v>2624</v>
      </c>
      <c r="AC628" s="223" t="s">
        <v>2624</v>
      </c>
      <c r="AD628" s="223" t="s">
        <v>2624</v>
      </c>
      <c r="AE628" s="223" t="s">
        <v>2624</v>
      </c>
      <c r="AF628" s="223" t="s">
        <v>2624</v>
      </c>
      <c r="AG628" s="223" t="s">
        <v>2624</v>
      </c>
      <c r="AH628" s="223" t="s">
        <v>2624</v>
      </c>
      <c r="AI628" s="223" t="s">
        <v>2624</v>
      </c>
      <c r="AJ628" s="223" t="s">
        <v>2624</v>
      </c>
      <c r="AK628" s="223" t="s">
        <v>2624</v>
      </c>
      <c r="AL628" s="223" t="s">
        <v>2624</v>
      </c>
      <c r="AM628" s="223" t="s">
        <v>2624</v>
      </c>
      <c r="AN628" s="223" t="s">
        <v>2624</v>
      </c>
      <c r="AO628" s="223" t="s">
        <v>2624</v>
      </c>
      <c r="AP628" s="223" t="s">
        <v>2624</v>
      </c>
      <c r="AQ628" s="223" t="s">
        <v>2624</v>
      </c>
      <c r="AR628" s="223" t="s">
        <v>2624</v>
      </c>
      <c r="AS628" s="223" t="s">
        <v>2624</v>
      </c>
      <c r="AT628" s="223" t="s">
        <v>2624</v>
      </c>
      <c r="AU628" s="223" t="s">
        <v>2624</v>
      </c>
    </row>
    <row r="629" spans="2:47" ht="63" hidden="1">
      <c r="B629" s="215" t="s">
        <v>4566</v>
      </c>
      <c r="C629" s="216" t="s">
        <v>4567</v>
      </c>
      <c r="D629" s="216" t="s">
        <v>2834</v>
      </c>
      <c r="E629" s="216" t="s">
        <v>2784</v>
      </c>
      <c r="F629" s="216" t="s">
        <v>4568</v>
      </c>
      <c r="G629" s="216" t="s">
        <v>4565</v>
      </c>
      <c r="H629" s="216" t="s">
        <v>3310</v>
      </c>
      <c r="I629" s="216" t="s">
        <v>2623</v>
      </c>
      <c r="J629" s="219">
        <v>488.62257178053636</v>
      </c>
      <c r="K629" s="219">
        <v>532.95360262008728</v>
      </c>
      <c r="L629" s="219">
        <v>604.48199658703072</v>
      </c>
      <c r="M629" s="219">
        <v>658.27976830781961</v>
      </c>
      <c r="N629" s="219">
        <v>793.22605936158288</v>
      </c>
      <c r="O629" s="219">
        <v>774.39567122797609</v>
      </c>
      <c r="P629" s="219">
        <v>823.0461219554328</v>
      </c>
      <c r="Q629" s="219">
        <v>1100.9456801470587</v>
      </c>
      <c r="R629" s="219">
        <v>1156.5284004719367</v>
      </c>
      <c r="S629" s="217">
        <v>1054.815582745098</v>
      </c>
      <c r="T629" s="218">
        <v>1173.3195556213993</v>
      </c>
      <c r="U629" s="218">
        <v>1309.8307731504274</v>
      </c>
      <c r="V629" s="218">
        <v>1457.2452097179375</v>
      </c>
      <c r="W629" s="218">
        <v>1537.7307814432838</v>
      </c>
      <c r="X629" s="218">
        <v>1610.3569175447944</v>
      </c>
      <c r="Y629" s="219" t="s">
        <v>2624</v>
      </c>
      <c r="Z629" s="219" t="s">
        <v>2624</v>
      </c>
      <c r="AA629" s="219" t="s">
        <v>2624</v>
      </c>
      <c r="AB629" s="219" t="s">
        <v>2624</v>
      </c>
      <c r="AC629" s="219" t="s">
        <v>2624</v>
      </c>
      <c r="AD629" s="219" t="s">
        <v>2624</v>
      </c>
      <c r="AE629" s="219" t="s">
        <v>2624</v>
      </c>
      <c r="AF629" s="219" t="s">
        <v>2624</v>
      </c>
      <c r="AG629" s="219" t="s">
        <v>2624</v>
      </c>
      <c r="AH629" s="219" t="s">
        <v>2624</v>
      </c>
      <c r="AI629" s="219" t="s">
        <v>2624</v>
      </c>
      <c r="AJ629" s="219" t="s">
        <v>2624</v>
      </c>
      <c r="AK629" s="219" t="s">
        <v>2624</v>
      </c>
      <c r="AL629" s="219" t="s">
        <v>2624</v>
      </c>
      <c r="AM629" s="219" t="s">
        <v>2624</v>
      </c>
      <c r="AN629" s="219" t="s">
        <v>2624</v>
      </c>
      <c r="AO629" s="219" t="s">
        <v>2624</v>
      </c>
      <c r="AP629" s="219" t="s">
        <v>2624</v>
      </c>
      <c r="AQ629" s="219" t="s">
        <v>2624</v>
      </c>
      <c r="AR629" s="219" t="s">
        <v>2624</v>
      </c>
      <c r="AS629" s="219" t="s">
        <v>2624</v>
      </c>
      <c r="AT629" s="219" t="s">
        <v>2624</v>
      </c>
      <c r="AU629" s="219" t="s">
        <v>2624</v>
      </c>
    </row>
    <row r="630" spans="2:47" ht="31.5" hidden="1">
      <c r="B630" s="220" t="s">
        <v>4569</v>
      </c>
      <c r="C630" s="221" t="s">
        <v>4570</v>
      </c>
      <c r="D630" s="221" t="s">
        <v>2619</v>
      </c>
      <c r="E630" s="221" t="s">
        <v>2619</v>
      </c>
      <c r="F630" s="221" t="s">
        <v>2895</v>
      </c>
      <c r="G630" s="221" t="s">
        <v>4571</v>
      </c>
      <c r="H630" s="221" t="s">
        <v>2619</v>
      </c>
      <c r="I630" s="221" t="s">
        <v>2623</v>
      </c>
      <c r="J630" s="223">
        <v>4.6390000000000002</v>
      </c>
      <c r="K630" s="223">
        <v>8.1440000000000001</v>
      </c>
      <c r="L630" s="223">
        <v>8.1910000000000007</v>
      </c>
      <c r="M630" s="223">
        <v>7.1230000000000002</v>
      </c>
      <c r="N630" s="223">
        <v>5.1050000000000004</v>
      </c>
      <c r="O630" s="223">
        <v>6.7190000000000003</v>
      </c>
      <c r="P630" s="223">
        <v>7.8970000000000002</v>
      </c>
      <c r="Q630" s="223">
        <v>9.8239999999999998</v>
      </c>
      <c r="R630" s="223">
        <v>12.933999999999999</v>
      </c>
      <c r="S630" s="222">
        <v>3</v>
      </c>
      <c r="T630" s="218">
        <v>7</v>
      </c>
      <c r="U630" s="218">
        <v>8.9</v>
      </c>
      <c r="V630" s="218">
        <v>7.2</v>
      </c>
      <c r="W630" s="218">
        <v>6.8</v>
      </c>
      <c r="X630" s="218">
        <v>7.2</v>
      </c>
      <c r="Y630" s="223" t="s">
        <v>2624</v>
      </c>
      <c r="Z630" s="223" t="s">
        <v>2624</v>
      </c>
      <c r="AA630" s="223" t="s">
        <v>2624</v>
      </c>
      <c r="AB630" s="223" t="s">
        <v>2624</v>
      </c>
      <c r="AC630" s="223" t="s">
        <v>2624</v>
      </c>
      <c r="AD630" s="223" t="s">
        <v>2624</v>
      </c>
      <c r="AE630" s="223" t="s">
        <v>2624</v>
      </c>
      <c r="AF630" s="223" t="s">
        <v>2624</v>
      </c>
      <c r="AG630" s="223" t="s">
        <v>2624</v>
      </c>
      <c r="AH630" s="223" t="s">
        <v>2624</v>
      </c>
      <c r="AI630" s="223" t="s">
        <v>2624</v>
      </c>
      <c r="AJ630" s="223" t="s">
        <v>2624</v>
      </c>
      <c r="AK630" s="223" t="s">
        <v>2624</v>
      </c>
      <c r="AL630" s="223" t="s">
        <v>2624</v>
      </c>
      <c r="AM630" s="223" t="s">
        <v>2624</v>
      </c>
      <c r="AN630" s="223" t="s">
        <v>2624</v>
      </c>
      <c r="AO630" s="223" t="s">
        <v>2624</v>
      </c>
      <c r="AP630" s="223" t="s">
        <v>2624</v>
      </c>
      <c r="AQ630" s="223" t="s">
        <v>2624</v>
      </c>
      <c r="AR630" s="223" t="s">
        <v>2624</v>
      </c>
      <c r="AS630" s="223" t="s">
        <v>2624</v>
      </c>
      <c r="AT630" s="223" t="s">
        <v>2624</v>
      </c>
      <c r="AU630" s="223" t="s">
        <v>2624</v>
      </c>
    </row>
    <row r="631" spans="2:47" ht="304.5" hidden="1">
      <c r="B631" s="215" t="s">
        <v>4572</v>
      </c>
      <c r="C631" s="216" t="s">
        <v>4573</v>
      </c>
      <c r="D631" s="216" t="s">
        <v>2619</v>
      </c>
      <c r="E631" s="216" t="s">
        <v>2619</v>
      </c>
      <c r="F631" s="216" t="s">
        <v>2620</v>
      </c>
      <c r="G631" s="216" t="s">
        <v>4574</v>
      </c>
      <c r="H631" s="216" t="s">
        <v>2959</v>
      </c>
      <c r="I631" s="216" t="s">
        <v>2623</v>
      </c>
      <c r="J631" s="219">
        <v>127.983</v>
      </c>
      <c r="K631" s="219">
        <v>132.90600000000001</v>
      </c>
      <c r="L631" s="219">
        <v>135.54599999999999</v>
      </c>
      <c r="M631" s="219">
        <v>138.298</v>
      </c>
      <c r="N631" s="219">
        <v>137.84100000000001</v>
      </c>
      <c r="O631" s="219">
        <v>142.26</v>
      </c>
      <c r="P631" s="219">
        <v>151.39599999999999</v>
      </c>
      <c r="Q631" s="219">
        <v>164.87799999999999</v>
      </c>
      <c r="R631" s="217">
        <v>174.4</v>
      </c>
      <c r="S631" s="217">
        <v>172.5</v>
      </c>
      <c r="T631" s="218">
        <v>179.3</v>
      </c>
      <c r="U631" s="218">
        <v>190.1</v>
      </c>
      <c r="V631" s="218">
        <v>197.4</v>
      </c>
      <c r="W631" s="218">
        <v>203.7</v>
      </c>
      <c r="X631" s="218">
        <v>211.1</v>
      </c>
      <c r="Y631" s="219" t="s">
        <v>2624</v>
      </c>
      <c r="Z631" s="219" t="s">
        <v>2624</v>
      </c>
      <c r="AA631" s="219" t="s">
        <v>2624</v>
      </c>
      <c r="AB631" s="219" t="s">
        <v>2624</v>
      </c>
      <c r="AC631" s="219" t="s">
        <v>2624</v>
      </c>
      <c r="AD631" s="219" t="s">
        <v>2624</v>
      </c>
      <c r="AE631" s="219" t="s">
        <v>2624</v>
      </c>
      <c r="AF631" s="219" t="s">
        <v>2624</v>
      </c>
      <c r="AG631" s="219" t="s">
        <v>2624</v>
      </c>
      <c r="AH631" s="219" t="s">
        <v>2624</v>
      </c>
      <c r="AI631" s="219" t="s">
        <v>2624</v>
      </c>
      <c r="AJ631" s="219" t="s">
        <v>2624</v>
      </c>
      <c r="AK631" s="219" t="s">
        <v>2624</v>
      </c>
      <c r="AL631" s="219" t="s">
        <v>2624</v>
      </c>
      <c r="AM631" s="219" t="s">
        <v>2624</v>
      </c>
      <c r="AN631" s="219" t="s">
        <v>2624</v>
      </c>
      <c r="AO631" s="219" t="s">
        <v>2624</v>
      </c>
      <c r="AP631" s="219" t="s">
        <v>2624</v>
      </c>
      <c r="AQ631" s="219" t="s">
        <v>2624</v>
      </c>
      <c r="AR631" s="219" t="s">
        <v>2624</v>
      </c>
      <c r="AS631" s="219" t="s">
        <v>2624</v>
      </c>
      <c r="AT631" s="219" t="s">
        <v>2624</v>
      </c>
      <c r="AU631" s="219" t="s">
        <v>2624</v>
      </c>
    </row>
    <row r="632" spans="2:47" ht="31.5" hidden="1">
      <c r="B632" s="220" t="s">
        <v>4575</v>
      </c>
      <c r="C632" s="221" t="s">
        <v>4576</v>
      </c>
      <c r="D632" s="221" t="s">
        <v>2619</v>
      </c>
      <c r="E632" s="221" t="s">
        <v>2619</v>
      </c>
      <c r="F632" s="221" t="s">
        <v>4577</v>
      </c>
      <c r="G632" s="221" t="s">
        <v>4578</v>
      </c>
      <c r="H632" s="221" t="s">
        <v>2619</v>
      </c>
      <c r="I632" s="221" t="s">
        <v>2623</v>
      </c>
      <c r="J632" s="223">
        <v>50.106000000000002</v>
      </c>
      <c r="K632" s="223">
        <v>50.107999999999997</v>
      </c>
      <c r="L632" s="223">
        <v>50.106999999999999</v>
      </c>
      <c r="M632" s="223">
        <v>50.101999999999997</v>
      </c>
      <c r="N632" s="223">
        <v>50.094000000000001</v>
      </c>
      <c r="O632" s="223">
        <v>50.082999999999998</v>
      </c>
      <c r="P632" s="223">
        <v>50.072000000000003</v>
      </c>
      <c r="Q632" s="223">
        <v>50.061</v>
      </c>
      <c r="R632" s="222">
        <v>50.1</v>
      </c>
      <c r="S632" s="222">
        <v>50</v>
      </c>
      <c r="T632" s="218">
        <v>50</v>
      </c>
      <c r="U632" s="218">
        <v>50</v>
      </c>
      <c r="V632" s="218">
        <v>50</v>
      </c>
      <c r="W632" s="218">
        <v>50</v>
      </c>
      <c r="X632" s="218">
        <v>50</v>
      </c>
      <c r="Y632" s="218">
        <v>50</v>
      </c>
      <c r="Z632" s="218">
        <v>50</v>
      </c>
      <c r="AA632" s="218">
        <v>50</v>
      </c>
      <c r="AB632" s="223" t="s">
        <v>2624</v>
      </c>
      <c r="AC632" s="223" t="s">
        <v>2624</v>
      </c>
      <c r="AD632" s="223" t="s">
        <v>2624</v>
      </c>
      <c r="AE632" s="223" t="s">
        <v>2624</v>
      </c>
      <c r="AF632" s="223" t="s">
        <v>2624</v>
      </c>
      <c r="AG632" s="223" t="s">
        <v>2624</v>
      </c>
      <c r="AH632" s="223" t="s">
        <v>2624</v>
      </c>
      <c r="AI632" s="223" t="s">
        <v>2624</v>
      </c>
      <c r="AJ632" s="223" t="s">
        <v>2624</v>
      </c>
      <c r="AK632" s="223" t="s">
        <v>2624</v>
      </c>
      <c r="AL632" s="223" t="s">
        <v>2624</v>
      </c>
      <c r="AM632" s="223" t="s">
        <v>2624</v>
      </c>
      <c r="AN632" s="223" t="s">
        <v>2624</v>
      </c>
      <c r="AO632" s="223" t="s">
        <v>2624</v>
      </c>
      <c r="AP632" s="223" t="s">
        <v>2624</v>
      </c>
      <c r="AQ632" s="223" t="s">
        <v>2624</v>
      </c>
      <c r="AR632" s="223" t="s">
        <v>2624</v>
      </c>
      <c r="AS632" s="223" t="s">
        <v>2624</v>
      </c>
      <c r="AT632" s="223" t="s">
        <v>2624</v>
      </c>
      <c r="AU632" s="223" t="s">
        <v>2624</v>
      </c>
    </row>
    <row r="633" spans="2:47" ht="31.5" hidden="1">
      <c r="B633" s="215" t="s">
        <v>4579</v>
      </c>
      <c r="C633" s="216" t="s">
        <v>4580</v>
      </c>
      <c r="D633" s="216" t="s">
        <v>2619</v>
      </c>
      <c r="E633" s="216" t="s">
        <v>2619</v>
      </c>
      <c r="F633" s="216" t="s">
        <v>2776</v>
      </c>
      <c r="G633" s="216" t="s">
        <v>4581</v>
      </c>
      <c r="H633" s="216" t="s">
        <v>2619</v>
      </c>
      <c r="I633" s="216" t="s">
        <v>2623</v>
      </c>
      <c r="J633" s="219">
        <v>29.280868861544619</v>
      </c>
      <c r="K633" s="219">
        <v>29.303607917264614</v>
      </c>
      <c r="L633" s="219">
        <v>29.004624737936119</v>
      </c>
      <c r="M633" s="219">
        <v>28.859460486778964</v>
      </c>
      <c r="N633" s="219">
        <v>29.005800349516896</v>
      </c>
      <c r="O633" s="219">
        <v>29.074776150186072</v>
      </c>
      <c r="P633" s="219">
        <v>28.715753945595818</v>
      </c>
      <c r="Q633" s="219">
        <v>28.665577390466407</v>
      </c>
      <c r="R633" s="219">
        <v>29.392207402387871</v>
      </c>
      <c r="S633" s="217">
        <v>29.105318443389322</v>
      </c>
      <c r="T633" s="218">
        <v>29.303085767350368</v>
      </c>
      <c r="U633" s="218">
        <v>29.334202105369844</v>
      </c>
      <c r="V633" s="218">
        <v>29.313643936360108</v>
      </c>
      <c r="W633" s="218">
        <v>29.363923020864977</v>
      </c>
      <c r="X633" s="218">
        <v>29.403783478612542</v>
      </c>
      <c r="Y633" s="219" t="s">
        <v>2624</v>
      </c>
      <c r="Z633" s="219" t="s">
        <v>2624</v>
      </c>
      <c r="AA633" s="219" t="s">
        <v>2624</v>
      </c>
      <c r="AB633" s="219" t="s">
        <v>2624</v>
      </c>
      <c r="AC633" s="219" t="s">
        <v>2624</v>
      </c>
      <c r="AD633" s="219" t="s">
        <v>2624</v>
      </c>
      <c r="AE633" s="219" t="s">
        <v>2624</v>
      </c>
      <c r="AF633" s="219" t="s">
        <v>2624</v>
      </c>
      <c r="AG633" s="219" t="s">
        <v>2624</v>
      </c>
      <c r="AH633" s="219" t="s">
        <v>2624</v>
      </c>
      <c r="AI633" s="219" t="s">
        <v>2624</v>
      </c>
      <c r="AJ633" s="219" t="s">
        <v>2624</v>
      </c>
      <c r="AK633" s="219" t="s">
        <v>2624</v>
      </c>
      <c r="AL633" s="219" t="s">
        <v>2624</v>
      </c>
      <c r="AM633" s="219" t="s">
        <v>2624</v>
      </c>
      <c r="AN633" s="219" t="s">
        <v>2624</v>
      </c>
      <c r="AO633" s="219" t="s">
        <v>2624</v>
      </c>
      <c r="AP633" s="219" t="s">
        <v>2624</v>
      </c>
      <c r="AQ633" s="219" t="s">
        <v>2624</v>
      </c>
      <c r="AR633" s="219" t="s">
        <v>2624</v>
      </c>
      <c r="AS633" s="219" t="s">
        <v>2624</v>
      </c>
      <c r="AT633" s="219" t="s">
        <v>2624</v>
      </c>
      <c r="AU633" s="219" t="s">
        <v>2624</v>
      </c>
    </row>
    <row r="634" spans="2:47" ht="31.5" hidden="1">
      <c r="B634" s="220" t="s">
        <v>4582</v>
      </c>
      <c r="C634" s="221" t="s">
        <v>4583</v>
      </c>
      <c r="D634" s="221" t="s">
        <v>2619</v>
      </c>
      <c r="E634" s="221" t="s">
        <v>2619</v>
      </c>
      <c r="F634" s="221" t="s">
        <v>2776</v>
      </c>
      <c r="G634" s="221" t="s">
        <v>4584</v>
      </c>
      <c r="H634" s="221" t="s">
        <v>2619</v>
      </c>
      <c r="I634" s="221" t="s">
        <v>2623</v>
      </c>
      <c r="J634" s="223">
        <v>3.0720000000000001</v>
      </c>
      <c r="K634" s="223">
        <v>3.177</v>
      </c>
      <c r="L634" s="223">
        <v>1.6779999999999999</v>
      </c>
      <c r="M634" s="223">
        <v>2.3029999999999999</v>
      </c>
      <c r="N634" s="223">
        <v>3.7170000000000001</v>
      </c>
      <c r="O634" s="223">
        <v>3.3029999999999999</v>
      </c>
      <c r="P634" s="223">
        <v>1.1180000000000001</v>
      </c>
      <c r="Q634" s="223">
        <v>-1.0720000000000001</v>
      </c>
      <c r="R634" s="223">
        <v>6.8920000000000003</v>
      </c>
      <c r="S634" s="222">
        <v>0</v>
      </c>
      <c r="T634" s="218">
        <v>1.6</v>
      </c>
      <c r="U634" s="218">
        <v>2.2000000000000002</v>
      </c>
      <c r="V634" s="218">
        <v>2.5</v>
      </c>
      <c r="W634" s="218">
        <v>2.8</v>
      </c>
      <c r="X634" s="218">
        <v>2.9</v>
      </c>
      <c r="Y634" s="223" t="s">
        <v>2624</v>
      </c>
      <c r="Z634" s="223" t="s">
        <v>2624</v>
      </c>
      <c r="AA634" s="223" t="s">
        <v>2624</v>
      </c>
      <c r="AB634" s="223" t="s">
        <v>2624</v>
      </c>
      <c r="AC634" s="223" t="s">
        <v>2624</v>
      </c>
      <c r="AD634" s="223" t="s">
        <v>2624</v>
      </c>
      <c r="AE634" s="223" t="s">
        <v>2624</v>
      </c>
      <c r="AF634" s="223" t="s">
        <v>2624</v>
      </c>
      <c r="AG634" s="223" t="s">
        <v>2624</v>
      </c>
      <c r="AH634" s="223" t="s">
        <v>2624</v>
      </c>
      <c r="AI634" s="223" t="s">
        <v>2624</v>
      </c>
      <c r="AJ634" s="223" t="s">
        <v>2624</v>
      </c>
      <c r="AK634" s="223" t="s">
        <v>2624</v>
      </c>
      <c r="AL634" s="223" t="s">
        <v>2624</v>
      </c>
      <c r="AM634" s="223" t="s">
        <v>2624</v>
      </c>
      <c r="AN634" s="223" t="s">
        <v>2624</v>
      </c>
      <c r="AO634" s="223" t="s">
        <v>2624</v>
      </c>
      <c r="AP634" s="223" t="s">
        <v>2624</v>
      </c>
      <c r="AQ634" s="223" t="s">
        <v>2624</v>
      </c>
      <c r="AR634" s="223" t="s">
        <v>2624</v>
      </c>
      <c r="AS634" s="223" t="s">
        <v>2624</v>
      </c>
      <c r="AT634" s="223" t="s">
        <v>2624</v>
      </c>
      <c r="AU634" s="223" t="s">
        <v>2624</v>
      </c>
    </row>
    <row r="635" spans="2:47" ht="21" hidden="1">
      <c r="B635" s="215" t="s">
        <v>4585</v>
      </c>
      <c r="C635" s="216" t="s">
        <v>4586</v>
      </c>
      <c r="D635" s="216" t="s">
        <v>2783</v>
      </c>
      <c r="E635" s="216" t="s">
        <v>2784</v>
      </c>
      <c r="F635" s="216" t="s">
        <v>2785</v>
      </c>
      <c r="G635" s="216" t="s">
        <v>4587</v>
      </c>
      <c r="H635" s="216" t="s">
        <v>2619</v>
      </c>
      <c r="I635" s="216" t="s">
        <v>2623</v>
      </c>
      <c r="J635" s="219">
        <v>420493.1</v>
      </c>
      <c r="K635" s="219">
        <v>433853.6</v>
      </c>
      <c r="L635" s="219">
        <v>441133.6</v>
      </c>
      <c r="M635" s="219">
        <v>451294.2</v>
      </c>
      <c r="N635" s="219">
        <v>468070.40000000002</v>
      </c>
      <c r="O635" s="219">
        <v>483530.1</v>
      </c>
      <c r="P635" s="219">
        <v>488934.7</v>
      </c>
      <c r="Q635" s="219">
        <v>483691.2</v>
      </c>
      <c r="R635" s="219">
        <v>517024.8</v>
      </c>
      <c r="S635" s="217">
        <v>517024.8</v>
      </c>
      <c r="T635" s="218">
        <v>525458.4</v>
      </c>
      <c r="U635" s="218">
        <v>537036.6</v>
      </c>
      <c r="V635" s="218">
        <v>550714.69999999995</v>
      </c>
      <c r="W635" s="218">
        <v>565901.6</v>
      </c>
      <c r="X635" s="218">
        <v>582516.5</v>
      </c>
      <c r="Y635" s="219" t="s">
        <v>2624</v>
      </c>
      <c r="Z635" s="219" t="s">
        <v>2624</v>
      </c>
      <c r="AA635" s="219" t="s">
        <v>2624</v>
      </c>
      <c r="AB635" s="219" t="s">
        <v>2624</v>
      </c>
      <c r="AC635" s="219" t="s">
        <v>2624</v>
      </c>
      <c r="AD635" s="219" t="s">
        <v>2624</v>
      </c>
      <c r="AE635" s="219" t="s">
        <v>2624</v>
      </c>
      <c r="AF635" s="219" t="s">
        <v>2624</v>
      </c>
      <c r="AG635" s="219" t="s">
        <v>2624</v>
      </c>
      <c r="AH635" s="219" t="s">
        <v>2624</v>
      </c>
      <c r="AI635" s="219" t="s">
        <v>2624</v>
      </c>
      <c r="AJ635" s="219" t="s">
        <v>2624</v>
      </c>
      <c r="AK635" s="219" t="s">
        <v>2624</v>
      </c>
      <c r="AL635" s="219" t="s">
        <v>2624</v>
      </c>
      <c r="AM635" s="219" t="s">
        <v>2624</v>
      </c>
      <c r="AN635" s="219" t="s">
        <v>2624</v>
      </c>
      <c r="AO635" s="219" t="s">
        <v>2624</v>
      </c>
      <c r="AP635" s="219" t="s">
        <v>2624</v>
      </c>
      <c r="AQ635" s="219" t="s">
        <v>2624</v>
      </c>
      <c r="AR635" s="219" t="s">
        <v>2624</v>
      </c>
      <c r="AS635" s="219" t="s">
        <v>2624</v>
      </c>
      <c r="AT635" s="219" t="s">
        <v>2624</v>
      </c>
      <c r="AU635" s="219" t="s">
        <v>2624</v>
      </c>
    </row>
    <row r="636" spans="2:47" ht="178.5" hidden="1">
      <c r="B636" s="220" t="s">
        <v>4588</v>
      </c>
      <c r="C636" s="221" t="s">
        <v>4589</v>
      </c>
      <c r="D636" s="221" t="s">
        <v>2834</v>
      </c>
      <c r="E636" s="221" t="s">
        <v>2619</v>
      </c>
      <c r="F636" s="221" t="s">
        <v>4590</v>
      </c>
      <c r="G636" s="221" t="s">
        <v>4591</v>
      </c>
      <c r="H636" s="221" t="s">
        <v>2619</v>
      </c>
      <c r="I636" s="221" t="s">
        <v>2623</v>
      </c>
      <c r="J636" s="223">
        <v>22.09</v>
      </c>
      <c r="K636" s="223">
        <v>23.78</v>
      </c>
      <c r="L636" s="223">
        <v>22.68</v>
      </c>
      <c r="M636" s="222">
        <v>22.94</v>
      </c>
      <c r="N636" s="222">
        <v>24.18</v>
      </c>
      <c r="O636" s="222">
        <v>26.12</v>
      </c>
      <c r="P636" s="222">
        <v>25.48</v>
      </c>
      <c r="Q636" s="222">
        <v>25.33</v>
      </c>
      <c r="R636" s="222">
        <v>27.44</v>
      </c>
      <c r="S636" s="222">
        <v>25.8</v>
      </c>
      <c r="T636" s="218">
        <v>27.25</v>
      </c>
      <c r="U636" s="218">
        <v>29.72</v>
      </c>
      <c r="V636" s="218">
        <v>31.94</v>
      </c>
      <c r="W636" s="218">
        <v>33.44</v>
      </c>
      <c r="X636" s="218">
        <v>34.03</v>
      </c>
      <c r="Y636" s="223" t="s">
        <v>2624</v>
      </c>
      <c r="Z636" s="223" t="s">
        <v>2624</v>
      </c>
      <c r="AA636" s="223" t="s">
        <v>2624</v>
      </c>
      <c r="AB636" s="223" t="s">
        <v>2624</v>
      </c>
      <c r="AC636" s="223" t="s">
        <v>2624</v>
      </c>
      <c r="AD636" s="223" t="s">
        <v>2624</v>
      </c>
      <c r="AE636" s="223" t="s">
        <v>2624</v>
      </c>
      <c r="AF636" s="223" t="s">
        <v>2624</v>
      </c>
      <c r="AG636" s="223" t="s">
        <v>2624</v>
      </c>
      <c r="AH636" s="223" t="s">
        <v>2624</v>
      </c>
      <c r="AI636" s="223" t="s">
        <v>2624</v>
      </c>
      <c r="AJ636" s="223" t="s">
        <v>2624</v>
      </c>
      <c r="AK636" s="223" t="s">
        <v>2624</v>
      </c>
      <c r="AL636" s="223" t="s">
        <v>2624</v>
      </c>
      <c r="AM636" s="223" t="s">
        <v>2624</v>
      </c>
      <c r="AN636" s="223" t="s">
        <v>2624</v>
      </c>
      <c r="AO636" s="223" t="s">
        <v>2624</v>
      </c>
      <c r="AP636" s="223" t="s">
        <v>2624</v>
      </c>
      <c r="AQ636" s="223" t="s">
        <v>2624</v>
      </c>
      <c r="AR636" s="223" t="s">
        <v>2624</v>
      </c>
      <c r="AS636" s="223" t="s">
        <v>2624</v>
      </c>
      <c r="AT636" s="223" t="s">
        <v>2624</v>
      </c>
      <c r="AU636" s="223" t="s">
        <v>2624</v>
      </c>
    </row>
    <row r="637" spans="2:47" ht="168" hidden="1">
      <c r="B637" s="215" t="s">
        <v>4592</v>
      </c>
      <c r="C637" s="216" t="s">
        <v>4593</v>
      </c>
      <c r="D637" s="216" t="s">
        <v>2619</v>
      </c>
      <c r="E637" s="216" t="s">
        <v>2619</v>
      </c>
      <c r="F637" s="216" t="s">
        <v>4594</v>
      </c>
      <c r="G637" s="216" t="s">
        <v>4595</v>
      </c>
      <c r="H637" s="216" t="s">
        <v>2619</v>
      </c>
      <c r="I637" s="216" t="s">
        <v>2623</v>
      </c>
      <c r="J637" s="217">
        <v>-0.2</v>
      </c>
      <c r="K637" s="217">
        <v>-2</v>
      </c>
      <c r="L637" s="217">
        <v>5.2</v>
      </c>
      <c r="M637" s="217">
        <v>2.1</v>
      </c>
      <c r="N637" s="217">
        <v>-4.9000000000000004</v>
      </c>
      <c r="O637" s="217">
        <v>0.3</v>
      </c>
      <c r="P637" s="217">
        <v>10.9</v>
      </c>
      <c r="Q637" s="217">
        <v>0.2</v>
      </c>
      <c r="R637" s="217">
        <v>-4.3</v>
      </c>
      <c r="S637" s="217">
        <v>19.3</v>
      </c>
      <c r="T637" s="218">
        <v>4</v>
      </c>
      <c r="U637" s="218">
        <v>-6.6</v>
      </c>
      <c r="V637" s="218">
        <v>-4.2</v>
      </c>
      <c r="W637" s="218">
        <v>-3.2</v>
      </c>
      <c r="X637" s="218">
        <v>0.8</v>
      </c>
      <c r="Y637" s="219" t="s">
        <v>2624</v>
      </c>
      <c r="Z637" s="219" t="s">
        <v>2624</v>
      </c>
      <c r="AA637" s="219" t="s">
        <v>2624</v>
      </c>
      <c r="AB637" s="219" t="s">
        <v>2624</v>
      </c>
      <c r="AC637" s="219" t="s">
        <v>2624</v>
      </c>
      <c r="AD637" s="219" t="s">
        <v>2624</v>
      </c>
      <c r="AE637" s="219" t="s">
        <v>2624</v>
      </c>
      <c r="AF637" s="219" t="s">
        <v>2624</v>
      </c>
      <c r="AG637" s="219" t="s">
        <v>2624</v>
      </c>
      <c r="AH637" s="219" t="s">
        <v>2624</v>
      </c>
      <c r="AI637" s="219" t="s">
        <v>2624</v>
      </c>
      <c r="AJ637" s="219" t="s">
        <v>2624</v>
      </c>
      <c r="AK637" s="219" t="s">
        <v>2624</v>
      </c>
      <c r="AL637" s="219" t="s">
        <v>2624</v>
      </c>
      <c r="AM637" s="219" t="s">
        <v>2624</v>
      </c>
      <c r="AN637" s="219" t="s">
        <v>2624</v>
      </c>
      <c r="AO637" s="219" t="s">
        <v>2624</v>
      </c>
      <c r="AP637" s="219" t="s">
        <v>2624</v>
      </c>
      <c r="AQ637" s="219" t="s">
        <v>2624</v>
      </c>
      <c r="AR637" s="219" t="s">
        <v>2624</v>
      </c>
      <c r="AS637" s="219" t="s">
        <v>2624</v>
      </c>
      <c r="AT637" s="219" t="s">
        <v>2624</v>
      </c>
      <c r="AU637" s="219" t="s">
        <v>2624</v>
      </c>
    </row>
    <row r="638" spans="2:47" ht="168" hidden="1">
      <c r="B638" s="220" t="s">
        <v>4596</v>
      </c>
      <c r="C638" s="221" t="s">
        <v>4597</v>
      </c>
      <c r="D638" s="221" t="s">
        <v>2619</v>
      </c>
      <c r="E638" s="221" t="s">
        <v>2619</v>
      </c>
      <c r="F638" s="221" t="s">
        <v>4594</v>
      </c>
      <c r="G638" s="221" t="s">
        <v>4598</v>
      </c>
      <c r="H638" s="221" t="s">
        <v>2619</v>
      </c>
      <c r="I638" s="221" t="s">
        <v>2623</v>
      </c>
      <c r="J638" s="223">
        <v>2.742</v>
      </c>
      <c r="K638" s="223">
        <v>1.968</v>
      </c>
      <c r="L638" s="222">
        <v>-2</v>
      </c>
      <c r="M638" s="222">
        <v>-0.6</v>
      </c>
      <c r="N638" s="222">
        <v>-2.4</v>
      </c>
      <c r="O638" s="222">
        <v>3.1</v>
      </c>
      <c r="P638" s="222">
        <v>4.7</v>
      </c>
      <c r="Q638" s="222">
        <v>-1.1000000000000001</v>
      </c>
      <c r="R638" s="222">
        <v>-1.3</v>
      </c>
      <c r="S638" s="222">
        <v>4.7</v>
      </c>
      <c r="T638" s="218">
        <v>0.5</v>
      </c>
      <c r="U638" s="218">
        <v>-0.8</v>
      </c>
      <c r="V638" s="218">
        <v>-0.6</v>
      </c>
      <c r="W638" s="218">
        <v>0</v>
      </c>
      <c r="X638" s="218">
        <v>0</v>
      </c>
      <c r="Y638" s="223" t="s">
        <v>2624</v>
      </c>
      <c r="Z638" s="223" t="s">
        <v>2624</v>
      </c>
      <c r="AA638" s="223" t="s">
        <v>2624</v>
      </c>
      <c r="AB638" s="223" t="s">
        <v>2624</v>
      </c>
      <c r="AC638" s="223" t="s">
        <v>2624</v>
      </c>
      <c r="AD638" s="223" t="s">
        <v>2624</v>
      </c>
      <c r="AE638" s="223" t="s">
        <v>2624</v>
      </c>
      <c r="AF638" s="223" t="s">
        <v>2624</v>
      </c>
      <c r="AG638" s="223" t="s">
        <v>2624</v>
      </c>
      <c r="AH638" s="223" t="s">
        <v>2624</v>
      </c>
      <c r="AI638" s="223" t="s">
        <v>2624</v>
      </c>
      <c r="AJ638" s="223" t="s">
        <v>2624</v>
      </c>
      <c r="AK638" s="223" t="s">
        <v>2624</v>
      </c>
      <c r="AL638" s="223" t="s">
        <v>2624</v>
      </c>
      <c r="AM638" s="223" t="s">
        <v>2624</v>
      </c>
      <c r="AN638" s="223" t="s">
        <v>2624</v>
      </c>
      <c r="AO638" s="223" t="s">
        <v>2624</v>
      </c>
      <c r="AP638" s="223" t="s">
        <v>2624</v>
      </c>
      <c r="AQ638" s="223" t="s">
        <v>2624</v>
      </c>
      <c r="AR638" s="223" t="s">
        <v>2624</v>
      </c>
      <c r="AS638" s="223" t="s">
        <v>2624</v>
      </c>
      <c r="AT638" s="223" t="s">
        <v>2624</v>
      </c>
      <c r="AU638" s="223" t="s">
        <v>2624</v>
      </c>
    </row>
    <row r="639" spans="2:47" ht="63" hidden="1">
      <c r="B639" s="215" t="s">
        <v>4599</v>
      </c>
      <c r="C639" s="216" t="s">
        <v>4600</v>
      </c>
      <c r="D639" s="216" t="s">
        <v>2619</v>
      </c>
      <c r="E639" s="216" t="s">
        <v>2619</v>
      </c>
      <c r="F639" s="216" t="s">
        <v>4601</v>
      </c>
      <c r="G639" s="216" t="s">
        <v>4602</v>
      </c>
      <c r="H639" s="216" t="s">
        <v>2619</v>
      </c>
      <c r="I639" s="216" t="s">
        <v>2623</v>
      </c>
      <c r="J639" s="219">
        <v>16.7</v>
      </c>
      <c r="K639" s="219">
        <v>16.600000000000001</v>
      </c>
      <c r="L639" s="219">
        <v>16.600000000000001</v>
      </c>
      <c r="M639" s="219">
        <v>16.600000000000001</v>
      </c>
      <c r="N639" s="219">
        <v>16.5</v>
      </c>
      <c r="O639" s="219">
        <v>16.5</v>
      </c>
      <c r="P639" s="219">
        <v>16.5</v>
      </c>
      <c r="Q639" s="219" t="s">
        <v>2624</v>
      </c>
      <c r="R639" s="219" t="s">
        <v>2624</v>
      </c>
      <c r="S639" s="219" t="s">
        <v>2624</v>
      </c>
      <c r="T639" s="219" t="s">
        <v>2624</v>
      </c>
      <c r="U639" s="219" t="s">
        <v>2624</v>
      </c>
      <c r="V639" s="219" t="s">
        <v>2624</v>
      </c>
      <c r="W639" s="219" t="s">
        <v>2624</v>
      </c>
      <c r="X639" s="219" t="s">
        <v>2624</v>
      </c>
      <c r="Y639" s="219" t="s">
        <v>2624</v>
      </c>
      <c r="Z639" s="219" t="s">
        <v>2624</v>
      </c>
      <c r="AA639" s="219" t="s">
        <v>2624</v>
      </c>
      <c r="AB639" s="219" t="s">
        <v>2624</v>
      </c>
      <c r="AC639" s="219" t="s">
        <v>2624</v>
      </c>
      <c r="AD639" s="219" t="s">
        <v>2624</v>
      </c>
      <c r="AE639" s="219" t="s">
        <v>2624</v>
      </c>
      <c r="AF639" s="219" t="s">
        <v>2624</v>
      </c>
      <c r="AG639" s="219" t="s">
        <v>2624</v>
      </c>
      <c r="AH639" s="219" t="s">
        <v>2624</v>
      </c>
      <c r="AI639" s="219" t="s">
        <v>2624</v>
      </c>
      <c r="AJ639" s="219" t="s">
        <v>2624</v>
      </c>
      <c r="AK639" s="219" t="s">
        <v>2624</v>
      </c>
      <c r="AL639" s="219" t="s">
        <v>2624</v>
      </c>
      <c r="AM639" s="219" t="s">
        <v>2624</v>
      </c>
      <c r="AN639" s="219" t="s">
        <v>2624</v>
      </c>
      <c r="AO639" s="219" t="s">
        <v>2624</v>
      </c>
      <c r="AP639" s="219" t="s">
        <v>2624</v>
      </c>
      <c r="AQ639" s="219" t="s">
        <v>2624</v>
      </c>
      <c r="AR639" s="219" t="s">
        <v>2624</v>
      </c>
      <c r="AS639" s="219" t="s">
        <v>2624</v>
      </c>
      <c r="AT639" s="219" t="s">
        <v>2624</v>
      </c>
      <c r="AU639" s="219" t="s">
        <v>2624</v>
      </c>
    </row>
    <row r="640" spans="2:47" ht="63" hidden="1">
      <c r="B640" s="220" t="s">
        <v>4603</v>
      </c>
      <c r="C640" s="221" t="s">
        <v>4604</v>
      </c>
      <c r="D640" s="221" t="s">
        <v>2619</v>
      </c>
      <c r="E640" s="221" t="s">
        <v>2816</v>
      </c>
      <c r="F640" s="221" t="s">
        <v>2938</v>
      </c>
      <c r="G640" s="221" t="s">
        <v>4605</v>
      </c>
      <c r="H640" s="221" t="s">
        <v>2619</v>
      </c>
      <c r="I640" s="221" t="s">
        <v>2623</v>
      </c>
      <c r="J640" s="223">
        <v>6.2659999999999993E-2</v>
      </c>
      <c r="K640" s="222">
        <v>6.6500000000000004E-2</v>
      </c>
      <c r="L640" s="223">
        <v>7.0110000000000006E-2</v>
      </c>
      <c r="M640" s="223">
        <v>7.1650000000000005E-2</v>
      </c>
      <c r="N640" s="223">
        <v>7.2840000000000002E-2</v>
      </c>
      <c r="O640" s="223">
        <v>7.7439999999999995E-2</v>
      </c>
      <c r="P640" s="223">
        <v>7.9320000000000002E-2</v>
      </c>
      <c r="Q640" s="222">
        <v>7.9700000000000007E-2</v>
      </c>
      <c r="R640" s="222">
        <v>8.2599999999999993E-2</v>
      </c>
      <c r="S640" s="222">
        <v>8.48E-2</v>
      </c>
      <c r="T640" s="218">
        <v>8.6500000000000007E-2</v>
      </c>
      <c r="U640" s="218">
        <v>8.8599999999999998E-2</v>
      </c>
      <c r="V640" s="218">
        <v>9.11E-2</v>
      </c>
      <c r="W640" s="218">
        <v>9.3600000000000003E-2</v>
      </c>
      <c r="X640" s="218">
        <v>9.6400000000000013E-2</v>
      </c>
      <c r="Y640" s="223" t="s">
        <v>2624</v>
      </c>
      <c r="Z640" s="223" t="s">
        <v>2624</v>
      </c>
      <c r="AA640" s="223" t="s">
        <v>2624</v>
      </c>
      <c r="AB640" s="223" t="s">
        <v>2624</v>
      </c>
      <c r="AC640" s="223" t="s">
        <v>2624</v>
      </c>
      <c r="AD640" s="223" t="s">
        <v>2624</v>
      </c>
      <c r="AE640" s="223" t="s">
        <v>2624</v>
      </c>
      <c r="AF640" s="223" t="s">
        <v>2624</v>
      </c>
      <c r="AG640" s="223" t="s">
        <v>2624</v>
      </c>
      <c r="AH640" s="223" t="s">
        <v>2624</v>
      </c>
      <c r="AI640" s="223" t="s">
        <v>2624</v>
      </c>
      <c r="AJ640" s="223" t="s">
        <v>2624</v>
      </c>
      <c r="AK640" s="223" t="s">
        <v>2624</v>
      </c>
      <c r="AL640" s="223" t="s">
        <v>2624</v>
      </c>
      <c r="AM640" s="223" t="s">
        <v>2624</v>
      </c>
      <c r="AN640" s="223" t="s">
        <v>2624</v>
      </c>
      <c r="AO640" s="223" t="s">
        <v>2624</v>
      </c>
      <c r="AP640" s="223" t="s">
        <v>2624</v>
      </c>
      <c r="AQ640" s="223" t="s">
        <v>2624</v>
      </c>
      <c r="AR640" s="223" t="s">
        <v>2624</v>
      </c>
      <c r="AS640" s="223" t="s">
        <v>2624</v>
      </c>
      <c r="AT640" s="223" t="s">
        <v>2624</v>
      </c>
      <c r="AU640" s="223" t="s">
        <v>2624</v>
      </c>
    </row>
    <row r="641" spans="2:47" ht="94.5" hidden="1">
      <c r="B641" s="215" t="s">
        <v>4606</v>
      </c>
      <c r="C641" s="216" t="s">
        <v>4607</v>
      </c>
      <c r="D641" s="216" t="s">
        <v>2834</v>
      </c>
      <c r="E641" s="216" t="s">
        <v>2619</v>
      </c>
      <c r="F641" s="216" t="s">
        <v>2636</v>
      </c>
      <c r="G641" s="216" t="s">
        <v>4608</v>
      </c>
      <c r="H641" s="216" t="s">
        <v>2638</v>
      </c>
      <c r="I641" s="216" t="s">
        <v>2623</v>
      </c>
      <c r="J641" s="217">
        <v>33970</v>
      </c>
      <c r="K641" s="217">
        <v>34310</v>
      </c>
      <c r="L641" s="217">
        <v>35600</v>
      </c>
      <c r="M641" s="217">
        <v>35380</v>
      </c>
      <c r="N641" s="217">
        <v>35390</v>
      </c>
      <c r="O641" s="217">
        <v>35880</v>
      </c>
      <c r="P641" s="217">
        <v>36270</v>
      </c>
      <c r="Q641" s="217">
        <v>36250</v>
      </c>
      <c r="R641" s="217">
        <v>36130</v>
      </c>
      <c r="S641" s="217">
        <v>35890</v>
      </c>
      <c r="T641" s="218">
        <v>35890</v>
      </c>
      <c r="U641" s="218">
        <v>36140</v>
      </c>
      <c r="V641" s="218">
        <v>36490</v>
      </c>
      <c r="W641" s="218">
        <v>37000</v>
      </c>
      <c r="X641" s="218">
        <v>37370</v>
      </c>
      <c r="Y641" s="218">
        <v>37810</v>
      </c>
      <c r="Z641" s="218">
        <v>38320</v>
      </c>
      <c r="AA641" s="218">
        <v>38870</v>
      </c>
      <c r="AB641" s="218">
        <v>39420</v>
      </c>
      <c r="AC641" s="218">
        <v>39940</v>
      </c>
      <c r="AD641" s="219" t="s">
        <v>2624</v>
      </c>
      <c r="AE641" s="219" t="s">
        <v>2624</v>
      </c>
      <c r="AF641" s="219" t="s">
        <v>2624</v>
      </c>
      <c r="AG641" s="219" t="s">
        <v>2624</v>
      </c>
      <c r="AH641" s="219" t="s">
        <v>2624</v>
      </c>
      <c r="AI641" s="219" t="s">
        <v>2624</v>
      </c>
      <c r="AJ641" s="219" t="s">
        <v>2624</v>
      </c>
      <c r="AK641" s="219" t="s">
        <v>2624</v>
      </c>
      <c r="AL641" s="219" t="s">
        <v>2624</v>
      </c>
      <c r="AM641" s="219" t="s">
        <v>2624</v>
      </c>
      <c r="AN641" s="219" t="s">
        <v>2624</v>
      </c>
      <c r="AO641" s="219" t="s">
        <v>2624</v>
      </c>
      <c r="AP641" s="219" t="s">
        <v>2624</v>
      </c>
      <c r="AQ641" s="219" t="s">
        <v>2624</v>
      </c>
      <c r="AR641" s="219" t="s">
        <v>2624</v>
      </c>
      <c r="AS641" s="219" t="s">
        <v>2624</v>
      </c>
      <c r="AT641" s="219" t="s">
        <v>2624</v>
      </c>
      <c r="AU641" s="219" t="s">
        <v>2624</v>
      </c>
    </row>
    <row r="642" spans="2:47" ht="52.5" hidden="1">
      <c r="B642" s="220" t="s">
        <v>4609</v>
      </c>
      <c r="C642" s="221" t="s">
        <v>4610</v>
      </c>
      <c r="D642" s="221" t="s">
        <v>2834</v>
      </c>
      <c r="E642" s="221" t="s">
        <v>2619</v>
      </c>
      <c r="F642" s="221" t="s">
        <v>3303</v>
      </c>
      <c r="G642" s="221" t="s">
        <v>4611</v>
      </c>
      <c r="H642" s="221" t="s">
        <v>2619</v>
      </c>
      <c r="I642" s="221" t="s">
        <v>2623</v>
      </c>
      <c r="J642" s="222">
        <v>33910</v>
      </c>
      <c r="K642" s="222">
        <v>35960</v>
      </c>
      <c r="L642" s="222">
        <v>35040</v>
      </c>
      <c r="M642" s="222">
        <v>34310</v>
      </c>
      <c r="N642" s="222">
        <v>35830</v>
      </c>
      <c r="O642" s="222">
        <v>37800</v>
      </c>
      <c r="P642" s="222">
        <v>36270</v>
      </c>
      <c r="Q642" s="222">
        <v>36170</v>
      </c>
      <c r="R642" s="222">
        <v>38080</v>
      </c>
      <c r="S642" s="222">
        <v>35030</v>
      </c>
      <c r="T642" s="218">
        <v>36460</v>
      </c>
      <c r="U642" s="218">
        <v>39520</v>
      </c>
      <c r="V642" s="218">
        <v>42220</v>
      </c>
      <c r="W642" s="218">
        <v>43850</v>
      </c>
      <c r="X642" s="218">
        <v>44100</v>
      </c>
      <c r="Y642" s="218">
        <v>46240</v>
      </c>
      <c r="Z642" s="218">
        <v>48720</v>
      </c>
      <c r="AA642" s="218">
        <v>51470</v>
      </c>
      <c r="AB642" s="218">
        <v>54460</v>
      </c>
      <c r="AC642" s="218">
        <v>57630</v>
      </c>
      <c r="AD642" s="223" t="s">
        <v>2624</v>
      </c>
      <c r="AE642" s="223" t="s">
        <v>2624</v>
      </c>
      <c r="AF642" s="223" t="s">
        <v>2624</v>
      </c>
      <c r="AG642" s="223" t="s">
        <v>2624</v>
      </c>
      <c r="AH642" s="223" t="s">
        <v>2624</v>
      </c>
      <c r="AI642" s="223" t="s">
        <v>2624</v>
      </c>
      <c r="AJ642" s="223" t="s">
        <v>2624</v>
      </c>
      <c r="AK642" s="223" t="s">
        <v>2624</v>
      </c>
      <c r="AL642" s="223" t="s">
        <v>2624</v>
      </c>
      <c r="AM642" s="223" t="s">
        <v>2624</v>
      </c>
      <c r="AN642" s="223" t="s">
        <v>2624</v>
      </c>
      <c r="AO642" s="223" t="s">
        <v>2624</v>
      </c>
      <c r="AP642" s="223" t="s">
        <v>2624</v>
      </c>
      <c r="AQ642" s="223" t="s">
        <v>2624</v>
      </c>
      <c r="AR642" s="223" t="s">
        <v>2624</v>
      </c>
      <c r="AS642" s="223" t="s">
        <v>2624</v>
      </c>
      <c r="AT642" s="223" t="s">
        <v>2624</v>
      </c>
      <c r="AU642" s="223" t="s">
        <v>2624</v>
      </c>
    </row>
    <row r="643" spans="2:47" ht="84" hidden="1">
      <c r="B643" s="215" t="s">
        <v>4612</v>
      </c>
      <c r="C643" s="216" t="s">
        <v>4613</v>
      </c>
      <c r="D643" s="216" t="s">
        <v>2619</v>
      </c>
      <c r="E643" s="216" t="s">
        <v>2816</v>
      </c>
      <c r="F643" s="216" t="s">
        <v>3158</v>
      </c>
      <c r="G643" s="216" t="s">
        <v>4614</v>
      </c>
      <c r="H643" s="216" t="s">
        <v>2619</v>
      </c>
      <c r="I643" s="216" t="s">
        <v>2623</v>
      </c>
      <c r="J643" s="219">
        <v>103.86</v>
      </c>
      <c r="K643" s="219">
        <v>112.86</v>
      </c>
      <c r="L643" s="219">
        <v>111.98</v>
      </c>
      <c r="M643" s="219">
        <v>96.003</v>
      </c>
      <c r="N643" s="219">
        <v>100.09</v>
      </c>
      <c r="O643" s="219" t="s">
        <v>2624</v>
      </c>
      <c r="P643" s="217">
        <v>79.489999999999995</v>
      </c>
      <c r="Q643" s="217">
        <v>66.03</v>
      </c>
      <c r="R643" s="217">
        <v>72</v>
      </c>
      <c r="S643" s="219" t="s">
        <v>2624</v>
      </c>
      <c r="T643" s="219" t="s">
        <v>2624</v>
      </c>
      <c r="U643" s="219" t="s">
        <v>2624</v>
      </c>
      <c r="V643" s="219" t="s">
        <v>2624</v>
      </c>
      <c r="W643" s="219" t="s">
        <v>2624</v>
      </c>
      <c r="X643" s="219" t="s">
        <v>2624</v>
      </c>
      <c r="Y643" s="219" t="s">
        <v>2624</v>
      </c>
      <c r="Z643" s="219" t="s">
        <v>2624</v>
      </c>
      <c r="AA643" s="219" t="s">
        <v>2624</v>
      </c>
      <c r="AB643" s="219" t="s">
        <v>2624</v>
      </c>
      <c r="AC643" s="219" t="s">
        <v>2624</v>
      </c>
      <c r="AD643" s="219" t="s">
        <v>2624</v>
      </c>
      <c r="AE643" s="219" t="s">
        <v>2624</v>
      </c>
      <c r="AF643" s="219" t="s">
        <v>2624</v>
      </c>
      <c r="AG643" s="219" t="s">
        <v>2624</v>
      </c>
      <c r="AH643" s="219" t="s">
        <v>2624</v>
      </c>
      <c r="AI643" s="219" t="s">
        <v>2624</v>
      </c>
      <c r="AJ643" s="219" t="s">
        <v>2624</v>
      </c>
      <c r="AK643" s="219" t="s">
        <v>2624</v>
      </c>
      <c r="AL643" s="219" t="s">
        <v>2624</v>
      </c>
      <c r="AM643" s="219" t="s">
        <v>2624</v>
      </c>
      <c r="AN643" s="219" t="s">
        <v>2624</v>
      </c>
      <c r="AO643" s="219" t="s">
        <v>2624</v>
      </c>
      <c r="AP643" s="219" t="s">
        <v>2624</v>
      </c>
      <c r="AQ643" s="219" t="s">
        <v>2624</v>
      </c>
      <c r="AR643" s="219" t="s">
        <v>2624</v>
      </c>
      <c r="AS643" s="219" t="s">
        <v>2624</v>
      </c>
      <c r="AT643" s="219" t="s">
        <v>2624</v>
      </c>
      <c r="AU643" s="219" t="s">
        <v>2624</v>
      </c>
    </row>
    <row r="644" spans="2:47" ht="63" hidden="1">
      <c r="B644" s="220" t="s">
        <v>4615</v>
      </c>
      <c r="C644" s="221" t="s">
        <v>4616</v>
      </c>
      <c r="D644" s="221" t="s">
        <v>2619</v>
      </c>
      <c r="E644" s="221" t="s">
        <v>2619</v>
      </c>
      <c r="F644" s="221" t="s">
        <v>2938</v>
      </c>
      <c r="G644" s="221" t="s">
        <v>4617</v>
      </c>
      <c r="H644" s="221" t="s">
        <v>2619</v>
      </c>
      <c r="I644" s="221" t="s">
        <v>2623</v>
      </c>
      <c r="J644" s="223">
        <v>29.05</v>
      </c>
      <c r="K644" s="222">
        <v>29.2</v>
      </c>
      <c r="L644" s="222">
        <v>29.3</v>
      </c>
      <c r="M644" s="222">
        <v>29.6</v>
      </c>
      <c r="N644" s="222">
        <v>29.8</v>
      </c>
      <c r="O644" s="222">
        <v>30.1</v>
      </c>
      <c r="P644" s="222">
        <v>30.4</v>
      </c>
      <c r="Q644" s="222">
        <v>30.3</v>
      </c>
      <c r="R644" s="222">
        <v>31</v>
      </c>
      <c r="S644" s="222">
        <v>31.7</v>
      </c>
      <c r="T644" s="218">
        <v>32.299999999999997</v>
      </c>
      <c r="U644" s="218">
        <v>32.9</v>
      </c>
      <c r="V644" s="218">
        <v>33.6</v>
      </c>
      <c r="W644" s="218">
        <v>34.200000000000003</v>
      </c>
      <c r="X644" s="218">
        <v>34.9</v>
      </c>
      <c r="Y644" s="223" t="s">
        <v>2624</v>
      </c>
      <c r="Z644" s="223" t="s">
        <v>2624</v>
      </c>
      <c r="AA644" s="223" t="s">
        <v>2624</v>
      </c>
      <c r="AB644" s="223" t="s">
        <v>2624</v>
      </c>
      <c r="AC644" s="223" t="s">
        <v>2624</v>
      </c>
      <c r="AD644" s="223" t="s">
        <v>2624</v>
      </c>
      <c r="AE644" s="223" t="s">
        <v>2624</v>
      </c>
      <c r="AF644" s="223" t="s">
        <v>2624</v>
      </c>
      <c r="AG644" s="223" t="s">
        <v>2624</v>
      </c>
      <c r="AH644" s="223" t="s">
        <v>2624</v>
      </c>
      <c r="AI644" s="223" t="s">
        <v>2624</v>
      </c>
      <c r="AJ644" s="223" t="s">
        <v>2624</v>
      </c>
      <c r="AK644" s="223" t="s">
        <v>2624</v>
      </c>
      <c r="AL644" s="223" t="s">
        <v>2624</v>
      </c>
      <c r="AM644" s="223" t="s">
        <v>2624</v>
      </c>
      <c r="AN644" s="223" t="s">
        <v>2624</v>
      </c>
      <c r="AO644" s="223" t="s">
        <v>2624</v>
      </c>
      <c r="AP644" s="223" t="s">
        <v>2624</v>
      </c>
      <c r="AQ644" s="223" t="s">
        <v>2624</v>
      </c>
      <c r="AR644" s="223" t="s">
        <v>2624</v>
      </c>
      <c r="AS644" s="223" t="s">
        <v>2624</v>
      </c>
      <c r="AT644" s="223" t="s">
        <v>2624</v>
      </c>
      <c r="AU644" s="223" t="s">
        <v>2624</v>
      </c>
    </row>
    <row r="645" spans="2:47" ht="31.5" hidden="1">
      <c r="B645" s="215" t="s">
        <v>4618</v>
      </c>
      <c r="C645" s="216" t="s">
        <v>4619</v>
      </c>
      <c r="D645" s="216" t="s">
        <v>2619</v>
      </c>
      <c r="E645" s="216" t="s">
        <v>2619</v>
      </c>
      <c r="F645" s="216" t="s">
        <v>4620</v>
      </c>
      <c r="G645" s="216" t="s">
        <v>4621</v>
      </c>
      <c r="H645" s="216" t="s">
        <v>2619</v>
      </c>
      <c r="I645" s="216" t="s">
        <v>2623</v>
      </c>
      <c r="J645" s="219" t="s">
        <v>2624</v>
      </c>
      <c r="K645" s="219" t="s">
        <v>2624</v>
      </c>
      <c r="L645" s="219" t="s">
        <v>2624</v>
      </c>
      <c r="M645" s="219" t="s">
        <v>2624</v>
      </c>
      <c r="N645" s="219" t="s">
        <v>2624</v>
      </c>
      <c r="O645" s="219" t="s">
        <v>2624</v>
      </c>
      <c r="P645" s="219" t="s">
        <v>2624</v>
      </c>
      <c r="Q645" s="219" t="s">
        <v>2624</v>
      </c>
      <c r="R645" s="219" t="s">
        <v>2624</v>
      </c>
      <c r="S645" s="219" t="s">
        <v>2624</v>
      </c>
      <c r="T645" s="219" t="s">
        <v>2624</v>
      </c>
      <c r="U645" s="219" t="s">
        <v>2624</v>
      </c>
      <c r="V645" s="219" t="s">
        <v>2624</v>
      </c>
      <c r="W645" s="219" t="s">
        <v>2624</v>
      </c>
      <c r="X645" s="219" t="s">
        <v>2624</v>
      </c>
      <c r="Y645" s="219" t="s">
        <v>2624</v>
      </c>
      <c r="Z645" s="219" t="s">
        <v>2624</v>
      </c>
      <c r="AA645" s="219" t="s">
        <v>2624</v>
      </c>
      <c r="AB645" s="219" t="s">
        <v>2624</v>
      </c>
      <c r="AC645" s="219" t="s">
        <v>2624</v>
      </c>
      <c r="AD645" s="219" t="s">
        <v>2624</v>
      </c>
      <c r="AE645" s="219" t="s">
        <v>2624</v>
      </c>
      <c r="AF645" s="219" t="s">
        <v>2624</v>
      </c>
      <c r="AG645" s="219" t="s">
        <v>2624</v>
      </c>
      <c r="AH645" s="219" t="s">
        <v>2624</v>
      </c>
      <c r="AI645" s="219" t="s">
        <v>2624</v>
      </c>
      <c r="AJ645" s="219" t="s">
        <v>2624</v>
      </c>
      <c r="AK645" s="219" t="s">
        <v>2624</v>
      </c>
      <c r="AL645" s="219" t="s">
        <v>2624</v>
      </c>
      <c r="AM645" s="219" t="s">
        <v>2624</v>
      </c>
      <c r="AN645" s="219" t="s">
        <v>2624</v>
      </c>
      <c r="AO645" s="219" t="s">
        <v>2624</v>
      </c>
      <c r="AP645" s="219" t="s">
        <v>2624</v>
      </c>
      <c r="AQ645" s="219" t="s">
        <v>2624</v>
      </c>
      <c r="AR645" s="219" t="s">
        <v>2624</v>
      </c>
      <c r="AS645" s="219" t="s">
        <v>2624</v>
      </c>
      <c r="AT645" s="219" t="s">
        <v>2624</v>
      </c>
      <c r="AU645" s="219" t="s">
        <v>2624</v>
      </c>
    </row>
    <row r="646" spans="2:47" ht="31.5" hidden="1">
      <c r="B646" s="220" t="s">
        <v>4622</v>
      </c>
      <c r="C646" s="221" t="s">
        <v>4623</v>
      </c>
      <c r="D646" s="221" t="s">
        <v>2619</v>
      </c>
      <c r="E646" s="221" t="s">
        <v>2619</v>
      </c>
      <c r="F646" s="221" t="s">
        <v>2776</v>
      </c>
      <c r="G646" s="221" t="s">
        <v>4624</v>
      </c>
      <c r="H646" s="221" t="s">
        <v>2619</v>
      </c>
      <c r="I646" s="221" t="s">
        <v>2623</v>
      </c>
      <c r="J646" s="223">
        <v>4.2251028624518794</v>
      </c>
      <c r="K646" s="223">
        <v>0.29289413362763028</v>
      </c>
      <c r="L646" s="223">
        <v>-9.2224996825665428</v>
      </c>
      <c r="M646" s="223">
        <v>7.0496083550913857</v>
      </c>
      <c r="N646" s="223">
        <v>-3.9851916376306584</v>
      </c>
      <c r="O646" s="223">
        <v>-7.3939668859151713</v>
      </c>
      <c r="P646" s="223">
        <v>-6.1670340435953985</v>
      </c>
      <c r="Q646" s="223">
        <v>-3.2470244309876661</v>
      </c>
      <c r="R646" s="223">
        <v>1.4082227258012336</v>
      </c>
      <c r="S646" s="222">
        <v>7.8333061879370058</v>
      </c>
      <c r="T646" s="218">
        <v>0.98655461362568975</v>
      </c>
      <c r="U646" s="218">
        <v>2.7055356536952679</v>
      </c>
      <c r="V646" s="218">
        <v>2.6958940288982047</v>
      </c>
      <c r="W646" s="218">
        <v>2.8267070340436184</v>
      </c>
      <c r="X646" s="218">
        <v>2.894799306038065</v>
      </c>
      <c r="Y646" s="223" t="s">
        <v>2624</v>
      </c>
      <c r="Z646" s="223" t="s">
        <v>2624</v>
      </c>
      <c r="AA646" s="223" t="s">
        <v>2624</v>
      </c>
      <c r="AB646" s="223" t="s">
        <v>2624</v>
      </c>
      <c r="AC646" s="223" t="s">
        <v>2624</v>
      </c>
      <c r="AD646" s="223" t="s">
        <v>2624</v>
      </c>
      <c r="AE646" s="223" t="s">
        <v>2624</v>
      </c>
      <c r="AF646" s="223" t="s">
        <v>2624</v>
      </c>
      <c r="AG646" s="223" t="s">
        <v>2624</v>
      </c>
      <c r="AH646" s="223" t="s">
        <v>2624</v>
      </c>
      <c r="AI646" s="223" t="s">
        <v>2624</v>
      </c>
      <c r="AJ646" s="223" t="s">
        <v>2624</v>
      </c>
      <c r="AK646" s="223" t="s">
        <v>2624</v>
      </c>
      <c r="AL646" s="223" t="s">
        <v>2624</v>
      </c>
      <c r="AM646" s="223" t="s">
        <v>2624</v>
      </c>
      <c r="AN646" s="223" t="s">
        <v>2624</v>
      </c>
      <c r="AO646" s="223" t="s">
        <v>2624</v>
      </c>
      <c r="AP646" s="223" t="s">
        <v>2624</v>
      </c>
      <c r="AQ646" s="223" t="s">
        <v>2624</v>
      </c>
      <c r="AR646" s="223" t="s">
        <v>2624</v>
      </c>
      <c r="AS646" s="223" t="s">
        <v>2624</v>
      </c>
      <c r="AT646" s="223" t="s">
        <v>2624</v>
      </c>
      <c r="AU646" s="223" t="s">
        <v>2624</v>
      </c>
    </row>
    <row r="647" spans="2:47" ht="52.5" hidden="1">
      <c r="B647" s="215" t="s">
        <v>4625</v>
      </c>
      <c r="C647" s="216" t="s">
        <v>4626</v>
      </c>
      <c r="D647" s="216" t="s">
        <v>2619</v>
      </c>
      <c r="E647" s="216" t="s">
        <v>2619</v>
      </c>
      <c r="F647" s="216" t="s">
        <v>2776</v>
      </c>
      <c r="G647" s="216" t="s">
        <v>4627</v>
      </c>
      <c r="H647" s="216" t="s">
        <v>2619</v>
      </c>
      <c r="I647" s="216" t="s">
        <v>2623</v>
      </c>
      <c r="J647" s="219">
        <v>0.16404519090569339</v>
      </c>
      <c r="K647" s="219">
        <v>0.15958294324657235</v>
      </c>
      <c r="L647" s="219">
        <v>0.14102104019717698</v>
      </c>
      <c r="M647" s="219">
        <v>0.14682511159603756</v>
      </c>
      <c r="N647" s="219">
        <v>0.13661040491026563</v>
      </c>
      <c r="O647" s="219">
        <v>0.12275586465166258</v>
      </c>
      <c r="P647" s="219">
        <v>0.11250561324075248</v>
      </c>
      <c r="Q647" s="219">
        <v>0.10984028887747066</v>
      </c>
      <c r="R647" s="219">
        <v>0.1068472030989384</v>
      </c>
      <c r="S647" s="217">
        <v>0.11226108522911721</v>
      </c>
      <c r="T647" s="218">
        <v>0.11167816991702076</v>
      </c>
      <c r="U647" s="218">
        <v>0.11196962757306898</v>
      </c>
      <c r="V647" s="218">
        <v>0.11182389874504486</v>
      </c>
      <c r="W647" s="218">
        <v>0.11189676315905692</v>
      </c>
      <c r="X647" s="218">
        <v>0.11186033095205089</v>
      </c>
      <c r="Y647" s="219" t="s">
        <v>2624</v>
      </c>
      <c r="Z647" s="219" t="s">
        <v>2624</v>
      </c>
      <c r="AA647" s="219" t="s">
        <v>2624</v>
      </c>
      <c r="AB647" s="219" t="s">
        <v>2624</v>
      </c>
      <c r="AC647" s="219" t="s">
        <v>2624</v>
      </c>
      <c r="AD647" s="219" t="s">
        <v>2624</v>
      </c>
      <c r="AE647" s="219" t="s">
        <v>2624</v>
      </c>
      <c r="AF647" s="219" t="s">
        <v>2624</v>
      </c>
      <c r="AG647" s="219" t="s">
        <v>2624</v>
      </c>
      <c r="AH647" s="219" t="s">
        <v>2624</v>
      </c>
      <c r="AI647" s="219" t="s">
        <v>2624</v>
      </c>
      <c r="AJ647" s="219" t="s">
        <v>2624</v>
      </c>
      <c r="AK647" s="219" t="s">
        <v>2624</v>
      </c>
      <c r="AL647" s="219" t="s">
        <v>2624</v>
      </c>
      <c r="AM647" s="219" t="s">
        <v>2624</v>
      </c>
      <c r="AN647" s="219" t="s">
        <v>2624</v>
      </c>
      <c r="AO647" s="219" t="s">
        <v>2624</v>
      </c>
      <c r="AP647" s="219" t="s">
        <v>2624</v>
      </c>
      <c r="AQ647" s="219" t="s">
        <v>2624</v>
      </c>
      <c r="AR647" s="219" t="s">
        <v>2624</v>
      </c>
      <c r="AS647" s="219" t="s">
        <v>2624</v>
      </c>
      <c r="AT647" s="219" t="s">
        <v>2624</v>
      </c>
      <c r="AU647" s="219" t="s">
        <v>2624</v>
      </c>
    </row>
    <row r="648" spans="2:47" ht="21" hidden="1">
      <c r="B648" s="220" t="s">
        <v>4628</v>
      </c>
      <c r="C648" s="221" t="s">
        <v>4629</v>
      </c>
      <c r="D648" s="221" t="s">
        <v>2783</v>
      </c>
      <c r="E648" s="221" t="s">
        <v>2784</v>
      </c>
      <c r="F648" s="221" t="s">
        <v>2785</v>
      </c>
      <c r="G648" s="221" t="s">
        <v>4630</v>
      </c>
      <c r="H648" s="221" t="s">
        <v>2619</v>
      </c>
      <c r="I648" s="221" t="s">
        <v>2623</v>
      </c>
      <c r="J648" s="223">
        <v>2355.8000000000002</v>
      </c>
      <c r="K648" s="223">
        <v>2362.6999999999998</v>
      </c>
      <c r="L648" s="223">
        <v>2144.8000000000002</v>
      </c>
      <c r="M648" s="223">
        <v>2296</v>
      </c>
      <c r="N648" s="223">
        <v>2204.5</v>
      </c>
      <c r="O648" s="223">
        <v>2041.5</v>
      </c>
      <c r="P648" s="223">
        <v>1915.6</v>
      </c>
      <c r="Q648" s="223">
        <v>1853.4</v>
      </c>
      <c r="R648" s="223">
        <v>1879.5</v>
      </c>
      <c r="S648" s="222">
        <v>2026.726989802276</v>
      </c>
      <c r="T648" s="218">
        <v>2046.7217584257676</v>
      </c>
      <c r="U648" s="218">
        <v>2102.0965453319154</v>
      </c>
      <c r="V648" s="218">
        <v>2158.7668405791942</v>
      </c>
      <c r="W648" s="218">
        <v>2219.7888547104476</v>
      </c>
      <c r="X648" s="218">
        <v>2284.047287072116</v>
      </c>
      <c r="Y648" s="223" t="s">
        <v>2624</v>
      </c>
      <c r="Z648" s="223" t="s">
        <v>2624</v>
      </c>
      <c r="AA648" s="223" t="s">
        <v>2624</v>
      </c>
      <c r="AB648" s="223" t="s">
        <v>2624</v>
      </c>
      <c r="AC648" s="223" t="s">
        <v>2624</v>
      </c>
      <c r="AD648" s="223" t="s">
        <v>2624</v>
      </c>
      <c r="AE648" s="223" t="s">
        <v>2624</v>
      </c>
      <c r="AF648" s="223" t="s">
        <v>2624</v>
      </c>
      <c r="AG648" s="223" t="s">
        <v>2624</v>
      </c>
      <c r="AH648" s="223" t="s">
        <v>2624</v>
      </c>
      <c r="AI648" s="223" t="s">
        <v>2624</v>
      </c>
      <c r="AJ648" s="223" t="s">
        <v>2624</v>
      </c>
      <c r="AK648" s="223" t="s">
        <v>2624</v>
      </c>
      <c r="AL648" s="223" t="s">
        <v>2624</v>
      </c>
      <c r="AM648" s="223" t="s">
        <v>2624</v>
      </c>
      <c r="AN648" s="223" t="s">
        <v>2624</v>
      </c>
      <c r="AO648" s="223" t="s">
        <v>2624</v>
      </c>
      <c r="AP648" s="223" t="s">
        <v>2624</v>
      </c>
      <c r="AQ648" s="223" t="s">
        <v>2624</v>
      </c>
      <c r="AR648" s="223" t="s">
        <v>2624</v>
      </c>
      <c r="AS648" s="223" t="s">
        <v>2624</v>
      </c>
      <c r="AT648" s="223" t="s">
        <v>2624</v>
      </c>
      <c r="AU648" s="223" t="s">
        <v>2624</v>
      </c>
    </row>
    <row r="649" spans="2:47" ht="52.5" hidden="1">
      <c r="B649" s="215" t="s">
        <v>4631</v>
      </c>
      <c r="C649" s="216" t="s">
        <v>4632</v>
      </c>
      <c r="D649" s="216" t="s">
        <v>2619</v>
      </c>
      <c r="E649" s="216" t="s">
        <v>2816</v>
      </c>
      <c r="F649" s="216" t="s">
        <v>2921</v>
      </c>
      <c r="G649" s="216" t="s">
        <v>4633</v>
      </c>
      <c r="H649" s="216" t="s">
        <v>2619</v>
      </c>
      <c r="I649" s="216" t="s">
        <v>2623</v>
      </c>
      <c r="J649" s="219">
        <v>51892.218999999997</v>
      </c>
      <c r="K649" s="219">
        <v>53751.478999999999</v>
      </c>
      <c r="L649" s="219">
        <v>54562.182000000001</v>
      </c>
      <c r="M649" s="219">
        <v>55713.362000000001</v>
      </c>
      <c r="N649" s="219">
        <v>57490.487999999998</v>
      </c>
      <c r="O649" s="219">
        <v>58139.684000000001</v>
      </c>
      <c r="P649" s="219">
        <v>58858.58</v>
      </c>
      <c r="Q649" s="219">
        <v>59932.283000000003</v>
      </c>
      <c r="R649" s="217">
        <v>60721.156000000003</v>
      </c>
      <c r="S649" s="217">
        <v>64352.632839999991</v>
      </c>
      <c r="T649" s="218">
        <v>67724.030599999998</v>
      </c>
      <c r="U649" s="218">
        <v>70663.107339999988</v>
      </c>
      <c r="V649" s="218">
        <v>73815.285279999982</v>
      </c>
      <c r="W649" s="218">
        <v>76846.046689999974</v>
      </c>
      <c r="X649" s="218">
        <v>79942.191169999991</v>
      </c>
      <c r="Y649" s="219" t="s">
        <v>2624</v>
      </c>
      <c r="Z649" s="219" t="s">
        <v>2624</v>
      </c>
      <c r="AA649" s="219" t="s">
        <v>2624</v>
      </c>
      <c r="AB649" s="219" t="s">
        <v>2624</v>
      </c>
      <c r="AC649" s="219" t="s">
        <v>2624</v>
      </c>
      <c r="AD649" s="219" t="s">
        <v>2624</v>
      </c>
      <c r="AE649" s="219" t="s">
        <v>2624</v>
      </c>
      <c r="AF649" s="219" t="s">
        <v>2624</v>
      </c>
      <c r="AG649" s="219" t="s">
        <v>2624</v>
      </c>
      <c r="AH649" s="219" t="s">
        <v>2624</v>
      </c>
      <c r="AI649" s="219" t="s">
        <v>2624</v>
      </c>
      <c r="AJ649" s="219" t="s">
        <v>2624</v>
      </c>
      <c r="AK649" s="219" t="s">
        <v>2624</v>
      </c>
      <c r="AL649" s="219" t="s">
        <v>2624</v>
      </c>
      <c r="AM649" s="219" t="s">
        <v>2624</v>
      </c>
      <c r="AN649" s="219" t="s">
        <v>2624</v>
      </c>
      <c r="AO649" s="219" t="s">
        <v>2624</v>
      </c>
      <c r="AP649" s="219" t="s">
        <v>2624</v>
      </c>
      <c r="AQ649" s="219" t="s">
        <v>2624</v>
      </c>
      <c r="AR649" s="219" t="s">
        <v>2624</v>
      </c>
      <c r="AS649" s="219" t="s">
        <v>2624</v>
      </c>
      <c r="AT649" s="219" t="s">
        <v>2624</v>
      </c>
      <c r="AU649" s="219" t="s">
        <v>2624</v>
      </c>
    </row>
    <row r="650" spans="2:47" ht="21" hidden="1">
      <c r="B650" s="220" t="s">
        <v>4634</v>
      </c>
      <c r="C650" s="221" t="s">
        <v>4635</v>
      </c>
      <c r="D650" s="221" t="s">
        <v>2619</v>
      </c>
      <c r="E650" s="221" t="s">
        <v>2619</v>
      </c>
      <c r="F650" s="221" t="s">
        <v>2925</v>
      </c>
      <c r="G650" s="221" t="s">
        <v>4636</v>
      </c>
      <c r="H650" s="221" t="s">
        <v>2619</v>
      </c>
      <c r="I650" s="221" t="s">
        <v>2623</v>
      </c>
      <c r="J650" s="223">
        <v>0.71850232925594337</v>
      </c>
      <c r="K650" s="223">
        <v>3.5829263728344385</v>
      </c>
      <c r="L650" s="223">
        <v>1.5082431499233717</v>
      </c>
      <c r="M650" s="223">
        <v>2.1098496390778543</v>
      </c>
      <c r="N650" s="223">
        <v>3.1897662180214503</v>
      </c>
      <c r="O650" s="223">
        <v>1.1292233247350403</v>
      </c>
      <c r="P650" s="223">
        <v>1.2364979486300554</v>
      </c>
      <c r="Q650" s="223">
        <v>1.8242081273452504</v>
      </c>
      <c r="R650" s="222">
        <v>1.3162739019970227</v>
      </c>
      <c r="S650" s="222">
        <v>5.980579223491711</v>
      </c>
      <c r="T650" s="218">
        <v>5.2389430101209999</v>
      </c>
      <c r="U650" s="218">
        <v>4.3397841415540261</v>
      </c>
      <c r="V650" s="218">
        <v>4.460853843906265</v>
      </c>
      <c r="W650" s="218">
        <v>4.1058723792823493</v>
      </c>
      <c r="X650" s="218">
        <v>4.0290224590081802</v>
      </c>
      <c r="Y650" s="223" t="s">
        <v>2624</v>
      </c>
      <c r="Z650" s="223" t="s">
        <v>2624</v>
      </c>
      <c r="AA650" s="223" t="s">
        <v>2624</v>
      </c>
      <c r="AB650" s="223" t="s">
        <v>2624</v>
      </c>
      <c r="AC650" s="223" t="s">
        <v>2624</v>
      </c>
      <c r="AD650" s="223" t="s">
        <v>2624</v>
      </c>
      <c r="AE650" s="223" t="s">
        <v>2624</v>
      </c>
      <c r="AF650" s="223" t="s">
        <v>2624</v>
      </c>
      <c r="AG650" s="223" t="s">
        <v>2624</v>
      </c>
      <c r="AH650" s="223" t="s">
        <v>2624</v>
      </c>
      <c r="AI650" s="223" t="s">
        <v>2624</v>
      </c>
      <c r="AJ650" s="223" t="s">
        <v>2624</v>
      </c>
      <c r="AK650" s="223" t="s">
        <v>2624</v>
      </c>
      <c r="AL650" s="223" t="s">
        <v>2624</v>
      </c>
      <c r="AM650" s="223" t="s">
        <v>2624</v>
      </c>
      <c r="AN650" s="223" t="s">
        <v>2624</v>
      </c>
      <c r="AO650" s="223" t="s">
        <v>2624</v>
      </c>
      <c r="AP650" s="223" t="s">
        <v>2624</v>
      </c>
      <c r="AQ650" s="223" t="s">
        <v>2624</v>
      </c>
      <c r="AR650" s="223" t="s">
        <v>2624</v>
      </c>
      <c r="AS650" s="223" t="s">
        <v>2624</v>
      </c>
      <c r="AT650" s="223" t="s">
        <v>2624</v>
      </c>
      <c r="AU650" s="223" t="s">
        <v>2624</v>
      </c>
    </row>
    <row r="651" spans="2:47" ht="52.5" hidden="1">
      <c r="B651" s="215" t="s">
        <v>4637</v>
      </c>
      <c r="C651" s="216" t="s">
        <v>4638</v>
      </c>
      <c r="D651" s="216" t="s">
        <v>2619</v>
      </c>
      <c r="E651" s="216" t="s">
        <v>2619</v>
      </c>
      <c r="F651" s="216" t="s">
        <v>2636</v>
      </c>
      <c r="G651" s="216" t="s">
        <v>4639</v>
      </c>
      <c r="H651" s="216" t="s">
        <v>2619</v>
      </c>
      <c r="I651" s="216" t="s">
        <v>2623</v>
      </c>
      <c r="J651" s="219">
        <v>103.58094494717565</v>
      </c>
      <c r="K651" s="219">
        <v>106.31637581383441</v>
      </c>
      <c r="L651" s="219">
        <v>106.9964171164595</v>
      </c>
      <c r="M651" s="219">
        <v>108.58191263517058</v>
      </c>
      <c r="N651" s="219">
        <v>111.60679239889842</v>
      </c>
      <c r="O651" s="219">
        <v>112.50613717154086</v>
      </c>
      <c r="P651" s="219">
        <v>113.61820378180926</v>
      </c>
      <c r="Q651" s="219">
        <v>115.59965543240784</v>
      </c>
      <c r="R651" s="217">
        <v>117.15414461844296</v>
      </c>
      <c r="S651" s="217">
        <v>124.19497608934414</v>
      </c>
      <c r="T651" s="218">
        <v>130.78161872169966</v>
      </c>
      <c r="U651" s="218">
        <v>136.56827697086015</v>
      </c>
      <c r="V651" s="218">
        <v>142.80247873114115</v>
      </c>
      <c r="W651" s="218">
        <v>148.83755701560943</v>
      </c>
      <c r="X651" s="218">
        <v>155.04160208393162</v>
      </c>
      <c r="Y651" s="219" t="s">
        <v>2624</v>
      </c>
      <c r="Z651" s="219" t="s">
        <v>2624</v>
      </c>
      <c r="AA651" s="219" t="s">
        <v>2624</v>
      </c>
      <c r="AB651" s="219" t="s">
        <v>2624</v>
      </c>
      <c r="AC651" s="219" t="s">
        <v>2624</v>
      </c>
      <c r="AD651" s="219" t="s">
        <v>2624</v>
      </c>
      <c r="AE651" s="219" t="s">
        <v>2624</v>
      </c>
      <c r="AF651" s="219" t="s">
        <v>2624</v>
      </c>
      <c r="AG651" s="219" t="s">
        <v>2624</v>
      </c>
      <c r="AH651" s="219" t="s">
        <v>2624</v>
      </c>
      <c r="AI651" s="219" t="s">
        <v>2624</v>
      </c>
      <c r="AJ651" s="219" t="s">
        <v>2624</v>
      </c>
      <c r="AK651" s="219" t="s">
        <v>2624</v>
      </c>
      <c r="AL651" s="219" t="s">
        <v>2624</v>
      </c>
      <c r="AM651" s="219" t="s">
        <v>2624</v>
      </c>
      <c r="AN651" s="219" t="s">
        <v>2624</v>
      </c>
      <c r="AO651" s="219" t="s">
        <v>2624</v>
      </c>
      <c r="AP651" s="219" t="s">
        <v>2624</v>
      </c>
      <c r="AQ651" s="219" t="s">
        <v>2624</v>
      </c>
      <c r="AR651" s="219" t="s">
        <v>2624</v>
      </c>
      <c r="AS651" s="219" t="s">
        <v>2624</v>
      </c>
      <c r="AT651" s="219" t="s">
        <v>2624</v>
      </c>
      <c r="AU651" s="219" t="s">
        <v>2624</v>
      </c>
    </row>
    <row r="652" spans="2:47" ht="31.5" hidden="1">
      <c r="B652" s="220" t="s">
        <v>4640</v>
      </c>
      <c r="C652" s="221" t="s">
        <v>4641</v>
      </c>
      <c r="D652" s="221" t="s">
        <v>2619</v>
      </c>
      <c r="E652" s="221" t="s">
        <v>2619</v>
      </c>
      <c r="F652" s="221" t="s">
        <v>2636</v>
      </c>
      <c r="G652" s="221" t="s">
        <v>4642</v>
      </c>
      <c r="H652" s="221" t="s">
        <v>2619</v>
      </c>
      <c r="I652" s="221" t="s">
        <v>2623</v>
      </c>
      <c r="J652" s="223">
        <v>105.47063695900556</v>
      </c>
      <c r="K652" s="223">
        <v>103.32007784000371</v>
      </c>
      <c r="L652" s="223">
        <v>92.494005960349654</v>
      </c>
      <c r="M652" s="223">
        <v>86.831510041763565</v>
      </c>
      <c r="N652" s="223">
        <v>85.310261695533612</v>
      </c>
      <c r="O652" s="223">
        <v>80.691070985994259</v>
      </c>
      <c r="P652" s="223">
        <v>77.064534605271589</v>
      </c>
      <c r="Q652" s="223">
        <v>74.125190625207367</v>
      </c>
      <c r="R652" s="222">
        <v>70.66903311369876</v>
      </c>
      <c r="S652" s="222">
        <v>70.783699873434728</v>
      </c>
      <c r="T652" s="218">
        <v>70.807751753758168</v>
      </c>
      <c r="U652" s="218">
        <v>70.957692966118444</v>
      </c>
      <c r="V652" s="218">
        <v>71.29816845100521</v>
      </c>
      <c r="W652" s="218">
        <v>71.61019794921738</v>
      </c>
      <c r="X652" s="223" t="s">
        <v>2624</v>
      </c>
      <c r="Y652" s="223" t="s">
        <v>2624</v>
      </c>
      <c r="Z652" s="223" t="s">
        <v>2624</v>
      </c>
      <c r="AA652" s="223" t="s">
        <v>2624</v>
      </c>
      <c r="AB652" s="223" t="s">
        <v>2624</v>
      </c>
      <c r="AC652" s="223" t="s">
        <v>2624</v>
      </c>
      <c r="AD652" s="223" t="s">
        <v>2624</v>
      </c>
      <c r="AE652" s="223" t="s">
        <v>2624</v>
      </c>
      <c r="AF652" s="223" t="s">
        <v>2624</v>
      </c>
      <c r="AG652" s="223" t="s">
        <v>2624</v>
      </c>
      <c r="AH652" s="223" t="s">
        <v>2624</v>
      </c>
      <c r="AI652" s="223" t="s">
        <v>2624</v>
      </c>
      <c r="AJ652" s="223" t="s">
        <v>2624</v>
      </c>
      <c r="AK652" s="223" t="s">
        <v>2624</v>
      </c>
      <c r="AL652" s="223" t="s">
        <v>2624</v>
      </c>
      <c r="AM652" s="223" t="s">
        <v>2624</v>
      </c>
      <c r="AN652" s="223" t="s">
        <v>2624</v>
      </c>
      <c r="AO652" s="223" t="s">
        <v>2624</v>
      </c>
      <c r="AP652" s="223" t="s">
        <v>2624</v>
      </c>
      <c r="AQ652" s="223" t="s">
        <v>2624</v>
      </c>
      <c r="AR652" s="223" t="s">
        <v>2624</v>
      </c>
      <c r="AS652" s="223" t="s">
        <v>2624</v>
      </c>
      <c r="AT652" s="223" t="s">
        <v>2624</v>
      </c>
      <c r="AU652" s="223" t="s">
        <v>2624</v>
      </c>
    </row>
    <row r="653" spans="2:47" ht="21" hidden="1">
      <c r="B653" s="215" t="s">
        <v>4643</v>
      </c>
      <c r="C653" s="216" t="s">
        <v>4644</v>
      </c>
      <c r="D653" s="216" t="s">
        <v>2619</v>
      </c>
      <c r="E653" s="216" t="s">
        <v>2619</v>
      </c>
      <c r="F653" s="216" t="s">
        <v>2636</v>
      </c>
      <c r="G653" s="216" t="s">
        <v>4645</v>
      </c>
      <c r="H653" s="216" t="s">
        <v>2619</v>
      </c>
      <c r="I653" s="216" t="s">
        <v>2623</v>
      </c>
      <c r="J653" s="219">
        <v>2.8525069223738098</v>
      </c>
      <c r="K653" s="219">
        <v>2.2037000478336526</v>
      </c>
      <c r="L653" s="219">
        <v>1.8377382727318683</v>
      </c>
      <c r="M653" s="219">
        <v>1.6129761612682889</v>
      </c>
      <c r="N653" s="219">
        <v>1.3795521313359953</v>
      </c>
      <c r="O653" s="219">
        <v>1.2418424193911404</v>
      </c>
      <c r="P653" s="219">
        <v>1.1735982421554638</v>
      </c>
      <c r="Q653" s="219">
        <v>1.1393651407111818</v>
      </c>
      <c r="R653" s="217">
        <v>1.0810301495621688</v>
      </c>
      <c r="S653" s="217">
        <v>1.0642016168350916</v>
      </c>
      <c r="T653" s="218">
        <v>1.0456704085503734</v>
      </c>
      <c r="U653" s="218">
        <v>1.0247375446543776</v>
      </c>
      <c r="V653" s="218">
        <v>1.0094539361848025</v>
      </c>
      <c r="W653" s="218">
        <v>0.99478904014680936</v>
      </c>
      <c r="X653" s="219" t="s">
        <v>2624</v>
      </c>
      <c r="Y653" s="219" t="s">
        <v>2624</v>
      </c>
      <c r="Z653" s="219" t="s">
        <v>2624</v>
      </c>
      <c r="AA653" s="219" t="s">
        <v>2624</v>
      </c>
      <c r="AB653" s="219" t="s">
        <v>2624</v>
      </c>
      <c r="AC653" s="219" t="s">
        <v>2624</v>
      </c>
      <c r="AD653" s="219" t="s">
        <v>2624</v>
      </c>
      <c r="AE653" s="219" t="s">
        <v>2624</v>
      </c>
      <c r="AF653" s="219" t="s">
        <v>2624</v>
      </c>
      <c r="AG653" s="219" t="s">
        <v>2624</v>
      </c>
      <c r="AH653" s="219" t="s">
        <v>2624</v>
      </c>
      <c r="AI653" s="219" t="s">
        <v>2624</v>
      </c>
      <c r="AJ653" s="219" t="s">
        <v>2624</v>
      </c>
      <c r="AK653" s="219" t="s">
        <v>2624</v>
      </c>
      <c r="AL653" s="219" t="s">
        <v>2624</v>
      </c>
      <c r="AM653" s="219" t="s">
        <v>2624</v>
      </c>
      <c r="AN653" s="219" t="s">
        <v>2624</v>
      </c>
      <c r="AO653" s="219" t="s">
        <v>2624</v>
      </c>
      <c r="AP653" s="219" t="s">
        <v>2624</v>
      </c>
      <c r="AQ653" s="219" t="s">
        <v>2624</v>
      </c>
      <c r="AR653" s="219" t="s">
        <v>2624</v>
      </c>
      <c r="AS653" s="219" t="s">
        <v>2624</v>
      </c>
      <c r="AT653" s="219" t="s">
        <v>2624</v>
      </c>
      <c r="AU653" s="219" t="s">
        <v>2624</v>
      </c>
    </row>
    <row r="654" spans="2:47" ht="52.5" hidden="1">
      <c r="B654" s="220" t="s">
        <v>4646</v>
      </c>
      <c r="C654" s="221" t="s">
        <v>4647</v>
      </c>
      <c r="D654" s="221" t="s">
        <v>2619</v>
      </c>
      <c r="E654" s="221" t="s">
        <v>2619</v>
      </c>
      <c r="F654" s="221" t="s">
        <v>3166</v>
      </c>
      <c r="G654" s="221" t="s">
        <v>4648</v>
      </c>
      <c r="H654" s="221" t="s">
        <v>2619</v>
      </c>
      <c r="I654" s="221" t="s">
        <v>2623</v>
      </c>
      <c r="J654" s="222">
        <v>7.1</v>
      </c>
      <c r="K654" s="222">
        <v>7.4</v>
      </c>
      <c r="L654" s="222">
        <v>9.5</v>
      </c>
      <c r="M654" s="222">
        <v>6.9</v>
      </c>
      <c r="N654" s="222">
        <v>7.3</v>
      </c>
      <c r="O654" s="222">
        <v>6.2</v>
      </c>
      <c r="P654" s="222">
        <v>4</v>
      </c>
      <c r="Q654" s="222">
        <v>1.8</v>
      </c>
      <c r="R654" s="222">
        <v>7.7</v>
      </c>
      <c r="S654" s="222">
        <v>6.1</v>
      </c>
      <c r="T654" s="218">
        <v>3</v>
      </c>
      <c r="U654" s="218">
        <v>3.9</v>
      </c>
      <c r="V654" s="218">
        <v>5.9</v>
      </c>
      <c r="W654" s="218">
        <v>7</v>
      </c>
      <c r="X654" s="218">
        <v>6.7</v>
      </c>
      <c r="Y654" s="223" t="s">
        <v>2624</v>
      </c>
      <c r="Z654" s="223" t="s">
        <v>2624</v>
      </c>
      <c r="AA654" s="223" t="s">
        <v>2624</v>
      </c>
      <c r="AB654" s="223" t="s">
        <v>2624</v>
      </c>
      <c r="AC654" s="223" t="s">
        <v>2624</v>
      </c>
      <c r="AD654" s="223" t="s">
        <v>2624</v>
      </c>
      <c r="AE654" s="223" t="s">
        <v>2624</v>
      </c>
      <c r="AF654" s="223" t="s">
        <v>2624</v>
      </c>
      <c r="AG654" s="223" t="s">
        <v>2624</v>
      </c>
      <c r="AH654" s="223" t="s">
        <v>2624</v>
      </c>
      <c r="AI654" s="223" t="s">
        <v>2624</v>
      </c>
      <c r="AJ654" s="223" t="s">
        <v>2624</v>
      </c>
      <c r="AK654" s="223" t="s">
        <v>2624</v>
      </c>
      <c r="AL654" s="223" t="s">
        <v>2624</v>
      </c>
      <c r="AM654" s="223" t="s">
        <v>2624</v>
      </c>
      <c r="AN654" s="223" t="s">
        <v>2624</v>
      </c>
      <c r="AO654" s="223" t="s">
        <v>2624</v>
      </c>
      <c r="AP654" s="223" t="s">
        <v>2624</v>
      </c>
      <c r="AQ654" s="223" t="s">
        <v>2624</v>
      </c>
      <c r="AR654" s="223" t="s">
        <v>2624</v>
      </c>
      <c r="AS654" s="223" t="s">
        <v>2624</v>
      </c>
      <c r="AT654" s="223" t="s">
        <v>2624</v>
      </c>
      <c r="AU654" s="223" t="s">
        <v>2624</v>
      </c>
    </row>
    <row r="655" spans="2:47" ht="52.5" hidden="1">
      <c r="B655" s="215" t="s">
        <v>4649</v>
      </c>
      <c r="C655" s="216" t="s">
        <v>4650</v>
      </c>
      <c r="D655" s="216" t="s">
        <v>2783</v>
      </c>
      <c r="E655" s="216" t="s">
        <v>2784</v>
      </c>
      <c r="F655" s="216" t="s">
        <v>3166</v>
      </c>
      <c r="G655" s="216" t="s">
        <v>4651</v>
      </c>
      <c r="H655" s="216" t="s">
        <v>2619</v>
      </c>
      <c r="I655" s="216" t="s">
        <v>2623</v>
      </c>
      <c r="J655" s="217">
        <v>54503</v>
      </c>
      <c r="K655" s="217">
        <v>58536</v>
      </c>
      <c r="L655" s="217">
        <v>64087</v>
      </c>
      <c r="M655" s="217">
        <v>68529</v>
      </c>
      <c r="N655" s="217">
        <v>73559</v>
      </c>
      <c r="O655" s="217">
        <v>78096</v>
      </c>
      <c r="P655" s="217">
        <v>81226</v>
      </c>
      <c r="Q655" s="217">
        <v>82681</v>
      </c>
      <c r="R655" s="217">
        <v>89055</v>
      </c>
      <c r="S655" s="217">
        <v>94509</v>
      </c>
      <c r="T655" s="218">
        <v>97316</v>
      </c>
      <c r="U655" s="218">
        <v>101084</v>
      </c>
      <c r="V655" s="218">
        <v>107098</v>
      </c>
      <c r="W655" s="218">
        <v>114543</v>
      </c>
      <c r="X655" s="218">
        <v>122226</v>
      </c>
      <c r="Y655" s="219" t="s">
        <v>2624</v>
      </c>
      <c r="Z655" s="219" t="s">
        <v>2624</v>
      </c>
      <c r="AA655" s="219" t="s">
        <v>2624</v>
      </c>
      <c r="AB655" s="219" t="s">
        <v>2624</v>
      </c>
      <c r="AC655" s="219" t="s">
        <v>2624</v>
      </c>
      <c r="AD655" s="219" t="s">
        <v>2624</v>
      </c>
      <c r="AE655" s="219" t="s">
        <v>2624</v>
      </c>
      <c r="AF655" s="219" t="s">
        <v>2624</v>
      </c>
      <c r="AG655" s="219" t="s">
        <v>2624</v>
      </c>
      <c r="AH655" s="219" t="s">
        <v>2624</v>
      </c>
      <c r="AI655" s="219" t="s">
        <v>2624</v>
      </c>
      <c r="AJ655" s="219" t="s">
        <v>2624</v>
      </c>
      <c r="AK655" s="219" t="s">
        <v>2624</v>
      </c>
      <c r="AL655" s="219" t="s">
        <v>2624</v>
      </c>
      <c r="AM655" s="219" t="s">
        <v>2624</v>
      </c>
      <c r="AN655" s="219" t="s">
        <v>2624</v>
      </c>
      <c r="AO655" s="219" t="s">
        <v>2624</v>
      </c>
      <c r="AP655" s="219" t="s">
        <v>2624</v>
      </c>
      <c r="AQ655" s="219" t="s">
        <v>2624</v>
      </c>
      <c r="AR655" s="219" t="s">
        <v>2624</v>
      </c>
      <c r="AS655" s="219" t="s">
        <v>2624</v>
      </c>
      <c r="AT655" s="219" t="s">
        <v>2624</v>
      </c>
      <c r="AU655" s="219" t="s">
        <v>2624</v>
      </c>
    </row>
    <row r="656" spans="2:47" ht="52.5" hidden="1">
      <c r="B656" s="220" t="s">
        <v>4652</v>
      </c>
      <c r="C656" s="221" t="s">
        <v>4653</v>
      </c>
      <c r="D656" s="221" t="s">
        <v>2834</v>
      </c>
      <c r="E656" s="221" t="s">
        <v>2809</v>
      </c>
      <c r="F656" s="221" t="s">
        <v>3166</v>
      </c>
      <c r="G656" s="221" t="s">
        <v>4654</v>
      </c>
      <c r="H656" s="221" t="s">
        <v>2619</v>
      </c>
      <c r="I656" s="221" t="s">
        <v>2623</v>
      </c>
      <c r="J656" s="222">
        <v>49780</v>
      </c>
      <c r="K656" s="222">
        <v>55600</v>
      </c>
      <c r="L656" s="222">
        <v>56670</v>
      </c>
      <c r="M656" s="222">
        <v>59040</v>
      </c>
      <c r="N656" s="222">
        <v>65040.000000000007</v>
      </c>
      <c r="O656" s="222">
        <v>70990</v>
      </c>
      <c r="P656" s="222">
        <v>69700</v>
      </c>
      <c r="Q656" s="222">
        <v>70050</v>
      </c>
      <c r="R656" s="222">
        <v>77850</v>
      </c>
      <c r="S656" s="222">
        <v>72820</v>
      </c>
      <c r="T656" s="218">
        <v>76180</v>
      </c>
      <c r="U656" s="218">
        <v>84650</v>
      </c>
      <c r="V656" s="218">
        <v>94280</v>
      </c>
      <c r="W656" s="218">
        <v>102300</v>
      </c>
      <c r="X656" s="218">
        <v>107500</v>
      </c>
      <c r="Y656" s="223" t="s">
        <v>2624</v>
      </c>
      <c r="Z656" s="223" t="s">
        <v>2624</v>
      </c>
      <c r="AA656" s="223" t="s">
        <v>2624</v>
      </c>
      <c r="AB656" s="223" t="s">
        <v>2624</v>
      </c>
      <c r="AC656" s="223" t="s">
        <v>2624</v>
      </c>
      <c r="AD656" s="223" t="s">
        <v>2624</v>
      </c>
      <c r="AE656" s="223" t="s">
        <v>2624</v>
      </c>
      <c r="AF656" s="223" t="s">
        <v>2624</v>
      </c>
      <c r="AG656" s="223" t="s">
        <v>2624</v>
      </c>
      <c r="AH656" s="223" t="s">
        <v>2624</v>
      </c>
      <c r="AI656" s="223" t="s">
        <v>2624</v>
      </c>
      <c r="AJ656" s="223" t="s">
        <v>2624</v>
      </c>
      <c r="AK656" s="223" t="s">
        <v>2624</v>
      </c>
      <c r="AL656" s="223" t="s">
        <v>2624</v>
      </c>
      <c r="AM656" s="223" t="s">
        <v>2624</v>
      </c>
      <c r="AN656" s="223" t="s">
        <v>2624</v>
      </c>
      <c r="AO656" s="223" t="s">
        <v>2624</v>
      </c>
      <c r="AP656" s="223" t="s">
        <v>2624</v>
      </c>
      <c r="AQ656" s="223" t="s">
        <v>2624</v>
      </c>
      <c r="AR656" s="223" t="s">
        <v>2624</v>
      </c>
      <c r="AS656" s="223" t="s">
        <v>2624</v>
      </c>
      <c r="AT656" s="223" t="s">
        <v>2624</v>
      </c>
      <c r="AU656" s="223" t="s">
        <v>2624</v>
      </c>
    </row>
    <row r="657" spans="2:47" ht="63" hidden="1">
      <c r="B657" s="215" t="s">
        <v>4655</v>
      </c>
      <c r="C657" s="216" t="s">
        <v>4656</v>
      </c>
      <c r="D657" s="216" t="s">
        <v>2619</v>
      </c>
      <c r="E657" s="216" t="s">
        <v>2816</v>
      </c>
      <c r="F657" s="216" t="s">
        <v>2921</v>
      </c>
      <c r="G657" s="216" t="s">
        <v>4657</v>
      </c>
      <c r="H657" s="216" t="s">
        <v>3809</v>
      </c>
      <c r="I657" s="216" t="s">
        <v>2623</v>
      </c>
      <c r="J657" s="219">
        <v>54680.800000000003</v>
      </c>
      <c r="K657" s="219">
        <v>57290.400000000001</v>
      </c>
      <c r="L657" s="219">
        <v>58935.1</v>
      </c>
      <c r="M657" s="219">
        <v>61295.5</v>
      </c>
      <c r="N657" s="219">
        <v>63658.7</v>
      </c>
      <c r="O657" s="219">
        <v>66355.8</v>
      </c>
      <c r="P657" s="219">
        <v>68892.5</v>
      </c>
      <c r="Q657" s="219">
        <v>70513.7</v>
      </c>
      <c r="R657" s="217">
        <v>72855</v>
      </c>
      <c r="S657" s="217">
        <v>74112</v>
      </c>
      <c r="T657" s="218">
        <v>74849</v>
      </c>
      <c r="U657" s="218">
        <v>75238</v>
      </c>
      <c r="V657" s="218">
        <v>76091</v>
      </c>
      <c r="W657" s="218">
        <v>76535</v>
      </c>
      <c r="X657" s="218">
        <v>77210</v>
      </c>
      <c r="Y657" s="219" t="s">
        <v>2624</v>
      </c>
      <c r="Z657" s="219" t="s">
        <v>2624</v>
      </c>
      <c r="AA657" s="219" t="s">
        <v>2624</v>
      </c>
      <c r="AB657" s="219" t="s">
        <v>2624</v>
      </c>
      <c r="AC657" s="219" t="s">
        <v>2624</v>
      </c>
      <c r="AD657" s="219" t="s">
        <v>2624</v>
      </c>
      <c r="AE657" s="219" t="s">
        <v>2624</v>
      </c>
      <c r="AF657" s="219" t="s">
        <v>2624</v>
      </c>
      <c r="AG657" s="219" t="s">
        <v>2624</v>
      </c>
      <c r="AH657" s="219" t="s">
        <v>2624</v>
      </c>
      <c r="AI657" s="219" t="s">
        <v>2624</v>
      </c>
      <c r="AJ657" s="219" t="s">
        <v>2624</v>
      </c>
      <c r="AK657" s="219" t="s">
        <v>2624</v>
      </c>
      <c r="AL657" s="219" t="s">
        <v>2624</v>
      </c>
      <c r="AM657" s="219" t="s">
        <v>2624</v>
      </c>
      <c r="AN657" s="219" t="s">
        <v>2624</v>
      </c>
      <c r="AO657" s="219" t="s">
        <v>2624</v>
      </c>
      <c r="AP657" s="219" t="s">
        <v>2624</v>
      </c>
      <c r="AQ657" s="219" t="s">
        <v>2624</v>
      </c>
      <c r="AR657" s="219" t="s">
        <v>2624</v>
      </c>
      <c r="AS657" s="219" t="s">
        <v>2624</v>
      </c>
      <c r="AT657" s="219" t="s">
        <v>2624</v>
      </c>
      <c r="AU657" s="219" t="s">
        <v>2624</v>
      </c>
    </row>
    <row r="658" spans="2:47" ht="63" hidden="1">
      <c r="B658" s="220" t="s">
        <v>4658</v>
      </c>
      <c r="C658" s="221" t="s">
        <v>4659</v>
      </c>
      <c r="D658" s="221" t="s">
        <v>2619</v>
      </c>
      <c r="E658" s="221" t="s">
        <v>2619</v>
      </c>
      <c r="F658" s="221" t="s">
        <v>2925</v>
      </c>
      <c r="G658" s="221" t="s">
        <v>4660</v>
      </c>
      <c r="H658" s="221" t="s">
        <v>3809</v>
      </c>
      <c r="I658" s="221" t="s">
        <v>2623</v>
      </c>
      <c r="J658" s="223">
        <v>1.97</v>
      </c>
      <c r="K658" s="223">
        <v>4.7720000000000002</v>
      </c>
      <c r="L658" s="223">
        <v>2.871</v>
      </c>
      <c r="M658" s="223">
        <v>4.0049999999999999</v>
      </c>
      <c r="N658" s="223">
        <v>3.855</v>
      </c>
      <c r="O658" s="223">
        <v>4.2370000000000001</v>
      </c>
      <c r="P658" s="223">
        <v>3.823</v>
      </c>
      <c r="Q658" s="222">
        <v>2.4</v>
      </c>
      <c r="R658" s="222">
        <v>3.3</v>
      </c>
      <c r="S658" s="222">
        <v>1.7</v>
      </c>
      <c r="T658" s="218">
        <v>1</v>
      </c>
      <c r="U658" s="218">
        <v>0.5</v>
      </c>
      <c r="V658" s="218">
        <v>1.1000000000000001</v>
      </c>
      <c r="W658" s="218">
        <v>0.6</v>
      </c>
      <c r="X658" s="218">
        <v>0.9</v>
      </c>
      <c r="Y658" s="223" t="s">
        <v>2624</v>
      </c>
      <c r="Z658" s="223" t="s">
        <v>2624</v>
      </c>
      <c r="AA658" s="223" t="s">
        <v>2624</v>
      </c>
      <c r="AB658" s="223" t="s">
        <v>2624</v>
      </c>
      <c r="AC658" s="223" t="s">
        <v>2624</v>
      </c>
      <c r="AD658" s="223" t="s">
        <v>2624</v>
      </c>
      <c r="AE658" s="223" t="s">
        <v>2624</v>
      </c>
      <c r="AF658" s="223" t="s">
        <v>2624</v>
      </c>
      <c r="AG658" s="223" t="s">
        <v>2624</v>
      </c>
      <c r="AH658" s="223" t="s">
        <v>2624</v>
      </c>
      <c r="AI658" s="223" t="s">
        <v>2624</v>
      </c>
      <c r="AJ658" s="223" t="s">
        <v>2624</v>
      </c>
      <c r="AK658" s="223" t="s">
        <v>2624</v>
      </c>
      <c r="AL658" s="223" t="s">
        <v>2624</v>
      </c>
      <c r="AM658" s="223" t="s">
        <v>2624</v>
      </c>
      <c r="AN658" s="223" t="s">
        <v>2624</v>
      </c>
      <c r="AO658" s="223" t="s">
        <v>2624</v>
      </c>
      <c r="AP658" s="223" t="s">
        <v>2624</v>
      </c>
      <c r="AQ658" s="223" t="s">
        <v>2624</v>
      </c>
      <c r="AR658" s="223" t="s">
        <v>2624</v>
      </c>
      <c r="AS658" s="223" t="s">
        <v>2624</v>
      </c>
      <c r="AT658" s="223" t="s">
        <v>2624</v>
      </c>
      <c r="AU658" s="223" t="s">
        <v>2624</v>
      </c>
    </row>
    <row r="659" spans="2:47" ht="63" hidden="1">
      <c r="B659" s="215" t="s">
        <v>4661</v>
      </c>
      <c r="C659" s="216" t="s">
        <v>4662</v>
      </c>
      <c r="D659" s="216" t="s">
        <v>2619</v>
      </c>
      <c r="E659" s="216" t="s">
        <v>2619</v>
      </c>
      <c r="F659" s="216" t="s">
        <v>2636</v>
      </c>
      <c r="G659" s="216" t="s">
        <v>4663</v>
      </c>
      <c r="H659" s="216" t="s">
        <v>3809</v>
      </c>
      <c r="I659" s="216" t="s">
        <v>2623</v>
      </c>
      <c r="J659" s="219">
        <v>109.1</v>
      </c>
      <c r="K659" s="219">
        <v>113.3</v>
      </c>
      <c r="L659" s="219">
        <v>115.6</v>
      </c>
      <c r="M659" s="219">
        <v>119.5</v>
      </c>
      <c r="N659" s="219">
        <v>123.6</v>
      </c>
      <c r="O659" s="219">
        <v>128.4</v>
      </c>
      <c r="P659" s="219">
        <v>133</v>
      </c>
      <c r="Q659" s="217">
        <v>136</v>
      </c>
      <c r="R659" s="217">
        <v>141</v>
      </c>
      <c r="S659" s="217">
        <v>143</v>
      </c>
      <c r="T659" s="218">
        <v>145</v>
      </c>
      <c r="U659" s="218">
        <v>145</v>
      </c>
      <c r="V659" s="218">
        <v>147</v>
      </c>
      <c r="W659" s="218">
        <v>148</v>
      </c>
      <c r="X659" s="218">
        <v>150</v>
      </c>
      <c r="Y659" s="219" t="s">
        <v>2624</v>
      </c>
      <c r="Z659" s="219" t="s">
        <v>2624</v>
      </c>
      <c r="AA659" s="219" t="s">
        <v>2624</v>
      </c>
      <c r="AB659" s="219" t="s">
        <v>2624</v>
      </c>
      <c r="AC659" s="219" t="s">
        <v>2624</v>
      </c>
      <c r="AD659" s="219" t="s">
        <v>2624</v>
      </c>
      <c r="AE659" s="219" t="s">
        <v>2624</v>
      </c>
      <c r="AF659" s="219" t="s">
        <v>2624</v>
      </c>
      <c r="AG659" s="219" t="s">
        <v>2624</v>
      </c>
      <c r="AH659" s="219" t="s">
        <v>2624</v>
      </c>
      <c r="AI659" s="219" t="s">
        <v>2624</v>
      </c>
      <c r="AJ659" s="219" t="s">
        <v>2624</v>
      </c>
      <c r="AK659" s="219" t="s">
        <v>2624</v>
      </c>
      <c r="AL659" s="219" t="s">
        <v>2624</v>
      </c>
      <c r="AM659" s="219" t="s">
        <v>2624</v>
      </c>
      <c r="AN659" s="219" t="s">
        <v>2624</v>
      </c>
      <c r="AO659" s="219" t="s">
        <v>2624</v>
      </c>
      <c r="AP659" s="219" t="s">
        <v>2624</v>
      </c>
      <c r="AQ659" s="219" t="s">
        <v>2624</v>
      </c>
      <c r="AR659" s="219" t="s">
        <v>2624</v>
      </c>
      <c r="AS659" s="219" t="s">
        <v>2624</v>
      </c>
      <c r="AT659" s="219" t="s">
        <v>2624</v>
      </c>
      <c r="AU659" s="219" t="s">
        <v>2624</v>
      </c>
    </row>
    <row r="660" spans="2:47" ht="63" hidden="1">
      <c r="B660" s="220" t="s">
        <v>4664</v>
      </c>
      <c r="C660" s="221" t="s">
        <v>4665</v>
      </c>
      <c r="D660" s="221" t="s">
        <v>2619</v>
      </c>
      <c r="E660" s="221" t="s">
        <v>2619</v>
      </c>
      <c r="F660" s="221" t="s">
        <v>2636</v>
      </c>
      <c r="G660" s="221" t="s">
        <v>4666</v>
      </c>
      <c r="H660" s="221" t="s">
        <v>3809</v>
      </c>
      <c r="I660" s="221" t="s">
        <v>2623</v>
      </c>
      <c r="J660" s="223">
        <v>112.196</v>
      </c>
      <c r="K660" s="223">
        <v>113.11799999999999</v>
      </c>
      <c r="L660" s="223">
        <v>98.129000000000005</v>
      </c>
      <c r="M660" s="223">
        <v>98.709000000000003</v>
      </c>
      <c r="N660" s="223">
        <v>101.89</v>
      </c>
      <c r="O660" s="223">
        <v>122.468</v>
      </c>
      <c r="P660" s="223">
        <v>124.97199999999999</v>
      </c>
      <c r="Q660" s="222">
        <v>129.6</v>
      </c>
      <c r="R660" s="222">
        <v>131</v>
      </c>
      <c r="S660" s="222">
        <v>131.6</v>
      </c>
      <c r="T660" s="218">
        <v>132.30000000000001</v>
      </c>
      <c r="U660" s="218">
        <v>132.19999999999999</v>
      </c>
      <c r="V660" s="218">
        <v>134.6</v>
      </c>
      <c r="W660" s="218">
        <v>136.4</v>
      </c>
      <c r="X660" s="223" t="s">
        <v>2624</v>
      </c>
      <c r="Y660" s="223" t="s">
        <v>2624</v>
      </c>
      <c r="Z660" s="223" t="s">
        <v>2624</v>
      </c>
      <c r="AA660" s="223" t="s">
        <v>2624</v>
      </c>
      <c r="AB660" s="223" t="s">
        <v>2624</v>
      </c>
      <c r="AC660" s="223" t="s">
        <v>2624</v>
      </c>
      <c r="AD660" s="223" t="s">
        <v>2624</v>
      </c>
      <c r="AE660" s="223" t="s">
        <v>2624</v>
      </c>
      <c r="AF660" s="223" t="s">
        <v>2624</v>
      </c>
      <c r="AG660" s="223" t="s">
        <v>2624</v>
      </c>
      <c r="AH660" s="223" t="s">
        <v>2624</v>
      </c>
      <c r="AI660" s="223" t="s">
        <v>2624</v>
      </c>
      <c r="AJ660" s="223" t="s">
        <v>2624</v>
      </c>
      <c r="AK660" s="223" t="s">
        <v>2624</v>
      </c>
      <c r="AL660" s="223" t="s">
        <v>2624</v>
      </c>
      <c r="AM660" s="223" t="s">
        <v>2624</v>
      </c>
      <c r="AN660" s="223" t="s">
        <v>2624</v>
      </c>
      <c r="AO660" s="223" t="s">
        <v>2624</v>
      </c>
      <c r="AP660" s="223" t="s">
        <v>2624</v>
      </c>
      <c r="AQ660" s="223" t="s">
        <v>2624</v>
      </c>
      <c r="AR660" s="223" t="s">
        <v>2624</v>
      </c>
      <c r="AS660" s="223" t="s">
        <v>2624</v>
      </c>
      <c r="AT660" s="223" t="s">
        <v>2624</v>
      </c>
      <c r="AU660" s="223" t="s">
        <v>2624</v>
      </c>
    </row>
    <row r="661" spans="2:47" ht="31.5" hidden="1">
      <c r="B661" s="215" t="s">
        <v>4667</v>
      </c>
      <c r="C661" s="216" t="s">
        <v>4668</v>
      </c>
      <c r="D661" s="216" t="s">
        <v>2619</v>
      </c>
      <c r="E661" s="216" t="s">
        <v>2619</v>
      </c>
      <c r="F661" s="216" t="s">
        <v>2636</v>
      </c>
      <c r="G661" s="216" t="s">
        <v>4669</v>
      </c>
      <c r="H661" s="216" t="s">
        <v>2619</v>
      </c>
      <c r="I661" s="216" t="s">
        <v>2623</v>
      </c>
      <c r="J661" s="219">
        <v>1.0369999999999999</v>
      </c>
      <c r="K661" s="219">
        <v>1.0429999999999999</v>
      </c>
      <c r="L661" s="219">
        <v>1.0509999999999999</v>
      </c>
      <c r="M661" s="219">
        <v>1.0389999999999999</v>
      </c>
      <c r="N661" s="219">
        <v>1.046</v>
      </c>
      <c r="O661" s="219">
        <v>1.0680000000000001</v>
      </c>
      <c r="P661" s="219">
        <v>1.0640000000000001</v>
      </c>
      <c r="Q661" s="217">
        <v>1</v>
      </c>
      <c r="R661" s="217">
        <v>1.1000000000000001</v>
      </c>
      <c r="S661" s="217">
        <v>1.1000000000000001</v>
      </c>
      <c r="T661" s="218">
        <v>1.1000000000000001</v>
      </c>
      <c r="U661" s="218">
        <v>1.1000000000000001</v>
      </c>
      <c r="V661" s="218">
        <v>1.1000000000000001</v>
      </c>
      <c r="W661" s="218">
        <v>1.1000000000000001</v>
      </c>
      <c r="X661" s="219" t="s">
        <v>2624</v>
      </c>
      <c r="Y661" s="219" t="s">
        <v>2624</v>
      </c>
      <c r="Z661" s="219" t="s">
        <v>2624</v>
      </c>
      <c r="AA661" s="219" t="s">
        <v>2624</v>
      </c>
      <c r="AB661" s="219" t="s">
        <v>2624</v>
      </c>
      <c r="AC661" s="219" t="s">
        <v>2624</v>
      </c>
      <c r="AD661" s="219" t="s">
        <v>2624</v>
      </c>
      <c r="AE661" s="219" t="s">
        <v>2624</v>
      </c>
      <c r="AF661" s="219" t="s">
        <v>2624</v>
      </c>
      <c r="AG661" s="219" t="s">
        <v>2624</v>
      </c>
      <c r="AH661" s="219" t="s">
        <v>2624</v>
      </c>
      <c r="AI661" s="219" t="s">
        <v>2624</v>
      </c>
      <c r="AJ661" s="219" t="s">
        <v>2624</v>
      </c>
      <c r="AK661" s="219" t="s">
        <v>2624</v>
      </c>
      <c r="AL661" s="219" t="s">
        <v>2624</v>
      </c>
      <c r="AM661" s="219" t="s">
        <v>2624</v>
      </c>
      <c r="AN661" s="219" t="s">
        <v>2624</v>
      </c>
      <c r="AO661" s="219" t="s">
        <v>2624</v>
      </c>
      <c r="AP661" s="219" t="s">
        <v>2624</v>
      </c>
      <c r="AQ661" s="219" t="s">
        <v>2624</v>
      </c>
      <c r="AR661" s="219" t="s">
        <v>2624</v>
      </c>
      <c r="AS661" s="219" t="s">
        <v>2624</v>
      </c>
      <c r="AT661" s="219" t="s">
        <v>2624</v>
      </c>
      <c r="AU661" s="219" t="s">
        <v>2624</v>
      </c>
    </row>
    <row r="662" spans="2:47" ht="241.5" hidden="1">
      <c r="B662" s="220" t="s">
        <v>4670</v>
      </c>
      <c r="C662" s="221" t="s">
        <v>4671</v>
      </c>
      <c r="D662" s="221" t="s">
        <v>2619</v>
      </c>
      <c r="E662" s="221" t="s">
        <v>2619</v>
      </c>
      <c r="F662" s="221" t="s">
        <v>2636</v>
      </c>
      <c r="G662" s="221" t="s">
        <v>4672</v>
      </c>
      <c r="H662" s="221" t="s">
        <v>4673</v>
      </c>
      <c r="I662" s="221" t="s">
        <v>2623</v>
      </c>
      <c r="J662" s="222">
        <v>2</v>
      </c>
      <c r="K662" s="222">
        <v>2.5</v>
      </c>
      <c r="L662" s="222">
        <v>5.4</v>
      </c>
      <c r="M662" s="222">
        <v>3.7</v>
      </c>
      <c r="N662" s="222">
        <v>0.9</v>
      </c>
      <c r="O662" s="222">
        <v>1.3</v>
      </c>
      <c r="P662" s="222">
        <v>-3.2</v>
      </c>
      <c r="Q662" s="222">
        <v>2.7</v>
      </c>
      <c r="R662" s="222">
        <v>-6.4</v>
      </c>
      <c r="S662" s="222">
        <v>-1.7</v>
      </c>
      <c r="T662" s="218">
        <v>0.1</v>
      </c>
      <c r="U662" s="218">
        <v>1.9</v>
      </c>
      <c r="V662" s="218">
        <v>2.6</v>
      </c>
      <c r="W662" s="218">
        <v>2.5</v>
      </c>
      <c r="X662" s="218">
        <v>2.4</v>
      </c>
      <c r="Y662" s="218">
        <v>2.8</v>
      </c>
      <c r="Z662" s="218">
        <v>2.5</v>
      </c>
      <c r="AA662" s="218">
        <v>2.2999999999999998</v>
      </c>
      <c r="AB662" s="218">
        <v>2.2000000000000002</v>
      </c>
      <c r="AC662" s="218">
        <v>2.1</v>
      </c>
      <c r="AD662" s="223" t="s">
        <v>2624</v>
      </c>
      <c r="AE662" s="223" t="s">
        <v>2624</v>
      </c>
      <c r="AF662" s="223" t="s">
        <v>2624</v>
      </c>
      <c r="AG662" s="223" t="s">
        <v>2624</v>
      </c>
      <c r="AH662" s="223" t="s">
        <v>2624</v>
      </c>
      <c r="AI662" s="223" t="s">
        <v>2624</v>
      </c>
      <c r="AJ662" s="223" t="s">
        <v>2624</v>
      </c>
      <c r="AK662" s="223" t="s">
        <v>2624</v>
      </c>
      <c r="AL662" s="223" t="s">
        <v>2624</v>
      </c>
      <c r="AM662" s="223" t="s">
        <v>2624</v>
      </c>
      <c r="AN662" s="223" t="s">
        <v>2624</v>
      </c>
      <c r="AO662" s="223" t="s">
        <v>2624</v>
      </c>
      <c r="AP662" s="223" t="s">
        <v>2624</v>
      </c>
      <c r="AQ662" s="223" t="s">
        <v>2624</v>
      </c>
      <c r="AR662" s="223" t="s">
        <v>2624</v>
      </c>
      <c r="AS662" s="223" t="s">
        <v>2624</v>
      </c>
      <c r="AT662" s="223" t="s">
        <v>2624</v>
      </c>
      <c r="AU662" s="223" t="s">
        <v>2624</v>
      </c>
    </row>
    <row r="663" spans="2:47" ht="241.5" hidden="1">
      <c r="B663" s="215" t="s">
        <v>4674</v>
      </c>
      <c r="C663" s="216" t="s">
        <v>4675</v>
      </c>
      <c r="D663" s="216" t="s">
        <v>2834</v>
      </c>
      <c r="E663" s="216" t="s">
        <v>2784</v>
      </c>
      <c r="F663" s="216" t="s">
        <v>2636</v>
      </c>
      <c r="G663" s="216" t="s">
        <v>4672</v>
      </c>
      <c r="H663" s="216" t="s">
        <v>4673</v>
      </c>
      <c r="I663" s="216" t="s">
        <v>2623</v>
      </c>
      <c r="J663" s="217">
        <v>63.831000000000003</v>
      </c>
      <c r="K663" s="217">
        <v>68.706000000000003</v>
      </c>
      <c r="L663" s="217">
        <v>68.001999999999995</v>
      </c>
      <c r="M663" s="217">
        <v>69.492000000000004</v>
      </c>
      <c r="N663" s="217">
        <v>73.2</v>
      </c>
      <c r="O663" s="217">
        <v>77.185000000000002</v>
      </c>
      <c r="P663" s="217">
        <v>70.94</v>
      </c>
      <c r="Q663" s="217">
        <v>72.709000000000003</v>
      </c>
      <c r="R663" s="217">
        <v>71.888000000000005</v>
      </c>
      <c r="S663" s="217">
        <v>65.471000000000004</v>
      </c>
      <c r="T663" s="218">
        <v>68.167000000000002</v>
      </c>
      <c r="U663" s="218">
        <v>74.799000000000007</v>
      </c>
      <c r="V663" s="218">
        <v>81.198999999999998</v>
      </c>
      <c r="W663" s="218">
        <v>85.248999999999995</v>
      </c>
      <c r="X663" s="218">
        <v>86.951000000000008</v>
      </c>
      <c r="Y663" s="218">
        <v>92.632999999999996</v>
      </c>
      <c r="Z663" s="218">
        <v>98.728000000000009</v>
      </c>
      <c r="AA663" s="218">
        <v>105.22</v>
      </c>
      <c r="AB663" s="218">
        <v>112.184</v>
      </c>
      <c r="AC663" s="218">
        <v>119.625</v>
      </c>
      <c r="AD663" s="219" t="s">
        <v>2624</v>
      </c>
      <c r="AE663" s="219" t="s">
        <v>2624</v>
      </c>
      <c r="AF663" s="219" t="s">
        <v>2624</v>
      </c>
      <c r="AG663" s="219" t="s">
        <v>2624</v>
      </c>
      <c r="AH663" s="219" t="s">
        <v>2624</v>
      </c>
      <c r="AI663" s="219" t="s">
        <v>2624</v>
      </c>
      <c r="AJ663" s="219" t="s">
        <v>2624</v>
      </c>
      <c r="AK663" s="219" t="s">
        <v>2624</v>
      </c>
      <c r="AL663" s="219" t="s">
        <v>2624</v>
      </c>
      <c r="AM663" s="219" t="s">
        <v>2624</v>
      </c>
      <c r="AN663" s="219" t="s">
        <v>2624</v>
      </c>
      <c r="AO663" s="219" t="s">
        <v>2624</v>
      </c>
      <c r="AP663" s="219" t="s">
        <v>2624</v>
      </c>
      <c r="AQ663" s="219" t="s">
        <v>2624</v>
      </c>
      <c r="AR663" s="219" t="s">
        <v>2624</v>
      </c>
      <c r="AS663" s="219" t="s">
        <v>2624</v>
      </c>
      <c r="AT663" s="219" t="s">
        <v>2624</v>
      </c>
      <c r="AU663" s="219" t="s">
        <v>2624</v>
      </c>
    </row>
    <row r="664" spans="2:47" ht="241.5" hidden="1">
      <c r="B664" s="220" t="s">
        <v>4676</v>
      </c>
      <c r="C664" s="221" t="s">
        <v>4677</v>
      </c>
      <c r="D664" s="221" t="s">
        <v>2834</v>
      </c>
      <c r="E664" s="221" t="s">
        <v>2784</v>
      </c>
      <c r="F664" s="221" t="s">
        <v>2636</v>
      </c>
      <c r="G664" s="221" t="s">
        <v>4672</v>
      </c>
      <c r="H664" s="221" t="s">
        <v>4673</v>
      </c>
      <c r="I664" s="221" t="s">
        <v>2623</v>
      </c>
      <c r="J664" s="222">
        <v>56.381</v>
      </c>
      <c r="K664" s="222">
        <v>57.803000000000004</v>
      </c>
      <c r="L664" s="222">
        <v>60.913000000000004</v>
      </c>
      <c r="M664" s="222">
        <v>63.190000000000005</v>
      </c>
      <c r="N664" s="222">
        <v>63.753</v>
      </c>
      <c r="O664" s="222">
        <v>64.599999999999994</v>
      </c>
      <c r="P664" s="222">
        <v>62.548999999999999</v>
      </c>
      <c r="Q664" s="222">
        <v>64.242000000000004</v>
      </c>
      <c r="R664" s="222">
        <v>60.137999999999998</v>
      </c>
      <c r="S664" s="222">
        <v>59.134</v>
      </c>
      <c r="T664" s="218">
        <v>59.167000000000002</v>
      </c>
      <c r="U664" s="218">
        <v>60.305</v>
      </c>
      <c r="V664" s="218">
        <v>61.878999999999998</v>
      </c>
      <c r="W664" s="218">
        <v>63.427</v>
      </c>
      <c r="X664" s="218">
        <v>64.968000000000004</v>
      </c>
      <c r="Y664" s="218">
        <v>66.787000000000006</v>
      </c>
      <c r="Z664" s="218">
        <v>68.475999999999999</v>
      </c>
      <c r="AA664" s="218">
        <v>70.070999999999998</v>
      </c>
      <c r="AB664" s="218">
        <v>71.603999999999999</v>
      </c>
      <c r="AC664" s="218">
        <v>73.099000000000004</v>
      </c>
      <c r="AD664" s="223" t="s">
        <v>2624</v>
      </c>
      <c r="AE664" s="223" t="s">
        <v>2624</v>
      </c>
      <c r="AF664" s="223" t="s">
        <v>2624</v>
      </c>
      <c r="AG664" s="223" t="s">
        <v>2624</v>
      </c>
      <c r="AH664" s="223" t="s">
        <v>2624</v>
      </c>
      <c r="AI664" s="223" t="s">
        <v>2624</v>
      </c>
      <c r="AJ664" s="223" t="s">
        <v>2624</v>
      </c>
      <c r="AK664" s="223" t="s">
        <v>2624</v>
      </c>
      <c r="AL664" s="223" t="s">
        <v>2624</v>
      </c>
      <c r="AM664" s="223" t="s">
        <v>2624</v>
      </c>
      <c r="AN664" s="223" t="s">
        <v>2624</v>
      </c>
      <c r="AO664" s="223" t="s">
        <v>2624</v>
      </c>
      <c r="AP664" s="223" t="s">
        <v>2624</v>
      </c>
      <c r="AQ664" s="223" t="s">
        <v>2624</v>
      </c>
      <c r="AR664" s="223" t="s">
        <v>2624</v>
      </c>
      <c r="AS664" s="223" t="s">
        <v>2624</v>
      </c>
      <c r="AT664" s="223" t="s">
        <v>2624</v>
      </c>
      <c r="AU664" s="223" t="s">
        <v>2624</v>
      </c>
    </row>
    <row r="665" spans="2:47" ht="147" hidden="1">
      <c r="B665" s="215" t="s">
        <v>4678</v>
      </c>
      <c r="C665" s="216" t="s">
        <v>4679</v>
      </c>
      <c r="D665" s="216" t="s">
        <v>2834</v>
      </c>
      <c r="E665" s="216" t="s">
        <v>2784</v>
      </c>
      <c r="F665" s="216" t="s">
        <v>2869</v>
      </c>
      <c r="G665" s="216" t="s">
        <v>4680</v>
      </c>
      <c r="H665" s="216" t="s">
        <v>2871</v>
      </c>
      <c r="I665" s="216" t="s">
        <v>2623</v>
      </c>
      <c r="J665" s="217">
        <v>0</v>
      </c>
      <c r="K665" s="217">
        <v>0</v>
      </c>
      <c r="L665" s="217">
        <v>0</v>
      </c>
      <c r="M665" s="217">
        <v>0</v>
      </c>
      <c r="N665" s="217">
        <v>0</v>
      </c>
      <c r="O665" s="217">
        <v>0</v>
      </c>
      <c r="P665" s="217">
        <v>0</v>
      </c>
      <c r="Q665" s="217">
        <v>0</v>
      </c>
      <c r="R665" s="217">
        <v>0</v>
      </c>
      <c r="S665" s="217">
        <v>0</v>
      </c>
      <c r="T665" s="218">
        <v>12</v>
      </c>
      <c r="U665" s="218">
        <v>22</v>
      </c>
      <c r="V665" s="218">
        <v>29</v>
      </c>
      <c r="W665" s="218">
        <v>32.5</v>
      </c>
      <c r="X665" s="218">
        <v>36</v>
      </c>
      <c r="Y665" s="219" t="s">
        <v>2624</v>
      </c>
      <c r="Z665" s="219" t="s">
        <v>2624</v>
      </c>
      <c r="AA665" s="219" t="s">
        <v>2624</v>
      </c>
      <c r="AB665" s="219" t="s">
        <v>2624</v>
      </c>
      <c r="AC665" s="219" t="s">
        <v>2624</v>
      </c>
      <c r="AD665" s="219" t="s">
        <v>2624</v>
      </c>
      <c r="AE665" s="219" t="s">
        <v>2624</v>
      </c>
      <c r="AF665" s="219" t="s">
        <v>2624</v>
      </c>
      <c r="AG665" s="219" t="s">
        <v>2624</v>
      </c>
      <c r="AH665" s="219" t="s">
        <v>2624</v>
      </c>
      <c r="AI665" s="219" t="s">
        <v>2624</v>
      </c>
      <c r="AJ665" s="219" t="s">
        <v>2624</v>
      </c>
      <c r="AK665" s="219" t="s">
        <v>2624</v>
      </c>
      <c r="AL665" s="219" t="s">
        <v>2624</v>
      </c>
      <c r="AM665" s="219" t="s">
        <v>2624</v>
      </c>
      <c r="AN665" s="219" t="s">
        <v>2624</v>
      </c>
      <c r="AO665" s="219" t="s">
        <v>2624</v>
      </c>
      <c r="AP665" s="219" t="s">
        <v>2624</v>
      </c>
      <c r="AQ665" s="219" t="s">
        <v>2624</v>
      </c>
      <c r="AR665" s="219" t="s">
        <v>2624</v>
      </c>
      <c r="AS665" s="219" t="s">
        <v>2624</v>
      </c>
      <c r="AT665" s="219" t="s">
        <v>2624</v>
      </c>
      <c r="AU665" s="219" t="s">
        <v>2624</v>
      </c>
    </row>
    <row r="666" spans="2:47" ht="31.5" hidden="1">
      <c r="B666" s="220" t="s">
        <v>4681</v>
      </c>
      <c r="C666" s="221" t="s">
        <v>4682</v>
      </c>
      <c r="D666" s="221" t="s">
        <v>2619</v>
      </c>
      <c r="E666" s="221" t="s">
        <v>2619</v>
      </c>
      <c r="F666" s="221" t="s">
        <v>3070</v>
      </c>
      <c r="G666" s="221" t="s">
        <v>4683</v>
      </c>
      <c r="H666" s="221" t="s">
        <v>2619</v>
      </c>
      <c r="I666" s="221" t="s">
        <v>2623</v>
      </c>
      <c r="J666" s="223">
        <v>159.31700000000001</v>
      </c>
      <c r="K666" s="223">
        <v>129.00200000000001</v>
      </c>
      <c r="L666" s="223">
        <v>93.373000000000005</v>
      </c>
      <c r="M666" s="223">
        <v>63.499000000000002</v>
      </c>
      <c r="N666" s="222">
        <v>76</v>
      </c>
      <c r="O666" s="222">
        <v>97.9</v>
      </c>
      <c r="P666" s="222">
        <v>64.599999999999994</v>
      </c>
      <c r="Q666" s="222">
        <v>43.9</v>
      </c>
      <c r="R666" s="222">
        <v>206.5</v>
      </c>
      <c r="S666" s="222">
        <v>572.6</v>
      </c>
      <c r="T666" s="218">
        <v>461.9</v>
      </c>
      <c r="U666" s="218">
        <v>203.2</v>
      </c>
      <c r="V666" s="218">
        <v>104.5</v>
      </c>
      <c r="W666" s="218">
        <v>90.6</v>
      </c>
      <c r="X666" s="218">
        <v>80.7</v>
      </c>
      <c r="Y666" s="223" t="s">
        <v>2624</v>
      </c>
      <c r="Z666" s="223" t="s">
        <v>2624</v>
      </c>
      <c r="AA666" s="223" t="s">
        <v>2624</v>
      </c>
      <c r="AB666" s="223" t="s">
        <v>2624</v>
      </c>
      <c r="AC666" s="223" t="s">
        <v>2624</v>
      </c>
      <c r="AD666" s="223" t="s">
        <v>2624</v>
      </c>
      <c r="AE666" s="223" t="s">
        <v>2624</v>
      </c>
      <c r="AF666" s="223" t="s">
        <v>2624</v>
      </c>
      <c r="AG666" s="223" t="s">
        <v>2624</v>
      </c>
      <c r="AH666" s="223" t="s">
        <v>2624</v>
      </c>
      <c r="AI666" s="223" t="s">
        <v>2624</v>
      </c>
      <c r="AJ666" s="223" t="s">
        <v>2624</v>
      </c>
      <c r="AK666" s="223" t="s">
        <v>2624</v>
      </c>
      <c r="AL666" s="223" t="s">
        <v>2624</v>
      </c>
      <c r="AM666" s="223" t="s">
        <v>2624</v>
      </c>
      <c r="AN666" s="223" t="s">
        <v>2624</v>
      </c>
      <c r="AO666" s="223" t="s">
        <v>2624</v>
      </c>
      <c r="AP666" s="223" t="s">
        <v>2624</v>
      </c>
      <c r="AQ666" s="223" t="s">
        <v>2624</v>
      </c>
      <c r="AR666" s="223" t="s">
        <v>2624</v>
      </c>
      <c r="AS666" s="223" t="s">
        <v>2624</v>
      </c>
      <c r="AT666" s="223" t="s">
        <v>2624</v>
      </c>
      <c r="AU666" s="223" t="s">
        <v>2624</v>
      </c>
    </row>
    <row r="667" spans="2:47" ht="31.5" hidden="1">
      <c r="B667" s="215" t="s">
        <v>4684</v>
      </c>
      <c r="C667" s="216" t="s">
        <v>4685</v>
      </c>
      <c r="D667" s="216" t="s">
        <v>2619</v>
      </c>
      <c r="E667" s="216" t="s">
        <v>2619</v>
      </c>
      <c r="F667" s="216" t="s">
        <v>3070</v>
      </c>
      <c r="G667" s="216" t="s">
        <v>4686</v>
      </c>
      <c r="H667" s="216" t="s">
        <v>2619</v>
      </c>
      <c r="I667" s="216" t="s">
        <v>2623</v>
      </c>
      <c r="J667" s="219">
        <v>12905.281000000001</v>
      </c>
      <c r="K667" s="219">
        <v>10582.797</v>
      </c>
      <c r="L667" s="219">
        <v>7714.0389999999998</v>
      </c>
      <c r="M667" s="219">
        <v>5296.9690000000001</v>
      </c>
      <c r="N667" s="217">
        <v>6465.6</v>
      </c>
      <c r="O667" s="217">
        <v>8452</v>
      </c>
      <c r="P667" s="217">
        <v>5597.6</v>
      </c>
      <c r="Q667" s="217">
        <v>3827</v>
      </c>
      <c r="R667" s="217">
        <v>18436.8</v>
      </c>
      <c r="S667" s="217">
        <v>53765.1</v>
      </c>
      <c r="T667" s="218">
        <v>44426.8</v>
      </c>
      <c r="U667" s="218">
        <v>19669.5</v>
      </c>
      <c r="V667" s="218">
        <v>10224</v>
      </c>
      <c r="W667" s="218">
        <v>8960</v>
      </c>
      <c r="X667" s="218">
        <v>8088.9</v>
      </c>
      <c r="Y667" s="219" t="s">
        <v>2624</v>
      </c>
      <c r="Z667" s="219" t="s">
        <v>2624</v>
      </c>
      <c r="AA667" s="219" t="s">
        <v>2624</v>
      </c>
      <c r="AB667" s="219" t="s">
        <v>2624</v>
      </c>
      <c r="AC667" s="219" t="s">
        <v>2624</v>
      </c>
      <c r="AD667" s="219" t="s">
        <v>2624</v>
      </c>
      <c r="AE667" s="219" t="s">
        <v>2624</v>
      </c>
      <c r="AF667" s="219" t="s">
        <v>2624</v>
      </c>
      <c r="AG667" s="219" t="s">
        <v>2624</v>
      </c>
      <c r="AH667" s="219" t="s">
        <v>2624</v>
      </c>
      <c r="AI667" s="219" t="s">
        <v>2624</v>
      </c>
      <c r="AJ667" s="219" t="s">
        <v>2624</v>
      </c>
      <c r="AK667" s="219" t="s">
        <v>2624</v>
      </c>
      <c r="AL667" s="219" t="s">
        <v>2624</v>
      </c>
      <c r="AM667" s="219" t="s">
        <v>2624</v>
      </c>
      <c r="AN667" s="219" t="s">
        <v>2624</v>
      </c>
      <c r="AO667" s="219" t="s">
        <v>2624</v>
      </c>
      <c r="AP667" s="219" t="s">
        <v>2624</v>
      </c>
      <c r="AQ667" s="219" t="s">
        <v>2624</v>
      </c>
      <c r="AR667" s="219" t="s">
        <v>2624</v>
      </c>
      <c r="AS667" s="219" t="s">
        <v>2624</v>
      </c>
      <c r="AT667" s="219" t="s">
        <v>2624</v>
      </c>
      <c r="AU667" s="219" t="s">
        <v>2624</v>
      </c>
    </row>
    <row r="668" spans="2:47" ht="21" hidden="1">
      <c r="B668" s="220" t="s">
        <v>4687</v>
      </c>
      <c r="C668" s="221" t="s">
        <v>4688</v>
      </c>
      <c r="D668" s="221" t="s">
        <v>2619</v>
      </c>
      <c r="E668" s="221" t="s">
        <v>2619</v>
      </c>
      <c r="F668" s="221" t="s">
        <v>3077</v>
      </c>
      <c r="G668" s="221" t="s">
        <v>4689</v>
      </c>
      <c r="H668" s="221" t="s">
        <v>2619</v>
      </c>
      <c r="I668" s="221" t="s">
        <v>2623</v>
      </c>
      <c r="J668" s="223">
        <v>11.786</v>
      </c>
      <c r="K668" s="223">
        <v>10.052</v>
      </c>
      <c r="L668" s="223">
        <v>6.8209999999999997</v>
      </c>
      <c r="M668" s="223">
        <v>4.5629999999999997</v>
      </c>
      <c r="N668" s="222">
        <v>5.7</v>
      </c>
      <c r="O668" s="222">
        <v>7.7</v>
      </c>
      <c r="P668" s="222">
        <v>4.8</v>
      </c>
      <c r="Q668" s="222">
        <v>3.2</v>
      </c>
      <c r="R668" s="222">
        <v>16.100000000000001</v>
      </c>
      <c r="S668" s="222">
        <v>41.4</v>
      </c>
      <c r="T668" s="218">
        <v>34.799999999999997</v>
      </c>
      <c r="U668" s="218">
        <v>16.5</v>
      </c>
      <c r="V668" s="218">
        <v>9</v>
      </c>
      <c r="W668" s="218">
        <v>8</v>
      </c>
      <c r="X668" s="218">
        <v>7.1</v>
      </c>
      <c r="Y668" s="223" t="s">
        <v>2624</v>
      </c>
      <c r="Z668" s="223" t="s">
        <v>2624</v>
      </c>
      <c r="AA668" s="223" t="s">
        <v>2624</v>
      </c>
      <c r="AB668" s="223" t="s">
        <v>2624</v>
      </c>
      <c r="AC668" s="223" t="s">
        <v>2624</v>
      </c>
      <c r="AD668" s="223" t="s">
        <v>2624</v>
      </c>
      <c r="AE668" s="223" t="s">
        <v>2624</v>
      </c>
      <c r="AF668" s="223" t="s">
        <v>2624</v>
      </c>
      <c r="AG668" s="223" t="s">
        <v>2624</v>
      </c>
      <c r="AH668" s="223" t="s">
        <v>2624</v>
      </c>
      <c r="AI668" s="223" t="s">
        <v>2624</v>
      </c>
      <c r="AJ668" s="223" t="s">
        <v>2624</v>
      </c>
      <c r="AK668" s="223" t="s">
        <v>2624</v>
      </c>
      <c r="AL668" s="223" t="s">
        <v>2624</v>
      </c>
      <c r="AM668" s="223" t="s">
        <v>2624</v>
      </c>
      <c r="AN668" s="223" t="s">
        <v>2624</v>
      </c>
      <c r="AO668" s="223" t="s">
        <v>2624</v>
      </c>
      <c r="AP668" s="223" t="s">
        <v>2624</v>
      </c>
      <c r="AQ668" s="223" t="s">
        <v>2624</v>
      </c>
      <c r="AR668" s="223" t="s">
        <v>2624</v>
      </c>
      <c r="AS668" s="223" t="s">
        <v>2624</v>
      </c>
      <c r="AT668" s="223" t="s">
        <v>2624</v>
      </c>
      <c r="AU668" s="223" t="s">
        <v>2624</v>
      </c>
    </row>
    <row r="669" spans="2:47" ht="31.5" hidden="1">
      <c r="B669" s="215" t="s">
        <v>4690</v>
      </c>
      <c r="C669" s="216" t="s">
        <v>4691</v>
      </c>
      <c r="D669" s="216" t="s">
        <v>2619</v>
      </c>
      <c r="E669" s="216" t="s">
        <v>2619</v>
      </c>
      <c r="F669" s="216" t="s">
        <v>3070</v>
      </c>
      <c r="G669" s="216" t="s">
        <v>4692</v>
      </c>
      <c r="H669" s="216" t="s">
        <v>2619</v>
      </c>
      <c r="I669" s="216" t="s">
        <v>2623</v>
      </c>
      <c r="J669" s="219">
        <v>10324.671</v>
      </c>
      <c r="K669" s="219">
        <v>8360.1029999999992</v>
      </c>
      <c r="L669" s="219">
        <v>6051.1090000000004</v>
      </c>
      <c r="M669" s="219">
        <v>4115.1329999999998</v>
      </c>
      <c r="N669" s="217">
        <v>4927.2</v>
      </c>
      <c r="O669" s="217">
        <v>6347.2</v>
      </c>
      <c r="P669" s="217">
        <v>4187.5</v>
      </c>
      <c r="Q669" s="217">
        <v>2847.6</v>
      </c>
      <c r="R669" s="217">
        <v>13383.7</v>
      </c>
      <c r="S669" s="217">
        <v>37107.5</v>
      </c>
      <c r="T669" s="218">
        <v>29936.2</v>
      </c>
      <c r="U669" s="218">
        <v>13170.8</v>
      </c>
      <c r="V669" s="218">
        <v>6775.4</v>
      </c>
      <c r="W669" s="218">
        <v>5868.5</v>
      </c>
      <c r="X669" s="218">
        <v>5228.3</v>
      </c>
      <c r="Y669" s="219" t="s">
        <v>2624</v>
      </c>
      <c r="Z669" s="219" t="s">
        <v>2624</v>
      </c>
      <c r="AA669" s="219" t="s">
        <v>2624</v>
      </c>
      <c r="AB669" s="219" t="s">
        <v>2624</v>
      </c>
      <c r="AC669" s="219" t="s">
        <v>2624</v>
      </c>
      <c r="AD669" s="219" t="s">
        <v>2624</v>
      </c>
      <c r="AE669" s="219" t="s">
        <v>2624</v>
      </c>
      <c r="AF669" s="219" t="s">
        <v>2624</v>
      </c>
      <c r="AG669" s="219" t="s">
        <v>2624</v>
      </c>
      <c r="AH669" s="219" t="s">
        <v>2624</v>
      </c>
      <c r="AI669" s="219" t="s">
        <v>2624</v>
      </c>
      <c r="AJ669" s="219" t="s">
        <v>2624</v>
      </c>
      <c r="AK669" s="219" t="s">
        <v>2624</v>
      </c>
      <c r="AL669" s="219" t="s">
        <v>2624</v>
      </c>
      <c r="AM669" s="219" t="s">
        <v>2624</v>
      </c>
      <c r="AN669" s="219" t="s">
        <v>2624</v>
      </c>
      <c r="AO669" s="219" t="s">
        <v>2624</v>
      </c>
      <c r="AP669" s="219" t="s">
        <v>2624</v>
      </c>
      <c r="AQ669" s="219" t="s">
        <v>2624</v>
      </c>
      <c r="AR669" s="219" t="s">
        <v>2624</v>
      </c>
      <c r="AS669" s="219" t="s">
        <v>2624</v>
      </c>
      <c r="AT669" s="219" t="s">
        <v>2624</v>
      </c>
      <c r="AU669" s="219" t="s">
        <v>2624</v>
      </c>
    </row>
    <row r="670" spans="2:47" ht="31.5" hidden="1">
      <c r="B670" s="220" t="s">
        <v>4693</v>
      </c>
      <c r="C670" s="221" t="s">
        <v>4694</v>
      </c>
      <c r="D670" s="221" t="s">
        <v>2619</v>
      </c>
      <c r="E670" s="221" t="s">
        <v>2619</v>
      </c>
      <c r="F670" s="221" t="s">
        <v>3070</v>
      </c>
      <c r="G670" s="221" t="s">
        <v>4695</v>
      </c>
      <c r="H670" s="221" t="s">
        <v>2619</v>
      </c>
      <c r="I670" s="221" t="s">
        <v>2623</v>
      </c>
      <c r="J670" s="223">
        <v>35.738999999999997</v>
      </c>
      <c r="K670" s="222">
        <v>39.799999999999997</v>
      </c>
      <c r="L670" s="222">
        <v>25.4</v>
      </c>
      <c r="M670" s="222">
        <v>24.6</v>
      </c>
      <c r="N670" s="222">
        <v>27.9</v>
      </c>
      <c r="O670" s="222">
        <v>28.6</v>
      </c>
      <c r="P670" s="222">
        <v>24.5</v>
      </c>
      <c r="Q670" s="222">
        <v>19.399999999999999</v>
      </c>
      <c r="R670" s="222">
        <v>35</v>
      </c>
      <c r="S670" s="222">
        <v>64.8</v>
      </c>
      <c r="T670" s="218">
        <v>53.7</v>
      </c>
      <c r="U670" s="218">
        <v>33</v>
      </c>
      <c r="V670" s="218">
        <v>29.7</v>
      </c>
      <c r="W670" s="218">
        <v>28.5</v>
      </c>
      <c r="X670" s="218">
        <v>28.2</v>
      </c>
      <c r="Y670" s="223" t="s">
        <v>2624</v>
      </c>
      <c r="Z670" s="223" t="s">
        <v>2624</v>
      </c>
      <c r="AA670" s="223" t="s">
        <v>2624</v>
      </c>
      <c r="AB670" s="223" t="s">
        <v>2624</v>
      </c>
      <c r="AC670" s="223" t="s">
        <v>2624</v>
      </c>
      <c r="AD670" s="223" t="s">
        <v>2624</v>
      </c>
      <c r="AE670" s="223" t="s">
        <v>2624</v>
      </c>
      <c r="AF670" s="223" t="s">
        <v>2624</v>
      </c>
      <c r="AG670" s="223" t="s">
        <v>2624</v>
      </c>
      <c r="AH670" s="223" t="s">
        <v>2624</v>
      </c>
      <c r="AI670" s="223" t="s">
        <v>2624</v>
      </c>
      <c r="AJ670" s="223" t="s">
        <v>2624</v>
      </c>
      <c r="AK670" s="223" t="s">
        <v>2624</v>
      </c>
      <c r="AL670" s="223" t="s">
        <v>2624</v>
      </c>
      <c r="AM670" s="223" t="s">
        <v>2624</v>
      </c>
      <c r="AN670" s="223" t="s">
        <v>2624</v>
      </c>
      <c r="AO670" s="223" t="s">
        <v>2624</v>
      </c>
      <c r="AP670" s="223" t="s">
        <v>2624</v>
      </c>
      <c r="AQ670" s="223" t="s">
        <v>2624</v>
      </c>
      <c r="AR670" s="223" t="s">
        <v>2624</v>
      </c>
      <c r="AS670" s="223" t="s">
        <v>2624</v>
      </c>
      <c r="AT670" s="223" t="s">
        <v>2624</v>
      </c>
      <c r="AU670" s="223" t="s">
        <v>2624</v>
      </c>
    </row>
    <row r="671" spans="2:47" ht="31.5" hidden="1">
      <c r="B671" s="215" t="s">
        <v>4696</v>
      </c>
      <c r="C671" s="216" t="s">
        <v>4697</v>
      </c>
      <c r="D671" s="216" t="s">
        <v>2619</v>
      </c>
      <c r="E671" s="216" t="s">
        <v>2619</v>
      </c>
      <c r="F671" s="216" t="s">
        <v>3070</v>
      </c>
      <c r="G671" s="216" t="s">
        <v>4698</v>
      </c>
      <c r="H671" s="216" t="s">
        <v>2619</v>
      </c>
      <c r="I671" s="216" t="s">
        <v>2623</v>
      </c>
      <c r="J671" s="219">
        <v>4079.7220000000002</v>
      </c>
      <c r="K671" s="217">
        <v>4599.2</v>
      </c>
      <c r="L671" s="217">
        <v>2956.5</v>
      </c>
      <c r="M671" s="217">
        <v>2892.2</v>
      </c>
      <c r="N671" s="217">
        <v>3347.8</v>
      </c>
      <c r="O671" s="217">
        <v>3476.5</v>
      </c>
      <c r="P671" s="217">
        <v>2991.1</v>
      </c>
      <c r="Q671" s="217">
        <v>2378.1999999999998</v>
      </c>
      <c r="R671" s="217">
        <v>4406.1000000000004</v>
      </c>
      <c r="S671" s="217">
        <v>8574.4</v>
      </c>
      <c r="T671" s="218">
        <v>7271.9</v>
      </c>
      <c r="U671" s="218">
        <v>4501.7</v>
      </c>
      <c r="V671" s="218">
        <v>4089.6</v>
      </c>
      <c r="W671" s="218">
        <v>3976</v>
      </c>
      <c r="X671" s="218">
        <v>3982</v>
      </c>
      <c r="Y671" s="219" t="s">
        <v>2624</v>
      </c>
      <c r="Z671" s="219" t="s">
        <v>2624</v>
      </c>
      <c r="AA671" s="219" t="s">
        <v>2624</v>
      </c>
      <c r="AB671" s="219" t="s">
        <v>2624</v>
      </c>
      <c r="AC671" s="219" t="s">
        <v>2624</v>
      </c>
      <c r="AD671" s="219" t="s">
        <v>2624</v>
      </c>
      <c r="AE671" s="219" t="s">
        <v>2624</v>
      </c>
      <c r="AF671" s="219" t="s">
        <v>2624</v>
      </c>
      <c r="AG671" s="219" t="s">
        <v>2624</v>
      </c>
      <c r="AH671" s="219" t="s">
        <v>2624</v>
      </c>
      <c r="AI671" s="219" t="s">
        <v>2624</v>
      </c>
      <c r="AJ671" s="219" t="s">
        <v>2624</v>
      </c>
      <c r="AK671" s="219" t="s">
        <v>2624</v>
      </c>
      <c r="AL671" s="219" t="s">
        <v>2624</v>
      </c>
      <c r="AM671" s="219" t="s">
        <v>2624</v>
      </c>
      <c r="AN671" s="219" t="s">
        <v>2624</v>
      </c>
      <c r="AO671" s="219" t="s">
        <v>2624</v>
      </c>
      <c r="AP671" s="219" t="s">
        <v>2624</v>
      </c>
      <c r="AQ671" s="219" t="s">
        <v>2624</v>
      </c>
      <c r="AR671" s="219" t="s">
        <v>2624</v>
      </c>
      <c r="AS671" s="219" t="s">
        <v>2624</v>
      </c>
      <c r="AT671" s="219" t="s">
        <v>2624</v>
      </c>
      <c r="AU671" s="219" t="s">
        <v>2624</v>
      </c>
    </row>
    <row r="672" spans="2:47" ht="21" hidden="1">
      <c r="B672" s="220" t="s">
        <v>4699</v>
      </c>
      <c r="C672" s="221" t="s">
        <v>4700</v>
      </c>
      <c r="D672" s="221" t="s">
        <v>2619</v>
      </c>
      <c r="E672" s="221" t="s">
        <v>2619</v>
      </c>
      <c r="F672" s="221" t="s">
        <v>3077</v>
      </c>
      <c r="G672" s="221" t="s">
        <v>4701</v>
      </c>
      <c r="H672" s="221" t="s">
        <v>2619</v>
      </c>
      <c r="I672" s="221" t="s">
        <v>2623</v>
      </c>
      <c r="J672" s="223">
        <v>3.726</v>
      </c>
      <c r="K672" s="222">
        <v>4.4000000000000004</v>
      </c>
      <c r="L672" s="222">
        <v>2.6</v>
      </c>
      <c r="M672" s="222">
        <v>2.5</v>
      </c>
      <c r="N672" s="222">
        <v>3</v>
      </c>
      <c r="O672" s="222">
        <v>3.2</v>
      </c>
      <c r="P672" s="222">
        <v>2.6</v>
      </c>
      <c r="Q672" s="222">
        <v>2</v>
      </c>
      <c r="R672" s="222">
        <v>3.9</v>
      </c>
      <c r="S672" s="222">
        <v>6.6</v>
      </c>
      <c r="T672" s="218">
        <v>5.7</v>
      </c>
      <c r="U672" s="218">
        <v>3.8</v>
      </c>
      <c r="V672" s="218">
        <v>3.6</v>
      </c>
      <c r="W672" s="218">
        <v>3.6</v>
      </c>
      <c r="X672" s="218">
        <v>3.5</v>
      </c>
      <c r="Y672" s="223" t="s">
        <v>2624</v>
      </c>
      <c r="Z672" s="223" t="s">
        <v>2624</v>
      </c>
      <c r="AA672" s="223" t="s">
        <v>2624</v>
      </c>
      <c r="AB672" s="223" t="s">
        <v>2624</v>
      </c>
      <c r="AC672" s="223" t="s">
        <v>2624</v>
      </c>
      <c r="AD672" s="223" t="s">
        <v>2624</v>
      </c>
      <c r="AE672" s="223" t="s">
        <v>2624</v>
      </c>
      <c r="AF672" s="223" t="s">
        <v>2624</v>
      </c>
      <c r="AG672" s="223" t="s">
        <v>2624</v>
      </c>
      <c r="AH672" s="223" t="s">
        <v>2624</v>
      </c>
      <c r="AI672" s="223" t="s">
        <v>2624</v>
      </c>
      <c r="AJ672" s="223" t="s">
        <v>2624</v>
      </c>
      <c r="AK672" s="223" t="s">
        <v>2624</v>
      </c>
      <c r="AL672" s="223" t="s">
        <v>2624</v>
      </c>
      <c r="AM672" s="223" t="s">
        <v>2624</v>
      </c>
      <c r="AN672" s="223" t="s">
        <v>2624</v>
      </c>
      <c r="AO672" s="223" t="s">
        <v>2624</v>
      </c>
      <c r="AP672" s="223" t="s">
        <v>2624</v>
      </c>
      <c r="AQ672" s="223" t="s">
        <v>2624</v>
      </c>
      <c r="AR672" s="223" t="s">
        <v>2624</v>
      </c>
      <c r="AS672" s="223" t="s">
        <v>2624</v>
      </c>
      <c r="AT672" s="223" t="s">
        <v>2624</v>
      </c>
      <c r="AU672" s="223" t="s">
        <v>2624</v>
      </c>
    </row>
    <row r="673" spans="2:47" ht="31.5" hidden="1">
      <c r="B673" s="215" t="s">
        <v>4702</v>
      </c>
      <c r="C673" s="216" t="s">
        <v>4703</v>
      </c>
      <c r="D673" s="216" t="s">
        <v>2619</v>
      </c>
      <c r="E673" s="216" t="s">
        <v>2619</v>
      </c>
      <c r="F673" s="216" t="s">
        <v>3070</v>
      </c>
      <c r="G673" s="216" t="s">
        <v>4704</v>
      </c>
      <c r="H673" s="216" t="s">
        <v>2619</v>
      </c>
      <c r="I673" s="216" t="s">
        <v>2623</v>
      </c>
      <c r="J673" s="219">
        <v>3263.9189999999999</v>
      </c>
      <c r="K673" s="217">
        <v>3633.2</v>
      </c>
      <c r="L673" s="217">
        <v>2319.1999999999998</v>
      </c>
      <c r="M673" s="217">
        <v>2246.9</v>
      </c>
      <c r="N673" s="217">
        <v>2551.1999999999998</v>
      </c>
      <c r="O673" s="217">
        <v>2610.6999999999998</v>
      </c>
      <c r="P673" s="217">
        <v>2237.6</v>
      </c>
      <c r="Q673" s="217">
        <v>1769.6</v>
      </c>
      <c r="R673" s="217">
        <v>3198.5</v>
      </c>
      <c r="S673" s="217">
        <v>5917.9</v>
      </c>
      <c r="T673" s="218">
        <v>4900.1000000000004</v>
      </c>
      <c r="U673" s="218">
        <v>3014.3</v>
      </c>
      <c r="V673" s="218">
        <v>2710.2</v>
      </c>
      <c r="W673" s="218">
        <v>2604.1</v>
      </c>
      <c r="X673" s="218">
        <v>2573.8000000000002</v>
      </c>
      <c r="Y673" s="219" t="s">
        <v>2624</v>
      </c>
      <c r="Z673" s="219" t="s">
        <v>2624</v>
      </c>
      <c r="AA673" s="219" t="s">
        <v>2624</v>
      </c>
      <c r="AB673" s="219" t="s">
        <v>2624</v>
      </c>
      <c r="AC673" s="219" t="s">
        <v>2624</v>
      </c>
      <c r="AD673" s="219" t="s">
        <v>2624</v>
      </c>
      <c r="AE673" s="219" t="s">
        <v>2624</v>
      </c>
      <c r="AF673" s="219" t="s">
        <v>2624</v>
      </c>
      <c r="AG673" s="219" t="s">
        <v>2624</v>
      </c>
      <c r="AH673" s="219" t="s">
        <v>2624</v>
      </c>
      <c r="AI673" s="219" t="s">
        <v>2624</v>
      </c>
      <c r="AJ673" s="219" t="s">
        <v>2624</v>
      </c>
      <c r="AK673" s="219" t="s">
        <v>2624</v>
      </c>
      <c r="AL673" s="219" t="s">
        <v>2624</v>
      </c>
      <c r="AM673" s="219" t="s">
        <v>2624</v>
      </c>
      <c r="AN673" s="219" t="s">
        <v>2624</v>
      </c>
      <c r="AO673" s="219" t="s">
        <v>2624</v>
      </c>
      <c r="AP673" s="219" t="s">
        <v>2624</v>
      </c>
      <c r="AQ673" s="219" t="s">
        <v>2624</v>
      </c>
      <c r="AR673" s="219" t="s">
        <v>2624</v>
      </c>
      <c r="AS673" s="219" t="s">
        <v>2624</v>
      </c>
      <c r="AT673" s="219" t="s">
        <v>2624</v>
      </c>
      <c r="AU673" s="219" t="s">
        <v>2624</v>
      </c>
    </row>
    <row r="674" spans="2:47" ht="52.5" hidden="1">
      <c r="B674" s="220" t="s">
        <v>4705</v>
      </c>
      <c r="C674" s="221" t="s">
        <v>4706</v>
      </c>
      <c r="D674" s="221" t="s">
        <v>2619</v>
      </c>
      <c r="E674" s="221" t="s">
        <v>2619</v>
      </c>
      <c r="F674" s="221" t="s">
        <v>3008</v>
      </c>
      <c r="G674" s="221" t="s">
        <v>4707</v>
      </c>
      <c r="H674" s="221" t="s">
        <v>2619</v>
      </c>
      <c r="I674" s="221" t="s">
        <v>2623</v>
      </c>
      <c r="J674" s="223">
        <v>161.77799999999999</v>
      </c>
      <c r="K674" s="223">
        <v>143.631</v>
      </c>
      <c r="L674" s="223">
        <v>106.961</v>
      </c>
      <c r="M674" s="223">
        <v>64.793000000000006</v>
      </c>
      <c r="N674" s="223">
        <v>81.712000000000003</v>
      </c>
      <c r="O674" s="223">
        <v>107.928</v>
      </c>
      <c r="P674" s="223" t="s">
        <v>2624</v>
      </c>
      <c r="Q674" s="223" t="s">
        <v>2624</v>
      </c>
      <c r="R674" s="223" t="s">
        <v>2624</v>
      </c>
      <c r="S674" s="223" t="s">
        <v>2624</v>
      </c>
      <c r="T674" s="223" t="s">
        <v>2624</v>
      </c>
      <c r="U674" s="223" t="s">
        <v>2624</v>
      </c>
      <c r="V674" s="223" t="s">
        <v>2624</v>
      </c>
      <c r="W674" s="223" t="s">
        <v>2624</v>
      </c>
      <c r="X674" s="223" t="s">
        <v>2624</v>
      </c>
      <c r="Y674" s="223" t="s">
        <v>2624</v>
      </c>
      <c r="Z674" s="223" t="s">
        <v>2624</v>
      </c>
      <c r="AA674" s="223" t="s">
        <v>2624</v>
      </c>
      <c r="AB674" s="223" t="s">
        <v>2624</v>
      </c>
      <c r="AC674" s="223" t="s">
        <v>2624</v>
      </c>
      <c r="AD674" s="223" t="s">
        <v>2624</v>
      </c>
      <c r="AE674" s="223" t="s">
        <v>2624</v>
      </c>
      <c r="AF674" s="223" t="s">
        <v>2624</v>
      </c>
      <c r="AG674" s="223" t="s">
        <v>2624</v>
      </c>
      <c r="AH674" s="223" t="s">
        <v>2624</v>
      </c>
      <c r="AI674" s="223" t="s">
        <v>2624</v>
      </c>
      <c r="AJ674" s="223" t="s">
        <v>2624</v>
      </c>
      <c r="AK674" s="223" t="s">
        <v>2624</v>
      </c>
      <c r="AL674" s="223" t="s">
        <v>2624</v>
      </c>
      <c r="AM674" s="223" t="s">
        <v>2624</v>
      </c>
      <c r="AN674" s="223" t="s">
        <v>2624</v>
      </c>
      <c r="AO674" s="223" t="s">
        <v>2624</v>
      </c>
      <c r="AP674" s="223" t="s">
        <v>2624</v>
      </c>
      <c r="AQ674" s="223" t="s">
        <v>2624</v>
      </c>
      <c r="AR674" s="223" t="s">
        <v>2624</v>
      </c>
      <c r="AS674" s="223" t="s">
        <v>2624</v>
      </c>
      <c r="AT674" s="223" t="s">
        <v>2624</v>
      </c>
      <c r="AU674" s="223" t="s">
        <v>2624</v>
      </c>
    </row>
    <row r="675" spans="2:47" ht="52.5" hidden="1">
      <c r="B675" s="215" t="s">
        <v>4708</v>
      </c>
      <c r="C675" s="216" t="s">
        <v>4709</v>
      </c>
      <c r="D675" s="216" t="s">
        <v>2619</v>
      </c>
      <c r="E675" s="216" t="s">
        <v>2619</v>
      </c>
      <c r="F675" s="216" t="s">
        <v>3008</v>
      </c>
      <c r="G675" s="216" t="s">
        <v>4710</v>
      </c>
      <c r="H675" s="216" t="s">
        <v>2619</v>
      </c>
      <c r="I675" s="216" t="s">
        <v>2623</v>
      </c>
      <c r="J675" s="219">
        <v>12251.941999999999</v>
      </c>
      <c r="K675" s="219">
        <v>11016.216</v>
      </c>
      <c r="L675" s="219">
        <v>8261.6080000000002</v>
      </c>
      <c r="M675" s="219">
        <v>5053.2079999999996</v>
      </c>
      <c r="N675" s="219">
        <v>6496.6570000000002</v>
      </c>
      <c r="O675" s="219">
        <v>8707.7929999999997</v>
      </c>
      <c r="P675" s="219" t="s">
        <v>2624</v>
      </c>
      <c r="Q675" s="219" t="s">
        <v>2624</v>
      </c>
      <c r="R675" s="219" t="s">
        <v>2624</v>
      </c>
      <c r="S675" s="219" t="s">
        <v>2624</v>
      </c>
      <c r="T675" s="219" t="s">
        <v>2624</v>
      </c>
      <c r="U675" s="219" t="s">
        <v>2624</v>
      </c>
      <c r="V675" s="219" t="s">
        <v>2624</v>
      </c>
      <c r="W675" s="219" t="s">
        <v>2624</v>
      </c>
      <c r="X675" s="219" t="s">
        <v>2624</v>
      </c>
      <c r="Y675" s="219" t="s">
        <v>2624</v>
      </c>
      <c r="Z675" s="219" t="s">
        <v>2624</v>
      </c>
      <c r="AA675" s="219" t="s">
        <v>2624</v>
      </c>
      <c r="AB675" s="219" t="s">
        <v>2624</v>
      </c>
      <c r="AC675" s="219" t="s">
        <v>2624</v>
      </c>
      <c r="AD675" s="219" t="s">
        <v>2624</v>
      </c>
      <c r="AE675" s="219" t="s">
        <v>2624</v>
      </c>
      <c r="AF675" s="219" t="s">
        <v>2624</v>
      </c>
      <c r="AG675" s="219" t="s">
        <v>2624</v>
      </c>
      <c r="AH675" s="219" t="s">
        <v>2624</v>
      </c>
      <c r="AI675" s="219" t="s">
        <v>2624</v>
      </c>
      <c r="AJ675" s="219" t="s">
        <v>2624</v>
      </c>
      <c r="AK675" s="219" t="s">
        <v>2624</v>
      </c>
      <c r="AL675" s="219" t="s">
        <v>2624</v>
      </c>
      <c r="AM675" s="219" t="s">
        <v>2624</v>
      </c>
      <c r="AN675" s="219" t="s">
        <v>2624</v>
      </c>
      <c r="AO675" s="219" t="s">
        <v>2624</v>
      </c>
      <c r="AP675" s="219" t="s">
        <v>2624</v>
      </c>
      <c r="AQ675" s="219" t="s">
        <v>2624</v>
      </c>
      <c r="AR675" s="219" t="s">
        <v>2624</v>
      </c>
      <c r="AS675" s="219" t="s">
        <v>2624</v>
      </c>
      <c r="AT675" s="219" t="s">
        <v>2624</v>
      </c>
      <c r="AU675" s="219" t="s">
        <v>2624</v>
      </c>
    </row>
    <row r="676" spans="2:47" ht="42" hidden="1">
      <c r="B676" s="220" t="s">
        <v>4711</v>
      </c>
      <c r="C676" s="221" t="s">
        <v>4712</v>
      </c>
      <c r="D676" s="221" t="s">
        <v>2619</v>
      </c>
      <c r="E676" s="221" t="s">
        <v>2619</v>
      </c>
      <c r="F676" s="221" t="s">
        <v>3090</v>
      </c>
      <c r="G676" s="221" t="s">
        <v>4713</v>
      </c>
      <c r="H676" s="221" t="s">
        <v>2619</v>
      </c>
      <c r="I676" s="221" t="s">
        <v>2623</v>
      </c>
      <c r="J676" s="223">
        <v>11.189</v>
      </c>
      <c r="K676" s="223">
        <v>10.462999999999999</v>
      </c>
      <c r="L676" s="223">
        <v>7.3049999999999997</v>
      </c>
      <c r="M676" s="223">
        <v>4.3529999999999998</v>
      </c>
      <c r="N676" s="223">
        <v>5.7439999999999998</v>
      </c>
      <c r="O676" s="223">
        <v>7.915</v>
      </c>
      <c r="P676" s="223" t="s">
        <v>2624</v>
      </c>
      <c r="Q676" s="223" t="s">
        <v>2624</v>
      </c>
      <c r="R676" s="223" t="s">
        <v>2624</v>
      </c>
      <c r="S676" s="223" t="s">
        <v>2624</v>
      </c>
      <c r="T676" s="223" t="s">
        <v>2624</v>
      </c>
      <c r="U676" s="223" t="s">
        <v>2624</v>
      </c>
      <c r="V676" s="223" t="s">
        <v>2624</v>
      </c>
      <c r="W676" s="223" t="s">
        <v>2624</v>
      </c>
      <c r="X676" s="223" t="s">
        <v>2624</v>
      </c>
      <c r="Y676" s="223" t="s">
        <v>2624</v>
      </c>
      <c r="Z676" s="223" t="s">
        <v>2624</v>
      </c>
      <c r="AA676" s="223" t="s">
        <v>2624</v>
      </c>
      <c r="AB676" s="223" t="s">
        <v>2624</v>
      </c>
      <c r="AC676" s="223" t="s">
        <v>2624</v>
      </c>
      <c r="AD676" s="223" t="s">
        <v>2624</v>
      </c>
      <c r="AE676" s="223" t="s">
        <v>2624</v>
      </c>
      <c r="AF676" s="223" t="s">
        <v>2624</v>
      </c>
      <c r="AG676" s="223" t="s">
        <v>2624</v>
      </c>
      <c r="AH676" s="223" t="s">
        <v>2624</v>
      </c>
      <c r="AI676" s="223" t="s">
        <v>2624</v>
      </c>
      <c r="AJ676" s="223" t="s">
        <v>2624</v>
      </c>
      <c r="AK676" s="223" t="s">
        <v>2624</v>
      </c>
      <c r="AL676" s="223" t="s">
        <v>2624</v>
      </c>
      <c r="AM676" s="223" t="s">
        <v>2624</v>
      </c>
      <c r="AN676" s="223" t="s">
        <v>2624</v>
      </c>
      <c r="AO676" s="223" t="s">
        <v>2624</v>
      </c>
      <c r="AP676" s="223" t="s">
        <v>2624</v>
      </c>
      <c r="AQ676" s="223" t="s">
        <v>2624</v>
      </c>
      <c r="AR676" s="223" t="s">
        <v>2624</v>
      </c>
      <c r="AS676" s="223" t="s">
        <v>2624</v>
      </c>
      <c r="AT676" s="223" t="s">
        <v>2624</v>
      </c>
      <c r="AU676" s="223" t="s">
        <v>2624</v>
      </c>
    </row>
    <row r="677" spans="2:47" ht="52.5" hidden="1">
      <c r="B677" s="215" t="s">
        <v>4714</v>
      </c>
      <c r="C677" s="216" t="s">
        <v>4715</v>
      </c>
      <c r="D677" s="216" t="s">
        <v>2619</v>
      </c>
      <c r="E677" s="216" t="s">
        <v>2619</v>
      </c>
      <c r="F677" s="216" t="s">
        <v>3008</v>
      </c>
      <c r="G677" s="216" t="s">
        <v>4716</v>
      </c>
      <c r="H677" s="216" t="s">
        <v>2619</v>
      </c>
      <c r="I677" s="216" t="s">
        <v>2623</v>
      </c>
      <c r="J677" s="219">
        <v>9801.9770000000008</v>
      </c>
      <c r="K677" s="219">
        <v>8702.4920000000002</v>
      </c>
      <c r="L677" s="219">
        <v>6480.6379999999999</v>
      </c>
      <c r="M677" s="219">
        <v>3925.759</v>
      </c>
      <c r="N677" s="219">
        <v>4950.8580000000002</v>
      </c>
      <c r="O677" s="219">
        <v>6539.2569999999996</v>
      </c>
      <c r="P677" s="219" t="s">
        <v>2624</v>
      </c>
      <c r="Q677" s="219" t="s">
        <v>2624</v>
      </c>
      <c r="R677" s="219" t="s">
        <v>2624</v>
      </c>
      <c r="S677" s="219" t="s">
        <v>2624</v>
      </c>
      <c r="T677" s="219" t="s">
        <v>2624</v>
      </c>
      <c r="U677" s="219" t="s">
        <v>2624</v>
      </c>
      <c r="V677" s="219" t="s">
        <v>2624</v>
      </c>
      <c r="W677" s="219" t="s">
        <v>2624</v>
      </c>
      <c r="X677" s="219" t="s">
        <v>2624</v>
      </c>
      <c r="Y677" s="219" t="s">
        <v>2624</v>
      </c>
      <c r="Z677" s="219" t="s">
        <v>2624</v>
      </c>
      <c r="AA677" s="219" t="s">
        <v>2624</v>
      </c>
      <c r="AB677" s="219" t="s">
        <v>2624</v>
      </c>
      <c r="AC677" s="219" t="s">
        <v>2624</v>
      </c>
      <c r="AD677" s="219" t="s">
        <v>2624</v>
      </c>
      <c r="AE677" s="219" t="s">
        <v>2624</v>
      </c>
      <c r="AF677" s="219" t="s">
        <v>2624</v>
      </c>
      <c r="AG677" s="219" t="s">
        <v>2624</v>
      </c>
      <c r="AH677" s="219" t="s">
        <v>2624</v>
      </c>
      <c r="AI677" s="219" t="s">
        <v>2624</v>
      </c>
      <c r="AJ677" s="219" t="s">
        <v>2624</v>
      </c>
      <c r="AK677" s="219" t="s">
        <v>2624</v>
      </c>
      <c r="AL677" s="219" t="s">
        <v>2624</v>
      </c>
      <c r="AM677" s="219" t="s">
        <v>2624</v>
      </c>
      <c r="AN677" s="219" t="s">
        <v>2624</v>
      </c>
      <c r="AO677" s="219" t="s">
        <v>2624</v>
      </c>
      <c r="AP677" s="219" t="s">
        <v>2624</v>
      </c>
      <c r="AQ677" s="219" t="s">
        <v>2624</v>
      </c>
      <c r="AR677" s="219" t="s">
        <v>2624</v>
      </c>
      <c r="AS677" s="219" t="s">
        <v>2624</v>
      </c>
      <c r="AT677" s="219" t="s">
        <v>2624</v>
      </c>
      <c r="AU677" s="219" t="s">
        <v>2624</v>
      </c>
    </row>
    <row r="678" spans="2:47" ht="157.5" hidden="1">
      <c r="B678" s="220" t="s">
        <v>4717</v>
      </c>
      <c r="C678" s="221" t="s">
        <v>4718</v>
      </c>
      <c r="D678" s="221" t="s">
        <v>2619</v>
      </c>
      <c r="E678" s="221" t="s">
        <v>2619</v>
      </c>
      <c r="F678" s="221" t="s">
        <v>3033</v>
      </c>
      <c r="G678" s="221" t="s">
        <v>4719</v>
      </c>
      <c r="H678" s="221" t="s">
        <v>2619</v>
      </c>
      <c r="I678" s="221" t="s">
        <v>2623</v>
      </c>
      <c r="J678" s="223">
        <v>415.48</v>
      </c>
      <c r="K678" s="223">
        <v>288.58999999999997</v>
      </c>
      <c r="L678" s="223">
        <v>168.83</v>
      </c>
      <c r="M678" s="223">
        <v>138.46</v>
      </c>
      <c r="N678" s="223">
        <v>305.31</v>
      </c>
      <c r="O678" s="223">
        <v>261.11</v>
      </c>
      <c r="P678" s="223">
        <v>214.75</v>
      </c>
      <c r="Q678" s="223">
        <v>165.77</v>
      </c>
      <c r="R678" s="223">
        <v>49.225999999999999</v>
      </c>
      <c r="S678" s="222">
        <v>-3.8999999999999998E-3</v>
      </c>
      <c r="T678" s="218">
        <v>-3.8999999999999998E-3</v>
      </c>
      <c r="U678" s="218">
        <v>-3.8999999999999998E-3</v>
      </c>
      <c r="V678" s="218">
        <v>-3.8999999999999998E-3</v>
      </c>
      <c r="W678" s="218">
        <v>-3.8999999999999998E-3</v>
      </c>
      <c r="X678" s="218">
        <v>-3.8999999999999998E-3</v>
      </c>
      <c r="Y678" s="218">
        <v>-3.8999999999999998E-3</v>
      </c>
      <c r="Z678" s="218">
        <v>-3.8999999999999998E-3</v>
      </c>
      <c r="AA678" s="218">
        <v>-3.8999999999999998E-3</v>
      </c>
      <c r="AB678" s="218">
        <v>-3.8999999999999998E-3</v>
      </c>
      <c r="AC678" s="218">
        <v>-3.8999999999999998E-3</v>
      </c>
      <c r="AD678" s="223" t="s">
        <v>2624</v>
      </c>
      <c r="AE678" s="223" t="s">
        <v>2624</v>
      </c>
      <c r="AF678" s="223" t="s">
        <v>2624</v>
      </c>
      <c r="AG678" s="223" t="s">
        <v>2624</v>
      </c>
      <c r="AH678" s="223" t="s">
        <v>2624</v>
      </c>
      <c r="AI678" s="223" t="s">
        <v>2624</v>
      </c>
      <c r="AJ678" s="223" t="s">
        <v>2624</v>
      </c>
      <c r="AK678" s="223" t="s">
        <v>2624</v>
      </c>
      <c r="AL678" s="223" t="s">
        <v>2624</v>
      </c>
      <c r="AM678" s="223" t="s">
        <v>2624</v>
      </c>
      <c r="AN678" s="223" t="s">
        <v>2624</v>
      </c>
      <c r="AO678" s="223" t="s">
        <v>2624</v>
      </c>
      <c r="AP678" s="223" t="s">
        <v>2624</v>
      </c>
      <c r="AQ678" s="223" t="s">
        <v>2624</v>
      </c>
      <c r="AR678" s="223" t="s">
        <v>2624</v>
      </c>
      <c r="AS678" s="223" t="s">
        <v>2624</v>
      </c>
      <c r="AT678" s="223" t="s">
        <v>2624</v>
      </c>
      <c r="AU678" s="223" t="s">
        <v>2624</v>
      </c>
    </row>
    <row r="679" spans="2:47" ht="157.5" hidden="1">
      <c r="B679" s="215" t="s">
        <v>4720</v>
      </c>
      <c r="C679" s="216" t="s">
        <v>4721</v>
      </c>
      <c r="D679" s="216" t="s">
        <v>2619</v>
      </c>
      <c r="E679" s="216" t="s">
        <v>2619</v>
      </c>
      <c r="F679" s="216" t="s">
        <v>3033</v>
      </c>
      <c r="G679" s="216" t="s">
        <v>4722</v>
      </c>
      <c r="H679" s="216" t="s">
        <v>2619</v>
      </c>
      <c r="I679" s="216" t="s">
        <v>2623</v>
      </c>
      <c r="J679" s="219">
        <v>5.8650000000000002</v>
      </c>
      <c r="K679" s="219">
        <v>-9.4079999999999995</v>
      </c>
      <c r="L679" s="219">
        <v>-8.7870000000000008</v>
      </c>
      <c r="M679" s="219">
        <v>4.9980000000000002</v>
      </c>
      <c r="N679" s="219">
        <v>4.601</v>
      </c>
      <c r="O679" s="219">
        <v>9.9719999999999995</v>
      </c>
      <c r="P679" s="219">
        <v>2.8340000000000001</v>
      </c>
      <c r="Q679" s="219">
        <v>1.2529999999999999</v>
      </c>
      <c r="R679" s="219">
        <v>9.6319999999999997</v>
      </c>
      <c r="S679" s="217">
        <v>-2.6</v>
      </c>
      <c r="T679" s="218">
        <v>0.8</v>
      </c>
      <c r="U679" s="218">
        <v>0.9</v>
      </c>
      <c r="V679" s="218">
        <v>1.3</v>
      </c>
      <c r="W679" s="218">
        <v>1.8</v>
      </c>
      <c r="X679" s="218">
        <v>2.1</v>
      </c>
      <c r="Y679" s="218">
        <v>1.8</v>
      </c>
      <c r="Z679" s="218">
        <v>1.7</v>
      </c>
      <c r="AA679" s="218">
        <v>1.7</v>
      </c>
      <c r="AB679" s="218">
        <v>1.6</v>
      </c>
      <c r="AC679" s="218">
        <v>1.6</v>
      </c>
      <c r="AD679" s="219" t="s">
        <v>2624</v>
      </c>
      <c r="AE679" s="219" t="s">
        <v>2624</v>
      </c>
      <c r="AF679" s="219" t="s">
        <v>2624</v>
      </c>
      <c r="AG679" s="219" t="s">
        <v>2624</v>
      </c>
      <c r="AH679" s="219" t="s">
        <v>2624</v>
      </c>
      <c r="AI679" s="219" t="s">
        <v>2624</v>
      </c>
      <c r="AJ679" s="219" t="s">
        <v>2624</v>
      </c>
      <c r="AK679" s="219" t="s">
        <v>2624</v>
      </c>
      <c r="AL679" s="219" t="s">
        <v>2624</v>
      </c>
      <c r="AM679" s="219" t="s">
        <v>2624</v>
      </c>
      <c r="AN679" s="219" t="s">
        <v>2624</v>
      </c>
      <c r="AO679" s="219" t="s">
        <v>2624</v>
      </c>
      <c r="AP679" s="219" t="s">
        <v>2624</v>
      </c>
      <c r="AQ679" s="219" t="s">
        <v>2624</v>
      </c>
      <c r="AR679" s="219" t="s">
        <v>2624</v>
      </c>
      <c r="AS679" s="219" t="s">
        <v>2624</v>
      </c>
      <c r="AT679" s="219" t="s">
        <v>2624</v>
      </c>
      <c r="AU679" s="219" t="s">
        <v>2624</v>
      </c>
    </row>
    <row r="680" spans="2:47" ht="157.5" hidden="1">
      <c r="B680" s="220" t="s">
        <v>4723</v>
      </c>
      <c r="C680" s="221" t="s">
        <v>4724</v>
      </c>
      <c r="D680" s="221" t="s">
        <v>2619</v>
      </c>
      <c r="E680" s="221" t="s">
        <v>2619</v>
      </c>
      <c r="F680" s="221" t="s">
        <v>3023</v>
      </c>
      <c r="G680" s="221" t="s">
        <v>4725</v>
      </c>
      <c r="H680" s="221" t="s">
        <v>2619</v>
      </c>
      <c r="I680" s="221" t="s">
        <v>2623</v>
      </c>
      <c r="J680" s="223">
        <v>18.047999999999998</v>
      </c>
      <c r="K680" s="223">
        <v>16.074000000000002</v>
      </c>
      <c r="L680" s="223">
        <v>14.433</v>
      </c>
      <c r="M680" s="223">
        <v>14.632999999999999</v>
      </c>
      <c r="N680" s="223">
        <v>15.315</v>
      </c>
      <c r="O680" s="223">
        <v>16.853999999999999</v>
      </c>
      <c r="P680" s="223">
        <v>17.448</v>
      </c>
      <c r="Q680" s="223">
        <v>17.922000000000001</v>
      </c>
      <c r="R680" s="223">
        <v>18.699000000000002</v>
      </c>
      <c r="S680" s="222">
        <v>18</v>
      </c>
      <c r="T680" s="218">
        <v>17.8</v>
      </c>
      <c r="U680" s="218">
        <v>17.899999999999999</v>
      </c>
      <c r="V680" s="218">
        <v>17.8</v>
      </c>
      <c r="W680" s="218">
        <v>18</v>
      </c>
      <c r="X680" s="218">
        <v>18.2</v>
      </c>
      <c r="Y680" s="218">
        <v>18.399999999999999</v>
      </c>
      <c r="Z680" s="218">
        <v>18.7</v>
      </c>
      <c r="AA680" s="218">
        <v>18.899999999999999</v>
      </c>
      <c r="AB680" s="218">
        <v>19.100000000000001</v>
      </c>
      <c r="AC680" s="218">
        <v>19.399999999999999</v>
      </c>
      <c r="AD680" s="223" t="s">
        <v>2624</v>
      </c>
      <c r="AE680" s="223" t="s">
        <v>2624</v>
      </c>
      <c r="AF680" s="223" t="s">
        <v>2624</v>
      </c>
      <c r="AG680" s="223" t="s">
        <v>2624</v>
      </c>
      <c r="AH680" s="223" t="s">
        <v>2624</v>
      </c>
      <c r="AI680" s="223" t="s">
        <v>2624</v>
      </c>
      <c r="AJ680" s="223" t="s">
        <v>2624</v>
      </c>
      <c r="AK680" s="223" t="s">
        <v>2624</v>
      </c>
      <c r="AL680" s="223" t="s">
        <v>2624</v>
      </c>
      <c r="AM680" s="223" t="s">
        <v>2624</v>
      </c>
      <c r="AN680" s="223" t="s">
        <v>2624</v>
      </c>
      <c r="AO680" s="223" t="s">
        <v>2624</v>
      </c>
      <c r="AP680" s="223" t="s">
        <v>2624</v>
      </c>
      <c r="AQ680" s="223" t="s">
        <v>2624</v>
      </c>
      <c r="AR680" s="223" t="s">
        <v>2624</v>
      </c>
      <c r="AS680" s="223" t="s">
        <v>2624</v>
      </c>
      <c r="AT680" s="223" t="s">
        <v>2624</v>
      </c>
      <c r="AU680" s="223" t="s">
        <v>2624</v>
      </c>
    </row>
    <row r="681" spans="2:47" ht="157.5" hidden="1">
      <c r="B681" s="215" t="s">
        <v>4726</v>
      </c>
      <c r="C681" s="216" t="s">
        <v>4727</v>
      </c>
      <c r="D681" s="216" t="s">
        <v>2619</v>
      </c>
      <c r="E681" s="216" t="s">
        <v>2619</v>
      </c>
      <c r="F681" s="216" t="s">
        <v>3023</v>
      </c>
      <c r="G681" s="216" t="s">
        <v>4728</v>
      </c>
      <c r="H681" s="216" t="s">
        <v>2619</v>
      </c>
      <c r="I681" s="216" t="s">
        <v>2623</v>
      </c>
      <c r="J681" s="219">
        <v>1.732</v>
      </c>
      <c r="K681" s="219">
        <v>1.569</v>
      </c>
      <c r="L681" s="219">
        <v>1.415</v>
      </c>
      <c r="M681" s="219">
        <v>1.4430000000000001</v>
      </c>
      <c r="N681" s="219">
        <v>1.47</v>
      </c>
      <c r="O681" s="219">
        <v>1.5369999999999999</v>
      </c>
      <c r="P681" s="219">
        <v>1.5449999999999999</v>
      </c>
      <c r="Q681" s="219">
        <v>1.6140000000000001</v>
      </c>
      <c r="R681" s="219">
        <v>1.698</v>
      </c>
      <c r="S681" s="217">
        <v>1.6</v>
      </c>
      <c r="T681" s="218">
        <v>1.6</v>
      </c>
      <c r="U681" s="218">
        <v>1.6</v>
      </c>
      <c r="V681" s="218">
        <v>1.6</v>
      </c>
      <c r="W681" s="218">
        <v>1.6</v>
      </c>
      <c r="X681" s="218">
        <v>1.6</v>
      </c>
      <c r="Y681" s="218">
        <v>1.6</v>
      </c>
      <c r="Z681" s="218">
        <v>1.6</v>
      </c>
      <c r="AA681" s="218">
        <v>1.6</v>
      </c>
      <c r="AB681" s="218">
        <v>1.7</v>
      </c>
      <c r="AC681" s="218">
        <v>1.7</v>
      </c>
      <c r="AD681" s="219" t="s">
        <v>2624</v>
      </c>
      <c r="AE681" s="219" t="s">
        <v>2624</v>
      </c>
      <c r="AF681" s="219" t="s">
        <v>2624</v>
      </c>
      <c r="AG681" s="219" t="s">
        <v>2624</v>
      </c>
      <c r="AH681" s="219" t="s">
        <v>2624</v>
      </c>
      <c r="AI681" s="219" t="s">
        <v>2624</v>
      </c>
      <c r="AJ681" s="219" t="s">
        <v>2624</v>
      </c>
      <c r="AK681" s="219" t="s">
        <v>2624</v>
      </c>
      <c r="AL681" s="219" t="s">
        <v>2624</v>
      </c>
      <c r="AM681" s="219" t="s">
        <v>2624</v>
      </c>
      <c r="AN681" s="219" t="s">
        <v>2624</v>
      </c>
      <c r="AO681" s="219" t="s">
        <v>2624</v>
      </c>
      <c r="AP681" s="219" t="s">
        <v>2624</v>
      </c>
      <c r="AQ681" s="219" t="s">
        <v>2624</v>
      </c>
      <c r="AR681" s="219" t="s">
        <v>2624</v>
      </c>
      <c r="AS681" s="219" t="s">
        <v>2624</v>
      </c>
      <c r="AT681" s="219" t="s">
        <v>2624</v>
      </c>
      <c r="AU681" s="219" t="s">
        <v>2624</v>
      </c>
    </row>
    <row r="682" spans="2:47" ht="157.5" hidden="1">
      <c r="B682" s="220" t="s">
        <v>4729</v>
      </c>
      <c r="C682" s="221" t="s">
        <v>4730</v>
      </c>
      <c r="D682" s="221" t="s">
        <v>2619</v>
      </c>
      <c r="E682" s="221" t="s">
        <v>2619</v>
      </c>
      <c r="F682" s="221" t="s">
        <v>3033</v>
      </c>
      <c r="G682" s="221" t="s">
        <v>4731</v>
      </c>
      <c r="H682" s="221" t="s">
        <v>2619</v>
      </c>
      <c r="I682" s="221" t="s">
        <v>2623</v>
      </c>
      <c r="J682" s="223">
        <v>47617.2</v>
      </c>
      <c r="K682" s="223">
        <v>43137.1</v>
      </c>
      <c r="L682" s="223">
        <v>39346.699999999997</v>
      </c>
      <c r="M682" s="223">
        <v>41313.199999999997</v>
      </c>
      <c r="N682" s="223">
        <v>43214</v>
      </c>
      <c r="O682" s="223">
        <v>47523.199999999997</v>
      </c>
      <c r="P682" s="223">
        <v>48869.9</v>
      </c>
      <c r="Q682" s="223">
        <v>49482.400000000001</v>
      </c>
      <c r="R682" s="223">
        <v>54248.800000000003</v>
      </c>
      <c r="S682" s="222">
        <v>52859</v>
      </c>
      <c r="T682" s="218">
        <v>53270</v>
      </c>
      <c r="U682" s="218">
        <v>53726</v>
      </c>
      <c r="V682" s="218">
        <v>54402</v>
      </c>
      <c r="W682" s="218">
        <v>55376</v>
      </c>
      <c r="X682" s="218">
        <v>56550</v>
      </c>
      <c r="Y682" s="218">
        <v>57565</v>
      </c>
      <c r="Z682" s="218">
        <v>58569</v>
      </c>
      <c r="AA682" s="218">
        <v>59544</v>
      </c>
      <c r="AB682" s="218">
        <v>60517</v>
      </c>
      <c r="AC682" s="218">
        <v>61499</v>
      </c>
      <c r="AD682" s="223" t="s">
        <v>2624</v>
      </c>
      <c r="AE682" s="223" t="s">
        <v>2624</v>
      </c>
      <c r="AF682" s="223" t="s">
        <v>2624</v>
      </c>
      <c r="AG682" s="223" t="s">
        <v>2624</v>
      </c>
      <c r="AH682" s="223" t="s">
        <v>2624</v>
      </c>
      <c r="AI682" s="223" t="s">
        <v>2624</v>
      </c>
      <c r="AJ682" s="223" t="s">
        <v>2624</v>
      </c>
      <c r="AK682" s="223" t="s">
        <v>2624</v>
      </c>
      <c r="AL682" s="223" t="s">
        <v>2624</v>
      </c>
      <c r="AM682" s="223" t="s">
        <v>2624</v>
      </c>
      <c r="AN682" s="223" t="s">
        <v>2624</v>
      </c>
      <c r="AO682" s="223" t="s">
        <v>2624</v>
      </c>
      <c r="AP682" s="223" t="s">
        <v>2624</v>
      </c>
      <c r="AQ682" s="223" t="s">
        <v>2624</v>
      </c>
      <c r="AR682" s="223" t="s">
        <v>2624</v>
      </c>
      <c r="AS682" s="223" t="s">
        <v>2624</v>
      </c>
      <c r="AT682" s="223" t="s">
        <v>2624</v>
      </c>
      <c r="AU682" s="223" t="s">
        <v>2624</v>
      </c>
    </row>
    <row r="683" spans="2:47" ht="157.5" hidden="1">
      <c r="B683" s="215" t="s">
        <v>4732</v>
      </c>
      <c r="C683" s="216" t="s">
        <v>4733</v>
      </c>
      <c r="D683" s="216" t="s">
        <v>2619</v>
      </c>
      <c r="E683" s="216" t="s">
        <v>2619</v>
      </c>
      <c r="F683" s="216" t="s">
        <v>3023</v>
      </c>
      <c r="G683" s="216" t="s">
        <v>4734</v>
      </c>
      <c r="H683" s="216" t="s">
        <v>2619</v>
      </c>
      <c r="I683" s="216" t="s">
        <v>2623</v>
      </c>
      <c r="J683" s="219">
        <v>100.104</v>
      </c>
      <c r="K683" s="219">
        <v>102.036</v>
      </c>
      <c r="L683" s="219">
        <v>98.975999999999999</v>
      </c>
      <c r="M683" s="219">
        <v>95.872</v>
      </c>
      <c r="N683" s="219">
        <v>100.953</v>
      </c>
      <c r="O683" s="219">
        <v>104.462</v>
      </c>
      <c r="P683" s="219">
        <v>98.617000000000004</v>
      </c>
      <c r="Q683" s="219">
        <v>97.123000000000005</v>
      </c>
      <c r="R683" s="219">
        <v>100.616</v>
      </c>
      <c r="S683" s="219" t="s">
        <v>2624</v>
      </c>
      <c r="T683" s="219" t="s">
        <v>2624</v>
      </c>
      <c r="U683" s="219" t="s">
        <v>2624</v>
      </c>
      <c r="V683" s="219" t="s">
        <v>2624</v>
      </c>
      <c r="W683" s="219" t="s">
        <v>2624</v>
      </c>
      <c r="X683" s="219" t="s">
        <v>2624</v>
      </c>
      <c r="Y683" s="219" t="s">
        <v>2624</v>
      </c>
      <c r="Z683" s="219" t="s">
        <v>2624</v>
      </c>
      <c r="AA683" s="219" t="s">
        <v>2624</v>
      </c>
      <c r="AB683" s="219" t="s">
        <v>2624</v>
      </c>
      <c r="AC683" s="219" t="s">
        <v>2624</v>
      </c>
      <c r="AD683" s="219" t="s">
        <v>2624</v>
      </c>
      <c r="AE683" s="219" t="s">
        <v>2624</v>
      </c>
      <c r="AF683" s="219" t="s">
        <v>2624</v>
      </c>
      <c r="AG683" s="219" t="s">
        <v>2624</v>
      </c>
      <c r="AH683" s="219" t="s">
        <v>2624</v>
      </c>
      <c r="AI683" s="219" t="s">
        <v>2624</v>
      </c>
      <c r="AJ683" s="219" t="s">
        <v>2624</v>
      </c>
      <c r="AK683" s="219" t="s">
        <v>2624</v>
      </c>
      <c r="AL683" s="219" t="s">
        <v>2624</v>
      </c>
      <c r="AM683" s="219" t="s">
        <v>2624</v>
      </c>
      <c r="AN683" s="219" t="s">
        <v>2624</v>
      </c>
      <c r="AO683" s="219" t="s">
        <v>2624</v>
      </c>
      <c r="AP683" s="219" t="s">
        <v>2624</v>
      </c>
      <c r="AQ683" s="219" t="s">
        <v>2624</v>
      </c>
      <c r="AR683" s="219" t="s">
        <v>2624</v>
      </c>
      <c r="AS683" s="219" t="s">
        <v>2624</v>
      </c>
      <c r="AT683" s="219" t="s">
        <v>2624</v>
      </c>
      <c r="AU683" s="219" t="s">
        <v>2624</v>
      </c>
    </row>
    <row r="684" spans="2:47" ht="157.5" hidden="1">
      <c r="B684" s="220" t="s">
        <v>4735</v>
      </c>
      <c r="C684" s="221" t="s">
        <v>4736</v>
      </c>
      <c r="D684" s="221" t="s">
        <v>2619</v>
      </c>
      <c r="E684" s="221" t="s">
        <v>2619</v>
      </c>
      <c r="F684" s="221" t="s">
        <v>3033</v>
      </c>
      <c r="G684" s="221" t="s">
        <v>4737</v>
      </c>
      <c r="H684" s="221" t="s">
        <v>2619</v>
      </c>
      <c r="I684" s="221" t="s">
        <v>2623</v>
      </c>
      <c r="J684" s="223">
        <v>47666.5</v>
      </c>
      <c r="K684" s="223">
        <v>44015.199999999997</v>
      </c>
      <c r="L684" s="223">
        <v>38943.800000000003</v>
      </c>
      <c r="M684" s="223">
        <v>39607.699999999997</v>
      </c>
      <c r="N684" s="223">
        <v>43625.599999999999</v>
      </c>
      <c r="O684" s="223">
        <v>49643.6</v>
      </c>
      <c r="P684" s="223">
        <v>48194</v>
      </c>
      <c r="Q684" s="223">
        <v>48059</v>
      </c>
      <c r="R684" s="223">
        <v>54583</v>
      </c>
      <c r="S684" s="223" t="s">
        <v>2624</v>
      </c>
      <c r="T684" s="223" t="s">
        <v>2624</v>
      </c>
      <c r="U684" s="223" t="s">
        <v>2624</v>
      </c>
      <c r="V684" s="223" t="s">
        <v>2624</v>
      </c>
      <c r="W684" s="223" t="s">
        <v>2624</v>
      </c>
      <c r="X684" s="223" t="s">
        <v>2624</v>
      </c>
      <c r="Y684" s="223" t="s">
        <v>2624</v>
      </c>
      <c r="Z684" s="223" t="s">
        <v>2624</v>
      </c>
      <c r="AA684" s="223" t="s">
        <v>2624</v>
      </c>
      <c r="AB684" s="223" t="s">
        <v>2624</v>
      </c>
      <c r="AC684" s="223" t="s">
        <v>2624</v>
      </c>
      <c r="AD684" s="223" t="s">
        <v>2624</v>
      </c>
      <c r="AE684" s="223" t="s">
        <v>2624</v>
      </c>
      <c r="AF684" s="223" t="s">
        <v>2624</v>
      </c>
      <c r="AG684" s="223" t="s">
        <v>2624</v>
      </c>
      <c r="AH684" s="223" t="s">
        <v>2624</v>
      </c>
      <c r="AI684" s="223" t="s">
        <v>2624</v>
      </c>
      <c r="AJ684" s="223" t="s">
        <v>2624</v>
      </c>
      <c r="AK684" s="223" t="s">
        <v>2624</v>
      </c>
      <c r="AL684" s="223" t="s">
        <v>2624</v>
      </c>
      <c r="AM684" s="223" t="s">
        <v>2624</v>
      </c>
      <c r="AN684" s="223" t="s">
        <v>2624</v>
      </c>
      <c r="AO684" s="223" t="s">
        <v>2624</v>
      </c>
      <c r="AP684" s="223" t="s">
        <v>2624</v>
      </c>
      <c r="AQ684" s="223" t="s">
        <v>2624</v>
      </c>
      <c r="AR684" s="223" t="s">
        <v>2624</v>
      </c>
      <c r="AS684" s="223" t="s">
        <v>2624</v>
      </c>
      <c r="AT684" s="223" t="s">
        <v>2624</v>
      </c>
      <c r="AU684" s="223" t="s">
        <v>2624</v>
      </c>
    </row>
    <row r="685" spans="2:47" ht="157.5" hidden="1">
      <c r="B685" s="215" t="s">
        <v>4738</v>
      </c>
      <c r="C685" s="216" t="s">
        <v>4739</v>
      </c>
      <c r="D685" s="216" t="s">
        <v>2619</v>
      </c>
      <c r="E685" s="216" t="s">
        <v>2619</v>
      </c>
      <c r="F685" s="216" t="s">
        <v>3033</v>
      </c>
      <c r="G685" s="216" t="s">
        <v>4740</v>
      </c>
      <c r="H685" s="216" t="s">
        <v>2619</v>
      </c>
      <c r="I685" s="216" t="s">
        <v>2623</v>
      </c>
      <c r="J685" s="219">
        <v>0</v>
      </c>
      <c r="K685" s="219">
        <v>0</v>
      </c>
      <c r="L685" s="219">
        <v>0</v>
      </c>
      <c r="M685" s="219">
        <v>0</v>
      </c>
      <c r="N685" s="219">
        <v>0</v>
      </c>
      <c r="O685" s="219">
        <v>0</v>
      </c>
      <c r="P685" s="219">
        <v>0</v>
      </c>
      <c r="Q685" s="219">
        <v>0</v>
      </c>
      <c r="R685" s="219">
        <v>0</v>
      </c>
      <c r="S685" s="219" t="s">
        <v>2624</v>
      </c>
      <c r="T685" s="219" t="s">
        <v>2624</v>
      </c>
      <c r="U685" s="219" t="s">
        <v>2624</v>
      </c>
      <c r="V685" s="219" t="s">
        <v>2624</v>
      </c>
      <c r="W685" s="219" t="s">
        <v>2624</v>
      </c>
      <c r="X685" s="219" t="s">
        <v>2624</v>
      </c>
      <c r="Y685" s="219" t="s">
        <v>2624</v>
      </c>
      <c r="Z685" s="219" t="s">
        <v>2624</v>
      </c>
      <c r="AA685" s="219" t="s">
        <v>2624</v>
      </c>
      <c r="AB685" s="219" t="s">
        <v>2624</v>
      </c>
      <c r="AC685" s="219" t="s">
        <v>2624</v>
      </c>
      <c r="AD685" s="219" t="s">
        <v>2624</v>
      </c>
      <c r="AE685" s="219" t="s">
        <v>2624</v>
      </c>
      <c r="AF685" s="219" t="s">
        <v>2624</v>
      </c>
      <c r="AG685" s="219" t="s">
        <v>2624</v>
      </c>
      <c r="AH685" s="219" t="s">
        <v>2624</v>
      </c>
      <c r="AI685" s="219" t="s">
        <v>2624</v>
      </c>
      <c r="AJ685" s="219" t="s">
        <v>2624</v>
      </c>
      <c r="AK685" s="219" t="s">
        <v>2624</v>
      </c>
      <c r="AL685" s="219" t="s">
        <v>2624</v>
      </c>
      <c r="AM685" s="219" t="s">
        <v>2624</v>
      </c>
      <c r="AN685" s="219" t="s">
        <v>2624</v>
      </c>
      <c r="AO685" s="219" t="s">
        <v>2624</v>
      </c>
      <c r="AP685" s="219" t="s">
        <v>2624</v>
      </c>
      <c r="AQ685" s="219" t="s">
        <v>2624</v>
      </c>
      <c r="AR685" s="219" t="s">
        <v>2624</v>
      </c>
      <c r="AS685" s="219" t="s">
        <v>2624</v>
      </c>
      <c r="AT685" s="219" t="s">
        <v>2624</v>
      </c>
      <c r="AU685" s="219" t="s">
        <v>2624</v>
      </c>
    </row>
    <row r="686" spans="2:47" ht="157.5" hidden="1">
      <c r="B686" s="220" t="s">
        <v>4741</v>
      </c>
      <c r="C686" s="221" t="s">
        <v>4742</v>
      </c>
      <c r="D686" s="221" t="s">
        <v>2619</v>
      </c>
      <c r="E686" s="221" t="s">
        <v>2619</v>
      </c>
      <c r="F686" s="221" t="s">
        <v>3033</v>
      </c>
      <c r="G686" s="221" t="s">
        <v>4743</v>
      </c>
      <c r="H686" s="221" t="s">
        <v>2619</v>
      </c>
      <c r="I686" s="221" t="s">
        <v>2623</v>
      </c>
      <c r="J686" s="223">
        <v>47666.5</v>
      </c>
      <c r="K686" s="223">
        <v>44015.199999999997</v>
      </c>
      <c r="L686" s="223">
        <v>38943.800000000003</v>
      </c>
      <c r="M686" s="223">
        <v>39607.699999999997</v>
      </c>
      <c r="N686" s="223">
        <v>43625.599999999999</v>
      </c>
      <c r="O686" s="223">
        <v>49643.6</v>
      </c>
      <c r="P686" s="223">
        <v>48194</v>
      </c>
      <c r="Q686" s="223">
        <v>48059</v>
      </c>
      <c r="R686" s="223">
        <v>54583</v>
      </c>
      <c r="S686" s="223" t="s">
        <v>2624</v>
      </c>
      <c r="T686" s="223" t="s">
        <v>2624</v>
      </c>
      <c r="U686" s="223" t="s">
        <v>2624</v>
      </c>
      <c r="V686" s="223" t="s">
        <v>2624</v>
      </c>
      <c r="W686" s="223" t="s">
        <v>2624</v>
      </c>
      <c r="X686" s="223" t="s">
        <v>2624</v>
      </c>
      <c r="Y686" s="223" t="s">
        <v>2624</v>
      </c>
      <c r="Z686" s="223" t="s">
        <v>2624</v>
      </c>
      <c r="AA686" s="223" t="s">
        <v>2624</v>
      </c>
      <c r="AB686" s="223" t="s">
        <v>2624</v>
      </c>
      <c r="AC686" s="223" t="s">
        <v>2624</v>
      </c>
      <c r="AD686" s="223" t="s">
        <v>2624</v>
      </c>
      <c r="AE686" s="223" t="s">
        <v>2624</v>
      </c>
      <c r="AF686" s="223" t="s">
        <v>2624</v>
      </c>
      <c r="AG686" s="223" t="s">
        <v>2624</v>
      </c>
      <c r="AH686" s="223" t="s">
        <v>2624</v>
      </c>
      <c r="AI686" s="223" t="s">
        <v>2624</v>
      </c>
      <c r="AJ686" s="223" t="s">
        <v>2624</v>
      </c>
      <c r="AK686" s="223" t="s">
        <v>2624</v>
      </c>
      <c r="AL686" s="223" t="s">
        <v>2624</v>
      </c>
      <c r="AM686" s="223" t="s">
        <v>2624</v>
      </c>
      <c r="AN686" s="223" t="s">
        <v>2624</v>
      </c>
      <c r="AO686" s="223" t="s">
        <v>2624</v>
      </c>
      <c r="AP686" s="223" t="s">
        <v>2624</v>
      </c>
      <c r="AQ686" s="223" t="s">
        <v>2624</v>
      </c>
      <c r="AR686" s="223" t="s">
        <v>2624</v>
      </c>
      <c r="AS686" s="223" t="s">
        <v>2624</v>
      </c>
      <c r="AT686" s="223" t="s">
        <v>2624</v>
      </c>
      <c r="AU686" s="223" t="s">
        <v>2624</v>
      </c>
    </row>
    <row r="687" spans="2:47" ht="168" hidden="1">
      <c r="B687" s="215" t="s">
        <v>4744</v>
      </c>
      <c r="C687" s="216" t="s">
        <v>4745</v>
      </c>
      <c r="D687" s="216" t="s">
        <v>2834</v>
      </c>
      <c r="E687" s="216" t="s">
        <v>2784</v>
      </c>
      <c r="F687" s="216" t="s">
        <v>3317</v>
      </c>
      <c r="G687" s="216" t="s">
        <v>4746</v>
      </c>
      <c r="H687" s="216" t="s">
        <v>2871</v>
      </c>
      <c r="I687" s="216" t="s">
        <v>2623</v>
      </c>
      <c r="J687" s="219">
        <v>56.25535</v>
      </c>
      <c r="K687" s="219">
        <v>41.6496</v>
      </c>
      <c r="L687" s="219">
        <v>8.6859999999999999</v>
      </c>
      <c r="M687" s="219">
        <v>-14.3978</v>
      </c>
      <c r="N687" s="219">
        <v>-8.7686000000000011</v>
      </c>
      <c r="O687" s="219">
        <v>1.04</v>
      </c>
      <c r="P687" s="219">
        <v>23.749200000000002</v>
      </c>
      <c r="Q687" s="219">
        <v>60.782600000000002</v>
      </c>
      <c r="R687" s="219">
        <v>103.6593</v>
      </c>
      <c r="S687" s="217">
        <v>167.08579999999998</v>
      </c>
      <c r="T687" s="218">
        <v>136.9923</v>
      </c>
      <c r="U687" s="218">
        <v>129.46780000000001</v>
      </c>
      <c r="V687" s="218">
        <v>127.5407</v>
      </c>
      <c r="W687" s="218">
        <v>124.5894</v>
      </c>
      <c r="X687" s="218">
        <v>122.2165</v>
      </c>
      <c r="Y687" s="219" t="s">
        <v>2624</v>
      </c>
      <c r="Z687" s="219" t="s">
        <v>2624</v>
      </c>
      <c r="AA687" s="219" t="s">
        <v>2624</v>
      </c>
      <c r="AB687" s="219" t="s">
        <v>2624</v>
      </c>
      <c r="AC687" s="219" t="s">
        <v>2624</v>
      </c>
      <c r="AD687" s="219" t="s">
        <v>2624</v>
      </c>
      <c r="AE687" s="219" t="s">
        <v>2624</v>
      </c>
      <c r="AF687" s="219" t="s">
        <v>2624</v>
      </c>
      <c r="AG687" s="219" t="s">
        <v>2624</v>
      </c>
      <c r="AH687" s="219" t="s">
        <v>2624</v>
      </c>
      <c r="AI687" s="219" t="s">
        <v>2624</v>
      </c>
      <c r="AJ687" s="219" t="s">
        <v>2624</v>
      </c>
      <c r="AK687" s="219" t="s">
        <v>2624</v>
      </c>
      <c r="AL687" s="219" t="s">
        <v>2624</v>
      </c>
      <c r="AM687" s="219" t="s">
        <v>2624</v>
      </c>
      <c r="AN687" s="219" t="s">
        <v>2624</v>
      </c>
      <c r="AO687" s="219" t="s">
        <v>2624</v>
      </c>
      <c r="AP687" s="219" t="s">
        <v>2624</v>
      </c>
      <c r="AQ687" s="219" t="s">
        <v>2624</v>
      </c>
      <c r="AR687" s="219" t="s">
        <v>2624</v>
      </c>
      <c r="AS687" s="219" t="s">
        <v>2624</v>
      </c>
      <c r="AT687" s="219" t="s">
        <v>2624</v>
      </c>
      <c r="AU687" s="219" t="s">
        <v>2624</v>
      </c>
    </row>
    <row r="688" spans="2:47" ht="168" hidden="1">
      <c r="B688" s="220" t="s">
        <v>4747</v>
      </c>
      <c r="C688" s="221" t="s">
        <v>4748</v>
      </c>
      <c r="D688" s="221" t="s">
        <v>2619</v>
      </c>
      <c r="E688" s="221" t="s">
        <v>2619</v>
      </c>
      <c r="F688" s="221" t="s">
        <v>3317</v>
      </c>
      <c r="G688" s="221" t="s">
        <v>4749</v>
      </c>
      <c r="H688" s="221" t="s">
        <v>2871</v>
      </c>
      <c r="I688" s="221" t="s">
        <v>2623</v>
      </c>
      <c r="J688" s="223">
        <v>7.492</v>
      </c>
      <c r="K688" s="223">
        <v>5.5259999999999998</v>
      </c>
      <c r="L688" s="223">
        <v>1.3049999999999999</v>
      </c>
      <c r="M688" s="223">
        <v>-2.2730000000000001</v>
      </c>
      <c r="N688" s="223">
        <v>-1.2529999999999999</v>
      </c>
      <c r="O688" s="222">
        <v>0.1</v>
      </c>
      <c r="P688" s="222">
        <v>3.4</v>
      </c>
      <c r="Q688" s="222">
        <v>9.4</v>
      </c>
      <c r="R688" s="222">
        <v>12.6</v>
      </c>
      <c r="S688" s="222">
        <v>20.6</v>
      </c>
      <c r="T688" s="218">
        <v>17.399999999999999</v>
      </c>
      <c r="U688" s="218">
        <v>14.6</v>
      </c>
      <c r="V688" s="218">
        <v>13</v>
      </c>
      <c r="W688" s="218">
        <v>11.8</v>
      </c>
      <c r="X688" s="218">
        <v>11.1</v>
      </c>
      <c r="Y688" s="223" t="s">
        <v>2624</v>
      </c>
      <c r="Z688" s="223" t="s">
        <v>2624</v>
      </c>
      <c r="AA688" s="223" t="s">
        <v>2624</v>
      </c>
      <c r="AB688" s="223" t="s">
        <v>2624</v>
      </c>
      <c r="AC688" s="223" t="s">
        <v>2624</v>
      </c>
      <c r="AD688" s="223" t="s">
        <v>2624</v>
      </c>
      <c r="AE688" s="223" t="s">
        <v>2624</v>
      </c>
      <c r="AF688" s="223" t="s">
        <v>2624</v>
      </c>
      <c r="AG688" s="223" t="s">
        <v>2624</v>
      </c>
      <c r="AH688" s="223" t="s">
        <v>2624</v>
      </c>
      <c r="AI688" s="223" t="s">
        <v>2624</v>
      </c>
      <c r="AJ688" s="223" t="s">
        <v>2624</v>
      </c>
      <c r="AK688" s="223" t="s">
        <v>2624</v>
      </c>
      <c r="AL688" s="223" t="s">
        <v>2624</v>
      </c>
      <c r="AM688" s="223" t="s">
        <v>2624</v>
      </c>
      <c r="AN688" s="223" t="s">
        <v>2624</v>
      </c>
      <c r="AO688" s="223" t="s">
        <v>2624</v>
      </c>
      <c r="AP688" s="223" t="s">
        <v>2624</v>
      </c>
      <c r="AQ688" s="223" t="s">
        <v>2624</v>
      </c>
      <c r="AR688" s="223" t="s">
        <v>2624</v>
      </c>
      <c r="AS688" s="223" t="s">
        <v>2624</v>
      </c>
      <c r="AT688" s="223" t="s">
        <v>2624</v>
      </c>
      <c r="AU688" s="223" t="s">
        <v>2624</v>
      </c>
    </row>
    <row r="689" spans="2:47" ht="168" hidden="1">
      <c r="B689" s="215" t="s">
        <v>4750</v>
      </c>
      <c r="C689" s="216" t="s">
        <v>4751</v>
      </c>
      <c r="D689" s="216" t="s">
        <v>2619</v>
      </c>
      <c r="E689" s="216" t="s">
        <v>2619</v>
      </c>
      <c r="F689" s="216" t="s">
        <v>3317</v>
      </c>
      <c r="G689" s="216" t="s">
        <v>4752</v>
      </c>
      <c r="H689" s="216" t="s">
        <v>2871</v>
      </c>
      <c r="I689" s="216" t="s">
        <v>2623</v>
      </c>
      <c r="J689" s="219">
        <v>4.1040000000000001</v>
      </c>
      <c r="K689" s="219">
        <v>2.806</v>
      </c>
      <c r="L689" s="219">
        <v>0.59199999999999997</v>
      </c>
      <c r="M689" s="219">
        <v>-0.96</v>
      </c>
      <c r="N689" s="219">
        <v>-0.54</v>
      </c>
      <c r="O689" s="219">
        <v>0.06</v>
      </c>
      <c r="P689" s="219">
        <v>1.4379999999999999</v>
      </c>
      <c r="Q689" s="219">
        <v>3.6970000000000001</v>
      </c>
      <c r="R689" s="219">
        <v>5.7240000000000002</v>
      </c>
      <c r="S689" s="217">
        <v>9.9</v>
      </c>
      <c r="T689" s="218">
        <v>7.6</v>
      </c>
      <c r="U689" s="218">
        <v>6.7</v>
      </c>
      <c r="V689" s="218">
        <v>6.2</v>
      </c>
      <c r="W689" s="218">
        <v>5.7</v>
      </c>
      <c r="X689" s="218">
        <v>5.5</v>
      </c>
      <c r="Y689" s="219" t="s">
        <v>2624</v>
      </c>
      <c r="Z689" s="219" t="s">
        <v>2624</v>
      </c>
      <c r="AA689" s="219" t="s">
        <v>2624</v>
      </c>
      <c r="AB689" s="219" t="s">
        <v>2624</v>
      </c>
      <c r="AC689" s="219" t="s">
        <v>2624</v>
      </c>
      <c r="AD689" s="219" t="s">
        <v>2624</v>
      </c>
      <c r="AE689" s="219" t="s">
        <v>2624</v>
      </c>
      <c r="AF689" s="219" t="s">
        <v>2624</v>
      </c>
      <c r="AG689" s="219" t="s">
        <v>2624</v>
      </c>
      <c r="AH689" s="219" t="s">
        <v>2624</v>
      </c>
      <c r="AI689" s="219" t="s">
        <v>2624</v>
      </c>
      <c r="AJ689" s="219" t="s">
        <v>2624</v>
      </c>
      <c r="AK689" s="219" t="s">
        <v>2624</v>
      </c>
      <c r="AL689" s="219" t="s">
        <v>2624</v>
      </c>
      <c r="AM689" s="219" t="s">
        <v>2624</v>
      </c>
      <c r="AN689" s="219" t="s">
        <v>2624</v>
      </c>
      <c r="AO689" s="219" t="s">
        <v>2624</v>
      </c>
      <c r="AP689" s="219" t="s">
        <v>2624</v>
      </c>
      <c r="AQ689" s="219" t="s">
        <v>2624</v>
      </c>
      <c r="AR689" s="219" t="s">
        <v>2624</v>
      </c>
      <c r="AS689" s="219" t="s">
        <v>2624</v>
      </c>
      <c r="AT689" s="219" t="s">
        <v>2624</v>
      </c>
      <c r="AU689" s="219" t="s">
        <v>2624</v>
      </c>
    </row>
    <row r="690" spans="2:47" ht="126" hidden="1">
      <c r="B690" s="220" t="s">
        <v>4753</v>
      </c>
      <c r="C690" s="221" t="s">
        <v>4754</v>
      </c>
      <c r="D690" s="221" t="s">
        <v>2834</v>
      </c>
      <c r="E690" s="221" t="s">
        <v>2784</v>
      </c>
      <c r="F690" s="221" t="s">
        <v>3090</v>
      </c>
      <c r="G690" s="221" t="s">
        <v>4755</v>
      </c>
      <c r="H690" s="221" t="s">
        <v>4425</v>
      </c>
      <c r="I690" s="221" t="s">
        <v>2623</v>
      </c>
      <c r="J690" s="223">
        <v>-15.551200000000001</v>
      </c>
      <c r="K690" s="223">
        <v>-18.724900000000002</v>
      </c>
      <c r="L690" s="223">
        <v>-19.583000000000002</v>
      </c>
      <c r="M690" s="223">
        <v>-17.7852</v>
      </c>
      <c r="N690" s="223">
        <v>-16.156500000000001</v>
      </c>
      <c r="O690" s="223">
        <v>-26.037800000000001</v>
      </c>
      <c r="P690" s="223">
        <v>-25.604700000000001</v>
      </c>
      <c r="Q690" s="223">
        <v>-26.067499999999999</v>
      </c>
      <c r="R690" s="223">
        <v>-44.000099999999996</v>
      </c>
      <c r="S690" s="222">
        <v>-41.402000000000001</v>
      </c>
      <c r="T690" s="218">
        <v>-36.18</v>
      </c>
      <c r="U690" s="218">
        <v>-41.356999999999999</v>
      </c>
      <c r="V690" s="218">
        <v>-41.898000000000003</v>
      </c>
      <c r="W690" s="218">
        <v>-44.192</v>
      </c>
      <c r="X690" s="218">
        <v>-44.63</v>
      </c>
      <c r="Y690" s="223" t="s">
        <v>2624</v>
      </c>
      <c r="Z690" s="223" t="s">
        <v>2624</v>
      </c>
      <c r="AA690" s="223" t="s">
        <v>2624</v>
      </c>
      <c r="AB690" s="223" t="s">
        <v>2624</v>
      </c>
      <c r="AC690" s="223" t="s">
        <v>2624</v>
      </c>
      <c r="AD690" s="223" t="s">
        <v>2624</v>
      </c>
      <c r="AE690" s="223" t="s">
        <v>2624</v>
      </c>
      <c r="AF690" s="223" t="s">
        <v>2624</v>
      </c>
      <c r="AG690" s="223" t="s">
        <v>2624</v>
      </c>
      <c r="AH690" s="223" t="s">
        <v>2624</v>
      </c>
      <c r="AI690" s="223" t="s">
        <v>2624</v>
      </c>
      <c r="AJ690" s="223" t="s">
        <v>2624</v>
      </c>
      <c r="AK690" s="223" t="s">
        <v>2624</v>
      </c>
      <c r="AL690" s="223" t="s">
        <v>2624</v>
      </c>
      <c r="AM690" s="223" t="s">
        <v>2624</v>
      </c>
      <c r="AN690" s="223" t="s">
        <v>2624</v>
      </c>
      <c r="AO690" s="223" t="s">
        <v>2624</v>
      </c>
      <c r="AP690" s="223" t="s">
        <v>2624</v>
      </c>
      <c r="AQ690" s="223" t="s">
        <v>2624</v>
      </c>
      <c r="AR690" s="223" t="s">
        <v>2624</v>
      </c>
      <c r="AS690" s="223" t="s">
        <v>2624</v>
      </c>
      <c r="AT690" s="223" t="s">
        <v>2624</v>
      </c>
      <c r="AU690" s="223" t="s">
        <v>2624</v>
      </c>
    </row>
    <row r="691" spans="2:47" ht="283.5" hidden="1">
      <c r="B691" s="215" t="s">
        <v>4756</v>
      </c>
      <c r="C691" s="216" t="s">
        <v>4757</v>
      </c>
      <c r="D691" s="216" t="s">
        <v>2834</v>
      </c>
      <c r="E691" s="216" t="s">
        <v>2809</v>
      </c>
      <c r="F691" s="216" t="s">
        <v>2839</v>
      </c>
      <c r="G691" s="216" t="s">
        <v>4758</v>
      </c>
      <c r="H691" s="216" t="s">
        <v>2841</v>
      </c>
      <c r="I691" s="216" t="s">
        <v>2623</v>
      </c>
      <c r="J691" s="219">
        <v>22988.400000000001</v>
      </c>
      <c r="K691" s="219">
        <v>21530.6</v>
      </c>
      <c r="L691" s="219">
        <v>16983.599999999999</v>
      </c>
      <c r="M691" s="219">
        <v>17482.3</v>
      </c>
      <c r="N691" s="219">
        <v>23322.799999999999</v>
      </c>
      <c r="O691" s="219">
        <v>24854.5</v>
      </c>
      <c r="P691" s="219">
        <v>23529.9</v>
      </c>
      <c r="Q691" s="219">
        <v>25549.3</v>
      </c>
      <c r="R691" s="219">
        <v>26000.1</v>
      </c>
      <c r="S691" s="219" t="s">
        <v>2624</v>
      </c>
      <c r="T691" s="219" t="s">
        <v>2624</v>
      </c>
      <c r="U691" s="219" t="s">
        <v>2624</v>
      </c>
      <c r="V691" s="219" t="s">
        <v>2624</v>
      </c>
      <c r="W691" s="219" t="s">
        <v>2624</v>
      </c>
      <c r="X691" s="219" t="s">
        <v>2624</v>
      </c>
      <c r="Y691" s="219" t="s">
        <v>2624</v>
      </c>
      <c r="Z691" s="219" t="s">
        <v>2624</v>
      </c>
      <c r="AA691" s="219" t="s">
        <v>2624</v>
      </c>
      <c r="AB691" s="219" t="s">
        <v>2624</v>
      </c>
      <c r="AC691" s="219" t="s">
        <v>2624</v>
      </c>
      <c r="AD691" s="219" t="s">
        <v>2624</v>
      </c>
      <c r="AE691" s="219" t="s">
        <v>2624</v>
      </c>
      <c r="AF691" s="219" t="s">
        <v>2624</v>
      </c>
      <c r="AG691" s="219" t="s">
        <v>2624</v>
      </c>
      <c r="AH691" s="219" t="s">
        <v>2624</v>
      </c>
      <c r="AI691" s="219" t="s">
        <v>2624</v>
      </c>
      <c r="AJ691" s="219" t="s">
        <v>2624</v>
      </c>
      <c r="AK691" s="219" t="s">
        <v>2624</v>
      </c>
      <c r="AL691" s="219" t="s">
        <v>2624</v>
      </c>
      <c r="AM691" s="219" t="s">
        <v>2624</v>
      </c>
      <c r="AN691" s="219" t="s">
        <v>2624</v>
      </c>
      <c r="AO691" s="219" t="s">
        <v>2624</v>
      </c>
      <c r="AP691" s="219" t="s">
        <v>2624</v>
      </c>
      <c r="AQ691" s="219" t="s">
        <v>2624</v>
      </c>
      <c r="AR691" s="219" t="s">
        <v>2624</v>
      </c>
      <c r="AS691" s="219" t="s">
        <v>2624</v>
      </c>
      <c r="AT691" s="219" t="s">
        <v>2624</v>
      </c>
      <c r="AU691" s="219" t="s">
        <v>2624</v>
      </c>
    </row>
    <row r="692" spans="2:47" ht="283.5" hidden="1">
      <c r="B692" s="220" t="s">
        <v>4759</v>
      </c>
      <c r="C692" s="221" t="s">
        <v>4760</v>
      </c>
      <c r="D692" s="221" t="s">
        <v>2834</v>
      </c>
      <c r="E692" s="221" t="s">
        <v>2809</v>
      </c>
      <c r="F692" s="221" t="s">
        <v>2839</v>
      </c>
      <c r="G692" s="221" t="s">
        <v>4761</v>
      </c>
      <c r="H692" s="221" t="s">
        <v>2841</v>
      </c>
      <c r="I692" s="221" t="s">
        <v>2623</v>
      </c>
      <c r="J692" s="223">
        <v>34503</v>
      </c>
      <c r="K692" s="223">
        <v>33406.199999999997</v>
      </c>
      <c r="L692" s="223">
        <v>28485.200000000001</v>
      </c>
      <c r="M692" s="223">
        <v>29062.1</v>
      </c>
      <c r="N692" s="223">
        <v>35797.5</v>
      </c>
      <c r="O692" s="223">
        <v>37150.400000000001</v>
      </c>
      <c r="P692" s="223">
        <v>36022.1</v>
      </c>
      <c r="Q692" s="223">
        <v>39224.1</v>
      </c>
      <c r="R692" s="223">
        <v>40262.199999999997</v>
      </c>
      <c r="S692" s="222">
        <v>36801</v>
      </c>
      <c r="T692" s="218">
        <v>42110</v>
      </c>
      <c r="U692" s="218">
        <v>43557</v>
      </c>
      <c r="V692" s="218">
        <v>47506</v>
      </c>
      <c r="W692" s="218">
        <v>49052</v>
      </c>
      <c r="X692" s="218">
        <v>50893</v>
      </c>
      <c r="Y692" s="223" t="s">
        <v>2624</v>
      </c>
      <c r="Z692" s="223" t="s">
        <v>2624</v>
      </c>
      <c r="AA692" s="223" t="s">
        <v>2624</v>
      </c>
      <c r="AB692" s="223" t="s">
        <v>2624</v>
      </c>
      <c r="AC692" s="223" t="s">
        <v>2624</v>
      </c>
      <c r="AD692" s="223" t="s">
        <v>2624</v>
      </c>
      <c r="AE692" s="223" t="s">
        <v>2624</v>
      </c>
      <c r="AF692" s="223" t="s">
        <v>2624</v>
      </c>
      <c r="AG692" s="223" t="s">
        <v>2624</v>
      </c>
      <c r="AH692" s="223" t="s">
        <v>2624</v>
      </c>
      <c r="AI692" s="223" t="s">
        <v>2624</v>
      </c>
      <c r="AJ692" s="223" t="s">
        <v>2624</v>
      </c>
      <c r="AK692" s="223" t="s">
        <v>2624</v>
      </c>
      <c r="AL692" s="223" t="s">
        <v>2624</v>
      </c>
      <c r="AM692" s="223" t="s">
        <v>2624</v>
      </c>
      <c r="AN692" s="223" t="s">
        <v>2624</v>
      </c>
      <c r="AO692" s="223" t="s">
        <v>2624</v>
      </c>
      <c r="AP692" s="223" t="s">
        <v>2624</v>
      </c>
      <c r="AQ692" s="223" t="s">
        <v>2624</v>
      </c>
      <c r="AR692" s="223" t="s">
        <v>2624</v>
      </c>
      <c r="AS692" s="223" t="s">
        <v>2624</v>
      </c>
      <c r="AT692" s="223" t="s">
        <v>2624</v>
      </c>
      <c r="AU692" s="223" t="s">
        <v>2624</v>
      </c>
    </row>
    <row r="693" spans="2:47" ht="283.5" hidden="1">
      <c r="B693" s="215" t="s">
        <v>4762</v>
      </c>
      <c r="C693" s="216" t="s">
        <v>4763</v>
      </c>
      <c r="D693" s="216" t="s">
        <v>2619</v>
      </c>
      <c r="E693" s="216" t="s">
        <v>2619</v>
      </c>
      <c r="F693" s="216" t="s">
        <v>4508</v>
      </c>
      <c r="G693" s="216" t="s">
        <v>4764</v>
      </c>
      <c r="H693" s="216" t="s">
        <v>2841</v>
      </c>
      <c r="I693" s="216" t="s">
        <v>2623</v>
      </c>
      <c r="J693" s="219">
        <v>1.7749999999999999</v>
      </c>
      <c r="K693" s="219">
        <v>1.621</v>
      </c>
      <c r="L693" s="219">
        <v>1.377</v>
      </c>
      <c r="M693" s="219">
        <v>1.403</v>
      </c>
      <c r="N693" s="219">
        <v>1.4750000000000001</v>
      </c>
      <c r="O693" s="219">
        <v>1.5169999999999999</v>
      </c>
      <c r="P693" s="219">
        <v>1.42</v>
      </c>
      <c r="Q693" s="219">
        <v>1.3109999999999999</v>
      </c>
      <c r="R693" s="219">
        <v>1.347</v>
      </c>
      <c r="S693" s="217">
        <v>1.3</v>
      </c>
      <c r="T693" s="218">
        <v>1.3</v>
      </c>
      <c r="U693" s="218">
        <v>1.2</v>
      </c>
      <c r="V693" s="218">
        <v>1.2</v>
      </c>
      <c r="W693" s="218">
        <v>1.2</v>
      </c>
      <c r="X693" s="218">
        <v>1.2</v>
      </c>
      <c r="Y693" s="219" t="s">
        <v>2624</v>
      </c>
      <c r="Z693" s="219" t="s">
        <v>2624</v>
      </c>
      <c r="AA693" s="219" t="s">
        <v>2624</v>
      </c>
      <c r="AB693" s="219" t="s">
        <v>2624</v>
      </c>
      <c r="AC693" s="219" t="s">
        <v>2624</v>
      </c>
      <c r="AD693" s="219" t="s">
        <v>2624</v>
      </c>
      <c r="AE693" s="219" t="s">
        <v>2624</v>
      </c>
      <c r="AF693" s="219" t="s">
        <v>2624</v>
      </c>
      <c r="AG693" s="219" t="s">
        <v>2624</v>
      </c>
      <c r="AH693" s="219" t="s">
        <v>2624</v>
      </c>
      <c r="AI693" s="219" t="s">
        <v>2624</v>
      </c>
      <c r="AJ693" s="219" t="s">
        <v>2624</v>
      </c>
      <c r="AK693" s="219" t="s">
        <v>2624</v>
      </c>
      <c r="AL693" s="219" t="s">
        <v>2624</v>
      </c>
      <c r="AM693" s="219" t="s">
        <v>2624</v>
      </c>
      <c r="AN693" s="219" t="s">
        <v>2624</v>
      </c>
      <c r="AO693" s="219" t="s">
        <v>2624</v>
      </c>
      <c r="AP693" s="219" t="s">
        <v>2624</v>
      </c>
      <c r="AQ693" s="219" t="s">
        <v>2624</v>
      </c>
      <c r="AR693" s="219" t="s">
        <v>2624</v>
      </c>
      <c r="AS693" s="219" t="s">
        <v>2624</v>
      </c>
      <c r="AT693" s="219" t="s">
        <v>2624</v>
      </c>
      <c r="AU693" s="219" t="s">
        <v>2624</v>
      </c>
    </row>
    <row r="694" spans="2:47" ht="157.5" hidden="1">
      <c r="B694" s="220" t="s">
        <v>4765</v>
      </c>
      <c r="C694" s="221" t="s">
        <v>4766</v>
      </c>
      <c r="D694" s="221" t="s">
        <v>2619</v>
      </c>
      <c r="E694" s="221" t="s">
        <v>2619</v>
      </c>
      <c r="F694" s="221" t="s">
        <v>3033</v>
      </c>
      <c r="G694" s="221" t="s">
        <v>4767</v>
      </c>
      <c r="H694" s="221" t="s">
        <v>2619</v>
      </c>
      <c r="I694" s="221" t="s">
        <v>2623</v>
      </c>
      <c r="J694" s="223">
        <v>91478</v>
      </c>
      <c r="K694" s="223">
        <v>99956</v>
      </c>
      <c r="L694" s="223">
        <v>103421</v>
      </c>
      <c r="M694" s="223">
        <v>111583</v>
      </c>
      <c r="N694" s="223">
        <v>123550</v>
      </c>
      <c r="O694" s="223">
        <v>128298.5</v>
      </c>
      <c r="P694" s="223">
        <v>132870</v>
      </c>
      <c r="Q694" s="223">
        <v>139144.9</v>
      </c>
      <c r="R694" s="223">
        <v>145540.4</v>
      </c>
      <c r="S694" s="222">
        <v>151350</v>
      </c>
      <c r="T694" s="218">
        <v>158080</v>
      </c>
      <c r="U694" s="218">
        <v>162878</v>
      </c>
      <c r="V694" s="218">
        <v>167756</v>
      </c>
      <c r="W694" s="218">
        <v>170278</v>
      </c>
      <c r="X694" s="218">
        <v>172800</v>
      </c>
      <c r="Y694" s="218">
        <v>173843</v>
      </c>
      <c r="Z694" s="218">
        <v>177253</v>
      </c>
      <c r="AA694" s="218">
        <v>181563</v>
      </c>
      <c r="AB694" s="218">
        <v>186563</v>
      </c>
      <c r="AC694" s="218">
        <v>191563</v>
      </c>
      <c r="AD694" s="223" t="s">
        <v>2624</v>
      </c>
      <c r="AE694" s="223" t="s">
        <v>2624</v>
      </c>
      <c r="AF694" s="223" t="s">
        <v>2624</v>
      </c>
      <c r="AG694" s="223" t="s">
        <v>2624</v>
      </c>
      <c r="AH694" s="223" t="s">
        <v>2624</v>
      </c>
      <c r="AI694" s="223" t="s">
        <v>2624</v>
      </c>
      <c r="AJ694" s="223" t="s">
        <v>2624</v>
      </c>
      <c r="AK694" s="223" t="s">
        <v>2624</v>
      </c>
      <c r="AL694" s="223" t="s">
        <v>2624</v>
      </c>
      <c r="AM694" s="223" t="s">
        <v>2624</v>
      </c>
      <c r="AN694" s="223" t="s">
        <v>2624</v>
      </c>
      <c r="AO694" s="223" t="s">
        <v>2624</v>
      </c>
      <c r="AP694" s="223" t="s">
        <v>2624</v>
      </c>
      <c r="AQ694" s="223" t="s">
        <v>2624</v>
      </c>
      <c r="AR694" s="223" t="s">
        <v>2624</v>
      </c>
      <c r="AS694" s="223" t="s">
        <v>2624</v>
      </c>
      <c r="AT694" s="223" t="s">
        <v>2624</v>
      </c>
      <c r="AU694" s="223" t="s">
        <v>2624</v>
      </c>
    </row>
    <row r="695" spans="2:47" ht="126" hidden="1">
      <c r="B695" s="215" t="s">
        <v>4768</v>
      </c>
      <c r="C695" s="216" t="s">
        <v>4769</v>
      </c>
      <c r="D695" s="216" t="s">
        <v>2834</v>
      </c>
      <c r="E695" s="216" t="s">
        <v>2784</v>
      </c>
      <c r="F695" s="216" t="s">
        <v>3090</v>
      </c>
      <c r="G695" s="216" t="s">
        <v>4770</v>
      </c>
      <c r="H695" s="216" t="s">
        <v>4425</v>
      </c>
      <c r="I695" s="216" t="s">
        <v>2623</v>
      </c>
      <c r="J695" s="219">
        <v>-9.3445</v>
      </c>
      <c r="K695" s="219">
        <v>-30.608900000000002</v>
      </c>
      <c r="L695" s="219">
        <v>-49.529800000000002</v>
      </c>
      <c r="M695" s="219">
        <v>-66.970200000000006</v>
      </c>
      <c r="N695" s="219">
        <v>-57.853000000000002</v>
      </c>
      <c r="O695" s="219">
        <v>-47.420699999999997</v>
      </c>
      <c r="P695" s="219">
        <v>-42.377000000000002</v>
      </c>
      <c r="Q695" s="219">
        <v>-41.744800000000005</v>
      </c>
      <c r="R695" s="219">
        <v>-19.607400000000002</v>
      </c>
      <c r="S695" s="217">
        <v>-47.607400000000005</v>
      </c>
      <c r="T695" s="218">
        <v>-30.607400000000002</v>
      </c>
      <c r="U695" s="218">
        <v>-22.592400000000001</v>
      </c>
      <c r="V695" s="218">
        <v>-21.577400000000001</v>
      </c>
      <c r="W695" s="218">
        <v>-24.077400000000001</v>
      </c>
      <c r="X695" s="218">
        <v>-18.077400000000001</v>
      </c>
      <c r="Y695" s="219" t="s">
        <v>2624</v>
      </c>
      <c r="Z695" s="219" t="s">
        <v>2624</v>
      </c>
      <c r="AA695" s="219" t="s">
        <v>2624</v>
      </c>
      <c r="AB695" s="219" t="s">
        <v>2624</v>
      </c>
      <c r="AC695" s="219" t="s">
        <v>2624</v>
      </c>
      <c r="AD695" s="219" t="s">
        <v>2624</v>
      </c>
      <c r="AE695" s="219" t="s">
        <v>2624</v>
      </c>
      <c r="AF695" s="219" t="s">
        <v>2624</v>
      </c>
      <c r="AG695" s="219" t="s">
        <v>2624</v>
      </c>
      <c r="AH695" s="219" t="s">
        <v>2624</v>
      </c>
      <c r="AI695" s="219" t="s">
        <v>2624</v>
      </c>
      <c r="AJ695" s="219" t="s">
        <v>2624</v>
      </c>
      <c r="AK695" s="219" t="s">
        <v>2624</v>
      </c>
      <c r="AL695" s="219" t="s">
        <v>2624</v>
      </c>
      <c r="AM695" s="219" t="s">
        <v>2624</v>
      </c>
      <c r="AN695" s="219" t="s">
        <v>2624</v>
      </c>
      <c r="AO695" s="219" t="s">
        <v>2624</v>
      </c>
      <c r="AP695" s="219" t="s">
        <v>2624</v>
      </c>
      <c r="AQ695" s="219" t="s">
        <v>2624</v>
      </c>
      <c r="AR695" s="219" t="s">
        <v>2624</v>
      </c>
      <c r="AS695" s="219" t="s">
        <v>2624</v>
      </c>
      <c r="AT695" s="219" t="s">
        <v>2624</v>
      </c>
      <c r="AU695" s="219" t="s">
        <v>2624</v>
      </c>
    </row>
    <row r="696" spans="2:47" ht="31.5" hidden="1">
      <c r="B696" s="220" t="s">
        <v>4771</v>
      </c>
      <c r="C696" s="221" t="s">
        <v>4772</v>
      </c>
      <c r="D696" s="221" t="s">
        <v>2619</v>
      </c>
      <c r="E696" s="221" t="s">
        <v>2816</v>
      </c>
      <c r="F696" s="221" t="s">
        <v>4773</v>
      </c>
      <c r="G696" s="221" t="s">
        <v>4774</v>
      </c>
      <c r="H696" s="221" t="s">
        <v>2619</v>
      </c>
      <c r="I696" s="221" t="s">
        <v>2623</v>
      </c>
      <c r="J696" s="223">
        <v>420.404</v>
      </c>
      <c r="K696" s="222">
        <v>402.4</v>
      </c>
      <c r="L696" s="222">
        <v>385.1</v>
      </c>
      <c r="M696" s="222">
        <v>368.6</v>
      </c>
      <c r="N696" s="223" t="s">
        <v>2624</v>
      </c>
      <c r="O696" s="223" t="s">
        <v>2624</v>
      </c>
      <c r="P696" s="223" t="s">
        <v>2624</v>
      </c>
      <c r="Q696" s="223" t="s">
        <v>2624</v>
      </c>
      <c r="R696" s="223" t="s">
        <v>2624</v>
      </c>
      <c r="S696" s="223" t="s">
        <v>2624</v>
      </c>
      <c r="T696" s="223" t="s">
        <v>2624</v>
      </c>
      <c r="U696" s="223" t="s">
        <v>2624</v>
      </c>
      <c r="V696" s="223" t="s">
        <v>2624</v>
      </c>
      <c r="W696" s="223" t="s">
        <v>2624</v>
      </c>
      <c r="X696" s="223" t="s">
        <v>2624</v>
      </c>
      <c r="Y696" s="223" t="s">
        <v>2624</v>
      </c>
      <c r="Z696" s="223" t="s">
        <v>2624</v>
      </c>
      <c r="AA696" s="223" t="s">
        <v>2624</v>
      </c>
      <c r="AB696" s="223" t="s">
        <v>2624</v>
      </c>
      <c r="AC696" s="223" t="s">
        <v>2624</v>
      </c>
      <c r="AD696" s="223" t="s">
        <v>2624</v>
      </c>
      <c r="AE696" s="223" t="s">
        <v>2624</v>
      </c>
      <c r="AF696" s="223" t="s">
        <v>2624</v>
      </c>
      <c r="AG696" s="223" t="s">
        <v>2624</v>
      </c>
      <c r="AH696" s="223" t="s">
        <v>2624</v>
      </c>
      <c r="AI696" s="223" t="s">
        <v>2624</v>
      </c>
      <c r="AJ696" s="223" t="s">
        <v>2624</v>
      </c>
      <c r="AK696" s="223" t="s">
        <v>2624</v>
      </c>
      <c r="AL696" s="223" t="s">
        <v>2624</v>
      </c>
      <c r="AM696" s="223" t="s">
        <v>2624</v>
      </c>
      <c r="AN696" s="223" t="s">
        <v>2624</v>
      </c>
      <c r="AO696" s="223" t="s">
        <v>2624</v>
      </c>
      <c r="AP696" s="223" t="s">
        <v>2624</v>
      </c>
      <c r="AQ696" s="223" t="s">
        <v>2624</v>
      </c>
      <c r="AR696" s="223" t="s">
        <v>2624</v>
      </c>
      <c r="AS696" s="223" t="s">
        <v>2624</v>
      </c>
      <c r="AT696" s="223" t="s">
        <v>2624</v>
      </c>
      <c r="AU696" s="223" t="s">
        <v>2624</v>
      </c>
    </row>
    <row r="697" spans="2:47" ht="52.5" hidden="1">
      <c r="B697" s="215" t="s">
        <v>4775</v>
      </c>
      <c r="C697" s="216" t="s">
        <v>4776</v>
      </c>
      <c r="D697" s="216" t="s">
        <v>2619</v>
      </c>
      <c r="E697" s="216" t="s">
        <v>2619</v>
      </c>
      <c r="F697" s="216" t="s">
        <v>4777</v>
      </c>
      <c r="G697" s="216" t="s">
        <v>4778</v>
      </c>
      <c r="H697" s="216" t="s">
        <v>2619</v>
      </c>
      <c r="I697" s="216" t="s">
        <v>2623</v>
      </c>
      <c r="J697" s="219">
        <v>17.647058823529417</v>
      </c>
      <c r="K697" s="219">
        <v>118.33333333333331</v>
      </c>
      <c r="L697" s="219">
        <v>143.5114503816794</v>
      </c>
      <c r="M697" s="219">
        <v>64.890282131661436</v>
      </c>
      <c r="N697" s="219">
        <v>179.65779467680611</v>
      </c>
      <c r="O697" s="219">
        <v>137.25356900067979</v>
      </c>
      <c r="P697" s="219">
        <v>-8.7106017191977081</v>
      </c>
      <c r="Q697" s="219">
        <v>43.192090395480221</v>
      </c>
      <c r="R697" s="217">
        <v>99.469542535235973</v>
      </c>
      <c r="S697" s="217">
        <v>31.777369518209888</v>
      </c>
      <c r="T697" s="218">
        <v>22.417579944179099</v>
      </c>
      <c r="U697" s="218">
        <v>18.532794077156577</v>
      </c>
      <c r="V697" s="218">
        <v>22.100525714214257</v>
      </c>
      <c r="W697" s="218">
        <v>18.077993688297699</v>
      </c>
      <c r="X697" s="218">
        <v>18.728423372738412</v>
      </c>
      <c r="Y697" s="219" t="s">
        <v>2624</v>
      </c>
      <c r="Z697" s="219" t="s">
        <v>2624</v>
      </c>
      <c r="AA697" s="219" t="s">
        <v>2624</v>
      </c>
      <c r="AB697" s="219" t="s">
        <v>2624</v>
      </c>
      <c r="AC697" s="219" t="s">
        <v>2624</v>
      </c>
      <c r="AD697" s="219" t="s">
        <v>2624</v>
      </c>
      <c r="AE697" s="219" t="s">
        <v>2624</v>
      </c>
      <c r="AF697" s="219" t="s">
        <v>2624</v>
      </c>
      <c r="AG697" s="219" t="s">
        <v>2624</v>
      </c>
      <c r="AH697" s="219" t="s">
        <v>2624</v>
      </c>
      <c r="AI697" s="219" t="s">
        <v>2624</v>
      </c>
      <c r="AJ697" s="219" t="s">
        <v>2624</v>
      </c>
      <c r="AK697" s="219" t="s">
        <v>2624</v>
      </c>
      <c r="AL697" s="219" t="s">
        <v>2624</v>
      </c>
      <c r="AM697" s="219" t="s">
        <v>2624</v>
      </c>
      <c r="AN697" s="219" t="s">
        <v>2624</v>
      </c>
      <c r="AO697" s="219" t="s">
        <v>2624</v>
      </c>
      <c r="AP697" s="219" t="s">
        <v>2624</v>
      </c>
      <c r="AQ697" s="219" t="s">
        <v>2624</v>
      </c>
      <c r="AR697" s="219" t="s">
        <v>2624</v>
      </c>
      <c r="AS697" s="219" t="s">
        <v>2624</v>
      </c>
      <c r="AT697" s="219" t="s">
        <v>2624</v>
      </c>
      <c r="AU697" s="219" t="s">
        <v>2624</v>
      </c>
    </row>
    <row r="698" spans="2:47" ht="52.5" hidden="1">
      <c r="B698" s="220" t="s">
        <v>4779</v>
      </c>
      <c r="C698" s="221" t="s">
        <v>4780</v>
      </c>
      <c r="D698" s="221" t="s">
        <v>2619</v>
      </c>
      <c r="E698" s="221" t="s">
        <v>2816</v>
      </c>
      <c r="F698" s="221" t="s">
        <v>4777</v>
      </c>
      <c r="G698" s="221" t="s">
        <v>4781</v>
      </c>
      <c r="H698" s="221" t="s">
        <v>2619</v>
      </c>
      <c r="I698" s="221" t="s">
        <v>2623</v>
      </c>
      <c r="J698" s="223">
        <v>0.6</v>
      </c>
      <c r="K698" s="223">
        <v>1.31</v>
      </c>
      <c r="L698" s="223">
        <v>3.19</v>
      </c>
      <c r="M698" s="223">
        <v>5.26</v>
      </c>
      <c r="N698" s="223">
        <v>14.71</v>
      </c>
      <c r="O698" s="223">
        <v>34.9</v>
      </c>
      <c r="P698" s="223">
        <v>31.86</v>
      </c>
      <c r="Q698" s="223">
        <v>45.621000000000002</v>
      </c>
      <c r="R698" s="222">
        <v>91</v>
      </c>
      <c r="S698" s="222">
        <v>119.917406261571</v>
      </c>
      <c r="T698" s="218">
        <v>146.7999866772447</v>
      </c>
      <c r="U698" s="218">
        <v>174.00612591343176</v>
      </c>
      <c r="V698" s="218">
        <v>212.46239451523778</v>
      </c>
      <c r="W698" s="218">
        <v>250.87133278570863</v>
      </c>
      <c r="X698" s="218">
        <v>297.85557811064763</v>
      </c>
      <c r="Y698" s="223" t="s">
        <v>2624</v>
      </c>
      <c r="Z698" s="223" t="s">
        <v>2624</v>
      </c>
      <c r="AA698" s="223" t="s">
        <v>2624</v>
      </c>
      <c r="AB698" s="223" t="s">
        <v>2624</v>
      </c>
      <c r="AC698" s="223" t="s">
        <v>2624</v>
      </c>
      <c r="AD698" s="223" t="s">
        <v>2624</v>
      </c>
      <c r="AE698" s="223" t="s">
        <v>2624</v>
      </c>
      <c r="AF698" s="223" t="s">
        <v>2624</v>
      </c>
      <c r="AG698" s="223" t="s">
        <v>2624</v>
      </c>
      <c r="AH698" s="223" t="s">
        <v>2624</v>
      </c>
      <c r="AI698" s="223" t="s">
        <v>2624</v>
      </c>
      <c r="AJ698" s="223" t="s">
        <v>2624</v>
      </c>
      <c r="AK698" s="223" t="s">
        <v>2624</v>
      </c>
      <c r="AL698" s="223" t="s">
        <v>2624</v>
      </c>
      <c r="AM698" s="223" t="s">
        <v>2624</v>
      </c>
      <c r="AN698" s="223" t="s">
        <v>2624</v>
      </c>
      <c r="AO698" s="223" t="s">
        <v>2624</v>
      </c>
      <c r="AP698" s="223" t="s">
        <v>2624</v>
      </c>
      <c r="AQ698" s="223" t="s">
        <v>2624</v>
      </c>
      <c r="AR698" s="223" t="s">
        <v>2624</v>
      </c>
      <c r="AS698" s="223" t="s">
        <v>2624</v>
      </c>
      <c r="AT698" s="223" t="s">
        <v>2624</v>
      </c>
      <c r="AU698" s="223" t="s">
        <v>2624</v>
      </c>
    </row>
    <row r="699" spans="2:47" ht="189" hidden="1">
      <c r="B699" s="215" t="s">
        <v>4782</v>
      </c>
      <c r="C699" s="216" t="s">
        <v>4783</v>
      </c>
      <c r="D699" s="216" t="s">
        <v>2619</v>
      </c>
      <c r="E699" s="216" t="s">
        <v>2619</v>
      </c>
      <c r="F699" s="216" t="s">
        <v>4784</v>
      </c>
      <c r="G699" s="216" t="s">
        <v>4785</v>
      </c>
      <c r="H699" s="216" t="s">
        <v>2619</v>
      </c>
      <c r="I699" s="216" t="s">
        <v>2623</v>
      </c>
      <c r="J699" s="219">
        <v>4.5339821965632417E-2</v>
      </c>
      <c r="K699" s="219">
        <v>8.8917125166804459E-2</v>
      </c>
      <c r="L699" s="219">
        <v>0.1930943644289915</v>
      </c>
      <c r="M699" s="219">
        <v>0.32134068710702962</v>
      </c>
      <c r="N699" s="219">
        <v>0.96206671026814916</v>
      </c>
      <c r="O699" s="219">
        <v>2.2391286773999415</v>
      </c>
      <c r="P699" s="219">
        <v>2.0700947331488053</v>
      </c>
      <c r="Q699" s="219">
        <v>2.7663155346442996</v>
      </c>
      <c r="R699" s="217">
        <v>6.0820120281959245</v>
      </c>
      <c r="S699" s="217">
        <v>7.7348158383305998</v>
      </c>
      <c r="T699" s="218">
        <v>9.4897871705245631</v>
      </c>
      <c r="U699" s="218">
        <v>11.437301220811097</v>
      </c>
      <c r="V699" s="218">
        <v>13.588709538963908</v>
      </c>
      <c r="W699" s="218">
        <v>15.931322252164321</v>
      </c>
      <c r="X699" s="218">
        <v>18.457141567936983</v>
      </c>
      <c r="Y699" s="219" t="s">
        <v>2624</v>
      </c>
      <c r="Z699" s="219" t="s">
        <v>2624</v>
      </c>
      <c r="AA699" s="219" t="s">
        <v>2624</v>
      </c>
      <c r="AB699" s="219" t="s">
        <v>2624</v>
      </c>
      <c r="AC699" s="219" t="s">
        <v>2624</v>
      </c>
      <c r="AD699" s="219" t="s">
        <v>2624</v>
      </c>
      <c r="AE699" s="219" t="s">
        <v>2624</v>
      </c>
      <c r="AF699" s="219" t="s">
        <v>2624</v>
      </c>
      <c r="AG699" s="219" t="s">
        <v>2624</v>
      </c>
      <c r="AH699" s="219" t="s">
        <v>2624</v>
      </c>
      <c r="AI699" s="219" t="s">
        <v>2624</v>
      </c>
      <c r="AJ699" s="219" t="s">
        <v>2624</v>
      </c>
      <c r="AK699" s="219" t="s">
        <v>2624</v>
      </c>
      <c r="AL699" s="219" t="s">
        <v>2624</v>
      </c>
      <c r="AM699" s="219" t="s">
        <v>2624</v>
      </c>
      <c r="AN699" s="219" t="s">
        <v>2624</v>
      </c>
      <c r="AO699" s="219" t="s">
        <v>2624</v>
      </c>
      <c r="AP699" s="219" t="s">
        <v>2624</v>
      </c>
      <c r="AQ699" s="219" t="s">
        <v>2624</v>
      </c>
      <c r="AR699" s="219" t="s">
        <v>2624</v>
      </c>
      <c r="AS699" s="219" t="s">
        <v>2624</v>
      </c>
      <c r="AT699" s="219" t="s">
        <v>2624</v>
      </c>
      <c r="AU699" s="219" t="s">
        <v>2624</v>
      </c>
    </row>
    <row r="700" spans="2:47" ht="31.5" hidden="1">
      <c r="B700" s="220" t="s">
        <v>4786</v>
      </c>
      <c r="C700" s="221" t="s">
        <v>4787</v>
      </c>
      <c r="D700" s="221" t="s">
        <v>2783</v>
      </c>
      <c r="E700" s="221" t="s">
        <v>2784</v>
      </c>
      <c r="F700" s="221" t="s">
        <v>2895</v>
      </c>
      <c r="G700" s="221" t="s">
        <v>4788</v>
      </c>
      <c r="H700" s="221" t="s">
        <v>3221</v>
      </c>
      <c r="I700" s="221" t="s">
        <v>2623</v>
      </c>
      <c r="J700" s="223">
        <v>1431300.5</v>
      </c>
      <c r="K700" s="223">
        <v>1484026.2</v>
      </c>
      <c r="L700" s="223">
        <v>1544502</v>
      </c>
      <c r="M700" s="223">
        <v>1624817.7</v>
      </c>
      <c r="N700" s="223">
        <v>1748548.6</v>
      </c>
      <c r="O700" s="223">
        <v>1813956.2</v>
      </c>
      <c r="P700" s="223">
        <v>1870716.4</v>
      </c>
      <c r="Q700" s="223">
        <v>1869207.8</v>
      </c>
      <c r="R700" s="223">
        <v>1996793.1</v>
      </c>
      <c r="S700" s="222">
        <v>2154586.2000000002</v>
      </c>
      <c r="T700" s="218">
        <v>2228893.1</v>
      </c>
      <c r="U700" s="218">
        <v>2283263.2999999998</v>
      </c>
      <c r="V700" s="218">
        <v>2339642</v>
      </c>
      <c r="W700" s="218">
        <v>2415986.6</v>
      </c>
      <c r="X700" s="218">
        <v>2498146.9</v>
      </c>
      <c r="Y700" s="218">
        <v>2613781.2999999998</v>
      </c>
      <c r="Z700" s="218">
        <v>2735093.1</v>
      </c>
      <c r="AA700" s="218">
        <v>2860974</v>
      </c>
      <c r="AB700" s="218">
        <v>2993204.1</v>
      </c>
      <c r="AC700" s="218">
        <v>3129087.1</v>
      </c>
      <c r="AD700" s="218">
        <v>3268216.5</v>
      </c>
      <c r="AE700" s="218">
        <v>3405297.3</v>
      </c>
      <c r="AF700" s="218">
        <v>3540930.1</v>
      </c>
      <c r="AG700" s="218">
        <v>3683199.4</v>
      </c>
      <c r="AH700" s="218">
        <v>3827105.4</v>
      </c>
      <c r="AI700" s="218">
        <v>3972338.6</v>
      </c>
      <c r="AJ700" s="218">
        <v>4118630.3</v>
      </c>
      <c r="AK700" s="218">
        <v>4258198.8</v>
      </c>
      <c r="AL700" s="218">
        <v>4398860.0999999996</v>
      </c>
      <c r="AM700" s="218">
        <v>4542081.7</v>
      </c>
      <c r="AN700" s="218">
        <v>4687625.8</v>
      </c>
      <c r="AO700" s="218">
        <v>4835293.4000000004</v>
      </c>
      <c r="AP700" s="218">
        <v>4986810.5</v>
      </c>
      <c r="AQ700" s="218">
        <v>5143095.2</v>
      </c>
      <c r="AR700" s="218">
        <v>5305264.3</v>
      </c>
      <c r="AS700" s="218">
        <v>5474800.9000000004</v>
      </c>
      <c r="AT700" s="218">
        <v>5653240.2000000002</v>
      </c>
      <c r="AU700" s="218">
        <v>5841491.9000000004</v>
      </c>
    </row>
    <row r="701" spans="2:47" ht="73.5" hidden="1">
      <c r="B701" s="215" t="s">
        <v>4789</v>
      </c>
      <c r="C701" s="216" t="s">
        <v>4790</v>
      </c>
      <c r="D701" s="216" t="s">
        <v>2834</v>
      </c>
      <c r="E701" s="216" t="s">
        <v>2784</v>
      </c>
      <c r="F701" s="216" t="s">
        <v>4791</v>
      </c>
      <c r="G701" s="216" t="s">
        <v>4792</v>
      </c>
      <c r="H701" s="216" t="s">
        <v>2619</v>
      </c>
      <c r="I701" s="216" t="s">
        <v>2623</v>
      </c>
      <c r="J701" s="219">
        <v>1307.145</v>
      </c>
      <c r="K701" s="219">
        <v>1409.546</v>
      </c>
      <c r="L701" s="219">
        <v>1365.665</v>
      </c>
      <c r="M701" s="219">
        <v>1399.779</v>
      </c>
      <c r="N701" s="219">
        <v>1546.019</v>
      </c>
      <c r="O701" s="219">
        <v>1648.806</v>
      </c>
      <c r="P701" s="219">
        <v>1605.2729999999999</v>
      </c>
      <c r="Q701" s="219">
        <v>1583.7180000000001</v>
      </c>
      <c r="R701" s="219">
        <v>1745.5119999999999</v>
      </c>
      <c r="S701" s="217">
        <v>1672.9</v>
      </c>
      <c r="T701" s="218">
        <v>1789.8</v>
      </c>
      <c r="U701" s="218">
        <v>1921.1</v>
      </c>
      <c r="V701" s="218">
        <v>2059.5</v>
      </c>
      <c r="W701" s="218">
        <v>2157.1</v>
      </c>
      <c r="X701" s="218">
        <v>2213.1999999999998</v>
      </c>
      <c r="Y701" s="218">
        <v>2352.9</v>
      </c>
      <c r="Z701" s="218">
        <v>2510.1</v>
      </c>
      <c r="AA701" s="218">
        <v>2682.5</v>
      </c>
      <c r="AB701" s="218">
        <v>2871.9</v>
      </c>
      <c r="AC701" s="218">
        <v>3075.5</v>
      </c>
      <c r="AD701" s="218">
        <v>3291.8</v>
      </c>
      <c r="AE701" s="218">
        <v>3515.1</v>
      </c>
      <c r="AF701" s="218">
        <v>3743.1</v>
      </c>
      <c r="AG701" s="218">
        <v>3981.9</v>
      </c>
      <c r="AH701" s="218">
        <v>4225.8</v>
      </c>
      <c r="AI701" s="218">
        <v>4473.3999999999996</v>
      </c>
      <c r="AJ701" s="218">
        <v>4723.6000000000004</v>
      </c>
      <c r="AK701" s="218">
        <v>4966.5</v>
      </c>
      <c r="AL701" s="218">
        <v>5210</v>
      </c>
      <c r="AM701" s="218">
        <v>5456.8</v>
      </c>
      <c r="AN701" s="218">
        <v>5708.7</v>
      </c>
      <c r="AO701" s="218">
        <v>5969.1</v>
      </c>
      <c r="AP701" s="218">
        <v>6244.9</v>
      </c>
      <c r="AQ701" s="218">
        <v>6544</v>
      </c>
      <c r="AR701" s="218">
        <v>6876.5</v>
      </c>
      <c r="AS701" s="218">
        <v>7255.8</v>
      </c>
      <c r="AT701" s="218">
        <v>7698.7</v>
      </c>
      <c r="AU701" s="218">
        <v>8225.7000000000007</v>
      </c>
    </row>
    <row r="702" spans="2:47" ht="31.5" hidden="1">
      <c r="B702" s="220" t="s">
        <v>4793</v>
      </c>
      <c r="C702" s="221" t="s">
        <v>4794</v>
      </c>
      <c r="D702" s="221" t="s">
        <v>2783</v>
      </c>
      <c r="E702" s="221" t="s">
        <v>2784</v>
      </c>
      <c r="F702" s="221" t="s">
        <v>3348</v>
      </c>
      <c r="G702" s="221" t="s">
        <v>4795</v>
      </c>
      <c r="H702" s="221" t="s">
        <v>3221</v>
      </c>
      <c r="I702" s="221" t="s">
        <v>2623</v>
      </c>
      <c r="J702" s="223">
        <v>769801.1</v>
      </c>
      <c r="K702" s="223">
        <v>747571.1</v>
      </c>
      <c r="L702" s="223">
        <v>712775.6</v>
      </c>
      <c r="M702" s="223">
        <v>698621</v>
      </c>
      <c r="N702" s="223">
        <v>751428.4</v>
      </c>
      <c r="O702" s="223">
        <v>791798.5</v>
      </c>
      <c r="P702" s="223">
        <v>755863.2</v>
      </c>
      <c r="Q702" s="223">
        <v>705640</v>
      </c>
      <c r="R702" s="223">
        <v>870831.7</v>
      </c>
      <c r="S702" s="222">
        <v>1041373.7</v>
      </c>
      <c r="T702" s="218">
        <v>1000644.4</v>
      </c>
      <c r="U702" s="218">
        <v>1028794.3</v>
      </c>
      <c r="V702" s="218">
        <v>1070268.6000000001</v>
      </c>
      <c r="W702" s="218">
        <v>1124202.5</v>
      </c>
      <c r="X702" s="218">
        <v>1193759.2</v>
      </c>
      <c r="Y702" s="218">
        <v>1270610.1000000001</v>
      </c>
      <c r="Z702" s="218">
        <v>1350696.6</v>
      </c>
      <c r="AA702" s="218">
        <v>1434024.5</v>
      </c>
      <c r="AB702" s="218">
        <v>1521282.9</v>
      </c>
      <c r="AC702" s="218">
        <v>1613967.9</v>
      </c>
      <c r="AD702" s="218">
        <v>1712131.9</v>
      </c>
      <c r="AE702" s="218">
        <v>1814646.4</v>
      </c>
      <c r="AF702" s="218">
        <v>1921634.2</v>
      </c>
      <c r="AG702" s="218">
        <v>2035669.5</v>
      </c>
      <c r="AH702" s="218">
        <v>2156692.4</v>
      </c>
      <c r="AI702" s="218">
        <v>2284663.7000000002</v>
      </c>
      <c r="AJ702" s="218">
        <v>2419746.9</v>
      </c>
      <c r="AK702" s="218">
        <v>2557861.5</v>
      </c>
      <c r="AL702" s="218">
        <v>2702741.9</v>
      </c>
      <c r="AM702" s="218">
        <v>2855149.7</v>
      </c>
      <c r="AN702" s="218">
        <v>3015035</v>
      </c>
      <c r="AO702" s="218">
        <v>3182389.5</v>
      </c>
      <c r="AP702" s="218">
        <v>3358020.4</v>
      </c>
      <c r="AQ702" s="218">
        <v>3542578.5</v>
      </c>
      <c r="AR702" s="218">
        <v>3736277.6</v>
      </c>
      <c r="AS702" s="218">
        <v>3940079.1</v>
      </c>
      <c r="AT702" s="218">
        <v>4154040.2</v>
      </c>
      <c r="AU702" s="218">
        <v>4378558.4000000004</v>
      </c>
    </row>
    <row r="703" spans="2:47" ht="73.5" hidden="1">
      <c r="B703" s="215" t="s">
        <v>4796</v>
      </c>
      <c r="C703" s="216" t="s">
        <v>4797</v>
      </c>
      <c r="D703" s="216" t="s">
        <v>2834</v>
      </c>
      <c r="E703" s="216" t="s">
        <v>2784</v>
      </c>
      <c r="F703" s="216" t="s">
        <v>4791</v>
      </c>
      <c r="G703" s="216" t="s">
        <v>4798</v>
      </c>
      <c r="H703" s="216" t="s">
        <v>2619</v>
      </c>
      <c r="I703" s="216" t="s">
        <v>2623</v>
      </c>
      <c r="J703" s="219">
        <v>703.02599999999995</v>
      </c>
      <c r="K703" s="219">
        <v>710.05200000000002</v>
      </c>
      <c r="L703" s="219">
        <v>630.24400000000003</v>
      </c>
      <c r="M703" s="219">
        <v>601.86099999999999</v>
      </c>
      <c r="N703" s="219">
        <v>664.39200000000005</v>
      </c>
      <c r="O703" s="219">
        <v>719.71</v>
      </c>
      <c r="P703" s="219">
        <v>648.61099999999999</v>
      </c>
      <c r="Q703" s="219">
        <v>597.86500000000001</v>
      </c>
      <c r="R703" s="219">
        <v>761.24400000000003</v>
      </c>
      <c r="S703" s="217">
        <v>808.6</v>
      </c>
      <c r="T703" s="218">
        <v>803.5</v>
      </c>
      <c r="U703" s="218">
        <v>865.6</v>
      </c>
      <c r="V703" s="218">
        <v>942.1</v>
      </c>
      <c r="W703" s="218">
        <v>1003.8</v>
      </c>
      <c r="X703" s="218">
        <v>1057.5999999999999</v>
      </c>
      <c r="Y703" s="218">
        <v>1143.8</v>
      </c>
      <c r="Z703" s="218">
        <v>1239.5999999999999</v>
      </c>
      <c r="AA703" s="218">
        <v>1344.6</v>
      </c>
      <c r="AB703" s="218">
        <v>1459.6</v>
      </c>
      <c r="AC703" s="218">
        <v>1586.3</v>
      </c>
      <c r="AD703" s="218">
        <v>1724.5</v>
      </c>
      <c r="AE703" s="218">
        <v>1873.2</v>
      </c>
      <c r="AF703" s="218">
        <v>2031.4</v>
      </c>
      <c r="AG703" s="218">
        <v>2200.6999999999998</v>
      </c>
      <c r="AH703" s="218">
        <v>2381.4</v>
      </c>
      <c r="AI703" s="218">
        <v>2572.9</v>
      </c>
      <c r="AJ703" s="218">
        <v>2775.2</v>
      </c>
      <c r="AK703" s="218">
        <v>2983.3</v>
      </c>
      <c r="AL703" s="218">
        <v>3201.1</v>
      </c>
      <c r="AM703" s="218">
        <v>3430.1</v>
      </c>
      <c r="AN703" s="218">
        <v>3671.8</v>
      </c>
      <c r="AO703" s="218">
        <v>3928.6</v>
      </c>
      <c r="AP703" s="218">
        <v>4205.2</v>
      </c>
      <c r="AQ703" s="218">
        <v>4507.5</v>
      </c>
      <c r="AR703" s="218">
        <v>4842.8</v>
      </c>
      <c r="AS703" s="218">
        <v>5221.8</v>
      </c>
      <c r="AT703" s="218">
        <v>5657.1</v>
      </c>
      <c r="AU703" s="218">
        <v>6165.7</v>
      </c>
    </row>
    <row r="704" spans="2:47" ht="63" hidden="1">
      <c r="B704" s="220" t="s">
        <v>4799</v>
      </c>
      <c r="C704" s="221" t="s">
        <v>4800</v>
      </c>
      <c r="D704" s="221" t="s">
        <v>2783</v>
      </c>
      <c r="E704" s="221" t="s">
        <v>2784</v>
      </c>
      <c r="F704" s="221" t="s">
        <v>3348</v>
      </c>
      <c r="G704" s="221" t="s">
        <v>4801</v>
      </c>
      <c r="H704" s="221" t="s">
        <v>4802</v>
      </c>
      <c r="I704" s="221" t="s">
        <v>2623</v>
      </c>
      <c r="J704" s="223">
        <v>1500819.1</v>
      </c>
      <c r="K704" s="223">
        <v>1562929</v>
      </c>
      <c r="L704" s="223">
        <v>1658020.4</v>
      </c>
      <c r="M704" s="223">
        <v>1740779.6</v>
      </c>
      <c r="N704" s="223">
        <v>1835698.2</v>
      </c>
      <c r="O704" s="223">
        <v>1898192.6</v>
      </c>
      <c r="P704" s="223">
        <v>1924498</v>
      </c>
      <c r="Q704" s="223">
        <v>1940726.1</v>
      </c>
      <c r="R704" s="223">
        <v>2071658</v>
      </c>
      <c r="S704" s="222">
        <v>2162774.2000000002</v>
      </c>
      <c r="T704" s="218">
        <v>2235590.1</v>
      </c>
      <c r="U704" s="218">
        <v>2284838.7999999998</v>
      </c>
      <c r="V704" s="218">
        <v>2354535.4</v>
      </c>
      <c r="W704" s="218">
        <v>2434629.2000000002</v>
      </c>
      <c r="X704" s="218">
        <v>2521709</v>
      </c>
      <c r="Y704" s="218">
        <v>2641043.6</v>
      </c>
      <c r="Z704" s="218">
        <v>2761824.1</v>
      </c>
      <c r="AA704" s="218">
        <v>2884327.4</v>
      </c>
      <c r="AB704" s="218">
        <v>3011385.7</v>
      </c>
      <c r="AC704" s="218">
        <v>3141221.8</v>
      </c>
      <c r="AD704" s="218">
        <v>3274328.2</v>
      </c>
      <c r="AE704" s="218">
        <v>3406187.6</v>
      </c>
      <c r="AF704" s="218">
        <v>3538157.6</v>
      </c>
      <c r="AG704" s="218">
        <v>3678958.8</v>
      </c>
      <c r="AH704" s="218">
        <v>3823984.1</v>
      </c>
      <c r="AI704" s="218">
        <v>3973288.8</v>
      </c>
      <c r="AJ704" s="218">
        <v>4126785.9</v>
      </c>
      <c r="AK704" s="218">
        <v>4276612.5999999996</v>
      </c>
      <c r="AL704" s="218">
        <v>4430515.7</v>
      </c>
      <c r="AM704" s="218">
        <v>4589534.3</v>
      </c>
      <c r="AN704" s="218">
        <v>4752807.8</v>
      </c>
      <c r="AO704" s="218">
        <v>4919280.3</v>
      </c>
      <c r="AP704" s="218">
        <v>5089608</v>
      </c>
      <c r="AQ704" s="218">
        <v>5263325.4000000004</v>
      </c>
      <c r="AR704" s="218">
        <v>5439876.2000000002</v>
      </c>
      <c r="AS704" s="218">
        <v>5618753.0999999996</v>
      </c>
      <c r="AT704" s="218">
        <v>5799146.2000000002</v>
      </c>
      <c r="AU704" s="218">
        <v>5979217.7999999998</v>
      </c>
    </row>
    <row r="705" spans="2:47" ht="105" hidden="1">
      <c r="B705" s="215" t="s">
        <v>4803</v>
      </c>
      <c r="C705" s="216" t="s">
        <v>4804</v>
      </c>
      <c r="D705" s="216" t="s">
        <v>3887</v>
      </c>
      <c r="E705" s="216" t="s">
        <v>2784</v>
      </c>
      <c r="F705" s="216" t="s">
        <v>4805</v>
      </c>
      <c r="G705" s="216" t="s">
        <v>4806</v>
      </c>
      <c r="H705" s="216" t="s">
        <v>2619</v>
      </c>
      <c r="I705" s="216" t="s">
        <v>2623</v>
      </c>
      <c r="J705" s="219">
        <v>1726.9</v>
      </c>
      <c r="K705" s="219">
        <v>1792.6</v>
      </c>
      <c r="L705" s="219">
        <v>1933.6</v>
      </c>
      <c r="M705" s="219">
        <v>2027</v>
      </c>
      <c r="N705" s="219">
        <v>2103.6999999999998</v>
      </c>
      <c r="O705" s="219">
        <v>2220.4</v>
      </c>
      <c r="P705" s="219">
        <v>2225.8000000000002</v>
      </c>
      <c r="Q705" s="217">
        <v>2354</v>
      </c>
      <c r="R705" s="217">
        <v>2445</v>
      </c>
      <c r="S705" s="217">
        <v>2680</v>
      </c>
      <c r="T705" s="218">
        <v>2826</v>
      </c>
      <c r="U705" s="218">
        <v>2941</v>
      </c>
      <c r="V705" s="218">
        <v>3082</v>
      </c>
      <c r="W705" s="218">
        <v>3237</v>
      </c>
      <c r="X705" s="218">
        <v>3405</v>
      </c>
      <c r="Y705" s="218">
        <v>3571</v>
      </c>
      <c r="Z705" s="218">
        <v>3736</v>
      </c>
      <c r="AA705" s="218">
        <v>3899</v>
      </c>
      <c r="AB705" s="218">
        <v>4070</v>
      </c>
      <c r="AC705" s="218">
        <v>4245</v>
      </c>
      <c r="AD705" s="218">
        <v>4425</v>
      </c>
      <c r="AE705" s="218">
        <v>4607</v>
      </c>
      <c r="AF705" s="218">
        <v>4790</v>
      </c>
      <c r="AG705" s="218">
        <v>4985</v>
      </c>
      <c r="AH705" s="218">
        <v>5188</v>
      </c>
      <c r="AI705" s="218">
        <v>5399</v>
      </c>
      <c r="AJ705" s="218">
        <v>5618</v>
      </c>
      <c r="AK705" s="218">
        <v>5833</v>
      </c>
      <c r="AL705" s="218">
        <v>6055</v>
      </c>
      <c r="AM705" s="218">
        <v>6284</v>
      </c>
      <c r="AN705" s="218">
        <v>6518</v>
      </c>
      <c r="AO705" s="218">
        <v>6758</v>
      </c>
      <c r="AP705" s="218">
        <v>7002</v>
      </c>
      <c r="AQ705" s="218">
        <v>7251</v>
      </c>
      <c r="AR705" s="218">
        <v>7504</v>
      </c>
      <c r="AS705" s="218">
        <v>7760</v>
      </c>
      <c r="AT705" s="218">
        <v>8017</v>
      </c>
      <c r="AU705" s="218">
        <v>8274</v>
      </c>
    </row>
    <row r="706" spans="2:47" ht="73.5" hidden="1">
      <c r="B706" s="220" t="s">
        <v>4807</v>
      </c>
      <c r="C706" s="221" t="s">
        <v>4808</v>
      </c>
      <c r="D706" s="221" t="s">
        <v>2834</v>
      </c>
      <c r="E706" s="221" t="s">
        <v>2784</v>
      </c>
      <c r="F706" s="221" t="s">
        <v>4791</v>
      </c>
      <c r="G706" s="221" t="s">
        <v>4809</v>
      </c>
      <c r="H706" s="221" t="s">
        <v>4802</v>
      </c>
      <c r="I706" s="221" t="s">
        <v>2623</v>
      </c>
      <c r="J706" s="223">
        <v>1370.6</v>
      </c>
      <c r="K706" s="223">
        <v>1484.5</v>
      </c>
      <c r="L706" s="223">
        <v>1466</v>
      </c>
      <c r="M706" s="223">
        <v>1499.7</v>
      </c>
      <c r="N706" s="223">
        <v>1623.1</v>
      </c>
      <c r="O706" s="223">
        <v>1725.4</v>
      </c>
      <c r="P706" s="223">
        <v>1651.4</v>
      </c>
      <c r="Q706" s="223">
        <v>1644.3</v>
      </c>
      <c r="R706" s="223">
        <v>1811</v>
      </c>
      <c r="S706" s="222">
        <v>1679</v>
      </c>
      <c r="T706" s="218">
        <v>1795</v>
      </c>
      <c r="U706" s="218">
        <v>1922</v>
      </c>
      <c r="V706" s="218">
        <v>2073</v>
      </c>
      <c r="W706" s="218">
        <v>2174</v>
      </c>
      <c r="X706" s="218">
        <v>2234</v>
      </c>
      <c r="Y706" s="218">
        <v>2377</v>
      </c>
      <c r="Z706" s="218">
        <v>2535</v>
      </c>
      <c r="AA706" s="218">
        <v>2704</v>
      </c>
      <c r="AB706" s="218">
        <v>2889</v>
      </c>
      <c r="AC706" s="218">
        <v>3087</v>
      </c>
      <c r="AD706" s="218">
        <v>3298</v>
      </c>
      <c r="AE706" s="218">
        <v>3516</v>
      </c>
      <c r="AF706" s="218">
        <v>3740</v>
      </c>
      <c r="AG706" s="218">
        <v>3977</v>
      </c>
      <c r="AH706" s="218">
        <v>4222</v>
      </c>
      <c r="AI706" s="218">
        <v>4474</v>
      </c>
      <c r="AJ706" s="218">
        <v>4733</v>
      </c>
      <c r="AK706" s="218">
        <v>4988</v>
      </c>
      <c r="AL706" s="218">
        <v>5247</v>
      </c>
      <c r="AM706" s="218">
        <v>5514</v>
      </c>
      <c r="AN706" s="218">
        <v>5788</v>
      </c>
      <c r="AO706" s="218">
        <v>6073</v>
      </c>
      <c r="AP706" s="218">
        <v>6374</v>
      </c>
      <c r="AQ706" s="218">
        <v>6697</v>
      </c>
      <c r="AR706" s="218">
        <v>7051</v>
      </c>
      <c r="AS706" s="218">
        <v>7447</v>
      </c>
      <c r="AT706" s="218">
        <v>7897</v>
      </c>
      <c r="AU706" s="218">
        <v>8420</v>
      </c>
    </row>
    <row r="707" spans="2:47" ht="21" hidden="1">
      <c r="B707" s="215" t="s">
        <v>4810</v>
      </c>
      <c r="C707" s="216" t="s">
        <v>4811</v>
      </c>
      <c r="D707" s="216" t="s">
        <v>2783</v>
      </c>
      <c r="E707" s="216" t="s">
        <v>2784</v>
      </c>
      <c r="F707" s="216" t="s">
        <v>3348</v>
      </c>
      <c r="G707" s="216" t="s">
        <v>4812</v>
      </c>
      <c r="H707" s="216" t="s">
        <v>3221</v>
      </c>
      <c r="I707" s="216" t="s">
        <v>2623</v>
      </c>
      <c r="J707" s="219">
        <v>224770.8</v>
      </c>
      <c r="K707" s="219">
        <v>237959.3</v>
      </c>
      <c r="L707" s="219">
        <v>250087.9</v>
      </c>
      <c r="M707" s="219">
        <v>265295.2</v>
      </c>
      <c r="N707" s="219">
        <v>283045.8</v>
      </c>
      <c r="O707" s="219">
        <v>304692.7</v>
      </c>
      <c r="P707" s="219">
        <v>328663.2</v>
      </c>
      <c r="Q707" s="219">
        <v>350094.4</v>
      </c>
      <c r="R707" s="219">
        <v>376218.7</v>
      </c>
      <c r="S707" s="217">
        <v>428709.4</v>
      </c>
      <c r="T707" s="218">
        <v>435027.1</v>
      </c>
      <c r="U707" s="218">
        <v>440918.6</v>
      </c>
      <c r="V707" s="218">
        <v>454965.3</v>
      </c>
      <c r="W707" s="218">
        <v>466011</v>
      </c>
      <c r="X707" s="218">
        <v>478533.6</v>
      </c>
      <c r="Y707" s="218">
        <v>505521.5</v>
      </c>
      <c r="Z707" s="218">
        <v>531614.6</v>
      </c>
      <c r="AA707" s="218">
        <v>556926.30000000005</v>
      </c>
      <c r="AB707" s="218">
        <v>582070.6</v>
      </c>
      <c r="AC707" s="218">
        <v>606777.9</v>
      </c>
      <c r="AD707" s="218">
        <v>631224.69999999995</v>
      </c>
      <c r="AE707" s="218">
        <v>654633.69999999995</v>
      </c>
      <c r="AF707" s="218">
        <v>677376.6</v>
      </c>
      <c r="AG707" s="218">
        <v>701238.7</v>
      </c>
      <c r="AH707" s="218">
        <v>725458.2</v>
      </c>
      <c r="AI707" s="218">
        <v>750180.9</v>
      </c>
      <c r="AJ707" s="218">
        <v>775538.3</v>
      </c>
      <c r="AK707" s="218">
        <v>800219.7</v>
      </c>
      <c r="AL707" s="218">
        <v>825859.2</v>
      </c>
      <c r="AM707" s="218">
        <v>852833.2</v>
      </c>
      <c r="AN707" s="218">
        <v>881176.6</v>
      </c>
      <c r="AO707" s="218">
        <v>910902.6</v>
      </c>
      <c r="AP707" s="218">
        <v>942355.9</v>
      </c>
      <c r="AQ707" s="218">
        <v>975687.2</v>
      </c>
      <c r="AR707" s="218">
        <v>1011046.2</v>
      </c>
      <c r="AS707" s="218">
        <v>1048607.7</v>
      </c>
      <c r="AT707" s="218">
        <v>1088507.6000000001</v>
      </c>
      <c r="AU707" s="218">
        <v>1130705.3</v>
      </c>
    </row>
    <row r="708" spans="2:47" ht="73.5" hidden="1">
      <c r="B708" s="220" t="s">
        <v>4813</v>
      </c>
      <c r="C708" s="221" t="s">
        <v>4814</v>
      </c>
      <c r="D708" s="221" t="s">
        <v>2834</v>
      </c>
      <c r="E708" s="221" t="s">
        <v>2784</v>
      </c>
      <c r="F708" s="221" t="s">
        <v>4791</v>
      </c>
      <c r="G708" s="221" t="s">
        <v>4815</v>
      </c>
      <c r="H708" s="221" t="s">
        <v>2619</v>
      </c>
      <c r="I708" s="221" t="s">
        <v>2623</v>
      </c>
      <c r="J708" s="223">
        <v>205.273</v>
      </c>
      <c r="K708" s="223">
        <v>226.017</v>
      </c>
      <c r="L708" s="223">
        <v>221.13</v>
      </c>
      <c r="M708" s="223">
        <v>228.55199999999999</v>
      </c>
      <c r="N708" s="223">
        <v>250.261</v>
      </c>
      <c r="O708" s="223">
        <v>276.952</v>
      </c>
      <c r="P708" s="223">
        <v>282.02800000000002</v>
      </c>
      <c r="Q708" s="223">
        <v>296.62299999999999</v>
      </c>
      <c r="R708" s="223">
        <v>328.87400000000002</v>
      </c>
      <c r="S708" s="222">
        <v>332.9</v>
      </c>
      <c r="T708" s="218">
        <v>349.3</v>
      </c>
      <c r="U708" s="218">
        <v>371</v>
      </c>
      <c r="V708" s="218">
        <v>400.5</v>
      </c>
      <c r="W708" s="218">
        <v>416.1</v>
      </c>
      <c r="X708" s="218">
        <v>424</v>
      </c>
      <c r="Y708" s="218">
        <v>455.1</v>
      </c>
      <c r="Z708" s="218">
        <v>487.9</v>
      </c>
      <c r="AA708" s="218">
        <v>522.20000000000005</v>
      </c>
      <c r="AB708" s="218">
        <v>558.5</v>
      </c>
      <c r="AC708" s="218">
        <v>596.4</v>
      </c>
      <c r="AD708" s="218">
        <v>635.79999999999995</v>
      </c>
      <c r="AE708" s="218">
        <v>675.8</v>
      </c>
      <c r="AF708" s="218">
        <v>716.1</v>
      </c>
      <c r="AG708" s="218">
        <v>758.1</v>
      </c>
      <c r="AH708" s="218">
        <v>801</v>
      </c>
      <c r="AI708" s="218">
        <v>844.8</v>
      </c>
      <c r="AJ708" s="218">
        <v>889.5</v>
      </c>
      <c r="AK708" s="218">
        <v>933.3</v>
      </c>
      <c r="AL708" s="218">
        <v>978.1</v>
      </c>
      <c r="AM708" s="218">
        <v>1024.5999999999999</v>
      </c>
      <c r="AN708" s="218">
        <v>1073.0999999999999</v>
      </c>
      <c r="AO708" s="218">
        <v>1124.5</v>
      </c>
      <c r="AP708" s="218">
        <v>1180.0999999999999</v>
      </c>
      <c r="AQ708" s="218">
        <v>1241.4000000000001</v>
      </c>
      <c r="AR708" s="218">
        <v>1310.5</v>
      </c>
      <c r="AS708" s="218">
        <v>1389.7</v>
      </c>
      <c r="AT708" s="218">
        <v>1482.4</v>
      </c>
      <c r="AU708" s="218">
        <v>1592.2</v>
      </c>
    </row>
    <row r="709" spans="2:47" ht="21" hidden="1">
      <c r="B709" s="215" t="s">
        <v>4816</v>
      </c>
      <c r="C709" s="216" t="s">
        <v>4817</v>
      </c>
      <c r="D709" s="216" t="s">
        <v>2783</v>
      </c>
      <c r="E709" s="216" t="s">
        <v>2784</v>
      </c>
      <c r="F709" s="216" t="s">
        <v>3348</v>
      </c>
      <c r="G709" s="216" t="s">
        <v>4818</v>
      </c>
      <c r="H709" s="216" t="s">
        <v>3221</v>
      </c>
      <c r="I709" s="216" t="s">
        <v>2623</v>
      </c>
      <c r="J709" s="219">
        <v>436628</v>
      </c>
      <c r="K709" s="219">
        <v>452590.2</v>
      </c>
      <c r="L709" s="219">
        <v>481001.8</v>
      </c>
      <c r="M709" s="219">
        <v>517349.9</v>
      </c>
      <c r="N709" s="219">
        <v>578456.9</v>
      </c>
      <c r="O709" s="219">
        <v>576587.30000000005</v>
      </c>
      <c r="P709" s="219">
        <v>579002.1</v>
      </c>
      <c r="Q709" s="219">
        <v>607454.80000000005</v>
      </c>
      <c r="R709" s="219">
        <v>654034.30000000005</v>
      </c>
      <c r="S709" s="217">
        <v>658831.80000000005</v>
      </c>
      <c r="T709" s="218">
        <v>673573.9</v>
      </c>
      <c r="U709" s="218">
        <v>693323</v>
      </c>
      <c r="V709" s="218">
        <v>717067.2</v>
      </c>
      <c r="W709" s="218">
        <v>740331.5</v>
      </c>
      <c r="X709" s="218">
        <v>762457.7</v>
      </c>
      <c r="Y709" s="218">
        <v>795473.6</v>
      </c>
      <c r="Z709" s="218">
        <v>829516.1</v>
      </c>
      <c r="AA709" s="218">
        <v>865081.2</v>
      </c>
      <c r="AB709" s="218">
        <v>903387.9</v>
      </c>
      <c r="AC709" s="218">
        <v>944225.5</v>
      </c>
      <c r="AD709" s="218">
        <v>988009.8</v>
      </c>
      <c r="AE709" s="218">
        <v>1033574.7</v>
      </c>
      <c r="AF709" s="218">
        <v>1081437.7</v>
      </c>
      <c r="AG709" s="218">
        <v>1134306.5</v>
      </c>
      <c r="AH709" s="218">
        <v>1190749</v>
      </c>
      <c r="AI709" s="218">
        <v>1250652.3</v>
      </c>
      <c r="AJ709" s="218">
        <v>1313754.2</v>
      </c>
      <c r="AK709" s="218">
        <v>1377173.9</v>
      </c>
      <c r="AL709" s="218">
        <v>1442877.7</v>
      </c>
      <c r="AM709" s="218">
        <v>1510609</v>
      </c>
      <c r="AN709" s="218">
        <v>1579358.7</v>
      </c>
      <c r="AO709" s="218">
        <v>1647896.1</v>
      </c>
      <c r="AP709" s="218">
        <v>1715402.9</v>
      </c>
      <c r="AQ709" s="218">
        <v>1780520.6</v>
      </c>
      <c r="AR709" s="218">
        <v>1841678.2</v>
      </c>
      <c r="AS709" s="218">
        <v>1897126.1</v>
      </c>
      <c r="AT709" s="218">
        <v>1944803.6</v>
      </c>
      <c r="AU709" s="218">
        <v>1982085.5</v>
      </c>
    </row>
    <row r="710" spans="2:47" ht="73.5" hidden="1">
      <c r="B710" s="220" t="s">
        <v>4819</v>
      </c>
      <c r="C710" s="221" t="s">
        <v>4820</v>
      </c>
      <c r="D710" s="221" t="s">
        <v>2834</v>
      </c>
      <c r="E710" s="221" t="s">
        <v>2784</v>
      </c>
      <c r="F710" s="221" t="s">
        <v>4791</v>
      </c>
      <c r="G710" s="221" t="s">
        <v>4821</v>
      </c>
      <c r="H710" s="221" t="s">
        <v>2619</v>
      </c>
      <c r="I710" s="221" t="s">
        <v>2623</v>
      </c>
      <c r="J710" s="223">
        <v>398.75</v>
      </c>
      <c r="K710" s="223">
        <v>429.88</v>
      </c>
      <c r="L710" s="223">
        <v>425.31</v>
      </c>
      <c r="M710" s="223">
        <v>445.7</v>
      </c>
      <c r="N710" s="223">
        <v>511.46</v>
      </c>
      <c r="O710" s="223">
        <v>524.09</v>
      </c>
      <c r="P710" s="223">
        <v>496.85</v>
      </c>
      <c r="Q710" s="223">
        <v>514.67999999999995</v>
      </c>
      <c r="R710" s="223">
        <v>571.73</v>
      </c>
      <c r="S710" s="222">
        <v>511.5</v>
      </c>
      <c r="T710" s="218">
        <v>540.9</v>
      </c>
      <c r="U710" s="218">
        <v>583.4</v>
      </c>
      <c r="V710" s="218">
        <v>631.20000000000005</v>
      </c>
      <c r="W710" s="218">
        <v>661</v>
      </c>
      <c r="X710" s="218">
        <v>675.5</v>
      </c>
      <c r="Y710" s="218">
        <v>716.1</v>
      </c>
      <c r="Z710" s="218">
        <v>761.3</v>
      </c>
      <c r="AA710" s="218">
        <v>811.1</v>
      </c>
      <c r="AB710" s="218">
        <v>866.8</v>
      </c>
      <c r="AC710" s="218">
        <v>928.1</v>
      </c>
      <c r="AD710" s="218">
        <v>995.1</v>
      </c>
      <c r="AE710" s="218">
        <v>1067</v>
      </c>
      <c r="AF710" s="218">
        <v>1143</v>
      </c>
      <c r="AG710" s="218">
        <v>1226</v>
      </c>
      <c r="AH710" s="218">
        <v>1315</v>
      </c>
      <c r="AI710" s="218">
        <v>1408</v>
      </c>
      <c r="AJ710" s="218">
        <v>1507</v>
      </c>
      <c r="AK710" s="218">
        <v>1606</v>
      </c>
      <c r="AL710" s="218">
        <v>1709</v>
      </c>
      <c r="AM710" s="218">
        <v>1815</v>
      </c>
      <c r="AN710" s="218">
        <v>1923</v>
      </c>
      <c r="AO710" s="218">
        <v>2034</v>
      </c>
      <c r="AP710" s="218">
        <v>2148</v>
      </c>
      <c r="AQ710" s="218">
        <v>2266</v>
      </c>
      <c r="AR710" s="218">
        <v>2387</v>
      </c>
      <c r="AS710" s="218">
        <v>2514</v>
      </c>
      <c r="AT710" s="218">
        <v>2648</v>
      </c>
      <c r="AU710" s="218">
        <v>2791</v>
      </c>
    </row>
    <row r="711" spans="2:47" ht="31.5" hidden="1">
      <c r="B711" s="215" t="s">
        <v>4822</v>
      </c>
      <c r="C711" s="216" t="s">
        <v>4823</v>
      </c>
      <c r="D711" s="216" t="s">
        <v>2783</v>
      </c>
      <c r="E711" s="216" t="s">
        <v>2784</v>
      </c>
      <c r="F711" s="216" t="s">
        <v>3348</v>
      </c>
      <c r="G711" s="216" t="s">
        <v>4824</v>
      </c>
      <c r="H711" s="216" t="s">
        <v>3221</v>
      </c>
      <c r="I711" s="216" t="s">
        <v>2623</v>
      </c>
      <c r="J711" s="219">
        <v>700282.8</v>
      </c>
      <c r="K711" s="219">
        <v>668668.19999999995</v>
      </c>
      <c r="L711" s="219">
        <v>599257.1</v>
      </c>
      <c r="M711" s="219">
        <v>582659.19999999995</v>
      </c>
      <c r="N711" s="219">
        <v>664278.80000000005</v>
      </c>
      <c r="O711" s="219">
        <v>707562.3</v>
      </c>
      <c r="P711" s="219">
        <v>702081.5</v>
      </c>
      <c r="Q711" s="219">
        <v>634121.69999999995</v>
      </c>
      <c r="R711" s="219">
        <v>796694.3</v>
      </c>
      <c r="S711" s="217">
        <v>1034185.6</v>
      </c>
      <c r="T711" s="218">
        <v>994447.5</v>
      </c>
      <c r="U711" s="218">
        <v>1027718.8</v>
      </c>
      <c r="V711" s="218">
        <v>1055875.2</v>
      </c>
      <c r="W711" s="218">
        <v>1106060</v>
      </c>
      <c r="X711" s="218">
        <v>1170697.1000000001</v>
      </c>
      <c r="Y711" s="218">
        <v>1243847.8</v>
      </c>
      <c r="Z711" s="218">
        <v>1324465.5</v>
      </c>
      <c r="AA711" s="218">
        <v>1411171.1</v>
      </c>
      <c r="AB711" s="218">
        <v>1503601.3</v>
      </c>
      <c r="AC711" s="218">
        <v>1602333.2</v>
      </c>
      <c r="AD711" s="218">
        <v>1706520.2</v>
      </c>
      <c r="AE711" s="218">
        <v>1814256.1</v>
      </c>
      <c r="AF711" s="218">
        <v>1924906.7</v>
      </c>
      <c r="AG711" s="218">
        <v>2040410.1</v>
      </c>
      <c r="AH711" s="218">
        <v>2160313.7000000002</v>
      </c>
      <c r="AI711" s="218">
        <v>2284213.5</v>
      </c>
      <c r="AJ711" s="218">
        <v>2412091.2999999998</v>
      </c>
      <c r="AK711" s="218">
        <v>2539947.6</v>
      </c>
      <c r="AL711" s="218">
        <v>2671586.2999999998</v>
      </c>
      <c r="AM711" s="218">
        <v>2808197.2</v>
      </c>
      <c r="AN711" s="218">
        <v>2950352.9</v>
      </c>
      <c r="AO711" s="218">
        <v>3098902.5</v>
      </c>
      <c r="AP711" s="218">
        <v>3255722.9</v>
      </c>
      <c r="AQ711" s="218">
        <v>3422848.3</v>
      </c>
      <c r="AR711" s="218">
        <v>3602165.7</v>
      </c>
      <c r="AS711" s="218">
        <v>3796626.9</v>
      </c>
      <c r="AT711" s="218">
        <v>4008634.2</v>
      </c>
      <c r="AU711" s="218">
        <v>4241332.5</v>
      </c>
    </row>
    <row r="712" spans="2:47" ht="73.5" hidden="1">
      <c r="B712" s="220" t="s">
        <v>4825</v>
      </c>
      <c r="C712" s="221" t="s">
        <v>4826</v>
      </c>
      <c r="D712" s="221" t="s">
        <v>2834</v>
      </c>
      <c r="E712" s="221" t="s">
        <v>2784</v>
      </c>
      <c r="F712" s="221" t="s">
        <v>4791</v>
      </c>
      <c r="G712" s="221" t="s">
        <v>4827</v>
      </c>
      <c r="H712" s="221" t="s">
        <v>2619</v>
      </c>
      <c r="I712" s="221" t="s">
        <v>2623</v>
      </c>
      <c r="J712" s="223">
        <v>639.53800000000001</v>
      </c>
      <c r="K712" s="223">
        <v>635.10900000000004</v>
      </c>
      <c r="L712" s="223">
        <v>529.86900000000003</v>
      </c>
      <c r="M712" s="223">
        <v>501.96</v>
      </c>
      <c r="N712" s="223">
        <v>587.33699999999999</v>
      </c>
      <c r="O712" s="223">
        <v>643.14300000000003</v>
      </c>
      <c r="P712" s="223">
        <v>602.46</v>
      </c>
      <c r="Q712" s="223">
        <v>537.27</v>
      </c>
      <c r="R712" s="223">
        <v>696.43600000000004</v>
      </c>
      <c r="S712" s="222">
        <v>803</v>
      </c>
      <c r="T712" s="218">
        <v>798.6</v>
      </c>
      <c r="U712" s="218">
        <v>864.7</v>
      </c>
      <c r="V712" s="218">
        <v>929.5</v>
      </c>
      <c r="W712" s="218">
        <v>987.6</v>
      </c>
      <c r="X712" s="218">
        <v>1037.2</v>
      </c>
      <c r="Y712" s="218">
        <v>1119.7</v>
      </c>
      <c r="Z712" s="218">
        <v>1215.5</v>
      </c>
      <c r="AA712" s="218">
        <v>1323.2</v>
      </c>
      <c r="AB712" s="218">
        <v>1442.6</v>
      </c>
      <c r="AC712" s="218">
        <v>1574.9</v>
      </c>
      <c r="AD712" s="218">
        <v>1718.8</v>
      </c>
      <c r="AE712" s="218">
        <v>1872.8</v>
      </c>
      <c r="AF712" s="218">
        <v>2034.8</v>
      </c>
      <c r="AG712" s="218">
        <v>2205.9</v>
      </c>
      <c r="AH712" s="218">
        <v>2385.4</v>
      </c>
      <c r="AI712" s="218">
        <v>2572.4</v>
      </c>
      <c r="AJ712" s="218">
        <v>2766.4</v>
      </c>
      <c r="AK712" s="218">
        <v>2962.5</v>
      </c>
      <c r="AL712" s="218">
        <v>3164.2</v>
      </c>
      <c r="AM712" s="218">
        <v>3373.7</v>
      </c>
      <c r="AN712" s="218">
        <v>3593</v>
      </c>
      <c r="AO712" s="218">
        <v>3825.6</v>
      </c>
      <c r="AP712" s="218">
        <v>4077.1</v>
      </c>
      <c r="AQ712" s="218">
        <v>4355.2</v>
      </c>
      <c r="AR712" s="218">
        <v>4669</v>
      </c>
      <c r="AS712" s="218">
        <v>5031.7</v>
      </c>
      <c r="AT712" s="218">
        <v>5459</v>
      </c>
      <c r="AU712" s="218">
        <v>5972.4</v>
      </c>
    </row>
    <row r="713" spans="2:47" ht="21" hidden="1">
      <c r="B713" s="215" t="s">
        <v>4828</v>
      </c>
      <c r="C713" s="216" t="s">
        <v>4829</v>
      </c>
      <c r="D713" s="216" t="s">
        <v>2783</v>
      </c>
      <c r="E713" s="216" t="s">
        <v>2784</v>
      </c>
      <c r="F713" s="216" t="s">
        <v>3348</v>
      </c>
      <c r="G713" s="216" t="s">
        <v>4830</v>
      </c>
      <c r="H713" s="216" t="s">
        <v>3221</v>
      </c>
      <c r="I713" s="216" t="s">
        <v>2623</v>
      </c>
      <c r="J713" s="219">
        <v>758005</v>
      </c>
      <c r="K713" s="219">
        <v>780462.8</v>
      </c>
      <c r="L713" s="219">
        <v>804812.4</v>
      </c>
      <c r="M713" s="219">
        <v>834804.8</v>
      </c>
      <c r="N713" s="219">
        <v>872791.4</v>
      </c>
      <c r="O713" s="219">
        <v>911576.1</v>
      </c>
      <c r="P713" s="219">
        <v>935933.7</v>
      </c>
      <c r="Q713" s="219">
        <v>900320.9</v>
      </c>
      <c r="R713" s="219">
        <v>955779.7</v>
      </c>
      <c r="S713" s="217">
        <v>1047044.9</v>
      </c>
      <c r="T713" s="218">
        <v>1090292.2</v>
      </c>
      <c r="U713" s="218">
        <v>1125021.7</v>
      </c>
      <c r="V713" s="218">
        <v>1162609.5</v>
      </c>
      <c r="W713" s="218">
        <v>1201644.1000000001</v>
      </c>
      <c r="X713" s="218">
        <v>1249155.5</v>
      </c>
      <c r="Y713" s="218">
        <v>1303873.3</v>
      </c>
      <c r="Z713" s="218">
        <v>1363671.5</v>
      </c>
      <c r="AA713" s="218">
        <v>1427205.1</v>
      </c>
      <c r="AB713" s="218">
        <v>1494418.2</v>
      </c>
      <c r="AC713" s="218">
        <v>1563079</v>
      </c>
      <c r="AD713" s="218">
        <v>1632193.2</v>
      </c>
      <c r="AE713" s="218">
        <v>1698403.1</v>
      </c>
      <c r="AF713" s="218">
        <v>1761444.4</v>
      </c>
      <c r="AG713" s="218">
        <v>1824900.9</v>
      </c>
      <c r="AH713" s="218">
        <v>1885907.6</v>
      </c>
      <c r="AI713" s="218">
        <v>1944145.2</v>
      </c>
      <c r="AJ713" s="218">
        <v>1999470.7</v>
      </c>
      <c r="AK713" s="218">
        <v>2048290.2</v>
      </c>
      <c r="AL713" s="218">
        <v>2094879.6</v>
      </c>
      <c r="AM713" s="218">
        <v>2140523.5</v>
      </c>
      <c r="AN713" s="218">
        <v>2185944.7999999998</v>
      </c>
      <c r="AO713" s="218">
        <v>2232164.5</v>
      </c>
      <c r="AP713" s="218">
        <v>2281387.9</v>
      </c>
      <c r="AQ713" s="218">
        <v>2335730.5</v>
      </c>
      <c r="AR713" s="218">
        <v>2397731.5</v>
      </c>
      <c r="AS713" s="218">
        <v>2470450.7000000002</v>
      </c>
      <c r="AT713" s="218">
        <v>2557350.9</v>
      </c>
      <c r="AU713" s="218">
        <v>2662014.2999999998</v>
      </c>
    </row>
    <row r="714" spans="2:47" ht="73.5" hidden="1">
      <c r="B714" s="220" t="s">
        <v>4831</v>
      </c>
      <c r="C714" s="221" t="s">
        <v>4832</v>
      </c>
      <c r="D714" s="221" t="s">
        <v>2834</v>
      </c>
      <c r="E714" s="221" t="s">
        <v>2784</v>
      </c>
      <c r="F714" s="221" t="s">
        <v>4791</v>
      </c>
      <c r="G714" s="221" t="s">
        <v>4833</v>
      </c>
      <c r="H714" s="221" t="s">
        <v>2619</v>
      </c>
      <c r="I714" s="221" t="s">
        <v>2623</v>
      </c>
      <c r="J714" s="223">
        <v>692.25</v>
      </c>
      <c r="K714" s="223">
        <v>741.29</v>
      </c>
      <c r="L714" s="223">
        <v>711.62</v>
      </c>
      <c r="M714" s="223">
        <v>719.18</v>
      </c>
      <c r="N714" s="223">
        <v>771.7</v>
      </c>
      <c r="O714" s="223">
        <v>828.58</v>
      </c>
      <c r="P714" s="223">
        <v>803.13</v>
      </c>
      <c r="Q714" s="223">
        <v>762.81</v>
      </c>
      <c r="R714" s="223">
        <v>835.5</v>
      </c>
      <c r="S714" s="222">
        <v>813</v>
      </c>
      <c r="T714" s="218">
        <v>875.5</v>
      </c>
      <c r="U714" s="218">
        <v>946.6</v>
      </c>
      <c r="V714" s="218">
        <v>1023</v>
      </c>
      <c r="W714" s="218">
        <v>1073</v>
      </c>
      <c r="X714" s="218">
        <v>1107</v>
      </c>
      <c r="Y714" s="218">
        <v>1174</v>
      </c>
      <c r="Z714" s="218">
        <v>1252</v>
      </c>
      <c r="AA714" s="218">
        <v>1338</v>
      </c>
      <c r="AB714" s="218">
        <v>1434</v>
      </c>
      <c r="AC714" s="218">
        <v>1536</v>
      </c>
      <c r="AD714" s="218">
        <v>1644</v>
      </c>
      <c r="AE714" s="218">
        <v>1753</v>
      </c>
      <c r="AF714" s="218">
        <v>1862</v>
      </c>
      <c r="AG714" s="218">
        <v>1973</v>
      </c>
      <c r="AH714" s="218">
        <v>2082</v>
      </c>
      <c r="AI714" s="218">
        <v>2189</v>
      </c>
      <c r="AJ714" s="218">
        <v>2293</v>
      </c>
      <c r="AK714" s="218">
        <v>2389</v>
      </c>
      <c r="AL714" s="218">
        <v>2481</v>
      </c>
      <c r="AM714" s="218">
        <v>2572</v>
      </c>
      <c r="AN714" s="218">
        <v>2662</v>
      </c>
      <c r="AO714" s="218">
        <v>2756</v>
      </c>
      <c r="AP714" s="218">
        <v>2857</v>
      </c>
      <c r="AQ714" s="218">
        <v>2972</v>
      </c>
      <c r="AR714" s="218">
        <v>3108</v>
      </c>
      <c r="AS714" s="218">
        <v>3274</v>
      </c>
      <c r="AT714" s="218">
        <v>3483</v>
      </c>
      <c r="AU714" s="218">
        <v>3749</v>
      </c>
    </row>
    <row r="715" spans="2:47" ht="21" hidden="1">
      <c r="B715" s="215" t="s">
        <v>4834</v>
      </c>
      <c r="C715" s="216" t="s">
        <v>4835</v>
      </c>
      <c r="D715" s="216" t="s">
        <v>2783</v>
      </c>
      <c r="E715" s="216" t="s">
        <v>2784</v>
      </c>
      <c r="F715" s="216" t="s">
        <v>3348</v>
      </c>
      <c r="G715" s="216" t="s">
        <v>4836</v>
      </c>
      <c r="H715" s="216" t="s">
        <v>3221</v>
      </c>
      <c r="I715" s="216" t="s">
        <v>2623</v>
      </c>
      <c r="J715" s="219">
        <v>11896.7</v>
      </c>
      <c r="K715" s="219">
        <v>13013.9</v>
      </c>
      <c r="L715" s="219">
        <v>8599.9</v>
      </c>
      <c r="M715" s="219">
        <v>7367.8</v>
      </c>
      <c r="N715" s="219">
        <v>14254.5</v>
      </c>
      <c r="O715" s="219">
        <v>21100.1</v>
      </c>
      <c r="P715" s="219">
        <v>27117.4</v>
      </c>
      <c r="Q715" s="219">
        <v>11337.7</v>
      </c>
      <c r="R715" s="219">
        <v>10760.4</v>
      </c>
      <c r="S715" s="217">
        <v>20000</v>
      </c>
      <c r="T715" s="218">
        <v>30000</v>
      </c>
      <c r="U715" s="218">
        <v>24000</v>
      </c>
      <c r="V715" s="218">
        <v>5000</v>
      </c>
      <c r="W715" s="218">
        <v>8000</v>
      </c>
      <c r="X715" s="218">
        <v>8000</v>
      </c>
      <c r="Y715" s="218">
        <v>8913</v>
      </c>
      <c r="Z715" s="218">
        <v>10290.9</v>
      </c>
      <c r="AA715" s="218">
        <v>11761.4</v>
      </c>
      <c r="AB715" s="218">
        <v>13327.4</v>
      </c>
      <c r="AC715" s="218">
        <v>15004.7</v>
      </c>
      <c r="AD715" s="218">
        <v>16788.900000000001</v>
      </c>
      <c r="AE715" s="218">
        <v>18685.7</v>
      </c>
      <c r="AF715" s="218">
        <v>20671.400000000001</v>
      </c>
      <c r="AG715" s="218">
        <v>22753.3</v>
      </c>
      <c r="AH715" s="218">
        <v>24990.7</v>
      </c>
      <c r="AI715" s="218">
        <v>27360.3</v>
      </c>
      <c r="AJ715" s="218">
        <v>29867</v>
      </c>
      <c r="AK715" s="218">
        <v>32514.9</v>
      </c>
      <c r="AL715" s="218">
        <v>35243.699999999997</v>
      </c>
      <c r="AM715" s="218">
        <v>38116</v>
      </c>
      <c r="AN715" s="218">
        <v>41145.699999999997</v>
      </c>
      <c r="AO715" s="218">
        <v>44330.2</v>
      </c>
      <c r="AP715" s="218">
        <v>47663.9</v>
      </c>
      <c r="AQ715" s="218">
        <v>51156.9</v>
      </c>
      <c r="AR715" s="218">
        <v>54808.5</v>
      </c>
      <c r="AS715" s="218">
        <v>58616.4</v>
      </c>
      <c r="AT715" s="218">
        <v>62578.1</v>
      </c>
      <c r="AU715" s="218">
        <v>66686.7</v>
      </c>
    </row>
    <row r="716" spans="2:47" ht="73.5" hidden="1">
      <c r="B716" s="220" t="s">
        <v>4837</v>
      </c>
      <c r="C716" s="221" t="s">
        <v>4838</v>
      </c>
      <c r="D716" s="221" t="s">
        <v>2834</v>
      </c>
      <c r="E716" s="221" t="s">
        <v>2784</v>
      </c>
      <c r="F716" s="221" t="s">
        <v>4791</v>
      </c>
      <c r="G716" s="221" t="s">
        <v>4839</v>
      </c>
      <c r="H716" s="221" t="s">
        <v>2619</v>
      </c>
      <c r="I716" s="221" t="s">
        <v>2623</v>
      </c>
      <c r="J716" s="223">
        <v>10.865</v>
      </c>
      <c r="K716" s="223">
        <v>12.361000000000001</v>
      </c>
      <c r="L716" s="223">
        <v>7.6040000000000001</v>
      </c>
      <c r="M716" s="223">
        <v>6.3470000000000004</v>
      </c>
      <c r="N716" s="223">
        <v>12.603</v>
      </c>
      <c r="O716" s="223">
        <v>19.178999999999998</v>
      </c>
      <c r="P716" s="223">
        <v>23.27</v>
      </c>
      <c r="Q716" s="223">
        <v>9.6059999999999999</v>
      </c>
      <c r="R716" s="223">
        <v>9.4060000000000006</v>
      </c>
      <c r="S716" s="222">
        <v>15.5</v>
      </c>
      <c r="T716" s="218">
        <v>24.1</v>
      </c>
      <c r="U716" s="218">
        <v>20.2</v>
      </c>
      <c r="V716" s="218">
        <v>4.4000000000000004</v>
      </c>
      <c r="W716" s="218">
        <v>7.1</v>
      </c>
      <c r="X716" s="218">
        <v>7.1</v>
      </c>
      <c r="Y716" s="218">
        <v>8</v>
      </c>
      <c r="Z716" s="218">
        <v>9.4</v>
      </c>
      <c r="AA716" s="218">
        <v>11</v>
      </c>
      <c r="AB716" s="218">
        <v>12.8</v>
      </c>
      <c r="AC716" s="218">
        <v>14.7</v>
      </c>
      <c r="AD716" s="218">
        <v>16.899999999999999</v>
      </c>
      <c r="AE716" s="218">
        <v>19.3</v>
      </c>
      <c r="AF716" s="218">
        <v>21.9</v>
      </c>
      <c r="AG716" s="218">
        <v>24.6</v>
      </c>
      <c r="AH716" s="218">
        <v>27.6</v>
      </c>
      <c r="AI716" s="218">
        <v>30.8</v>
      </c>
      <c r="AJ716" s="218">
        <v>34.299999999999997</v>
      </c>
      <c r="AK716" s="218">
        <v>37.9</v>
      </c>
      <c r="AL716" s="218">
        <v>41.7</v>
      </c>
      <c r="AM716" s="218">
        <v>45.8</v>
      </c>
      <c r="AN716" s="218">
        <v>50.1</v>
      </c>
      <c r="AO716" s="218">
        <v>54.7</v>
      </c>
      <c r="AP716" s="218">
        <v>59.7</v>
      </c>
      <c r="AQ716" s="218">
        <v>65.099999999999994</v>
      </c>
      <c r="AR716" s="218">
        <v>71</v>
      </c>
      <c r="AS716" s="218">
        <v>77.7</v>
      </c>
      <c r="AT716" s="218">
        <v>85.2</v>
      </c>
      <c r="AU716" s="218">
        <v>93.9</v>
      </c>
    </row>
    <row r="717" spans="2:47" ht="283.5" hidden="1">
      <c r="B717" s="215" t="s">
        <v>4840</v>
      </c>
      <c r="C717" s="216" t="s">
        <v>4841</v>
      </c>
      <c r="D717" s="216" t="s">
        <v>2834</v>
      </c>
      <c r="E717" s="216" t="s">
        <v>2809</v>
      </c>
      <c r="F717" s="216" t="s">
        <v>2839</v>
      </c>
      <c r="G717" s="216" t="s">
        <v>4842</v>
      </c>
      <c r="H717" s="216" t="s">
        <v>2841</v>
      </c>
      <c r="I717" s="216" t="s">
        <v>2623</v>
      </c>
      <c r="J717" s="219">
        <v>8667.1</v>
      </c>
      <c r="K717" s="219">
        <v>8043.3</v>
      </c>
      <c r="L717" s="219">
        <v>7538.9</v>
      </c>
      <c r="M717" s="219">
        <v>7523.4</v>
      </c>
      <c r="N717" s="219">
        <v>9116</v>
      </c>
      <c r="O717" s="219">
        <v>8826</v>
      </c>
      <c r="P717" s="219">
        <v>8637.4</v>
      </c>
      <c r="Q717" s="219">
        <v>9253</v>
      </c>
      <c r="R717" s="219">
        <v>8669.2000000000007</v>
      </c>
      <c r="S717" s="219" t="s">
        <v>2624</v>
      </c>
      <c r="T717" s="219" t="s">
        <v>2624</v>
      </c>
      <c r="U717" s="219" t="s">
        <v>2624</v>
      </c>
      <c r="V717" s="219" t="s">
        <v>2624</v>
      </c>
      <c r="W717" s="219" t="s">
        <v>2624</v>
      </c>
      <c r="X717" s="219" t="s">
        <v>2624</v>
      </c>
      <c r="Y717" s="219" t="s">
        <v>2624</v>
      </c>
      <c r="Z717" s="219" t="s">
        <v>2624</v>
      </c>
      <c r="AA717" s="219" t="s">
        <v>2624</v>
      </c>
      <c r="AB717" s="219" t="s">
        <v>2624</v>
      </c>
      <c r="AC717" s="219" t="s">
        <v>2624</v>
      </c>
      <c r="AD717" s="219" t="s">
        <v>2624</v>
      </c>
      <c r="AE717" s="219" t="s">
        <v>2624</v>
      </c>
      <c r="AF717" s="219" t="s">
        <v>2624</v>
      </c>
      <c r="AG717" s="219" t="s">
        <v>2624</v>
      </c>
      <c r="AH717" s="219" t="s">
        <v>2624</v>
      </c>
      <c r="AI717" s="219" t="s">
        <v>2624</v>
      </c>
      <c r="AJ717" s="219" t="s">
        <v>2624</v>
      </c>
      <c r="AK717" s="219" t="s">
        <v>2624</v>
      </c>
      <c r="AL717" s="219" t="s">
        <v>2624</v>
      </c>
      <c r="AM717" s="219" t="s">
        <v>2624</v>
      </c>
      <c r="AN717" s="219" t="s">
        <v>2624</v>
      </c>
      <c r="AO717" s="219" t="s">
        <v>2624</v>
      </c>
      <c r="AP717" s="219" t="s">
        <v>2624</v>
      </c>
      <c r="AQ717" s="219" t="s">
        <v>2624</v>
      </c>
      <c r="AR717" s="219" t="s">
        <v>2624</v>
      </c>
      <c r="AS717" s="219" t="s">
        <v>2624</v>
      </c>
      <c r="AT717" s="219" t="s">
        <v>2624</v>
      </c>
      <c r="AU717" s="219" t="s">
        <v>2624</v>
      </c>
    </row>
    <row r="718" spans="2:47" ht="283.5" hidden="1">
      <c r="B718" s="220" t="s">
        <v>4843</v>
      </c>
      <c r="C718" s="221" t="s">
        <v>4844</v>
      </c>
      <c r="D718" s="221" t="s">
        <v>2619</v>
      </c>
      <c r="E718" s="221" t="s">
        <v>2619</v>
      </c>
      <c r="F718" s="221" t="s">
        <v>2619</v>
      </c>
      <c r="G718" s="221" t="s">
        <v>4845</v>
      </c>
      <c r="H718" s="221" t="s">
        <v>2841</v>
      </c>
      <c r="I718" s="221" t="s">
        <v>2623</v>
      </c>
      <c r="J718" s="223">
        <v>20.077000000000002</v>
      </c>
      <c r="K718" s="223">
        <v>19.405000000000001</v>
      </c>
      <c r="L718" s="223">
        <v>20.927</v>
      </c>
      <c r="M718" s="223">
        <v>20.564</v>
      </c>
      <c r="N718" s="223">
        <v>20.297000000000001</v>
      </c>
      <c r="O718" s="223">
        <v>19.196999999999999</v>
      </c>
      <c r="P718" s="223">
        <v>19.341000000000001</v>
      </c>
      <c r="Q718" s="223">
        <v>19.087</v>
      </c>
      <c r="R718" s="223">
        <v>17.716999999999999</v>
      </c>
      <c r="S718" s="223" t="s">
        <v>2624</v>
      </c>
      <c r="T718" s="223" t="s">
        <v>2624</v>
      </c>
      <c r="U718" s="223" t="s">
        <v>2624</v>
      </c>
      <c r="V718" s="223" t="s">
        <v>2624</v>
      </c>
      <c r="W718" s="223" t="s">
        <v>2624</v>
      </c>
      <c r="X718" s="223" t="s">
        <v>2624</v>
      </c>
      <c r="Y718" s="223" t="s">
        <v>2624</v>
      </c>
      <c r="Z718" s="223" t="s">
        <v>2624</v>
      </c>
      <c r="AA718" s="223" t="s">
        <v>2624</v>
      </c>
      <c r="AB718" s="223" t="s">
        <v>2624</v>
      </c>
      <c r="AC718" s="223" t="s">
        <v>2624</v>
      </c>
      <c r="AD718" s="223" t="s">
        <v>2624</v>
      </c>
      <c r="AE718" s="223" t="s">
        <v>2624</v>
      </c>
      <c r="AF718" s="223" t="s">
        <v>2624</v>
      </c>
      <c r="AG718" s="223" t="s">
        <v>2624</v>
      </c>
      <c r="AH718" s="223" t="s">
        <v>2624</v>
      </c>
      <c r="AI718" s="223" t="s">
        <v>2624</v>
      </c>
      <c r="AJ718" s="223" t="s">
        <v>2624</v>
      </c>
      <c r="AK718" s="223" t="s">
        <v>2624</v>
      </c>
      <c r="AL718" s="223" t="s">
        <v>2624</v>
      </c>
      <c r="AM718" s="223" t="s">
        <v>2624</v>
      </c>
      <c r="AN718" s="223" t="s">
        <v>2624</v>
      </c>
      <c r="AO718" s="223" t="s">
        <v>2624</v>
      </c>
      <c r="AP718" s="223" t="s">
        <v>2624</v>
      </c>
      <c r="AQ718" s="223" t="s">
        <v>2624</v>
      </c>
      <c r="AR718" s="223" t="s">
        <v>2624</v>
      </c>
      <c r="AS718" s="223" t="s">
        <v>2624</v>
      </c>
      <c r="AT718" s="223" t="s">
        <v>2624</v>
      </c>
      <c r="AU718" s="223" t="s">
        <v>2624</v>
      </c>
    </row>
    <row r="719" spans="2:47" ht="283.5" hidden="1">
      <c r="B719" s="215" t="s">
        <v>4846</v>
      </c>
      <c r="C719" s="216" t="s">
        <v>4847</v>
      </c>
      <c r="D719" s="216" t="s">
        <v>2619</v>
      </c>
      <c r="E719" s="216" t="s">
        <v>2619</v>
      </c>
      <c r="F719" s="216" t="s">
        <v>2619</v>
      </c>
      <c r="G719" s="216" t="s">
        <v>4848</v>
      </c>
      <c r="H719" s="216" t="s">
        <v>2841</v>
      </c>
      <c r="I719" s="216" t="s">
        <v>2623</v>
      </c>
      <c r="J719" s="219">
        <v>0.44600000000000001</v>
      </c>
      <c r="K719" s="219">
        <v>0.39</v>
      </c>
      <c r="L719" s="219">
        <v>0.36399999999999999</v>
      </c>
      <c r="M719" s="219">
        <v>0.36299999999999999</v>
      </c>
      <c r="N719" s="219">
        <v>0.376</v>
      </c>
      <c r="O719" s="219">
        <v>0.36099999999999999</v>
      </c>
      <c r="P719" s="219">
        <v>0.34100000000000003</v>
      </c>
      <c r="Q719" s="219">
        <v>0.309</v>
      </c>
      <c r="R719" s="219">
        <v>0.28999999999999998</v>
      </c>
      <c r="S719" s="219" t="s">
        <v>2624</v>
      </c>
      <c r="T719" s="219" t="s">
        <v>2624</v>
      </c>
      <c r="U719" s="219" t="s">
        <v>2624</v>
      </c>
      <c r="V719" s="219" t="s">
        <v>2624</v>
      </c>
      <c r="W719" s="219" t="s">
        <v>2624</v>
      </c>
      <c r="X719" s="219" t="s">
        <v>2624</v>
      </c>
      <c r="Y719" s="219" t="s">
        <v>2624</v>
      </c>
      <c r="Z719" s="219" t="s">
        <v>2624</v>
      </c>
      <c r="AA719" s="219" t="s">
        <v>2624</v>
      </c>
      <c r="AB719" s="219" t="s">
        <v>2624</v>
      </c>
      <c r="AC719" s="219" t="s">
        <v>2624</v>
      </c>
      <c r="AD719" s="219" t="s">
        <v>2624</v>
      </c>
      <c r="AE719" s="219" t="s">
        <v>2624</v>
      </c>
      <c r="AF719" s="219" t="s">
        <v>2624</v>
      </c>
      <c r="AG719" s="219" t="s">
        <v>2624</v>
      </c>
      <c r="AH719" s="219" t="s">
        <v>2624</v>
      </c>
      <c r="AI719" s="219" t="s">
        <v>2624</v>
      </c>
      <c r="AJ719" s="219" t="s">
        <v>2624</v>
      </c>
      <c r="AK719" s="219" t="s">
        <v>2624</v>
      </c>
      <c r="AL719" s="219" t="s">
        <v>2624</v>
      </c>
      <c r="AM719" s="219" t="s">
        <v>2624</v>
      </c>
      <c r="AN719" s="219" t="s">
        <v>2624</v>
      </c>
      <c r="AO719" s="219" t="s">
        <v>2624</v>
      </c>
      <c r="AP719" s="219" t="s">
        <v>2624</v>
      </c>
      <c r="AQ719" s="219" t="s">
        <v>2624</v>
      </c>
      <c r="AR719" s="219" t="s">
        <v>2624</v>
      </c>
      <c r="AS719" s="219" t="s">
        <v>2624</v>
      </c>
      <c r="AT719" s="219" t="s">
        <v>2624</v>
      </c>
      <c r="AU719" s="219" t="s">
        <v>2624</v>
      </c>
    </row>
    <row r="720" spans="2:47" ht="283.5" hidden="1">
      <c r="B720" s="220" t="s">
        <v>4849</v>
      </c>
      <c r="C720" s="221" t="s">
        <v>4850</v>
      </c>
      <c r="D720" s="221" t="s">
        <v>2619</v>
      </c>
      <c r="E720" s="221" t="s">
        <v>2619</v>
      </c>
      <c r="F720" s="221" t="s">
        <v>2619</v>
      </c>
      <c r="G720" s="221" t="s">
        <v>4851</v>
      </c>
      <c r="H720" s="221" t="s">
        <v>2841</v>
      </c>
      <c r="I720" s="221" t="s">
        <v>2623</v>
      </c>
      <c r="J720" s="223">
        <v>-42.945</v>
      </c>
      <c r="K720" s="223">
        <v>-40.380000000000003</v>
      </c>
      <c r="L720" s="223">
        <v>-39.594000000000001</v>
      </c>
      <c r="M720" s="223">
        <v>-39.383000000000003</v>
      </c>
      <c r="N720" s="223">
        <v>-42.222000000000001</v>
      </c>
      <c r="O720" s="223">
        <v>-41.786000000000001</v>
      </c>
      <c r="P720" s="223">
        <v>-40.878</v>
      </c>
      <c r="Q720" s="223">
        <v>-40.356999999999999</v>
      </c>
      <c r="R720" s="223">
        <v>-37.805</v>
      </c>
      <c r="S720" s="223" t="s">
        <v>2624</v>
      </c>
      <c r="T720" s="223" t="s">
        <v>2624</v>
      </c>
      <c r="U720" s="223" t="s">
        <v>2624</v>
      </c>
      <c r="V720" s="223" t="s">
        <v>2624</v>
      </c>
      <c r="W720" s="223" t="s">
        <v>2624</v>
      </c>
      <c r="X720" s="223" t="s">
        <v>2624</v>
      </c>
      <c r="Y720" s="223" t="s">
        <v>2624</v>
      </c>
      <c r="Z720" s="223" t="s">
        <v>2624</v>
      </c>
      <c r="AA720" s="223" t="s">
        <v>2624</v>
      </c>
      <c r="AB720" s="223" t="s">
        <v>2624</v>
      </c>
      <c r="AC720" s="223" t="s">
        <v>2624</v>
      </c>
      <c r="AD720" s="223" t="s">
        <v>2624</v>
      </c>
      <c r="AE720" s="223" t="s">
        <v>2624</v>
      </c>
      <c r="AF720" s="223" t="s">
        <v>2624</v>
      </c>
      <c r="AG720" s="223" t="s">
        <v>2624</v>
      </c>
      <c r="AH720" s="223" t="s">
        <v>2624</v>
      </c>
      <c r="AI720" s="223" t="s">
        <v>2624</v>
      </c>
      <c r="AJ720" s="223" t="s">
        <v>2624</v>
      </c>
      <c r="AK720" s="223" t="s">
        <v>2624</v>
      </c>
      <c r="AL720" s="223" t="s">
        <v>2624</v>
      </c>
      <c r="AM720" s="223" t="s">
        <v>2624</v>
      </c>
      <c r="AN720" s="223" t="s">
        <v>2624</v>
      </c>
      <c r="AO720" s="223" t="s">
        <v>2624</v>
      </c>
      <c r="AP720" s="223" t="s">
        <v>2624</v>
      </c>
      <c r="AQ720" s="223" t="s">
        <v>2624</v>
      </c>
      <c r="AR720" s="223" t="s">
        <v>2624</v>
      </c>
      <c r="AS720" s="223" t="s">
        <v>2624</v>
      </c>
      <c r="AT720" s="223" t="s">
        <v>2624</v>
      </c>
      <c r="AU720" s="223" t="s">
        <v>2624</v>
      </c>
    </row>
    <row r="721" spans="2:47" ht="304.5" hidden="1">
      <c r="B721" s="215" t="s">
        <v>4852</v>
      </c>
      <c r="C721" s="216" t="s">
        <v>4853</v>
      </c>
      <c r="D721" s="216" t="s">
        <v>2834</v>
      </c>
      <c r="E721" s="216" t="s">
        <v>2809</v>
      </c>
      <c r="F721" s="216" t="s">
        <v>2957</v>
      </c>
      <c r="G721" s="216" t="s">
        <v>4854</v>
      </c>
      <c r="H721" s="216" t="s">
        <v>2959</v>
      </c>
      <c r="I721" s="216" t="s">
        <v>2623</v>
      </c>
      <c r="J721" s="219">
        <v>13127.6</v>
      </c>
      <c r="K721" s="219">
        <v>15235.8</v>
      </c>
      <c r="L721" s="219">
        <v>15166.1</v>
      </c>
      <c r="M721" s="219">
        <v>15057.5</v>
      </c>
      <c r="N721" s="219">
        <v>18207.3</v>
      </c>
      <c r="O721" s="219">
        <v>19665.7</v>
      </c>
      <c r="P721" s="219">
        <v>23357.5</v>
      </c>
      <c r="Q721" s="219">
        <v>30411.5</v>
      </c>
      <c r="R721" s="217">
        <v>31565</v>
      </c>
      <c r="S721" s="217">
        <v>28288</v>
      </c>
      <c r="T721" s="218">
        <v>31667</v>
      </c>
      <c r="U721" s="218">
        <v>34229</v>
      </c>
      <c r="V721" s="218">
        <v>37618</v>
      </c>
      <c r="W721" s="218">
        <v>39084</v>
      </c>
      <c r="X721" s="218">
        <v>40374</v>
      </c>
      <c r="Y721" s="219" t="s">
        <v>2624</v>
      </c>
      <c r="Z721" s="219" t="s">
        <v>2624</v>
      </c>
      <c r="AA721" s="219" t="s">
        <v>2624</v>
      </c>
      <c r="AB721" s="219" t="s">
        <v>2624</v>
      </c>
      <c r="AC721" s="219" t="s">
        <v>2624</v>
      </c>
      <c r="AD721" s="219" t="s">
        <v>2624</v>
      </c>
      <c r="AE721" s="219" t="s">
        <v>2624</v>
      </c>
      <c r="AF721" s="219" t="s">
        <v>2624</v>
      </c>
      <c r="AG721" s="219" t="s">
        <v>2624</v>
      </c>
      <c r="AH721" s="219" t="s">
        <v>2624</v>
      </c>
      <c r="AI721" s="219" t="s">
        <v>2624</v>
      </c>
      <c r="AJ721" s="219" t="s">
        <v>2624</v>
      </c>
      <c r="AK721" s="219" t="s">
        <v>2624</v>
      </c>
      <c r="AL721" s="219" t="s">
        <v>2624</v>
      </c>
      <c r="AM721" s="219" t="s">
        <v>2624</v>
      </c>
      <c r="AN721" s="219" t="s">
        <v>2624</v>
      </c>
      <c r="AO721" s="219" t="s">
        <v>2624</v>
      </c>
      <c r="AP721" s="219" t="s">
        <v>2624</v>
      </c>
      <c r="AQ721" s="219" t="s">
        <v>2624</v>
      </c>
      <c r="AR721" s="219" t="s">
        <v>2624</v>
      </c>
      <c r="AS721" s="219" t="s">
        <v>2624</v>
      </c>
      <c r="AT721" s="219" t="s">
        <v>2624</v>
      </c>
      <c r="AU721" s="219" t="s">
        <v>2624</v>
      </c>
    </row>
    <row r="722" spans="2:47" ht="304.5" hidden="1">
      <c r="B722" s="220" t="s">
        <v>4855</v>
      </c>
      <c r="C722" s="221" t="s">
        <v>4856</v>
      </c>
      <c r="D722" s="221" t="s">
        <v>2834</v>
      </c>
      <c r="E722" s="221" t="s">
        <v>2809</v>
      </c>
      <c r="F722" s="221" t="s">
        <v>2957</v>
      </c>
      <c r="G722" s="221" t="s">
        <v>4857</v>
      </c>
      <c r="H722" s="221" t="s">
        <v>2959</v>
      </c>
      <c r="I722" s="221" t="s">
        <v>2623</v>
      </c>
      <c r="J722" s="223">
        <v>408478.6</v>
      </c>
      <c r="K722" s="223">
        <v>416547.8</v>
      </c>
      <c r="L722" s="223">
        <v>439998.9</v>
      </c>
      <c r="M722" s="223">
        <v>452143.8</v>
      </c>
      <c r="N722" s="223">
        <v>530767.69999999995</v>
      </c>
      <c r="O722" s="223">
        <v>552225.80000000005</v>
      </c>
      <c r="P722" s="223">
        <v>571053.80000000005</v>
      </c>
      <c r="Q722" s="223">
        <v>721401.7</v>
      </c>
      <c r="R722" s="222">
        <v>748756</v>
      </c>
      <c r="S722" s="222">
        <v>671019</v>
      </c>
      <c r="T722" s="218">
        <v>751174</v>
      </c>
      <c r="U722" s="218">
        <v>811964</v>
      </c>
      <c r="V722" s="218">
        <v>892354</v>
      </c>
      <c r="W722" s="218">
        <v>927132</v>
      </c>
      <c r="X722" s="218">
        <v>957723</v>
      </c>
      <c r="Y722" s="223" t="s">
        <v>2624</v>
      </c>
      <c r="Z722" s="223" t="s">
        <v>2624</v>
      </c>
      <c r="AA722" s="223" t="s">
        <v>2624</v>
      </c>
      <c r="AB722" s="223" t="s">
        <v>2624</v>
      </c>
      <c r="AC722" s="223" t="s">
        <v>2624</v>
      </c>
      <c r="AD722" s="223" t="s">
        <v>2624</v>
      </c>
      <c r="AE722" s="223" t="s">
        <v>2624</v>
      </c>
      <c r="AF722" s="223" t="s">
        <v>2624</v>
      </c>
      <c r="AG722" s="223" t="s">
        <v>2624</v>
      </c>
      <c r="AH722" s="223" t="s">
        <v>2624</v>
      </c>
      <c r="AI722" s="223" t="s">
        <v>2624</v>
      </c>
      <c r="AJ722" s="223" t="s">
        <v>2624</v>
      </c>
      <c r="AK722" s="223" t="s">
        <v>2624</v>
      </c>
      <c r="AL722" s="223" t="s">
        <v>2624</v>
      </c>
      <c r="AM722" s="223" t="s">
        <v>2624</v>
      </c>
      <c r="AN722" s="223" t="s">
        <v>2624</v>
      </c>
      <c r="AO722" s="223" t="s">
        <v>2624</v>
      </c>
      <c r="AP722" s="223" t="s">
        <v>2624</v>
      </c>
      <c r="AQ722" s="223" t="s">
        <v>2624</v>
      </c>
      <c r="AR722" s="223" t="s">
        <v>2624</v>
      </c>
      <c r="AS722" s="223" t="s">
        <v>2624</v>
      </c>
      <c r="AT722" s="223" t="s">
        <v>2624</v>
      </c>
      <c r="AU722" s="223" t="s">
        <v>2624</v>
      </c>
    </row>
    <row r="723" spans="2:47" ht="304.5" hidden="1">
      <c r="B723" s="215" t="s">
        <v>4858</v>
      </c>
      <c r="C723" s="216" t="s">
        <v>4859</v>
      </c>
      <c r="D723" s="216" t="s">
        <v>2834</v>
      </c>
      <c r="E723" s="216" t="s">
        <v>2809</v>
      </c>
      <c r="F723" s="216" t="s">
        <v>2957</v>
      </c>
      <c r="G723" s="216" t="s">
        <v>4860</v>
      </c>
      <c r="H723" s="216" t="s">
        <v>2959</v>
      </c>
      <c r="I723" s="216" t="s">
        <v>2623</v>
      </c>
      <c r="J723" s="219">
        <v>395351</v>
      </c>
      <c r="K723" s="219">
        <v>401312</v>
      </c>
      <c r="L723" s="219">
        <v>424832.8</v>
      </c>
      <c r="M723" s="219">
        <v>437086.3</v>
      </c>
      <c r="N723" s="219">
        <v>512560.4</v>
      </c>
      <c r="O723" s="219">
        <v>532560.1</v>
      </c>
      <c r="P723" s="219">
        <v>547696.30000000005</v>
      </c>
      <c r="Q723" s="219">
        <v>690990.2</v>
      </c>
      <c r="R723" s="217">
        <v>717191</v>
      </c>
      <c r="S723" s="217">
        <v>642731</v>
      </c>
      <c r="T723" s="218">
        <v>719507</v>
      </c>
      <c r="U723" s="218">
        <v>777734</v>
      </c>
      <c r="V723" s="218">
        <v>854736</v>
      </c>
      <c r="W723" s="218">
        <v>888048</v>
      </c>
      <c r="X723" s="218">
        <v>917349</v>
      </c>
      <c r="Y723" s="219" t="s">
        <v>2624</v>
      </c>
      <c r="Z723" s="219" t="s">
        <v>2624</v>
      </c>
      <c r="AA723" s="219" t="s">
        <v>2624</v>
      </c>
      <c r="AB723" s="219" t="s">
        <v>2624</v>
      </c>
      <c r="AC723" s="219" t="s">
        <v>2624</v>
      </c>
      <c r="AD723" s="219" t="s">
        <v>2624</v>
      </c>
      <c r="AE723" s="219" t="s">
        <v>2624</v>
      </c>
      <c r="AF723" s="219" t="s">
        <v>2624</v>
      </c>
      <c r="AG723" s="219" t="s">
        <v>2624</v>
      </c>
      <c r="AH723" s="219" t="s">
        <v>2624</v>
      </c>
      <c r="AI723" s="219" t="s">
        <v>2624</v>
      </c>
      <c r="AJ723" s="219" t="s">
        <v>2624</v>
      </c>
      <c r="AK723" s="219" t="s">
        <v>2624</v>
      </c>
      <c r="AL723" s="219" t="s">
        <v>2624</v>
      </c>
      <c r="AM723" s="219" t="s">
        <v>2624</v>
      </c>
      <c r="AN723" s="219" t="s">
        <v>2624</v>
      </c>
      <c r="AO723" s="219" t="s">
        <v>2624</v>
      </c>
      <c r="AP723" s="219" t="s">
        <v>2624</v>
      </c>
      <c r="AQ723" s="219" t="s">
        <v>2624</v>
      </c>
      <c r="AR723" s="219" t="s">
        <v>2624</v>
      </c>
      <c r="AS723" s="219" t="s">
        <v>2624</v>
      </c>
      <c r="AT723" s="219" t="s">
        <v>2624</v>
      </c>
      <c r="AU723" s="219" t="s">
        <v>2624</v>
      </c>
    </row>
    <row r="724" spans="2:47" ht="304.5" hidden="1">
      <c r="B724" s="220" t="s">
        <v>4861</v>
      </c>
      <c r="C724" s="221" t="s">
        <v>4862</v>
      </c>
      <c r="D724" s="221" t="s">
        <v>2834</v>
      </c>
      <c r="E724" s="221" t="s">
        <v>2809</v>
      </c>
      <c r="F724" s="221" t="s">
        <v>2957</v>
      </c>
      <c r="G724" s="221" t="s">
        <v>4863</v>
      </c>
      <c r="H724" s="221" t="s">
        <v>2959</v>
      </c>
      <c r="I724" s="221" t="s">
        <v>2623</v>
      </c>
      <c r="J724" s="223">
        <v>550489.69999999995</v>
      </c>
      <c r="K724" s="223">
        <v>550708.9</v>
      </c>
      <c r="L724" s="223">
        <v>577608.4</v>
      </c>
      <c r="M724" s="223">
        <v>559689.9</v>
      </c>
      <c r="N724" s="223">
        <v>693359.2</v>
      </c>
      <c r="O724" s="223">
        <v>619119.1</v>
      </c>
      <c r="P724" s="223">
        <v>580779.30000000005</v>
      </c>
      <c r="Q724" s="223">
        <v>778891.5</v>
      </c>
      <c r="R724" s="222">
        <v>808425</v>
      </c>
      <c r="S724" s="222">
        <v>724494</v>
      </c>
      <c r="T724" s="218">
        <v>811036</v>
      </c>
      <c r="U724" s="218">
        <v>876671</v>
      </c>
      <c r="V724" s="218">
        <v>963467</v>
      </c>
      <c r="W724" s="218">
        <v>1001017</v>
      </c>
      <c r="X724" s="218">
        <v>1034046</v>
      </c>
      <c r="Y724" s="223" t="s">
        <v>2624</v>
      </c>
      <c r="Z724" s="223" t="s">
        <v>2624</v>
      </c>
      <c r="AA724" s="223" t="s">
        <v>2624</v>
      </c>
      <c r="AB724" s="223" t="s">
        <v>2624</v>
      </c>
      <c r="AC724" s="223" t="s">
        <v>2624</v>
      </c>
      <c r="AD724" s="223" t="s">
        <v>2624</v>
      </c>
      <c r="AE724" s="223" t="s">
        <v>2624</v>
      </c>
      <c r="AF724" s="223" t="s">
        <v>2624</v>
      </c>
      <c r="AG724" s="223" t="s">
        <v>2624</v>
      </c>
      <c r="AH724" s="223" t="s">
        <v>2624</v>
      </c>
      <c r="AI724" s="223" t="s">
        <v>2624</v>
      </c>
      <c r="AJ724" s="223" t="s">
        <v>2624</v>
      </c>
      <c r="AK724" s="223" t="s">
        <v>2624</v>
      </c>
      <c r="AL724" s="223" t="s">
        <v>2624</v>
      </c>
      <c r="AM724" s="223" t="s">
        <v>2624</v>
      </c>
      <c r="AN724" s="223" t="s">
        <v>2624</v>
      </c>
      <c r="AO724" s="223" t="s">
        <v>2624</v>
      </c>
      <c r="AP724" s="223" t="s">
        <v>2624</v>
      </c>
      <c r="AQ724" s="223" t="s">
        <v>2624</v>
      </c>
      <c r="AR724" s="223" t="s">
        <v>2624</v>
      </c>
      <c r="AS724" s="223" t="s">
        <v>2624</v>
      </c>
      <c r="AT724" s="223" t="s">
        <v>2624</v>
      </c>
      <c r="AU724" s="223" t="s">
        <v>2624</v>
      </c>
    </row>
    <row r="725" spans="2:47" ht="304.5" hidden="1">
      <c r="B725" s="215" t="s">
        <v>4864</v>
      </c>
      <c r="C725" s="216" t="s">
        <v>4865</v>
      </c>
      <c r="D725" s="216" t="s">
        <v>2834</v>
      </c>
      <c r="E725" s="216" t="s">
        <v>2809</v>
      </c>
      <c r="F725" s="216" t="s">
        <v>2957</v>
      </c>
      <c r="G725" s="216" t="s">
        <v>4866</v>
      </c>
      <c r="H725" s="216" t="s">
        <v>2959</v>
      </c>
      <c r="I725" s="216" t="s">
        <v>2623</v>
      </c>
      <c r="J725" s="219">
        <v>569694.69999999995</v>
      </c>
      <c r="K725" s="219">
        <v>586524.69999999995</v>
      </c>
      <c r="L725" s="219">
        <v>598812.6</v>
      </c>
      <c r="M725" s="219">
        <v>584467.9</v>
      </c>
      <c r="N725" s="219">
        <v>726318</v>
      </c>
      <c r="O725" s="219">
        <v>654068</v>
      </c>
      <c r="P725" s="219">
        <v>634504.30000000005</v>
      </c>
      <c r="Q725" s="219">
        <v>834151.7</v>
      </c>
      <c r="R725" s="217">
        <v>865781</v>
      </c>
      <c r="S725" s="217">
        <v>775894</v>
      </c>
      <c r="T725" s="218">
        <v>868577</v>
      </c>
      <c r="U725" s="218">
        <v>938868</v>
      </c>
      <c r="V725" s="218">
        <v>1031822</v>
      </c>
      <c r="W725" s="218">
        <v>1072037</v>
      </c>
      <c r="X725" s="218">
        <v>1107408</v>
      </c>
      <c r="Y725" s="219" t="s">
        <v>2624</v>
      </c>
      <c r="Z725" s="219" t="s">
        <v>2624</v>
      </c>
      <c r="AA725" s="219" t="s">
        <v>2624</v>
      </c>
      <c r="AB725" s="219" t="s">
        <v>2624</v>
      </c>
      <c r="AC725" s="219" t="s">
        <v>2624</v>
      </c>
      <c r="AD725" s="219" t="s">
        <v>2624</v>
      </c>
      <c r="AE725" s="219" t="s">
        <v>2624</v>
      </c>
      <c r="AF725" s="219" t="s">
        <v>2624</v>
      </c>
      <c r="AG725" s="219" t="s">
        <v>2624</v>
      </c>
      <c r="AH725" s="219" t="s">
        <v>2624</v>
      </c>
      <c r="AI725" s="219" t="s">
        <v>2624</v>
      </c>
      <c r="AJ725" s="219" t="s">
        <v>2624</v>
      </c>
      <c r="AK725" s="219" t="s">
        <v>2624</v>
      </c>
      <c r="AL725" s="219" t="s">
        <v>2624</v>
      </c>
      <c r="AM725" s="219" t="s">
        <v>2624</v>
      </c>
      <c r="AN725" s="219" t="s">
        <v>2624</v>
      </c>
      <c r="AO725" s="219" t="s">
        <v>2624</v>
      </c>
      <c r="AP725" s="219" t="s">
        <v>2624</v>
      </c>
      <c r="AQ725" s="219" t="s">
        <v>2624</v>
      </c>
      <c r="AR725" s="219" t="s">
        <v>2624</v>
      </c>
      <c r="AS725" s="219" t="s">
        <v>2624</v>
      </c>
      <c r="AT725" s="219" t="s">
        <v>2624</v>
      </c>
      <c r="AU725" s="219" t="s">
        <v>2624</v>
      </c>
    </row>
    <row r="726" spans="2:47" ht="304.5" hidden="1">
      <c r="B726" s="220" t="s">
        <v>4867</v>
      </c>
      <c r="C726" s="221" t="s">
        <v>4868</v>
      </c>
      <c r="D726" s="221" t="s">
        <v>2834</v>
      </c>
      <c r="E726" s="221" t="s">
        <v>2809</v>
      </c>
      <c r="F726" s="221" t="s">
        <v>2957</v>
      </c>
      <c r="G726" s="221" t="s">
        <v>4869</v>
      </c>
      <c r="H726" s="221" t="s">
        <v>2959</v>
      </c>
      <c r="I726" s="221" t="s">
        <v>2623</v>
      </c>
      <c r="J726" s="223">
        <v>4731.3999999999996</v>
      </c>
      <c r="K726" s="223">
        <v>4183.3</v>
      </c>
      <c r="L726" s="223">
        <v>4862.8</v>
      </c>
      <c r="M726" s="223">
        <v>5717.6</v>
      </c>
      <c r="N726" s="223">
        <v>2999.3</v>
      </c>
      <c r="O726" s="223">
        <v>1693.9</v>
      </c>
      <c r="P726" s="223">
        <v>1874.4</v>
      </c>
      <c r="Q726" s="223">
        <v>3978.5</v>
      </c>
      <c r="R726" s="222">
        <v>4129</v>
      </c>
      <c r="S726" s="222">
        <v>3701</v>
      </c>
      <c r="T726" s="218">
        <v>4143</v>
      </c>
      <c r="U726" s="218">
        <v>4478</v>
      </c>
      <c r="V726" s="218">
        <v>4921</v>
      </c>
      <c r="W726" s="218">
        <v>5113</v>
      </c>
      <c r="X726" s="218">
        <v>5282</v>
      </c>
      <c r="Y726" s="223" t="s">
        <v>2624</v>
      </c>
      <c r="Z726" s="223" t="s">
        <v>2624</v>
      </c>
      <c r="AA726" s="223" t="s">
        <v>2624</v>
      </c>
      <c r="AB726" s="223" t="s">
        <v>2624</v>
      </c>
      <c r="AC726" s="223" t="s">
        <v>2624</v>
      </c>
      <c r="AD726" s="223" t="s">
        <v>2624</v>
      </c>
      <c r="AE726" s="223" t="s">
        <v>2624</v>
      </c>
      <c r="AF726" s="223" t="s">
        <v>2624</v>
      </c>
      <c r="AG726" s="223" t="s">
        <v>2624</v>
      </c>
      <c r="AH726" s="223" t="s">
        <v>2624</v>
      </c>
      <c r="AI726" s="223" t="s">
        <v>2624</v>
      </c>
      <c r="AJ726" s="223" t="s">
        <v>2624</v>
      </c>
      <c r="AK726" s="223" t="s">
        <v>2624</v>
      </c>
      <c r="AL726" s="223" t="s">
        <v>2624</v>
      </c>
      <c r="AM726" s="223" t="s">
        <v>2624</v>
      </c>
      <c r="AN726" s="223" t="s">
        <v>2624</v>
      </c>
      <c r="AO726" s="223" t="s">
        <v>2624</v>
      </c>
      <c r="AP726" s="223" t="s">
        <v>2624</v>
      </c>
      <c r="AQ726" s="223" t="s">
        <v>2624</v>
      </c>
      <c r="AR726" s="223" t="s">
        <v>2624</v>
      </c>
      <c r="AS726" s="223" t="s">
        <v>2624</v>
      </c>
      <c r="AT726" s="223" t="s">
        <v>2624</v>
      </c>
      <c r="AU726" s="223" t="s">
        <v>2624</v>
      </c>
    </row>
    <row r="727" spans="2:47" ht="304.5" hidden="1">
      <c r="B727" s="215" t="s">
        <v>4870</v>
      </c>
      <c r="C727" s="216" t="s">
        <v>4871</v>
      </c>
      <c r="D727" s="216" t="s">
        <v>2834</v>
      </c>
      <c r="E727" s="216" t="s">
        <v>2809</v>
      </c>
      <c r="F727" s="216" t="s">
        <v>2957</v>
      </c>
      <c r="G727" s="216" t="s">
        <v>4872</v>
      </c>
      <c r="H727" s="216" t="s">
        <v>2959</v>
      </c>
      <c r="I727" s="216" t="s">
        <v>2623</v>
      </c>
      <c r="J727" s="219">
        <v>0</v>
      </c>
      <c r="K727" s="219">
        <v>0</v>
      </c>
      <c r="L727" s="219">
        <v>0</v>
      </c>
      <c r="M727" s="219">
        <v>0</v>
      </c>
      <c r="N727" s="219">
        <v>0</v>
      </c>
      <c r="O727" s="219">
        <v>0</v>
      </c>
      <c r="P727" s="219">
        <v>0</v>
      </c>
      <c r="Q727" s="219">
        <v>0</v>
      </c>
      <c r="R727" s="217">
        <v>0</v>
      </c>
      <c r="S727" s="217">
        <v>0</v>
      </c>
      <c r="T727" s="218">
        <v>0</v>
      </c>
      <c r="U727" s="218">
        <v>0</v>
      </c>
      <c r="V727" s="218">
        <v>0</v>
      </c>
      <c r="W727" s="218">
        <v>0</v>
      </c>
      <c r="X727" s="218">
        <v>0</v>
      </c>
      <c r="Y727" s="219" t="s">
        <v>2624</v>
      </c>
      <c r="Z727" s="219" t="s">
        <v>2624</v>
      </c>
      <c r="AA727" s="219" t="s">
        <v>2624</v>
      </c>
      <c r="AB727" s="219" t="s">
        <v>2624</v>
      </c>
      <c r="AC727" s="219" t="s">
        <v>2624</v>
      </c>
      <c r="AD727" s="219" t="s">
        <v>2624</v>
      </c>
      <c r="AE727" s="219" t="s">
        <v>2624</v>
      </c>
      <c r="AF727" s="219" t="s">
        <v>2624</v>
      </c>
      <c r="AG727" s="219" t="s">
        <v>2624</v>
      </c>
      <c r="AH727" s="219" t="s">
        <v>2624</v>
      </c>
      <c r="AI727" s="219" t="s">
        <v>2624</v>
      </c>
      <c r="AJ727" s="219" t="s">
        <v>2624</v>
      </c>
      <c r="AK727" s="219" t="s">
        <v>2624</v>
      </c>
      <c r="AL727" s="219" t="s">
        <v>2624</v>
      </c>
      <c r="AM727" s="219" t="s">
        <v>2624</v>
      </c>
      <c r="AN727" s="219" t="s">
        <v>2624</v>
      </c>
      <c r="AO727" s="219" t="s">
        <v>2624</v>
      </c>
      <c r="AP727" s="219" t="s">
        <v>2624</v>
      </c>
      <c r="AQ727" s="219" t="s">
        <v>2624</v>
      </c>
      <c r="AR727" s="219" t="s">
        <v>2624</v>
      </c>
      <c r="AS727" s="219" t="s">
        <v>2624</v>
      </c>
      <c r="AT727" s="219" t="s">
        <v>2624</v>
      </c>
      <c r="AU727" s="219" t="s">
        <v>2624</v>
      </c>
    </row>
    <row r="728" spans="2:47" ht="304.5" hidden="1">
      <c r="B728" s="220" t="s">
        <v>4873</v>
      </c>
      <c r="C728" s="221" t="s">
        <v>4874</v>
      </c>
      <c r="D728" s="221" t="s">
        <v>2834</v>
      </c>
      <c r="E728" s="221" t="s">
        <v>2809</v>
      </c>
      <c r="F728" s="221" t="s">
        <v>2957</v>
      </c>
      <c r="G728" s="221" t="s">
        <v>4875</v>
      </c>
      <c r="H728" s="221" t="s">
        <v>2959</v>
      </c>
      <c r="I728" s="221" t="s">
        <v>2623</v>
      </c>
      <c r="J728" s="223">
        <v>27076.799999999999</v>
      </c>
      <c r="K728" s="223">
        <v>27129.4</v>
      </c>
      <c r="L728" s="223">
        <v>36538.800000000003</v>
      </c>
      <c r="M728" s="223">
        <v>32555.200000000001</v>
      </c>
      <c r="N728" s="223">
        <v>30352.2</v>
      </c>
      <c r="O728" s="223">
        <v>46108</v>
      </c>
      <c r="P728" s="223">
        <v>51688.6</v>
      </c>
      <c r="Q728" s="223">
        <v>67346</v>
      </c>
      <c r="R728" s="222">
        <v>69900</v>
      </c>
      <c r="S728" s="222">
        <v>62643</v>
      </c>
      <c r="T728" s="218">
        <v>70125</v>
      </c>
      <c r="U728" s="218">
        <v>75800</v>
      </c>
      <c r="V728" s="218">
        <v>83305</v>
      </c>
      <c r="W728" s="218">
        <v>86552</v>
      </c>
      <c r="X728" s="218">
        <v>89408</v>
      </c>
      <c r="Y728" s="223" t="s">
        <v>2624</v>
      </c>
      <c r="Z728" s="223" t="s">
        <v>2624</v>
      </c>
      <c r="AA728" s="223" t="s">
        <v>2624</v>
      </c>
      <c r="AB728" s="223" t="s">
        <v>2624</v>
      </c>
      <c r="AC728" s="223" t="s">
        <v>2624</v>
      </c>
      <c r="AD728" s="223" t="s">
        <v>2624</v>
      </c>
      <c r="AE728" s="223" t="s">
        <v>2624</v>
      </c>
      <c r="AF728" s="223" t="s">
        <v>2624</v>
      </c>
      <c r="AG728" s="223" t="s">
        <v>2624</v>
      </c>
      <c r="AH728" s="223" t="s">
        <v>2624</v>
      </c>
      <c r="AI728" s="223" t="s">
        <v>2624</v>
      </c>
      <c r="AJ728" s="223" t="s">
        <v>2624</v>
      </c>
      <c r="AK728" s="223" t="s">
        <v>2624</v>
      </c>
      <c r="AL728" s="223" t="s">
        <v>2624</v>
      </c>
      <c r="AM728" s="223" t="s">
        <v>2624</v>
      </c>
      <c r="AN728" s="223" t="s">
        <v>2624</v>
      </c>
      <c r="AO728" s="223" t="s">
        <v>2624</v>
      </c>
      <c r="AP728" s="223" t="s">
        <v>2624</v>
      </c>
      <c r="AQ728" s="223" t="s">
        <v>2624</v>
      </c>
      <c r="AR728" s="223" t="s">
        <v>2624</v>
      </c>
      <c r="AS728" s="223" t="s">
        <v>2624</v>
      </c>
      <c r="AT728" s="223" t="s">
        <v>2624</v>
      </c>
      <c r="AU728" s="223" t="s">
        <v>2624</v>
      </c>
    </row>
    <row r="729" spans="2:47" ht="304.5" hidden="1">
      <c r="B729" s="215" t="s">
        <v>4876</v>
      </c>
      <c r="C729" s="216" t="s">
        <v>4877</v>
      </c>
      <c r="D729" s="216" t="s">
        <v>2834</v>
      </c>
      <c r="E729" s="216" t="s">
        <v>2809</v>
      </c>
      <c r="F729" s="216" t="s">
        <v>2957</v>
      </c>
      <c r="G729" s="216" t="s">
        <v>4878</v>
      </c>
      <c r="H729" s="216" t="s">
        <v>2959</v>
      </c>
      <c r="I729" s="216" t="s">
        <v>2623</v>
      </c>
      <c r="J729" s="219">
        <v>19205</v>
      </c>
      <c r="K729" s="219">
        <v>35815.800000000003</v>
      </c>
      <c r="L729" s="219">
        <v>21204.3</v>
      </c>
      <c r="M729" s="219">
        <v>24777.9</v>
      </c>
      <c r="N729" s="219">
        <v>32958.800000000003</v>
      </c>
      <c r="O729" s="219">
        <v>34948.800000000003</v>
      </c>
      <c r="P729" s="219">
        <v>53725.1</v>
      </c>
      <c r="Q729" s="219">
        <v>55260.1</v>
      </c>
      <c r="R729" s="217">
        <v>57355</v>
      </c>
      <c r="S729" s="217">
        <v>51401</v>
      </c>
      <c r="T729" s="218">
        <v>57541</v>
      </c>
      <c r="U729" s="218">
        <v>62197</v>
      </c>
      <c r="V729" s="218">
        <v>68355</v>
      </c>
      <c r="W729" s="218">
        <v>71019</v>
      </c>
      <c r="X729" s="218">
        <v>73363</v>
      </c>
      <c r="Y729" s="219" t="s">
        <v>2624</v>
      </c>
      <c r="Z729" s="219" t="s">
        <v>2624</v>
      </c>
      <c r="AA729" s="219" t="s">
        <v>2624</v>
      </c>
      <c r="AB729" s="219" t="s">
        <v>2624</v>
      </c>
      <c r="AC729" s="219" t="s">
        <v>2624</v>
      </c>
      <c r="AD729" s="219" t="s">
        <v>2624</v>
      </c>
      <c r="AE729" s="219" t="s">
        <v>2624</v>
      </c>
      <c r="AF729" s="219" t="s">
        <v>2624</v>
      </c>
      <c r="AG729" s="219" t="s">
        <v>2624</v>
      </c>
      <c r="AH729" s="219" t="s">
        <v>2624</v>
      </c>
      <c r="AI729" s="219" t="s">
        <v>2624</v>
      </c>
      <c r="AJ729" s="219" t="s">
        <v>2624</v>
      </c>
      <c r="AK729" s="219" t="s">
        <v>2624</v>
      </c>
      <c r="AL729" s="219" t="s">
        <v>2624</v>
      </c>
      <c r="AM729" s="219" t="s">
        <v>2624</v>
      </c>
      <c r="AN729" s="219" t="s">
        <v>2624</v>
      </c>
      <c r="AO729" s="219" t="s">
        <v>2624</v>
      </c>
      <c r="AP729" s="219" t="s">
        <v>2624</v>
      </c>
      <c r="AQ729" s="219" t="s">
        <v>2624</v>
      </c>
      <c r="AR729" s="219" t="s">
        <v>2624</v>
      </c>
      <c r="AS729" s="219" t="s">
        <v>2624</v>
      </c>
      <c r="AT729" s="219" t="s">
        <v>2624</v>
      </c>
      <c r="AU729" s="219" t="s">
        <v>2624</v>
      </c>
    </row>
    <row r="730" spans="2:47" ht="304.5" hidden="1">
      <c r="B730" s="220" t="s">
        <v>4879</v>
      </c>
      <c r="C730" s="221" t="s">
        <v>4880</v>
      </c>
      <c r="D730" s="221" t="s">
        <v>2834</v>
      </c>
      <c r="E730" s="221" t="s">
        <v>2809</v>
      </c>
      <c r="F730" s="221" t="s">
        <v>4100</v>
      </c>
      <c r="G730" s="221" t="s">
        <v>4881</v>
      </c>
      <c r="H730" s="221" t="s">
        <v>2959</v>
      </c>
      <c r="I730" s="221" t="s">
        <v>2623</v>
      </c>
      <c r="J730" s="223">
        <v>898522.9</v>
      </c>
      <c r="K730" s="223">
        <v>906158</v>
      </c>
      <c r="L730" s="223">
        <v>900374.5</v>
      </c>
      <c r="M730" s="223">
        <v>934956.1</v>
      </c>
      <c r="N730" s="223">
        <v>1100959</v>
      </c>
      <c r="O730" s="223">
        <v>1110261.1000000001</v>
      </c>
      <c r="P730" s="223">
        <v>1114027.8999999999</v>
      </c>
      <c r="Q730" s="223">
        <v>1217863.7</v>
      </c>
      <c r="R730" s="222">
        <v>673871</v>
      </c>
      <c r="S730" s="222">
        <v>603909</v>
      </c>
      <c r="T730" s="218">
        <v>676048</v>
      </c>
      <c r="U730" s="218">
        <v>730758</v>
      </c>
      <c r="V730" s="218">
        <v>803108</v>
      </c>
      <c r="W730" s="218">
        <v>834409</v>
      </c>
      <c r="X730" s="218">
        <v>861940</v>
      </c>
      <c r="Y730" s="223" t="s">
        <v>2624</v>
      </c>
      <c r="Z730" s="223" t="s">
        <v>2624</v>
      </c>
      <c r="AA730" s="223" t="s">
        <v>2624</v>
      </c>
      <c r="AB730" s="223" t="s">
        <v>2624</v>
      </c>
      <c r="AC730" s="223" t="s">
        <v>2624</v>
      </c>
      <c r="AD730" s="223" t="s">
        <v>2624</v>
      </c>
      <c r="AE730" s="223" t="s">
        <v>2624</v>
      </c>
      <c r="AF730" s="223" t="s">
        <v>2624</v>
      </c>
      <c r="AG730" s="223" t="s">
        <v>2624</v>
      </c>
      <c r="AH730" s="223" t="s">
        <v>2624</v>
      </c>
      <c r="AI730" s="223" t="s">
        <v>2624</v>
      </c>
      <c r="AJ730" s="223" t="s">
        <v>2624</v>
      </c>
      <c r="AK730" s="223" t="s">
        <v>2624</v>
      </c>
      <c r="AL730" s="223" t="s">
        <v>2624</v>
      </c>
      <c r="AM730" s="223" t="s">
        <v>2624</v>
      </c>
      <c r="AN730" s="223" t="s">
        <v>2624</v>
      </c>
      <c r="AO730" s="223" t="s">
        <v>2624</v>
      </c>
      <c r="AP730" s="223" t="s">
        <v>2624</v>
      </c>
      <c r="AQ730" s="223" t="s">
        <v>2624</v>
      </c>
      <c r="AR730" s="223" t="s">
        <v>2624</v>
      </c>
      <c r="AS730" s="223" t="s">
        <v>2624</v>
      </c>
      <c r="AT730" s="223" t="s">
        <v>2624</v>
      </c>
      <c r="AU730" s="223" t="s">
        <v>2624</v>
      </c>
    </row>
    <row r="731" spans="2:47" ht="304.5" hidden="1">
      <c r="B731" s="215" t="s">
        <v>4882</v>
      </c>
      <c r="C731" s="216" t="s">
        <v>4883</v>
      </c>
      <c r="D731" s="216" t="s">
        <v>2834</v>
      </c>
      <c r="E731" s="216" t="s">
        <v>2809</v>
      </c>
      <c r="F731" s="216" t="s">
        <v>2957</v>
      </c>
      <c r="G731" s="216" t="s">
        <v>4884</v>
      </c>
      <c r="H731" s="216" t="s">
        <v>2959</v>
      </c>
      <c r="I731" s="216" t="s">
        <v>2623</v>
      </c>
      <c r="J731" s="219">
        <v>39465.300000000003</v>
      </c>
      <c r="K731" s="219">
        <v>42785.8</v>
      </c>
      <c r="L731" s="219">
        <v>54881.7</v>
      </c>
      <c r="M731" s="219">
        <v>52134.5</v>
      </c>
      <c r="N731" s="219">
        <v>52599.5</v>
      </c>
      <c r="O731" s="219">
        <v>69993.7</v>
      </c>
      <c r="P731" s="219">
        <v>77127.399999999994</v>
      </c>
      <c r="Q731" s="219">
        <v>85379.1</v>
      </c>
      <c r="R731" s="217">
        <v>88617</v>
      </c>
      <c r="S731" s="217">
        <v>79416</v>
      </c>
      <c r="T731" s="218">
        <v>88903</v>
      </c>
      <c r="U731" s="218">
        <v>96097</v>
      </c>
      <c r="V731" s="218">
        <v>105612</v>
      </c>
      <c r="W731" s="218">
        <v>109728</v>
      </c>
      <c r="X731" s="218">
        <v>113348</v>
      </c>
      <c r="Y731" s="219" t="s">
        <v>2624</v>
      </c>
      <c r="Z731" s="219" t="s">
        <v>2624</v>
      </c>
      <c r="AA731" s="219" t="s">
        <v>2624</v>
      </c>
      <c r="AB731" s="219" t="s">
        <v>2624</v>
      </c>
      <c r="AC731" s="219" t="s">
        <v>2624</v>
      </c>
      <c r="AD731" s="219" t="s">
        <v>2624</v>
      </c>
      <c r="AE731" s="219" t="s">
        <v>2624</v>
      </c>
      <c r="AF731" s="219" t="s">
        <v>2624</v>
      </c>
      <c r="AG731" s="219" t="s">
        <v>2624</v>
      </c>
      <c r="AH731" s="219" t="s">
        <v>2624</v>
      </c>
      <c r="AI731" s="219" t="s">
        <v>2624</v>
      </c>
      <c r="AJ731" s="219" t="s">
        <v>2624</v>
      </c>
      <c r="AK731" s="219" t="s">
        <v>2624</v>
      </c>
      <c r="AL731" s="219" t="s">
        <v>2624</v>
      </c>
      <c r="AM731" s="219" t="s">
        <v>2624</v>
      </c>
      <c r="AN731" s="219" t="s">
        <v>2624</v>
      </c>
      <c r="AO731" s="219" t="s">
        <v>2624</v>
      </c>
      <c r="AP731" s="219" t="s">
        <v>2624</v>
      </c>
      <c r="AQ731" s="219" t="s">
        <v>2624</v>
      </c>
      <c r="AR731" s="219" t="s">
        <v>2624</v>
      </c>
      <c r="AS731" s="219" t="s">
        <v>2624</v>
      </c>
      <c r="AT731" s="219" t="s">
        <v>2624</v>
      </c>
      <c r="AU731" s="219" t="s">
        <v>2624</v>
      </c>
    </row>
    <row r="732" spans="2:47" ht="304.5" hidden="1">
      <c r="B732" s="220" t="s">
        <v>4885</v>
      </c>
      <c r="C732" s="221" t="s">
        <v>4886</v>
      </c>
      <c r="D732" s="221" t="s">
        <v>2834</v>
      </c>
      <c r="E732" s="221" t="s">
        <v>2809</v>
      </c>
      <c r="F732" s="221" t="s">
        <v>2957</v>
      </c>
      <c r="G732" s="221" t="s">
        <v>4887</v>
      </c>
      <c r="H732" s="221" t="s">
        <v>2959</v>
      </c>
      <c r="I732" s="221" t="s">
        <v>2623</v>
      </c>
      <c r="J732" s="223">
        <v>12388.5</v>
      </c>
      <c r="K732" s="223">
        <v>15656.5</v>
      </c>
      <c r="L732" s="223">
        <v>18342.900000000001</v>
      </c>
      <c r="M732" s="223">
        <v>19579.3</v>
      </c>
      <c r="N732" s="223">
        <v>22247.200000000001</v>
      </c>
      <c r="O732" s="223">
        <v>23885.7</v>
      </c>
      <c r="P732" s="223">
        <v>25438.799999999999</v>
      </c>
      <c r="Q732" s="223">
        <v>18033.2</v>
      </c>
      <c r="R732" s="222">
        <v>18717</v>
      </c>
      <c r="S732" s="222">
        <v>16774</v>
      </c>
      <c r="T732" s="218">
        <v>18777</v>
      </c>
      <c r="U732" s="218">
        <v>20297</v>
      </c>
      <c r="V732" s="218">
        <v>22307</v>
      </c>
      <c r="W732" s="218">
        <v>23176</v>
      </c>
      <c r="X732" s="218">
        <v>23941</v>
      </c>
      <c r="Y732" s="223" t="s">
        <v>2624</v>
      </c>
      <c r="Z732" s="223" t="s">
        <v>2624</v>
      </c>
      <c r="AA732" s="223" t="s">
        <v>2624</v>
      </c>
      <c r="AB732" s="223" t="s">
        <v>2624</v>
      </c>
      <c r="AC732" s="223" t="s">
        <v>2624</v>
      </c>
      <c r="AD732" s="223" t="s">
        <v>2624</v>
      </c>
      <c r="AE732" s="223" t="s">
        <v>2624</v>
      </c>
      <c r="AF732" s="223" t="s">
        <v>2624</v>
      </c>
      <c r="AG732" s="223" t="s">
        <v>2624</v>
      </c>
      <c r="AH732" s="223" t="s">
        <v>2624</v>
      </c>
      <c r="AI732" s="223" t="s">
        <v>2624</v>
      </c>
      <c r="AJ732" s="223" t="s">
        <v>2624</v>
      </c>
      <c r="AK732" s="223" t="s">
        <v>2624</v>
      </c>
      <c r="AL732" s="223" t="s">
        <v>2624</v>
      </c>
      <c r="AM732" s="223" t="s">
        <v>2624</v>
      </c>
      <c r="AN732" s="223" t="s">
        <v>2624</v>
      </c>
      <c r="AO732" s="223" t="s">
        <v>2624</v>
      </c>
      <c r="AP732" s="223" t="s">
        <v>2624</v>
      </c>
      <c r="AQ732" s="223" t="s">
        <v>2624</v>
      </c>
      <c r="AR732" s="223" t="s">
        <v>2624</v>
      </c>
      <c r="AS732" s="223" t="s">
        <v>2624</v>
      </c>
      <c r="AT732" s="223" t="s">
        <v>2624</v>
      </c>
      <c r="AU732" s="223" t="s">
        <v>2624</v>
      </c>
    </row>
    <row r="733" spans="2:47" ht="304.5" hidden="1">
      <c r="B733" s="215" t="s">
        <v>4888</v>
      </c>
      <c r="C733" s="216" t="s">
        <v>4889</v>
      </c>
      <c r="D733" s="216" t="s">
        <v>2834</v>
      </c>
      <c r="E733" s="216" t="s">
        <v>2809</v>
      </c>
      <c r="F733" s="216" t="s">
        <v>2957</v>
      </c>
      <c r="G733" s="216" t="s">
        <v>4890</v>
      </c>
      <c r="H733" s="216" t="s">
        <v>2959</v>
      </c>
      <c r="I733" s="216" t="s">
        <v>2623</v>
      </c>
      <c r="J733" s="219">
        <v>1930029.9</v>
      </c>
      <c r="K733" s="219">
        <v>1967241.3</v>
      </c>
      <c r="L733" s="219">
        <v>2013277.4</v>
      </c>
      <c r="M733" s="219">
        <v>2045660.7</v>
      </c>
      <c r="N733" s="219">
        <v>2433802.7999999998</v>
      </c>
      <c r="O733" s="219">
        <v>2408669.4</v>
      </c>
      <c r="P733" s="219">
        <v>2418902.1</v>
      </c>
      <c r="Q733" s="219">
        <v>2882585.8</v>
      </c>
      <c r="R733" s="217">
        <v>2991887</v>
      </c>
      <c r="S733" s="217">
        <v>2681266</v>
      </c>
      <c r="T733" s="218">
        <v>3001549</v>
      </c>
      <c r="U733" s="218">
        <v>3244455</v>
      </c>
      <c r="V733" s="218">
        <v>3565678</v>
      </c>
      <c r="W733" s="218">
        <v>3704648</v>
      </c>
      <c r="X733" s="218">
        <v>3826882</v>
      </c>
      <c r="Y733" s="219" t="s">
        <v>2624</v>
      </c>
      <c r="Z733" s="219" t="s">
        <v>2624</v>
      </c>
      <c r="AA733" s="219" t="s">
        <v>2624</v>
      </c>
      <c r="AB733" s="219" t="s">
        <v>2624</v>
      </c>
      <c r="AC733" s="219" t="s">
        <v>2624</v>
      </c>
      <c r="AD733" s="219" t="s">
        <v>2624</v>
      </c>
      <c r="AE733" s="219" t="s">
        <v>2624</v>
      </c>
      <c r="AF733" s="219" t="s">
        <v>2624</v>
      </c>
      <c r="AG733" s="219" t="s">
        <v>2624</v>
      </c>
      <c r="AH733" s="219" t="s">
        <v>2624</v>
      </c>
      <c r="AI733" s="219" t="s">
        <v>2624</v>
      </c>
      <c r="AJ733" s="219" t="s">
        <v>2624</v>
      </c>
      <c r="AK733" s="219" t="s">
        <v>2624</v>
      </c>
      <c r="AL733" s="219" t="s">
        <v>2624</v>
      </c>
      <c r="AM733" s="219" t="s">
        <v>2624</v>
      </c>
      <c r="AN733" s="219" t="s">
        <v>2624</v>
      </c>
      <c r="AO733" s="219" t="s">
        <v>2624</v>
      </c>
      <c r="AP733" s="219" t="s">
        <v>2624</v>
      </c>
      <c r="AQ733" s="219" t="s">
        <v>2624</v>
      </c>
      <c r="AR733" s="219" t="s">
        <v>2624</v>
      </c>
      <c r="AS733" s="219" t="s">
        <v>2624</v>
      </c>
      <c r="AT733" s="219" t="s">
        <v>2624</v>
      </c>
      <c r="AU733" s="219" t="s">
        <v>2624</v>
      </c>
    </row>
    <row r="734" spans="2:47" ht="304.5" hidden="1">
      <c r="B734" s="220" t="s">
        <v>4891</v>
      </c>
      <c r="C734" s="221" t="s">
        <v>4892</v>
      </c>
      <c r="D734" s="221" t="s">
        <v>2834</v>
      </c>
      <c r="E734" s="221" t="s">
        <v>2809</v>
      </c>
      <c r="F734" s="221" t="s">
        <v>2957</v>
      </c>
      <c r="G734" s="221" t="s">
        <v>4893</v>
      </c>
      <c r="H734" s="221" t="s">
        <v>2959</v>
      </c>
      <c r="I734" s="221" t="s">
        <v>2623</v>
      </c>
      <c r="J734" s="223">
        <v>523108.4</v>
      </c>
      <c r="K734" s="223">
        <v>515215.2</v>
      </c>
      <c r="L734" s="223">
        <v>487425.8</v>
      </c>
      <c r="M734" s="223">
        <v>508690.8</v>
      </c>
      <c r="N734" s="223">
        <v>598412.1</v>
      </c>
      <c r="O734" s="223">
        <v>573430.6</v>
      </c>
      <c r="P734" s="223">
        <v>556571.4</v>
      </c>
      <c r="Q734" s="223">
        <v>592400.19999999995</v>
      </c>
      <c r="R734" s="222">
        <v>614863</v>
      </c>
      <c r="S734" s="222">
        <v>551027</v>
      </c>
      <c r="T734" s="218">
        <v>616848</v>
      </c>
      <c r="U734" s="218">
        <v>666768</v>
      </c>
      <c r="V734" s="218">
        <v>732783</v>
      </c>
      <c r="W734" s="218">
        <v>761342</v>
      </c>
      <c r="X734" s="218">
        <v>786462</v>
      </c>
      <c r="Y734" s="223" t="s">
        <v>2624</v>
      </c>
      <c r="Z734" s="223" t="s">
        <v>2624</v>
      </c>
      <c r="AA734" s="223" t="s">
        <v>2624</v>
      </c>
      <c r="AB734" s="223" t="s">
        <v>2624</v>
      </c>
      <c r="AC734" s="223" t="s">
        <v>2624</v>
      </c>
      <c r="AD734" s="223" t="s">
        <v>2624</v>
      </c>
      <c r="AE734" s="223" t="s">
        <v>2624</v>
      </c>
      <c r="AF734" s="223" t="s">
        <v>2624</v>
      </c>
      <c r="AG734" s="223" t="s">
        <v>2624</v>
      </c>
      <c r="AH734" s="223" t="s">
        <v>2624</v>
      </c>
      <c r="AI734" s="223" t="s">
        <v>2624</v>
      </c>
      <c r="AJ734" s="223" t="s">
        <v>2624</v>
      </c>
      <c r="AK734" s="223" t="s">
        <v>2624</v>
      </c>
      <c r="AL734" s="223" t="s">
        <v>2624</v>
      </c>
      <c r="AM734" s="223" t="s">
        <v>2624</v>
      </c>
      <c r="AN734" s="223" t="s">
        <v>2624</v>
      </c>
      <c r="AO734" s="223" t="s">
        <v>2624</v>
      </c>
      <c r="AP734" s="223" t="s">
        <v>2624</v>
      </c>
      <c r="AQ734" s="223" t="s">
        <v>2624</v>
      </c>
      <c r="AR734" s="223" t="s">
        <v>2624</v>
      </c>
      <c r="AS734" s="223" t="s">
        <v>2624</v>
      </c>
      <c r="AT734" s="223" t="s">
        <v>2624</v>
      </c>
      <c r="AU734" s="223" t="s">
        <v>2624</v>
      </c>
    </row>
    <row r="735" spans="2:47" ht="304.5" hidden="1">
      <c r="B735" s="215" t="s">
        <v>4894</v>
      </c>
      <c r="C735" s="216" t="s">
        <v>4895</v>
      </c>
      <c r="D735" s="216" t="s">
        <v>2834</v>
      </c>
      <c r="E735" s="216" t="s">
        <v>2809</v>
      </c>
      <c r="F735" s="216" t="s">
        <v>4100</v>
      </c>
      <c r="G735" s="216" t="s">
        <v>4896</v>
      </c>
      <c r="H735" s="216" t="s">
        <v>2959</v>
      </c>
      <c r="I735" s="216" t="s">
        <v>2623</v>
      </c>
      <c r="J735" s="219">
        <v>1613958.4</v>
      </c>
      <c r="K735" s="219">
        <v>1588519.2</v>
      </c>
      <c r="L735" s="219">
        <v>1608935.9</v>
      </c>
      <c r="M735" s="219">
        <v>1623122.9</v>
      </c>
      <c r="N735" s="219">
        <v>2160411.2000000002</v>
      </c>
      <c r="O735" s="219">
        <v>1852373.7</v>
      </c>
      <c r="P735" s="219">
        <v>1946283.1</v>
      </c>
      <c r="Q735" s="219">
        <v>2696611.4</v>
      </c>
      <c r="R735" s="217">
        <v>2695546</v>
      </c>
      <c r="S735" s="217">
        <v>2229710</v>
      </c>
      <c r="T735" s="218">
        <v>2514780</v>
      </c>
      <c r="U735" s="218">
        <v>2691085</v>
      </c>
      <c r="V735" s="218">
        <v>2927226</v>
      </c>
      <c r="W735" s="218">
        <v>3059073</v>
      </c>
      <c r="X735" s="218">
        <v>3159396</v>
      </c>
      <c r="Y735" s="219" t="s">
        <v>2624</v>
      </c>
      <c r="Z735" s="219" t="s">
        <v>2624</v>
      </c>
      <c r="AA735" s="219" t="s">
        <v>2624</v>
      </c>
      <c r="AB735" s="219" t="s">
        <v>2624</v>
      </c>
      <c r="AC735" s="219" t="s">
        <v>2624</v>
      </c>
      <c r="AD735" s="219" t="s">
        <v>2624</v>
      </c>
      <c r="AE735" s="219" t="s">
        <v>2624</v>
      </c>
      <c r="AF735" s="219" t="s">
        <v>2624</v>
      </c>
      <c r="AG735" s="219" t="s">
        <v>2624</v>
      </c>
      <c r="AH735" s="219" t="s">
        <v>2624</v>
      </c>
      <c r="AI735" s="219" t="s">
        <v>2624</v>
      </c>
      <c r="AJ735" s="219" t="s">
        <v>2624</v>
      </c>
      <c r="AK735" s="219" t="s">
        <v>2624</v>
      </c>
      <c r="AL735" s="219" t="s">
        <v>2624</v>
      </c>
      <c r="AM735" s="219" t="s">
        <v>2624</v>
      </c>
      <c r="AN735" s="219" t="s">
        <v>2624</v>
      </c>
      <c r="AO735" s="219" t="s">
        <v>2624</v>
      </c>
      <c r="AP735" s="219" t="s">
        <v>2624</v>
      </c>
      <c r="AQ735" s="219" t="s">
        <v>2624</v>
      </c>
      <c r="AR735" s="219" t="s">
        <v>2624</v>
      </c>
      <c r="AS735" s="219" t="s">
        <v>2624</v>
      </c>
      <c r="AT735" s="219" t="s">
        <v>2624</v>
      </c>
      <c r="AU735" s="219" t="s">
        <v>2624</v>
      </c>
    </row>
    <row r="736" spans="2:47" ht="304.5" hidden="1">
      <c r="B736" s="220" t="s">
        <v>4897</v>
      </c>
      <c r="C736" s="221" t="s">
        <v>4898</v>
      </c>
      <c r="D736" s="221" t="s">
        <v>2834</v>
      </c>
      <c r="E736" s="221" t="s">
        <v>2809</v>
      </c>
      <c r="F736" s="221" t="s">
        <v>2957</v>
      </c>
      <c r="G736" s="221" t="s">
        <v>4899</v>
      </c>
      <c r="H736" s="221" t="s">
        <v>2959</v>
      </c>
      <c r="I736" s="221" t="s">
        <v>2623</v>
      </c>
      <c r="J736" s="223">
        <v>1613958.4</v>
      </c>
      <c r="K736" s="223">
        <v>1588519.2</v>
      </c>
      <c r="L736" s="223">
        <v>1608935.9</v>
      </c>
      <c r="M736" s="223">
        <v>1623122.9</v>
      </c>
      <c r="N736" s="223">
        <v>2160411.2000000002</v>
      </c>
      <c r="O736" s="223">
        <v>1852373.7</v>
      </c>
      <c r="P736" s="223">
        <v>1946283.1</v>
      </c>
      <c r="Q736" s="223">
        <v>2696611.4</v>
      </c>
      <c r="R736" s="222">
        <v>2695546</v>
      </c>
      <c r="S736" s="222">
        <v>2229710</v>
      </c>
      <c r="T736" s="218">
        <v>2514780</v>
      </c>
      <c r="U736" s="218">
        <v>2691085</v>
      </c>
      <c r="V736" s="218">
        <v>2927226</v>
      </c>
      <c r="W736" s="218">
        <v>3059073</v>
      </c>
      <c r="X736" s="218">
        <v>3159396</v>
      </c>
      <c r="Y736" s="223" t="s">
        <v>2624</v>
      </c>
      <c r="Z736" s="223" t="s">
        <v>2624</v>
      </c>
      <c r="AA736" s="223" t="s">
        <v>2624</v>
      </c>
      <c r="AB736" s="223" t="s">
        <v>2624</v>
      </c>
      <c r="AC736" s="223" t="s">
        <v>2624</v>
      </c>
      <c r="AD736" s="223" t="s">
        <v>2624</v>
      </c>
      <c r="AE736" s="223" t="s">
        <v>2624</v>
      </c>
      <c r="AF736" s="223" t="s">
        <v>2624</v>
      </c>
      <c r="AG736" s="223" t="s">
        <v>2624</v>
      </c>
      <c r="AH736" s="223" t="s">
        <v>2624</v>
      </c>
      <c r="AI736" s="223" t="s">
        <v>2624</v>
      </c>
      <c r="AJ736" s="223" t="s">
        <v>2624</v>
      </c>
      <c r="AK736" s="223" t="s">
        <v>2624</v>
      </c>
      <c r="AL736" s="223" t="s">
        <v>2624</v>
      </c>
      <c r="AM736" s="223" t="s">
        <v>2624</v>
      </c>
      <c r="AN736" s="223" t="s">
        <v>2624</v>
      </c>
      <c r="AO736" s="223" t="s">
        <v>2624</v>
      </c>
      <c r="AP736" s="223" t="s">
        <v>2624</v>
      </c>
      <c r="AQ736" s="223" t="s">
        <v>2624</v>
      </c>
      <c r="AR736" s="223" t="s">
        <v>2624</v>
      </c>
      <c r="AS736" s="223" t="s">
        <v>2624</v>
      </c>
      <c r="AT736" s="223" t="s">
        <v>2624</v>
      </c>
      <c r="AU736" s="223" t="s">
        <v>2624</v>
      </c>
    </row>
    <row r="737" spans="2:47" ht="304.5" hidden="1">
      <c r="B737" s="215" t="s">
        <v>4900</v>
      </c>
      <c r="C737" s="216" t="s">
        <v>4901</v>
      </c>
      <c r="D737" s="216" t="s">
        <v>2834</v>
      </c>
      <c r="E737" s="216" t="s">
        <v>2809</v>
      </c>
      <c r="F737" s="216" t="s">
        <v>2957</v>
      </c>
      <c r="G737" s="216" t="s">
        <v>4902</v>
      </c>
      <c r="H737" s="216" t="s">
        <v>2959</v>
      </c>
      <c r="I737" s="216" t="s">
        <v>2623</v>
      </c>
      <c r="J737" s="219">
        <v>6746.9</v>
      </c>
      <c r="K737" s="219">
        <v>5548.7</v>
      </c>
      <c r="L737" s="219">
        <v>5439.3</v>
      </c>
      <c r="M737" s="219">
        <v>8035.3</v>
      </c>
      <c r="N737" s="219">
        <v>12644.2</v>
      </c>
      <c r="O737" s="219">
        <v>4494.5</v>
      </c>
      <c r="P737" s="219">
        <v>1460.4</v>
      </c>
      <c r="Q737" s="219">
        <v>4703.7</v>
      </c>
      <c r="R737" s="217">
        <v>4702</v>
      </c>
      <c r="S737" s="217">
        <v>3889</v>
      </c>
      <c r="T737" s="218">
        <v>4387</v>
      </c>
      <c r="U737" s="218">
        <v>4694</v>
      </c>
      <c r="V737" s="218">
        <v>5106</v>
      </c>
      <c r="W737" s="218">
        <v>5336</v>
      </c>
      <c r="X737" s="218">
        <v>5511</v>
      </c>
      <c r="Y737" s="219" t="s">
        <v>2624</v>
      </c>
      <c r="Z737" s="219" t="s">
        <v>2624</v>
      </c>
      <c r="AA737" s="219" t="s">
        <v>2624</v>
      </c>
      <c r="AB737" s="219" t="s">
        <v>2624</v>
      </c>
      <c r="AC737" s="219" t="s">
        <v>2624</v>
      </c>
      <c r="AD737" s="219" t="s">
        <v>2624</v>
      </c>
      <c r="AE737" s="219" t="s">
        <v>2624</v>
      </c>
      <c r="AF737" s="219" t="s">
        <v>2624</v>
      </c>
      <c r="AG737" s="219" t="s">
        <v>2624</v>
      </c>
      <c r="AH737" s="219" t="s">
        <v>2624</v>
      </c>
      <c r="AI737" s="219" t="s">
        <v>2624</v>
      </c>
      <c r="AJ737" s="219" t="s">
        <v>2624</v>
      </c>
      <c r="AK737" s="219" t="s">
        <v>2624</v>
      </c>
      <c r="AL737" s="219" t="s">
        <v>2624</v>
      </c>
      <c r="AM737" s="219" t="s">
        <v>2624</v>
      </c>
      <c r="AN737" s="219" t="s">
        <v>2624</v>
      </c>
      <c r="AO737" s="219" t="s">
        <v>2624</v>
      </c>
      <c r="AP737" s="219" t="s">
        <v>2624</v>
      </c>
      <c r="AQ737" s="219" t="s">
        <v>2624</v>
      </c>
      <c r="AR737" s="219" t="s">
        <v>2624</v>
      </c>
      <c r="AS737" s="219" t="s">
        <v>2624</v>
      </c>
      <c r="AT737" s="219" t="s">
        <v>2624</v>
      </c>
      <c r="AU737" s="219" t="s">
        <v>2624</v>
      </c>
    </row>
    <row r="738" spans="2:47" ht="304.5" hidden="1">
      <c r="B738" s="220" t="s">
        <v>4903</v>
      </c>
      <c r="C738" s="221" t="s">
        <v>4904</v>
      </c>
      <c r="D738" s="221" t="s">
        <v>2834</v>
      </c>
      <c r="E738" s="221" t="s">
        <v>2809</v>
      </c>
      <c r="F738" s="221" t="s">
        <v>2957</v>
      </c>
      <c r="G738" s="221" t="s">
        <v>4905</v>
      </c>
      <c r="H738" s="221" t="s">
        <v>2959</v>
      </c>
      <c r="I738" s="221" t="s">
        <v>2623</v>
      </c>
      <c r="J738" s="223">
        <v>819029.3</v>
      </c>
      <c r="K738" s="223">
        <v>846620.2</v>
      </c>
      <c r="L738" s="223">
        <v>850894.4</v>
      </c>
      <c r="M738" s="223">
        <v>867081.4</v>
      </c>
      <c r="N738" s="223">
        <v>1046956.9</v>
      </c>
      <c r="O738" s="223">
        <v>1082599.1000000001</v>
      </c>
      <c r="P738" s="223">
        <v>1135482.3999999999</v>
      </c>
      <c r="Q738" s="223">
        <v>1350026.7</v>
      </c>
      <c r="R738" s="222">
        <v>1349493</v>
      </c>
      <c r="S738" s="222">
        <v>1116278</v>
      </c>
      <c r="T738" s="218">
        <v>1258995</v>
      </c>
      <c r="U738" s="218">
        <v>1347260</v>
      </c>
      <c r="V738" s="218">
        <v>1465481</v>
      </c>
      <c r="W738" s="218">
        <v>1531489</v>
      </c>
      <c r="X738" s="218">
        <v>1581715</v>
      </c>
      <c r="Y738" s="223" t="s">
        <v>2624</v>
      </c>
      <c r="Z738" s="223" t="s">
        <v>2624</v>
      </c>
      <c r="AA738" s="223" t="s">
        <v>2624</v>
      </c>
      <c r="AB738" s="223" t="s">
        <v>2624</v>
      </c>
      <c r="AC738" s="223" t="s">
        <v>2624</v>
      </c>
      <c r="AD738" s="223" t="s">
        <v>2624</v>
      </c>
      <c r="AE738" s="223" t="s">
        <v>2624</v>
      </c>
      <c r="AF738" s="223" t="s">
        <v>2624</v>
      </c>
      <c r="AG738" s="223" t="s">
        <v>2624</v>
      </c>
      <c r="AH738" s="223" t="s">
        <v>2624</v>
      </c>
      <c r="AI738" s="223" t="s">
        <v>2624</v>
      </c>
      <c r="AJ738" s="223" t="s">
        <v>2624</v>
      </c>
      <c r="AK738" s="223" t="s">
        <v>2624</v>
      </c>
      <c r="AL738" s="223" t="s">
        <v>2624</v>
      </c>
      <c r="AM738" s="223" t="s">
        <v>2624</v>
      </c>
      <c r="AN738" s="223" t="s">
        <v>2624</v>
      </c>
      <c r="AO738" s="223" t="s">
        <v>2624</v>
      </c>
      <c r="AP738" s="223" t="s">
        <v>2624</v>
      </c>
      <c r="AQ738" s="223" t="s">
        <v>2624</v>
      </c>
      <c r="AR738" s="223" t="s">
        <v>2624</v>
      </c>
      <c r="AS738" s="223" t="s">
        <v>2624</v>
      </c>
      <c r="AT738" s="223" t="s">
        <v>2624</v>
      </c>
      <c r="AU738" s="223" t="s">
        <v>2624</v>
      </c>
    </row>
    <row r="739" spans="2:47" ht="304.5" hidden="1">
      <c r="B739" s="215" t="s">
        <v>4906</v>
      </c>
      <c r="C739" s="216" t="s">
        <v>4907</v>
      </c>
      <c r="D739" s="216" t="s">
        <v>2834</v>
      </c>
      <c r="E739" s="216" t="s">
        <v>2809</v>
      </c>
      <c r="F739" s="216" t="s">
        <v>2957</v>
      </c>
      <c r="G739" s="216" t="s">
        <v>4908</v>
      </c>
      <c r="H739" s="216" t="s">
        <v>2959</v>
      </c>
      <c r="I739" s="216" t="s">
        <v>2623</v>
      </c>
      <c r="J739" s="219">
        <v>469325.8</v>
      </c>
      <c r="K739" s="219">
        <v>471139.9</v>
      </c>
      <c r="L739" s="219">
        <v>438678.8</v>
      </c>
      <c r="M739" s="219">
        <v>403947.4</v>
      </c>
      <c r="N739" s="219">
        <v>433554.9</v>
      </c>
      <c r="O739" s="219">
        <v>427467</v>
      </c>
      <c r="P739" s="219">
        <v>437664.3</v>
      </c>
      <c r="Q739" s="219">
        <v>487733.4</v>
      </c>
      <c r="R739" s="217">
        <v>487541</v>
      </c>
      <c r="S739" s="217">
        <v>403285</v>
      </c>
      <c r="T739" s="218">
        <v>454846</v>
      </c>
      <c r="U739" s="218">
        <v>486734</v>
      </c>
      <c r="V739" s="218">
        <v>529444</v>
      </c>
      <c r="W739" s="218">
        <v>553291</v>
      </c>
      <c r="X739" s="218">
        <v>571437</v>
      </c>
      <c r="Y739" s="219" t="s">
        <v>2624</v>
      </c>
      <c r="Z739" s="219" t="s">
        <v>2624</v>
      </c>
      <c r="AA739" s="219" t="s">
        <v>2624</v>
      </c>
      <c r="AB739" s="219" t="s">
        <v>2624</v>
      </c>
      <c r="AC739" s="219" t="s">
        <v>2624</v>
      </c>
      <c r="AD739" s="219" t="s">
        <v>2624</v>
      </c>
      <c r="AE739" s="219" t="s">
        <v>2624</v>
      </c>
      <c r="AF739" s="219" t="s">
        <v>2624</v>
      </c>
      <c r="AG739" s="219" t="s">
        <v>2624</v>
      </c>
      <c r="AH739" s="219" t="s">
        <v>2624</v>
      </c>
      <c r="AI739" s="219" t="s">
        <v>2624</v>
      </c>
      <c r="AJ739" s="219" t="s">
        <v>2624</v>
      </c>
      <c r="AK739" s="219" t="s">
        <v>2624</v>
      </c>
      <c r="AL739" s="219" t="s">
        <v>2624</v>
      </c>
      <c r="AM739" s="219" t="s">
        <v>2624</v>
      </c>
      <c r="AN739" s="219" t="s">
        <v>2624</v>
      </c>
      <c r="AO739" s="219" t="s">
        <v>2624</v>
      </c>
      <c r="AP739" s="219" t="s">
        <v>2624</v>
      </c>
      <c r="AQ739" s="219" t="s">
        <v>2624</v>
      </c>
      <c r="AR739" s="219" t="s">
        <v>2624</v>
      </c>
      <c r="AS739" s="219" t="s">
        <v>2624</v>
      </c>
      <c r="AT739" s="219" t="s">
        <v>2624</v>
      </c>
      <c r="AU739" s="219" t="s">
        <v>2624</v>
      </c>
    </row>
    <row r="740" spans="2:47" ht="304.5" hidden="1">
      <c r="B740" s="220" t="s">
        <v>4909</v>
      </c>
      <c r="C740" s="221" t="s">
        <v>4910</v>
      </c>
      <c r="D740" s="221" t="s">
        <v>2834</v>
      </c>
      <c r="E740" s="221" t="s">
        <v>2809</v>
      </c>
      <c r="F740" s="221" t="s">
        <v>2957</v>
      </c>
      <c r="G740" s="221" t="s">
        <v>4911</v>
      </c>
      <c r="H740" s="221" t="s">
        <v>2959</v>
      </c>
      <c r="I740" s="221" t="s">
        <v>2623</v>
      </c>
      <c r="J740" s="223">
        <v>579455.69999999995</v>
      </c>
      <c r="K740" s="223">
        <v>600215.1</v>
      </c>
      <c r="L740" s="223">
        <v>618334.30000000005</v>
      </c>
      <c r="M740" s="223">
        <v>626699.6</v>
      </c>
      <c r="N740" s="223">
        <v>757593.59999999998</v>
      </c>
      <c r="O740" s="223">
        <v>776507.9</v>
      </c>
      <c r="P740" s="223">
        <v>826700.2</v>
      </c>
      <c r="Q740" s="223">
        <v>989087.3</v>
      </c>
      <c r="R740" s="222">
        <v>988697</v>
      </c>
      <c r="S740" s="222">
        <v>817833</v>
      </c>
      <c r="T740" s="218">
        <v>922394</v>
      </c>
      <c r="U740" s="218">
        <v>987060</v>
      </c>
      <c r="V740" s="218">
        <v>1073674</v>
      </c>
      <c r="W740" s="218">
        <v>1122034</v>
      </c>
      <c r="X740" s="218">
        <v>1158832</v>
      </c>
      <c r="Y740" s="223" t="s">
        <v>2624</v>
      </c>
      <c r="Z740" s="223" t="s">
        <v>2624</v>
      </c>
      <c r="AA740" s="223" t="s">
        <v>2624</v>
      </c>
      <c r="AB740" s="223" t="s">
        <v>2624</v>
      </c>
      <c r="AC740" s="223" t="s">
        <v>2624</v>
      </c>
      <c r="AD740" s="223" t="s">
        <v>2624</v>
      </c>
      <c r="AE740" s="223" t="s">
        <v>2624</v>
      </c>
      <c r="AF740" s="223" t="s">
        <v>2624</v>
      </c>
      <c r="AG740" s="223" t="s">
        <v>2624</v>
      </c>
      <c r="AH740" s="223" t="s">
        <v>2624</v>
      </c>
      <c r="AI740" s="223" t="s">
        <v>2624</v>
      </c>
      <c r="AJ740" s="223" t="s">
        <v>2624</v>
      </c>
      <c r="AK740" s="223" t="s">
        <v>2624</v>
      </c>
      <c r="AL740" s="223" t="s">
        <v>2624</v>
      </c>
      <c r="AM740" s="223" t="s">
        <v>2624</v>
      </c>
      <c r="AN740" s="223" t="s">
        <v>2624</v>
      </c>
      <c r="AO740" s="223" t="s">
        <v>2624</v>
      </c>
      <c r="AP740" s="223" t="s">
        <v>2624</v>
      </c>
      <c r="AQ740" s="223" t="s">
        <v>2624</v>
      </c>
      <c r="AR740" s="223" t="s">
        <v>2624</v>
      </c>
      <c r="AS740" s="223" t="s">
        <v>2624</v>
      </c>
      <c r="AT740" s="223" t="s">
        <v>2624</v>
      </c>
      <c r="AU740" s="223" t="s">
        <v>2624</v>
      </c>
    </row>
    <row r="741" spans="2:47" ht="304.5" hidden="1">
      <c r="B741" s="215" t="s">
        <v>4912</v>
      </c>
      <c r="C741" s="216" t="s">
        <v>4913</v>
      </c>
      <c r="D741" s="216" t="s">
        <v>2834</v>
      </c>
      <c r="E741" s="216" t="s">
        <v>2809</v>
      </c>
      <c r="F741" s="216" t="s">
        <v>4100</v>
      </c>
      <c r="G741" s="216" t="s">
        <v>4914</v>
      </c>
      <c r="H741" s="216" t="s">
        <v>2959</v>
      </c>
      <c r="I741" s="216" t="s">
        <v>2623</v>
      </c>
      <c r="J741" s="219">
        <v>0</v>
      </c>
      <c r="K741" s="219">
        <v>0</v>
      </c>
      <c r="L741" s="219">
        <v>0</v>
      </c>
      <c r="M741" s="219">
        <v>0</v>
      </c>
      <c r="N741" s="219">
        <v>0</v>
      </c>
      <c r="O741" s="219">
        <v>0</v>
      </c>
      <c r="P741" s="219">
        <v>0</v>
      </c>
      <c r="Q741" s="219">
        <v>0</v>
      </c>
      <c r="R741" s="217">
        <v>0</v>
      </c>
      <c r="S741" s="217">
        <v>0</v>
      </c>
      <c r="T741" s="218">
        <v>0</v>
      </c>
      <c r="U741" s="218">
        <v>0</v>
      </c>
      <c r="V741" s="218">
        <v>0</v>
      </c>
      <c r="W741" s="218">
        <v>0</v>
      </c>
      <c r="X741" s="218">
        <v>0</v>
      </c>
      <c r="Y741" s="219" t="s">
        <v>2624</v>
      </c>
      <c r="Z741" s="219" t="s">
        <v>2624</v>
      </c>
      <c r="AA741" s="219" t="s">
        <v>2624</v>
      </c>
      <c r="AB741" s="219" t="s">
        <v>2624</v>
      </c>
      <c r="AC741" s="219" t="s">
        <v>2624</v>
      </c>
      <c r="AD741" s="219" t="s">
        <v>2624</v>
      </c>
      <c r="AE741" s="219" t="s">
        <v>2624</v>
      </c>
      <c r="AF741" s="219" t="s">
        <v>2624</v>
      </c>
      <c r="AG741" s="219" t="s">
        <v>2624</v>
      </c>
      <c r="AH741" s="219" t="s">
        <v>2624</v>
      </c>
      <c r="AI741" s="219" t="s">
        <v>2624</v>
      </c>
      <c r="AJ741" s="219" t="s">
        <v>2624</v>
      </c>
      <c r="AK741" s="219" t="s">
        <v>2624</v>
      </c>
      <c r="AL741" s="219" t="s">
        <v>2624</v>
      </c>
      <c r="AM741" s="219" t="s">
        <v>2624</v>
      </c>
      <c r="AN741" s="219" t="s">
        <v>2624</v>
      </c>
      <c r="AO741" s="219" t="s">
        <v>2624</v>
      </c>
      <c r="AP741" s="219" t="s">
        <v>2624</v>
      </c>
      <c r="AQ741" s="219" t="s">
        <v>2624</v>
      </c>
      <c r="AR741" s="219" t="s">
        <v>2624</v>
      </c>
      <c r="AS741" s="219" t="s">
        <v>2624</v>
      </c>
      <c r="AT741" s="219" t="s">
        <v>2624</v>
      </c>
      <c r="AU741" s="219" t="s">
        <v>2624</v>
      </c>
    </row>
    <row r="742" spans="2:47" ht="304.5" hidden="1">
      <c r="B742" s="220" t="s">
        <v>4915</v>
      </c>
      <c r="C742" s="221" t="s">
        <v>4916</v>
      </c>
      <c r="D742" s="221" t="s">
        <v>2834</v>
      </c>
      <c r="E742" s="221" t="s">
        <v>2809</v>
      </c>
      <c r="F742" s="221" t="s">
        <v>2957</v>
      </c>
      <c r="G742" s="221" t="s">
        <v>4917</v>
      </c>
      <c r="H742" s="221" t="s">
        <v>2959</v>
      </c>
      <c r="I742" s="221" t="s">
        <v>2623</v>
      </c>
      <c r="J742" s="223">
        <v>901359.8</v>
      </c>
      <c r="K742" s="223">
        <v>885777</v>
      </c>
      <c r="L742" s="223">
        <v>845807.4</v>
      </c>
      <c r="M742" s="223">
        <v>865869.7</v>
      </c>
      <c r="N742" s="223">
        <v>1008495.8</v>
      </c>
      <c r="O742" s="223">
        <v>1003300.7</v>
      </c>
      <c r="P742" s="223">
        <v>973391.3</v>
      </c>
      <c r="Q742" s="223">
        <v>1076538.2</v>
      </c>
      <c r="R742" s="222">
        <v>1080815</v>
      </c>
      <c r="S742" s="222">
        <v>894032</v>
      </c>
      <c r="T742" s="218">
        <v>1008334</v>
      </c>
      <c r="U742" s="218">
        <v>1079026</v>
      </c>
      <c r="V742" s="218">
        <v>1173710</v>
      </c>
      <c r="W742" s="218">
        <v>1226576</v>
      </c>
      <c r="X742" s="218">
        <v>1266802</v>
      </c>
      <c r="Y742" s="223" t="s">
        <v>2624</v>
      </c>
      <c r="Z742" s="223" t="s">
        <v>2624</v>
      </c>
      <c r="AA742" s="223" t="s">
        <v>2624</v>
      </c>
      <c r="AB742" s="223" t="s">
        <v>2624</v>
      </c>
      <c r="AC742" s="223" t="s">
        <v>2624</v>
      </c>
      <c r="AD742" s="223" t="s">
        <v>2624</v>
      </c>
      <c r="AE742" s="223" t="s">
        <v>2624</v>
      </c>
      <c r="AF742" s="223" t="s">
        <v>2624</v>
      </c>
      <c r="AG742" s="223" t="s">
        <v>2624</v>
      </c>
      <c r="AH742" s="223" t="s">
        <v>2624</v>
      </c>
      <c r="AI742" s="223" t="s">
        <v>2624</v>
      </c>
      <c r="AJ742" s="223" t="s">
        <v>2624</v>
      </c>
      <c r="AK742" s="223" t="s">
        <v>2624</v>
      </c>
      <c r="AL742" s="223" t="s">
        <v>2624</v>
      </c>
      <c r="AM742" s="223" t="s">
        <v>2624</v>
      </c>
      <c r="AN742" s="223" t="s">
        <v>2624</v>
      </c>
      <c r="AO742" s="223" t="s">
        <v>2624</v>
      </c>
      <c r="AP742" s="223" t="s">
        <v>2624</v>
      </c>
      <c r="AQ742" s="223" t="s">
        <v>2624</v>
      </c>
      <c r="AR742" s="223" t="s">
        <v>2624</v>
      </c>
      <c r="AS742" s="223" t="s">
        <v>2624</v>
      </c>
      <c r="AT742" s="223" t="s">
        <v>2624</v>
      </c>
      <c r="AU742" s="223" t="s">
        <v>2624</v>
      </c>
    </row>
    <row r="743" spans="2:47" ht="304.5" hidden="1">
      <c r="B743" s="215" t="s">
        <v>4918</v>
      </c>
      <c r="C743" s="216" t="s">
        <v>4919</v>
      </c>
      <c r="D743" s="216" t="s">
        <v>2834</v>
      </c>
      <c r="E743" s="216" t="s">
        <v>2809</v>
      </c>
      <c r="F743" s="216" t="s">
        <v>2957</v>
      </c>
      <c r="G743" s="216" t="s">
        <v>4920</v>
      </c>
      <c r="H743" s="216" t="s">
        <v>2959</v>
      </c>
      <c r="I743" s="216" t="s">
        <v>2623</v>
      </c>
      <c r="J743" s="219">
        <v>502296.9</v>
      </c>
      <c r="K743" s="219">
        <v>502574.1</v>
      </c>
      <c r="L743" s="219">
        <v>467842</v>
      </c>
      <c r="M743" s="219">
        <v>430900.5</v>
      </c>
      <c r="N743" s="219">
        <v>462743.6</v>
      </c>
      <c r="O743" s="219">
        <v>457904.3</v>
      </c>
      <c r="P743" s="219">
        <v>465668.9</v>
      </c>
      <c r="Q743" s="219">
        <v>513481.4</v>
      </c>
      <c r="R743" s="217">
        <v>513279</v>
      </c>
      <c r="S743" s="217">
        <v>424575</v>
      </c>
      <c r="T743" s="218">
        <v>478858</v>
      </c>
      <c r="U743" s="218">
        <v>512429</v>
      </c>
      <c r="V743" s="218">
        <v>557394</v>
      </c>
      <c r="W743" s="218">
        <v>582500</v>
      </c>
      <c r="X743" s="218">
        <v>601604</v>
      </c>
      <c r="Y743" s="219" t="s">
        <v>2624</v>
      </c>
      <c r="Z743" s="219" t="s">
        <v>2624</v>
      </c>
      <c r="AA743" s="219" t="s">
        <v>2624</v>
      </c>
      <c r="AB743" s="219" t="s">
        <v>2624</v>
      </c>
      <c r="AC743" s="219" t="s">
        <v>2624</v>
      </c>
      <c r="AD743" s="219" t="s">
        <v>2624</v>
      </c>
      <c r="AE743" s="219" t="s">
        <v>2624</v>
      </c>
      <c r="AF743" s="219" t="s">
        <v>2624</v>
      </c>
      <c r="AG743" s="219" t="s">
        <v>2624</v>
      </c>
      <c r="AH743" s="219" t="s">
        <v>2624</v>
      </c>
      <c r="AI743" s="219" t="s">
        <v>2624</v>
      </c>
      <c r="AJ743" s="219" t="s">
        <v>2624</v>
      </c>
      <c r="AK743" s="219" t="s">
        <v>2624</v>
      </c>
      <c r="AL743" s="219" t="s">
        <v>2624</v>
      </c>
      <c r="AM743" s="219" t="s">
        <v>2624</v>
      </c>
      <c r="AN743" s="219" t="s">
        <v>2624</v>
      </c>
      <c r="AO743" s="219" t="s">
        <v>2624</v>
      </c>
      <c r="AP743" s="219" t="s">
        <v>2624</v>
      </c>
      <c r="AQ743" s="219" t="s">
        <v>2624</v>
      </c>
      <c r="AR743" s="219" t="s">
        <v>2624</v>
      </c>
      <c r="AS743" s="219" t="s">
        <v>2624</v>
      </c>
      <c r="AT743" s="219" t="s">
        <v>2624</v>
      </c>
      <c r="AU743" s="219" t="s">
        <v>2624</v>
      </c>
    </row>
    <row r="744" spans="2:47" ht="304.5" hidden="1">
      <c r="B744" s="220" t="s">
        <v>4921</v>
      </c>
      <c r="C744" s="221" t="s">
        <v>4922</v>
      </c>
      <c r="D744" s="221" t="s">
        <v>2834</v>
      </c>
      <c r="E744" s="221" t="s">
        <v>2809</v>
      </c>
      <c r="F744" s="221" t="s">
        <v>2957</v>
      </c>
      <c r="G744" s="221" t="s">
        <v>4923</v>
      </c>
      <c r="H744" s="221" t="s">
        <v>2959</v>
      </c>
      <c r="I744" s="221" t="s">
        <v>2623</v>
      </c>
      <c r="J744" s="223">
        <v>32971.1</v>
      </c>
      <c r="K744" s="223">
        <v>31434.2</v>
      </c>
      <c r="L744" s="223">
        <v>29163.1</v>
      </c>
      <c r="M744" s="223">
        <v>26953.200000000001</v>
      </c>
      <c r="N744" s="223">
        <v>29188.7</v>
      </c>
      <c r="O744" s="223">
        <v>30437.3</v>
      </c>
      <c r="P744" s="223">
        <v>28004.6</v>
      </c>
      <c r="Q744" s="223">
        <v>25748.1</v>
      </c>
      <c r="R744" s="222">
        <v>25738</v>
      </c>
      <c r="S744" s="222">
        <v>21290</v>
      </c>
      <c r="T744" s="218">
        <v>24012</v>
      </c>
      <c r="U744" s="218">
        <v>25695</v>
      </c>
      <c r="V744" s="218">
        <v>27950</v>
      </c>
      <c r="W744" s="218">
        <v>29209</v>
      </c>
      <c r="X744" s="218">
        <v>30167</v>
      </c>
      <c r="Y744" s="223" t="s">
        <v>2624</v>
      </c>
      <c r="Z744" s="223" t="s">
        <v>2624</v>
      </c>
      <c r="AA744" s="223" t="s">
        <v>2624</v>
      </c>
      <c r="AB744" s="223" t="s">
        <v>2624</v>
      </c>
      <c r="AC744" s="223" t="s">
        <v>2624</v>
      </c>
      <c r="AD744" s="223" t="s">
        <v>2624</v>
      </c>
      <c r="AE744" s="223" t="s">
        <v>2624</v>
      </c>
      <c r="AF744" s="223" t="s">
        <v>2624</v>
      </c>
      <c r="AG744" s="223" t="s">
        <v>2624</v>
      </c>
      <c r="AH744" s="223" t="s">
        <v>2624</v>
      </c>
      <c r="AI744" s="223" t="s">
        <v>2624</v>
      </c>
      <c r="AJ744" s="223" t="s">
        <v>2624</v>
      </c>
      <c r="AK744" s="223" t="s">
        <v>2624</v>
      </c>
      <c r="AL744" s="223" t="s">
        <v>2624</v>
      </c>
      <c r="AM744" s="223" t="s">
        <v>2624</v>
      </c>
      <c r="AN744" s="223" t="s">
        <v>2624</v>
      </c>
      <c r="AO744" s="223" t="s">
        <v>2624</v>
      </c>
      <c r="AP744" s="223" t="s">
        <v>2624</v>
      </c>
      <c r="AQ744" s="223" t="s">
        <v>2624</v>
      </c>
      <c r="AR744" s="223" t="s">
        <v>2624</v>
      </c>
      <c r="AS744" s="223" t="s">
        <v>2624</v>
      </c>
      <c r="AT744" s="223" t="s">
        <v>2624</v>
      </c>
      <c r="AU744" s="223" t="s">
        <v>2624</v>
      </c>
    </row>
    <row r="745" spans="2:47" ht="304.5" hidden="1">
      <c r="B745" s="215" t="s">
        <v>4924</v>
      </c>
      <c r="C745" s="216" t="s">
        <v>4925</v>
      </c>
      <c r="D745" s="216" t="s">
        <v>2834</v>
      </c>
      <c r="E745" s="216" t="s">
        <v>2809</v>
      </c>
      <c r="F745" s="216" t="s">
        <v>2957</v>
      </c>
      <c r="G745" s="216" t="s">
        <v>4926</v>
      </c>
      <c r="H745" s="216" t="s">
        <v>2959</v>
      </c>
      <c r="I745" s="216" t="s">
        <v>2623</v>
      </c>
      <c r="J745" s="219">
        <v>239573.6</v>
      </c>
      <c r="K745" s="219">
        <v>246405.2</v>
      </c>
      <c r="L745" s="219">
        <v>232560.1</v>
      </c>
      <c r="M745" s="219">
        <v>240381.8</v>
      </c>
      <c r="N745" s="219">
        <v>289363.20000000001</v>
      </c>
      <c r="O745" s="219">
        <v>306091.2</v>
      </c>
      <c r="P745" s="219">
        <v>308782.2</v>
      </c>
      <c r="Q745" s="219">
        <v>360939.3</v>
      </c>
      <c r="R745" s="217">
        <v>360797</v>
      </c>
      <c r="S745" s="217">
        <v>298445</v>
      </c>
      <c r="T745" s="218">
        <v>336601</v>
      </c>
      <c r="U745" s="218">
        <v>360200</v>
      </c>
      <c r="V745" s="218">
        <v>391807</v>
      </c>
      <c r="W745" s="218">
        <v>409455</v>
      </c>
      <c r="X745" s="218">
        <v>422883</v>
      </c>
      <c r="Y745" s="219" t="s">
        <v>2624</v>
      </c>
      <c r="Z745" s="219" t="s">
        <v>2624</v>
      </c>
      <c r="AA745" s="219" t="s">
        <v>2624</v>
      </c>
      <c r="AB745" s="219" t="s">
        <v>2624</v>
      </c>
      <c r="AC745" s="219" t="s">
        <v>2624</v>
      </c>
      <c r="AD745" s="219" t="s">
        <v>2624</v>
      </c>
      <c r="AE745" s="219" t="s">
        <v>2624</v>
      </c>
      <c r="AF745" s="219" t="s">
        <v>2624</v>
      </c>
      <c r="AG745" s="219" t="s">
        <v>2624</v>
      </c>
      <c r="AH745" s="219" t="s">
        <v>2624</v>
      </c>
      <c r="AI745" s="219" t="s">
        <v>2624</v>
      </c>
      <c r="AJ745" s="219" t="s">
        <v>2624</v>
      </c>
      <c r="AK745" s="219" t="s">
        <v>2624</v>
      </c>
      <c r="AL745" s="219" t="s">
        <v>2624</v>
      </c>
      <c r="AM745" s="219" t="s">
        <v>2624</v>
      </c>
      <c r="AN745" s="219" t="s">
        <v>2624</v>
      </c>
      <c r="AO745" s="219" t="s">
        <v>2624</v>
      </c>
      <c r="AP745" s="219" t="s">
        <v>2624</v>
      </c>
      <c r="AQ745" s="219" t="s">
        <v>2624</v>
      </c>
      <c r="AR745" s="219" t="s">
        <v>2624</v>
      </c>
      <c r="AS745" s="219" t="s">
        <v>2624</v>
      </c>
      <c r="AT745" s="219" t="s">
        <v>2624</v>
      </c>
      <c r="AU745" s="219" t="s">
        <v>2624</v>
      </c>
    </row>
    <row r="746" spans="2:47" ht="304.5" hidden="1">
      <c r="B746" s="220" t="s">
        <v>4927</v>
      </c>
      <c r="C746" s="221" t="s">
        <v>4928</v>
      </c>
      <c r="D746" s="221" t="s">
        <v>2834</v>
      </c>
      <c r="E746" s="221" t="s">
        <v>2809</v>
      </c>
      <c r="F746" s="221" t="s">
        <v>2957</v>
      </c>
      <c r="G746" s="221" t="s">
        <v>4929</v>
      </c>
      <c r="H746" s="221" t="s">
        <v>2959</v>
      </c>
      <c r="I746" s="221" t="s">
        <v>2623</v>
      </c>
      <c r="J746" s="223">
        <v>3843391.2</v>
      </c>
      <c r="K746" s="223">
        <v>3829039.3</v>
      </c>
      <c r="L746" s="223">
        <v>3778918.9</v>
      </c>
      <c r="M746" s="223">
        <v>3795009.8</v>
      </c>
      <c r="N746" s="223">
        <v>4691251.9000000004</v>
      </c>
      <c r="O746" s="223">
        <v>4400672.5</v>
      </c>
      <c r="P746" s="223">
        <v>4522286</v>
      </c>
      <c r="Q746" s="223">
        <v>5641361.5999999996</v>
      </c>
      <c r="R746" s="222">
        <v>5639133</v>
      </c>
      <c r="S746" s="222">
        <v>4664595</v>
      </c>
      <c r="T746" s="218">
        <v>5260968</v>
      </c>
      <c r="U746" s="218">
        <v>5629799</v>
      </c>
      <c r="V746" s="218">
        <v>6123811</v>
      </c>
      <c r="W746" s="218">
        <v>6399638</v>
      </c>
      <c r="X746" s="218">
        <v>6609517</v>
      </c>
      <c r="Y746" s="223" t="s">
        <v>2624</v>
      </c>
      <c r="Z746" s="223" t="s">
        <v>2624</v>
      </c>
      <c r="AA746" s="223" t="s">
        <v>2624</v>
      </c>
      <c r="AB746" s="223" t="s">
        <v>2624</v>
      </c>
      <c r="AC746" s="223" t="s">
        <v>2624</v>
      </c>
      <c r="AD746" s="223" t="s">
        <v>2624</v>
      </c>
      <c r="AE746" s="223" t="s">
        <v>2624</v>
      </c>
      <c r="AF746" s="223" t="s">
        <v>2624</v>
      </c>
      <c r="AG746" s="223" t="s">
        <v>2624</v>
      </c>
      <c r="AH746" s="223" t="s">
        <v>2624</v>
      </c>
      <c r="AI746" s="223" t="s">
        <v>2624</v>
      </c>
      <c r="AJ746" s="223" t="s">
        <v>2624</v>
      </c>
      <c r="AK746" s="223" t="s">
        <v>2624</v>
      </c>
      <c r="AL746" s="223" t="s">
        <v>2624</v>
      </c>
      <c r="AM746" s="223" t="s">
        <v>2624</v>
      </c>
      <c r="AN746" s="223" t="s">
        <v>2624</v>
      </c>
      <c r="AO746" s="223" t="s">
        <v>2624</v>
      </c>
      <c r="AP746" s="223" t="s">
        <v>2624</v>
      </c>
      <c r="AQ746" s="223" t="s">
        <v>2624</v>
      </c>
      <c r="AR746" s="223" t="s">
        <v>2624</v>
      </c>
      <c r="AS746" s="223" t="s">
        <v>2624</v>
      </c>
      <c r="AT746" s="223" t="s">
        <v>2624</v>
      </c>
      <c r="AU746" s="223" t="s">
        <v>2624</v>
      </c>
    </row>
    <row r="747" spans="2:47" ht="157.5" hidden="1">
      <c r="B747" s="215" t="s">
        <v>4930</v>
      </c>
      <c r="C747" s="216" t="s">
        <v>4931</v>
      </c>
      <c r="D747" s="216" t="s">
        <v>2619</v>
      </c>
      <c r="E747" s="216" t="s">
        <v>2619</v>
      </c>
      <c r="F747" s="216" t="s">
        <v>3033</v>
      </c>
      <c r="G747" s="216" t="s">
        <v>4932</v>
      </c>
      <c r="H747" s="216" t="s">
        <v>2619</v>
      </c>
      <c r="I747" s="216" t="s">
        <v>2623</v>
      </c>
      <c r="J747" s="219">
        <v>-7.6790000000000003</v>
      </c>
      <c r="K747" s="219">
        <v>12.698</v>
      </c>
      <c r="L747" s="219">
        <v>5.3419999999999996</v>
      </c>
      <c r="M747" s="219">
        <v>-1.679</v>
      </c>
      <c r="N747" s="219">
        <v>-8.3759999999999994</v>
      </c>
      <c r="O747" s="219">
        <v>-10.053000000000001</v>
      </c>
      <c r="P747" s="219">
        <v>9.2910000000000004</v>
      </c>
      <c r="Q747" s="219">
        <v>9.7829999999999995</v>
      </c>
      <c r="R747" s="217">
        <v>-1.4</v>
      </c>
      <c r="S747" s="217">
        <v>5.8</v>
      </c>
      <c r="T747" s="218">
        <v>5.4</v>
      </c>
      <c r="U747" s="218">
        <v>-3.9</v>
      </c>
      <c r="V747" s="218">
        <v>6.7</v>
      </c>
      <c r="W747" s="218">
        <v>-0.7</v>
      </c>
      <c r="X747" s="218">
        <v>-0.9</v>
      </c>
      <c r="Y747" s="218">
        <v>-0.9</v>
      </c>
      <c r="Z747" s="218">
        <v>-0.5</v>
      </c>
      <c r="AA747" s="218">
        <v>3</v>
      </c>
      <c r="AB747" s="218">
        <v>3</v>
      </c>
      <c r="AC747" s="218">
        <v>3</v>
      </c>
      <c r="AD747" s="219" t="s">
        <v>2624</v>
      </c>
      <c r="AE747" s="219" t="s">
        <v>2624</v>
      </c>
      <c r="AF747" s="219" t="s">
        <v>2624</v>
      </c>
      <c r="AG747" s="219" t="s">
        <v>2624</v>
      </c>
      <c r="AH747" s="219" t="s">
        <v>2624</v>
      </c>
      <c r="AI747" s="219" t="s">
        <v>2624</v>
      </c>
      <c r="AJ747" s="219" t="s">
        <v>2624</v>
      </c>
      <c r="AK747" s="219" t="s">
        <v>2624</v>
      </c>
      <c r="AL747" s="219" t="s">
        <v>2624</v>
      </c>
      <c r="AM747" s="219" t="s">
        <v>2624</v>
      </c>
      <c r="AN747" s="219" t="s">
        <v>2624</v>
      </c>
      <c r="AO747" s="219" t="s">
        <v>2624</v>
      </c>
      <c r="AP747" s="219" t="s">
        <v>2624</v>
      </c>
      <c r="AQ747" s="219" t="s">
        <v>2624</v>
      </c>
      <c r="AR747" s="219" t="s">
        <v>2624</v>
      </c>
      <c r="AS747" s="219" t="s">
        <v>2624</v>
      </c>
      <c r="AT747" s="219" t="s">
        <v>2624</v>
      </c>
      <c r="AU747" s="219" t="s">
        <v>2624</v>
      </c>
    </row>
    <row r="748" spans="2:47" ht="157.5" hidden="1">
      <c r="B748" s="220" t="s">
        <v>4933</v>
      </c>
      <c r="C748" s="221" t="s">
        <v>4934</v>
      </c>
      <c r="D748" s="221" t="s">
        <v>2619</v>
      </c>
      <c r="E748" s="221" t="s">
        <v>2619</v>
      </c>
      <c r="F748" s="221" t="s">
        <v>3023</v>
      </c>
      <c r="G748" s="221" t="s">
        <v>4935</v>
      </c>
      <c r="H748" s="221" t="s">
        <v>2619</v>
      </c>
      <c r="I748" s="221" t="s">
        <v>2623</v>
      </c>
      <c r="J748" s="223">
        <v>13.706</v>
      </c>
      <c r="K748" s="223">
        <v>15.186</v>
      </c>
      <c r="L748" s="223">
        <v>15.747</v>
      </c>
      <c r="M748" s="223">
        <v>14.951000000000001</v>
      </c>
      <c r="N748" s="223">
        <v>13.706</v>
      </c>
      <c r="O748" s="223">
        <v>12.337</v>
      </c>
      <c r="P748" s="223">
        <v>13.574</v>
      </c>
      <c r="Q748" s="223">
        <v>15.117000000000001</v>
      </c>
      <c r="R748" s="223">
        <v>14.191000000000001</v>
      </c>
      <c r="S748" s="222">
        <v>14.8</v>
      </c>
      <c r="T748" s="218">
        <v>15.3</v>
      </c>
      <c r="U748" s="218">
        <v>14.7</v>
      </c>
      <c r="V748" s="218">
        <v>15.4</v>
      </c>
      <c r="W748" s="218">
        <v>15.2</v>
      </c>
      <c r="X748" s="218">
        <v>14.9</v>
      </c>
      <c r="Y748" s="218">
        <v>14.7</v>
      </c>
      <c r="Z748" s="218">
        <v>14.6</v>
      </c>
      <c r="AA748" s="218">
        <v>14.9</v>
      </c>
      <c r="AB748" s="218">
        <v>15.3</v>
      </c>
      <c r="AC748" s="218">
        <v>15.7</v>
      </c>
      <c r="AD748" s="223" t="s">
        <v>2624</v>
      </c>
      <c r="AE748" s="223" t="s">
        <v>2624</v>
      </c>
      <c r="AF748" s="223" t="s">
        <v>2624</v>
      </c>
      <c r="AG748" s="223" t="s">
        <v>2624</v>
      </c>
      <c r="AH748" s="223" t="s">
        <v>2624</v>
      </c>
      <c r="AI748" s="223" t="s">
        <v>2624</v>
      </c>
      <c r="AJ748" s="223" t="s">
        <v>2624</v>
      </c>
      <c r="AK748" s="223" t="s">
        <v>2624</v>
      </c>
      <c r="AL748" s="223" t="s">
        <v>2624</v>
      </c>
      <c r="AM748" s="223" t="s">
        <v>2624</v>
      </c>
      <c r="AN748" s="223" t="s">
        <v>2624</v>
      </c>
      <c r="AO748" s="223" t="s">
        <v>2624</v>
      </c>
      <c r="AP748" s="223" t="s">
        <v>2624</v>
      </c>
      <c r="AQ748" s="223" t="s">
        <v>2624</v>
      </c>
      <c r="AR748" s="223" t="s">
        <v>2624</v>
      </c>
      <c r="AS748" s="223" t="s">
        <v>2624</v>
      </c>
      <c r="AT748" s="223" t="s">
        <v>2624</v>
      </c>
      <c r="AU748" s="223" t="s">
        <v>2624</v>
      </c>
    </row>
    <row r="749" spans="2:47" ht="157.5" hidden="1">
      <c r="B749" s="215" t="s">
        <v>4936</v>
      </c>
      <c r="C749" s="216" t="s">
        <v>4937</v>
      </c>
      <c r="D749" s="216" t="s">
        <v>2619</v>
      </c>
      <c r="E749" s="216" t="s">
        <v>2619</v>
      </c>
      <c r="F749" s="216" t="s">
        <v>3023</v>
      </c>
      <c r="G749" s="216" t="s">
        <v>4938</v>
      </c>
      <c r="H749" s="216" t="s">
        <v>2619</v>
      </c>
      <c r="I749" s="216" t="s">
        <v>2623</v>
      </c>
      <c r="J749" s="219">
        <v>5.61</v>
      </c>
      <c r="K749" s="219">
        <v>6.1849999999999996</v>
      </c>
      <c r="L749" s="219">
        <v>6.4269999999999996</v>
      </c>
      <c r="M749" s="219">
        <v>6.2249999999999996</v>
      </c>
      <c r="N749" s="219">
        <v>5.6449999999999996</v>
      </c>
      <c r="O749" s="219">
        <v>4.9379999999999997</v>
      </c>
      <c r="P749" s="219">
        <v>5.24</v>
      </c>
      <c r="Q749" s="219">
        <v>5.9539999999999997</v>
      </c>
      <c r="R749" s="219">
        <v>5.819</v>
      </c>
      <c r="S749" s="217">
        <v>6.2</v>
      </c>
      <c r="T749" s="218">
        <v>6.5</v>
      </c>
      <c r="U749" s="218">
        <v>6.1</v>
      </c>
      <c r="V749" s="218">
        <v>6.5</v>
      </c>
      <c r="W749" s="218">
        <v>6.3</v>
      </c>
      <c r="X749" s="218">
        <v>6.1</v>
      </c>
      <c r="Y749" s="218">
        <v>5.9</v>
      </c>
      <c r="Z749" s="218">
        <v>5.8</v>
      </c>
      <c r="AA749" s="218">
        <v>5.9</v>
      </c>
      <c r="AB749" s="218">
        <v>6.3</v>
      </c>
      <c r="AC749" s="218">
        <v>6.5</v>
      </c>
      <c r="AD749" s="219" t="s">
        <v>2624</v>
      </c>
      <c r="AE749" s="219" t="s">
        <v>2624</v>
      </c>
      <c r="AF749" s="219" t="s">
        <v>2624</v>
      </c>
      <c r="AG749" s="219" t="s">
        <v>2624</v>
      </c>
      <c r="AH749" s="219" t="s">
        <v>2624</v>
      </c>
      <c r="AI749" s="219" t="s">
        <v>2624</v>
      </c>
      <c r="AJ749" s="219" t="s">
        <v>2624</v>
      </c>
      <c r="AK749" s="219" t="s">
        <v>2624</v>
      </c>
      <c r="AL749" s="219" t="s">
        <v>2624</v>
      </c>
      <c r="AM749" s="219" t="s">
        <v>2624</v>
      </c>
      <c r="AN749" s="219" t="s">
        <v>2624</v>
      </c>
      <c r="AO749" s="219" t="s">
        <v>2624</v>
      </c>
      <c r="AP749" s="219" t="s">
        <v>2624</v>
      </c>
      <c r="AQ749" s="219" t="s">
        <v>2624</v>
      </c>
      <c r="AR749" s="219" t="s">
        <v>2624</v>
      </c>
      <c r="AS749" s="219" t="s">
        <v>2624</v>
      </c>
      <c r="AT749" s="219" t="s">
        <v>2624</v>
      </c>
      <c r="AU749" s="219" t="s">
        <v>2624</v>
      </c>
    </row>
    <row r="750" spans="2:47" ht="157.5" hidden="1">
      <c r="B750" s="220" t="s">
        <v>4939</v>
      </c>
      <c r="C750" s="221" t="s">
        <v>4940</v>
      </c>
      <c r="D750" s="221" t="s">
        <v>2619</v>
      </c>
      <c r="E750" s="221" t="s">
        <v>2619</v>
      </c>
      <c r="F750" s="221" t="s">
        <v>3033</v>
      </c>
      <c r="G750" s="221" t="s">
        <v>4941</v>
      </c>
      <c r="H750" s="221" t="s">
        <v>2619</v>
      </c>
      <c r="I750" s="221" t="s">
        <v>2623</v>
      </c>
      <c r="J750" s="223">
        <v>36161.4</v>
      </c>
      <c r="K750" s="223">
        <v>40753.300000000003</v>
      </c>
      <c r="L750" s="223">
        <v>42930.2</v>
      </c>
      <c r="M750" s="223">
        <v>42209.3</v>
      </c>
      <c r="N750" s="223">
        <v>38673.9</v>
      </c>
      <c r="O750" s="223">
        <v>34786</v>
      </c>
      <c r="P750" s="223">
        <v>38018.1</v>
      </c>
      <c r="Q750" s="223">
        <v>41737.300000000003</v>
      </c>
      <c r="R750" s="223">
        <v>41172.300000000003</v>
      </c>
      <c r="S750" s="222">
        <v>43545</v>
      </c>
      <c r="T750" s="218">
        <v>45918</v>
      </c>
      <c r="U750" s="218">
        <v>44128</v>
      </c>
      <c r="V750" s="218">
        <v>47082</v>
      </c>
      <c r="W750" s="218">
        <v>46744</v>
      </c>
      <c r="X750" s="218">
        <v>46343</v>
      </c>
      <c r="Y750" s="218">
        <v>45912</v>
      </c>
      <c r="Z750" s="218">
        <v>45665</v>
      </c>
      <c r="AA750" s="218">
        <v>47035</v>
      </c>
      <c r="AB750" s="218">
        <v>48446</v>
      </c>
      <c r="AC750" s="218">
        <v>49900</v>
      </c>
      <c r="AD750" s="223" t="s">
        <v>2624</v>
      </c>
      <c r="AE750" s="223" t="s">
        <v>2624</v>
      </c>
      <c r="AF750" s="223" t="s">
        <v>2624</v>
      </c>
      <c r="AG750" s="223" t="s">
        <v>2624</v>
      </c>
      <c r="AH750" s="223" t="s">
        <v>2624</v>
      </c>
      <c r="AI750" s="223" t="s">
        <v>2624</v>
      </c>
      <c r="AJ750" s="223" t="s">
        <v>2624</v>
      </c>
      <c r="AK750" s="223" t="s">
        <v>2624</v>
      </c>
      <c r="AL750" s="223" t="s">
        <v>2624</v>
      </c>
      <c r="AM750" s="223" t="s">
        <v>2624</v>
      </c>
      <c r="AN750" s="223" t="s">
        <v>2624</v>
      </c>
      <c r="AO750" s="223" t="s">
        <v>2624</v>
      </c>
      <c r="AP750" s="223" t="s">
        <v>2624</v>
      </c>
      <c r="AQ750" s="223" t="s">
        <v>2624</v>
      </c>
      <c r="AR750" s="223" t="s">
        <v>2624</v>
      </c>
      <c r="AS750" s="223" t="s">
        <v>2624</v>
      </c>
      <c r="AT750" s="223" t="s">
        <v>2624</v>
      </c>
      <c r="AU750" s="223" t="s">
        <v>2624</v>
      </c>
    </row>
    <row r="751" spans="2:47" ht="42" hidden="1">
      <c r="B751" s="215" t="s">
        <v>4942</v>
      </c>
      <c r="C751" s="216" t="s">
        <v>4943</v>
      </c>
      <c r="D751" s="216" t="s">
        <v>2619</v>
      </c>
      <c r="E751" s="216" t="s">
        <v>2619</v>
      </c>
      <c r="F751" s="216" t="s">
        <v>3090</v>
      </c>
      <c r="G751" s="216" t="s">
        <v>4944</v>
      </c>
      <c r="H751" s="216" t="s">
        <v>2619</v>
      </c>
      <c r="I751" s="216" t="s">
        <v>2623</v>
      </c>
      <c r="J751" s="219">
        <v>124236</v>
      </c>
      <c r="K751" s="219">
        <v>122289</v>
      </c>
      <c r="L751" s="219">
        <v>121344</v>
      </c>
      <c r="M751" s="219">
        <v>120314</v>
      </c>
      <c r="N751" s="219">
        <v>121492</v>
      </c>
      <c r="O751" s="219">
        <v>119899</v>
      </c>
      <c r="P751" s="219">
        <v>119392</v>
      </c>
      <c r="Q751" s="219">
        <v>117623</v>
      </c>
      <c r="R751" s="217">
        <v>114873.798460055</v>
      </c>
      <c r="S751" s="217">
        <v>112387.10895868571</v>
      </c>
      <c r="T751" s="218">
        <v>110384.91547626434</v>
      </c>
      <c r="U751" s="218">
        <v>108162.51929728627</v>
      </c>
      <c r="V751" s="218">
        <v>106386.45380894691</v>
      </c>
      <c r="W751" s="218">
        <v>104203.79873341288</v>
      </c>
      <c r="X751" s="218">
        <v>102223.36581854864</v>
      </c>
      <c r="Y751" s="219" t="s">
        <v>2624</v>
      </c>
      <c r="Z751" s="219" t="s">
        <v>2624</v>
      </c>
      <c r="AA751" s="219" t="s">
        <v>2624</v>
      </c>
      <c r="AB751" s="219" t="s">
        <v>2624</v>
      </c>
      <c r="AC751" s="219" t="s">
        <v>2624</v>
      </c>
      <c r="AD751" s="219" t="s">
        <v>2624</v>
      </c>
      <c r="AE751" s="219" t="s">
        <v>2624</v>
      </c>
      <c r="AF751" s="219" t="s">
        <v>2624</v>
      </c>
      <c r="AG751" s="219" t="s">
        <v>2624</v>
      </c>
      <c r="AH751" s="219" t="s">
        <v>2624</v>
      </c>
      <c r="AI751" s="219" t="s">
        <v>2624</v>
      </c>
      <c r="AJ751" s="219" t="s">
        <v>2624</v>
      </c>
      <c r="AK751" s="219" t="s">
        <v>2624</v>
      </c>
      <c r="AL751" s="219" t="s">
        <v>2624</v>
      </c>
      <c r="AM751" s="219" t="s">
        <v>2624</v>
      </c>
      <c r="AN751" s="219" t="s">
        <v>2624</v>
      </c>
      <c r="AO751" s="219" t="s">
        <v>2624</v>
      </c>
      <c r="AP751" s="219" t="s">
        <v>2624</v>
      </c>
      <c r="AQ751" s="219" t="s">
        <v>2624</v>
      </c>
      <c r="AR751" s="219" t="s">
        <v>2624</v>
      </c>
      <c r="AS751" s="219" t="s">
        <v>2624</v>
      </c>
      <c r="AT751" s="219" t="s">
        <v>2624</v>
      </c>
      <c r="AU751" s="219" t="s">
        <v>2624</v>
      </c>
    </row>
    <row r="752" spans="2:47" ht="94.5" hidden="1">
      <c r="B752" s="220" t="s">
        <v>4945</v>
      </c>
      <c r="C752" s="221" t="s">
        <v>4946</v>
      </c>
      <c r="D752" s="221" t="s">
        <v>2619</v>
      </c>
      <c r="E752" s="221" t="s">
        <v>2816</v>
      </c>
      <c r="F752" s="221" t="s">
        <v>2636</v>
      </c>
      <c r="G752" s="221" t="s">
        <v>4947</v>
      </c>
      <c r="H752" s="221" t="s">
        <v>2638</v>
      </c>
      <c r="I752" s="221" t="s">
        <v>2623</v>
      </c>
      <c r="J752" s="222">
        <v>18490</v>
      </c>
      <c r="K752" s="222">
        <v>18890</v>
      </c>
      <c r="L752" s="222">
        <v>19300</v>
      </c>
      <c r="M752" s="222">
        <v>19660</v>
      </c>
      <c r="N752" s="222">
        <v>19980</v>
      </c>
      <c r="O752" s="222">
        <v>20300</v>
      </c>
      <c r="P752" s="222">
        <v>20600</v>
      </c>
      <c r="Q752" s="222">
        <v>20870</v>
      </c>
      <c r="R752" s="222">
        <v>21130</v>
      </c>
      <c r="S752" s="222">
        <v>21390</v>
      </c>
      <c r="T752" s="218">
        <v>21640</v>
      </c>
      <c r="U752" s="218">
        <v>21890</v>
      </c>
      <c r="V752" s="218">
        <v>22140</v>
      </c>
      <c r="W752" s="218">
        <v>22390</v>
      </c>
      <c r="X752" s="218">
        <v>22640</v>
      </c>
      <c r="Y752" s="218">
        <v>22900</v>
      </c>
      <c r="Z752" s="218">
        <v>23160</v>
      </c>
      <c r="AA752" s="218">
        <v>23430</v>
      </c>
      <c r="AB752" s="218">
        <v>23690</v>
      </c>
      <c r="AC752" s="218">
        <v>23960</v>
      </c>
      <c r="AD752" s="223" t="s">
        <v>2624</v>
      </c>
      <c r="AE752" s="223" t="s">
        <v>2624</v>
      </c>
      <c r="AF752" s="223" t="s">
        <v>2624</v>
      </c>
      <c r="AG752" s="223" t="s">
        <v>2624</v>
      </c>
      <c r="AH752" s="223" t="s">
        <v>2624</v>
      </c>
      <c r="AI752" s="223" t="s">
        <v>2624</v>
      </c>
      <c r="AJ752" s="223" t="s">
        <v>2624</v>
      </c>
      <c r="AK752" s="223" t="s">
        <v>2624</v>
      </c>
      <c r="AL752" s="223" t="s">
        <v>2624</v>
      </c>
      <c r="AM752" s="223" t="s">
        <v>2624</v>
      </c>
      <c r="AN752" s="223" t="s">
        <v>2624</v>
      </c>
      <c r="AO752" s="223" t="s">
        <v>2624</v>
      </c>
      <c r="AP752" s="223" t="s">
        <v>2624</v>
      </c>
      <c r="AQ752" s="223" t="s">
        <v>2624</v>
      </c>
      <c r="AR752" s="223" t="s">
        <v>2624</v>
      </c>
      <c r="AS752" s="223" t="s">
        <v>2624</v>
      </c>
      <c r="AT752" s="223" t="s">
        <v>2624</v>
      </c>
      <c r="AU752" s="223" t="s">
        <v>2624</v>
      </c>
    </row>
    <row r="753" spans="2:47" ht="94.5" hidden="1">
      <c r="B753" s="215" t="s">
        <v>4948</v>
      </c>
      <c r="C753" s="216" t="s">
        <v>4949</v>
      </c>
      <c r="D753" s="216" t="s">
        <v>2619</v>
      </c>
      <c r="E753" s="216" t="s">
        <v>2816</v>
      </c>
      <c r="F753" s="216" t="s">
        <v>2636</v>
      </c>
      <c r="G753" s="216" t="s">
        <v>4950</v>
      </c>
      <c r="H753" s="216" t="s">
        <v>2638</v>
      </c>
      <c r="I753" s="216" t="s">
        <v>2623</v>
      </c>
      <c r="J753" s="217">
        <v>18490</v>
      </c>
      <c r="K753" s="217">
        <v>18890</v>
      </c>
      <c r="L753" s="217">
        <v>19300</v>
      </c>
      <c r="M753" s="217">
        <v>19660</v>
      </c>
      <c r="N753" s="217">
        <v>19980</v>
      </c>
      <c r="O753" s="217">
        <v>20300</v>
      </c>
      <c r="P753" s="217">
        <v>20600</v>
      </c>
      <c r="Q753" s="217">
        <v>20870</v>
      </c>
      <c r="R753" s="217">
        <v>21130</v>
      </c>
      <c r="S753" s="217">
        <v>21390</v>
      </c>
      <c r="T753" s="218">
        <v>21640</v>
      </c>
      <c r="U753" s="218">
        <v>21890</v>
      </c>
      <c r="V753" s="218">
        <v>22140</v>
      </c>
      <c r="W753" s="218">
        <v>22390</v>
      </c>
      <c r="X753" s="218">
        <v>22640</v>
      </c>
      <c r="Y753" s="218">
        <v>22900</v>
      </c>
      <c r="Z753" s="218">
        <v>23160</v>
      </c>
      <c r="AA753" s="218">
        <v>23430</v>
      </c>
      <c r="AB753" s="218">
        <v>23690</v>
      </c>
      <c r="AC753" s="218">
        <v>23960</v>
      </c>
      <c r="AD753" s="219" t="s">
        <v>2624</v>
      </c>
      <c r="AE753" s="219" t="s">
        <v>2624</v>
      </c>
      <c r="AF753" s="219" t="s">
        <v>2624</v>
      </c>
      <c r="AG753" s="219" t="s">
        <v>2624</v>
      </c>
      <c r="AH753" s="219" t="s">
        <v>2624</v>
      </c>
      <c r="AI753" s="219" t="s">
        <v>2624</v>
      </c>
      <c r="AJ753" s="219" t="s">
        <v>2624</v>
      </c>
      <c r="AK753" s="219" t="s">
        <v>2624</v>
      </c>
      <c r="AL753" s="219" t="s">
        <v>2624</v>
      </c>
      <c r="AM753" s="219" t="s">
        <v>2624</v>
      </c>
      <c r="AN753" s="219" t="s">
        <v>2624</v>
      </c>
      <c r="AO753" s="219" t="s">
        <v>2624</v>
      </c>
      <c r="AP753" s="219" t="s">
        <v>2624</v>
      </c>
      <c r="AQ753" s="219" t="s">
        <v>2624</v>
      </c>
      <c r="AR753" s="219" t="s">
        <v>2624</v>
      </c>
      <c r="AS753" s="219" t="s">
        <v>2624</v>
      </c>
      <c r="AT753" s="219" t="s">
        <v>2624</v>
      </c>
      <c r="AU753" s="219" t="s">
        <v>2624</v>
      </c>
    </row>
    <row r="754" spans="2:47" ht="94.5" hidden="1">
      <c r="B754" s="220" t="s">
        <v>4951</v>
      </c>
      <c r="C754" s="221" t="s">
        <v>4952</v>
      </c>
      <c r="D754" s="221" t="s">
        <v>2619</v>
      </c>
      <c r="E754" s="221" t="s">
        <v>2816</v>
      </c>
      <c r="F754" s="221" t="s">
        <v>2636</v>
      </c>
      <c r="G754" s="221" t="s">
        <v>4953</v>
      </c>
      <c r="H754" s="221" t="s">
        <v>2638</v>
      </c>
      <c r="I754" s="221" t="s">
        <v>2623</v>
      </c>
      <c r="J754" s="222">
        <v>16520</v>
      </c>
      <c r="K754" s="222">
        <v>17010</v>
      </c>
      <c r="L754" s="222">
        <v>17320</v>
      </c>
      <c r="M754" s="222">
        <v>17590</v>
      </c>
      <c r="N754" s="222">
        <v>17980</v>
      </c>
      <c r="O754" s="222">
        <v>18380</v>
      </c>
      <c r="P754" s="222">
        <v>18560</v>
      </c>
      <c r="Q754" s="222">
        <v>18800</v>
      </c>
      <c r="R754" s="222">
        <v>19150</v>
      </c>
      <c r="S754" s="222">
        <v>19190</v>
      </c>
      <c r="T754" s="218">
        <v>19510</v>
      </c>
      <c r="U754" s="218">
        <v>19920</v>
      </c>
      <c r="V754" s="218">
        <v>20290</v>
      </c>
      <c r="W754" s="218">
        <v>20590</v>
      </c>
      <c r="X754" s="218">
        <v>20830</v>
      </c>
      <c r="Y754" s="218">
        <v>21160</v>
      </c>
      <c r="Z754" s="218">
        <v>21490</v>
      </c>
      <c r="AA754" s="218">
        <v>21820</v>
      </c>
      <c r="AB754" s="218">
        <v>22160</v>
      </c>
      <c r="AC754" s="218">
        <v>22500</v>
      </c>
      <c r="AD754" s="223" t="s">
        <v>2624</v>
      </c>
      <c r="AE754" s="223" t="s">
        <v>2624</v>
      </c>
      <c r="AF754" s="223" t="s">
        <v>2624</v>
      </c>
      <c r="AG754" s="223" t="s">
        <v>2624</v>
      </c>
      <c r="AH754" s="223" t="s">
        <v>2624</v>
      </c>
      <c r="AI754" s="223" t="s">
        <v>2624</v>
      </c>
      <c r="AJ754" s="223" t="s">
        <v>2624</v>
      </c>
      <c r="AK754" s="223" t="s">
        <v>2624</v>
      </c>
      <c r="AL754" s="223" t="s">
        <v>2624</v>
      </c>
      <c r="AM754" s="223" t="s">
        <v>2624</v>
      </c>
      <c r="AN754" s="223" t="s">
        <v>2624</v>
      </c>
      <c r="AO754" s="223" t="s">
        <v>2624</v>
      </c>
      <c r="AP754" s="223" t="s">
        <v>2624</v>
      </c>
      <c r="AQ754" s="223" t="s">
        <v>2624</v>
      </c>
      <c r="AR754" s="223" t="s">
        <v>2624</v>
      </c>
      <c r="AS754" s="223" t="s">
        <v>2624</v>
      </c>
      <c r="AT754" s="223" t="s">
        <v>2624</v>
      </c>
      <c r="AU754" s="223" t="s">
        <v>2624</v>
      </c>
    </row>
    <row r="755" spans="2:47" ht="94.5" hidden="1">
      <c r="B755" s="215" t="s">
        <v>4954</v>
      </c>
      <c r="C755" s="216" t="s">
        <v>4955</v>
      </c>
      <c r="D755" s="216" t="s">
        <v>2619</v>
      </c>
      <c r="E755" s="216" t="s">
        <v>2816</v>
      </c>
      <c r="F755" s="216" t="s">
        <v>2636</v>
      </c>
      <c r="G755" s="216" t="s">
        <v>4956</v>
      </c>
      <c r="H755" s="216" t="s">
        <v>2638</v>
      </c>
      <c r="I755" s="216" t="s">
        <v>2623</v>
      </c>
      <c r="J755" s="217">
        <v>16520</v>
      </c>
      <c r="K755" s="217">
        <v>16910</v>
      </c>
      <c r="L755" s="217">
        <v>17350</v>
      </c>
      <c r="M755" s="217">
        <v>17660</v>
      </c>
      <c r="N755" s="217">
        <v>17950</v>
      </c>
      <c r="O755" s="217">
        <v>18270</v>
      </c>
      <c r="P755" s="217">
        <v>18560</v>
      </c>
      <c r="Q755" s="217">
        <v>18810</v>
      </c>
      <c r="R755" s="217">
        <v>19030</v>
      </c>
      <c r="S755" s="217">
        <v>19250</v>
      </c>
      <c r="T755" s="218">
        <v>19480</v>
      </c>
      <c r="U755" s="218">
        <v>19720</v>
      </c>
      <c r="V755" s="218">
        <v>19970</v>
      </c>
      <c r="W755" s="218">
        <v>20230</v>
      </c>
      <c r="X755" s="218">
        <v>20480</v>
      </c>
      <c r="Y755" s="218">
        <v>20740</v>
      </c>
      <c r="Z755" s="218">
        <v>21010</v>
      </c>
      <c r="AA755" s="218">
        <v>21280</v>
      </c>
      <c r="AB755" s="218">
        <v>21550</v>
      </c>
      <c r="AC755" s="218">
        <v>21830</v>
      </c>
      <c r="AD755" s="219" t="s">
        <v>2624</v>
      </c>
      <c r="AE755" s="219" t="s">
        <v>2624</v>
      </c>
      <c r="AF755" s="219" t="s">
        <v>2624</v>
      </c>
      <c r="AG755" s="219" t="s">
        <v>2624</v>
      </c>
      <c r="AH755" s="219" t="s">
        <v>2624</v>
      </c>
      <c r="AI755" s="219" t="s">
        <v>2624</v>
      </c>
      <c r="AJ755" s="219" t="s">
        <v>2624</v>
      </c>
      <c r="AK755" s="219" t="s">
        <v>2624</v>
      </c>
      <c r="AL755" s="219" t="s">
        <v>2624</v>
      </c>
      <c r="AM755" s="219" t="s">
        <v>2624</v>
      </c>
      <c r="AN755" s="219" t="s">
        <v>2624</v>
      </c>
      <c r="AO755" s="219" t="s">
        <v>2624</v>
      </c>
      <c r="AP755" s="219" t="s">
        <v>2624</v>
      </c>
      <c r="AQ755" s="219" t="s">
        <v>2624</v>
      </c>
      <c r="AR755" s="219" t="s">
        <v>2624</v>
      </c>
      <c r="AS755" s="219" t="s">
        <v>2624</v>
      </c>
      <c r="AT755" s="219" t="s">
        <v>2624</v>
      </c>
      <c r="AU755" s="219" t="s">
        <v>2624</v>
      </c>
    </row>
    <row r="756" spans="2:47" ht="94.5" hidden="1">
      <c r="B756" s="220" t="s">
        <v>4957</v>
      </c>
      <c r="C756" s="221" t="s">
        <v>4958</v>
      </c>
      <c r="D756" s="221" t="s">
        <v>2619</v>
      </c>
      <c r="E756" s="221" t="s">
        <v>2816</v>
      </c>
      <c r="F756" s="221" t="s">
        <v>2636</v>
      </c>
      <c r="G756" s="221" t="s">
        <v>4959</v>
      </c>
      <c r="H756" s="221" t="s">
        <v>2638</v>
      </c>
      <c r="I756" s="221" t="s">
        <v>2623</v>
      </c>
      <c r="J756" s="222">
        <v>15300</v>
      </c>
      <c r="K756" s="222">
        <v>15870</v>
      </c>
      <c r="L756" s="222">
        <v>16100</v>
      </c>
      <c r="M756" s="222">
        <v>16320</v>
      </c>
      <c r="N756" s="222">
        <v>16770</v>
      </c>
      <c r="O756" s="222">
        <v>17240</v>
      </c>
      <c r="P756" s="222">
        <v>17330</v>
      </c>
      <c r="Q756" s="222">
        <v>17550</v>
      </c>
      <c r="R756" s="222">
        <v>17970</v>
      </c>
      <c r="S756" s="222">
        <v>17850</v>
      </c>
      <c r="T756" s="218">
        <v>18230</v>
      </c>
      <c r="U756" s="218">
        <v>18770</v>
      </c>
      <c r="V756" s="218">
        <v>19220</v>
      </c>
      <c r="W756" s="218">
        <v>19570</v>
      </c>
      <c r="X756" s="218">
        <v>19800</v>
      </c>
      <c r="Y756" s="218">
        <v>20180</v>
      </c>
      <c r="Z756" s="218">
        <v>20570</v>
      </c>
      <c r="AA756" s="218">
        <v>20960</v>
      </c>
      <c r="AB756" s="218">
        <v>21350</v>
      </c>
      <c r="AC756" s="218">
        <v>21740</v>
      </c>
      <c r="AD756" s="223" t="s">
        <v>2624</v>
      </c>
      <c r="AE756" s="223" t="s">
        <v>2624</v>
      </c>
      <c r="AF756" s="223" t="s">
        <v>2624</v>
      </c>
      <c r="AG756" s="223" t="s">
        <v>2624</v>
      </c>
      <c r="AH756" s="223" t="s">
        <v>2624</v>
      </c>
      <c r="AI756" s="223" t="s">
        <v>2624</v>
      </c>
      <c r="AJ756" s="223" t="s">
        <v>2624</v>
      </c>
      <c r="AK756" s="223" t="s">
        <v>2624</v>
      </c>
      <c r="AL756" s="223" t="s">
        <v>2624</v>
      </c>
      <c r="AM756" s="223" t="s">
        <v>2624</v>
      </c>
      <c r="AN756" s="223" t="s">
        <v>2624</v>
      </c>
      <c r="AO756" s="223" t="s">
        <v>2624</v>
      </c>
      <c r="AP756" s="223" t="s">
        <v>2624</v>
      </c>
      <c r="AQ756" s="223" t="s">
        <v>2624</v>
      </c>
      <c r="AR756" s="223" t="s">
        <v>2624</v>
      </c>
      <c r="AS756" s="223" t="s">
        <v>2624</v>
      </c>
      <c r="AT756" s="223" t="s">
        <v>2624</v>
      </c>
      <c r="AU756" s="223" t="s">
        <v>2624</v>
      </c>
    </row>
    <row r="757" spans="2:47" ht="94.5" hidden="1">
      <c r="B757" s="215" t="s">
        <v>4960</v>
      </c>
      <c r="C757" s="216" t="s">
        <v>4961</v>
      </c>
      <c r="D757" s="216" t="s">
        <v>2619</v>
      </c>
      <c r="E757" s="216" t="s">
        <v>2816</v>
      </c>
      <c r="F757" s="216" t="s">
        <v>2636</v>
      </c>
      <c r="G757" s="216" t="s">
        <v>4962</v>
      </c>
      <c r="H757" s="216" t="s">
        <v>2638</v>
      </c>
      <c r="I757" s="216" t="s">
        <v>2623</v>
      </c>
      <c r="J757" s="217">
        <v>15310</v>
      </c>
      <c r="K757" s="217">
        <v>15680</v>
      </c>
      <c r="L757" s="217">
        <v>16170</v>
      </c>
      <c r="M757" s="217">
        <v>16450</v>
      </c>
      <c r="N757" s="217">
        <v>16720</v>
      </c>
      <c r="O757" s="217">
        <v>17030</v>
      </c>
      <c r="P757" s="217">
        <v>17330</v>
      </c>
      <c r="Q757" s="217">
        <v>17560</v>
      </c>
      <c r="R757" s="217">
        <v>17760</v>
      </c>
      <c r="S757" s="217">
        <v>17950</v>
      </c>
      <c r="T757" s="218">
        <v>18160</v>
      </c>
      <c r="U757" s="218">
        <v>18410</v>
      </c>
      <c r="V757" s="218">
        <v>18660</v>
      </c>
      <c r="W757" s="218">
        <v>18930</v>
      </c>
      <c r="X757" s="218">
        <v>19180</v>
      </c>
      <c r="Y757" s="218">
        <v>19450</v>
      </c>
      <c r="Z757" s="218">
        <v>19730</v>
      </c>
      <c r="AA757" s="218">
        <v>20010</v>
      </c>
      <c r="AB757" s="218">
        <v>20300</v>
      </c>
      <c r="AC757" s="218">
        <v>20580</v>
      </c>
      <c r="AD757" s="219" t="s">
        <v>2624</v>
      </c>
      <c r="AE757" s="219" t="s">
        <v>2624</v>
      </c>
      <c r="AF757" s="219" t="s">
        <v>2624</v>
      </c>
      <c r="AG757" s="219" t="s">
        <v>2624</v>
      </c>
      <c r="AH757" s="219" t="s">
        <v>2624</v>
      </c>
      <c r="AI757" s="219" t="s">
        <v>2624</v>
      </c>
      <c r="AJ757" s="219" t="s">
        <v>2624</v>
      </c>
      <c r="AK757" s="219" t="s">
        <v>2624</v>
      </c>
      <c r="AL757" s="219" t="s">
        <v>2624</v>
      </c>
      <c r="AM757" s="219" t="s">
        <v>2624</v>
      </c>
      <c r="AN757" s="219" t="s">
        <v>2624</v>
      </c>
      <c r="AO757" s="219" t="s">
        <v>2624</v>
      </c>
      <c r="AP757" s="219" t="s">
        <v>2624</v>
      </c>
      <c r="AQ757" s="219" t="s">
        <v>2624</v>
      </c>
      <c r="AR757" s="219" t="s">
        <v>2624</v>
      </c>
      <c r="AS757" s="219" t="s">
        <v>2624</v>
      </c>
      <c r="AT757" s="219" t="s">
        <v>2624</v>
      </c>
      <c r="AU757" s="219" t="s">
        <v>2624</v>
      </c>
    </row>
    <row r="758" spans="2:47" ht="94.5" hidden="1">
      <c r="B758" s="220" t="s">
        <v>4963</v>
      </c>
      <c r="C758" s="221" t="s">
        <v>4964</v>
      </c>
      <c r="D758" s="221" t="s">
        <v>2619</v>
      </c>
      <c r="E758" s="221" t="s">
        <v>2816</v>
      </c>
      <c r="F758" s="221" t="s">
        <v>2636</v>
      </c>
      <c r="G758" s="221" t="s">
        <v>4965</v>
      </c>
      <c r="H758" s="221" t="s">
        <v>2638</v>
      </c>
      <c r="I758" s="221" t="s">
        <v>2623</v>
      </c>
      <c r="J758" s="222">
        <v>12260</v>
      </c>
      <c r="K758" s="222">
        <v>13010</v>
      </c>
      <c r="L758" s="222">
        <v>13080</v>
      </c>
      <c r="M758" s="222">
        <v>13140</v>
      </c>
      <c r="N758" s="222">
        <v>13730</v>
      </c>
      <c r="O758" s="222">
        <v>14390</v>
      </c>
      <c r="P758" s="222">
        <v>14260</v>
      </c>
      <c r="Q758" s="222">
        <v>14430</v>
      </c>
      <c r="R758" s="222">
        <v>15040</v>
      </c>
      <c r="S758" s="222">
        <v>14490</v>
      </c>
      <c r="T758" s="218">
        <v>15030</v>
      </c>
      <c r="U758" s="218">
        <v>15890</v>
      </c>
      <c r="V758" s="218">
        <v>16580</v>
      </c>
      <c r="W758" s="218">
        <v>17040</v>
      </c>
      <c r="X758" s="218">
        <v>17270</v>
      </c>
      <c r="Y758" s="218">
        <v>17800</v>
      </c>
      <c r="Z758" s="218">
        <v>18340</v>
      </c>
      <c r="AA758" s="218">
        <v>18880</v>
      </c>
      <c r="AB758" s="218">
        <v>19420</v>
      </c>
      <c r="AC758" s="218">
        <v>19930</v>
      </c>
      <c r="AD758" s="223" t="s">
        <v>2624</v>
      </c>
      <c r="AE758" s="223" t="s">
        <v>2624</v>
      </c>
      <c r="AF758" s="223" t="s">
        <v>2624</v>
      </c>
      <c r="AG758" s="223" t="s">
        <v>2624</v>
      </c>
      <c r="AH758" s="223" t="s">
        <v>2624</v>
      </c>
      <c r="AI758" s="223" t="s">
        <v>2624</v>
      </c>
      <c r="AJ758" s="223" t="s">
        <v>2624</v>
      </c>
      <c r="AK758" s="223" t="s">
        <v>2624</v>
      </c>
      <c r="AL758" s="223" t="s">
        <v>2624</v>
      </c>
      <c r="AM758" s="223" t="s">
        <v>2624</v>
      </c>
      <c r="AN758" s="223" t="s">
        <v>2624</v>
      </c>
      <c r="AO758" s="223" t="s">
        <v>2624</v>
      </c>
      <c r="AP758" s="223" t="s">
        <v>2624</v>
      </c>
      <c r="AQ758" s="223" t="s">
        <v>2624</v>
      </c>
      <c r="AR758" s="223" t="s">
        <v>2624</v>
      </c>
      <c r="AS758" s="223" t="s">
        <v>2624</v>
      </c>
      <c r="AT758" s="223" t="s">
        <v>2624</v>
      </c>
      <c r="AU758" s="223" t="s">
        <v>2624</v>
      </c>
    </row>
    <row r="759" spans="2:47" ht="94.5" hidden="1">
      <c r="B759" s="215" t="s">
        <v>4966</v>
      </c>
      <c r="C759" s="216" t="s">
        <v>4967</v>
      </c>
      <c r="D759" s="216" t="s">
        <v>2619</v>
      </c>
      <c r="E759" s="216" t="s">
        <v>2816</v>
      </c>
      <c r="F759" s="216" t="s">
        <v>2636</v>
      </c>
      <c r="G759" s="216" t="s">
        <v>4968</v>
      </c>
      <c r="H759" s="216" t="s">
        <v>2638</v>
      </c>
      <c r="I759" s="216" t="s">
        <v>2623</v>
      </c>
      <c r="J759" s="217">
        <v>12280</v>
      </c>
      <c r="K759" s="217">
        <v>12630</v>
      </c>
      <c r="L759" s="217">
        <v>13210</v>
      </c>
      <c r="M759" s="217">
        <v>13400</v>
      </c>
      <c r="N759" s="217">
        <v>13630</v>
      </c>
      <c r="O759" s="217">
        <v>13960</v>
      </c>
      <c r="P759" s="217">
        <v>14260</v>
      </c>
      <c r="Q759" s="217">
        <v>14440</v>
      </c>
      <c r="R759" s="217">
        <v>14590</v>
      </c>
      <c r="S759" s="217">
        <v>14710</v>
      </c>
      <c r="T759" s="218">
        <v>14890</v>
      </c>
      <c r="U759" s="218">
        <v>15120</v>
      </c>
      <c r="V759" s="218">
        <v>15380</v>
      </c>
      <c r="W759" s="218">
        <v>15680</v>
      </c>
      <c r="X759" s="218">
        <v>15950</v>
      </c>
      <c r="Y759" s="218">
        <v>16240</v>
      </c>
      <c r="Z759" s="218">
        <v>16540</v>
      </c>
      <c r="AA759" s="218">
        <v>16860</v>
      </c>
      <c r="AB759" s="218">
        <v>17170</v>
      </c>
      <c r="AC759" s="218">
        <v>17480</v>
      </c>
      <c r="AD759" s="219" t="s">
        <v>2624</v>
      </c>
      <c r="AE759" s="219" t="s">
        <v>2624</v>
      </c>
      <c r="AF759" s="219" t="s">
        <v>2624</v>
      </c>
      <c r="AG759" s="219" t="s">
        <v>2624</v>
      </c>
      <c r="AH759" s="219" t="s">
        <v>2624</v>
      </c>
      <c r="AI759" s="219" t="s">
        <v>2624</v>
      </c>
      <c r="AJ759" s="219" t="s">
        <v>2624</v>
      </c>
      <c r="AK759" s="219" t="s">
        <v>2624</v>
      </c>
      <c r="AL759" s="219" t="s">
        <v>2624</v>
      </c>
      <c r="AM759" s="219" t="s">
        <v>2624</v>
      </c>
      <c r="AN759" s="219" t="s">
        <v>2624</v>
      </c>
      <c r="AO759" s="219" t="s">
        <v>2624</v>
      </c>
      <c r="AP759" s="219" t="s">
        <v>2624</v>
      </c>
      <c r="AQ759" s="219" t="s">
        <v>2624</v>
      </c>
      <c r="AR759" s="219" t="s">
        <v>2624</v>
      </c>
      <c r="AS759" s="219" t="s">
        <v>2624</v>
      </c>
      <c r="AT759" s="219" t="s">
        <v>2624</v>
      </c>
      <c r="AU759" s="219" t="s">
        <v>2624</v>
      </c>
    </row>
    <row r="760" spans="2:47" ht="94.5" hidden="1">
      <c r="B760" s="220" t="s">
        <v>4969</v>
      </c>
      <c r="C760" s="221" t="s">
        <v>4970</v>
      </c>
      <c r="D760" s="221" t="s">
        <v>2619</v>
      </c>
      <c r="E760" s="221" t="s">
        <v>2816</v>
      </c>
      <c r="F760" s="221" t="s">
        <v>2636</v>
      </c>
      <c r="G760" s="221" t="s">
        <v>4971</v>
      </c>
      <c r="H760" s="221" t="s">
        <v>2638</v>
      </c>
      <c r="I760" s="221" t="s">
        <v>2623</v>
      </c>
      <c r="J760" s="222">
        <v>17860</v>
      </c>
      <c r="K760" s="222">
        <v>18280</v>
      </c>
      <c r="L760" s="222">
        <v>18660</v>
      </c>
      <c r="M760" s="222">
        <v>19000</v>
      </c>
      <c r="N760" s="222">
        <v>19330</v>
      </c>
      <c r="O760" s="222">
        <v>19660</v>
      </c>
      <c r="P760" s="222">
        <v>19940</v>
      </c>
      <c r="Q760" s="222">
        <v>20200</v>
      </c>
      <c r="R760" s="222">
        <v>20470</v>
      </c>
      <c r="S760" s="222">
        <v>20680</v>
      </c>
      <c r="T760" s="218">
        <v>20950</v>
      </c>
      <c r="U760" s="218">
        <v>21230</v>
      </c>
      <c r="V760" s="218">
        <v>21510</v>
      </c>
      <c r="W760" s="218">
        <v>21770</v>
      </c>
      <c r="X760" s="218">
        <v>22010</v>
      </c>
      <c r="Y760" s="218">
        <v>22290</v>
      </c>
      <c r="Z760" s="218">
        <v>22560</v>
      </c>
      <c r="AA760" s="218">
        <v>22840</v>
      </c>
      <c r="AB760" s="218">
        <v>23120</v>
      </c>
      <c r="AC760" s="218">
        <v>23410</v>
      </c>
      <c r="AD760" s="223" t="s">
        <v>2624</v>
      </c>
      <c r="AE760" s="223" t="s">
        <v>2624</v>
      </c>
      <c r="AF760" s="223" t="s">
        <v>2624</v>
      </c>
      <c r="AG760" s="223" t="s">
        <v>2624</v>
      </c>
      <c r="AH760" s="223" t="s">
        <v>2624</v>
      </c>
      <c r="AI760" s="223" t="s">
        <v>2624</v>
      </c>
      <c r="AJ760" s="223" t="s">
        <v>2624</v>
      </c>
      <c r="AK760" s="223" t="s">
        <v>2624</v>
      </c>
      <c r="AL760" s="223" t="s">
        <v>2624</v>
      </c>
      <c r="AM760" s="223" t="s">
        <v>2624</v>
      </c>
      <c r="AN760" s="223" t="s">
        <v>2624</v>
      </c>
      <c r="AO760" s="223" t="s">
        <v>2624</v>
      </c>
      <c r="AP760" s="223" t="s">
        <v>2624</v>
      </c>
      <c r="AQ760" s="223" t="s">
        <v>2624</v>
      </c>
      <c r="AR760" s="223" t="s">
        <v>2624</v>
      </c>
      <c r="AS760" s="223" t="s">
        <v>2624</v>
      </c>
      <c r="AT760" s="223" t="s">
        <v>2624</v>
      </c>
      <c r="AU760" s="223" t="s">
        <v>2624</v>
      </c>
    </row>
    <row r="761" spans="2:47" ht="94.5" hidden="1">
      <c r="B761" s="215" t="s">
        <v>4972</v>
      </c>
      <c r="C761" s="216" t="s">
        <v>4973</v>
      </c>
      <c r="D761" s="216" t="s">
        <v>2619</v>
      </c>
      <c r="E761" s="216" t="s">
        <v>2816</v>
      </c>
      <c r="F761" s="216" t="s">
        <v>2636</v>
      </c>
      <c r="G761" s="216" t="s">
        <v>4974</v>
      </c>
      <c r="H761" s="216" t="s">
        <v>2638</v>
      </c>
      <c r="I761" s="216" t="s">
        <v>2623</v>
      </c>
      <c r="J761" s="217">
        <v>17870</v>
      </c>
      <c r="K761" s="217">
        <v>18260</v>
      </c>
      <c r="L761" s="217">
        <v>18670</v>
      </c>
      <c r="M761" s="217">
        <v>19020</v>
      </c>
      <c r="N761" s="217">
        <v>19330</v>
      </c>
      <c r="O761" s="217">
        <v>19640</v>
      </c>
      <c r="P761" s="217">
        <v>19940</v>
      </c>
      <c r="Q761" s="217">
        <v>20200</v>
      </c>
      <c r="R761" s="217">
        <v>20450</v>
      </c>
      <c r="S761" s="217">
        <v>20690</v>
      </c>
      <c r="T761" s="218">
        <v>20940</v>
      </c>
      <c r="U761" s="218">
        <v>21190</v>
      </c>
      <c r="V761" s="218">
        <v>21440</v>
      </c>
      <c r="W761" s="218">
        <v>21690</v>
      </c>
      <c r="X761" s="218">
        <v>21930</v>
      </c>
      <c r="Y761" s="218">
        <v>22190</v>
      </c>
      <c r="Z761" s="218">
        <v>22450</v>
      </c>
      <c r="AA761" s="218">
        <v>22710</v>
      </c>
      <c r="AB761" s="218">
        <v>22980</v>
      </c>
      <c r="AC761" s="218">
        <v>23250</v>
      </c>
      <c r="AD761" s="219" t="s">
        <v>2624</v>
      </c>
      <c r="AE761" s="219" t="s">
        <v>2624</v>
      </c>
      <c r="AF761" s="219" t="s">
        <v>2624</v>
      </c>
      <c r="AG761" s="219" t="s">
        <v>2624</v>
      </c>
      <c r="AH761" s="219" t="s">
        <v>2624</v>
      </c>
      <c r="AI761" s="219" t="s">
        <v>2624</v>
      </c>
      <c r="AJ761" s="219" t="s">
        <v>2624</v>
      </c>
      <c r="AK761" s="219" t="s">
        <v>2624</v>
      </c>
      <c r="AL761" s="219" t="s">
        <v>2624</v>
      </c>
      <c r="AM761" s="219" t="s">
        <v>2624</v>
      </c>
      <c r="AN761" s="219" t="s">
        <v>2624</v>
      </c>
      <c r="AO761" s="219" t="s">
        <v>2624</v>
      </c>
      <c r="AP761" s="219" t="s">
        <v>2624</v>
      </c>
      <c r="AQ761" s="219" t="s">
        <v>2624</v>
      </c>
      <c r="AR761" s="219" t="s">
        <v>2624</v>
      </c>
      <c r="AS761" s="219" t="s">
        <v>2624</v>
      </c>
      <c r="AT761" s="219" t="s">
        <v>2624</v>
      </c>
      <c r="AU761" s="219" t="s">
        <v>2624</v>
      </c>
    </row>
    <row r="762" spans="2:47" ht="94.5" hidden="1">
      <c r="B762" s="220" t="s">
        <v>4975</v>
      </c>
      <c r="C762" s="221" t="s">
        <v>4976</v>
      </c>
      <c r="D762" s="221" t="s">
        <v>2619</v>
      </c>
      <c r="E762" s="221" t="s">
        <v>2816</v>
      </c>
      <c r="F762" s="221" t="s">
        <v>2636</v>
      </c>
      <c r="G762" s="221" t="s">
        <v>4977</v>
      </c>
      <c r="H762" s="221" t="s">
        <v>2638</v>
      </c>
      <c r="I762" s="221" t="s">
        <v>2623</v>
      </c>
      <c r="J762" s="222">
        <v>8886</v>
      </c>
      <c r="K762" s="222">
        <v>9755</v>
      </c>
      <c r="L762" s="222">
        <v>9662</v>
      </c>
      <c r="M762" s="222">
        <v>9591</v>
      </c>
      <c r="N762" s="222">
        <v>10270</v>
      </c>
      <c r="O762" s="222">
        <v>11070</v>
      </c>
      <c r="P762" s="222">
        <v>10740</v>
      </c>
      <c r="Q762" s="222">
        <v>10850</v>
      </c>
      <c r="R762" s="222">
        <v>11620</v>
      </c>
      <c r="S762" s="222">
        <v>10710</v>
      </c>
      <c r="T762" s="218">
        <v>11350</v>
      </c>
      <c r="U762" s="218">
        <v>12500</v>
      </c>
      <c r="V762" s="218">
        <v>13420</v>
      </c>
      <c r="W762" s="218">
        <v>14010</v>
      </c>
      <c r="X762" s="218">
        <v>14230</v>
      </c>
      <c r="Y762" s="218">
        <v>14910</v>
      </c>
      <c r="Z762" s="218">
        <v>15630</v>
      </c>
      <c r="AA762" s="218">
        <v>16350</v>
      </c>
      <c r="AB762" s="218">
        <v>17060</v>
      </c>
      <c r="AC762" s="218">
        <v>17740</v>
      </c>
      <c r="AD762" s="223" t="s">
        <v>2624</v>
      </c>
      <c r="AE762" s="223" t="s">
        <v>2624</v>
      </c>
      <c r="AF762" s="223" t="s">
        <v>2624</v>
      </c>
      <c r="AG762" s="223" t="s">
        <v>2624</v>
      </c>
      <c r="AH762" s="223" t="s">
        <v>2624</v>
      </c>
      <c r="AI762" s="223" t="s">
        <v>2624</v>
      </c>
      <c r="AJ762" s="223" t="s">
        <v>2624</v>
      </c>
      <c r="AK762" s="223" t="s">
        <v>2624</v>
      </c>
      <c r="AL762" s="223" t="s">
        <v>2624</v>
      </c>
      <c r="AM762" s="223" t="s">
        <v>2624</v>
      </c>
      <c r="AN762" s="223" t="s">
        <v>2624</v>
      </c>
      <c r="AO762" s="223" t="s">
        <v>2624</v>
      </c>
      <c r="AP762" s="223" t="s">
        <v>2624</v>
      </c>
      <c r="AQ762" s="223" t="s">
        <v>2624</v>
      </c>
      <c r="AR762" s="223" t="s">
        <v>2624</v>
      </c>
      <c r="AS762" s="223" t="s">
        <v>2624</v>
      </c>
      <c r="AT762" s="223" t="s">
        <v>2624</v>
      </c>
      <c r="AU762" s="223" t="s">
        <v>2624</v>
      </c>
    </row>
    <row r="763" spans="2:47" ht="94.5" hidden="1">
      <c r="B763" s="215" t="s">
        <v>4978</v>
      </c>
      <c r="C763" s="216" t="s">
        <v>4979</v>
      </c>
      <c r="D763" s="216" t="s">
        <v>2619</v>
      </c>
      <c r="E763" s="216" t="s">
        <v>2816</v>
      </c>
      <c r="F763" s="216" t="s">
        <v>2636</v>
      </c>
      <c r="G763" s="216" t="s">
        <v>4980</v>
      </c>
      <c r="H763" s="216" t="s">
        <v>2638</v>
      </c>
      <c r="I763" s="216" t="s">
        <v>2623</v>
      </c>
      <c r="J763" s="217">
        <v>8907</v>
      </c>
      <c r="K763" s="217">
        <v>9219</v>
      </c>
      <c r="L763" s="217">
        <v>9846</v>
      </c>
      <c r="M763" s="217">
        <v>9959</v>
      </c>
      <c r="N763" s="217">
        <v>10130</v>
      </c>
      <c r="O763" s="217">
        <v>10450</v>
      </c>
      <c r="P763" s="217">
        <v>10740</v>
      </c>
      <c r="Q763" s="217">
        <v>10880</v>
      </c>
      <c r="R763" s="217">
        <v>10970</v>
      </c>
      <c r="S763" s="217">
        <v>11020</v>
      </c>
      <c r="T763" s="218">
        <v>11150</v>
      </c>
      <c r="U763" s="218">
        <v>11370</v>
      </c>
      <c r="V763" s="218">
        <v>11630</v>
      </c>
      <c r="W763" s="218">
        <v>11940</v>
      </c>
      <c r="X763" s="218">
        <v>12200</v>
      </c>
      <c r="Y763" s="218">
        <v>12500</v>
      </c>
      <c r="Z763" s="218">
        <v>12820</v>
      </c>
      <c r="AA763" s="218">
        <v>13160</v>
      </c>
      <c r="AB763" s="218">
        <v>13490</v>
      </c>
      <c r="AC763" s="218">
        <v>13820</v>
      </c>
      <c r="AD763" s="219" t="s">
        <v>2624</v>
      </c>
      <c r="AE763" s="219" t="s">
        <v>2624</v>
      </c>
      <c r="AF763" s="219" t="s">
        <v>2624</v>
      </c>
      <c r="AG763" s="219" t="s">
        <v>2624</v>
      </c>
      <c r="AH763" s="219" t="s">
        <v>2624</v>
      </c>
      <c r="AI763" s="219" t="s">
        <v>2624</v>
      </c>
      <c r="AJ763" s="219" t="s">
        <v>2624</v>
      </c>
      <c r="AK763" s="219" t="s">
        <v>2624</v>
      </c>
      <c r="AL763" s="219" t="s">
        <v>2624</v>
      </c>
      <c r="AM763" s="219" t="s">
        <v>2624</v>
      </c>
      <c r="AN763" s="219" t="s">
        <v>2624</v>
      </c>
      <c r="AO763" s="219" t="s">
        <v>2624</v>
      </c>
      <c r="AP763" s="219" t="s">
        <v>2624</v>
      </c>
      <c r="AQ763" s="219" t="s">
        <v>2624</v>
      </c>
      <c r="AR763" s="219" t="s">
        <v>2624</v>
      </c>
      <c r="AS763" s="219" t="s">
        <v>2624</v>
      </c>
      <c r="AT763" s="219" t="s">
        <v>2624</v>
      </c>
      <c r="AU763" s="219" t="s">
        <v>2624</v>
      </c>
    </row>
    <row r="764" spans="2:47" ht="94.5" hidden="1">
      <c r="B764" s="220" t="s">
        <v>4981</v>
      </c>
      <c r="C764" s="221" t="s">
        <v>4982</v>
      </c>
      <c r="D764" s="221" t="s">
        <v>2619</v>
      </c>
      <c r="E764" s="221" t="s">
        <v>2816</v>
      </c>
      <c r="F764" s="221" t="s">
        <v>2636</v>
      </c>
      <c r="G764" s="221" t="s">
        <v>4983</v>
      </c>
      <c r="H764" s="221" t="s">
        <v>2638</v>
      </c>
      <c r="I764" s="221" t="s">
        <v>2623</v>
      </c>
      <c r="J764" s="222">
        <v>17520</v>
      </c>
      <c r="K764" s="222">
        <v>17950</v>
      </c>
      <c r="L764" s="222">
        <v>18320</v>
      </c>
      <c r="M764" s="222">
        <v>18640</v>
      </c>
      <c r="N764" s="222">
        <v>18990</v>
      </c>
      <c r="O764" s="222">
        <v>19330</v>
      </c>
      <c r="P764" s="222">
        <v>19580</v>
      </c>
      <c r="Q764" s="222">
        <v>19840</v>
      </c>
      <c r="R764" s="222">
        <v>20130</v>
      </c>
      <c r="S764" s="222">
        <v>20300</v>
      </c>
      <c r="T764" s="218">
        <v>20580</v>
      </c>
      <c r="U764" s="218">
        <v>20890</v>
      </c>
      <c r="V764" s="218">
        <v>21190</v>
      </c>
      <c r="W764" s="218">
        <v>21460</v>
      </c>
      <c r="X764" s="218">
        <v>21700</v>
      </c>
      <c r="Y764" s="218">
        <v>21990</v>
      </c>
      <c r="Z764" s="218">
        <v>22280</v>
      </c>
      <c r="AA764" s="218">
        <v>22570</v>
      </c>
      <c r="AB764" s="218">
        <v>22870</v>
      </c>
      <c r="AC764" s="218">
        <v>23160</v>
      </c>
      <c r="AD764" s="223" t="s">
        <v>2624</v>
      </c>
      <c r="AE764" s="223" t="s">
        <v>2624</v>
      </c>
      <c r="AF764" s="223" t="s">
        <v>2624</v>
      </c>
      <c r="AG764" s="223" t="s">
        <v>2624</v>
      </c>
      <c r="AH764" s="223" t="s">
        <v>2624</v>
      </c>
      <c r="AI764" s="223" t="s">
        <v>2624</v>
      </c>
      <c r="AJ764" s="223" t="s">
        <v>2624</v>
      </c>
      <c r="AK764" s="223" t="s">
        <v>2624</v>
      </c>
      <c r="AL764" s="223" t="s">
        <v>2624</v>
      </c>
      <c r="AM764" s="223" t="s">
        <v>2624</v>
      </c>
      <c r="AN764" s="223" t="s">
        <v>2624</v>
      </c>
      <c r="AO764" s="223" t="s">
        <v>2624</v>
      </c>
      <c r="AP764" s="223" t="s">
        <v>2624</v>
      </c>
      <c r="AQ764" s="223" t="s">
        <v>2624</v>
      </c>
      <c r="AR764" s="223" t="s">
        <v>2624</v>
      </c>
      <c r="AS764" s="223" t="s">
        <v>2624</v>
      </c>
      <c r="AT764" s="223" t="s">
        <v>2624</v>
      </c>
      <c r="AU764" s="223" t="s">
        <v>2624</v>
      </c>
    </row>
    <row r="765" spans="2:47" ht="94.5" hidden="1">
      <c r="B765" s="215" t="s">
        <v>4984</v>
      </c>
      <c r="C765" s="216" t="s">
        <v>4985</v>
      </c>
      <c r="D765" s="216" t="s">
        <v>2619</v>
      </c>
      <c r="E765" s="216" t="s">
        <v>2816</v>
      </c>
      <c r="F765" s="216" t="s">
        <v>2636</v>
      </c>
      <c r="G765" s="216" t="s">
        <v>4986</v>
      </c>
      <c r="H765" s="216" t="s">
        <v>2638</v>
      </c>
      <c r="I765" s="216" t="s">
        <v>2623</v>
      </c>
      <c r="J765" s="217">
        <v>17520</v>
      </c>
      <c r="K765" s="217">
        <v>17910</v>
      </c>
      <c r="L765" s="217">
        <v>18330</v>
      </c>
      <c r="M765" s="217">
        <v>18670</v>
      </c>
      <c r="N765" s="217">
        <v>18970</v>
      </c>
      <c r="O765" s="217">
        <v>19280</v>
      </c>
      <c r="P765" s="217">
        <v>19580</v>
      </c>
      <c r="Q765" s="217">
        <v>19840</v>
      </c>
      <c r="R765" s="217">
        <v>20080</v>
      </c>
      <c r="S765" s="217">
        <v>20320</v>
      </c>
      <c r="T765" s="218">
        <v>20560</v>
      </c>
      <c r="U765" s="218">
        <v>20810</v>
      </c>
      <c r="V765" s="218">
        <v>21060</v>
      </c>
      <c r="W765" s="218">
        <v>21310</v>
      </c>
      <c r="X765" s="218">
        <v>21560</v>
      </c>
      <c r="Y765" s="218">
        <v>21810</v>
      </c>
      <c r="Z765" s="218">
        <v>22080</v>
      </c>
      <c r="AA765" s="218">
        <v>22340</v>
      </c>
      <c r="AB765" s="218">
        <v>22610</v>
      </c>
      <c r="AC765" s="218">
        <v>22880</v>
      </c>
      <c r="AD765" s="219" t="s">
        <v>2624</v>
      </c>
      <c r="AE765" s="219" t="s">
        <v>2624</v>
      </c>
      <c r="AF765" s="219" t="s">
        <v>2624</v>
      </c>
      <c r="AG765" s="219" t="s">
        <v>2624</v>
      </c>
      <c r="AH765" s="219" t="s">
        <v>2624</v>
      </c>
      <c r="AI765" s="219" t="s">
        <v>2624</v>
      </c>
      <c r="AJ765" s="219" t="s">
        <v>2624</v>
      </c>
      <c r="AK765" s="219" t="s">
        <v>2624</v>
      </c>
      <c r="AL765" s="219" t="s">
        <v>2624</v>
      </c>
      <c r="AM765" s="219" t="s">
        <v>2624</v>
      </c>
      <c r="AN765" s="219" t="s">
        <v>2624</v>
      </c>
      <c r="AO765" s="219" t="s">
        <v>2624</v>
      </c>
      <c r="AP765" s="219" t="s">
        <v>2624</v>
      </c>
      <c r="AQ765" s="219" t="s">
        <v>2624</v>
      </c>
      <c r="AR765" s="219" t="s">
        <v>2624</v>
      </c>
      <c r="AS765" s="219" t="s">
        <v>2624</v>
      </c>
      <c r="AT765" s="219" t="s">
        <v>2624</v>
      </c>
      <c r="AU765" s="219" t="s">
        <v>2624</v>
      </c>
    </row>
    <row r="766" spans="2:47" ht="94.5" hidden="1">
      <c r="B766" s="220" t="s">
        <v>4987</v>
      </c>
      <c r="C766" s="221" t="s">
        <v>4988</v>
      </c>
      <c r="D766" s="221" t="s">
        <v>2619</v>
      </c>
      <c r="E766" s="221" t="s">
        <v>2816</v>
      </c>
      <c r="F766" s="221" t="s">
        <v>2636</v>
      </c>
      <c r="G766" s="221" t="s">
        <v>4989</v>
      </c>
      <c r="H766" s="221" t="s">
        <v>2638</v>
      </c>
      <c r="I766" s="221" t="s">
        <v>2623</v>
      </c>
      <c r="J766" s="222">
        <v>4851</v>
      </c>
      <c r="K766" s="222">
        <v>5591</v>
      </c>
      <c r="L766" s="222">
        <v>5420</v>
      </c>
      <c r="M766" s="222">
        <v>5287</v>
      </c>
      <c r="N766" s="222">
        <v>5870</v>
      </c>
      <c r="O766" s="222">
        <v>6608</v>
      </c>
      <c r="P766" s="222">
        <v>6199</v>
      </c>
      <c r="Q766" s="222">
        <v>6248</v>
      </c>
      <c r="R766" s="222">
        <v>6975</v>
      </c>
      <c r="S766" s="222">
        <v>6005</v>
      </c>
      <c r="T766" s="218">
        <v>6580</v>
      </c>
      <c r="U766" s="218">
        <v>7729</v>
      </c>
      <c r="V766" s="218">
        <v>8734</v>
      </c>
      <c r="W766" s="218">
        <v>9367</v>
      </c>
      <c r="X766" s="218">
        <v>9552</v>
      </c>
      <c r="Y766" s="218">
        <v>10340</v>
      </c>
      <c r="Z766" s="218">
        <v>11210</v>
      </c>
      <c r="AA766" s="218">
        <v>12120</v>
      </c>
      <c r="AB766" s="218">
        <v>13040</v>
      </c>
      <c r="AC766" s="218">
        <v>13950</v>
      </c>
      <c r="AD766" s="223" t="s">
        <v>2624</v>
      </c>
      <c r="AE766" s="223" t="s">
        <v>2624</v>
      </c>
      <c r="AF766" s="223" t="s">
        <v>2624</v>
      </c>
      <c r="AG766" s="223" t="s">
        <v>2624</v>
      </c>
      <c r="AH766" s="223" t="s">
        <v>2624</v>
      </c>
      <c r="AI766" s="223" t="s">
        <v>2624</v>
      </c>
      <c r="AJ766" s="223" t="s">
        <v>2624</v>
      </c>
      <c r="AK766" s="223" t="s">
        <v>2624</v>
      </c>
      <c r="AL766" s="223" t="s">
        <v>2624</v>
      </c>
      <c r="AM766" s="223" t="s">
        <v>2624</v>
      </c>
      <c r="AN766" s="223" t="s">
        <v>2624</v>
      </c>
      <c r="AO766" s="223" t="s">
        <v>2624</v>
      </c>
      <c r="AP766" s="223" t="s">
        <v>2624</v>
      </c>
      <c r="AQ766" s="223" t="s">
        <v>2624</v>
      </c>
      <c r="AR766" s="223" t="s">
        <v>2624</v>
      </c>
      <c r="AS766" s="223" t="s">
        <v>2624</v>
      </c>
      <c r="AT766" s="223" t="s">
        <v>2624</v>
      </c>
      <c r="AU766" s="223" t="s">
        <v>2624</v>
      </c>
    </row>
    <row r="767" spans="2:47" ht="94.5" hidden="1">
      <c r="B767" s="215" t="s">
        <v>4990</v>
      </c>
      <c r="C767" s="216" t="s">
        <v>4991</v>
      </c>
      <c r="D767" s="216" t="s">
        <v>2619</v>
      </c>
      <c r="E767" s="216" t="s">
        <v>2816</v>
      </c>
      <c r="F767" s="216" t="s">
        <v>2636</v>
      </c>
      <c r="G767" s="216" t="s">
        <v>4992</v>
      </c>
      <c r="H767" s="216" t="s">
        <v>2638</v>
      </c>
      <c r="I767" s="216" t="s">
        <v>2623</v>
      </c>
      <c r="J767" s="217">
        <v>4869</v>
      </c>
      <c r="K767" s="217">
        <v>5083</v>
      </c>
      <c r="L767" s="217">
        <v>5596</v>
      </c>
      <c r="M767" s="217">
        <v>5632</v>
      </c>
      <c r="N767" s="217">
        <v>5727</v>
      </c>
      <c r="O767" s="217">
        <v>5978</v>
      </c>
      <c r="P767" s="217">
        <v>6199</v>
      </c>
      <c r="Q767" s="217">
        <v>6273</v>
      </c>
      <c r="R767" s="217">
        <v>6310</v>
      </c>
      <c r="S767" s="217">
        <v>6303</v>
      </c>
      <c r="T767" s="218">
        <v>6380</v>
      </c>
      <c r="U767" s="218">
        <v>6542</v>
      </c>
      <c r="V767" s="218">
        <v>6744</v>
      </c>
      <c r="W767" s="218">
        <v>7004</v>
      </c>
      <c r="X767" s="218">
        <v>7217</v>
      </c>
      <c r="Y767" s="218">
        <v>7461</v>
      </c>
      <c r="Z767" s="218">
        <v>7737</v>
      </c>
      <c r="AA767" s="218">
        <v>8031</v>
      </c>
      <c r="AB767" s="218">
        <v>8327</v>
      </c>
      <c r="AC767" s="218">
        <v>8615</v>
      </c>
      <c r="AD767" s="219" t="s">
        <v>2624</v>
      </c>
      <c r="AE767" s="219" t="s">
        <v>2624</v>
      </c>
      <c r="AF767" s="219" t="s">
        <v>2624</v>
      </c>
      <c r="AG767" s="219" t="s">
        <v>2624</v>
      </c>
      <c r="AH767" s="219" t="s">
        <v>2624</v>
      </c>
      <c r="AI767" s="219" t="s">
        <v>2624</v>
      </c>
      <c r="AJ767" s="219" t="s">
        <v>2624</v>
      </c>
      <c r="AK767" s="219" t="s">
        <v>2624</v>
      </c>
      <c r="AL767" s="219" t="s">
        <v>2624</v>
      </c>
      <c r="AM767" s="219" t="s">
        <v>2624</v>
      </c>
      <c r="AN767" s="219" t="s">
        <v>2624</v>
      </c>
      <c r="AO767" s="219" t="s">
        <v>2624</v>
      </c>
      <c r="AP767" s="219" t="s">
        <v>2624</v>
      </c>
      <c r="AQ767" s="219" t="s">
        <v>2624</v>
      </c>
      <c r="AR767" s="219" t="s">
        <v>2624</v>
      </c>
      <c r="AS767" s="219" t="s">
        <v>2624</v>
      </c>
      <c r="AT767" s="219" t="s">
        <v>2624</v>
      </c>
      <c r="AU767" s="219" t="s">
        <v>2624</v>
      </c>
    </row>
    <row r="768" spans="2:47" ht="94.5" hidden="1">
      <c r="B768" s="220" t="s">
        <v>4993</v>
      </c>
      <c r="C768" s="221" t="s">
        <v>4994</v>
      </c>
      <c r="D768" s="221" t="s">
        <v>2619</v>
      </c>
      <c r="E768" s="221" t="s">
        <v>2816</v>
      </c>
      <c r="F768" s="221" t="s">
        <v>2636</v>
      </c>
      <c r="G768" s="221" t="s">
        <v>4995</v>
      </c>
      <c r="H768" s="221" t="s">
        <v>2638</v>
      </c>
      <c r="I768" s="221" t="s">
        <v>2623</v>
      </c>
      <c r="J768" s="222">
        <v>1757</v>
      </c>
      <c r="K768" s="222">
        <v>2119</v>
      </c>
      <c r="L768" s="222">
        <v>2013</v>
      </c>
      <c r="M768" s="222">
        <v>1932</v>
      </c>
      <c r="N768" s="222">
        <v>2218</v>
      </c>
      <c r="O768" s="222">
        <v>2606</v>
      </c>
      <c r="P768" s="222">
        <v>2365</v>
      </c>
      <c r="Q768" s="222">
        <v>2379</v>
      </c>
      <c r="R768" s="222">
        <v>2768</v>
      </c>
      <c r="S768" s="222">
        <v>2230</v>
      </c>
      <c r="T768" s="218">
        <v>2521</v>
      </c>
      <c r="U768" s="218">
        <v>3163</v>
      </c>
      <c r="V768" s="218">
        <v>3785</v>
      </c>
      <c r="W768" s="218">
        <v>4199</v>
      </c>
      <c r="X768" s="218">
        <v>4303</v>
      </c>
      <c r="Y768" s="218">
        <v>4867</v>
      </c>
      <c r="Z768" s="218">
        <v>5539</v>
      </c>
      <c r="AA768" s="218">
        <v>6302</v>
      </c>
      <c r="AB768" s="218">
        <v>7144</v>
      </c>
      <c r="AC768" s="218">
        <v>8041</v>
      </c>
      <c r="AD768" s="223" t="s">
        <v>2624</v>
      </c>
      <c r="AE768" s="223" t="s">
        <v>2624</v>
      </c>
      <c r="AF768" s="223" t="s">
        <v>2624</v>
      </c>
      <c r="AG768" s="223" t="s">
        <v>2624</v>
      </c>
      <c r="AH768" s="223" t="s">
        <v>2624</v>
      </c>
      <c r="AI768" s="223" t="s">
        <v>2624</v>
      </c>
      <c r="AJ768" s="223" t="s">
        <v>2624</v>
      </c>
      <c r="AK768" s="223" t="s">
        <v>2624</v>
      </c>
      <c r="AL768" s="223" t="s">
        <v>2624</v>
      </c>
      <c r="AM768" s="223" t="s">
        <v>2624</v>
      </c>
      <c r="AN768" s="223" t="s">
        <v>2624</v>
      </c>
      <c r="AO768" s="223" t="s">
        <v>2624</v>
      </c>
      <c r="AP768" s="223" t="s">
        <v>2624</v>
      </c>
      <c r="AQ768" s="223" t="s">
        <v>2624</v>
      </c>
      <c r="AR768" s="223" t="s">
        <v>2624</v>
      </c>
      <c r="AS768" s="223" t="s">
        <v>2624</v>
      </c>
      <c r="AT768" s="223" t="s">
        <v>2624</v>
      </c>
      <c r="AU768" s="223" t="s">
        <v>2624</v>
      </c>
    </row>
    <row r="769" spans="2:47" ht="94.5" hidden="1">
      <c r="B769" s="215" t="s">
        <v>4996</v>
      </c>
      <c r="C769" s="216" t="s">
        <v>4997</v>
      </c>
      <c r="D769" s="216" t="s">
        <v>2619</v>
      </c>
      <c r="E769" s="216" t="s">
        <v>2816</v>
      </c>
      <c r="F769" s="216" t="s">
        <v>2636</v>
      </c>
      <c r="G769" s="216" t="s">
        <v>4998</v>
      </c>
      <c r="H769" s="216" t="s">
        <v>2638</v>
      </c>
      <c r="I769" s="216" t="s">
        <v>2623</v>
      </c>
      <c r="J769" s="217">
        <v>1766</v>
      </c>
      <c r="K769" s="217">
        <v>1858</v>
      </c>
      <c r="L769" s="217">
        <v>2104</v>
      </c>
      <c r="M769" s="217">
        <v>2108</v>
      </c>
      <c r="N769" s="217">
        <v>2144</v>
      </c>
      <c r="O769" s="217">
        <v>2261</v>
      </c>
      <c r="P769" s="217">
        <v>2365</v>
      </c>
      <c r="Q769" s="217">
        <v>2392</v>
      </c>
      <c r="R769" s="217">
        <v>2400</v>
      </c>
      <c r="S769" s="217">
        <v>2385</v>
      </c>
      <c r="T769" s="218">
        <v>2414</v>
      </c>
      <c r="U769" s="218">
        <v>2489</v>
      </c>
      <c r="V769" s="218">
        <v>2586</v>
      </c>
      <c r="W769" s="218">
        <v>2715</v>
      </c>
      <c r="X769" s="218">
        <v>2820</v>
      </c>
      <c r="Y769" s="218">
        <v>2943</v>
      </c>
      <c r="Z769" s="218">
        <v>3086</v>
      </c>
      <c r="AA769" s="218">
        <v>3241</v>
      </c>
      <c r="AB769" s="218">
        <v>3401</v>
      </c>
      <c r="AC769" s="218">
        <v>3558</v>
      </c>
      <c r="AD769" s="219" t="s">
        <v>2624</v>
      </c>
      <c r="AE769" s="219" t="s">
        <v>2624</v>
      </c>
      <c r="AF769" s="219" t="s">
        <v>2624</v>
      </c>
      <c r="AG769" s="219" t="s">
        <v>2624</v>
      </c>
      <c r="AH769" s="219" t="s">
        <v>2624</v>
      </c>
      <c r="AI769" s="219" t="s">
        <v>2624</v>
      </c>
      <c r="AJ769" s="219" t="s">
        <v>2624</v>
      </c>
      <c r="AK769" s="219" t="s">
        <v>2624</v>
      </c>
      <c r="AL769" s="219" t="s">
        <v>2624</v>
      </c>
      <c r="AM769" s="219" t="s">
        <v>2624</v>
      </c>
      <c r="AN769" s="219" t="s">
        <v>2624</v>
      </c>
      <c r="AO769" s="219" t="s">
        <v>2624</v>
      </c>
      <c r="AP769" s="219" t="s">
        <v>2624</v>
      </c>
      <c r="AQ769" s="219" t="s">
        <v>2624</v>
      </c>
      <c r="AR769" s="219" t="s">
        <v>2624</v>
      </c>
      <c r="AS769" s="219" t="s">
        <v>2624</v>
      </c>
      <c r="AT769" s="219" t="s">
        <v>2624</v>
      </c>
      <c r="AU769" s="219" t="s">
        <v>2624</v>
      </c>
    </row>
    <row r="770" spans="2:47" ht="126" hidden="1">
      <c r="B770" s="220" t="s">
        <v>4999</v>
      </c>
      <c r="C770" s="221" t="s">
        <v>5000</v>
      </c>
      <c r="D770" s="221" t="s">
        <v>2619</v>
      </c>
      <c r="E770" s="221" t="s">
        <v>2816</v>
      </c>
      <c r="F770" s="221" t="s">
        <v>2620</v>
      </c>
      <c r="G770" s="221" t="s">
        <v>5001</v>
      </c>
      <c r="H770" s="221" t="s">
        <v>2622</v>
      </c>
      <c r="I770" s="221" t="s">
        <v>2623</v>
      </c>
      <c r="J770" s="222">
        <v>74.14</v>
      </c>
      <c r="K770" s="222">
        <v>81.5</v>
      </c>
      <c r="L770" s="222">
        <v>84.47</v>
      </c>
      <c r="M770" s="222">
        <v>83.57</v>
      </c>
      <c r="N770" s="222">
        <v>126.9</v>
      </c>
      <c r="O770" s="222">
        <v>109.6</v>
      </c>
      <c r="P770" s="222">
        <v>118.2</v>
      </c>
      <c r="Q770" s="222">
        <v>187.5</v>
      </c>
      <c r="R770" s="222">
        <v>181</v>
      </c>
      <c r="S770" s="222">
        <v>124.2</v>
      </c>
      <c r="T770" s="218">
        <v>157.69999999999999</v>
      </c>
      <c r="U770" s="218">
        <v>188.9</v>
      </c>
      <c r="V770" s="218">
        <v>227</v>
      </c>
      <c r="W770" s="218">
        <v>243.2</v>
      </c>
      <c r="X770" s="218">
        <v>256.2</v>
      </c>
      <c r="Y770" s="223" t="s">
        <v>2624</v>
      </c>
      <c r="Z770" s="223" t="s">
        <v>2624</v>
      </c>
      <c r="AA770" s="223" t="s">
        <v>2624</v>
      </c>
      <c r="AB770" s="223" t="s">
        <v>2624</v>
      </c>
      <c r="AC770" s="223" t="s">
        <v>2624</v>
      </c>
      <c r="AD770" s="223" t="s">
        <v>2624</v>
      </c>
      <c r="AE770" s="223" t="s">
        <v>2624</v>
      </c>
      <c r="AF770" s="223" t="s">
        <v>2624</v>
      </c>
      <c r="AG770" s="223" t="s">
        <v>2624</v>
      </c>
      <c r="AH770" s="223" t="s">
        <v>2624</v>
      </c>
      <c r="AI770" s="223" t="s">
        <v>2624</v>
      </c>
      <c r="AJ770" s="223" t="s">
        <v>2624</v>
      </c>
      <c r="AK770" s="223" t="s">
        <v>2624</v>
      </c>
      <c r="AL770" s="223" t="s">
        <v>2624</v>
      </c>
      <c r="AM770" s="223" t="s">
        <v>2624</v>
      </c>
      <c r="AN770" s="223" t="s">
        <v>2624</v>
      </c>
      <c r="AO770" s="223" t="s">
        <v>2624</v>
      </c>
      <c r="AP770" s="223" t="s">
        <v>2624</v>
      </c>
      <c r="AQ770" s="223" t="s">
        <v>2624</v>
      </c>
      <c r="AR770" s="223" t="s">
        <v>2624</v>
      </c>
      <c r="AS770" s="223" t="s">
        <v>2624</v>
      </c>
      <c r="AT770" s="223" t="s">
        <v>2624</v>
      </c>
      <c r="AU770" s="223" t="s">
        <v>2624</v>
      </c>
    </row>
    <row r="771" spans="2:47" ht="126" hidden="1">
      <c r="B771" s="215" t="s">
        <v>5002</v>
      </c>
      <c r="C771" s="216" t="s">
        <v>5003</v>
      </c>
      <c r="D771" s="216" t="s">
        <v>2619</v>
      </c>
      <c r="E771" s="216" t="s">
        <v>2816</v>
      </c>
      <c r="F771" s="216" t="s">
        <v>2620</v>
      </c>
      <c r="G771" s="216" t="s">
        <v>5004</v>
      </c>
      <c r="H771" s="216" t="s">
        <v>2622</v>
      </c>
      <c r="I771" s="216" t="s">
        <v>2623</v>
      </c>
      <c r="J771" s="217">
        <v>3775</v>
      </c>
      <c r="K771" s="217">
        <v>4007</v>
      </c>
      <c r="L771" s="217">
        <v>4124</v>
      </c>
      <c r="M771" s="217">
        <v>4138</v>
      </c>
      <c r="N771" s="217">
        <v>5162</v>
      </c>
      <c r="O771" s="217">
        <v>4832</v>
      </c>
      <c r="P771" s="217">
        <v>5057</v>
      </c>
      <c r="Q771" s="217">
        <v>6376</v>
      </c>
      <c r="R771" s="217">
        <v>6312</v>
      </c>
      <c r="S771" s="217">
        <v>5282</v>
      </c>
      <c r="T771" s="218">
        <v>5981</v>
      </c>
      <c r="U771" s="218">
        <v>6562</v>
      </c>
      <c r="V771" s="218">
        <v>7190</v>
      </c>
      <c r="W771" s="218">
        <v>7463</v>
      </c>
      <c r="X771" s="218">
        <v>7685</v>
      </c>
      <c r="Y771" s="219" t="s">
        <v>2624</v>
      </c>
      <c r="Z771" s="219" t="s">
        <v>2624</v>
      </c>
      <c r="AA771" s="219" t="s">
        <v>2624</v>
      </c>
      <c r="AB771" s="219" t="s">
        <v>2624</v>
      </c>
      <c r="AC771" s="219" t="s">
        <v>2624</v>
      </c>
      <c r="AD771" s="219" t="s">
        <v>2624</v>
      </c>
      <c r="AE771" s="219" t="s">
        <v>2624</v>
      </c>
      <c r="AF771" s="219" t="s">
        <v>2624</v>
      </c>
      <c r="AG771" s="219" t="s">
        <v>2624</v>
      </c>
      <c r="AH771" s="219" t="s">
        <v>2624</v>
      </c>
      <c r="AI771" s="219" t="s">
        <v>2624</v>
      </c>
      <c r="AJ771" s="219" t="s">
        <v>2624</v>
      </c>
      <c r="AK771" s="219" t="s">
        <v>2624</v>
      </c>
      <c r="AL771" s="219" t="s">
        <v>2624</v>
      </c>
      <c r="AM771" s="219" t="s">
        <v>2624</v>
      </c>
      <c r="AN771" s="219" t="s">
        <v>2624</v>
      </c>
      <c r="AO771" s="219" t="s">
        <v>2624</v>
      </c>
      <c r="AP771" s="219" t="s">
        <v>2624</v>
      </c>
      <c r="AQ771" s="219" t="s">
        <v>2624</v>
      </c>
      <c r="AR771" s="219" t="s">
        <v>2624</v>
      </c>
      <c r="AS771" s="219" t="s">
        <v>2624</v>
      </c>
      <c r="AT771" s="219" t="s">
        <v>2624</v>
      </c>
      <c r="AU771" s="219" t="s">
        <v>2624</v>
      </c>
    </row>
    <row r="772" spans="2:47" ht="126" hidden="1">
      <c r="B772" s="220" t="s">
        <v>5005</v>
      </c>
      <c r="C772" s="221" t="s">
        <v>5006</v>
      </c>
      <c r="D772" s="221" t="s">
        <v>2619</v>
      </c>
      <c r="E772" s="221" t="s">
        <v>2816</v>
      </c>
      <c r="F772" s="221" t="s">
        <v>2620</v>
      </c>
      <c r="G772" s="221" t="s">
        <v>5007</v>
      </c>
      <c r="H772" s="221" t="s">
        <v>2622</v>
      </c>
      <c r="I772" s="221" t="s">
        <v>2623</v>
      </c>
      <c r="J772" s="222">
        <v>1030</v>
      </c>
      <c r="K772" s="222">
        <v>1110</v>
      </c>
      <c r="L772" s="222">
        <v>1146</v>
      </c>
      <c r="M772" s="222">
        <v>1143</v>
      </c>
      <c r="N772" s="222">
        <v>1561</v>
      </c>
      <c r="O772" s="222">
        <v>1407</v>
      </c>
      <c r="P772" s="222">
        <v>1493</v>
      </c>
      <c r="Q772" s="222">
        <v>2104</v>
      </c>
      <c r="R772" s="222">
        <v>2057</v>
      </c>
      <c r="S772" s="222">
        <v>1564</v>
      </c>
      <c r="T772" s="218">
        <v>1871</v>
      </c>
      <c r="U772" s="218">
        <v>2143</v>
      </c>
      <c r="V772" s="218">
        <v>2457</v>
      </c>
      <c r="W772" s="218">
        <v>2591</v>
      </c>
      <c r="X772" s="218">
        <v>2698</v>
      </c>
      <c r="Y772" s="223" t="s">
        <v>2624</v>
      </c>
      <c r="Z772" s="223" t="s">
        <v>2624</v>
      </c>
      <c r="AA772" s="223" t="s">
        <v>2624</v>
      </c>
      <c r="AB772" s="223" t="s">
        <v>2624</v>
      </c>
      <c r="AC772" s="223" t="s">
        <v>2624</v>
      </c>
      <c r="AD772" s="223" t="s">
        <v>2624</v>
      </c>
      <c r="AE772" s="223" t="s">
        <v>2624</v>
      </c>
      <c r="AF772" s="223" t="s">
        <v>2624</v>
      </c>
      <c r="AG772" s="223" t="s">
        <v>2624</v>
      </c>
      <c r="AH772" s="223" t="s">
        <v>2624</v>
      </c>
      <c r="AI772" s="223" t="s">
        <v>2624</v>
      </c>
      <c r="AJ772" s="223" t="s">
        <v>2624</v>
      </c>
      <c r="AK772" s="223" t="s">
        <v>2624</v>
      </c>
      <c r="AL772" s="223" t="s">
        <v>2624</v>
      </c>
      <c r="AM772" s="223" t="s">
        <v>2624</v>
      </c>
      <c r="AN772" s="223" t="s">
        <v>2624</v>
      </c>
      <c r="AO772" s="223" t="s">
        <v>2624</v>
      </c>
      <c r="AP772" s="223" t="s">
        <v>2624</v>
      </c>
      <c r="AQ772" s="223" t="s">
        <v>2624</v>
      </c>
      <c r="AR772" s="223" t="s">
        <v>2624</v>
      </c>
      <c r="AS772" s="223" t="s">
        <v>2624</v>
      </c>
      <c r="AT772" s="223" t="s">
        <v>2624</v>
      </c>
      <c r="AU772" s="223" t="s">
        <v>2624</v>
      </c>
    </row>
    <row r="773" spans="2:47" ht="126" hidden="1">
      <c r="B773" s="215" t="s">
        <v>5008</v>
      </c>
      <c r="C773" s="216" t="s">
        <v>5009</v>
      </c>
      <c r="D773" s="216" t="s">
        <v>2619</v>
      </c>
      <c r="E773" s="216" t="s">
        <v>2816</v>
      </c>
      <c r="F773" s="216" t="s">
        <v>2620</v>
      </c>
      <c r="G773" s="216" t="s">
        <v>5010</v>
      </c>
      <c r="H773" s="216" t="s">
        <v>2622</v>
      </c>
      <c r="I773" s="216" t="s">
        <v>2623</v>
      </c>
      <c r="J773" s="217">
        <v>303.8</v>
      </c>
      <c r="K773" s="217">
        <v>330.1</v>
      </c>
      <c r="L773" s="217">
        <v>341.4</v>
      </c>
      <c r="M773" s="217">
        <v>339.3</v>
      </c>
      <c r="N773" s="217">
        <v>486.2</v>
      </c>
      <c r="O773" s="217">
        <v>429.5</v>
      </c>
      <c r="P773" s="217">
        <v>459.1</v>
      </c>
      <c r="Q773" s="217">
        <v>686.5</v>
      </c>
      <c r="R773" s="217">
        <v>666.7</v>
      </c>
      <c r="S773" s="217">
        <v>481.7</v>
      </c>
      <c r="T773" s="218">
        <v>593</v>
      </c>
      <c r="U773" s="218">
        <v>695.3</v>
      </c>
      <c r="V773" s="218">
        <v>817.6</v>
      </c>
      <c r="W773" s="218">
        <v>869.5</v>
      </c>
      <c r="X773" s="218">
        <v>911.1</v>
      </c>
      <c r="Y773" s="219" t="s">
        <v>2624</v>
      </c>
      <c r="Z773" s="219" t="s">
        <v>2624</v>
      </c>
      <c r="AA773" s="219" t="s">
        <v>2624</v>
      </c>
      <c r="AB773" s="219" t="s">
        <v>2624</v>
      </c>
      <c r="AC773" s="219" t="s">
        <v>2624</v>
      </c>
      <c r="AD773" s="219" t="s">
        <v>2624</v>
      </c>
      <c r="AE773" s="219" t="s">
        <v>2624</v>
      </c>
      <c r="AF773" s="219" t="s">
        <v>2624</v>
      </c>
      <c r="AG773" s="219" t="s">
        <v>2624</v>
      </c>
      <c r="AH773" s="219" t="s">
        <v>2624</v>
      </c>
      <c r="AI773" s="219" t="s">
        <v>2624</v>
      </c>
      <c r="AJ773" s="219" t="s">
        <v>2624</v>
      </c>
      <c r="AK773" s="219" t="s">
        <v>2624</v>
      </c>
      <c r="AL773" s="219" t="s">
        <v>2624</v>
      </c>
      <c r="AM773" s="219" t="s">
        <v>2624</v>
      </c>
      <c r="AN773" s="219" t="s">
        <v>2624</v>
      </c>
      <c r="AO773" s="219" t="s">
        <v>2624</v>
      </c>
      <c r="AP773" s="219" t="s">
        <v>2624</v>
      </c>
      <c r="AQ773" s="219" t="s">
        <v>2624</v>
      </c>
      <c r="AR773" s="219" t="s">
        <v>2624</v>
      </c>
      <c r="AS773" s="219" t="s">
        <v>2624</v>
      </c>
      <c r="AT773" s="219" t="s">
        <v>2624</v>
      </c>
      <c r="AU773" s="219" t="s">
        <v>2624</v>
      </c>
    </row>
    <row r="774" spans="2:47" ht="42" hidden="1">
      <c r="B774" s="220" t="s">
        <v>5011</v>
      </c>
      <c r="C774" s="221" t="s">
        <v>5012</v>
      </c>
      <c r="D774" s="221" t="s">
        <v>2834</v>
      </c>
      <c r="E774" s="221" t="s">
        <v>2784</v>
      </c>
      <c r="F774" s="221" t="s">
        <v>3145</v>
      </c>
      <c r="G774" s="221" t="s">
        <v>5013</v>
      </c>
      <c r="H774" s="221" t="s">
        <v>2619</v>
      </c>
      <c r="I774" s="221" t="s">
        <v>2623</v>
      </c>
      <c r="J774" s="222">
        <v>0</v>
      </c>
      <c r="K774" s="222">
        <v>1.85</v>
      </c>
      <c r="L774" s="222">
        <v>0.5</v>
      </c>
      <c r="M774" s="222">
        <v>0.25</v>
      </c>
      <c r="N774" s="222">
        <v>0.5</v>
      </c>
      <c r="O774" s="222">
        <v>0.25</v>
      </c>
      <c r="P774" s="222">
        <v>0.25</v>
      </c>
      <c r="Q774" s="222">
        <v>0.25</v>
      </c>
      <c r="R774" s="222">
        <v>0.25</v>
      </c>
      <c r="S774" s="222">
        <v>0</v>
      </c>
      <c r="T774" s="218">
        <v>12</v>
      </c>
      <c r="U774" s="218">
        <v>10</v>
      </c>
      <c r="V774" s="218">
        <v>7</v>
      </c>
      <c r="W774" s="218">
        <v>3.5</v>
      </c>
      <c r="X774" s="218">
        <v>3.5</v>
      </c>
      <c r="Y774" s="223" t="s">
        <v>2624</v>
      </c>
      <c r="Z774" s="223" t="s">
        <v>2624</v>
      </c>
      <c r="AA774" s="223" t="s">
        <v>2624</v>
      </c>
      <c r="AB774" s="223" t="s">
        <v>2624</v>
      </c>
      <c r="AC774" s="223" t="s">
        <v>2624</v>
      </c>
      <c r="AD774" s="223" t="s">
        <v>2624</v>
      </c>
      <c r="AE774" s="223" t="s">
        <v>2624</v>
      </c>
      <c r="AF774" s="223" t="s">
        <v>2624</v>
      </c>
      <c r="AG774" s="223" t="s">
        <v>2624</v>
      </c>
      <c r="AH774" s="223" t="s">
        <v>2624</v>
      </c>
      <c r="AI774" s="223" t="s">
        <v>2624</v>
      </c>
      <c r="AJ774" s="223" t="s">
        <v>2624</v>
      </c>
      <c r="AK774" s="223" t="s">
        <v>2624</v>
      </c>
      <c r="AL774" s="223" t="s">
        <v>2624</v>
      </c>
      <c r="AM774" s="223" t="s">
        <v>2624</v>
      </c>
      <c r="AN774" s="223" t="s">
        <v>2624</v>
      </c>
      <c r="AO774" s="223" t="s">
        <v>2624</v>
      </c>
      <c r="AP774" s="223" t="s">
        <v>2624</v>
      </c>
      <c r="AQ774" s="223" t="s">
        <v>2624</v>
      </c>
      <c r="AR774" s="223" t="s">
        <v>2624</v>
      </c>
      <c r="AS774" s="223" t="s">
        <v>2624</v>
      </c>
      <c r="AT774" s="223" t="s">
        <v>2624</v>
      </c>
      <c r="AU774" s="223" t="s">
        <v>2624</v>
      </c>
    </row>
    <row r="775" spans="2:47" ht="52.5" hidden="1">
      <c r="B775" s="215" t="s">
        <v>5014</v>
      </c>
      <c r="C775" s="216" t="s">
        <v>5015</v>
      </c>
      <c r="D775" s="216" t="s">
        <v>2619</v>
      </c>
      <c r="E775" s="216" t="s">
        <v>2619</v>
      </c>
      <c r="F775" s="216" t="s">
        <v>3008</v>
      </c>
      <c r="G775" s="216" t="s">
        <v>5016</v>
      </c>
      <c r="H775" s="216" t="s">
        <v>2619</v>
      </c>
      <c r="I775" s="216" t="s">
        <v>2623</v>
      </c>
      <c r="J775" s="219">
        <v>171.02500000000001</v>
      </c>
      <c r="K775" s="219">
        <v>147.57900000000001</v>
      </c>
      <c r="L775" s="219">
        <v>83.323999999999998</v>
      </c>
      <c r="M775" s="219">
        <v>71.238</v>
      </c>
      <c r="N775" s="217">
        <v>84.1</v>
      </c>
      <c r="O775" s="217">
        <v>105.3</v>
      </c>
      <c r="P775" s="217">
        <v>100.1</v>
      </c>
      <c r="Q775" s="217">
        <v>66.599999999999994</v>
      </c>
      <c r="R775" s="217">
        <v>104.9</v>
      </c>
      <c r="S775" s="217">
        <v>162.4</v>
      </c>
      <c r="T775" s="218">
        <v>138.69999999999999</v>
      </c>
      <c r="U775" s="218">
        <v>121.6</v>
      </c>
      <c r="V775" s="218">
        <v>109.1</v>
      </c>
      <c r="W775" s="218">
        <v>101.1</v>
      </c>
      <c r="X775" s="218">
        <v>96</v>
      </c>
      <c r="Y775" s="218">
        <v>94.4</v>
      </c>
      <c r="Z775" s="218">
        <v>92.5</v>
      </c>
      <c r="AA775" s="218">
        <v>90.3</v>
      </c>
      <c r="AB775" s="218">
        <v>88.2</v>
      </c>
      <c r="AC775" s="218">
        <v>85.9</v>
      </c>
      <c r="AD775" s="219" t="s">
        <v>2624</v>
      </c>
      <c r="AE775" s="219" t="s">
        <v>2624</v>
      </c>
      <c r="AF775" s="219" t="s">
        <v>2624</v>
      </c>
      <c r="AG775" s="219" t="s">
        <v>2624</v>
      </c>
      <c r="AH775" s="219" t="s">
        <v>2624</v>
      </c>
      <c r="AI775" s="219" t="s">
        <v>2624</v>
      </c>
      <c r="AJ775" s="219" t="s">
        <v>2624</v>
      </c>
      <c r="AK775" s="219" t="s">
        <v>2624</v>
      </c>
      <c r="AL775" s="219" t="s">
        <v>2624</v>
      </c>
      <c r="AM775" s="219" t="s">
        <v>2624</v>
      </c>
      <c r="AN775" s="219" t="s">
        <v>2624</v>
      </c>
      <c r="AO775" s="219" t="s">
        <v>2624</v>
      </c>
      <c r="AP775" s="219" t="s">
        <v>2624</v>
      </c>
      <c r="AQ775" s="219" t="s">
        <v>2624</v>
      </c>
      <c r="AR775" s="219" t="s">
        <v>2624</v>
      </c>
      <c r="AS775" s="219" t="s">
        <v>2624</v>
      </c>
      <c r="AT775" s="219" t="s">
        <v>2624</v>
      </c>
      <c r="AU775" s="219" t="s">
        <v>2624</v>
      </c>
    </row>
    <row r="776" spans="2:47" ht="52.5" hidden="1">
      <c r="B776" s="220" t="s">
        <v>5017</v>
      </c>
      <c r="C776" s="221" t="s">
        <v>5018</v>
      </c>
      <c r="D776" s="221" t="s">
        <v>2619</v>
      </c>
      <c r="E776" s="221" t="s">
        <v>2619</v>
      </c>
      <c r="F776" s="221" t="s">
        <v>3008</v>
      </c>
      <c r="G776" s="221" t="s">
        <v>5019</v>
      </c>
      <c r="H776" s="221" t="s">
        <v>2619</v>
      </c>
      <c r="I776" s="221" t="s">
        <v>2623</v>
      </c>
      <c r="J776" s="223">
        <v>119196.145</v>
      </c>
      <c r="K776" s="223">
        <v>104165.35799999999</v>
      </c>
      <c r="L776" s="223">
        <v>59227.982000000004</v>
      </c>
      <c r="M776" s="223">
        <v>51128.906000000003</v>
      </c>
      <c r="N776" s="222">
        <v>61518</v>
      </c>
      <c r="O776" s="222">
        <v>78190.399999999994</v>
      </c>
      <c r="P776" s="222">
        <v>74619.8</v>
      </c>
      <c r="Q776" s="222">
        <v>49925.2</v>
      </c>
      <c r="R776" s="222">
        <v>80584.2</v>
      </c>
      <c r="S776" s="222">
        <v>131181.20000000001</v>
      </c>
      <c r="T776" s="218">
        <v>114780.2</v>
      </c>
      <c r="U776" s="218">
        <v>101293.7</v>
      </c>
      <c r="V776" s="218">
        <v>91822.9</v>
      </c>
      <c r="W776" s="218">
        <v>86049.600000000006</v>
      </c>
      <c r="X776" s="218">
        <v>82844.100000000006</v>
      </c>
      <c r="Y776" s="218">
        <v>83019.100000000006</v>
      </c>
      <c r="Z776" s="218">
        <v>82899</v>
      </c>
      <c r="AA776" s="218">
        <v>82567.5</v>
      </c>
      <c r="AB776" s="218">
        <v>82177.100000000006</v>
      </c>
      <c r="AC776" s="218">
        <v>81718.8</v>
      </c>
      <c r="AD776" s="223" t="s">
        <v>2624</v>
      </c>
      <c r="AE776" s="223" t="s">
        <v>2624</v>
      </c>
      <c r="AF776" s="223" t="s">
        <v>2624</v>
      </c>
      <c r="AG776" s="223" t="s">
        <v>2624</v>
      </c>
      <c r="AH776" s="223" t="s">
        <v>2624</v>
      </c>
      <c r="AI776" s="223" t="s">
        <v>2624</v>
      </c>
      <c r="AJ776" s="223" t="s">
        <v>2624</v>
      </c>
      <c r="AK776" s="223" t="s">
        <v>2624</v>
      </c>
      <c r="AL776" s="223" t="s">
        <v>2624</v>
      </c>
      <c r="AM776" s="223" t="s">
        <v>2624</v>
      </c>
      <c r="AN776" s="223" t="s">
        <v>2624</v>
      </c>
      <c r="AO776" s="223" t="s">
        <v>2624</v>
      </c>
      <c r="AP776" s="223" t="s">
        <v>2624</v>
      </c>
      <c r="AQ776" s="223" t="s">
        <v>2624</v>
      </c>
      <c r="AR776" s="223" t="s">
        <v>2624</v>
      </c>
      <c r="AS776" s="223" t="s">
        <v>2624</v>
      </c>
      <c r="AT776" s="223" t="s">
        <v>2624</v>
      </c>
      <c r="AU776" s="223" t="s">
        <v>2624</v>
      </c>
    </row>
    <row r="777" spans="2:47" ht="42" hidden="1">
      <c r="B777" s="215" t="s">
        <v>5020</v>
      </c>
      <c r="C777" s="216" t="s">
        <v>5021</v>
      </c>
      <c r="D777" s="216" t="s">
        <v>2619</v>
      </c>
      <c r="E777" s="216" t="s">
        <v>2619</v>
      </c>
      <c r="F777" s="216" t="s">
        <v>3090</v>
      </c>
      <c r="G777" s="216" t="s">
        <v>5022</v>
      </c>
      <c r="H777" s="216" t="s">
        <v>2619</v>
      </c>
      <c r="I777" s="216" t="s">
        <v>2623</v>
      </c>
      <c r="J777" s="219">
        <v>108.857</v>
      </c>
      <c r="K777" s="219">
        <v>98.938000000000002</v>
      </c>
      <c r="L777" s="219">
        <v>52.37</v>
      </c>
      <c r="M777" s="219">
        <v>44.048000000000002</v>
      </c>
      <c r="N777" s="217">
        <v>54.4</v>
      </c>
      <c r="O777" s="217">
        <v>71.099999999999994</v>
      </c>
      <c r="P777" s="217">
        <v>64</v>
      </c>
      <c r="Q777" s="217">
        <v>42.3</v>
      </c>
      <c r="R777" s="217">
        <v>70.400000000000006</v>
      </c>
      <c r="S777" s="217">
        <v>101.1</v>
      </c>
      <c r="T777" s="218">
        <v>89.9</v>
      </c>
      <c r="U777" s="218">
        <v>84.8</v>
      </c>
      <c r="V777" s="218">
        <v>80.8</v>
      </c>
      <c r="W777" s="218">
        <v>76.8</v>
      </c>
      <c r="X777" s="218">
        <v>72.8</v>
      </c>
      <c r="Y777" s="218">
        <v>74.2</v>
      </c>
      <c r="Z777" s="218">
        <v>75.5</v>
      </c>
      <c r="AA777" s="218">
        <v>76.900000000000006</v>
      </c>
      <c r="AB777" s="218">
        <v>78.3</v>
      </c>
      <c r="AC777" s="218">
        <v>79.7</v>
      </c>
      <c r="AD777" s="219" t="s">
        <v>2624</v>
      </c>
      <c r="AE777" s="219" t="s">
        <v>2624</v>
      </c>
      <c r="AF777" s="219" t="s">
        <v>2624</v>
      </c>
      <c r="AG777" s="219" t="s">
        <v>2624</v>
      </c>
      <c r="AH777" s="219" t="s">
        <v>2624</v>
      </c>
      <c r="AI777" s="219" t="s">
        <v>2624</v>
      </c>
      <c r="AJ777" s="219" t="s">
        <v>2624</v>
      </c>
      <c r="AK777" s="219" t="s">
        <v>2624</v>
      </c>
      <c r="AL777" s="219" t="s">
        <v>2624</v>
      </c>
      <c r="AM777" s="219" t="s">
        <v>2624</v>
      </c>
      <c r="AN777" s="219" t="s">
        <v>2624</v>
      </c>
      <c r="AO777" s="219" t="s">
        <v>2624</v>
      </c>
      <c r="AP777" s="219" t="s">
        <v>2624</v>
      </c>
      <c r="AQ777" s="219" t="s">
        <v>2624</v>
      </c>
      <c r="AR777" s="219" t="s">
        <v>2624</v>
      </c>
      <c r="AS777" s="219" t="s">
        <v>2624</v>
      </c>
      <c r="AT777" s="219" t="s">
        <v>2624</v>
      </c>
      <c r="AU777" s="219" t="s">
        <v>2624</v>
      </c>
    </row>
    <row r="778" spans="2:47" ht="52.5" hidden="1">
      <c r="B778" s="220" t="s">
        <v>5023</v>
      </c>
      <c r="C778" s="221" t="s">
        <v>5024</v>
      </c>
      <c r="D778" s="221" t="s">
        <v>2619</v>
      </c>
      <c r="E778" s="221" t="s">
        <v>2619</v>
      </c>
      <c r="F778" s="221" t="s">
        <v>3008</v>
      </c>
      <c r="G778" s="221" t="s">
        <v>5025</v>
      </c>
      <c r="H778" s="221" t="s">
        <v>2619</v>
      </c>
      <c r="I778" s="221" t="s">
        <v>2623</v>
      </c>
      <c r="J778" s="223">
        <v>95361.038</v>
      </c>
      <c r="K778" s="223">
        <v>82287.62</v>
      </c>
      <c r="L778" s="223">
        <v>46460.097000000002</v>
      </c>
      <c r="M778" s="223">
        <v>39721.256000000001</v>
      </c>
      <c r="N778" s="222">
        <v>46880.5</v>
      </c>
      <c r="O778" s="222">
        <v>58718.400000000001</v>
      </c>
      <c r="P778" s="222">
        <v>55821.9</v>
      </c>
      <c r="Q778" s="222">
        <v>37148</v>
      </c>
      <c r="R778" s="222">
        <v>58497.9</v>
      </c>
      <c r="S778" s="222">
        <v>90538.4</v>
      </c>
      <c r="T778" s="218">
        <v>77342.399999999994</v>
      </c>
      <c r="U778" s="218">
        <v>67826.899999999994</v>
      </c>
      <c r="V778" s="218">
        <v>60850.400000000001</v>
      </c>
      <c r="W778" s="218">
        <v>56359.199999999997</v>
      </c>
      <c r="X778" s="218">
        <v>53546.8</v>
      </c>
      <c r="Y778" s="218">
        <v>52638.7</v>
      </c>
      <c r="Z778" s="218">
        <v>51557.9</v>
      </c>
      <c r="AA778" s="218">
        <v>50369.8</v>
      </c>
      <c r="AB778" s="218">
        <v>49151.9</v>
      </c>
      <c r="AC778" s="218">
        <v>47921.2</v>
      </c>
      <c r="AD778" s="223" t="s">
        <v>2624</v>
      </c>
      <c r="AE778" s="223" t="s">
        <v>2624</v>
      </c>
      <c r="AF778" s="223" t="s">
        <v>2624</v>
      </c>
      <c r="AG778" s="223" t="s">
        <v>2624</v>
      </c>
      <c r="AH778" s="223" t="s">
        <v>2624</v>
      </c>
      <c r="AI778" s="223" t="s">
        <v>2624</v>
      </c>
      <c r="AJ778" s="223" t="s">
        <v>2624</v>
      </c>
      <c r="AK778" s="223" t="s">
        <v>2624</v>
      </c>
      <c r="AL778" s="223" t="s">
        <v>2624</v>
      </c>
      <c r="AM778" s="223" t="s">
        <v>2624</v>
      </c>
      <c r="AN778" s="223" t="s">
        <v>2624</v>
      </c>
      <c r="AO778" s="223" t="s">
        <v>2624</v>
      </c>
      <c r="AP778" s="223" t="s">
        <v>2624</v>
      </c>
      <c r="AQ778" s="223" t="s">
        <v>2624</v>
      </c>
      <c r="AR778" s="223" t="s">
        <v>2624</v>
      </c>
      <c r="AS778" s="223" t="s">
        <v>2624</v>
      </c>
      <c r="AT778" s="223" t="s">
        <v>2624</v>
      </c>
      <c r="AU778" s="223" t="s">
        <v>2624</v>
      </c>
    </row>
    <row r="779" spans="2:47" ht="52.5" hidden="1">
      <c r="B779" s="215" t="s">
        <v>5026</v>
      </c>
      <c r="C779" s="216" t="s">
        <v>5027</v>
      </c>
      <c r="D779" s="216" t="s">
        <v>2619</v>
      </c>
      <c r="E779" s="216" t="s">
        <v>2619</v>
      </c>
      <c r="F779" s="216" t="s">
        <v>3008</v>
      </c>
      <c r="G779" s="216" t="s">
        <v>5028</v>
      </c>
      <c r="H779" s="216" t="s">
        <v>2619</v>
      </c>
      <c r="I779" s="216" t="s">
        <v>2623</v>
      </c>
      <c r="J779" s="219">
        <v>183.26</v>
      </c>
      <c r="K779" s="217">
        <v>159.5</v>
      </c>
      <c r="L779" s="217">
        <v>90.1</v>
      </c>
      <c r="M779" s="217">
        <v>73.7</v>
      </c>
      <c r="N779" s="217">
        <v>90.8</v>
      </c>
      <c r="O779" s="217">
        <v>113.4</v>
      </c>
      <c r="P779" s="217">
        <v>109.3</v>
      </c>
      <c r="Q779" s="217">
        <v>73.5</v>
      </c>
      <c r="R779" s="217">
        <v>113.4</v>
      </c>
      <c r="S779" s="217">
        <v>175.3</v>
      </c>
      <c r="T779" s="218">
        <v>149.19999999999999</v>
      </c>
      <c r="U779" s="218">
        <v>130.9</v>
      </c>
      <c r="V779" s="218">
        <v>117.4</v>
      </c>
      <c r="W779" s="218">
        <v>108.7</v>
      </c>
      <c r="X779" s="218">
        <v>103.3</v>
      </c>
      <c r="Y779" s="219" t="s">
        <v>2624</v>
      </c>
      <c r="Z779" s="219" t="s">
        <v>2624</v>
      </c>
      <c r="AA779" s="219" t="s">
        <v>2624</v>
      </c>
      <c r="AB779" s="219" t="s">
        <v>2624</v>
      </c>
      <c r="AC779" s="219" t="s">
        <v>2624</v>
      </c>
      <c r="AD779" s="219" t="s">
        <v>2624</v>
      </c>
      <c r="AE779" s="219" t="s">
        <v>2624</v>
      </c>
      <c r="AF779" s="219" t="s">
        <v>2624</v>
      </c>
      <c r="AG779" s="219" t="s">
        <v>2624</v>
      </c>
      <c r="AH779" s="219" t="s">
        <v>2624</v>
      </c>
      <c r="AI779" s="219" t="s">
        <v>2624</v>
      </c>
      <c r="AJ779" s="219" t="s">
        <v>2624</v>
      </c>
      <c r="AK779" s="219" t="s">
        <v>2624</v>
      </c>
      <c r="AL779" s="219" t="s">
        <v>2624</v>
      </c>
      <c r="AM779" s="219" t="s">
        <v>2624</v>
      </c>
      <c r="AN779" s="219" t="s">
        <v>2624</v>
      </c>
      <c r="AO779" s="219" t="s">
        <v>2624</v>
      </c>
      <c r="AP779" s="219" t="s">
        <v>2624</v>
      </c>
      <c r="AQ779" s="219" t="s">
        <v>2624</v>
      </c>
      <c r="AR779" s="219" t="s">
        <v>2624</v>
      </c>
      <c r="AS779" s="219" t="s">
        <v>2624</v>
      </c>
      <c r="AT779" s="219" t="s">
        <v>2624</v>
      </c>
      <c r="AU779" s="219" t="s">
        <v>2624</v>
      </c>
    </row>
    <row r="780" spans="2:47" ht="52.5" hidden="1">
      <c r="B780" s="220" t="s">
        <v>5029</v>
      </c>
      <c r="C780" s="221" t="s">
        <v>5030</v>
      </c>
      <c r="D780" s="221" t="s">
        <v>2619</v>
      </c>
      <c r="E780" s="221" t="s">
        <v>2619</v>
      </c>
      <c r="F780" s="221" t="s">
        <v>3008</v>
      </c>
      <c r="G780" s="221" t="s">
        <v>5031</v>
      </c>
      <c r="H780" s="221" t="s">
        <v>2619</v>
      </c>
      <c r="I780" s="221" t="s">
        <v>2623</v>
      </c>
      <c r="J780" s="223">
        <v>115445.83</v>
      </c>
      <c r="K780" s="222">
        <v>101762.3</v>
      </c>
      <c r="L780" s="222">
        <v>57881.2</v>
      </c>
      <c r="M780" s="222">
        <v>47824.6</v>
      </c>
      <c r="N780" s="222">
        <v>60074.1</v>
      </c>
      <c r="O780" s="222">
        <v>76078.100000000006</v>
      </c>
      <c r="P780" s="222">
        <v>73624.399999999994</v>
      </c>
      <c r="Q780" s="222">
        <v>49765.9</v>
      </c>
      <c r="R780" s="222">
        <v>78710.100000000006</v>
      </c>
      <c r="S780" s="222">
        <v>128017.2</v>
      </c>
      <c r="T780" s="218">
        <v>111596.6</v>
      </c>
      <c r="U780" s="218">
        <v>98494.7</v>
      </c>
      <c r="V780" s="218">
        <v>89287.8</v>
      </c>
      <c r="W780" s="218">
        <v>83674.3</v>
      </c>
      <c r="X780" s="218">
        <v>80557.399999999994</v>
      </c>
      <c r="Y780" s="223" t="s">
        <v>2624</v>
      </c>
      <c r="Z780" s="223" t="s">
        <v>2624</v>
      </c>
      <c r="AA780" s="223" t="s">
        <v>2624</v>
      </c>
      <c r="AB780" s="223" t="s">
        <v>2624</v>
      </c>
      <c r="AC780" s="223" t="s">
        <v>2624</v>
      </c>
      <c r="AD780" s="223" t="s">
        <v>2624</v>
      </c>
      <c r="AE780" s="223" t="s">
        <v>2624</v>
      </c>
      <c r="AF780" s="223" t="s">
        <v>2624</v>
      </c>
      <c r="AG780" s="223" t="s">
        <v>2624</v>
      </c>
      <c r="AH780" s="223" t="s">
        <v>2624</v>
      </c>
      <c r="AI780" s="223" t="s">
        <v>2624</v>
      </c>
      <c r="AJ780" s="223" t="s">
        <v>2624</v>
      </c>
      <c r="AK780" s="223" t="s">
        <v>2624</v>
      </c>
      <c r="AL780" s="223" t="s">
        <v>2624</v>
      </c>
      <c r="AM780" s="223" t="s">
        <v>2624</v>
      </c>
      <c r="AN780" s="223" t="s">
        <v>2624</v>
      </c>
      <c r="AO780" s="223" t="s">
        <v>2624</v>
      </c>
      <c r="AP780" s="223" t="s">
        <v>2624</v>
      </c>
      <c r="AQ780" s="223" t="s">
        <v>2624</v>
      </c>
      <c r="AR780" s="223" t="s">
        <v>2624</v>
      </c>
      <c r="AS780" s="223" t="s">
        <v>2624</v>
      </c>
      <c r="AT780" s="223" t="s">
        <v>2624</v>
      </c>
      <c r="AU780" s="223" t="s">
        <v>2624</v>
      </c>
    </row>
    <row r="781" spans="2:47" ht="42" hidden="1">
      <c r="B781" s="215" t="s">
        <v>5032</v>
      </c>
      <c r="C781" s="216" t="s">
        <v>5033</v>
      </c>
      <c r="D781" s="216" t="s">
        <v>2619</v>
      </c>
      <c r="E781" s="216" t="s">
        <v>2619</v>
      </c>
      <c r="F781" s="216" t="s">
        <v>3090</v>
      </c>
      <c r="G781" s="216" t="s">
        <v>5034</v>
      </c>
      <c r="H781" s="216" t="s">
        <v>2619</v>
      </c>
      <c r="I781" s="216" t="s">
        <v>2623</v>
      </c>
      <c r="J781" s="219">
        <v>105.432</v>
      </c>
      <c r="K781" s="217">
        <v>96.7</v>
      </c>
      <c r="L781" s="217">
        <v>51.2</v>
      </c>
      <c r="M781" s="217">
        <v>41.2</v>
      </c>
      <c r="N781" s="217">
        <v>53.1</v>
      </c>
      <c r="O781" s="217">
        <v>69.2</v>
      </c>
      <c r="P781" s="217">
        <v>63.2</v>
      </c>
      <c r="Q781" s="217">
        <v>42.2</v>
      </c>
      <c r="R781" s="217">
        <v>68.8</v>
      </c>
      <c r="S781" s="217">
        <v>98.6</v>
      </c>
      <c r="T781" s="218">
        <v>87.4</v>
      </c>
      <c r="U781" s="218">
        <v>82.5</v>
      </c>
      <c r="V781" s="218">
        <v>78.599999999999994</v>
      </c>
      <c r="W781" s="218">
        <v>74.7</v>
      </c>
      <c r="X781" s="218">
        <v>70.8</v>
      </c>
      <c r="Y781" s="219" t="s">
        <v>2624</v>
      </c>
      <c r="Z781" s="219" t="s">
        <v>2624</v>
      </c>
      <c r="AA781" s="219" t="s">
        <v>2624</v>
      </c>
      <c r="AB781" s="219" t="s">
        <v>2624</v>
      </c>
      <c r="AC781" s="219" t="s">
        <v>2624</v>
      </c>
      <c r="AD781" s="219" t="s">
        <v>2624</v>
      </c>
      <c r="AE781" s="219" t="s">
        <v>2624</v>
      </c>
      <c r="AF781" s="219" t="s">
        <v>2624</v>
      </c>
      <c r="AG781" s="219" t="s">
        <v>2624</v>
      </c>
      <c r="AH781" s="219" t="s">
        <v>2624</v>
      </c>
      <c r="AI781" s="219" t="s">
        <v>2624</v>
      </c>
      <c r="AJ781" s="219" t="s">
        <v>2624</v>
      </c>
      <c r="AK781" s="219" t="s">
        <v>2624</v>
      </c>
      <c r="AL781" s="219" t="s">
        <v>2624</v>
      </c>
      <c r="AM781" s="219" t="s">
        <v>2624</v>
      </c>
      <c r="AN781" s="219" t="s">
        <v>2624</v>
      </c>
      <c r="AO781" s="219" t="s">
        <v>2624</v>
      </c>
      <c r="AP781" s="219" t="s">
        <v>2624</v>
      </c>
      <c r="AQ781" s="219" t="s">
        <v>2624</v>
      </c>
      <c r="AR781" s="219" t="s">
        <v>2624</v>
      </c>
      <c r="AS781" s="219" t="s">
        <v>2624</v>
      </c>
      <c r="AT781" s="219" t="s">
        <v>2624</v>
      </c>
      <c r="AU781" s="219" t="s">
        <v>2624</v>
      </c>
    </row>
    <row r="782" spans="2:47" ht="52.5" hidden="1">
      <c r="B782" s="220" t="s">
        <v>5035</v>
      </c>
      <c r="C782" s="221" t="s">
        <v>5036</v>
      </c>
      <c r="D782" s="221" t="s">
        <v>2619</v>
      </c>
      <c r="E782" s="221" t="s">
        <v>2619</v>
      </c>
      <c r="F782" s="221" t="s">
        <v>3008</v>
      </c>
      <c r="G782" s="221" t="s">
        <v>5037</v>
      </c>
      <c r="H782" s="221" t="s">
        <v>2619</v>
      </c>
      <c r="I782" s="221" t="s">
        <v>2623</v>
      </c>
      <c r="J782" s="223">
        <v>92360.657000000007</v>
      </c>
      <c r="K782" s="222">
        <v>80389.2</v>
      </c>
      <c r="L782" s="222">
        <v>45403.6</v>
      </c>
      <c r="M782" s="222">
        <v>37154.199999999997</v>
      </c>
      <c r="N782" s="222">
        <v>45780.2</v>
      </c>
      <c r="O782" s="222">
        <v>57132.1</v>
      </c>
      <c r="P782" s="222">
        <v>55077.3</v>
      </c>
      <c r="Q782" s="222">
        <v>37029.4</v>
      </c>
      <c r="R782" s="222">
        <v>57137.4</v>
      </c>
      <c r="S782" s="222">
        <v>88354.7</v>
      </c>
      <c r="T782" s="218">
        <v>75197.2</v>
      </c>
      <c r="U782" s="218">
        <v>65952.600000000006</v>
      </c>
      <c r="V782" s="218">
        <v>59170.5</v>
      </c>
      <c r="W782" s="218">
        <v>54803.4</v>
      </c>
      <c r="X782" s="218">
        <v>52068.800000000003</v>
      </c>
      <c r="Y782" s="223" t="s">
        <v>2624</v>
      </c>
      <c r="Z782" s="223" t="s">
        <v>2624</v>
      </c>
      <c r="AA782" s="223" t="s">
        <v>2624</v>
      </c>
      <c r="AB782" s="223" t="s">
        <v>2624</v>
      </c>
      <c r="AC782" s="223" t="s">
        <v>2624</v>
      </c>
      <c r="AD782" s="223" t="s">
        <v>2624</v>
      </c>
      <c r="AE782" s="223" t="s">
        <v>2624</v>
      </c>
      <c r="AF782" s="223" t="s">
        <v>2624</v>
      </c>
      <c r="AG782" s="223" t="s">
        <v>2624</v>
      </c>
      <c r="AH782" s="223" t="s">
        <v>2624</v>
      </c>
      <c r="AI782" s="223" t="s">
        <v>2624</v>
      </c>
      <c r="AJ782" s="223" t="s">
        <v>2624</v>
      </c>
      <c r="AK782" s="223" t="s">
        <v>2624</v>
      </c>
      <c r="AL782" s="223" t="s">
        <v>2624</v>
      </c>
      <c r="AM782" s="223" t="s">
        <v>2624</v>
      </c>
      <c r="AN782" s="223" t="s">
        <v>2624</v>
      </c>
      <c r="AO782" s="223" t="s">
        <v>2624</v>
      </c>
      <c r="AP782" s="223" t="s">
        <v>2624</v>
      </c>
      <c r="AQ782" s="223" t="s">
        <v>2624</v>
      </c>
      <c r="AR782" s="223" t="s">
        <v>2624</v>
      </c>
      <c r="AS782" s="223" t="s">
        <v>2624</v>
      </c>
      <c r="AT782" s="223" t="s">
        <v>2624</v>
      </c>
      <c r="AU782" s="223" t="s">
        <v>2624</v>
      </c>
    </row>
    <row r="783" spans="2:47" ht="52.5" hidden="1">
      <c r="B783" s="215" t="s">
        <v>5038</v>
      </c>
      <c r="C783" s="216" t="s">
        <v>5039</v>
      </c>
      <c r="D783" s="216" t="s">
        <v>2619</v>
      </c>
      <c r="E783" s="216" t="s">
        <v>2619</v>
      </c>
      <c r="F783" s="216" t="s">
        <v>3008</v>
      </c>
      <c r="G783" s="216" t="s">
        <v>5040</v>
      </c>
      <c r="H783" s="216" t="s">
        <v>2619</v>
      </c>
      <c r="I783" s="216" t="s">
        <v>2623</v>
      </c>
      <c r="J783" s="219">
        <v>148.4</v>
      </c>
      <c r="K783" s="217">
        <v>133.9</v>
      </c>
      <c r="L783" s="217">
        <v>74.7</v>
      </c>
      <c r="M783" s="217">
        <v>67.400000000000006</v>
      </c>
      <c r="N783" s="217">
        <v>75.900000000000006</v>
      </c>
      <c r="O783" s="217">
        <v>92.6</v>
      </c>
      <c r="P783" s="217">
        <v>86</v>
      </c>
      <c r="Q783" s="217">
        <v>59.7</v>
      </c>
      <c r="R783" s="217">
        <v>97.6</v>
      </c>
      <c r="S783" s="217">
        <v>149</v>
      </c>
      <c r="T783" s="218">
        <v>129</v>
      </c>
      <c r="U783" s="218">
        <v>113.9</v>
      </c>
      <c r="V783" s="218">
        <v>102.9</v>
      </c>
      <c r="W783" s="218">
        <v>95.3</v>
      </c>
      <c r="X783" s="218">
        <v>90.6</v>
      </c>
      <c r="Y783" s="219" t="s">
        <v>2624</v>
      </c>
      <c r="Z783" s="219" t="s">
        <v>2624</v>
      </c>
      <c r="AA783" s="219" t="s">
        <v>2624</v>
      </c>
      <c r="AB783" s="219" t="s">
        <v>2624</v>
      </c>
      <c r="AC783" s="219" t="s">
        <v>2624</v>
      </c>
      <c r="AD783" s="219" t="s">
        <v>2624</v>
      </c>
      <c r="AE783" s="219" t="s">
        <v>2624</v>
      </c>
      <c r="AF783" s="219" t="s">
        <v>2624</v>
      </c>
      <c r="AG783" s="219" t="s">
        <v>2624</v>
      </c>
      <c r="AH783" s="219" t="s">
        <v>2624</v>
      </c>
      <c r="AI783" s="219" t="s">
        <v>2624</v>
      </c>
      <c r="AJ783" s="219" t="s">
        <v>2624</v>
      </c>
      <c r="AK783" s="219" t="s">
        <v>2624</v>
      </c>
      <c r="AL783" s="219" t="s">
        <v>2624</v>
      </c>
      <c r="AM783" s="219" t="s">
        <v>2624</v>
      </c>
      <c r="AN783" s="219" t="s">
        <v>2624</v>
      </c>
      <c r="AO783" s="219" t="s">
        <v>2624</v>
      </c>
      <c r="AP783" s="219" t="s">
        <v>2624</v>
      </c>
      <c r="AQ783" s="219" t="s">
        <v>2624</v>
      </c>
      <c r="AR783" s="219" t="s">
        <v>2624</v>
      </c>
      <c r="AS783" s="219" t="s">
        <v>2624</v>
      </c>
      <c r="AT783" s="219" t="s">
        <v>2624</v>
      </c>
      <c r="AU783" s="219" t="s">
        <v>2624</v>
      </c>
    </row>
    <row r="784" spans="2:47" ht="52.5" hidden="1">
      <c r="B784" s="220" t="s">
        <v>5041</v>
      </c>
      <c r="C784" s="221" t="s">
        <v>5042</v>
      </c>
      <c r="D784" s="221" t="s">
        <v>2619</v>
      </c>
      <c r="E784" s="221" t="s">
        <v>2619</v>
      </c>
      <c r="F784" s="221" t="s">
        <v>3008</v>
      </c>
      <c r="G784" s="221" t="s">
        <v>5043</v>
      </c>
      <c r="H784" s="221" t="s">
        <v>2619</v>
      </c>
      <c r="I784" s="221" t="s">
        <v>2623</v>
      </c>
      <c r="J784" s="223">
        <v>107246.236</v>
      </c>
      <c r="K784" s="222">
        <v>98032.6</v>
      </c>
      <c r="L784" s="222">
        <v>55087.8</v>
      </c>
      <c r="M784" s="222">
        <v>50130.6</v>
      </c>
      <c r="N784" s="222">
        <v>57575.5</v>
      </c>
      <c r="O784" s="222">
        <v>71311.7</v>
      </c>
      <c r="P784" s="222">
        <v>66440.899999999994</v>
      </c>
      <c r="Q784" s="222">
        <v>46394.3</v>
      </c>
      <c r="R784" s="222">
        <v>77747.199999999997</v>
      </c>
      <c r="S784" s="222">
        <v>124791.5</v>
      </c>
      <c r="T784" s="218">
        <v>110711.8</v>
      </c>
      <c r="U784" s="218">
        <v>98345.2</v>
      </c>
      <c r="V784" s="218">
        <v>89736.4</v>
      </c>
      <c r="W784" s="218">
        <v>84150.5</v>
      </c>
      <c r="X784" s="218">
        <v>81027.399999999994</v>
      </c>
      <c r="Y784" s="223" t="s">
        <v>2624</v>
      </c>
      <c r="Z784" s="223" t="s">
        <v>2624</v>
      </c>
      <c r="AA784" s="223" t="s">
        <v>2624</v>
      </c>
      <c r="AB784" s="223" t="s">
        <v>2624</v>
      </c>
      <c r="AC784" s="223" t="s">
        <v>2624</v>
      </c>
      <c r="AD784" s="223" t="s">
        <v>2624</v>
      </c>
      <c r="AE784" s="223" t="s">
        <v>2624</v>
      </c>
      <c r="AF784" s="223" t="s">
        <v>2624</v>
      </c>
      <c r="AG784" s="223" t="s">
        <v>2624</v>
      </c>
      <c r="AH784" s="223" t="s">
        <v>2624</v>
      </c>
      <c r="AI784" s="223" t="s">
        <v>2624</v>
      </c>
      <c r="AJ784" s="223" t="s">
        <v>2624</v>
      </c>
      <c r="AK784" s="223" t="s">
        <v>2624</v>
      </c>
      <c r="AL784" s="223" t="s">
        <v>2624</v>
      </c>
      <c r="AM784" s="223" t="s">
        <v>2624</v>
      </c>
      <c r="AN784" s="223" t="s">
        <v>2624</v>
      </c>
      <c r="AO784" s="223" t="s">
        <v>2624</v>
      </c>
      <c r="AP784" s="223" t="s">
        <v>2624</v>
      </c>
      <c r="AQ784" s="223" t="s">
        <v>2624</v>
      </c>
      <c r="AR784" s="223" t="s">
        <v>2624</v>
      </c>
      <c r="AS784" s="223" t="s">
        <v>2624</v>
      </c>
      <c r="AT784" s="223" t="s">
        <v>2624</v>
      </c>
      <c r="AU784" s="223" t="s">
        <v>2624</v>
      </c>
    </row>
    <row r="785" spans="2:47" ht="42" hidden="1">
      <c r="B785" s="215" t="s">
        <v>5044</v>
      </c>
      <c r="C785" s="216" t="s">
        <v>5045</v>
      </c>
      <c r="D785" s="216" t="s">
        <v>2619</v>
      </c>
      <c r="E785" s="216" t="s">
        <v>2619</v>
      </c>
      <c r="F785" s="216" t="s">
        <v>3090</v>
      </c>
      <c r="G785" s="216" t="s">
        <v>5046</v>
      </c>
      <c r="H785" s="216" t="s">
        <v>2619</v>
      </c>
      <c r="I785" s="216" t="s">
        <v>2623</v>
      </c>
      <c r="J785" s="219">
        <v>97.942999999999998</v>
      </c>
      <c r="K785" s="217">
        <v>93.1</v>
      </c>
      <c r="L785" s="217">
        <v>48.7</v>
      </c>
      <c r="M785" s="217">
        <v>43.2</v>
      </c>
      <c r="N785" s="217">
        <v>50.9</v>
      </c>
      <c r="O785" s="217">
        <v>64.8</v>
      </c>
      <c r="P785" s="217">
        <v>57</v>
      </c>
      <c r="Q785" s="217">
        <v>39.299999999999997</v>
      </c>
      <c r="R785" s="217">
        <v>68</v>
      </c>
      <c r="S785" s="217">
        <v>96.2</v>
      </c>
      <c r="T785" s="218">
        <v>86.7</v>
      </c>
      <c r="U785" s="218">
        <v>82.4</v>
      </c>
      <c r="V785" s="218">
        <v>79</v>
      </c>
      <c r="W785" s="218">
        <v>75.099999999999994</v>
      </c>
      <c r="X785" s="218">
        <v>71.2</v>
      </c>
      <c r="Y785" s="219" t="s">
        <v>2624</v>
      </c>
      <c r="Z785" s="219" t="s">
        <v>2624</v>
      </c>
      <c r="AA785" s="219" t="s">
        <v>2624</v>
      </c>
      <c r="AB785" s="219" t="s">
        <v>2624</v>
      </c>
      <c r="AC785" s="219" t="s">
        <v>2624</v>
      </c>
      <c r="AD785" s="219" t="s">
        <v>2624</v>
      </c>
      <c r="AE785" s="219" t="s">
        <v>2624</v>
      </c>
      <c r="AF785" s="219" t="s">
        <v>2624</v>
      </c>
      <c r="AG785" s="219" t="s">
        <v>2624</v>
      </c>
      <c r="AH785" s="219" t="s">
        <v>2624</v>
      </c>
      <c r="AI785" s="219" t="s">
        <v>2624</v>
      </c>
      <c r="AJ785" s="219" t="s">
        <v>2624</v>
      </c>
      <c r="AK785" s="219" t="s">
        <v>2624</v>
      </c>
      <c r="AL785" s="219" t="s">
        <v>2624</v>
      </c>
      <c r="AM785" s="219" t="s">
        <v>2624</v>
      </c>
      <c r="AN785" s="219" t="s">
        <v>2624</v>
      </c>
      <c r="AO785" s="219" t="s">
        <v>2624</v>
      </c>
      <c r="AP785" s="219" t="s">
        <v>2624</v>
      </c>
      <c r="AQ785" s="219" t="s">
        <v>2624</v>
      </c>
      <c r="AR785" s="219" t="s">
        <v>2624</v>
      </c>
      <c r="AS785" s="219" t="s">
        <v>2624</v>
      </c>
      <c r="AT785" s="219" t="s">
        <v>2624</v>
      </c>
      <c r="AU785" s="219" t="s">
        <v>2624</v>
      </c>
    </row>
    <row r="786" spans="2:47" ht="52.5" hidden="1">
      <c r="B786" s="220" t="s">
        <v>5047</v>
      </c>
      <c r="C786" s="221" t="s">
        <v>5048</v>
      </c>
      <c r="D786" s="221" t="s">
        <v>2619</v>
      </c>
      <c r="E786" s="221" t="s">
        <v>2619</v>
      </c>
      <c r="F786" s="221" t="s">
        <v>3008</v>
      </c>
      <c r="G786" s="221" t="s">
        <v>5049</v>
      </c>
      <c r="H786" s="221" t="s">
        <v>2619</v>
      </c>
      <c r="I786" s="221" t="s">
        <v>2623</v>
      </c>
      <c r="J786" s="223">
        <v>85800.698000000004</v>
      </c>
      <c r="K786" s="222">
        <v>77442.899999999994</v>
      </c>
      <c r="L786" s="222">
        <v>43212.4</v>
      </c>
      <c r="M786" s="222">
        <v>38945.699999999997</v>
      </c>
      <c r="N786" s="222">
        <v>43876.1</v>
      </c>
      <c r="O786" s="222">
        <v>53552.6</v>
      </c>
      <c r="P786" s="222">
        <v>49703.4</v>
      </c>
      <c r="Q786" s="222">
        <v>34520.699999999997</v>
      </c>
      <c r="R786" s="222">
        <v>56438.400000000001</v>
      </c>
      <c r="S786" s="222">
        <v>86128.4</v>
      </c>
      <c r="T786" s="218">
        <v>74601</v>
      </c>
      <c r="U786" s="218">
        <v>65852.5</v>
      </c>
      <c r="V786" s="218">
        <v>59467.7</v>
      </c>
      <c r="W786" s="218">
        <v>55115.3</v>
      </c>
      <c r="X786" s="218">
        <v>52372.6</v>
      </c>
      <c r="Y786" s="223" t="s">
        <v>2624</v>
      </c>
      <c r="Z786" s="223" t="s">
        <v>2624</v>
      </c>
      <c r="AA786" s="223" t="s">
        <v>2624</v>
      </c>
      <c r="AB786" s="223" t="s">
        <v>2624</v>
      </c>
      <c r="AC786" s="223" t="s">
        <v>2624</v>
      </c>
      <c r="AD786" s="223" t="s">
        <v>2624</v>
      </c>
      <c r="AE786" s="223" t="s">
        <v>2624</v>
      </c>
      <c r="AF786" s="223" t="s">
        <v>2624</v>
      </c>
      <c r="AG786" s="223" t="s">
        <v>2624</v>
      </c>
      <c r="AH786" s="223" t="s">
        <v>2624</v>
      </c>
      <c r="AI786" s="223" t="s">
        <v>2624</v>
      </c>
      <c r="AJ786" s="223" t="s">
        <v>2624</v>
      </c>
      <c r="AK786" s="223" t="s">
        <v>2624</v>
      </c>
      <c r="AL786" s="223" t="s">
        <v>2624</v>
      </c>
      <c r="AM786" s="223" t="s">
        <v>2624</v>
      </c>
      <c r="AN786" s="223" t="s">
        <v>2624</v>
      </c>
      <c r="AO786" s="223" t="s">
        <v>2624</v>
      </c>
      <c r="AP786" s="223" t="s">
        <v>2624</v>
      </c>
      <c r="AQ786" s="223" t="s">
        <v>2624</v>
      </c>
      <c r="AR786" s="223" t="s">
        <v>2624</v>
      </c>
      <c r="AS786" s="223" t="s">
        <v>2624</v>
      </c>
      <c r="AT786" s="223" t="s">
        <v>2624</v>
      </c>
      <c r="AU786" s="223" t="s">
        <v>2624</v>
      </c>
    </row>
    <row r="787" spans="2:47" ht="31.5" hidden="1">
      <c r="B787" s="215" t="s">
        <v>5050</v>
      </c>
      <c r="C787" s="216" t="s">
        <v>5051</v>
      </c>
      <c r="D787" s="216" t="s">
        <v>2619</v>
      </c>
      <c r="E787" s="216" t="s">
        <v>2619</v>
      </c>
      <c r="F787" s="216" t="s">
        <v>2692</v>
      </c>
      <c r="G787" s="216" t="s">
        <v>5052</v>
      </c>
      <c r="H787" s="216" t="s">
        <v>2619</v>
      </c>
      <c r="I787" s="216" t="s">
        <v>2623</v>
      </c>
      <c r="J787" s="219">
        <v>16.867999999999999</v>
      </c>
      <c r="K787" s="219">
        <v>17.486999999999998</v>
      </c>
      <c r="L787" s="219">
        <v>18.035</v>
      </c>
      <c r="M787" s="219">
        <v>18.532</v>
      </c>
      <c r="N787" s="219">
        <v>19.420000000000002</v>
      </c>
      <c r="O787" s="219">
        <v>20.09</v>
      </c>
      <c r="P787" s="219">
        <v>21.024000000000001</v>
      </c>
      <c r="Q787" s="219">
        <v>22.298999999999999</v>
      </c>
      <c r="R787" s="217">
        <v>23.5</v>
      </c>
      <c r="S787" s="217">
        <v>24.8</v>
      </c>
      <c r="T787" s="218">
        <v>26.2</v>
      </c>
      <c r="U787" s="218">
        <v>27.9</v>
      </c>
      <c r="V787" s="218">
        <v>29.5</v>
      </c>
      <c r="W787" s="218">
        <v>31.3</v>
      </c>
      <c r="X787" s="218">
        <v>32.9</v>
      </c>
      <c r="Y787" s="218">
        <v>34.6</v>
      </c>
      <c r="Z787" s="218">
        <v>36.1</v>
      </c>
      <c r="AA787" s="218">
        <v>37.5</v>
      </c>
      <c r="AB787" s="219" t="s">
        <v>2624</v>
      </c>
      <c r="AC787" s="219" t="s">
        <v>2624</v>
      </c>
      <c r="AD787" s="219" t="s">
        <v>2624</v>
      </c>
      <c r="AE787" s="219" t="s">
        <v>2624</v>
      </c>
      <c r="AF787" s="219" t="s">
        <v>2624</v>
      </c>
      <c r="AG787" s="219" t="s">
        <v>2624</v>
      </c>
      <c r="AH787" s="219" t="s">
        <v>2624</v>
      </c>
      <c r="AI787" s="219" t="s">
        <v>2624</v>
      </c>
      <c r="AJ787" s="219" t="s">
        <v>2624</v>
      </c>
      <c r="AK787" s="219" t="s">
        <v>2624</v>
      </c>
      <c r="AL787" s="219" t="s">
        <v>2624</v>
      </c>
      <c r="AM787" s="219" t="s">
        <v>2624</v>
      </c>
      <c r="AN787" s="219" t="s">
        <v>2624</v>
      </c>
      <c r="AO787" s="219" t="s">
        <v>2624</v>
      </c>
      <c r="AP787" s="219" t="s">
        <v>2624</v>
      </c>
      <c r="AQ787" s="219" t="s">
        <v>2624</v>
      </c>
      <c r="AR787" s="219" t="s">
        <v>2624</v>
      </c>
      <c r="AS787" s="219" t="s">
        <v>2624</v>
      </c>
      <c r="AT787" s="219" t="s">
        <v>2624</v>
      </c>
      <c r="AU787" s="219" t="s">
        <v>2624</v>
      </c>
    </row>
    <row r="788" spans="2:47" ht="73.5" hidden="1">
      <c r="B788" s="220" t="s">
        <v>5053</v>
      </c>
      <c r="C788" s="221" t="s">
        <v>5054</v>
      </c>
      <c r="D788" s="221" t="s">
        <v>2783</v>
      </c>
      <c r="E788" s="221" t="s">
        <v>2809</v>
      </c>
      <c r="F788" s="221" t="s">
        <v>5055</v>
      </c>
      <c r="G788" s="221" t="s">
        <v>5056</v>
      </c>
      <c r="H788" s="221" t="s">
        <v>2619</v>
      </c>
      <c r="I788" s="221" t="s">
        <v>2623</v>
      </c>
      <c r="J788" s="223">
        <v>15146709.650081804</v>
      </c>
      <c r="K788" s="223">
        <v>20800832.989919208</v>
      </c>
      <c r="L788" s="223">
        <v>24612974.622157775</v>
      </c>
      <c r="M788" s="223">
        <v>28298245.667617679</v>
      </c>
      <c r="N788" s="223">
        <v>32904484.557232533</v>
      </c>
      <c r="O788" s="223">
        <v>34359220.47790762</v>
      </c>
      <c r="P788" s="223">
        <v>42539272.878818795</v>
      </c>
      <c r="Q788" s="222">
        <v>48798232.491087154</v>
      </c>
      <c r="R788" s="222">
        <v>50503030.076846637</v>
      </c>
      <c r="S788" s="222">
        <v>51754622.60736236</v>
      </c>
      <c r="T788" s="218">
        <v>53858859.008135453</v>
      </c>
      <c r="U788" s="218">
        <v>57013580.61385899</v>
      </c>
      <c r="V788" s="218">
        <v>59721716.493202612</v>
      </c>
      <c r="W788" s="218">
        <v>62759041.011766396</v>
      </c>
      <c r="X788" s="218">
        <v>67057038.793231629</v>
      </c>
      <c r="Y788" s="223" t="s">
        <v>2624</v>
      </c>
      <c r="Z788" s="223" t="s">
        <v>2624</v>
      </c>
      <c r="AA788" s="223" t="s">
        <v>2624</v>
      </c>
      <c r="AB788" s="223" t="s">
        <v>2624</v>
      </c>
      <c r="AC788" s="223" t="s">
        <v>2624</v>
      </c>
      <c r="AD788" s="223" t="s">
        <v>2624</v>
      </c>
      <c r="AE788" s="223" t="s">
        <v>2624</v>
      </c>
      <c r="AF788" s="223" t="s">
        <v>2624</v>
      </c>
      <c r="AG788" s="223" t="s">
        <v>2624</v>
      </c>
      <c r="AH788" s="223" t="s">
        <v>2624</v>
      </c>
      <c r="AI788" s="223" t="s">
        <v>2624</v>
      </c>
      <c r="AJ788" s="223" t="s">
        <v>2624</v>
      </c>
      <c r="AK788" s="223" t="s">
        <v>2624</v>
      </c>
      <c r="AL788" s="223" t="s">
        <v>2624</v>
      </c>
      <c r="AM788" s="223" t="s">
        <v>2624</v>
      </c>
      <c r="AN788" s="223" t="s">
        <v>2624</v>
      </c>
      <c r="AO788" s="223" t="s">
        <v>2624</v>
      </c>
      <c r="AP788" s="223" t="s">
        <v>2624</v>
      </c>
      <c r="AQ788" s="223" t="s">
        <v>2624</v>
      </c>
      <c r="AR788" s="223" t="s">
        <v>2624</v>
      </c>
      <c r="AS788" s="223" t="s">
        <v>2624</v>
      </c>
      <c r="AT788" s="223" t="s">
        <v>2624</v>
      </c>
      <c r="AU788" s="223" t="s">
        <v>2624</v>
      </c>
    </row>
    <row r="789" spans="2:47" ht="63" hidden="1">
      <c r="B789" s="215" t="s">
        <v>5057</v>
      </c>
      <c r="C789" s="216" t="s">
        <v>5058</v>
      </c>
      <c r="D789" s="216" t="s">
        <v>2619</v>
      </c>
      <c r="E789" s="216" t="s">
        <v>2619</v>
      </c>
      <c r="F789" s="216" t="s">
        <v>5059</v>
      </c>
      <c r="G789" s="216" t="s">
        <v>5060</v>
      </c>
      <c r="H789" s="216" t="s">
        <v>2619</v>
      </c>
      <c r="I789" s="216" t="s">
        <v>2623</v>
      </c>
      <c r="J789" s="219">
        <v>16.89136797926971</v>
      </c>
      <c r="K789" s="219">
        <v>37.329053441034745</v>
      </c>
      <c r="L789" s="219">
        <v>18.326870054127454</v>
      </c>
      <c r="M789" s="219">
        <v>14.972879556550001</v>
      </c>
      <c r="N789" s="219">
        <v>16.27747155678232</v>
      </c>
      <c r="O789" s="219">
        <v>4.4210870957263726</v>
      </c>
      <c r="P789" s="219">
        <v>23.807444660075472</v>
      </c>
      <c r="Q789" s="217">
        <v>14.713367645230324</v>
      </c>
      <c r="R789" s="217">
        <v>3.4935642106932008</v>
      </c>
      <c r="S789" s="217">
        <v>2.4782523516138966</v>
      </c>
      <c r="T789" s="218">
        <v>4.0657941160868516</v>
      </c>
      <c r="U789" s="218">
        <v>5.8573866283483822</v>
      </c>
      <c r="V789" s="218">
        <v>4.7499838638187963</v>
      </c>
      <c r="W789" s="218">
        <v>5.0857957488704919</v>
      </c>
      <c r="X789" s="218">
        <v>6.8484121366026329</v>
      </c>
      <c r="Y789" s="219" t="s">
        <v>2624</v>
      </c>
      <c r="Z789" s="219" t="s">
        <v>2624</v>
      </c>
      <c r="AA789" s="219" t="s">
        <v>2624</v>
      </c>
      <c r="AB789" s="219" t="s">
        <v>2624</v>
      </c>
      <c r="AC789" s="219" t="s">
        <v>2624</v>
      </c>
      <c r="AD789" s="219" t="s">
        <v>2624</v>
      </c>
      <c r="AE789" s="219" t="s">
        <v>2624</v>
      </c>
      <c r="AF789" s="219" t="s">
        <v>2624</v>
      </c>
      <c r="AG789" s="219" t="s">
        <v>2624</v>
      </c>
      <c r="AH789" s="219" t="s">
        <v>2624</v>
      </c>
      <c r="AI789" s="219" t="s">
        <v>2624</v>
      </c>
      <c r="AJ789" s="219" t="s">
        <v>2624</v>
      </c>
      <c r="AK789" s="219" t="s">
        <v>2624</v>
      </c>
      <c r="AL789" s="219" t="s">
        <v>2624</v>
      </c>
      <c r="AM789" s="219" t="s">
        <v>2624</v>
      </c>
      <c r="AN789" s="219" t="s">
        <v>2624</v>
      </c>
      <c r="AO789" s="219" t="s">
        <v>2624</v>
      </c>
      <c r="AP789" s="219" t="s">
        <v>2624</v>
      </c>
      <c r="AQ789" s="219" t="s">
        <v>2624</v>
      </c>
      <c r="AR789" s="219" t="s">
        <v>2624</v>
      </c>
      <c r="AS789" s="219" t="s">
        <v>2624</v>
      </c>
      <c r="AT789" s="219" t="s">
        <v>2624</v>
      </c>
      <c r="AU789" s="219" t="s">
        <v>2624</v>
      </c>
    </row>
    <row r="790" spans="2:47" ht="63" hidden="1">
      <c r="B790" s="220" t="s">
        <v>5061</v>
      </c>
      <c r="C790" s="221" t="s">
        <v>5062</v>
      </c>
      <c r="D790" s="221" t="s">
        <v>2834</v>
      </c>
      <c r="E790" s="221" t="s">
        <v>2809</v>
      </c>
      <c r="F790" s="221" t="s">
        <v>5059</v>
      </c>
      <c r="G790" s="221" t="s">
        <v>5056</v>
      </c>
      <c r="H790" s="221" t="s">
        <v>2619</v>
      </c>
      <c r="I790" s="221" t="s">
        <v>2623</v>
      </c>
      <c r="J790" s="223">
        <v>13832.832625253648</v>
      </c>
      <c r="K790" s="223">
        <v>19756.879478286548</v>
      </c>
      <c r="L790" s="223">
        <v>21763.048954008034</v>
      </c>
      <c r="M790" s="223">
        <v>24378.909357487766</v>
      </c>
      <c r="N790" s="223">
        <v>29093.245192627437</v>
      </c>
      <c r="O790" s="223">
        <v>31231.017646992772</v>
      </c>
      <c r="P790" s="223">
        <v>36503.195696444047</v>
      </c>
      <c r="Q790" s="222">
        <v>41345.119983072051</v>
      </c>
      <c r="R790" s="222">
        <v>44147.613252388277</v>
      </c>
      <c r="S790" s="222">
        <v>39877.543535868979</v>
      </c>
      <c r="T790" s="218">
        <v>42160.929349693048</v>
      </c>
      <c r="U790" s="218">
        <v>47746.906967963791</v>
      </c>
      <c r="V790" s="218">
        <v>52571.933532748779</v>
      </c>
      <c r="W790" s="218">
        <v>56034.858046219997</v>
      </c>
      <c r="X790" s="218">
        <v>58951.242895148687</v>
      </c>
      <c r="Y790" s="223" t="s">
        <v>2624</v>
      </c>
      <c r="Z790" s="223" t="s">
        <v>2624</v>
      </c>
      <c r="AA790" s="223" t="s">
        <v>2624</v>
      </c>
      <c r="AB790" s="223" t="s">
        <v>2624</v>
      </c>
      <c r="AC790" s="223" t="s">
        <v>2624</v>
      </c>
      <c r="AD790" s="223" t="s">
        <v>2624</v>
      </c>
      <c r="AE790" s="223" t="s">
        <v>2624</v>
      </c>
      <c r="AF790" s="223" t="s">
        <v>2624</v>
      </c>
      <c r="AG790" s="223" t="s">
        <v>2624</v>
      </c>
      <c r="AH790" s="223" t="s">
        <v>2624</v>
      </c>
      <c r="AI790" s="223" t="s">
        <v>2624</v>
      </c>
      <c r="AJ790" s="223" t="s">
        <v>2624</v>
      </c>
      <c r="AK790" s="223" t="s">
        <v>2624</v>
      </c>
      <c r="AL790" s="223" t="s">
        <v>2624</v>
      </c>
      <c r="AM790" s="223" t="s">
        <v>2624</v>
      </c>
      <c r="AN790" s="223" t="s">
        <v>2624</v>
      </c>
      <c r="AO790" s="223" t="s">
        <v>2624</v>
      </c>
      <c r="AP790" s="223" t="s">
        <v>2624</v>
      </c>
      <c r="AQ790" s="223" t="s">
        <v>2624</v>
      </c>
      <c r="AR790" s="223" t="s">
        <v>2624</v>
      </c>
      <c r="AS790" s="223" t="s">
        <v>2624</v>
      </c>
      <c r="AT790" s="223" t="s">
        <v>2624</v>
      </c>
      <c r="AU790" s="223" t="s">
        <v>2624</v>
      </c>
    </row>
    <row r="791" spans="2:47" ht="63" hidden="1">
      <c r="B791" s="215" t="s">
        <v>5063</v>
      </c>
      <c r="C791" s="216" t="s">
        <v>5064</v>
      </c>
      <c r="D791" s="216" t="s">
        <v>2619</v>
      </c>
      <c r="E791" s="216" t="s">
        <v>2619</v>
      </c>
      <c r="F791" s="216" t="s">
        <v>5059</v>
      </c>
      <c r="G791" s="216" t="s">
        <v>5065</v>
      </c>
      <c r="H791" s="216" t="s">
        <v>2619</v>
      </c>
      <c r="I791" s="216" t="s">
        <v>2623</v>
      </c>
      <c r="J791" s="219">
        <v>15.3902350295541</v>
      </c>
      <c r="K791" s="219">
        <v>35.601613398582209</v>
      </c>
      <c r="L791" s="219">
        <v>17.496615840272824</v>
      </c>
      <c r="M791" s="219">
        <v>13.867216240697289</v>
      </c>
      <c r="N791" s="219">
        <v>14.05901157052989</v>
      </c>
      <c r="O791" s="219">
        <v>2.9006384898687676</v>
      </c>
      <c r="P791" s="219">
        <v>23.332378832655042</v>
      </c>
      <c r="Q791" s="217">
        <v>14.098044481981553</v>
      </c>
      <c r="R791" s="217">
        <v>0.96907646998785069</v>
      </c>
      <c r="S791" s="217">
        <v>-2.5676752759438259</v>
      </c>
      <c r="T791" s="218">
        <v>1.600868772060049</v>
      </c>
      <c r="U791" s="218">
        <v>5.1936806201968277</v>
      </c>
      <c r="V791" s="218">
        <v>3.668699868519032</v>
      </c>
      <c r="W791" s="218">
        <v>3.8596283009355359</v>
      </c>
      <c r="X791" s="218">
        <v>5.4446471693266885</v>
      </c>
      <c r="Y791" s="219" t="s">
        <v>2624</v>
      </c>
      <c r="Z791" s="219" t="s">
        <v>2624</v>
      </c>
      <c r="AA791" s="219" t="s">
        <v>2624</v>
      </c>
      <c r="AB791" s="219" t="s">
        <v>2624</v>
      </c>
      <c r="AC791" s="219" t="s">
        <v>2624</v>
      </c>
      <c r="AD791" s="219" t="s">
        <v>2624</v>
      </c>
      <c r="AE791" s="219" t="s">
        <v>2624</v>
      </c>
      <c r="AF791" s="219" t="s">
        <v>2624</v>
      </c>
      <c r="AG791" s="219" t="s">
        <v>2624</v>
      </c>
      <c r="AH791" s="219" t="s">
        <v>2624</v>
      </c>
      <c r="AI791" s="219" t="s">
        <v>2624</v>
      </c>
      <c r="AJ791" s="219" t="s">
        <v>2624</v>
      </c>
      <c r="AK791" s="219" t="s">
        <v>2624</v>
      </c>
      <c r="AL791" s="219" t="s">
        <v>2624</v>
      </c>
      <c r="AM791" s="219" t="s">
        <v>2624</v>
      </c>
      <c r="AN791" s="219" t="s">
        <v>2624</v>
      </c>
      <c r="AO791" s="219" t="s">
        <v>2624</v>
      </c>
      <c r="AP791" s="219" t="s">
        <v>2624</v>
      </c>
      <c r="AQ791" s="219" t="s">
        <v>2624</v>
      </c>
      <c r="AR791" s="219" t="s">
        <v>2624</v>
      </c>
      <c r="AS791" s="219" t="s">
        <v>2624</v>
      </c>
      <c r="AT791" s="219" t="s">
        <v>2624</v>
      </c>
      <c r="AU791" s="219" t="s">
        <v>2624</v>
      </c>
    </row>
    <row r="792" spans="2:47" ht="283.5" hidden="1">
      <c r="B792" s="220" t="s">
        <v>5066</v>
      </c>
      <c r="C792" s="221" t="s">
        <v>5067</v>
      </c>
      <c r="D792" s="221" t="s">
        <v>2834</v>
      </c>
      <c r="E792" s="221" t="s">
        <v>2809</v>
      </c>
      <c r="F792" s="221" t="s">
        <v>2839</v>
      </c>
      <c r="G792" s="221" t="s">
        <v>5068</v>
      </c>
      <c r="H792" s="221" t="s">
        <v>2841</v>
      </c>
      <c r="I792" s="221" t="s">
        <v>2623</v>
      </c>
      <c r="J792" s="223">
        <v>-20181.8</v>
      </c>
      <c r="K792" s="223">
        <v>-19918.8</v>
      </c>
      <c r="L792" s="223">
        <v>-19040.5</v>
      </c>
      <c r="M792" s="223">
        <v>-19103.2</v>
      </c>
      <c r="N792" s="223">
        <v>-21590.7</v>
      </c>
      <c r="O792" s="223">
        <v>-21121.8</v>
      </c>
      <c r="P792" s="223">
        <v>-21129.599999999999</v>
      </c>
      <c r="Q792" s="223">
        <v>-22927.8</v>
      </c>
      <c r="R792" s="223">
        <v>-22931.3</v>
      </c>
      <c r="S792" s="223" t="s">
        <v>2624</v>
      </c>
      <c r="T792" s="223" t="s">
        <v>2624</v>
      </c>
      <c r="U792" s="223" t="s">
        <v>2624</v>
      </c>
      <c r="V792" s="223" t="s">
        <v>2624</v>
      </c>
      <c r="W792" s="223" t="s">
        <v>2624</v>
      </c>
      <c r="X792" s="223" t="s">
        <v>2624</v>
      </c>
      <c r="Y792" s="223" t="s">
        <v>2624</v>
      </c>
      <c r="Z792" s="223" t="s">
        <v>2624</v>
      </c>
      <c r="AA792" s="223" t="s">
        <v>2624</v>
      </c>
      <c r="AB792" s="223" t="s">
        <v>2624</v>
      </c>
      <c r="AC792" s="223" t="s">
        <v>2624</v>
      </c>
      <c r="AD792" s="223" t="s">
        <v>2624</v>
      </c>
      <c r="AE792" s="223" t="s">
        <v>2624</v>
      </c>
      <c r="AF792" s="223" t="s">
        <v>2624</v>
      </c>
      <c r="AG792" s="223" t="s">
        <v>2624</v>
      </c>
      <c r="AH792" s="223" t="s">
        <v>2624</v>
      </c>
      <c r="AI792" s="223" t="s">
        <v>2624</v>
      </c>
      <c r="AJ792" s="223" t="s">
        <v>2624</v>
      </c>
      <c r="AK792" s="223" t="s">
        <v>2624</v>
      </c>
      <c r="AL792" s="223" t="s">
        <v>2624</v>
      </c>
      <c r="AM792" s="223" t="s">
        <v>2624</v>
      </c>
      <c r="AN792" s="223" t="s">
        <v>2624</v>
      </c>
      <c r="AO792" s="223" t="s">
        <v>2624</v>
      </c>
      <c r="AP792" s="223" t="s">
        <v>2624</v>
      </c>
      <c r="AQ792" s="223" t="s">
        <v>2624</v>
      </c>
      <c r="AR792" s="223" t="s">
        <v>2624</v>
      </c>
      <c r="AS792" s="223" t="s">
        <v>2624</v>
      </c>
      <c r="AT792" s="223" t="s">
        <v>2624</v>
      </c>
      <c r="AU792" s="223" t="s">
        <v>2624</v>
      </c>
    </row>
    <row r="793" spans="2:47" ht="283.5" hidden="1">
      <c r="B793" s="215" t="s">
        <v>5069</v>
      </c>
      <c r="C793" s="216" t="s">
        <v>5070</v>
      </c>
      <c r="D793" s="216" t="s">
        <v>2619</v>
      </c>
      <c r="E793" s="216" t="s">
        <v>2619</v>
      </c>
      <c r="F793" s="216" t="s">
        <v>2619</v>
      </c>
      <c r="G793" s="216" t="s">
        <v>5071</v>
      </c>
      <c r="H793" s="216" t="s">
        <v>2841</v>
      </c>
      <c r="I793" s="216" t="s">
        <v>2623</v>
      </c>
      <c r="J793" s="219">
        <v>-1.038</v>
      </c>
      <c r="K793" s="219">
        <v>-0.96599999999999997</v>
      </c>
      <c r="L793" s="219">
        <v>-0.92</v>
      </c>
      <c r="M793" s="219">
        <v>-0.92200000000000004</v>
      </c>
      <c r="N793" s="219">
        <v>-0.89</v>
      </c>
      <c r="O793" s="219">
        <v>-0.86299999999999999</v>
      </c>
      <c r="P793" s="219">
        <v>-0.83299999999999996</v>
      </c>
      <c r="Q793" s="219">
        <v>-0.76700000000000002</v>
      </c>
      <c r="R793" s="219">
        <v>-0.76700000000000002</v>
      </c>
      <c r="S793" s="219" t="s">
        <v>2624</v>
      </c>
      <c r="T793" s="219" t="s">
        <v>2624</v>
      </c>
      <c r="U793" s="219" t="s">
        <v>2624</v>
      </c>
      <c r="V793" s="219" t="s">
        <v>2624</v>
      </c>
      <c r="W793" s="219" t="s">
        <v>2624</v>
      </c>
      <c r="X793" s="219" t="s">
        <v>2624</v>
      </c>
      <c r="Y793" s="219" t="s">
        <v>2624</v>
      </c>
      <c r="Z793" s="219" t="s">
        <v>2624</v>
      </c>
      <c r="AA793" s="219" t="s">
        <v>2624</v>
      </c>
      <c r="AB793" s="219" t="s">
        <v>2624</v>
      </c>
      <c r="AC793" s="219" t="s">
        <v>2624</v>
      </c>
      <c r="AD793" s="219" t="s">
        <v>2624</v>
      </c>
      <c r="AE793" s="219" t="s">
        <v>2624</v>
      </c>
      <c r="AF793" s="219" t="s">
        <v>2624</v>
      </c>
      <c r="AG793" s="219" t="s">
        <v>2624</v>
      </c>
      <c r="AH793" s="219" t="s">
        <v>2624</v>
      </c>
      <c r="AI793" s="219" t="s">
        <v>2624</v>
      </c>
      <c r="AJ793" s="219" t="s">
        <v>2624</v>
      </c>
      <c r="AK793" s="219" t="s">
        <v>2624</v>
      </c>
      <c r="AL793" s="219" t="s">
        <v>2624</v>
      </c>
      <c r="AM793" s="219" t="s">
        <v>2624</v>
      </c>
      <c r="AN793" s="219" t="s">
        <v>2624</v>
      </c>
      <c r="AO793" s="219" t="s">
        <v>2624</v>
      </c>
      <c r="AP793" s="219" t="s">
        <v>2624</v>
      </c>
      <c r="AQ793" s="219" t="s">
        <v>2624</v>
      </c>
      <c r="AR793" s="219" t="s">
        <v>2624</v>
      </c>
      <c r="AS793" s="219" t="s">
        <v>2624</v>
      </c>
      <c r="AT793" s="219" t="s">
        <v>2624</v>
      </c>
      <c r="AU793" s="219" t="s">
        <v>2624</v>
      </c>
    </row>
    <row r="794" spans="2:47" ht="42" hidden="1">
      <c r="B794" s="220" t="s">
        <v>5072</v>
      </c>
      <c r="C794" s="221" t="s">
        <v>5073</v>
      </c>
      <c r="D794" s="221" t="s">
        <v>2834</v>
      </c>
      <c r="E794" s="221" t="s">
        <v>2784</v>
      </c>
      <c r="F794" s="221" t="s">
        <v>2620</v>
      </c>
      <c r="G794" s="221" t="s">
        <v>5074</v>
      </c>
      <c r="H794" s="221" t="s">
        <v>2619</v>
      </c>
      <c r="I794" s="221" t="s">
        <v>2623</v>
      </c>
      <c r="J794" s="222">
        <v>-55.264400000000002</v>
      </c>
      <c r="K794" s="222">
        <v>-14.3238</v>
      </c>
      <c r="L794" s="222">
        <v>-13.3809</v>
      </c>
      <c r="M794" s="222">
        <v>-1.9973000000000001</v>
      </c>
      <c r="N794" s="222">
        <v>17.183900000000001</v>
      </c>
      <c r="O794" s="222">
        <v>8.1468000000000007</v>
      </c>
      <c r="P794" s="222">
        <v>19.988299999999999</v>
      </c>
      <c r="Q794" s="222">
        <v>-6.3677000000000001</v>
      </c>
      <c r="R794" s="222">
        <v>0.64329999999999998</v>
      </c>
      <c r="S794" s="222">
        <v>32.147599999999997</v>
      </c>
      <c r="T794" s="218">
        <v>55.603800000000007</v>
      </c>
      <c r="U794" s="218">
        <v>46.390500000000003</v>
      </c>
      <c r="V794" s="218">
        <v>34.355900000000005</v>
      </c>
      <c r="W794" s="218">
        <v>31.813099999999999</v>
      </c>
      <c r="X794" s="218">
        <v>13.6135</v>
      </c>
      <c r="Y794" s="223" t="s">
        <v>2624</v>
      </c>
      <c r="Z794" s="223" t="s">
        <v>2624</v>
      </c>
      <c r="AA794" s="223" t="s">
        <v>2624</v>
      </c>
      <c r="AB794" s="223" t="s">
        <v>2624</v>
      </c>
      <c r="AC794" s="223" t="s">
        <v>2624</v>
      </c>
      <c r="AD794" s="223" t="s">
        <v>2624</v>
      </c>
      <c r="AE794" s="223" t="s">
        <v>2624</v>
      </c>
      <c r="AF794" s="223" t="s">
        <v>2624</v>
      </c>
      <c r="AG794" s="223" t="s">
        <v>2624</v>
      </c>
      <c r="AH794" s="223" t="s">
        <v>2624</v>
      </c>
      <c r="AI794" s="223" t="s">
        <v>2624</v>
      </c>
      <c r="AJ794" s="223" t="s">
        <v>2624</v>
      </c>
      <c r="AK794" s="223" t="s">
        <v>2624</v>
      </c>
      <c r="AL794" s="223" t="s">
        <v>2624</v>
      </c>
      <c r="AM794" s="223" t="s">
        <v>2624</v>
      </c>
      <c r="AN794" s="223" t="s">
        <v>2624</v>
      </c>
      <c r="AO794" s="223" t="s">
        <v>2624</v>
      </c>
      <c r="AP794" s="223" t="s">
        <v>2624</v>
      </c>
      <c r="AQ794" s="223" t="s">
        <v>2624</v>
      </c>
      <c r="AR794" s="223" t="s">
        <v>2624</v>
      </c>
      <c r="AS794" s="223" t="s">
        <v>2624</v>
      </c>
      <c r="AT794" s="223" t="s">
        <v>2624</v>
      </c>
      <c r="AU794" s="223" t="s">
        <v>2624</v>
      </c>
    </row>
    <row r="795" spans="2:47" ht="52.5" hidden="1">
      <c r="B795" s="215" t="s">
        <v>5075</v>
      </c>
      <c r="C795" s="216" t="s">
        <v>5076</v>
      </c>
      <c r="D795" s="216" t="s">
        <v>2619</v>
      </c>
      <c r="E795" s="216" t="s">
        <v>2619</v>
      </c>
      <c r="F795" s="216" t="s">
        <v>2776</v>
      </c>
      <c r="G795" s="216" t="s">
        <v>5077</v>
      </c>
      <c r="H795" s="216" t="s">
        <v>2619</v>
      </c>
      <c r="I795" s="216" t="s">
        <v>2623</v>
      </c>
      <c r="J795" s="219">
        <v>0</v>
      </c>
      <c r="K795" s="219">
        <v>0</v>
      </c>
      <c r="L795" s="219">
        <v>0</v>
      </c>
      <c r="M795" s="219">
        <v>0</v>
      </c>
      <c r="N795" s="219">
        <v>0</v>
      </c>
      <c r="O795" s="219">
        <v>0</v>
      </c>
      <c r="P795" s="219">
        <v>6.8372192382328676E-15</v>
      </c>
      <c r="Q795" s="219">
        <v>-6.8992622095792898E-15</v>
      </c>
      <c r="R795" s="219">
        <v>6.6180641314556008E-15</v>
      </c>
      <c r="S795" s="217">
        <v>0</v>
      </c>
      <c r="T795" s="218">
        <v>0</v>
      </c>
      <c r="U795" s="218">
        <v>0</v>
      </c>
      <c r="V795" s="218">
        <v>0</v>
      </c>
      <c r="W795" s="218">
        <v>0</v>
      </c>
      <c r="X795" s="218">
        <v>0</v>
      </c>
      <c r="Y795" s="219" t="s">
        <v>2624</v>
      </c>
      <c r="Z795" s="219" t="s">
        <v>2624</v>
      </c>
      <c r="AA795" s="219" t="s">
        <v>2624</v>
      </c>
      <c r="AB795" s="219" t="s">
        <v>2624</v>
      </c>
      <c r="AC795" s="219" t="s">
        <v>2624</v>
      </c>
      <c r="AD795" s="219" t="s">
        <v>2624</v>
      </c>
      <c r="AE795" s="219" t="s">
        <v>2624</v>
      </c>
      <c r="AF795" s="219" t="s">
        <v>2624</v>
      </c>
      <c r="AG795" s="219" t="s">
        <v>2624</v>
      </c>
      <c r="AH795" s="219" t="s">
        <v>2624</v>
      </c>
      <c r="AI795" s="219" t="s">
        <v>2624</v>
      </c>
      <c r="AJ795" s="219" t="s">
        <v>2624</v>
      </c>
      <c r="AK795" s="219" t="s">
        <v>2624</v>
      </c>
      <c r="AL795" s="219" t="s">
        <v>2624</v>
      </c>
      <c r="AM795" s="219" t="s">
        <v>2624</v>
      </c>
      <c r="AN795" s="219" t="s">
        <v>2624</v>
      </c>
      <c r="AO795" s="219" t="s">
        <v>2624</v>
      </c>
      <c r="AP795" s="219" t="s">
        <v>2624</v>
      </c>
      <c r="AQ795" s="219" t="s">
        <v>2624</v>
      </c>
      <c r="AR795" s="219" t="s">
        <v>2624</v>
      </c>
      <c r="AS795" s="219" t="s">
        <v>2624</v>
      </c>
      <c r="AT795" s="219" t="s">
        <v>2624</v>
      </c>
      <c r="AU795" s="219" t="s">
        <v>2624</v>
      </c>
    </row>
    <row r="796" spans="2:47" ht="31.5" hidden="1">
      <c r="B796" s="220" t="s">
        <v>5078</v>
      </c>
      <c r="C796" s="221" t="s">
        <v>5079</v>
      </c>
      <c r="D796" s="221" t="s">
        <v>2619</v>
      </c>
      <c r="E796" s="221" t="s">
        <v>2619</v>
      </c>
      <c r="F796" s="221" t="s">
        <v>2776</v>
      </c>
      <c r="G796" s="221" t="s">
        <v>4581</v>
      </c>
      <c r="H796" s="221" t="s">
        <v>2619</v>
      </c>
      <c r="I796" s="221" t="s">
        <v>2623</v>
      </c>
      <c r="J796" s="223">
        <v>4.5747635715788659</v>
      </c>
      <c r="K796" s="223">
        <v>3.669203079492811</v>
      </c>
      <c r="L796" s="223">
        <v>2.989245157233178</v>
      </c>
      <c r="M796" s="223">
        <v>3.1088831043923015</v>
      </c>
      <c r="N796" s="223">
        <v>2.5053723212195456</v>
      </c>
      <c r="O796" s="223">
        <v>4.0784830856267273</v>
      </c>
      <c r="P796" s="223">
        <v>3.9219148851557861</v>
      </c>
      <c r="Q796" s="223">
        <v>-2.1185485929773762</v>
      </c>
      <c r="R796" s="223">
        <v>3.5736918799364581</v>
      </c>
      <c r="S796" s="222">
        <v>2.4669409686643107</v>
      </c>
      <c r="T796" s="218">
        <v>1.5467118627160659</v>
      </c>
      <c r="U796" s="218">
        <v>1.566641545466152</v>
      </c>
      <c r="V796" s="218">
        <v>3.3167291442861568</v>
      </c>
      <c r="W796" s="218">
        <v>1.9924197550463374</v>
      </c>
      <c r="X796" s="218">
        <v>2.3959320221393243</v>
      </c>
      <c r="Y796" s="223" t="s">
        <v>2624</v>
      </c>
      <c r="Z796" s="223" t="s">
        <v>2624</v>
      </c>
      <c r="AA796" s="223" t="s">
        <v>2624</v>
      </c>
      <c r="AB796" s="223" t="s">
        <v>2624</v>
      </c>
      <c r="AC796" s="223" t="s">
        <v>2624</v>
      </c>
      <c r="AD796" s="223" t="s">
        <v>2624</v>
      </c>
      <c r="AE796" s="223" t="s">
        <v>2624</v>
      </c>
      <c r="AF796" s="223" t="s">
        <v>2624</v>
      </c>
      <c r="AG796" s="223" t="s">
        <v>2624</v>
      </c>
      <c r="AH796" s="223" t="s">
        <v>2624</v>
      </c>
      <c r="AI796" s="223" t="s">
        <v>2624</v>
      </c>
      <c r="AJ796" s="223" t="s">
        <v>2624</v>
      </c>
      <c r="AK796" s="223" t="s">
        <v>2624</v>
      </c>
      <c r="AL796" s="223" t="s">
        <v>2624</v>
      </c>
      <c r="AM796" s="223" t="s">
        <v>2624</v>
      </c>
      <c r="AN796" s="223" t="s">
        <v>2624</v>
      </c>
      <c r="AO796" s="223" t="s">
        <v>2624</v>
      </c>
      <c r="AP796" s="223" t="s">
        <v>2624</v>
      </c>
      <c r="AQ796" s="223" t="s">
        <v>2624</v>
      </c>
      <c r="AR796" s="223" t="s">
        <v>2624</v>
      </c>
      <c r="AS796" s="223" t="s">
        <v>2624</v>
      </c>
      <c r="AT796" s="223" t="s">
        <v>2624</v>
      </c>
      <c r="AU796" s="223" t="s">
        <v>2624</v>
      </c>
    </row>
    <row r="797" spans="2:47" ht="52.5" hidden="1">
      <c r="B797" s="215" t="s">
        <v>5080</v>
      </c>
      <c r="C797" s="216" t="s">
        <v>5081</v>
      </c>
      <c r="D797" s="216" t="s">
        <v>2619</v>
      </c>
      <c r="E797" s="216" t="s">
        <v>2619</v>
      </c>
      <c r="F797" s="216" t="s">
        <v>2776</v>
      </c>
      <c r="G797" s="216" t="s">
        <v>5082</v>
      </c>
      <c r="H797" s="216" t="s">
        <v>2619</v>
      </c>
      <c r="I797" s="216" t="s">
        <v>2623</v>
      </c>
      <c r="J797" s="219">
        <v>21.319837497911831</v>
      </c>
      <c r="K797" s="219">
        <v>21.43810796376771</v>
      </c>
      <c r="L797" s="219">
        <v>21.493025415478833</v>
      </c>
      <c r="M797" s="219">
        <v>21.553856039257045</v>
      </c>
      <c r="N797" s="219">
        <v>21.410007764081481</v>
      </c>
      <c r="O797" s="219">
        <v>21.622055046820403</v>
      </c>
      <c r="P797" s="219">
        <v>21.94727506306857</v>
      </c>
      <c r="Q797" s="219">
        <v>21.677248291560954</v>
      </c>
      <c r="R797" s="219">
        <v>21.536837413746252</v>
      </c>
      <c r="S797" s="217">
        <v>21.501999999999999</v>
      </c>
      <c r="T797" s="218">
        <v>21.509</v>
      </c>
      <c r="U797" s="218">
        <v>21.326000000000001</v>
      </c>
      <c r="V797" s="218">
        <v>21.427</v>
      </c>
      <c r="W797" s="218">
        <v>21.266999999999999</v>
      </c>
      <c r="X797" s="218">
        <v>21.157</v>
      </c>
      <c r="Y797" s="219" t="s">
        <v>2624</v>
      </c>
      <c r="Z797" s="219" t="s">
        <v>2624</v>
      </c>
      <c r="AA797" s="219" t="s">
        <v>2624</v>
      </c>
      <c r="AB797" s="219" t="s">
        <v>2624</v>
      </c>
      <c r="AC797" s="219" t="s">
        <v>2624</v>
      </c>
      <c r="AD797" s="219" t="s">
        <v>2624</v>
      </c>
      <c r="AE797" s="219" t="s">
        <v>2624</v>
      </c>
      <c r="AF797" s="219" t="s">
        <v>2624</v>
      </c>
      <c r="AG797" s="219" t="s">
        <v>2624</v>
      </c>
      <c r="AH797" s="219" t="s">
        <v>2624</v>
      </c>
      <c r="AI797" s="219" t="s">
        <v>2624</v>
      </c>
      <c r="AJ797" s="219" t="s">
        <v>2624</v>
      </c>
      <c r="AK797" s="219" t="s">
        <v>2624</v>
      </c>
      <c r="AL797" s="219" t="s">
        <v>2624</v>
      </c>
      <c r="AM797" s="219" t="s">
        <v>2624</v>
      </c>
      <c r="AN797" s="219" t="s">
        <v>2624</v>
      </c>
      <c r="AO797" s="219" t="s">
        <v>2624</v>
      </c>
      <c r="AP797" s="219" t="s">
        <v>2624</v>
      </c>
      <c r="AQ797" s="219" t="s">
        <v>2624</v>
      </c>
      <c r="AR797" s="219" t="s">
        <v>2624</v>
      </c>
      <c r="AS797" s="219" t="s">
        <v>2624</v>
      </c>
      <c r="AT797" s="219" t="s">
        <v>2624</v>
      </c>
      <c r="AU797" s="219" t="s">
        <v>2624</v>
      </c>
    </row>
    <row r="798" spans="2:47" ht="157.5" hidden="1">
      <c r="B798" s="220" t="s">
        <v>5083</v>
      </c>
      <c r="C798" s="221" t="s">
        <v>5084</v>
      </c>
      <c r="D798" s="221" t="s">
        <v>2619</v>
      </c>
      <c r="E798" s="221" t="s">
        <v>2619</v>
      </c>
      <c r="F798" s="221" t="s">
        <v>3023</v>
      </c>
      <c r="G798" s="221" t="s">
        <v>5085</v>
      </c>
      <c r="H798" s="221" t="s">
        <v>2619</v>
      </c>
      <c r="I798" s="221" t="s">
        <v>2623</v>
      </c>
      <c r="J798" s="223">
        <v>1.8260000000000001</v>
      </c>
      <c r="K798" s="223">
        <v>1.6479999999999999</v>
      </c>
      <c r="L798" s="223">
        <v>1.653</v>
      </c>
      <c r="M798" s="223">
        <v>1.4950000000000001</v>
      </c>
      <c r="N798" s="223">
        <v>1.577</v>
      </c>
      <c r="O798" s="223">
        <v>1.571</v>
      </c>
      <c r="P798" s="223">
        <v>1.5589999999999999</v>
      </c>
      <c r="Q798" s="223">
        <v>1.569</v>
      </c>
      <c r="R798" s="223">
        <v>1.5109999999999999</v>
      </c>
      <c r="S798" s="222">
        <v>1.5</v>
      </c>
      <c r="T798" s="218">
        <v>1.5</v>
      </c>
      <c r="U798" s="218">
        <v>1.5</v>
      </c>
      <c r="V798" s="218">
        <v>1.5</v>
      </c>
      <c r="W798" s="218">
        <v>1.5</v>
      </c>
      <c r="X798" s="218">
        <v>1.5</v>
      </c>
      <c r="Y798" s="218">
        <v>1.5</v>
      </c>
      <c r="Z798" s="218">
        <v>1.6</v>
      </c>
      <c r="AA798" s="218">
        <v>1.6</v>
      </c>
      <c r="AB798" s="218">
        <v>1.6</v>
      </c>
      <c r="AC798" s="218">
        <v>1.6</v>
      </c>
      <c r="AD798" s="223" t="s">
        <v>2624</v>
      </c>
      <c r="AE798" s="223" t="s">
        <v>2624</v>
      </c>
      <c r="AF798" s="223" t="s">
        <v>2624</v>
      </c>
      <c r="AG798" s="223" t="s">
        <v>2624</v>
      </c>
      <c r="AH798" s="223" t="s">
        <v>2624</v>
      </c>
      <c r="AI798" s="223" t="s">
        <v>2624</v>
      </c>
      <c r="AJ798" s="223" t="s">
        <v>2624</v>
      </c>
      <c r="AK798" s="223" t="s">
        <v>2624</v>
      </c>
      <c r="AL798" s="223" t="s">
        <v>2624</v>
      </c>
      <c r="AM798" s="223" t="s">
        <v>2624</v>
      </c>
      <c r="AN798" s="223" t="s">
        <v>2624</v>
      </c>
      <c r="AO798" s="223" t="s">
        <v>2624</v>
      </c>
      <c r="AP798" s="223" t="s">
        <v>2624</v>
      </c>
      <c r="AQ798" s="223" t="s">
        <v>2624</v>
      </c>
      <c r="AR798" s="223" t="s">
        <v>2624</v>
      </c>
      <c r="AS798" s="223" t="s">
        <v>2624</v>
      </c>
      <c r="AT798" s="223" t="s">
        <v>2624</v>
      </c>
      <c r="AU798" s="223" t="s">
        <v>2624</v>
      </c>
    </row>
    <row r="799" spans="2:47" ht="157.5" hidden="1">
      <c r="B799" s="215" t="s">
        <v>5086</v>
      </c>
      <c r="C799" s="216" t="s">
        <v>5087</v>
      </c>
      <c r="D799" s="216" t="s">
        <v>2619</v>
      </c>
      <c r="E799" s="216" t="s">
        <v>2619</v>
      </c>
      <c r="F799" s="216" t="s">
        <v>3033</v>
      </c>
      <c r="G799" s="216" t="s">
        <v>5088</v>
      </c>
      <c r="H799" s="216" t="s">
        <v>5089</v>
      </c>
      <c r="I799" s="216" t="s">
        <v>2623</v>
      </c>
      <c r="J799" s="219">
        <v>4816.7</v>
      </c>
      <c r="K799" s="219">
        <v>4423.6000000000004</v>
      </c>
      <c r="L799" s="219">
        <v>4507</v>
      </c>
      <c r="M799" s="219">
        <v>4221.5</v>
      </c>
      <c r="N799" s="219">
        <v>4448.8</v>
      </c>
      <c r="O799" s="219">
        <v>4430.6000000000004</v>
      </c>
      <c r="P799" s="219">
        <v>4366</v>
      </c>
      <c r="Q799" s="217">
        <v>4333</v>
      </c>
      <c r="R799" s="217">
        <v>4383</v>
      </c>
      <c r="S799" s="217">
        <v>4454</v>
      </c>
      <c r="T799" s="218">
        <v>4548</v>
      </c>
      <c r="U799" s="218">
        <v>4571</v>
      </c>
      <c r="V799" s="218">
        <v>4669</v>
      </c>
      <c r="W799" s="218">
        <v>4727</v>
      </c>
      <c r="X799" s="218">
        <v>4780</v>
      </c>
      <c r="Y799" s="218">
        <v>4838</v>
      </c>
      <c r="Z799" s="218">
        <v>4890</v>
      </c>
      <c r="AA799" s="218">
        <v>4962</v>
      </c>
      <c r="AB799" s="218">
        <v>5027</v>
      </c>
      <c r="AC799" s="218">
        <v>5082</v>
      </c>
      <c r="AD799" s="219" t="s">
        <v>2624</v>
      </c>
      <c r="AE799" s="219" t="s">
        <v>2624</v>
      </c>
      <c r="AF799" s="219" t="s">
        <v>2624</v>
      </c>
      <c r="AG799" s="219" t="s">
        <v>2624</v>
      </c>
      <c r="AH799" s="219" t="s">
        <v>2624</v>
      </c>
      <c r="AI799" s="219" t="s">
        <v>2624</v>
      </c>
      <c r="AJ799" s="219" t="s">
        <v>2624</v>
      </c>
      <c r="AK799" s="219" t="s">
        <v>2624</v>
      </c>
      <c r="AL799" s="219" t="s">
        <v>2624</v>
      </c>
      <c r="AM799" s="219" t="s">
        <v>2624</v>
      </c>
      <c r="AN799" s="219" t="s">
        <v>2624</v>
      </c>
      <c r="AO799" s="219" t="s">
        <v>2624</v>
      </c>
      <c r="AP799" s="219" t="s">
        <v>2624</v>
      </c>
      <c r="AQ799" s="219" t="s">
        <v>2624</v>
      </c>
      <c r="AR799" s="219" t="s">
        <v>2624</v>
      </c>
      <c r="AS799" s="219" t="s">
        <v>2624</v>
      </c>
      <c r="AT799" s="219" t="s">
        <v>2624</v>
      </c>
      <c r="AU799" s="219" t="s">
        <v>2624</v>
      </c>
    </row>
    <row r="800" spans="2:47" ht="126" hidden="1">
      <c r="B800" s="220" t="s">
        <v>5090</v>
      </c>
      <c r="C800" s="221" t="s">
        <v>5091</v>
      </c>
      <c r="D800" s="221" t="s">
        <v>2834</v>
      </c>
      <c r="E800" s="221" t="s">
        <v>2784</v>
      </c>
      <c r="F800" s="221" t="s">
        <v>3090</v>
      </c>
      <c r="G800" s="221" t="s">
        <v>5092</v>
      </c>
      <c r="H800" s="221" t="s">
        <v>4425</v>
      </c>
      <c r="I800" s="221" t="s">
        <v>2623</v>
      </c>
      <c r="J800" s="223">
        <v>-28.317799999999998</v>
      </c>
      <c r="K800" s="223">
        <v>-27.9985</v>
      </c>
      <c r="L800" s="223">
        <v>-23.687099999999997</v>
      </c>
      <c r="M800" s="223">
        <v>-29.889500000000002</v>
      </c>
      <c r="N800" s="223">
        <v>-34.069400000000002</v>
      </c>
      <c r="O800" s="223">
        <v>-38.220400000000005</v>
      </c>
      <c r="P800" s="223">
        <v>-35.238999999999997</v>
      </c>
      <c r="Q800" s="223">
        <v>-34.8324</v>
      </c>
      <c r="R800" s="223">
        <v>-60.819800000000001</v>
      </c>
      <c r="S800" s="222">
        <v>-57.271000000000001</v>
      </c>
      <c r="T800" s="218">
        <v>-51.081000000000003</v>
      </c>
      <c r="U800" s="218">
        <v>-55.308</v>
      </c>
      <c r="V800" s="218">
        <v>-55.965000000000003</v>
      </c>
      <c r="W800" s="218">
        <v>-58.518999999999998</v>
      </c>
      <c r="X800" s="218">
        <v>-59.213000000000001</v>
      </c>
      <c r="Y800" s="223" t="s">
        <v>2624</v>
      </c>
      <c r="Z800" s="223" t="s">
        <v>2624</v>
      </c>
      <c r="AA800" s="223" t="s">
        <v>2624</v>
      </c>
      <c r="AB800" s="223" t="s">
        <v>2624</v>
      </c>
      <c r="AC800" s="223" t="s">
        <v>2624</v>
      </c>
      <c r="AD800" s="223" t="s">
        <v>2624</v>
      </c>
      <c r="AE800" s="223" t="s">
        <v>2624</v>
      </c>
      <c r="AF800" s="223" t="s">
        <v>2624</v>
      </c>
      <c r="AG800" s="223" t="s">
        <v>2624</v>
      </c>
      <c r="AH800" s="223" t="s">
        <v>2624</v>
      </c>
      <c r="AI800" s="223" t="s">
        <v>2624</v>
      </c>
      <c r="AJ800" s="223" t="s">
        <v>2624</v>
      </c>
      <c r="AK800" s="223" t="s">
        <v>2624</v>
      </c>
      <c r="AL800" s="223" t="s">
        <v>2624</v>
      </c>
      <c r="AM800" s="223" t="s">
        <v>2624</v>
      </c>
      <c r="AN800" s="223" t="s">
        <v>2624</v>
      </c>
      <c r="AO800" s="223" t="s">
        <v>2624</v>
      </c>
      <c r="AP800" s="223" t="s">
        <v>2624</v>
      </c>
      <c r="AQ800" s="223" t="s">
        <v>2624</v>
      </c>
      <c r="AR800" s="223" t="s">
        <v>2624</v>
      </c>
      <c r="AS800" s="223" t="s">
        <v>2624</v>
      </c>
      <c r="AT800" s="223" t="s">
        <v>2624</v>
      </c>
      <c r="AU800" s="223" t="s">
        <v>2624</v>
      </c>
    </row>
    <row r="801" spans="2:47" ht="31.5" hidden="1">
      <c r="B801" s="215" t="s">
        <v>5093</v>
      </c>
      <c r="C801" s="216" t="s">
        <v>5094</v>
      </c>
      <c r="D801" s="216" t="s">
        <v>2619</v>
      </c>
      <c r="E801" s="216" t="s">
        <v>2619</v>
      </c>
      <c r="F801" s="216" t="s">
        <v>2636</v>
      </c>
      <c r="G801" s="216" t="s">
        <v>5095</v>
      </c>
      <c r="H801" s="216" t="s">
        <v>2619</v>
      </c>
      <c r="I801" s="216" t="s">
        <v>2623</v>
      </c>
      <c r="J801" s="219">
        <v>-2E-3</v>
      </c>
      <c r="K801" s="219">
        <v>-2E-3</v>
      </c>
      <c r="L801" s="219">
        <v>-2E-3</v>
      </c>
      <c r="M801" s="219">
        <v>-2E-3</v>
      </c>
      <c r="N801" s="217">
        <v>0</v>
      </c>
      <c r="O801" s="217">
        <v>0</v>
      </c>
      <c r="P801" s="217">
        <v>0</v>
      </c>
      <c r="Q801" s="217">
        <v>0</v>
      </c>
      <c r="R801" s="217">
        <v>0</v>
      </c>
      <c r="S801" s="217">
        <v>0</v>
      </c>
      <c r="T801" s="218">
        <v>0</v>
      </c>
      <c r="U801" s="218">
        <v>0</v>
      </c>
      <c r="V801" s="218">
        <v>0</v>
      </c>
      <c r="W801" s="218">
        <v>0</v>
      </c>
      <c r="X801" s="218">
        <v>0</v>
      </c>
      <c r="Y801" s="219" t="s">
        <v>2624</v>
      </c>
      <c r="Z801" s="219" t="s">
        <v>2624</v>
      </c>
      <c r="AA801" s="219" t="s">
        <v>2624</v>
      </c>
      <c r="AB801" s="219" t="s">
        <v>2624</v>
      </c>
      <c r="AC801" s="219" t="s">
        <v>2624</v>
      </c>
      <c r="AD801" s="219" t="s">
        <v>2624</v>
      </c>
      <c r="AE801" s="219" t="s">
        <v>2624</v>
      </c>
      <c r="AF801" s="219" t="s">
        <v>2624</v>
      </c>
      <c r="AG801" s="219" t="s">
        <v>2624</v>
      </c>
      <c r="AH801" s="219" t="s">
        <v>2624</v>
      </c>
      <c r="AI801" s="219" t="s">
        <v>2624</v>
      </c>
      <c r="AJ801" s="219" t="s">
        <v>2624</v>
      </c>
      <c r="AK801" s="219" t="s">
        <v>2624</v>
      </c>
      <c r="AL801" s="219" t="s">
        <v>2624</v>
      </c>
      <c r="AM801" s="219" t="s">
        <v>2624</v>
      </c>
      <c r="AN801" s="219" t="s">
        <v>2624</v>
      </c>
      <c r="AO801" s="219" t="s">
        <v>2624</v>
      </c>
      <c r="AP801" s="219" t="s">
        <v>2624</v>
      </c>
      <c r="AQ801" s="219" t="s">
        <v>2624</v>
      </c>
      <c r="AR801" s="219" t="s">
        <v>2624</v>
      </c>
      <c r="AS801" s="219" t="s">
        <v>2624</v>
      </c>
      <c r="AT801" s="219" t="s">
        <v>2624</v>
      </c>
      <c r="AU801" s="219" t="s">
        <v>2624</v>
      </c>
    </row>
    <row r="802" spans="2:47" ht="126" hidden="1">
      <c r="B802" s="220" t="s">
        <v>5096</v>
      </c>
      <c r="C802" s="221" t="s">
        <v>5097</v>
      </c>
      <c r="D802" s="221" t="s">
        <v>2834</v>
      </c>
      <c r="E802" s="221" t="s">
        <v>2809</v>
      </c>
      <c r="F802" s="221" t="s">
        <v>3090</v>
      </c>
      <c r="G802" s="221" t="s">
        <v>5098</v>
      </c>
      <c r="H802" s="221" t="s">
        <v>4425</v>
      </c>
      <c r="I802" s="221" t="s">
        <v>2623</v>
      </c>
      <c r="J802" s="223">
        <v>231193.1</v>
      </c>
      <c r="K802" s="223">
        <v>259191.6</v>
      </c>
      <c r="L802" s="223">
        <v>282878.7</v>
      </c>
      <c r="M802" s="223">
        <v>312768.2</v>
      </c>
      <c r="N802" s="223">
        <v>346837.6</v>
      </c>
      <c r="O802" s="223">
        <v>385058</v>
      </c>
      <c r="P802" s="223">
        <v>420297</v>
      </c>
      <c r="Q802" s="223">
        <v>455129.4</v>
      </c>
      <c r="R802" s="223">
        <v>515949.2</v>
      </c>
      <c r="S802" s="222">
        <v>573221</v>
      </c>
      <c r="T802" s="218">
        <v>624301</v>
      </c>
      <c r="U802" s="218">
        <v>679609</v>
      </c>
      <c r="V802" s="218">
        <v>735575</v>
      </c>
      <c r="W802" s="218">
        <v>794093</v>
      </c>
      <c r="X802" s="218">
        <v>853306</v>
      </c>
      <c r="Y802" s="223" t="s">
        <v>2624</v>
      </c>
      <c r="Z802" s="223" t="s">
        <v>2624</v>
      </c>
      <c r="AA802" s="223" t="s">
        <v>2624</v>
      </c>
      <c r="AB802" s="223" t="s">
        <v>2624</v>
      </c>
      <c r="AC802" s="223" t="s">
        <v>2624</v>
      </c>
      <c r="AD802" s="223" t="s">
        <v>2624</v>
      </c>
      <c r="AE802" s="223" t="s">
        <v>2624</v>
      </c>
      <c r="AF802" s="223" t="s">
        <v>2624</v>
      </c>
      <c r="AG802" s="223" t="s">
        <v>2624</v>
      </c>
      <c r="AH802" s="223" t="s">
        <v>2624</v>
      </c>
      <c r="AI802" s="223" t="s">
        <v>2624</v>
      </c>
      <c r="AJ802" s="223" t="s">
        <v>2624</v>
      </c>
      <c r="AK802" s="223" t="s">
        <v>2624</v>
      </c>
      <c r="AL802" s="223" t="s">
        <v>2624</v>
      </c>
      <c r="AM802" s="223" t="s">
        <v>2624</v>
      </c>
      <c r="AN802" s="223" t="s">
        <v>2624</v>
      </c>
      <c r="AO802" s="223" t="s">
        <v>2624</v>
      </c>
      <c r="AP802" s="223" t="s">
        <v>2624</v>
      </c>
      <c r="AQ802" s="223" t="s">
        <v>2624</v>
      </c>
      <c r="AR802" s="223" t="s">
        <v>2624</v>
      </c>
      <c r="AS802" s="223" t="s">
        <v>2624</v>
      </c>
      <c r="AT802" s="223" t="s">
        <v>2624</v>
      </c>
      <c r="AU802" s="223" t="s">
        <v>2624</v>
      </c>
    </row>
    <row r="803" spans="2:47" ht="52.5" hidden="1">
      <c r="B803" s="215" t="s">
        <v>5099</v>
      </c>
      <c r="C803" s="216" t="s">
        <v>5100</v>
      </c>
      <c r="D803" s="216" t="s">
        <v>2619</v>
      </c>
      <c r="E803" s="216" t="s">
        <v>2619</v>
      </c>
      <c r="F803" s="216" t="s">
        <v>3008</v>
      </c>
      <c r="G803" s="216" t="s">
        <v>5101</v>
      </c>
      <c r="H803" s="216" t="s">
        <v>2619</v>
      </c>
      <c r="I803" s="216" t="s">
        <v>2623</v>
      </c>
      <c r="J803" s="219">
        <v>16.867999999999999</v>
      </c>
      <c r="K803" s="219">
        <v>17.46</v>
      </c>
      <c r="L803" s="219">
        <v>19.295000000000002</v>
      </c>
      <c r="M803" s="219">
        <v>20.856000000000002</v>
      </c>
      <c r="N803" s="219">
        <v>21.369</v>
      </c>
      <c r="O803" s="219">
        <v>22.317</v>
      </c>
      <c r="P803" s="219">
        <v>25.451000000000001</v>
      </c>
      <c r="Q803" s="219">
        <v>27.678999999999998</v>
      </c>
      <c r="R803" s="219">
        <v>28.49</v>
      </c>
      <c r="S803" s="217">
        <v>34.1</v>
      </c>
      <c r="T803" s="218">
        <v>34.799999999999997</v>
      </c>
      <c r="U803" s="218">
        <v>35.4</v>
      </c>
      <c r="V803" s="218">
        <v>35.5</v>
      </c>
      <c r="W803" s="218">
        <v>36.5</v>
      </c>
      <c r="X803" s="218">
        <v>38.200000000000003</v>
      </c>
      <c r="Y803" s="219" t="s">
        <v>2624</v>
      </c>
      <c r="Z803" s="219" t="s">
        <v>2624</v>
      </c>
      <c r="AA803" s="219" t="s">
        <v>2624</v>
      </c>
      <c r="AB803" s="219" t="s">
        <v>2624</v>
      </c>
      <c r="AC803" s="219" t="s">
        <v>2624</v>
      </c>
      <c r="AD803" s="219" t="s">
        <v>2624</v>
      </c>
      <c r="AE803" s="219" t="s">
        <v>2624</v>
      </c>
      <c r="AF803" s="219" t="s">
        <v>2624</v>
      </c>
      <c r="AG803" s="219" t="s">
        <v>2624</v>
      </c>
      <c r="AH803" s="219" t="s">
        <v>2624</v>
      </c>
      <c r="AI803" s="219" t="s">
        <v>2624</v>
      </c>
      <c r="AJ803" s="219" t="s">
        <v>2624</v>
      </c>
      <c r="AK803" s="219" t="s">
        <v>2624</v>
      </c>
      <c r="AL803" s="219" t="s">
        <v>2624</v>
      </c>
      <c r="AM803" s="219" t="s">
        <v>2624</v>
      </c>
      <c r="AN803" s="219" t="s">
        <v>2624</v>
      </c>
      <c r="AO803" s="219" t="s">
        <v>2624</v>
      </c>
      <c r="AP803" s="219" t="s">
        <v>2624</v>
      </c>
      <c r="AQ803" s="219" t="s">
        <v>2624</v>
      </c>
      <c r="AR803" s="219" t="s">
        <v>2624</v>
      </c>
      <c r="AS803" s="219" t="s">
        <v>2624</v>
      </c>
      <c r="AT803" s="219" t="s">
        <v>2624</v>
      </c>
      <c r="AU803" s="219" t="s">
        <v>2624</v>
      </c>
    </row>
    <row r="804" spans="2:47" ht="126" hidden="1">
      <c r="B804" s="220" t="s">
        <v>5102</v>
      </c>
      <c r="C804" s="221" t="s">
        <v>5103</v>
      </c>
      <c r="D804" s="221" t="s">
        <v>2834</v>
      </c>
      <c r="E804" s="221" t="s">
        <v>2784</v>
      </c>
      <c r="F804" s="221" t="s">
        <v>3090</v>
      </c>
      <c r="G804" s="221" t="s">
        <v>5104</v>
      </c>
      <c r="H804" s="221" t="s">
        <v>4425</v>
      </c>
      <c r="I804" s="221" t="s">
        <v>2623</v>
      </c>
      <c r="J804" s="223">
        <v>-27.494200000000003</v>
      </c>
      <c r="K804" s="223">
        <v>-39.816800000000001</v>
      </c>
      <c r="L804" s="223">
        <v>-41.878900000000002</v>
      </c>
      <c r="M804" s="223">
        <v>-63.200300000000006</v>
      </c>
      <c r="N804" s="223">
        <v>-75.325699999999998</v>
      </c>
      <c r="O804" s="223">
        <v>-69.031399999999991</v>
      </c>
      <c r="P804" s="223">
        <v>-59.639400000000002</v>
      </c>
      <c r="Q804" s="223">
        <v>-58.906700000000001</v>
      </c>
      <c r="R804" s="223">
        <v>-78.413399999999996</v>
      </c>
      <c r="S804" s="222">
        <v>-68.413399999999996</v>
      </c>
      <c r="T804" s="218">
        <v>-54.413400000000003</v>
      </c>
      <c r="U804" s="218">
        <v>-48.413400000000003</v>
      </c>
      <c r="V804" s="218">
        <v>-49.413400000000003</v>
      </c>
      <c r="W804" s="218">
        <v>-50.913400000000003</v>
      </c>
      <c r="X804" s="218">
        <v>-46.913400000000003</v>
      </c>
      <c r="Y804" s="223" t="s">
        <v>2624</v>
      </c>
      <c r="Z804" s="223" t="s">
        <v>2624</v>
      </c>
      <c r="AA804" s="223" t="s">
        <v>2624</v>
      </c>
      <c r="AB804" s="223" t="s">
        <v>2624</v>
      </c>
      <c r="AC804" s="223" t="s">
        <v>2624</v>
      </c>
      <c r="AD804" s="223" t="s">
        <v>2624</v>
      </c>
      <c r="AE804" s="223" t="s">
        <v>2624</v>
      </c>
      <c r="AF804" s="223" t="s">
        <v>2624</v>
      </c>
      <c r="AG804" s="223" t="s">
        <v>2624</v>
      </c>
      <c r="AH804" s="223" t="s">
        <v>2624</v>
      </c>
      <c r="AI804" s="223" t="s">
        <v>2624</v>
      </c>
      <c r="AJ804" s="223" t="s">
        <v>2624</v>
      </c>
      <c r="AK804" s="223" t="s">
        <v>2624</v>
      </c>
      <c r="AL804" s="223" t="s">
        <v>2624</v>
      </c>
      <c r="AM804" s="223" t="s">
        <v>2624</v>
      </c>
      <c r="AN804" s="223" t="s">
        <v>2624</v>
      </c>
      <c r="AO804" s="223" t="s">
        <v>2624</v>
      </c>
      <c r="AP804" s="223" t="s">
        <v>2624</v>
      </c>
      <c r="AQ804" s="223" t="s">
        <v>2624</v>
      </c>
      <c r="AR804" s="223" t="s">
        <v>2624</v>
      </c>
      <c r="AS804" s="223" t="s">
        <v>2624</v>
      </c>
      <c r="AT804" s="223" t="s">
        <v>2624</v>
      </c>
      <c r="AU804" s="223" t="s">
        <v>2624</v>
      </c>
    </row>
    <row r="805" spans="2:47" ht="31.5" hidden="1">
      <c r="B805" s="215" t="s">
        <v>5105</v>
      </c>
      <c r="C805" s="216" t="s">
        <v>5106</v>
      </c>
      <c r="D805" s="216" t="s">
        <v>3887</v>
      </c>
      <c r="E805" s="216" t="s">
        <v>2619</v>
      </c>
      <c r="F805" s="216" t="s">
        <v>2619</v>
      </c>
      <c r="G805" s="216" t="s">
        <v>5107</v>
      </c>
      <c r="H805" s="216" t="s">
        <v>2619</v>
      </c>
      <c r="I805" s="216" t="s">
        <v>2623</v>
      </c>
      <c r="J805" s="217">
        <v>64900</v>
      </c>
      <c r="K805" s="217">
        <v>65420</v>
      </c>
      <c r="L805" s="217">
        <v>66540</v>
      </c>
      <c r="M805" s="217">
        <v>67900</v>
      </c>
      <c r="N805" s="217">
        <v>69220</v>
      </c>
      <c r="O805" s="217">
        <v>70970</v>
      </c>
      <c r="P805" s="217">
        <v>71770</v>
      </c>
      <c r="Q805" s="217">
        <v>71820</v>
      </c>
      <c r="R805" s="217">
        <v>73810</v>
      </c>
      <c r="S805" s="217">
        <v>73890</v>
      </c>
      <c r="T805" s="218">
        <v>75130</v>
      </c>
      <c r="U805" s="218">
        <v>76810</v>
      </c>
      <c r="V805" s="218">
        <v>78770</v>
      </c>
      <c r="W805" s="218">
        <v>80760</v>
      </c>
      <c r="X805" s="218">
        <v>83040</v>
      </c>
      <c r="Y805" s="219" t="s">
        <v>2624</v>
      </c>
      <c r="Z805" s="219" t="s">
        <v>2624</v>
      </c>
      <c r="AA805" s="219" t="s">
        <v>2624</v>
      </c>
      <c r="AB805" s="219" t="s">
        <v>2624</v>
      </c>
      <c r="AC805" s="219" t="s">
        <v>2624</v>
      </c>
      <c r="AD805" s="219" t="s">
        <v>2624</v>
      </c>
      <c r="AE805" s="219" t="s">
        <v>2624</v>
      </c>
      <c r="AF805" s="219" t="s">
        <v>2624</v>
      </c>
      <c r="AG805" s="219" t="s">
        <v>2624</v>
      </c>
      <c r="AH805" s="219" t="s">
        <v>2624</v>
      </c>
      <c r="AI805" s="219" t="s">
        <v>2624</v>
      </c>
      <c r="AJ805" s="219" t="s">
        <v>2624</v>
      </c>
      <c r="AK805" s="219" t="s">
        <v>2624</v>
      </c>
      <c r="AL805" s="219" t="s">
        <v>2624</v>
      </c>
      <c r="AM805" s="219" t="s">
        <v>2624</v>
      </c>
      <c r="AN805" s="219" t="s">
        <v>2624</v>
      </c>
      <c r="AO805" s="219" t="s">
        <v>2624</v>
      </c>
      <c r="AP805" s="219" t="s">
        <v>2624</v>
      </c>
      <c r="AQ805" s="219" t="s">
        <v>2624</v>
      </c>
      <c r="AR805" s="219" t="s">
        <v>2624</v>
      </c>
      <c r="AS805" s="219" t="s">
        <v>2624</v>
      </c>
      <c r="AT805" s="219" t="s">
        <v>2624</v>
      </c>
      <c r="AU805" s="219" t="s">
        <v>2624</v>
      </c>
    </row>
    <row r="806" spans="2:47" ht="31.5" hidden="1">
      <c r="B806" s="220" t="s">
        <v>5108</v>
      </c>
      <c r="C806" s="221" t="s">
        <v>5109</v>
      </c>
      <c r="D806" s="221" t="s">
        <v>2619</v>
      </c>
      <c r="E806" s="221" t="s">
        <v>2619</v>
      </c>
      <c r="F806" s="221" t="s">
        <v>2636</v>
      </c>
      <c r="G806" s="221" t="s">
        <v>5110</v>
      </c>
      <c r="H806" s="221" t="s">
        <v>2619</v>
      </c>
      <c r="I806" s="221" t="s">
        <v>2623</v>
      </c>
      <c r="J806" s="222">
        <v>2.1</v>
      </c>
      <c r="K806" s="222">
        <v>1.7</v>
      </c>
      <c r="L806" s="222">
        <v>1.7</v>
      </c>
      <c r="M806" s="222">
        <v>1.7</v>
      </c>
      <c r="N806" s="222">
        <v>0.7</v>
      </c>
      <c r="O806" s="222">
        <v>2.5</v>
      </c>
      <c r="P806" s="222">
        <v>2.1</v>
      </c>
      <c r="Q806" s="222">
        <v>0.6</v>
      </c>
      <c r="R806" s="222">
        <v>2.2000000000000002</v>
      </c>
      <c r="S806" s="222">
        <v>6.5</v>
      </c>
      <c r="T806" s="218">
        <v>2.2000000000000002</v>
      </c>
      <c r="U806" s="218">
        <v>-0.3</v>
      </c>
      <c r="V806" s="218">
        <v>-0.3</v>
      </c>
      <c r="W806" s="218">
        <v>3.2</v>
      </c>
      <c r="X806" s="218">
        <v>3.4</v>
      </c>
      <c r="Y806" s="223" t="s">
        <v>2624</v>
      </c>
      <c r="Z806" s="223" t="s">
        <v>2624</v>
      </c>
      <c r="AA806" s="223" t="s">
        <v>2624</v>
      </c>
      <c r="AB806" s="223" t="s">
        <v>2624</v>
      </c>
      <c r="AC806" s="223" t="s">
        <v>2624</v>
      </c>
      <c r="AD806" s="223" t="s">
        <v>2624</v>
      </c>
      <c r="AE806" s="223" t="s">
        <v>2624</v>
      </c>
      <c r="AF806" s="223" t="s">
        <v>2624</v>
      </c>
      <c r="AG806" s="223" t="s">
        <v>2624</v>
      </c>
      <c r="AH806" s="223" t="s">
        <v>2624</v>
      </c>
      <c r="AI806" s="223" t="s">
        <v>2624</v>
      </c>
      <c r="AJ806" s="223" t="s">
        <v>2624</v>
      </c>
      <c r="AK806" s="223" t="s">
        <v>2624</v>
      </c>
      <c r="AL806" s="223" t="s">
        <v>2624</v>
      </c>
      <c r="AM806" s="223" t="s">
        <v>2624</v>
      </c>
      <c r="AN806" s="223" t="s">
        <v>2624</v>
      </c>
      <c r="AO806" s="223" t="s">
        <v>2624</v>
      </c>
      <c r="AP806" s="223" t="s">
        <v>2624</v>
      </c>
      <c r="AQ806" s="223" t="s">
        <v>2624</v>
      </c>
      <c r="AR806" s="223" t="s">
        <v>2624</v>
      </c>
      <c r="AS806" s="223" t="s">
        <v>2624</v>
      </c>
      <c r="AT806" s="223" t="s">
        <v>2624</v>
      </c>
      <c r="AU806" s="223" t="s">
        <v>2624</v>
      </c>
    </row>
    <row r="807" spans="2:47" ht="52.5" hidden="1">
      <c r="B807" s="215" t="s">
        <v>5111</v>
      </c>
      <c r="C807" s="216" t="s">
        <v>5112</v>
      </c>
      <c r="D807" s="216" t="s">
        <v>2619</v>
      </c>
      <c r="E807" s="216" t="s">
        <v>2619</v>
      </c>
      <c r="F807" s="216" t="s">
        <v>5113</v>
      </c>
      <c r="G807" s="216" t="s">
        <v>5114</v>
      </c>
      <c r="H807" s="216" t="s">
        <v>2619</v>
      </c>
      <c r="I807" s="216" t="s">
        <v>2623</v>
      </c>
      <c r="J807" s="217">
        <v>7.5</v>
      </c>
      <c r="K807" s="217">
        <v>8.3000000000000007</v>
      </c>
      <c r="L807" s="217">
        <v>-4.4000000000000004</v>
      </c>
      <c r="M807" s="217">
        <v>1.1000000000000001</v>
      </c>
      <c r="N807" s="217">
        <v>4.4000000000000004</v>
      </c>
      <c r="O807" s="217">
        <v>6.4</v>
      </c>
      <c r="P807" s="217">
        <v>-2.6</v>
      </c>
      <c r="Q807" s="217">
        <v>0.3</v>
      </c>
      <c r="R807" s="217">
        <v>6.5</v>
      </c>
      <c r="S807" s="217">
        <v>-4.5</v>
      </c>
      <c r="T807" s="218">
        <v>6.7</v>
      </c>
      <c r="U807" s="218">
        <v>5.5</v>
      </c>
      <c r="V807" s="218">
        <v>5.4</v>
      </c>
      <c r="W807" s="218">
        <v>3</v>
      </c>
      <c r="X807" s="218">
        <v>0.9</v>
      </c>
      <c r="Y807" s="219" t="s">
        <v>2624</v>
      </c>
      <c r="Z807" s="219" t="s">
        <v>2624</v>
      </c>
      <c r="AA807" s="219" t="s">
        <v>2624</v>
      </c>
      <c r="AB807" s="219" t="s">
        <v>2624</v>
      </c>
      <c r="AC807" s="219" t="s">
        <v>2624</v>
      </c>
      <c r="AD807" s="219" t="s">
        <v>2624</v>
      </c>
      <c r="AE807" s="219" t="s">
        <v>2624</v>
      </c>
      <c r="AF807" s="219" t="s">
        <v>2624</v>
      </c>
      <c r="AG807" s="219" t="s">
        <v>2624</v>
      </c>
      <c r="AH807" s="219" t="s">
        <v>2624</v>
      </c>
      <c r="AI807" s="219" t="s">
        <v>2624</v>
      </c>
      <c r="AJ807" s="219" t="s">
        <v>2624</v>
      </c>
      <c r="AK807" s="219" t="s">
        <v>2624</v>
      </c>
      <c r="AL807" s="219" t="s">
        <v>2624</v>
      </c>
      <c r="AM807" s="219" t="s">
        <v>2624</v>
      </c>
      <c r="AN807" s="219" t="s">
        <v>2624</v>
      </c>
      <c r="AO807" s="219" t="s">
        <v>2624</v>
      </c>
      <c r="AP807" s="219" t="s">
        <v>2624</v>
      </c>
      <c r="AQ807" s="219" t="s">
        <v>2624</v>
      </c>
      <c r="AR807" s="219" t="s">
        <v>2624</v>
      </c>
      <c r="AS807" s="219" t="s">
        <v>2624</v>
      </c>
      <c r="AT807" s="219" t="s">
        <v>2624</v>
      </c>
      <c r="AU807" s="219" t="s">
        <v>2624</v>
      </c>
    </row>
    <row r="808" spans="2:47" ht="21" hidden="1">
      <c r="B808" s="220" t="s">
        <v>5115</v>
      </c>
      <c r="C808" s="221" t="s">
        <v>5116</v>
      </c>
      <c r="D808" s="221" t="s">
        <v>2619</v>
      </c>
      <c r="E808" s="221" t="s">
        <v>2619</v>
      </c>
      <c r="F808" s="221" t="s">
        <v>2636</v>
      </c>
      <c r="G808" s="221" t="s">
        <v>5117</v>
      </c>
      <c r="H808" s="221" t="s">
        <v>2619</v>
      </c>
      <c r="I808" s="221" t="s">
        <v>2623</v>
      </c>
      <c r="J808" s="222">
        <v>88.2</v>
      </c>
      <c r="K808" s="222">
        <v>91.2</v>
      </c>
      <c r="L808" s="222">
        <v>84.8</v>
      </c>
      <c r="M808" s="222">
        <v>83</v>
      </c>
      <c r="N808" s="222">
        <v>85.4</v>
      </c>
      <c r="O808" s="222">
        <v>88.6</v>
      </c>
      <c r="P808" s="222">
        <v>83.5</v>
      </c>
      <c r="Q808" s="222">
        <v>81.8</v>
      </c>
      <c r="R808" s="222">
        <v>84.4</v>
      </c>
      <c r="S808" s="222">
        <v>73.2</v>
      </c>
      <c r="T808" s="218">
        <v>69.599999999999994</v>
      </c>
      <c r="U808" s="218">
        <v>73.3</v>
      </c>
      <c r="V808" s="218">
        <v>75.2</v>
      </c>
      <c r="W808" s="218">
        <v>77.400000000000006</v>
      </c>
      <c r="X808" s="218">
        <v>76.5</v>
      </c>
      <c r="Y808" s="223" t="s">
        <v>2624</v>
      </c>
      <c r="Z808" s="223" t="s">
        <v>2624</v>
      </c>
      <c r="AA808" s="223" t="s">
        <v>2624</v>
      </c>
      <c r="AB808" s="223" t="s">
        <v>2624</v>
      </c>
      <c r="AC808" s="223" t="s">
        <v>2624</v>
      </c>
      <c r="AD808" s="223" t="s">
        <v>2624</v>
      </c>
      <c r="AE808" s="223" t="s">
        <v>2624</v>
      </c>
      <c r="AF808" s="223" t="s">
        <v>2624</v>
      </c>
      <c r="AG808" s="223" t="s">
        <v>2624</v>
      </c>
      <c r="AH808" s="223" t="s">
        <v>2624</v>
      </c>
      <c r="AI808" s="223" t="s">
        <v>2624</v>
      </c>
      <c r="AJ808" s="223" t="s">
        <v>2624</v>
      </c>
      <c r="AK808" s="223" t="s">
        <v>2624</v>
      </c>
      <c r="AL808" s="223" t="s">
        <v>2624</v>
      </c>
      <c r="AM808" s="223" t="s">
        <v>2624</v>
      </c>
      <c r="AN808" s="223" t="s">
        <v>2624</v>
      </c>
      <c r="AO808" s="223" t="s">
        <v>2624</v>
      </c>
      <c r="AP808" s="223" t="s">
        <v>2624</v>
      </c>
      <c r="AQ808" s="223" t="s">
        <v>2624</v>
      </c>
      <c r="AR808" s="223" t="s">
        <v>2624</v>
      </c>
      <c r="AS808" s="223" t="s">
        <v>2624</v>
      </c>
      <c r="AT808" s="223" t="s">
        <v>2624</v>
      </c>
      <c r="AU808" s="223" t="s">
        <v>2624</v>
      </c>
    </row>
    <row r="809" spans="2:47" ht="283.5" hidden="1">
      <c r="B809" s="215" t="s">
        <v>5118</v>
      </c>
      <c r="C809" s="216" t="s">
        <v>5119</v>
      </c>
      <c r="D809" s="216" t="s">
        <v>2619</v>
      </c>
      <c r="E809" s="216" t="s">
        <v>2619</v>
      </c>
      <c r="F809" s="216" t="s">
        <v>2619</v>
      </c>
      <c r="G809" s="216" t="s">
        <v>5120</v>
      </c>
      <c r="H809" s="216" t="s">
        <v>2841</v>
      </c>
      <c r="I809" s="216" t="s">
        <v>2623</v>
      </c>
      <c r="J809" s="219">
        <v>-46.749000000000002</v>
      </c>
      <c r="K809" s="219">
        <v>-48.055999999999997</v>
      </c>
      <c r="L809" s="219">
        <v>-52.854999999999997</v>
      </c>
      <c r="M809" s="219">
        <v>-52.215000000000003</v>
      </c>
      <c r="N809" s="219">
        <v>-48.072000000000003</v>
      </c>
      <c r="O809" s="219">
        <v>-45.941000000000003</v>
      </c>
      <c r="P809" s="219">
        <v>-47.313000000000002</v>
      </c>
      <c r="Q809" s="219">
        <v>-47.295999999999999</v>
      </c>
      <c r="R809" s="219">
        <v>-46.863999999999997</v>
      </c>
      <c r="S809" s="219" t="s">
        <v>2624</v>
      </c>
      <c r="T809" s="219" t="s">
        <v>2624</v>
      </c>
      <c r="U809" s="219" t="s">
        <v>2624</v>
      </c>
      <c r="V809" s="219" t="s">
        <v>2624</v>
      </c>
      <c r="W809" s="219" t="s">
        <v>2624</v>
      </c>
      <c r="X809" s="219" t="s">
        <v>2624</v>
      </c>
      <c r="Y809" s="219" t="s">
        <v>2624</v>
      </c>
      <c r="Z809" s="219" t="s">
        <v>2624</v>
      </c>
      <c r="AA809" s="219" t="s">
        <v>2624</v>
      </c>
      <c r="AB809" s="219" t="s">
        <v>2624</v>
      </c>
      <c r="AC809" s="219" t="s">
        <v>2624</v>
      </c>
      <c r="AD809" s="219" t="s">
        <v>2624</v>
      </c>
      <c r="AE809" s="219" t="s">
        <v>2624</v>
      </c>
      <c r="AF809" s="219" t="s">
        <v>2624</v>
      </c>
      <c r="AG809" s="219" t="s">
        <v>2624</v>
      </c>
      <c r="AH809" s="219" t="s">
        <v>2624</v>
      </c>
      <c r="AI809" s="219" t="s">
        <v>2624</v>
      </c>
      <c r="AJ809" s="219" t="s">
        <v>2624</v>
      </c>
      <c r="AK809" s="219" t="s">
        <v>2624</v>
      </c>
      <c r="AL809" s="219" t="s">
        <v>2624</v>
      </c>
      <c r="AM809" s="219" t="s">
        <v>2624</v>
      </c>
      <c r="AN809" s="219" t="s">
        <v>2624</v>
      </c>
      <c r="AO809" s="219" t="s">
        <v>2624</v>
      </c>
      <c r="AP809" s="219" t="s">
        <v>2624</v>
      </c>
      <c r="AQ809" s="219" t="s">
        <v>2624</v>
      </c>
      <c r="AR809" s="219" t="s">
        <v>2624</v>
      </c>
      <c r="AS809" s="219" t="s">
        <v>2624</v>
      </c>
      <c r="AT809" s="219" t="s">
        <v>2624</v>
      </c>
      <c r="AU809" s="219" t="s">
        <v>2624</v>
      </c>
    </row>
    <row r="810" spans="2:47" ht="73.5" hidden="1">
      <c r="B810" s="220" t="s">
        <v>5121</v>
      </c>
      <c r="C810" s="221" t="s">
        <v>5122</v>
      </c>
      <c r="D810" s="221" t="s">
        <v>2619</v>
      </c>
      <c r="E810" s="221" t="s">
        <v>2619</v>
      </c>
      <c r="F810" s="221" t="s">
        <v>4449</v>
      </c>
      <c r="G810" s="221" t="s">
        <v>5123</v>
      </c>
      <c r="H810" s="221" t="s">
        <v>2619</v>
      </c>
      <c r="I810" s="221" t="s">
        <v>2623</v>
      </c>
      <c r="J810" s="223">
        <v>0.255</v>
      </c>
      <c r="K810" s="223">
        <v>0.255</v>
      </c>
      <c r="L810" s="223">
        <v>0.25800000000000001</v>
      </c>
      <c r="M810" s="223">
        <v>0.25900000000000001</v>
      </c>
      <c r="N810" s="223">
        <v>0.26</v>
      </c>
      <c r="O810" s="222">
        <v>0.3</v>
      </c>
      <c r="P810" s="222">
        <v>0.3</v>
      </c>
      <c r="Q810" s="222">
        <v>0.3</v>
      </c>
      <c r="R810" s="222">
        <v>0.3</v>
      </c>
      <c r="S810" s="222">
        <v>0.4</v>
      </c>
      <c r="T810" s="218">
        <v>0.4</v>
      </c>
      <c r="U810" s="218">
        <v>0.3</v>
      </c>
      <c r="V810" s="218">
        <v>0.3</v>
      </c>
      <c r="W810" s="218">
        <v>0.3</v>
      </c>
      <c r="X810" s="218">
        <v>0.3</v>
      </c>
      <c r="Y810" s="223" t="s">
        <v>2624</v>
      </c>
      <c r="Z810" s="223" t="s">
        <v>2624</v>
      </c>
      <c r="AA810" s="223" t="s">
        <v>2624</v>
      </c>
      <c r="AB810" s="223" t="s">
        <v>2624</v>
      </c>
      <c r="AC810" s="223" t="s">
        <v>2624</v>
      </c>
      <c r="AD810" s="223" t="s">
        <v>2624</v>
      </c>
      <c r="AE810" s="223" t="s">
        <v>2624</v>
      </c>
      <c r="AF810" s="223" t="s">
        <v>2624</v>
      </c>
      <c r="AG810" s="223" t="s">
        <v>2624</v>
      </c>
      <c r="AH810" s="223" t="s">
        <v>2624</v>
      </c>
      <c r="AI810" s="223" t="s">
        <v>2624</v>
      </c>
      <c r="AJ810" s="223" t="s">
        <v>2624</v>
      </c>
      <c r="AK810" s="223" t="s">
        <v>2624</v>
      </c>
      <c r="AL810" s="223" t="s">
        <v>2624</v>
      </c>
      <c r="AM810" s="223" t="s">
        <v>2624</v>
      </c>
      <c r="AN810" s="223" t="s">
        <v>2624</v>
      </c>
      <c r="AO810" s="223" t="s">
        <v>2624</v>
      </c>
      <c r="AP810" s="223" t="s">
        <v>2624</v>
      </c>
      <c r="AQ810" s="223" t="s">
        <v>2624</v>
      </c>
      <c r="AR810" s="223" t="s">
        <v>2624</v>
      </c>
      <c r="AS810" s="223" t="s">
        <v>2624</v>
      </c>
      <c r="AT810" s="223" t="s">
        <v>2624</v>
      </c>
      <c r="AU810" s="223" t="s">
        <v>2624</v>
      </c>
    </row>
    <row r="811" spans="2:47" ht="73.5" hidden="1">
      <c r="B811" s="215" t="s">
        <v>5124</v>
      </c>
      <c r="C811" s="216" t="s">
        <v>5125</v>
      </c>
      <c r="D811" s="216" t="s">
        <v>2619</v>
      </c>
      <c r="E811" s="216" t="s">
        <v>2619</v>
      </c>
      <c r="F811" s="216" t="s">
        <v>4449</v>
      </c>
      <c r="G811" s="216" t="s">
        <v>5123</v>
      </c>
      <c r="H811" s="216" t="s">
        <v>2619</v>
      </c>
      <c r="I811" s="216" t="s">
        <v>2623</v>
      </c>
      <c r="J811" s="219">
        <v>10.709</v>
      </c>
      <c r="K811" s="219">
        <v>4.0860000000000003</v>
      </c>
      <c r="L811" s="219">
        <v>7.3179999999999996</v>
      </c>
      <c r="M811" s="219">
        <v>5.6970000000000001</v>
      </c>
      <c r="N811" s="219">
        <v>5.9459999999999997</v>
      </c>
      <c r="O811" s="217">
        <v>8</v>
      </c>
      <c r="P811" s="217">
        <v>9.6</v>
      </c>
      <c r="Q811" s="217">
        <v>4.8</v>
      </c>
      <c r="R811" s="217">
        <v>6.7</v>
      </c>
      <c r="S811" s="217">
        <v>19.5</v>
      </c>
      <c r="T811" s="218">
        <v>3.6</v>
      </c>
      <c r="U811" s="218">
        <v>-1.1000000000000001</v>
      </c>
      <c r="V811" s="218">
        <v>1.9</v>
      </c>
      <c r="W811" s="218">
        <v>3.6</v>
      </c>
      <c r="X811" s="218">
        <v>7.8</v>
      </c>
      <c r="Y811" s="219" t="s">
        <v>2624</v>
      </c>
      <c r="Z811" s="219" t="s">
        <v>2624</v>
      </c>
      <c r="AA811" s="219" t="s">
        <v>2624</v>
      </c>
      <c r="AB811" s="219" t="s">
        <v>2624</v>
      </c>
      <c r="AC811" s="219" t="s">
        <v>2624</v>
      </c>
      <c r="AD811" s="219" t="s">
        <v>2624</v>
      </c>
      <c r="AE811" s="219" t="s">
        <v>2624</v>
      </c>
      <c r="AF811" s="219" t="s">
        <v>2624</v>
      </c>
      <c r="AG811" s="219" t="s">
        <v>2624</v>
      </c>
      <c r="AH811" s="219" t="s">
        <v>2624</v>
      </c>
      <c r="AI811" s="219" t="s">
        <v>2624</v>
      </c>
      <c r="AJ811" s="219" t="s">
        <v>2624</v>
      </c>
      <c r="AK811" s="219" t="s">
        <v>2624</v>
      </c>
      <c r="AL811" s="219" t="s">
        <v>2624</v>
      </c>
      <c r="AM811" s="219" t="s">
        <v>2624</v>
      </c>
      <c r="AN811" s="219" t="s">
        <v>2624</v>
      </c>
      <c r="AO811" s="219" t="s">
        <v>2624</v>
      </c>
      <c r="AP811" s="219" t="s">
        <v>2624</v>
      </c>
      <c r="AQ811" s="219" t="s">
        <v>2624</v>
      </c>
      <c r="AR811" s="219" t="s">
        <v>2624</v>
      </c>
      <c r="AS811" s="219" t="s">
        <v>2624</v>
      </c>
      <c r="AT811" s="219" t="s">
        <v>2624</v>
      </c>
      <c r="AU811" s="219" t="s">
        <v>2624</v>
      </c>
    </row>
    <row r="812" spans="2:47" ht="73.5" hidden="1">
      <c r="B812" s="220" t="s">
        <v>5126</v>
      </c>
      <c r="C812" s="221" t="s">
        <v>5127</v>
      </c>
      <c r="D812" s="221" t="s">
        <v>2783</v>
      </c>
      <c r="E812" s="221" t="s">
        <v>2809</v>
      </c>
      <c r="F812" s="221" t="s">
        <v>4449</v>
      </c>
      <c r="G812" s="221" t="s">
        <v>5123</v>
      </c>
      <c r="H812" s="221" t="s">
        <v>2619</v>
      </c>
      <c r="I812" s="221" t="s">
        <v>2623</v>
      </c>
      <c r="J812" s="223">
        <v>3822142.8</v>
      </c>
      <c r="K812" s="223">
        <v>3978305.4</v>
      </c>
      <c r="L812" s="223">
        <v>4269450.4000000004</v>
      </c>
      <c r="M812" s="223">
        <v>4512690.7</v>
      </c>
      <c r="N812" s="223">
        <v>4781031.0999999996</v>
      </c>
      <c r="O812" s="222">
        <v>5162324</v>
      </c>
      <c r="P812" s="222">
        <v>5659981</v>
      </c>
      <c r="Q812" s="222">
        <v>5929528</v>
      </c>
      <c r="R812" s="222">
        <v>6329656</v>
      </c>
      <c r="S812" s="222">
        <v>7562012</v>
      </c>
      <c r="T812" s="218">
        <v>7832008</v>
      </c>
      <c r="U812" s="218">
        <v>7747554</v>
      </c>
      <c r="V812" s="218">
        <v>7892541</v>
      </c>
      <c r="W812" s="218">
        <v>8175799</v>
      </c>
      <c r="X812" s="218">
        <v>8811046</v>
      </c>
      <c r="Y812" s="223" t="s">
        <v>2624</v>
      </c>
      <c r="Z812" s="223" t="s">
        <v>2624</v>
      </c>
      <c r="AA812" s="223" t="s">
        <v>2624</v>
      </c>
      <c r="AB812" s="223" t="s">
        <v>2624</v>
      </c>
      <c r="AC812" s="223" t="s">
        <v>2624</v>
      </c>
      <c r="AD812" s="223" t="s">
        <v>2624</v>
      </c>
      <c r="AE812" s="223" t="s">
        <v>2624</v>
      </c>
      <c r="AF812" s="223" t="s">
        <v>2624</v>
      </c>
      <c r="AG812" s="223" t="s">
        <v>2624</v>
      </c>
      <c r="AH812" s="223" t="s">
        <v>2624</v>
      </c>
      <c r="AI812" s="223" t="s">
        <v>2624</v>
      </c>
      <c r="AJ812" s="223" t="s">
        <v>2624</v>
      </c>
      <c r="AK812" s="223" t="s">
        <v>2624</v>
      </c>
      <c r="AL812" s="223" t="s">
        <v>2624</v>
      </c>
      <c r="AM812" s="223" t="s">
        <v>2624</v>
      </c>
      <c r="AN812" s="223" t="s">
        <v>2624</v>
      </c>
      <c r="AO812" s="223" t="s">
        <v>2624</v>
      </c>
      <c r="AP812" s="223" t="s">
        <v>2624</v>
      </c>
      <c r="AQ812" s="223" t="s">
        <v>2624</v>
      </c>
      <c r="AR812" s="223" t="s">
        <v>2624</v>
      </c>
      <c r="AS812" s="223" t="s">
        <v>2624</v>
      </c>
      <c r="AT812" s="223" t="s">
        <v>2624</v>
      </c>
      <c r="AU812" s="223" t="s">
        <v>2624</v>
      </c>
    </row>
    <row r="813" spans="2:47" ht="21" hidden="1">
      <c r="B813" s="215" t="s">
        <v>5128</v>
      </c>
      <c r="C813" s="216" t="s">
        <v>5129</v>
      </c>
      <c r="D813" s="216" t="s">
        <v>2834</v>
      </c>
      <c r="E813" s="216" t="s">
        <v>2809</v>
      </c>
      <c r="F813" s="216" t="s">
        <v>4457</v>
      </c>
      <c r="G813" s="216" t="s">
        <v>5128</v>
      </c>
      <c r="H813" s="216" t="s">
        <v>2619</v>
      </c>
      <c r="I813" s="216" t="s">
        <v>2623</v>
      </c>
      <c r="J813" s="219">
        <v>3490.6</v>
      </c>
      <c r="K813" s="219">
        <v>3778.6</v>
      </c>
      <c r="L813" s="219">
        <v>3775.1</v>
      </c>
      <c r="M813" s="219">
        <v>3887.7</v>
      </c>
      <c r="N813" s="219">
        <v>4227.3</v>
      </c>
      <c r="O813" s="219">
        <v>4692.3</v>
      </c>
      <c r="P813" s="219">
        <v>4856.8999999999996</v>
      </c>
      <c r="Q813" s="219">
        <v>5023.8999999999996</v>
      </c>
      <c r="R813" s="217">
        <v>5533</v>
      </c>
      <c r="S813" s="217">
        <v>5827</v>
      </c>
      <c r="T813" s="218">
        <v>6131</v>
      </c>
      <c r="U813" s="218">
        <v>6488</v>
      </c>
      <c r="V813" s="218">
        <v>6948</v>
      </c>
      <c r="W813" s="218">
        <v>7300</v>
      </c>
      <c r="X813" s="218">
        <v>7746</v>
      </c>
      <c r="Y813" s="219" t="s">
        <v>2624</v>
      </c>
      <c r="Z813" s="219" t="s">
        <v>2624</v>
      </c>
      <c r="AA813" s="219" t="s">
        <v>2624</v>
      </c>
      <c r="AB813" s="219" t="s">
        <v>2624</v>
      </c>
      <c r="AC813" s="219" t="s">
        <v>2624</v>
      </c>
      <c r="AD813" s="219" t="s">
        <v>2624</v>
      </c>
      <c r="AE813" s="219" t="s">
        <v>2624</v>
      </c>
      <c r="AF813" s="219" t="s">
        <v>2624</v>
      </c>
      <c r="AG813" s="219" t="s">
        <v>2624</v>
      </c>
      <c r="AH813" s="219" t="s">
        <v>2624</v>
      </c>
      <c r="AI813" s="219" t="s">
        <v>2624</v>
      </c>
      <c r="AJ813" s="219" t="s">
        <v>2624</v>
      </c>
      <c r="AK813" s="219" t="s">
        <v>2624</v>
      </c>
      <c r="AL813" s="219" t="s">
        <v>2624</v>
      </c>
      <c r="AM813" s="219" t="s">
        <v>2624</v>
      </c>
      <c r="AN813" s="219" t="s">
        <v>2624</v>
      </c>
      <c r="AO813" s="219" t="s">
        <v>2624</v>
      </c>
      <c r="AP813" s="219" t="s">
        <v>2624</v>
      </c>
      <c r="AQ813" s="219" t="s">
        <v>2624</v>
      </c>
      <c r="AR813" s="219" t="s">
        <v>2624</v>
      </c>
      <c r="AS813" s="219" t="s">
        <v>2624</v>
      </c>
      <c r="AT813" s="219" t="s">
        <v>2624</v>
      </c>
      <c r="AU813" s="219" t="s">
        <v>2624</v>
      </c>
    </row>
    <row r="814" spans="2:47" ht="73.5" hidden="1">
      <c r="B814" s="220" t="s">
        <v>5130</v>
      </c>
      <c r="C814" s="221" t="s">
        <v>5131</v>
      </c>
      <c r="D814" s="221" t="s">
        <v>2619</v>
      </c>
      <c r="E814" s="221" t="s">
        <v>2816</v>
      </c>
      <c r="F814" s="221" t="s">
        <v>5132</v>
      </c>
      <c r="G814" s="221" t="s">
        <v>5133</v>
      </c>
      <c r="H814" s="221" t="s">
        <v>2619</v>
      </c>
      <c r="I814" s="221" t="s">
        <v>2623</v>
      </c>
      <c r="J814" s="223">
        <v>4122.6000000000004</v>
      </c>
      <c r="K814" s="223">
        <v>4124.1000000000004</v>
      </c>
      <c r="L814" s="223">
        <v>4135.1000000000004</v>
      </c>
      <c r="M814" s="223">
        <v>3860</v>
      </c>
      <c r="N814" s="223">
        <v>3735.4</v>
      </c>
      <c r="O814" s="223">
        <v>3661.7</v>
      </c>
      <c r="P814" s="223">
        <v>3612.6</v>
      </c>
      <c r="Q814" s="223">
        <v>3211.7</v>
      </c>
      <c r="R814" s="222">
        <v>3163</v>
      </c>
      <c r="S814" s="223" t="s">
        <v>2624</v>
      </c>
      <c r="T814" s="223" t="s">
        <v>2624</v>
      </c>
      <c r="U814" s="223" t="s">
        <v>2624</v>
      </c>
      <c r="V814" s="223" t="s">
        <v>2624</v>
      </c>
      <c r="W814" s="223" t="s">
        <v>2624</v>
      </c>
      <c r="X814" s="223" t="s">
        <v>2624</v>
      </c>
      <c r="Y814" s="223" t="s">
        <v>2624</v>
      </c>
      <c r="Z814" s="223" t="s">
        <v>2624</v>
      </c>
      <c r="AA814" s="223" t="s">
        <v>2624</v>
      </c>
      <c r="AB814" s="223" t="s">
        <v>2624</v>
      </c>
      <c r="AC814" s="223" t="s">
        <v>2624</v>
      </c>
      <c r="AD814" s="223" t="s">
        <v>2624</v>
      </c>
      <c r="AE814" s="223" t="s">
        <v>2624</v>
      </c>
      <c r="AF814" s="223" t="s">
        <v>2624</v>
      </c>
      <c r="AG814" s="223" t="s">
        <v>2624</v>
      </c>
      <c r="AH814" s="223" t="s">
        <v>2624</v>
      </c>
      <c r="AI814" s="223" t="s">
        <v>2624</v>
      </c>
      <c r="AJ814" s="223" t="s">
        <v>2624</v>
      </c>
      <c r="AK814" s="223" t="s">
        <v>2624</v>
      </c>
      <c r="AL814" s="223" t="s">
        <v>2624</v>
      </c>
      <c r="AM814" s="223" t="s">
        <v>2624</v>
      </c>
      <c r="AN814" s="223" t="s">
        <v>2624</v>
      </c>
      <c r="AO814" s="223" t="s">
        <v>2624</v>
      </c>
      <c r="AP814" s="223" t="s">
        <v>2624</v>
      </c>
      <c r="AQ814" s="223" t="s">
        <v>2624</v>
      </c>
      <c r="AR814" s="223" t="s">
        <v>2624</v>
      </c>
      <c r="AS814" s="223" t="s">
        <v>2624</v>
      </c>
      <c r="AT814" s="223" t="s">
        <v>2624</v>
      </c>
      <c r="AU814" s="223" t="s">
        <v>2624</v>
      </c>
    </row>
    <row r="815" spans="2:47" ht="136.5" hidden="1">
      <c r="B815" s="215" t="s">
        <v>5134</v>
      </c>
      <c r="C815" s="216" t="s">
        <v>5135</v>
      </c>
      <c r="D815" s="216" t="s">
        <v>2619</v>
      </c>
      <c r="E815" s="216" t="s">
        <v>2816</v>
      </c>
      <c r="F815" s="216" t="s">
        <v>5136</v>
      </c>
      <c r="G815" s="216" t="s">
        <v>5137</v>
      </c>
      <c r="H815" s="216" t="s">
        <v>5138</v>
      </c>
      <c r="I815" s="216" t="s">
        <v>2623</v>
      </c>
      <c r="J815" s="219">
        <v>1323.3</v>
      </c>
      <c r="K815" s="219">
        <v>1473.3</v>
      </c>
      <c r="L815" s="219">
        <v>1652</v>
      </c>
      <c r="M815" s="219">
        <v>1636.9</v>
      </c>
      <c r="N815" s="219">
        <v>1529</v>
      </c>
      <c r="O815" s="219">
        <v>1558.6</v>
      </c>
      <c r="P815" s="219">
        <v>1539.1</v>
      </c>
      <c r="Q815" s="219">
        <v>1649.2</v>
      </c>
      <c r="R815" s="217">
        <v>1496</v>
      </c>
      <c r="S815" s="217">
        <v>1550</v>
      </c>
      <c r="T815" s="218">
        <v>1547</v>
      </c>
      <c r="U815" s="218">
        <v>1521</v>
      </c>
      <c r="V815" s="218">
        <v>1564</v>
      </c>
      <c r="W815" s="218">
        <v>1575</v>
      </c>
      <c r="X815" s="218">
        <v>1614</v>
      </c>
      <c r="Y815" s="218">
        <v>1663</v>
      </c>
      <c r="Z815" s="218">
        <v>1749</v>
      </c>
      <c r="AA815" s="218">
        <v>1838</v>
      </c>
      <c r="AB815" s="218">
        <v>1922</v>
      </c>
      <c r="AC815" s="218">
        <v>1995</v>
      </c>
      <c r="AD815" s="219" t="s">
        <v>2624</v>
      </c>
      <c r="AE815" s="219" t="s">
        <v>2624</v>
      </c>
      <c r="AF815" s="219" t="s">
        <v>2624</v>
      </c>
      <c r="AG815" s="219" t="s">
        <v>2624</v>
      </c>
      <c r="AH815" s="219" t="s">
        <v>2624</v>
      </c>
      <c r="AI815" s="219" t="s">
        <v>2624</v>
      </c>
      <c r="AJ815" s="219" t="s">
        <v>2624</v>
      </c>
      <c r="AK815" s="219" t="s">
        <v>2624</v>
      </c>
      <c r="AL815" s="219" t="s">
        <v>2624</v>
      </c>
      <c r="AM815" s="219" t="s">
        <v>2624</v>
      </c>
      <c r="AN815" s="219" t="s">
        <v>2624</v>
      </c>
      <c r="AO815" s="219" t="s">
        <v>2624</v>
      </c>
      <c r="AP815" s="219" t="s">
        <v>2624</v>
      </c>
      <c r="AQ815" s="219" t="s">
        <v>2624</v>
      </c>
      <c r="AR815" s="219" t="s">
        <v>2624</v>
      </c>
      <c r="AS815" s="219" t="s">
        <v>2624</v>
      </c>
      <c r="AT815" s="219" t="s">
        <v>2624</v>
      </c>
      <c r="AU815" s="219" t="s">
        <v>2624</v>
      </c>
    </row>
    <row r="816" spans="2:47" ht="147" hidden="1">
      <c r="B816" s="220" t="s">
        <v>5139</v>
      </c>
      <c r="C816" s="221" t="s">
        <v>5140</v>
      </c>
      <c r="D816" s="221" t="s">
        <v>2619</v>
      </c>
      <c r="E816" s="221" t="s">
        <v>2619</v>
      </c>
      <c r="F816" s="221" t="s">
        <v>5141</v>
      </c>
      <c r="G816" s="221" t="s">
        <v>5142</v>
      </c>
      <c r="H816" s="221" t="s">
        <v>2619</v>
      </c>
      <c r="I816" s="221" t="s">
        <v>2623</v>
      </c>
      <c r="J816" s="223">
        <v>310</v>
      </c>
      <c r="K816" s="223">
        <v>323</v>
      </c>
      <c r="L816" s="223">
        <v>340</v>
      </c>
      <c r="M816" s="223">
        <v>345</v>
      </c>
      <c r="N816" s="223">
        <v>353.7</v>
      </c>
      <c r="O816" s="223">
        <v>365.5</v>
      </c>
      <c r="P816" s="223">
        <v>374.7</v>
      </c>
      <c r="Q816" s="222">
        <v>388</v>
      </c>
      <c r="R816" s="222">
        <v>398</v>
      </c>
      <c r="S816" s="222">
        <v>408</v>
      </c>
      <c r="T816" s="218">
        <v>418</v>
      </c>
      <c r="U816" s="218">
        <v>427</v>
      </c>
      <c r="V816" s="218">
        <v>437</v>
      </c>
      <c r="W816" s="218">
        <v>446</v>
      </c>
      <c r="X816" s="218">
        <v>456</v>
      </c>
      <c r="Y816" s="218">
        <v>467</v>
      </c>
      <c r="Z816" s="218">
        <v>479</v>
      </c>
      <c r="AA816" s="218">
        <v>492</v>
      </c>
      <c r="AB816" s="218">
        <v>506</v>
      </c>
      <c r="AC816" s="218">
        <v>521</v>
      </c>
      <c r="AD816" s="223" t="s">
        <v>2624</v>
      </c>
      <c r="AE816" s="223" t="s">
        <v>2624</v>
      </c>
      <c r="AF816" s="223" t="s">
        <v>2624</v>
      </c>
      <c r="AG816" s="223" t="s">
        <v>2624</v>
      </c>
      <c r="AH816" s="223" t="s">
        <v>2624</v>
      </c>
      <c r="AI816" s="223" t="s">
        <v>2624</v>
      </c>
      <c r="AJ816" s="223" t="s">
        <v>2624</v>
      </c>
      <c r="AK816" s="223" t="s">
        <v>2624</v>
      </c>
      <c r="AL816" s="223" t="s">
        <v>2624</v>
      </c>
      <c r="AM816" s="223" t="s">
        <v>2624</v>
      </c>
      <c r="AN816" s="223" t="s">
        <v>2624</v>
      </c>
      <c r="AO816" s="223" t="s">
        <v>2624</v>
      </c>
      <c r="AP816" s="223" t="s">
        <v>2624</v>
      </c>
      <c r="AQ816" s="223" t="s">
        <v>2624</v>
      </c>
      <c r="AR816" s="223" t="s">
        <v>2624</v>
      </c>
      <c r="AS816" s="223" t="s">
        <v>2624</v>
      </c>
      <c r="AT816" s="223" t="s">
        <v>2624</v>
      </c>
      <c r="AU816" s="223" t="s">
        <v>2624</v>
      </c>
    </row>
    <row r="817" spans="2:47" ht="63" hidden="1">
      <c r="B817" s="215" t="s">
        <v>5143</v>
      </c>
      <c r="C817" s="216" t="s">
        <v>5144</v>
      </c>
      <c r="D817" s="216" t="s">
        <v>2619</v>
      </c>
      <c r="E817" s="216" t="s">
        <v>2816</v>
      </c>
      <c r="F817" s="216" t="s">
        <v>2921</v>
      </c>
      <c r="G817" s="216" t="s">
        <v>5145</v>
      </c>
      <c r="H817" s="216" t="s">
        <v>3809</v>
      </c>
      <c r="I817" s="216" t="s">
        <v>2623</v>
      </c>
      <c r="J817" s="219">
        <v>40379.199999999997</v>
      </c>
      <c r="K817" s="219">
        <v>39561.699999999997</v>
      </c>
      <c r="L817" s="219">
        <v>39300.199999999997</v>
      </c>
      <c r="M817" s="219">
        <v>38629.4</v>
      </c>
      <c r="N817" s="219">
        <v>38483.199999999997</v>
      </c>
      <c r="O817" s="219">
        <v>37426.699999999997</v>
      </c>
      <c r="P817" s="219">
        <v>37166.300000000003</v>
      </c>
      <c r="Q817" s="219">
        <v>37137.9</v>
      </c>
      <c r="R817" s="217">
        <v>38125</v>
      </c>
      <c r="S817" s="217">
        <v>38682</v>
      </c>
      <c r="T817" s="218">
        <v>39148</v>
      </c>
      <c r="U817" s="218">
        <v>39539</v>
      </c>
      <c r="V817" s="218">
        <v>39726</v>
      </c>
      <c r="W817" s="218">
        <v>39779</v>
      </c>
      <c r="X817" s="218">
        <v>39741</v>
      </c>
      <c r="Y817" s="219" t="s">
        <v>2624</v>
      </c>
      <c r="Z817" s="219" t="s">
        <v>2624</v>
      </c>
      <c r="AA817" s="219" t="s">
        <v>2624</v>
      </c>
      <c r="AB817" s="219" t="s">
        <v>2624</v>
      </c>
      <c r="AC817" s="219" t="s">
        <v>2624</v>
      </c>
      <c r="AD817" s="219" t="s">
        <v>2624</v>
      </c>
      <c r="AE817" s="219" t="s">
        <v>2624</v>
      </c>
      <c r="AF817" s="219" t="s">
        <v>2624</v>
      </c>
      <c r="AG817" s="219" t="s">
        <v>2624</v>
      </c>
      <c r="AH817" s="219" t="s">
        <v>2624</v>
      </c>
      <c r="AI817" s="219" t="s">
        <v>2624</v>
      </c>
      <c r="AJ817" s="219" t="s">
        <v>2624</v>
      </c>
      <c r="AK817" s="219" t="s">
        <v>2624</v>
      </c>
      <c r="AL817" s="219" t="s">
        <v>2624</v>
      </c>
      <c r="AM817" s="219" t="s">
        <v>2624</v>
      </c>
      <c r="AN817" s="219" t="s">
        <v>2624</v>
      </c>
      <c r="AO817" s="219" t="s">
        <v>2624</v>
      </c>
      <c r="AP817" s="219" t="s">
        <v>2624</v>
      </c>
      <c r="AQ817" s="219" t="s">
        <v>2624</v>
      </c>
      <c r="AR817" s="219" t="s">
        <v>2624</v>
      </c>
      <c r="AS817" s="219" t="s">
        <v>2624</v>
      </c>
      <c r="AT817" s="219" t="s">
        <v>2624</v>
      </c>
      <c r="AU817" s="219" t="s">
        <v>2624</v>
      </c>
    </row>
    <row r="818" spans="2:47" ht="63" hidden="1">
      <c r="B818" s="220" t="s">
        <v>5146</v>
      </c>
      <c r="C818" s="221" t="s">
        <v>5147</v>
      </c>
      <c r="D818" s="221" t="s">
        <v>2619</v>
      </c>
      <c r="E818" s="221" t="s">
        <v>2619</v>
      </c>
      <c r="F818" s="221" t="s">
        <v>2925</v>
      </c>
      <c r="G818" s="221" t="s">
        <v>5148</v>
      </c>
      <c r="H818" s="221" t="s">
        <v>3809</v>
      </c>
      <c r="I818" s="221" t="s">
        <v>2623</v>
      </c>
      <c r="J818" s="223">
        <v>-1.157</v>
      </c>
      <c r="K818" s="223">
        <v>-2.0249999999999999</v>
      </c>
      <c r="L818" s="223">
        <v>-0.66100000000000003</v>
      </c>
      <c r="M818" s="223">
        <v>-1.7070000000000001</v>
      </c>
      <c r="N818" s="223">
        <v>-0.378</v>
      </c>
      <c r="O818" s="223">
        <v>-2.7450000000000001</v>
      </c>
      <c r="P818" s="223">
        <v>-0.69599999999999995</v>
      </c>
      <c r="Q818" s="222">
        <v>-0.1</v>
      </c>
      <c r="R818" s="222">
        <v>2.7</v>
      </c>
      <c r="S818" s="222">
        <v>1.5</v>
      </c>
      <c r="T818" s="218">
        <v>1.2</v>
      </c>
      <c r="U818" s="218">
        <v>1</v>
      </c>
      <c r="V818" s="218">
        <v>0.5</v>
      </c>
      <c r="W818" s="218">
        <v>0.1</v>
      </c>
      <c r="X818" s="218">
        <v>-0.1</v>
      </c>
      <c r="Y818" s="223" t="s">
        <v>2624</v>
      </c>
      <c r="Z818" s="223" t="s">
        <v>2624</v>
      </c>
      <c r="AA818" s="223" t="s">
        <v>2624</v>
      </c>
      <c r="AB818" s="223" t="s">
        <v>2624</v>
      </c>
      <c r="AC818" s="223" t="s">
        <v>2624</v>
      </c>
      <c r="AD818" s="223" t="s">
        <v>2624</v>
      </c>
      <c r="AE818" s="223" t="s">
        <v>2624</v>
      </c>
      <c r="AF818" s="223" t="s">
        <v>2624</v>
      </c>
      <c r="AG818" s="223" t="s">
        <v>2624</v>
      </c>
      <c r="AH818" s="223" t="s">
        <v>2624</v>
      </c>
      <c r="AI818" s="223" t="s">
        <v>2624</v>
      </c>
      <c r="AJ818" s="223" t="s">
        <v>2624</v>
      </c>
      <c r="AK818" s="223" t="s">
        <v>2624</v>
      </c>
      <c r="AL818" s="223" t="s">
        <v>2624</v>
      </c>
      <c r="AM818" s="223" t="s">
        <v>2624</v>
      </c>
      <c r="AN818" s="223" t="s">
        <v>2624</v>
      </c>
      <c r="AO818" s="223" t="s">
        <v>2624</v>
      </c>
      <c r="AP818" s="223" t="s">
        <v>2624</v>
      </c>
      <c r="AQ818" s="223" t="s">
        <v>2624</v>
      </c>
      <c r="AR818" s="223" t="s">
        <v>2624</v>
      </c>
      <c r="AS818" s="223" t="s">
        <v>2624</v>
      </c>
      <c r="AT818" s="223" t="s">
        <v>2624</v>
      </c>
      <c r="AU818" s="223" t="s">
        <v>2624</v>
      </c>
    </row>
    <row r="819" spans="2:47" ht="63" hidden="1">
      <c r="B819" s="215" t="s">
        <v>5149</v>
      </c>
      <c r="C819" s="216" t="s">
        <v>5150</v>
      </c>
      <c r="D819" s="216" t="s">
        <v>2619</v>
      </c>
      <c r="E819" s="216" t="s">
        <v>2619</v>
      </c>
      <c r="F819" s="216" t="s">
        <v>2925</v>
      </c>
      <c r="G819" s="216" t="s">
        <v>5151</v>
      </c>
      <c r="H819" s="216" t="s">
        <v>3809</v>
      </c>
      <c r="I819" s="216" t="s">
        <v>2623</v>
      </c>
      <c r="J819" s="219">
        <v>96.203999999999994</v>
      </c>
      <c r="K819" s="219">
        <v>91.906999999999996</v>
      </c>
      <c r="L819" s="219">
        <v>97.641999999999996</v>
      </c>
      <c r="M819" s="219">
        <v>91.591999999999999</v>
      </c>
      <c r="N819" s="219">
        <v>90.266000000000005</v>
      </c>
      <c r="O819" s="219">
        <v>86.906999999999996</v>
      </c>
      <c r="P819" s="219">
        <v>85.501999999999995</v>
      </c>
      <c r="Q819" s="217">
        <v>85</v>
      </c>
      <c r="R819" s="217">
        <v>86.8</v>
      </c>
      <c r="S819" s="217">
        <v>87.9</v>
      </c>
      <c r="T819" s="218">
        <v>88.1</v>
      </c>
      <c r="U819" s="218">
        <v>88.3</v>
      </c>
      <c r="V819" s="218">
        <v>88.5</v>
      </c>
      <c r="W819" s="218">
        <v>88.4</v>
      </c>
      <c r="X819" s="219" t="s">
        <v>2624</v>
      </c>
      <c r="Y819" s="219" t="s">
        <v>2624</v>
      </c>
      <c r="Z819" s="219" t="s">
        <v>2624</v>
      </c>
      <c r="AA819" s="219" t="s">
        <v>2624</v>
      </c>
      <c r="AB819" s="219" t="s">
        <v>2624</v>
      </c>
      <c r="AC819" s="219" t="s">
        <v>2624</v>
      </c>
      <c r="AD819" s="219" t="s">
        <v>2624</v>
      </c>
      <c r="AE819" s="219" t="s">
        <v>2624</v>
      </c>
      <c r="AF819" s="219" t="s">
        <v>2624</v>
      </c>
      <c r="AG819" s="219" t="s">
        <v>2624</v>
      </c>
      <c r="AH819" s="219" t="s">
        <v>2624</v>
      </c>
      <c r="AI819" s="219" t="s">
        <v>2624</v>
      </c>
      <c r="AJ819" s="219" t="s">
        <v>2624</v>
      </c>
      <c r="AK819" s="219" t="s">
        <v>2624</v>
      </c>
      <c r="AL819" s="219" t="s">
        <v>2624</v>
      </c>
      <c r="AM819" s="219" t="s">
        <v>2624</v>
      </c>
      <c r="AN819" s="219" t="s">
        <v>2624</v>
      </c>
      <c r="AO819" s="219" t="s">
        <v>2624</v>
      </c>
      <c r="AP819" s="219" t="s">
        <v>2624</v>
      </c>
      <c r="AQ819" s="219" t="s">
        <v>2624</v>
      </c>
      <c r="AR819" s="219" t="s">
        <v>2624</v>
      </c>
      <c r="AS819" s="219" t="s">
        <v>2624</v>
      </c>
      <c r="AT819" s="219" t="s">
        <v>2624</v>
      </c>
      <c r="AU819" s="219" t="s">
        <v>2624</v>
      </c>
    </row>
    <row r="820" spans="2:47" ht="31.5" hidden="1">
      <c r="B820" s="220" t="s">
        <v>5152</v>
      </c>
      <c r="C820" s="221" t="s">
        <v>5153</v>
      </c>
      <c r="D820" s="221" t="s">
        <v>2619</v>
      </c>
      <c r="E820" s="221" t="s">
        <v>2619</v>
      </c>
      <c r="F820" s="221" t="s">
        <v>2925</v>
      </c>
      <c r="G820" s="221" t="s">
        <v>5154</v>
      </c>
      <c r="H820" s="221" t="s">
        <v>2619</v>
      </c>
      <c r="I820" s="221" t="s">
        <v>2623</v>
      </c>
      <c r="J820" s="223">
        <v>1.837</v>
      </c>
      <c r="K820" s="223">
        <v>1.72</v>
      </c>
      <c r="L820" s="223">
        <v>1.667</v>
      </c>
      <c r="M820" s="223">
        <v>1.587</v>
      </c>
      <c r="N820" s="223">
        <v>1.5409999999999999</v>
      </c>
      <c r="O820" s="223">
        <v>1.5</v>
      </c>
      <c r="P820" s="223">
        <v>1.47</v>
      </c>
      <c r="Q820" s="222">
        <v>1.4</v>
      </c>
      <c r="R820" s="222">
        <v>1.4</v>
      </c>
      <c r="S820" s="222">
        <v>1.3</v>
      </c>
      <c r="T820" s="218">
        <v>1.2</v>
      </c>
      <c r="U820" s="218">
        <v>1</v>
      </c>
      <c r="V820" s="218">
        <v>0.8</v>
      </c>
      <c r="W820" s="218">
        <v>0.6</v>
      </c>
      <c r="X820" s="223" t="s">
        <v>2624</v>
      </c>
      <c r="Y820" s="223" t="s">
        <v>2624</v>
      </c>
      <c r="Z820" s="223" t="s">
        <v>2624</v>
      </c>
      <c r="AA820" s="223" t="s">
        <v>2624</v>
      </c>
      <c r="AB820" s="223" t="s">
        <v>2624</v>
      </c>
      <c r="AC820" s="223" t="s">
        <v>2624</v>
      </c>
      <c r="AD820" s="223" t="s">
        <v>2624</v>
      </c>
      <c r="AE820" s="223" t="s">
        <v>2624</v>
      </c>
      <c r="AF820" s="223" t="s">
        <v>2624</v>
      </c>
      <c r="AG820" s="223" t="s">
        <v>2624</v>
      </c>
      <c r="AH820" s="223" t="s">
        <v>2624</v>
      </c>
      <c r="AI820" s="223" t="s">
        <v>2624</v>
      </c>
      <c r="AJ820" s="223" t="s">
        <v>2624</v>
      </c>
      <c r="AK820" s="223" t="s">
        <v>2624</v>
      </c>
      <c r="AL820" s="223" t="s">
        <v>2624</v>
      </c>
      <c r="AM820" s="223" t="s">
        <v>2624</v>
      </c>
      <c r="AN820" s="223" t="s">
        <v>2624</v>
      </c>
      <c r="AO820" s="223" t="s">
        <v>2624</v>
      </c>
      <c r="AP820" s="223" t="s">
        <v>2624</v>
      </c>
      <c r="AQ820" s="223" t="s">
        <v>2624</v>
      </c>
      <c r="AR820" s="223" t="s">
        <v>2624</v>
      </c>
      <c r="AS820" s="223" t="s">
        <v>2624</v>
      </c>
      <c r="AT820" s="223" t="s">
        <v>2624</v>
      </c>
      <c r="AU820" s="223" t="s">
        <v>2624</v>
      </c>
    </row>
    <row r="821" spans="2:47" ht="63" hidden="1">
      <c r="B821" s="215" t="s">
        <v>5155</v>
      </c>
      <c r="C821" s="216" t="s">
        <v>5156</v>
      </c>
      <c r="D821" s="216" t="s">
        <v>2619</v>
      </c>
      <c r="E821" s="216" t="s">
        <v>2619</v>
      </c>
      <c r="F821" s="216" t="s">
        <v>2925</v>
      </c>
      <c r="G821" s="216" t="s">
        <v>5145</v>
      </c>
      <c r="H821" s="216" t="s">
        <v>3809</v>
      </c>
      <c r="I821" s="216" t="s">
        <v>2623</v>
      </c>
      <c r="J821" s="219">
        <v>80.599999999999994</v>
      </c>
      <c r="K821" s="219">
        <v>78.25</v>
      </c>
      <c r="L821" s="219">
        <v>77.069999999999993</v>
      </c>
      <c r="M821" s="219">
        <v>75.290000000000006</v>
      </c>
      <c r="N821" s="219">
        <v>74.709999999999994</v>
      </c>
      <c r="O821" s="219">
        <v>72.42</v>
      </c>
      <c r="P821" s="219">
        <v>71.739999999999995</v>
      </c>
      <c r="Q821" s="217">
        <v>71.599999999999994</v>
      </c>
      <c r="R821" s="217">
        <v>73.599999999999994</v>
      </c>
      <c r="S821" s="217">
        <v>74.7</v>
      </c>
      <c r="T821" s="218">
        <v>75.599999999999994</v>
      </c>
      <c r="U821" s="218">
        <v>76.400000000000006</v>
      </c>
      <c r="V821" s="218">
        <v>76.900000000000006</v>
      </c>
      <c r="W821" s="218">
        <v>77</v>
      </c>
      <c r="X821" s="218">
        <v>77.099999999999994</v>
      </c>
      <c r="Y821" s="219" t="s">
        <v>2624</v>
      </c>
      <c r="Z821" s="219" t="s">
        <v>2624</v>
      </c>
      <c r="AA821" s="219" t="s">
        <v>2624</v>
      </c>
      <c r="AB821" s="219" t="s">
        <v>2624</v>
      </c>
      <c r="AC821" s="219" t="s">
        <v>2624</v>
      </c>
      <c r="AD821" s="219" t="s">
        <v>2624</v>
      </c>
      <c r="AE821" s="219" t="s">
        <v>2624</v>
      </c>
      <c r="AF821" s="219" t="s">
        <v>2624</v>
      </c>
      <c r="AG821" s="219" t="s">
        <v>2624</v>
      </c>
      <c r="AH821" s="219" t="s">
        <v>2624</v>
      </c>
      <c r="AI821" s="219" t="s">
        <v>2624</v>
      </c>
      <c r="AJ821" s="219" t="s">
        <v>2624</v>
      </c>
      <c r="AK821" s="219" t="s">
        <v>2624</v>
      </c>
      <c r="AL821" s="219" t="s">
        <v>2624</v>
      </c>
      <c r="AM821" s="219" t="s">
        <v>2624</v>
      </c>
      <c r="AN821" s="219" t="s">
        <v>2624</v>
      </c>
      <c r="AO821" s="219" t="s">
        <v>2624</v>
      </c>
      <c r="AP821" s="219" t="s">
        <v>2624</v>
      </c>
      <c r="AQ821" s="219" t="s">
        <v>2624</v>
      </c>
      <c r="AR821" s="219" t="s">
        <v>2624</v>
      </c>
      <c r="AS821" s="219" t="s">
        <v>2624</v>
      </c>
      <c r="AT821" s="219" t="s">
        <v>2624</v>
      </c>
      <c r="AU821" s="219" t="s">
        <v>2624</v>
      </c>
    </row>
    <row r="822" spans="2:47" ht="63" hidden="1">
      <c r="B822" s="220" t="s">
        <v>5157</v>
      </c>
      <c r="C822" s="221" t="s">
        <v>5158</v>
      </c>
      <c r="D822" s="221" t="s">
        <v>2619</v>
      </c>
      <c r="E822" s="221" t="s">
        <v>2816</v>
      </c>
      <c r="F822" s="221" t="s">
        <v>5159</v>
      </c>
      <c r="G822" s="221" t="s">
        <v>5160</v>
      </c>
      <c r="H822" s="221" t="s">
        <v>3809</v>
      </c>
      <c r="I822" s="221" t="s">
        <v>2623</v>
      </c>
      <c r="J822" s="222">
        <v>79214</v>
      </c>
      <c r="K822" s="222">
        <v>89083</v>
      </c>
      <c r="L822" s="222">
        <v>98408</v>
      </c>
      <c r="M822" s="222">
        <v>108438</v>
      </c>
      <c r="N822" s="222">
        <v>118309</v>
      </c>
      <c r="O822" s="222">
        <v>129094</v>
      </c>
      <c r="P822" s="222">
        <v>138592</v>
      </c>
      <c r="Q822" s="222">
        <v>144610</v>
      </c>
      <c r="R822" s="222">
        <v>155007</v>
      </c>
      <c r="S822" s="222">
        <v>164331</v>
      </c>
      <c r="T822" s="218">
        <v>172493</v>
      </c>
      <c r="U822" s="218">
        <v>181814</v>
      </c>
      <c r="V822" s="218">
        <v>192020</v>
      </c>
      <c r="W822" s="218">
        <v>202453</v>
      </c>
      <c r="X822" s="218">
        <v>213514</v>
      </c>
      <c r="Y822" s="223" t="s">
        <v>2624</v>
      </c>
      <c r="Z822" s="223" t="s">
        <v>2624</v>
      </c>
      <c r="AA822" s="223" t="s">
        <v>2624</v>
      </c>
      <c r="AB822" s="223" t="s">
        <v>2624</v>
      </c>
      <c r="AC822" s="223" t="s">
        <v>2624</v>
      </c>
      <c r="AD822" s="223" t="s">
        <v>2624</v>
      </c>
      <c r="AE822" s="223" t="s">
        <v>2624</v>
      </c>
      <c r="AF822" s="223" t="s">
        <v>2624</v>
      </c>
      <c r="AG822" s="223" t="s">
        <v>2624</v>
      </c>
      <c r="AH822" s="223" t="s">
        <v>2624</v>
      </c>
      <c r="AI822" s="223" t="s">
        <v>2624</v>
      </c>
      <c r="AJ822" s="223" t="s">
        <v>2624</v>
      </c>
      <c r="AK822" s="223" t="s">
        <v>2624</v>
      </c>
      <c r="AL822" s="223" t="s">
        <v>2624</v>
      </c>
      <c r="AM822" s="223" t="s">
        <v>2624</v>
      </c>
      <c r="AN822" s="223" t="s">
        <v>2624</v>
      </c>
      <c r="AO822" s="223" t="s">
        <v>2624</v>
      </c>
      <c r="AP822" s="223" t="s">
        <v>2624</v>
      </c>
      <c r="AQ822" s="223" t="s">
        <v>2624</v>
      </c>
      <c r="AR822" s="223" t="s">
        <v>2624</v>
      </c>
      <c r="AS822" s="223" t="s">
        <v>2624</v>
      </c>
      <c r="AT822" s="223" t="s">
        <v>2624</v>
      </c>
      <c r="AU822" s="223" t="s">
        <v>2624</v>
      </c>
    </row>
    <row r="823" spans="2:47" ht="63" hidden="1">
      <c r="B823" s="215" t="s">
        <v>5161</v>
      </c>
      <c r="C823" s="216" t="s">
        <v>5162</v>
      </c>
      <c r="D823" s="216" t="s">
        <v>2619</v>
      </c>
      <c r="E823" s="216" t="s">
        <v>2619</v>
      </c>
      <c r="F823" s="216" t="s">
        <v>5159</v>
      </c>
      <c r="G823" s="216" t="s">
        <v>5163</v>
      </c>
      <c r="H823" s="216" t="s">
        <v>3809</v>
      </c>
      <c r="I823" s="216" t="s">
        <v>2623</v>
      </c>
      <c r="J823" s="217">
        <v>7.8</v>
      </c>
      <c r="K823" s="217">
        <v>7.6</v>
      </c>
      <c r="L823" s="217">
        <v>7</v>
      </c>
      <c r="M823" s="217">
        <v>6.8</v>
      </c>
      <c r="N823" s="217">
        <v>6.6</v>
      </c>
      <c r="O823" s="217">
        <v>6.2</v>
      </c>
      <c r="P823" s="217">
        <v>5.5</v>
      </c>
      <c r="Q823" s="217">
        <v>3.4</v>
      </c>
      <c r="R823" s="217">
        <v>6.3</v>
      </c>
      <c r="S823" s="217">
        <v>5.0999999999999996</v>
      </c>
      <c r="T823" s="218">
        <v>4.2</v>
      </c>
      <c r="U823" s="218">
        <v>4.5999999999999996</v>
      </c>
      <c r="V823" s="218">
        <v>4.7</v>
      </c>
      <c r="W823" s="218">
        <v>4.5</v>
      </c>
      <c r="X823" s="218">
        <v>4.5999999999999996</v>
      </c>
      <c r="Y823" s="219" t="s">
        <v>2624</v>
      </c>
      <c r="Z823" s="219" t="s">
        <v>2624</v>
      </c>
      <c r="AA823" s="219" t="s">
        <v>2624</v>
      </c>
      <c r="AB823" s="219" t="s">
        <v>2624</v>
      </c>
      <c r="AC823" s="219" t="s">
        <v>2624</v>
      </c>
      <c r="AD823" s="219" t="s">
        <v>2624</v>
      </c>
      <c r="AE823" s="219" t="s">
        <v>2624</v>
      </c>
      <c r="AF823" s="219" t="s">
        <v>2624</v>
      </c>
      <c r="AG823" s="219" t="s">
        <v>2624</v>
      </c>
      <c r="AH823" s="219" t="s">
        <v>2624</v>
      </c>
      <c r="AI823" s="219" t="s">
        <v>2624</v>
      </c>
      <c r="AJ823" s="219" t="s">
        <v>2624</v>
      </c>
      <c r="AK823" s="219" t="s">
        <v>2624</v>
      </c>
      <c r="AL823" s="219" t="s">
        <v>2624</v>
      </c>
      <c r="AM823" s="219" t="s">
        <v>2624</v>
      </c>
      <c r="AN823" s="219" t="s">
        <v>2624</v>
      </c>
      <c r="AO823" s="219" t="s">
        <v>2624</v>
      </c>
      <c r="AP823" s="219" t="s">
        <v>2624</v>
      </c>
      <c r="AQ823" s="219" t="s">
        <v>2624</v>
      </c>
      <c r="AR823" s="219" t="s">
        <v>2624</v>
      </c>
      <c r="AS823" s="219" t="s">
        <v>2624</v>
      </c>
      <c r="AT823" s="219" t="s">
        <v>2624</v>
      </c>
      <c r="AU823" s="219" t="s">
        <v>2624</v>
      </c>
    </row>
    <row r="824" spans="2:47" ht="147" hidden="1">
      <c r="B824" s="220" t="s">
        <v>5164</v>
      </c>
      <c r="C824" s="221" t="s">
        <v>5165</v>
      </c>
      <c r="D824" s="221" t="s">
        <v>2783</v>
      </c>
      <c r="E824" s="221" t="s">
        <v>2784</v>
      </c>
      <c r="F824" s="221" t="s">
        <v>5166</v>
      </c>
      <c r="G824" s="221" t="s">
        <v>5167</v>
      </c>
      <c r="H824" s="221" t="s">
        <v>5168</v>
      </c>
      <c r="I824" s="221" t="s">
        <v>2623</v>
      </c>
      <c r="J824" s="223">
        <v>787183</v>
      </c>
      <c r="K824" s="223">
        <v>820274</v>
      </c>
      <c r="L824" s="223">
        <v>876868</v>
      </c>
      <c r="M824" s="223">
        <v>897758</v>
      </c>
      <c r="N824" s="223">
        <v>928477</v>
      </c>
      <c r="O824" s="223">
        <v>967720</v>
      </c>
      <c r="P824" s="223">
        <v>998423</v>
      </c>
      <c r="Q824" s="223">
        <v>1036436</v>
      </c>
      <c r="R824" s="223">
        <v>994274</v>
      </c>
      <c r="S824" s="222">
        <v>1102001.7</v>
      </c>
      <c r="T824" s="218">
        <v>1147518.8999999999</v>
      </c>
      <c r="U824" s="218">
        <v>1187907.3999999999</v>
      </c>
      <c r="V824" s="218">
        <v>1222316.3</v>
      </c>
      <c r="W824" s="218">
        <v>1266078.3</v>
      </c>
      <c r="X824" s="218">
        <v>1308242.7</v>
      </c>
      <c r="Y824" s="218">
        <v>1365548.7</v>
      </c>
      <c r="Z824" s="218">
        <v>1428175.5</v>
      </c>
      <c r="AA824" s="218">
        <v>1494714.3</v>
      </c>
      <c r="AB824" s="218">
        <v>1565106.7</v>
      </c>
      <c r="AC824" s="218">
        <v>1637015.3</v>
      </c>
      <c r="AD824" s="218">
        <v>1709398.7</v>
      </c>
      <c r="AE824" s="218">
        <v>1778740.5</v>
      </c>
      <c r="AF824" s="218">
        <v>1844763.7</v>
      </c>
      <c r="AG824" s="218">
        <v>1911221.8</v>
      </c>
      <c r="AH824" s="218">
        <v>1975114.3</v>
      </c>
      <c r="AI824" s="218">
        <v>2036106.6</v>
      </c>
      <c r="AJ824" s="218">
        <v>2094049.1</v>
      </c>
      <c r="AK824" s="218">
        <v>2145177.9</v>
      </c>
      <c r="AL824" s="218">
        <v>2193971</v>
      </c>
      <c r="AM824" s="218">
        <v>2241774</v>
      </c>
      <c r="AN824" s="218">
        <v>2289343.7999999998</v>
      </c>
      <c r="AO824" s="218">
        <v>2337749.7000000002</v>
      </c>
      <c r="AP824" s="218">
        <v>2389301.5</v>
      </c>
      <c r="AQ824" s="218">
        <v>2446214.5</v>
      </c>
      <c r="AR824" s="218">
        <v>2511148.2999999998</v>
      </c>
      <c r="AS824" s="218">
        <v>2587307.2000000002</v>
      </c>
      <c r="AT824" s="218">
        <v>2678318</v>
      </c>
      <c r="AU824" s="218">
        <v>2787932.2</v>
      </c>
    </row>
    <row r="825" spans="2:47" ht="52.5" hidden="1">
      <c r="B825" s="215" t="s">
        <v>5169</v>
      </c>
      <c r="C825" s="216" t="s">
        <v>5170</v>
      </c>
      <c r="D825" s="216" t="s">
        <v>2834</v>
      </c>
      <c r="E825" s="216" t="s">
        <v>2619</v>
      </c>
      <c r="F825" s="216" t="s">
        <v>3303</v>
      </c>
      <c r="G825" s="216" t="s">
        <v>5171</v>
      </c>
      <c r="H825" s="216" t="s">
        <v>2619</v>
      </c>
      <c r="I825" s="216" t="s">
        <v>2623</v>
      </c>
      <c r="J825" s="219">
        <v>14349.8</v>
      </c>
      <c r="K825" s="219">
        <v>15410.1</v>
      </c>
      <c r="L825" s="219">
        <v>15204.3</v>
      </c>
      <c r="M825" s="219">
        <v>15073.4</v>
      </c>
      <c r="N825" s="219">
        <v>15936.9</v>
      </c>
      <c r="O825" s="219">
        <v>17021.400000000001</v>
      </c>
      <c r="P825" s="219">
        <v>16538.400000000001</v>
      </c>
      <c r="Q825" s="219">
        <v>16699</v>
      </c>
      <c r="R825" s="217">
        <v>17800</v>
      </c>
      <c r="S825" s="217">
        <v>16580</v>
      </c>
      <c r="T825" s="218">
        <v>17470</v>
      </c>
      <c r="U825" s="218">
        <v>19180</v>
      </c>
      <c r="V825" s="218">
        <v>20740</v>
      </c>
      <c r="W825" s="218">
        <v>21810</v>
      </c>
      <c r="X825" s="218">
        <v>22210</v>
      </c>
      <c r="Y825" s="218">
        <v>23590</v>
      </c>
      <c r="Z825" s="218">
        <v>25180</v>
      </c>
      <c r="AA825" s="218">
        <v>26960</v>
      </c>
      <c r="AB825" s="218">
        <v>28910</v>
      </c>
      <c r="AC825" s="218">
        <v>31020</v>
      </c>
      <c r="AD825" s="219" t="s">
        <v>2624</v>
      </c>
      <c r="AE825" s="219" t="s">
        <v>2624</v>
      </c>
      <c r="AF825" s="219" t="s">
        <v>2624</v>
      </c>
      <c r="AG825" s="219" t="s">
        <v>2624</v>
      </c>
      <c r="AH825" s="219" t="s">
        <v>2624</v>
      </c>
      <c r="AI825" s="219" t="s">
        <v>2624</v>
      </c>
      <c r="AJ825" s="219" t="s">
        <v>2624</v>
      </c>
      <c r="AK825" s="219" t="s">
        <v>2624</v>
      </c>
      <c r="AL825" s="219" t="s">
        <v>2624</v>
      </c>
      <c r="AM825" s="219" t="s">
        <v>2624</v>
      </c>
      <c r="AN825" s="219" t="s">
        <v>2624</v>
      </c>
      <c r="AO825" s="219" t="s">
        <v>2624</v>
      </c>
      <c r="AP825" s="219" t="s">
        <v>2624</v>
      </c>
      <c r="AQ825" s="219" t="s">
        <v>2624</v>
      </c>
      <c r="AR825" s="219" t="s">
        <v>2624</v>
      </c>
      <c r="AS825" s="219" t="s">
        <v>2624</v>
      </c>
      <c r="AT825" s="219" t="s">
        <v>2624</v>
      </c>
      <c r="AU825" s="219" t="s">
        <v>2624</v>
      </c>
    </row>
    <row r="826" spans="2:47" ht="31.5" hidden="1">
      <c r="B826" s="220" t="s">
        <v>5172</v>
      </c>
      <c r="C826" s="221" t="s">
        <v>5173</v>
      </c>
      <c r="D826" s="221" t="s">
        <v>3887</v>
      </c>
      <c r="E826" s="221" t="s">
        <v>2809</v>
      </c>
      <c r="F826" s="221" t="s">
        <v>2636</v>
      </c>
      <c r="G826" s="221" t="s">
        <v>5174</v>
      </c>
      <c r="H826" s="221" t="s">
        <v>2619</v>
      </c>
      <c r="I826" s="221" t="s">
        <v>2623</v>
      </c>
      <c r="J826" s="223">
        <v>905764.4</v>
      </c>
      <c r="K826" s="223">
        <v>940812.7</v>
      </c>
      <c r="L826" s="223">
        <v>1022606.4</v>
      </c>
      <c r="M826" s="223">
        <v>1045351.5</v>
      </c>
      <c r="N826" s="223">
        <v>1064004.8</v>
      </c>
      <c r="O826" s="223">
        <v>1132006.5</v>
      </c>
      <c r="P826" s="223">
        <v>1154739.3999999999</v>
      </c>
      <c r="Q826" s="223">
        <v>1239165.6000000001</v>
      </c>
      <c r="R826" s="222">
        <v>1245346</v>
      </c>
      <c r="S826" s="222">
        <v>1383187</v>
      </c>
      <c r="T826" s="218">
        <v>1466491</v>
      </c>
      <c r="U826" s="218">
        <v>1499939</v>
      </c>
      <c r="V826" s="218">
        <v>1543806</v>
      </c>
      <c r="W826" s="218">
        <v>1603635</v>
      </c>
      <c r="X826" s="218">
        <v>1662437</v>
      </c>
      <c r="Y826" s="218">
        <v>1737001</v>
      </c>
      <c r="Z826" s="218">
        <v>1816412</v>
      </c>
      <c r="AA826" s="218">
        <v>1898886</v>
      </c>
      <c r="AB826" s="218">
        <v>1985210</v>
      </c>
      <c r="AC826" s="218">
        <v>2073451</v>
      </c>
      <c r="AD826" s="223" t="s">
        <v>2624</v>
      </c>
      <c r="AE826" s="223" t="s">
        <v>2624</v>
      </c>
      <c r="AF826" s="223" t="s">
        <v>2624</v>
      </c>
      <c r="AG826" s="223" t="s">
        <v>2624</v>
      </c>
      <c r="AH826" s="223" t="s">
        <v>2624</v>
      </c>
      <c r="AI826" s="223" t="s">
        <v>2624</v>
      </c>
      <c r="AJ826" s="223" t="s">
        <v>2624</v>
      </c>
      <c r="AK826" s="223" t="s">
        <v>2624</v>
      </c>
      <c r="AL826" s="223" t="s">
        <v>2624</v>
      </c>
      <c r="AM826" s="223" t="s">
        <v>2624</v>
      </c>
      <c r="AN826" s="223" t="s">
        <v>2624</v>
      </c>
      <c r="AO826" s="223" t="s">
        <v>2624</v>
      </c>
      <c r="AP826" s="223" t="s">
        <v>2624</v>
      </c>
      <c r="AQ826" s="223" t="s">
        <v>2624</v>
      </c>
      <c r="AR826" s="223" t="s">
        <v>2624</v>
      </c>
      <c r="AS826" s="223" t="s">
        <v>2624</v>
      </c>
      <c r="AT826" s="223" t="s">
        <v>2624</v>
      </c>
      <c r="AU826" s="223" t="s">
        <v>2624</v>
      </c>
    </row>
    <row r="827" spans="2:47" ht="31.5" hidden="1">
      <c r="B827" s="215" t="s">
        <v>5175</v>
      </c>
      <c r="C827" s="216" t="s">
        <v>5176</v>
      </c>
      <c r="D827" s="216" t="s">
        <v>2834</v>
      </c>
      <c r="E827" s="216" t="s">
        <v>2809</v>
      </c>
      <c r="F827" s="216" t="s">
        <v>4020</v>
      </c>
      <c r="G827" s="216" t="s">
        <v>5177</v>
      </c>
      <c r="H827" s="216" t="s">
        <v>2619</v>
      </c>
      <c r="I827" s="216" t="s">
        <v>2623</v>
      </c>
      <c r="J827" s="219">
        <v>718900</v>
      </c>
      <c r="K827" s="219">
        <v>779110</v>
      </c>
      <c r="L827" s="219">
        <v>775340</v>
      </c>
      <c r="M827" s="219">
        <v>773420</v>
      </c>
      <c r="N827" s="219">
        <v>820930</v>
      </c>
      <c r="O827" s="219">
        <v>879610</v>
      </c>
      <c r="P827" s="219">
        <v>856750</v>
      </c>
      <c r="Q827" s="219">
        <v>878140</v>
      </c>
      <c r="R827" s="219">
        <v>869150</v>
      </c>
      <c r="S827" s="217">
        <v>855600</v>
      </c>
      <c r="T827" s="218">
        <v>921500</v>
      </c>
      <c r="U827" s="218">
        <v>999500</v>
      </c>
      <c r="V827" s="218">
        <v>1076000</v>
      </c>
      <c r="W827" s="218">
        <v>1130000</v>
      </c>
      <c r="X827" s="218">
        <v>1159000</v>
      </c>
      <c r="Y827" s="218">
        <v>1229000</v>
      </c>
      <c r="Z827" s="218">
        <v>1311000</v>
      </c>
      <c r="AA827" s="218">
        <v>1401000</v>
      </c>
      <c r="AB827" s="218">
        <v>1502000</v>
      </c>
      <c r="AC827" s="218">
        <v>1609000</v>
      </c>
      <c r="AD827" s="218">
        <v>1722000</v>
      </c>
      <c r="AE827" s="218">
        <v>1836000</v>
      </c>
      <c r="AF827" s="218">
        <v>1950000</v>
      </c>
      <c r="AG827" s="218">
        <v>2066000</v>
      </c>
      <c r="AH827" s="218">
        <v>2181000</v>
      </c>
      <c r="AI827" s="218">
        <v>2293000</v>
      </c>
      <c r="AJ827" s="218">
        <v>2402000</v>
      </c>
      <c r="AK827" s="218">
        <v>2502000</v>
      </c>
      <c r="AL827" s="218">
        <v>2599000</v>
      </c>
      <c r="AM827" s="218">
        <v>2693000</v>
      </c>
      <c r="AN827" s="218">
        <v>2788000</v>
      </c>
      <c r="AO827" s="218">
        <v>2886000</v>
      </c>
      <c r="AP827" s="218">
        <v>2992000</v>
      </c>
      <c r="AQ827" s="218">
        <v>3113000</v>
      </c>
      <c r="AR827" s="218">
        <v>3255000</v>
      </c>
      <c r="AS827" s="218">
        <v>3429000</v>
      </c>
      <c r="AT827" s="218">
        <v>3647000</v>
      </c>
      <c r="AU827" s="218">
        <v>3926000</v>
      </c>
    </row>
    <row r="828" spans="2:47" ht="126" hidden="1">
      <c r="B828" s="220" t="s">
        <v>5178</v>
      </c>
      <c r="C828" s="221" t="s">
        <v>5179</v>
      </c>
      <c r="D828" s="221" t="s">
        <v>2619</v>
      </c>
      <c r="E828" s="221" t="s">
        <v>2816</v>
      </c>
      <c r="F828" s="221" t="s">
        <v>5180</v>
      </c>
      <c r="G828" s="221" t="s">
        <v>5181</v>
      </c>
      <c r="H828" s="221" t="s">
        <v>2619</v>
      </c>
      <c r="I828" s="221" t="s">
        <v>2623</v>
      </c>
      <c r="J828" s="223">
        <v>8600.7999999999993</v>
      </c>
      <c r="K828" s="223">
        <v>8600.7999999999993</v>
      </c>
      <c r="L828" s="223">
        <v>8985.9</v>
      </c>
      <c r="M828" s="223">
        <v>9242.7000000000007</v>
      </c>
      <c r="N828" s="223">
        <v>9332</v>
      </c>
      <c r="O828" s="223">
        <v>9342</v>
      </c>
      <c r="P828" s="223">
        <v>9701</v>
      </c>
      <c r="Q828" s="223">
        <v>9465.7999999999993</v>
      </c>
      <c r="R828" s="222">
        <v>9966</v>
      </c>
      <c r="S828" s="222">
        <v>9864</v>
      </c>
      <c r="T828" s="218">
        <v>9808</v>
      </c>
      <c r="U828" s="218">
        <v>9768</v>
      </c>
      <c r="V828" s="218">
        <v>9739</v>
      </c>
      <c r="W828" s="218">
        <v>9700</v>
      </c>
      <c r="X828" s="218">
        <v>9664</v>
      </c>
      <c r="Y828" s="218">
        <v>9567</v>
      </c>
      <c r="Z828" s="218">
        <v>9479</v>
      </c>
      <c r="AA828" s="218">
        <v>9407</v>
      </c>
      <c r="AB828" s="218">
        <v>9348</v>
      </c>
      <c r="AC828" s="218">
        <v>9299</v>
      </c>
      <c r="AD828" s="223" t="s">
        <v>2624</v>
      </c>
      <c r="AE828" s="223" t="s">
        <v>2624</v>
      </c>
      <c r="AF828" s="223" t="s">
        <v>2624</v>
      </c>
      <c r="AG828" s="223" t="s">
        <v>2624</v>
      </c>
      <c r="AH828" s="223" t="s">
        <v>2624</v>
      </c>
      <c r="AI828" s="223" t="s">
        <v>2624</v>
      </c>
      <c r="AJ828" s="223" t="s">
        <v>2624</v>
      </c>
      <c r="AK828" s="223" t="s">
        <v>2624</v>
      </c>
      <c r="AL828" s="223" t="s">
        <v>2624</v>
      </c>
      <c r="AM828" s="223" t="s">
        <v>2624</v>
      </c>
      <c r="AN828" s="223" t="s">
        <v>2624</v>
      </c>
      <c r="AO828" s="223" t="s">
        <v>2624</v>
      </c>
      <c r="AP828" s="223" t="s">
        <v>2624</v>
      </c>
      <c r="AQ828" s="223" t="s">
        <v>2624</v>
      </c>
      <c r="AR828" s="223" t="s">
        <v>2624</v>
      </c>
      <c r="AS828" s="223" t="s">
        <v>2624</v>
      </c>
      <c r="AT828" s="223" t="s">
        <v>2624</v>
      </c>
      <c r="AU828" s="223" t="s">
        <v>2624</v>
      </c>
    </row>
    <row r="829" spans="2:47" ht="157.5" hidden="1">
      <c r="B829" s="215" t="s">
        <v>5182</v>
      </c>
      <c r="C829" s="216" t="s">
        <v>5183</v>
      </c>
      <c r="D829" s="216" t="s">
        <v>2619</v>
      </c>
      <c r="E829" s="216" t="s">
        <v>2619</v>
      </c>
      <c r="F829" s="216" t="s">
        <v>3033</v>
      </c>
      <c r="G829" s="216" t="s">
        <v>5184</v>
      </c>
      <c r="H829" s="216" t="s">
        <v>2619</v>
      </c>
      <c r="I829" s="216" t="s">
        <v>2623</v>
      </c>
      <c r="J829" s="219">
        <v>1174</v>
      </c>
      <c r="K829" s="219">
        <v>1228</v>
      </c>
      <c r="L829" s="219">
        <v>1307</v>
      </c>
      <c r="M829" s="219">
        <v>1331</v>
      </c>
      <c r="N829" s="219">
        <v>1389.5</v>
      </c>
      <c r="O829" s="219">
        <v>1464.8</v>
      </c>
      <c r="P829" s="219">
        <v>1446.9</v>
      </c>
      <c r="Q829" s="219">
        <v>1284.9000000000001</v>
      </c>
      <c r="R829" s="219">
        <v>1232.3</v>
      </c>
      <c r="S829" s="219" t="s">
        <v>2624</v>
      </c>
      <c r="T829" s="219" t="s">
        <v>2624</v>
      </c>
      <c r="U829" s="219" t="s">
        <v>2624</v>
      </c>
      <c r="V829" s="219" t="s">
        <v>2624</v>
      </c>
      <c r="W829" s="219" t="s">
        <v>2624</v>
      </c>
      <c r="X829" s="219" t="s">
        <v>2624</v>
      </c>
      <c r="Y829" s="219" t="s">
        <v>2624</v>
      </c>
      <c r="Z829" s="219" t="s">
        <v>2624</v>
      </c>
      <c r="AA829" s="219" t="s">
        <v>2624</v>
      </c>
      <c r="AB829" s="219" t="s">
        <v>2624</v>
      </c>
      <c r="AC829" s="219" t="s">
        <v>2624</v>
      </c>
      <c r="AD829" s="219" t="s">
        <v>2624</v>
      </c>
      <c r="AE829" s="219" t="s">
        <v>2624</v>
      </c>
      <c r="AF829" s="219" t="s">
        <v>2624</v>
      </c>
      <c r="AG829" s="219" t="s">
        <v>2624</v>
      </c>
      <c r="AH829" s="219" t="s">
        <v>2624</v>
      </c>
      <c r="AI829" s="219" t="s">
        <v>2624</v>
      </c>
      <c r="AJ829" s="219" t="s">
        <v>2624</v>
      </c>
      <c r="AK829" s="219" t="s">
        <v>2624</v>
      </c>
      <c r="AL829" s="219" t="s">
        <v>2624</v>
      </c>
      <c r="AM829" s="219" t="s">
        <v>2624</v>
      </c>
      <c r="AN829" s="219" t="s">
        <v>2624</v>
      </c>
      <c r="AO829" s="219" t="s">
        <v>2624</v>
      </c>
      <c r="AP829" s="219" t="s">
        <v>2624</v>
      </c>
      <c r="AQ829" s="219" t="s">
        <v>2624</v>
      </c>
      <c r="AR829" s="219" t="s">
        <v>2624</v>
      </c>
      <c r="AS829" s="219" t="s">
        <v>2624</v>
      </c>
      <c r="AT829" s="219" t="s">
        <v>2624</v>
      </c>
      <c r="AU829" s="219" t="s">
        <v>2624</v>
      </c>
    </row>
    <row r="830" spans="2:47" ht="157.5" hidden="1">
      <c r="B830" s="220" t="s">
        <v>5185</v>
      </c>
      <c r="C830" s="221" t="s">
        <v>5186</v>
      </c>
      <c r="D830" s="221" t="s">
        <v>2619</v>
      </c>
      <c r="E830" s="221" t="s">
        <v>2619</v>
      </c>
      <c r="F830" s="221" t="s">
        <v>3033</v>
      </c>
      <c r="G830" s="221" t="s">
        <v>5187</v>
      </c>
      <c r="H830" s="221" t="s">
        <v>2619</v>
      </c>
      <c r="I830" s="221" t="s">
        <v>2623</v>
      </c>
      <c r="J830" s="223">
        <v>-0.67400000000000004</v>
      </c>
      <c r="K830" s="223">
        <v>-0.23899999999999999</v>
      </c>
      <c r="L830" s="223">
        <v>6.5880000000000001</v>
      </c>
      <c r="M830" s="223">
        <v>6.9290000000000003</v>
      </c>
      <c r="N830" s="223">
        <v>-0.63800000000000001</v>
      </c>
      <c r="O830" s="223">
        <v>1.155</v>
      </c>
      <c r="P830" s="223">
        <v>-5.3689999999999998</v>
      </c>
      <c r="Q830" s="223">
        <v>-2.992</v>
      </c>
      <c r="R830" s="223">
        <v>8.8219999999999992</v>
      </c>
      <c r="S830" s="222">
        <v>2.6</v>
      </c>
      <c r="T830" s="218">
        <v>3.3</v>
      </c>
      <c r="U830" s="218">
        <v>1.6</v>
      </c>
      <c r="V830" s="218">
        <v>1.5</v>
      </c>
      <c r="W830" s="218">
        <v>1.2</v>
      </c>
      <c r="X830" s="218">
        <v>0.9</v>
      </c>
      <c r="Y830" s="218">
        <v>1.1000000000000001</v>
      </c>
      <c r="Z830" s="218">
        <v>0.5</v>
      </c>
      <c r="AA830" s="218">
        <v>0.1</v>
      </c>
      <c r="AB830" s="218">
        <v>-0.4</v>
      </c>
      <c r="AC830" s="218">
        <v>-0.9</v>
      </c>
      <c r="AD830" s="223" t="s">
        <v>2624</v>
      </c>
      <c r="AE830" s="223" t="s">
        <v>2624</v>
      </c>
      <c r="AF830" s="223" t="s">
        <v>2624</v>
      </c>
      <c r="AG830" s="223" t="s">
        <v>2624</v>
      </c>
      <c r="AH830" s="223" t="s">
        <v>2624</v>
      </c>
      <c r="AI830" s="223" t="s">
        <v>2624</v>
      </c>
      <c r="AJ830" s="223" t="s">
        <v>2624</v>
      </c>
      <c r="AK830" s="223" t="s">
        <v>2624</v>
      </c>
      <c r="AL830" s="223" t="s">
        <v>2624</v>
      </c>
      <c r="AM830" s="223" t="s">
        <v>2624</v>
      </c>
      <c r="AN830" s="223" t="s">
        <v>2624</v>
      </c>
      <c r="AO830" s="223" t="s">
        <v>2624</v>
      </c>
      <c r="AP830" s="223" t="s">
        <v>2624</v>
      </c>
      <c r="AQ830" s="223" t="s">
        <v>2624</v>
      </c>
      <c r="AR830" s="223" t="s">
        <v>2624</v>
      </c>
      <c r="AS830" s="223" t="s">
        <v>2624</v>
      </c>
      <c r="AT830" s="223" t="s">
        <v>2624</v>
      </c>
      <c r="AU830" s="223" t="s">
        <v>2624</v>
      </c>
    </row>
    <row r="831" spans="2:47" ht="157.5" hidden="1">
      <c r="B831" s="215" t="s">
        <v>5188</v>
      </c>
      <c r="C831" s="216" t="s">
        <v>5189</v>
      </c>
      <c r="D831" s="216" t="s">
        <v>2619</v>
      </c>
      <c r="E831" s="216" t="s">
        <v>2619</v>
      </c>
      <c r="F831" s="216" t="s">
        <v>3023</v>
      </c>
      <c r="G831" s="216" t="s">
        <v>5190</v>
      </c>
      <c r="H831" s="216" t="s">
        <v>2619</v>
      </c>
      <c r="I831" s="216" t="s">
        <v>2623</v>
      </c>
      <c r="J831" s="219">
        <v>36.600999999999999</v>
      </c>
      <c r="K831" s="219">
        <v>35.898000000000003</v>
      </c>
      <c r="L831" s="219">
        <v>37.664999999999999</v>
      </c>
      <c r="M831" s="219">
        <v>38.890999999999998</v>
      </c>
      <c r="N831" s="219">
        <v>38.661999999999999</v>
      </c>
      <c r="O831" s="219">
        <v>39.139000000000003</v>
      </c>
      <c r="P831" s="219">
        <v>37.286000000000001</v>
      </c>
      <c r="Q831" s="219">
        <v>36.692</v>
      </c>
      <c r="R831" s="219">
        <v>37.999000000000002</v>
      </c>
      <c r="S831" s="217">
        <v>38.5</v>
      </c>
      <c r="T831" s="218">
        <v>39</v>
      </c>
      <c r="U831" s="218">
        <v>39.5</v>
      </c>
      <c r="V831" s="218">
        <v>39.299999999999997</v>
      </c>
      <c r="W831" s="218">
        <v>39.5</v>
      </c>
      <c r="X831" s="218">
        <v>39.6</v>
      </c>
      <c r="Y831" s="218">
        <v>39.799999999999997</v>
      </c>
      <c r="Z831" s="218">
        <v>39.9</v>
      </c>
      <c r="AA831" s="218">
        <v>39.6</v>
      </c>
      <c r="AB831" s="218">
        <v>39.299999999999997</v>
      </c>
      <c r="AC831" s="218">
        <v>38.9</v>
      </c>
      <c r="AD831" s="219" t="s">
        <v>2624</v>
      </c>
      <c r="AE831" s="219" t="s">
        <v>2624</v>
      </c>
      <c r="AF831" s="219" t="s">
        <v>2624</v>
      </c>
      <c r="AG831" s="219" t="s">
        <v>2624</v>
      </c>
      <c r="AH831" s="219" t="s">
        <v>2624</v>
      </c>
      <c r="AI831" s="219" t="s">
        <v>2624</v>
      </c>
      <c r="AJ831" s="219" t="s">
        <v>2624</v>
      </c>
      <c r="AK831" s="219" t="s">
        <v>2624</v>
      </c>
      <c r="AL831" s="219" t="s">
        <v>2624</v>
      </c>
      <c r="AM831" s="219" t="s">
        <v>2624</v>
      </c>
      <c r="AN831" s="219" t="s">
        <v>2624</v>
      </c>
      <c r="AO831" s="219" t="s">
        <v>2624</v>
      </c>
      <c r="AP831" s="219" t="s">
        <v>2624</v>
      </c>
      <c r="AQ831" s="219" t="s">
        <v>2624</v>
      </c>
      <c r="AR831" s="219" t="s">
        <v>2624</v>
      </c>
      <c r="AS831" s="219" t="s">
        <v>2624</v>
      </c>
      <c r="AT831" s="219" t="s">
        <v>2624</v>
      </c>
      <c r="AU831" s="219" t="s">
        <v>2624</v>
      </c>
    </row>
    <row r="832" spans="2:47" ht="157.5" hidden="1">
      <c r="B832" s="220" t="s">
        <v>5191</v>
      </c>
      <c r="C832" s="221" t="s">
        <v>5192</v>
      </c>
      <c r="D832" s="221" t="s">
        <v>2619</v>
      </c>
      <c r="E832" s="221" t="s">
        <v>2619</v>
      </c>
      <c r="F832" s="221" t="s">
        <v>3033</v>
      </c>
      <c r="G832" s="221" t="s">
        <v>5193</v>
      </c>
      <c r="H832" s="221" t="s">
        <v>2619</v>
      </c>
      <c r="I832" s="221" t="s">
        <v>2623</v>
      </c>
      <c r="J832" s="223">
        <v>96566.7</v>
      </c>
      <c r="K832" s="223">
        <v>96335.6</v>
      </c>
      <c r="L832" s="223">
        <v>102682</v>
      </c>
      <c r="M832" s="223">
        <v>109796.6</v>
      </c>
      <c r="N832" s="223">
        <v>109095.8</v>
      </c>
      <c r="O832" s="223">
        <v>110355.7</v>
      </c>
      <c r="P832" s="223">
        <v>104430.7</v>
      </c>
      <c r="Q832" s="223">
        <v>101306.3</v>
      </c>
      <c r="R832" s="223">
        <v>110243.8</v>
      </c>
      <c r="S832" s="222">
        <v>113128</v>
      </c>
      <c r="T832" s="218">
        <v>116820</v>
      </c>
      <c r="U832" s="218">
        <v>118706</v>
      </c>
      <c r="V832" s="218">
        <v>120433</v>
      </c>
      <c r="W832" s="218">
        <v>121831</v>
      </c>
      <c r="X832" s="218">
        <v>122893</v>
      </c>
      <c r="Y832" s="218">
        <v>124208</v>
      </c>
      <c r="Z832" s="218">
        <v>124880</v>
      </c>
      <c r="AA832" s="218">
        <v>125051</v>
      </c>
      <c r="AB832" s="218">
        <v>124561</v>
      </c>
      <c r="AC832" s="218">
        <v>123461</v>
      </c>
      <c r="AD832" s="223" t="s">
        <v>2624</v>
      </c>
      <c r="AE832" s="223" t="s">
        <v>2624</v>
      </c>
      <c r="AF832" s="223" t="s">
        <v>2624</v>
      </c>
      <c r="AG832" s="223" t="s">
        <v>2624</v>
      </c>
      <c r="AH832" s="223" t="s">
        <v>2624</v>
      </c>
      <c r="AI832" s="223" t="s">
        <v>2624</v>
      </c>
      <c r="AJ832" s="223" t="s">
        <v>2624</v>
      </c>
      <c r="AK832" s="223" t="s">
        <v>2624</v>
      </c>
      <c r="AL832" s="223" t="s">
        <v>2624</v>
      </c>
      <c r="AM832" s="223" t="s">
        <v>2624</v>
      </c>
      <c r="AN832" s="223" t="s">
        <v>2624</v>
      </c>
      <c r="AO832" s="223" t="s">
        <v>2624</v>
      </c>
      <c r="AP832" s="223" t="s">
        <v>2624</v>
      </c>
      <c r="AQ832" s="223" t="s">
        <v>2624</v>
      </c>
      <c r="AR832" s="223" t="s">
        <v>2624</v>
      </c>
      <c r="AS832" s="223" t="s">
        <v>2624</v>
      </c>
      <c r="AT832" s="223" t="s">
        <v>2624</v>
      </c>
      <c r="AU832" s="223" t="s">
        <v>2624</v>
      </c>
    </row>
    <row r="833" spans="2:47" ht="157.5" hidden="1">
      <c r="B833" s="215" t="s">
        <v>5194</v>
      </c>
      <c r="C833" s="216" t="s">
        <v>5195</v>
      </c>
      <c r="D833" s="216" t="s">
        <v>2619</v>
      </c>
      <c r="E833" s="216" t="s">
        <v>2619</v>
      </c>
      <c r="F833" s="216" t="s">
        <v>3023</v>
      </c>
      <c r="G833" s="216" t="s">
        <v>5196</v>
      </c>
      <c r="H833" s="216" t="s">
        <v>2619</v>
      </c>
      <c r="I833" s="216" t="s">
        <v>2623</v>
      </c>
      <c r="J833" s="219">
        <v>2.6549999999999998</v>
      </c>
      <c r="K833" s="219">
        <v>2.6070000000000002</v>
      </c>
      <c r="L833" s="219">
        <v>2.7450000000000001</v>
      </c>
      <c r="M833" s="219">
        <v>2.9009999999999998</v>
      </c>
      <c r="N833" s="219">
        <v>2.8420000000000001</v>
      </c>
      <c r="O833" s="219">
        <v>2.8740000000000001</v>
      </c>
      <c r="P833" s="219">
        <v>2.6970000000000001</v>
      </c>
      <c r="Q833" s="219">
        <v>2.84</v>
      </c>
      <c r="R833" s="219">
        <v>2.9239999999999999</v>
      </c>
      <c r="S833" s="217">
        <v>2.9</v>
      </c>
      <c r="T833" s="218">
        <v>3</v>
      </c>
      <c r="U833" s="218">
        <v>3</v>
      </c>
      <c r="V833" s="218">
        <v>3</v>
      </c>
      <c r="W833" s="218">
        <v>3.1</v>
      </c>
      <c r="X833" s="218">
        <v>3.1</v>
      </c>
      <c r="Y833" s="218">
        <v>3.2</v>
      </c>
      <c r="Z833" s="218">
        <v>3.2</v>
      </c>
      <c r="AA833" s="218">
        <v>3.3</v>
      </c>
      <c r="AB833" s="218">
        <v>3.4</v>
      </c>
      <c r="AC833" s="218">
        <v>3.4</v>
      </c>
      <c r="AD833" s="219" t="s">
        <v>2624</v>
      </c>
      <c r="AE833" s="219" t="s">
        <v>2624</v>
      </c>
      <c r="AF833" s="219" t="s">
        <v>2624</v>
      </c>
      <c r="AG833" s="219" t="s">
        <v>2624</v>
      </c>
      <c r="AH833" s="219" t="s">
        <v>2624</v>
      </c>
      <c r="AI833" s="219" t="s">
        <v>2624</v>
      </c>
      <c r="AJ833" s="219" t="s">
        <v>2624</v>
      </c>
      <c r="AK833" s="219" t="s">
        <v>2624</v>
      </c>
      <c r="AL833" s="219" t="s">
        <v>2624</v>
      </c>
      <c r="AM833" s="219" t="s">
        <v>2624</v>
      </c>
      <c r="AN833" s="219" t="s">
        <v>2624</v>
      </c>
      <c r="AO833" s="219" t="s">
        <v>2624</v>
      </c>
      <c r="AP833" s="219" t="s">
        <v>2624</v>
      </c>
      <c r="AQ833" s="219" t="s">
        <v>2624</v>
      </c>
      <c r="AR833" s="219" t="s">
        <v>2624</v>
      </c>
      <c r="AS833" s="219" t="s">
        <v>2624</v>
      </c>
      <c r="AT833" s="219" t="s">
        <v>2624</v>
      </c>
      <c r="AU833" s="219" t="s">
        <v>2624</v>
      </c>
    </row>
    <row r="834" spans="2:47" ht="157.5" hidden="1">
      <c r="B834" s="220" t="s">
        <v>5197</v>
      </c>
      <c r="C834" s="221" t="s">
        <v>5198</v>
      </c>
      <c r="D834" s="221" t="s">
        <v>2619</v>
      </c>
      <c r="E834" s="221" t="s">
        <v>2619</v>
      </c>
      <c r="F834" s="221" t="s">
        <v>3033</v>
      </c>
      <c r="G834" s="221" t="s">
        <v>5199</v>
      </c>
      <c r="H834" s="221" t="s">
        <v>2619</v>
      </c>
      <c r="I834" s="221" t="s">
        <v>2623</v>
      </c>
      <c r="J834" s="223">
        <v>910</v>
      </c>
      <c r="K834" s="223">
        <v>894</v>
      </c>
      <c r="L834" s="223">
        <v>847</v>
      </c>
      <c r="M834" s="223">
        <v>922</v>
      </c>
      <c r="N834" s="223">
        <v>868.22</v>
      </c>
      <c r="O834" s="223">
        <v>932.68</v>
      </c>
      <c r="P834" s="223">
        <v>962.15</v>
      </c>
      <c r="Q834" s="223">
        <v>938.86</v>
      </c>
      <c r="R834" s="223">
        <v>1065</v>
      </c>
      <c r="S834" s="223" t="s">
        <v>2624</v>
      </c>
      <c r="T834" s="223" t="s">
        <v>2624</v>
      </c>
      <c r="U834" s="223" t="s">
        <v>2624</v>
      </c>
      <c r="V834" s="223" t="s">
        <v>2624</v>
      </c>
      <c r="W834" s="223" t="s">
        <v>2624</v>
      </c>
      <c r="X834" s="223" t="s">
        <v>2624</v>
      </c>
      <c r="Y834" s="223" t="s">
        <v>2624</v>
      </c>
      <c r="Z834" s="223" t="s">
        <v>2624</v>
      </c>
      <c r="AA834" s="223" t="s">
        <v>2624</v>
      </c>
      <c r="AB834" s="223" t="s">
        <v>2624</v>
      </c>
      <c r="AC834" s="223" t="s">
        <v>2624</v>
      </c>
      <c r="AD834" s="223" t="s">
        <v>2624</v>
      </c>
      <c r="AE834" s="223" t="s">
        <v>2624</v>
      </c>
      <c r="AF834" s="223" t="s">
        <v>2624</v>
      </c>
      <c r="AG834" s="223" t="s">
        <v>2624</v>
      </c>
      <c r="AH834" s="223" t="s">
        <v>2624</v>
      </c>
      <c r="AI834" s="223" t="s">
        <v>2624</v>
      </c>
      <c r="AJ834" s="223" t="s">
        <v>2624</v>
      </c>
      <c r="AK834" s="223" t="s">
        <v>2624</v>
      </c>
      <c r="AL834" s="223" t="s">
        <v>2624</v>
      </c>
      <c r="AM834" s="223" t="s">
        <v>2624</v>
      </c>
      <c r="AN834" s="223" t="s">
        <v>2624</v>
      </c>
      <c r="AO834" s="223" t="s">
        <v>2624</v>
      </c>
      <c r="AP834" s="223" t="s">
        <v>2624</v>
      </c>
      <c r="AQ834" s="223" t="s">
        <v>2624</v>
      </c>
      <c r="AR834" s="223" t="s">
        <v>2624</v>
      </c>
      <c r="AS834" s="223" t="s">
        <v>2624</v>
      </c>
      <c r="AT834" s="223" t="s">
        <v>2624</v>
      </c>
      <c r="AU834" s="223" t="s">
        <v>2624</v>
      </c>
    </row>
    <row r="835" spans="2:47" ht="157.5" hidden="1">
      <c r="B835" s="215" t="s">
        <v>5200</v>
      </c>
      <c r="C835" s="216" t="s">
        <v>5201</v>
      </c>
      <c r="D835" s="216" t="s">
        <v>2619</v>
      </c>
      <c r="E835" s="216" t="s">
        <v>2619</v>
      </c>
      <c r="F835" s="216" t="s">
        <v>3033</v>
      </c>
      <c r="G835" s="216" t="s">
        <v>5202</v>
      </c>
      <c r="H835" s="216" t="s">
        <v>2619</v>
      </c>
      <c r="I835" s="216" t="s">
        <v>2623</v>
      </c>
      <c r="J835" s="219">
        <v>-264</v>
      </c>
      <c r="K835" s="219">
        <v>-334</v>
      </c>
      <c r="L835" s="219">
        <v>-460</v>
      </c>
      <c r="M835" s="219">
        <v>-409</v>
      </c>
      <c r="N835" s="219">
        <v>-521.24</v>
      </c>
      <c r="O835" s="219">
        <v>-532.11</v>
      </c>
      <c r="P835" s="219">
        <v>-484.79</v>
      </c>
      <c r="Q835" s="219">
        <v>-346.03</v>
      </c>
      <c r="R835" s="219">
        <v>-167.24</v>
      </c>
      <c r="S835" s="219" t="s">
        <v>2624</v>
      </c>
      <c r="T835" s="219" t="s">
        <v>2624</v>
      </c>
      <c r="U835" s="219" t="s">
        <v>2624</v>
      </c>
      <c r="V835" s="219" t="s">
        <v>2624</v>
      </c>
      <c r="W835" s="219" t="s">
        <v>2624</v>
      </c>
      <c r="X835" s="219" t="s">
        <v>2624</v>
      </c>
      <c r="Y835" s="219" t="s">
        <v>2624</v>
      </c>
      <c r="Z835" s="219" t="s">
        <v>2624</v>
      </c>
      <c r="AA835" s="219" t="s">
        <v>2624</v>
      </c>
      <c r="AB835" s="219" t="s">
        <v>2624</v>
      </c>
      <c r="AC835" s="219" t="s">
        <v>2624</v>
      </c>
      <c r="AD835" s="219" t="s">
        <v>2624</v>
      </c>
      <c r="AE835" s="219" t="s">
        <v>2624</v>
      </c>
      <c r="AF835" s="219" t="s">
        <v>2624</v>
      </c>
      <c r="AG835" s="219" t="s">
        <v>2624</v>
      </c>
      <c r="AH835" s="219" t="s">
        <v>2624</v>
      </c>
      <c r="AI835" s="219" t="s">
        <v>2624</v>
      </c>
      <c r="AJ835" s="219" t="s">
        <v>2624</v>
      </c>
      <c r="AK835" s="219" t="s">
        <v>2624</v>
      </c>
      <c r="AL835" s="219" t="s">
        <v>2624</v>
      </c>
      <c r="AM835" s="219" t="s">
        <v>2624</v>
      </c>
      <c r="AN835" s="219" t="s">
        <v>2624</v>
      </c>
      <c r="AO835" s="219" t="s">
        <v>2624</v>
      </c>
      <c r="AP835" s="219" t="s">
        <v>2624</v>
      </c>
      <c r="AQ835" s="219" t="s">
        <v>2624</v>
      </c>
      <c r="AR835" s="219" t="s">
        <v>2624</v>
      </c>
      <c r="AS835" s="219" t="s">
        <v>2624</v>
      </c>
      <c r="AT835" s="219" t="s">
        <v>2624</v>
      </c>
      <c r="AU835" s="219" t="s">
        <v>2624</v>
      </c>
    </row>
    <row r="836" spans="2:47" ht="52.5" hidden="1">
      <c r="B836" s="220" t="s">
        <v>5203</v>
      </c>
      <c r="C836" s="221" t="s">
        <v>5204</v>
      </c>
      <c r="D836" s="221" t="s">
        <v>2783</v>
      </c>
      <c r="E836" s="221" t="s">
        <v>2809</v>
      </c>
      <c r="F836" s="221" t="s">
        <v>5205</v>
      </c>
      <c r="G836" s="221" t="s">
        <v>5206</v>
      </c>
      <c r="H836" s="221" t="s">
        <v>2619</v>
      </c>
      <c r="I836" s="221" t="s">
        <v>2623</v>
      </c>
      <c r="J836" s="223">
        <v>26008579.000494625</v>
      </c>
      <c r="K836" s="223">
        <v>25491186.710209969</v>
      </c>
      <c r="L836" s="223">
        <v>29728281.153231177</v>
      </c>
      <c r="M836" s="222">
        <v>32733068.688521348</v>
      </c>
      <c r="N836" s="222">
        <v>32963461.648165036</v>
      </c>
      <c r="O836" s="222">
        <v>34671886.430119552</v>
      </c>
      <c r="P836" s="222">
        <v>39444067.486214906</v>
      </c>
      <c r="Q836" s="222">
        <v>40820959.878790401</v>
      </c>
      <c r="R836" s="222">
        <v>44874904.277448878</v>
      </c>
      <c r="S836" s="222">
        <v>50559457.925831251</v>
      </c>
      <c r="T836" s="218">
        <v>50877853.781962574</v>
      </c>
      <c r="U836" s="218">
        <v>51338098.012273088</v>
      </c>
      <c r="V836" s="218">
        <v>53113212.334235437</v>
      </c>
      <c r="W836" s="218">
        <v>54965000.385493323</v>
      </c>
      <c r="X836" s="218">
        <v>57324007.742234655</v>
      </c>
      <c r="Y836" s="223" t="s">
        <v>2624</v>
      </c>
      <c r="Z836" s="223" t="s">
        <v>2624</v>
      </c>
      <c r="AA836" s="223" t="s">
        <v>2624</v>
      </c>
      <c r="AB836" s="223" t="s">
        <v>2624</v>
      </c>
      <c r="AC836" s="223" t="s">
        <v>2624</v>
      </c>
      <c r="AD836" s="223" t="s">
        <v>2624</v>
      </c>
      <c r="AE836" s="223" t="s">
        <v>2624</v>
      </c>
      <c r="AF836" s="223" t="s">
        <v>2624</v>
      </c>
      <c r="AG836" s="223" t="s">
        <v>2624</v>
      </c>
      <c r="AH836" s="223" t="s">
        <v>2624</v>
      </c>
      <c r="AI836" s="223" t="s">
        <v>2624</v>
      </c>
      <c r="AJ836" s="223" t="s">
        <v>2624</v>
      </c>
      <c r="AK836" s="223" t="s">
        <v>2624</v>
      </c>
      <c r="AL836" s="223" t="s">
        <v>2624</v>
      </c>
      <c r="AM836" s="223" t="s">
        <v>2624</v>
      </c>
      <c r="AN836" s="223" t="s">
        <v>2624</v>
      </c>
      <c r="AO836" s="223" t="s">
        <v>2624</v>
      </c>
      <c r="AP836" s="223" t="s">
        <v>2624</v>
      </c>
      <c r="AQ836" s="223" t="s">
        <v>2624</v>
      </c>
      <c r="AR836" s="223" t="s">
        <v>2624</v>
      </c>
      <c r="AS836" s="223" t="s">
        <v>2624</v>
      </c>
      <c r="AT836" s="223" t="s">
        <v>2624</v>
      </c>
      <c r="AU836" s="223" t="s">
        <v>2624</v>
      </c>
    </row>
    <row r="837" spans="2:47" ht="52.5" hidden="1">
      <c r="B837" s="215" t="s">
        <v>5207</v>
      </c>
      <c r="C837" s="216" t="s">
        <v>5208</v>
      </c>
      <c r="D837" s="216" t="s">
        <v>2834</v>
      </c>
      <c r="E837" s="216" t="s">
        <v>2809</v>
      </c>
      <c r="F837" s="216" t="s">
        <v>5205</v>
      </c>
      <c r="G837" s="216" t="s">
        <v>5209</v>
      </c>
      <c r="H837" s="216" t="s">
        <v>5210</v>
      </c>
      <c r="I837" s="216" t="s">
        <v>2623</v>
      </c>
      <c r="J837" s="219">
        <v>23752.5</v>
      </c>
      <c r="K837" s="219">
        <v>24211.8</v>
      </c>
      <c r="L837" s="219">
        <v>26286.1</v>
      </c>
      <c r="M837" s="219">
        <v>28199.5</v>
      </c>
      <c r="N837" s="219">
        <v>29145.4</v>
      </c>
      <c r="O837" s="219">
        <v>31515.200000000001</v>
      </c>
      <c r="P837" s="219">
        <v>33847.199999999997</v>
      </c>
      <c r="Q837" s="219">
        <v>34586.199999999997</v>
      </c>
      <c r="R837" s="217">
        <v>39228</v>
      </c>
      <c r="S837" s="217">
        <v>38957</v>
      </c>
      <c r="T837" s="218">
        <v>39827</v>
      </c>
      <c r="U837" s="218">
        <v>42994</v>
      </c>
      <c r="V837" s="218">
        <v>46755</v>
      </c>
      <c r="W837" s="218">
        <v>49076</v>
      </c>
      <c r="X837" s="218">
        <v>50395</v>
      </c>
      <c r="Y837" s="219" t="s">
        <v>2624</v>
      </c>
      <c r="Z837" s="219" t="s">
        <v>2624</v>
      </c>
      <c r="AA837" s="219" t="s">
        <v>2624</v>
      </c>
      <c r="AB837" s="219" t="s">
        <v>2624</v>
      </c>
      <c r="AC837" s="219" t="s">
        <v>2624</v>
      </c>
      <c r="AD837" s="219" t="s">
        <v>2624</v>
      </c>
      <c r="AE837" s="219" t="s">
        <v>2624</v>
      </c>
      <c r="AF837" s="219" t="s">
        <v>2624</v>
      </c>
      <c r="AG837" s="219" t="s">
        <v>2624</v>
      </c>
      <c r="AH837" s="219" t="s">
        <v>2624</v>
      </c>
      <c r="AI837" s="219" t="s">
        <v>2624</v>
      </c>
      <c r="AJ837" s="219" t="s">
        <v>2624</v>
      </c>
      <c r="AK837" s="219" t="s">
        <v>2624</v>
      </c>
      <c r="AL837" s="219" t="s">
        <v>2624</v>
      </c>
      <c r="AM837" s="219" t="s">
        <v>2624</v>
      </c>
      <c r="AN837" s="219" t="s">
        <v>2624</v>
      </c>
      <c r="AO837" s="219" t="s">
        <v>2624</v>
      </c>
      <c r="AP837" s="219" t="s">
        <v>2624</v>
      </c>
      <c r="AQ837" s="219" t="s">
        <v>2624</v>
      </c>
      <c r="AR837" s="219" t="s">
        <v>2624</v>
      </c>
      <c r="AS837" s="219" t="s">
        <v>2624</v>
      </c>
      <c r="AT837" s="219" t="s">
        <v>2624</v>
      </c>
      <c r="AU837" s="219" t="s">
        <v>2624</v>
      </c>
    </row>
    <row r="838" spans="2:47" ht="63" hidden="1">
      <c r="B838" s="220" t="s">
        <v>5211</v>
      </c>
      <c r="C838" s="221" t="s">
        <v>5212</v>
      </c>
      <c r="D838" s="221" t="s">
        <v>2619</v>
      </c>
      <c r="E838" s="221" t="s">
        <v>2619</v>
      </c>
      <c r="F838" s="221" t="s">
        <v>2769</v>
      </c>
      <c r="G838" s="221" t="s">
        <v>5213</v>
      </c>
      <c r="H838" s="221" t="s">
        <v>2619</v>
      </c>
      <c r="I838" s="221" t="s">
        <v>2623</v>
      </c>
      <c r="J838" s="222">
        <v>6.9</v>
      </c>
      <c r="K838" s="222">
        <v>6.9</v>
      </c>
      <c r="L838" s="222">
        <v>6.9</v>
      </c>
      <c r="M838" s="222">
        <v>6.9</v>
      </c>
      <c r="N838" s="222">
        <v>6.9</v>
      </c>
      <c r="O838" s="222">
        <v>6.9</v>
      </c>
      <c r="P838" s="222">
        <v>6.9</v>
      </c>
      <c r="Q838" s="222">
        <v>6.9</v>
      </c>
      <c r="R838" s="222">
        <v>6.8</v>
      </c>
      <c r="S838" s="222">
        <v>6.7</v>
      </c>
      <c r="T838" s="218">
        <v>6.6</v>
      </c>
      <c r="U838" s="218">
        <v>6.5</v>
      </c>
      <c r="V838" s="218">
        <v>6.4</v>
      </c>
      <c r="W838" s="218">
        <v>6.4</v>
      </c>
      <c r="X838" s="218">
        <v>6.4</v>
      </c>
      <c r="Y838" s="223" t="s">
        <v>2624</v>
      </c>
      <c r="Z838" s="223" t="s">
        <v>2624</v>
      </c>
      <c r="AA838" s="223" t="s">
        <v>2624</v>
      </c>
      <c r="AB838" s="223" t="s">
        <v>2624</v>
      </c>
      <c r="AC838" s="223" t="s">
        <v>2624</v>
      </c>
      <c r="AD838" s="223" t="s">
        <v>2624</v>
      </c>
      <c r="AE838" s="223" t="s">
        <v>2624</v>
      </c>
      <c r="AF838" s="223" t="s">
        <v>2624</v>
      </c>
      <c r="AG838" s="223" t="s">
        <v>2624</v>
      </c>
      <c r="AH838" s="223" t="s">
        <v>2624</v>
      </c>
      <c r="AI838" s="223" t="s">
        <v>2624</v>
      </c>
      <c r="AJ838" s="223" t="s">
        <v>2624</v>
      </c>
      <c r="AK838" s="223" t="s">
        <v>2624</v>
      </c>
      <c r="AL838" s="223" t="s">
        <v>2624</v>
      </c>
      <c r="AM838" s="223" t="s">
        <v>2624</v>
      </c>
      <c r="AN838" s="223" t="s">
        <v>2624</v>
      </c>
      <c r="AO838" s="223" t="s">
        <v>2624</v>
      </c>
      <c r="AP838" s="223" t="s">
        <v>2624</v>
      </c>
      <c r="AQ838" s="223" t="s">
        <v>2624</v>
      </c>
      <c r="AR838" s="223" t="s">
        <v>2624</v>
      </c>
      <c r="AS838" s="223" t="s">
        <v>2624</v>
      </c>
      <c r="AT838" s="223" t="s">
        <v>2624</v>
      </c>
      <c r="AU838" s="223" t="s">
        <v>2624</v>
      </c>
    </row>
    <row r="839" spans="2:47" ht="21" hidden="1">
      <c r="B839" s="215" t="s">
        <v>5214</v>
      </c>
      <c r="C839" s="216" t="s">
        <v>5215</v>
      </c>
      <c r="D839" s="216" t="s">
        <v>2619</v>
      </c>
      <c r="E839" s="216" t="s">
        <v>2619</v>
      </c>
      <c r="F839" s="216" t="s">
        <v>3348</v>
      </c>
      <c r="G839" s="216" t="s">
        <v>5216</v>
      </c>
      <c r="H839" s="216" t="s">
        <v>2619</v>
      </c>
      <c r="I839" s="216" t="s">
        <v>2623</v>
      </c>
      <c r="J839" s="219">
        <v>2.5</v>
      </c>
      <c r="K839" s="219">
        <v>2</v>
      </c>
      <c r="L839" s="219">
        <v>1.5</v>
      </c>
      <c r="M839" s="219">
        <v>1.25</v>
      </c>
      <c r="N839" s="219">
        <v>1.5</v>
      </c>
      <c r="O839" s="219">
        <v>1.75</v>
      </c>
      <c r="P839" s="219">
        <v>1.25</v>
      </c>
      <c r="Q839" s="219">
        <v>0.5</v>
      </c>
      <c r="R839" s="219">
        <v>1</v>
      </c>
      <c r="S839" s="217">
        <v>3.25</v>
      </c>
      <c r="T839" s="218">
        <v>3.5</v>
      </c>
      <c r="U839" s="218">
        <v>3.25</v>
      </c>
      <c r="V839" s="218">
        <v>3.25</v>
      </c>
      <c r="W839" s="218">
        <v>3.25</v>
      </c>
      <c r="X839" s="218">
        <v>3.25</v>
      </c>
      <c r="Y839" s="219" t="s">
        <v>2624</v>
      </c>
      <c r="Z839" s="219" t="s">
        <v>2624</v>
      </c>
      <c r="AA839" s="219" t="s">
        <v>2624</v>
      </c>
      <c r="AB839" s="219" t="s">
        <v>2624</v>
      </c>
      <c r="AC839" s="219" t="s">
        <v>2624</v>
      </c>
      <c r="AD839" s="219" t="s">
        <v>2624</v>
      </c>
      <c r="AE839" s="219" t="s">
        <v>2624</v>
      </c>
      <c r="AF839" s="219" t="s">
        <v>2624</v>
      </c>
      <c r="AG839" s="219" t="s">
        <v>2624</v>
      </c>
      <c r="AH839" s="219" t="s">
        <v>2624</v>
      </c>
      <c r="AI839" s="219" t="s">
        <v>2624</v>
      </c>
      <c r="AJ839" s="219" t="s">
        <v>2624</v>
      </c>
      <c r="AK839" s="219" t="s">
        <v>2624</v>
      </c>
      <c r="AL839" s="219" t="s">
        <v>2624</v>
      </c>
      <c r="AM839" s="219" t="s">
        <v>2624</v>
      </c>
      <c r="AN839" s="219" t="s">
        <v>2624</v>
      </c>
      <c r="AO839" s="219" t="s">
        <v>2624</v>
      </c>
      <c r="AP839" s="219" t="s">
        <v>2624</v>
      </c>
      <c r="AQ839" s="219" t="s">
        <v>2624</v>
      </c>
      <c r="AR839" s="219" t="s">
        <v>2624</v>
      </c>
      <c r="AS839" s="219" t="s">
        <v>2624</v>
      </c>
      <c r="AT839" s="219" t="s">
        <v>2624</v>
      </c>
      <c r="AU839" s="219" t="s">
        <v>2624</v>
      </c>
    </row>
    <row r="840" spans="2:47" ht="73.5" hidden="1">
      <c r="B840" s="220" t="s">
        <v>5217</v>
      </c>
      <c r="C840" s="221" t="s">
        <v>5218</v>
      </c>
      <c r="D840" s="221" t="s">
        <v>2619</v>
      </c>
      <c r="E840" s="221" t="s">
        <v>2619</v>
      </c>
      <c r="F840" s="221" t="s">
        <v>2769</v>
      </c>
      <c r="G840" s="221" t="s">
        <v>5219</v>
      </c>
      <c r="H840" s="221" t="s">
        <v>2619</v>
      </c>
      <c r="I840" s="221" t="s">
        <v>2623</v>
      </c>
      <c r="J840" s="222">
        <v>7</v>
      </c>
      <c r="K840" s="222">
        <v>7</v>
      </c>
      <c r="L840" s="222">
        <v>7</v>
      </c>
      <c r="M840" s="222">
        <v>7</v>
      </c>
      <c r="N840" s="222">
        <v>7</v>
      </c>
      <c r="O840" s="222">
        <v>7</v>
      </c>
      <c r="P840" s="222">
        <v>7</v>
      </c>
      <c r="Q840" s="222">
        <v>7</v>
      </c>
      <c r="R840" s="222">
        <v>7.1</v>
      </c>
      <c r="S840" s="222">
        <v>7.2</v>
      </c>
      <c r="T840" s="218">
        <v>7.3</v>
      </c>
      <c r="U840" s="218">
        <v>7.4</v>
      </c>
      <c r="V840" s="218">
        <v>7.5</v>
      </c>
      <c r="W840" s="218">
        <v>7.5</v>
      </c>
      <c r="X840" s="218">
        <v>7.5</v>
      </c>
      <c r="Y840" s="223" t="s">
        <v>2624</v>
      </c>
      <c r="Z840" s="223" t="s">
        <v>2624</v>
      </c>
      <c r="AA840" s="223" t="s">
        <v>2624</v>
      </c>
      <c r="AB840" s="223" t="s">
        <v>2624</v>
      </c>
      <c r="AC840" s="223" t="s">
        <v>2624</v>
      </c>
      <c r="AD840" s="223" t="s">
        <v>2624</v>
      </c>
      <c r="AE840" s="223" t="s">
        <v>2624</v>
      </c>
      <c r="AF840" s="223" t="s">
        <v>2624</v>
      </c>
      <c r="AG840" s="223" t="s">
        <v>2624</v>
      </c>
      <c r="AH840" s="223" t="s">
        <v>2624</v>
      </c>
      <c r="AI840" s="223" t="s">
        <v>2624</v>
      </c>
      <c r="AJ840" s="223" t="s">
        <v>2624</v>
      </c>
      <c r="AK840" s="223" t="s">
        <v>2624</v>
      </c>
      <c r="AL840" s="223" t="s">
        <v>2624</v>
      </c>
      <c r="AM840" s="223" t="s">
        <v>2624</v>
      </c>
      <c r="AN840" s="223" t="s">
        <v>2624</v>
      </c>
      <c r="AO840" s="223" t="s">
        <v>2624</v>
      </c>
      <c r="AP840" s="223" t="s">
        <v>2624</v>
      </c>
      <c r="AQ840" s="223" t="s">
        <v>2624</v>
      </c>
      <c r="AR840" s="223" t="s">
        <v>2624</v>
      </c>
      <c r="AS840" s="223" t="s">
        <v>2624</v>
      </c>
      <c r="AT840" s="223" t="s">
        <v>2624</v>
      </c>
      <c r="AU840" s="223" t="s">
        <v>2624</v>
      </c>
    </row>
    <row r="841" spans="2:47" ht="73.5" hidden="1">
      <c r="B841" s="215" t="s">
        <v>5220</v>
      </c>
      <c r="C841" s="216" t="s">
        <v>5221</v>
      </c>
      <c r="D841" s="216" t="s">
        <v>2619</v>
      </c>
      <c r="E841" s="216" t="s">
        <v>2619</v>
      </c>
      <c r="F841" s="216" t="s">
        <v>2769</v>
      </c>
      <c r="G841" s="216" t="s">
        <v>5222</v>
      </c>
      <c r="H841" s="216" t="s">
        <v>2619</v>
      </c>
      <c r="I841" s="216" t="s">
        <v>2623</v>
      </c>
      <c r="J841" s="217">
        <v>6.9</v>
      </c>
      <c r="K841" s="217">
        <v>6.9</v>
      </c>
      <c r="L841" s="217">
        <v>6.9</v>
      </c>
      <c r="M841" s="217">
        <v>7.1</v>
      </c>
      <c r="N841" s="217">
        <v>7.1</v>
      </c>
      <c r="O841" s="217">
        <v>7.1</v>
      </c>
      <c r="P841" s="217">
        <v>7.1</v>
      </c>
      <c r="Q841" s="217">
        <v>7.1</v>
      </c>
      <c r="R841" s="217">
        <v>7.1</v>
      </c>
      <c r="S841" s="217">
        <v>7.2</v>
      </c>
      <c r="T841" s="218">
        <v>7.3</v>
      </c>
      <c r="U841" s="218">
        <v>7.3</v>
      </c>
      <c r="V841" s="218">
        <v>7.4</v>
      </c>
      <c r="W841" s="218">
        <v>7.4</v>
      </c>
      <c r="X841" s="218">
        <v>7.4</v>
      </c>
      <c r="Y841" s="219" t="s">
        <v>2624</v>
      </c>
      <c r="Z841" s="219" t="s">
        <v>2624</v>
      </c>
      <c r="AA841" s="219" t="s">
        <v>2624</v>
      </c>
      <c r="AB841" s="219" t="s">
        <v>2624</v>
      </c>
      <c r="AC841" s="219" t="s">
        <v>2624</v>
      </c>
      <c r="AD841" s="219" t="s">
        <v>2624</v>
      </c>
      <c r="AE841" s="219" t="s">
        <v>2624</v>
      </c>
      <c r="AF841" s="219" t="s">
        <v>2624</v>
      </c>
      <c r="AG841" s="219" t="s">
        <v>2624</v>
      </c>
      <c r="AH841" s="219" t="s">
        <v>2624</v>
      </c>
      <c r="AI841" s="219" t="s">
        <v>2624</v>
      </c>
      <c r="AJ841" s="219" t="s">
        <v>2624</v>
      </c>
      <c r="AK841" s="219" t="s">
        <v>2624</v>
      </c>
      <c r="AL841" s="219" t="s">
        <v>2624</v>
      </c>
      <c r="AM841" s="219" t="s">
        <v>2624</v>
      </c>
      <c r="AN841" s="219" t="s">
        <v>2624</v>
      </c>
      <c r="AO841" s="219" t="s">
        <v>2624</v>
      </c>
      <c r="AP841" s="219" t="s">
        <v>2624</v>
      </c>
      <c r="AQ841" s="219" t="s">
        <v>2624</v>
      </c>
      <c r="AR841" s="219" t="s">
        <v>2624</v>
      </c>
      <c r="AS841" s="219" t="s">
        <v>2624</v>
      </c>
      <c r="AT841" s="219" t="s">
        <v>2624</v>
      </c>
      <c r="AU841" s="219" t="s">
        <v>2624</v>
      </c>
    </row>
    <row r="842" spans="2:47" ht="63" hidden="1">
      <c r="B842" s="220" t="s">
        <v>5223</v>
      </c>
      <c r="C842" s="221" t="s">
        <v>5224</v>
      </c>
      <c r="D842" s="221" t="s">
        <v>2619</v>
      </c>
      <c r="E842" s="221" t="s">
        <v>2619</v>
      </c>
      <c r="F842" s="221" t="s">
        <v>2769</v>
      </c>
      <c r="G842" s="221" t="s">
        <v>5225</v>
      </c>
      <c r="H842" s="221" t="s">
        <v>2619</v>
      </c>
      <c r="I842" s="221" t="s">
        <v>2623</v>
      </c>
      <c r="J842" s="222">
        <v>6.6</v>
      </c>
      <c r="K842" s="222">
        <v>6.6</v>
      </c>
      <c r="L842" s="222">
        <v>6.6</v>
      </c>
      <c r="M842" s="222">
        <v>7</v>
      </c>
      <c r="N842" s="222">
        <v>7</v>
      </c>
      <c r="O842" s="222">
        <v>7</v>
      </c>
      <c r="P842" s="222">
        <v>7</v>
      </c>
      <c r="Q842" s="222">
        <v>7</v>
      </c>
      <c r="R842" s="222">
        <v>6.9</v>
      </c>
      <c r="S842" s="222">
        <v>6.8</v>
      </c>
      <c r="T842" s="218">
        <v>6.8</v>
      </c>
      <c r="U842" s="218">
        <v>6.7</v>
      </c>
      <c r="V842" s="218">
        <v>6.6</v>
      </c>
      <c r="W842" s="218">
        <v>6.6</v>
      </c>
      <c r="X842" s="218">
        <v>6.6</v>
      </c>
      <c r="Y842" s="223" t="s">
        <v>2624</v>
      </c>
      <c r="Z842" s="223" t="s">
        <v>2624</v>
      </c>
      <c r="AA842" s="223" t="s">
        <v>2624</v>
      </c>
      <c r="AB842" s="223" t="s">
        <v>2624</v>
      </c>
      <c r="AC842" s="223" t="s">
        <v>2624</v>
      </c>
      <c r="AD842" s="223" t="s">
        <v>2624</v>
      </c>
      <c r="AE842" s="223" t="s">
        <v>2624</v>
      </c>
      <c r="AF842" s="223" t="s">
        <v>2624</v>
      </c>
      <c r="AG842" s="223" t="s">
        <v>2624</v>
      </c>
      <c r="AH842" s="223" t="s">
        <v>2624</v>
      </c>
      <c r="AI842" s="223" t="s">
        <v>2624</v>
      </c>
      <c r="AJ842" s="223" t="s">
        <v>2624</v>
      </c>
      <c r="AK842" s="223" t="s">
        <v>2624</v>
      </c>
      <c r="AL842" s="223" t="s">
        <v>2624</v>
      </c>
      <c r="AM842" s="223" t="s">
        <v>2624</v>
      </c>
      <c r="AN842" s="223" t="s">
        <v>2624</v>
      </c>
      <c r="AO842" s="223" t="s">
        <v>2624</v>
      </c>
      <c r="AP842" s="223" t="s">
        <v>2624</v>
      </c>
      <c r="AQ842" s="223" t="s">
        <v>2624</v>
      </c>
      <c r="AR842" s="223" t="s">
        <v>2624</v>
      </c>
      <c r="AS842" s="223" t="s">
        <v>2624</v>
      </c>
      <c r="AT842" s="223" t="s">
        <v>2624</v>
      </c>
      <c r="AU842" s="223" t="s">
        <v>2624</v>
      </c>
    </row>
    <row r="843" spans="2:47" ht="21" hidden="1">
      <c r="B843" s="215" t="s">
        <v>5226</v>
      </c>
      <c r="C843" s="216" t="s">
        <v>5227</v>
      </c>
      <c r="D843" s="216" t="s">
        <v>2619</v>
      </c>
      <c r="E843" s="216" t="s">
        <v>2809</v>
      </c>
      <c r="F843" s="216" t="s">
        <v>5228</v>
      </c>
      <c r="G843" s="216" t="s">
        <v>5229</v>
      </c>
      <c r="H843" s="216" t="s">
        <v>2619</v>
      </c>
      <c r="I843" s="216" t="s">
        <v>2623</v>
      </c>
      <c r="J843" s="219">
        <v>50.097999999999999</v>
      </c>
      <c r="K843" s="219">
        <v>50.558</v>
      </c>
      <c r="L843" s="219">
        <v>50.994</v>
      </c>
      <c r="M843" s="219">
        <v>51.31</v>
      </c>
      <c r="N843" s="219">
        <v>51.512</v>
      </c>
      <c r="O843" s="219">
        <v>51.677</v>
      </c>
      <c r="P843" s="219">
        <v>51.804000000000002</v>
      </c>
      <c r="Q843" s="219">
        <v>51.844999999999999</v>
      </c>
      <c r="R843" s="219">
        <v>51.83</v>
      </c>
      <c r="S843" s="217">
        <v>51.82</v>
      </c>
      <c r="T843" s="218">
        <v>51.78</v>
      </c>
      <c r="U843" s="218">
        <v>51.74</v>
      </c>
      <c r="V843" s="218">
        <v>51.69</v>
      </c>
      <c r="W843" s="218">
        <v>51.63</v>
      </c>
      <c r="X843" s="218">
        <v>51.56</v>
      </c>
      <c r="Y843" s="218">
        <v>51.48</v>
      </c>
      <c r="Z843" s="218">
        <v>51.39</v>
      </c>
      <c r="AA843" s="218">
        <v>51.29</v>
      </c>
      <c r="AB843" s="218">
        <v>51.17</v>
      </c>
      <c r="AC843" s="218">
        <v>51.04</v>
      </c>
      <c r="AD843" s="218">
        <v>50.89</v>
      </c>
      <c r="AE843" s="218">
        <v>50.72</v>
      </c>
      <c r="AF843" s="218">
        <v>50.53</v>
      </c>
      <c r="AG843" s="218">
        <v>50.32</v>
      </c>
      <c r="AH843" s="218">
        <v>50.1</v>
      </c>
      <c r="AI843" s="218">
        <v>49.85</v>
      </c>
      <c r="AJ843" s="218">
        <v>49.59</v>
      </c>
      <c r="AK843" s="218">
        <v>49.32</v>
      </c>
      <c r="AL843" s="218">
        <v>49.03</v>
      </c>
      <c r="AM843" s="218">
        <v>48.73</v>
      </c>
      <c r="AN843" s="218">
        <v>48.41</v>
      </c>
      <c r="AO843" s="218">
        <v>48.08</v>
      </c>
      <c r="AP843" s="218">
        <v>47.74</v>
      </c>
      <c r="AQ843" s="218">
        <v>47.38</v>
      </c>
      <c r="AR843" s="218">
        <v>47</v>
      </c>
      <c r="AS843" s="218">
        <v>46.61</v>
      </c>
      <c r="AT843" s="218">
        <v>46.2</v>
      </c>
      <c r="AU843" s="218">
        <v>45.77</v>
      </c>
    </row>
    <row r="844" spans="2:47" ht="42" hidden="1">
      <c r="B844" s="220" t="s">
        <v>5230</v>
      </c>
      <c r="C844" s="221" t="s">
        <v>5231</v>
      </c>
      <c r="D844" s="221" t="s">
        <v>2619</v>
      </c>
      <c r="E844" s="221" t="s">
        <v>2619</v>
      </c>
      <c r="F844" s="221" t="s">
        <v>5232</v>
      </c>
      <c r="G844" s="221" t="s">
        <v>5233</v>
      </c>
      <c r="H844" s="221" t="s">
        <v>2619</v>
      </c>
      <c r="I844" s="221" t="s">
        <v>2623</v>
      </c>
      <c r="J844" s="223">
        <v>0.93500000000000005</v>
      </c>
      <c r="K844" s="223">
        <v>0.91800000000000004</v>
      </c>
      <c r="L844" s="223">
        <v>0.86299999999999999</v>
      </c>
      <c r="M844" s="223">
        <v>0.61899999999999999</v>
      </c>
      <c r="N844" s="223">
        <v>0.39300000000000002</v>
      </c>
      <c r="O844" s="223">
        <v>0.32100000000000001</v>
      </c>
      <c r="P844" s="223">
        <v>0.246</v>
      </c>
      <c r="Q844" s="223">
        <v>7.9000000000000001E-2</v>
      </c>
      <c r="R844" s="223">
        <v>-2.8000000000000001E-2</v>
      </c>
      <c r="S844" s="222">
        <v>0</v>
      </c>
      <c r="T844" s="218">
        <v>-0.1</v>
      </c>
      <c r="U844" s="218">
        <v>-0.1</v>
      </c>
      <c r="V844" s="218">
        <v>-0.1</v>
      </c>
      <c r="W844" s="218">
        <v>-0.1</v>
      </c>
      <c r="X844" s="218">
        <v>-0.1</v>
      </c>
      <c r="Y844" s="218">
        <v>-0.2</v>
      </c>
      <c r="Z844" s="218">
        <v>-0.2</v>
      </c>
      <c r="AA844" s="218">
        <v>-0.2</v>
      </c>
      <c r="AB844" s="218">
        <v>-0.2</v>
      </c>
      <c r="AC844" s="218">
        <v>-0.3</v>
      </c>
      <c r="AD844" s="218">
        <v>-0.3</v>
      </c>
      <c r="AE844" s="218">
        <v>-0.3</v>
      </c>
      <c r="AF844" s="218">
        <v>-0.4</v>
      </c>
      <c r="AG844" s="218">
        <v>-0.4</v>
      </c>
      <c r="AH844" s="218">
        <v>-0.4</v>
      </c>
      <c r="AI844" s="218">
        <v>-0.5</v>
      </c>
      <c r="AJ844" s="218">
        <v>-0.5</v>
      </c>
      <c r="AK844" s="218">
        <v>-0.6</v>
      </c>
      <c r="AL844" s="218">
        <v>-0.6</v>
      </c>
      <c r="AM844" s="218">
        <v>-0.6</v>
      </c>
      <c r="AN844" s="218">
        <v>-0.6</v>
      </c>
      <c r="AO844" s="218">
        <v>-0.7</v>
      </c>
      <c r="AP844" s="218">
        <v>-0.7</v>
      </c>
      <c r="AQ844" s="218">
        <v>-0.8</v>
      </c>
      <c r="AR844" s="218">
        <v>-0.8</v>
      </c>
      <c r="AS844" s="218">
        <v>-0.8</v>
      </c>
      <c r="AT844" s="218">
        <v>-0.9</v>
      </c>
      <c r="AU844" s="218">
        <v>-0.9</v>
      </c>
    </row>
    <row r="845" spans="2:47" ht="31.5" hidden="1">
      <c r="B845" s="215" t="s">
        <v>5234</v>
      </c>
      <c r="C845" s="216" t="s">
        <v>5235</v>
      </c>
      <c r="D845" s="216" t="s">
        <v>2619</v>
      </c>
      <c r="E845" s="216" t="s">
        <v>2809</v>
      </c>
      <c r="F845" s="216" t="s">
        <v>2692</v>
      </c>
      <c r="G845" s="216" t="s">
        <v>5236</v>
      </c>
      <c r="H845" s="216" t="s">
        <v>2619</v>
      </c>
      <c r="I845" s="216" t="s">
        <v>2623</v>
      </c>
      <c r="J845" s="219">
        <v>7.3718000000000004</v>
      </c>
      <c r="K845" s="219">
        <v>7.2149999999999999</v>
      </c>
      <c r="L845" s="219">
        <v>7.0525000000000002</v>
      </c>
      <c r="M845" s="219">
        <v>6.8888999999999996</v>
      </c>
      <c r="N845" s="219">
        <v>6.7477</v>
      </c>
      <c r="O845" s="219">
        <v>6.6017000000000001</v>
      </c>
      <c r="P845" s="219">
        <v>6.4504000000000001</v>
      </c>
      <c r="Q845" s="219">
        <v>6.3308999999999997</v>
      </c>
      <c r="R845" s="217">
        <v>6.23</v>
      </c>
      <c r="S845" s="217">
        <v>6.1029999999999998</v>
      </c>
      <c r="T845" s="218">
        <v>5.968</v>
      </c>
      <c r="U845" s="218">
        <v>5.86</v>
      </c>
      <c r="V845" s="218">
        <v>5.7519999999999998</v>
      </c>
      <c r="W845" s="218">
        <v>5.6340000000000003</v>
      </c>
      <c r="X845" s="218">
        <v>5.51</v>
      </c>
      <c r="Y845" s="218">
        <v>5.4020000000000001</v>
      </c>
      <c r="Z845" s="218">
        <v>5.3159999999999998</v>
      </c>
      <c r="AA845" s="218">
        <v>5.23</v>
      </c>
      <c r="AB845" s="219" t="s">
        <v>2624</v>
      </c>
      <c r="AC845" s="219" t="s">
        <v>2624</v>
      </c>
      <c r="AD845" s="219" t="s">
        <v>2624</v>
      </c>
      <c r="AE845" s="219" t="s">
        <v>2624</v>
      </c>
      <c r="AF845" s="219" t="s">
        <v>2624</v>
      </c>
      <c r="AG845" s="219" t="s">
        <v>2624</v>
      </c>
      <c r="AH845" s="219" t="s">
        <v>2624</v>
      </c>
      <c r="AI845" s="219" t="s">
        <v>2624</v>
      </c>
      <c r="AJ845" s="219" t="s">
        <v>2624</v>
      </c>
      <c r="AK845" s="219" t="s">
        <v>2624</v>
      </c>
      <c r="AL845" s="219" t="s">
        <v>2624</v>
      </c>
      <c r="AM845" s="219" t="s">
        <v>2624</v>
      </c>
      <c r="AN845" s="219" t="s">
        <v>2624</v>
      </c>
      <c r="AO845" s="219" t="s">
        <v>2624</v>
      </c>
      <c r="AP845" s="219" t="s">
        <v>2624</v>
      </c>
      <c r="AQ845" s="219" t="s">
        <v>2624</v>
      </c>
      <c r="AR845" s="219" t="s">
        <v>2624</v>
      </c>
      <c r="AS845" s="219" t="s">
        <v>2624</v>
      </c>
      <c r="AT845" s="219" t="s">
        <v>2624</v>
      </c>
      <c r="AU845" s="219" t="s">
        <v>2624</v>
      </c>
    </row>
    <row r="846" spans="2:47" ht="31.5" hidden="1">
      <c r="B846" s="220" t="s">
        <v>5237</v>
      </c>
      <c r="C846" s="221" t="s">
        <v>5238</v>
      </c>
      <c r="D846" s="221" t="s">
        <v>2619</v>
      </c>
      <c r="E846" s="221" t="s">
        <v>2809</v>
      </c>
      <c r="F846" s="221" t="s">
        <v>2692</v>
      </c>
      <c r="G846" s="221" t="s">
        <v>5239</v>
      </c>
      <c r="H846" s="221" t="s">
        <v>2619</v>
      </c>
      <c r="I846" s="221" t="s">
        <v>2623</v>
      </c>
      <c r="J846" s="223">
        <v>2.3068</v>
      </c>
      <c r="K846" s="223">
        <v>2.2907000000000002</v>
      </c>
      <c r="L846" s="223">
        <v>2.2639</v>
      </c>
      <c r="M846" s="223">
        <v>2.2382</v>
      </c>
      <c r="N846" s="223">
        <v>2.1701000000000001</v>
      </c>
      <c r="O846" s="223">
        <v>2.0802999999999998</v>
      </c>
      <c r="P846" s="223">
        <v>1.9917</v>
      </c>
      <c r="Q846" s="223">
        <v>1.9182999999999999</v>
      </c>
      <c r="R846" s="222">
        <v>1.8080000000000001</v>
      </c>
      <c r="S846" s="222">
        <v>1.76</v>
      </c>
      <c r="T846" s="218">
        <v>1.754</v>
      </c>
      <c r="U846" s="218">
        <v>1.7589999999999999</v>
      </c>
      <c r="V846" s="218">
        <v>1.7509999999999999</v>
      </c>
      <c r="W846" s="218">
        <v>1.7669999999999999</v>
      </c>
      <c r="X846" s="218">
        <v>1.762</v>
      </c>
      <c r="Y846" s="218">
        <v>1.7410000000000001</v>
      </c>
      <c r="Z846" s="218">
        <v>1.7210000000000001</v>
      </c>
      <c r="AA846" s="218">
        <v>1.712</v>
      </c>
      <c r="AB846" s="223" t="s">
        <v>2624</v>
      </c>
      <c r="AC846" s="223" t="s">
        <v>2624</v>
      </c>
      <c r="AD846" s="223" t="s">
        <v>2624</v>
      </c>
      <c r="AE846" s="223" t="s">
        <v>2624</v>
      </c>
      <c r="AF846" s="223" t="s">
        <v>2624</v>
      </c>
      <c r="AG846" s="223" t="s">
        <v>2624</v>
      </c>
      <c r="AH846" s="223" t="s">
        <v>2624</v>
      </c>
      <c r="AI846" s="223" t="s">
        <v>2624</v>
      </c>
      <c r="AJ846" s="223" t="s">
        <v>2624</v>
      </c>
      <c r="AK846" s="223" t="s">
        <v>2624</v>
      </c>
      <c r="AL846" s="223" t="s">
        <v>2624</v>
      </c>
      <c r="AM846" s="223" t="s">
        <v>2624</v>
      </c>
      <c r="AN846" s="223" t="s">
        <v>2624</v>
      </c>
      <c r="AO846" s="223" t="s">
        <v>2624</v>
      </c>
      <c r="AP846" s="223" t="s">
        <v>2624</v>
      </c>
      <c r="AQ846" s="223" t="s">
        <v>2624</v>
      </c>
      <c r="AR846" s="223" t="s">
        <v>2624</v>
      </c>
      <c r="AS846" s="223" t="s">
        <v>2624</v>
      </c>
      <c r="AT846" s="223" t="s">
        <v>2624</v>
      </c>
      <c r="AU846" s="223" t="s">
        <v>2624</v>
      </c>
    </row>
    <row r="847" spans="2:47" ht="31.5" hidden="1">
      <c r="B847" s="215" t="s">
        <v>5240</v>
      </c>
      <c r="C847" s="216" t="s">
        <v>5241</v>
      </c>
      <c r="D847" s="216" t="s">
        <v>2619</v>
      </c>
      <c r="E847" s="216" t="s">
        <v>2809</v>
      </c>
      <c r="F847" s="216" t="s">
        <v>2692</v>
      </c>
      <c r="G847" s="216" t="s">
        <v>5242</v>
      </c>
      <c r="H847" s="216" t="s">
        <v>2619</v>
      </c>
      <c r="I847" s="216" t="s">
        <v>2623</v>
      </c>
      <c r="J847" s="219">
        <v>2.7422</v>
      </c>
      <c r="K847" s="219">
        <v>2.5991</v>
      </c>
      <c r="L847" s="219">
        <v>2.48</v>
      </c>
      <c r="M847" s="219">
        <v>2.4009999999999998</v>
      </c>
      <c r="N847" s="219">
        <v>2.3515000000000001</v>
      </c>
      <c r="O847" s="219">
        <v>2.3271999999999999</v>
      </c>
      <c r="P847" s="219">
        <v>2.3144</v>
      </c>
      <c r="Q847" s="219">
        <v>2.3022999999999998</v>
      </c>
      <c r="R847" s="217">
        <v>2.3010000000000002</v>
      </c>
      <c r="S847" s="217">
        <v>2.3039999999999998</v>
      </c>
      <c r="T847" s="218">
        <v>2.3079999999999998</v>
      </c>
      <c r="U847" s="218">
        <v>2.302</v>
      </c>
      <c r="V847" s="218">
        <v>2.274</v>
      </c>
      <c r="W847" s="218">
        <v>2.2250000000000001</v>
      </c>
      <c r="X847" s="218">
        <v>2.153</v>
      </c>
      <c r="Y847" s="218">
        <v>2.0649999999999999</v>
      </c>
      <c r="Z847" s="218">
        <v>1.9790000000000001</v>
      </c>
      <c r="AA847" s="218">
        <v>1.907</v>
      </c>
      <c r="AB847" s="219" t="s">
        <v>2624</v>
      </c>
      <c r="AC847" s="219" t="s">
        <v>2624</v>
      </c>
      <c r="AD847" s="219" t="s">
        <v>2624</v>
      </c>
      <c r="AE847" s="219" t="s">
        <v>2624</v>
      </c>
      <c r="AF847" s="219" t="s">
        <v>2624</v>
      </c>
      <c r="AG847" s="219" t="s">
        <v>2624</v>
      </c>
      <c r="AH847" s="219" t="s">
        <v>2624</v>
      </c>
      <c r="AI847" s="219" t="s">
        <v>2624</v>
      </c>
      <c r="AJ847" s="219" t="s">
        <v>2624</v>
      </c>
      <c r="AK847" s="219" t="s">
        <v>2624</v>
      </c>
      <c r="AL847" s="219" t="s">
        <v>2624</v>
      </c>
      <c r="AM847" s="219" t="s">
        <v>2624</v>
      </c>
      <c r="AN847" s="219" t="s">
        <v>2624</v>
      </c>
      <c r="AO847" s="219" t="s">
        <v>2624</v>
      </c>
      <c r="AP847" s="219" t="s">
        <v>2624</v>
      </c>
      <c r="AQ847" s="219" t="s">
        <v>2624</v>
      </c>
      <c r="AR847" s="219" t="s">
        <v>2624</v>
      </c>
      <c r="AS847" s="219" t="s">
        <v>2624</v>
      </c>
      <c r="AT847" s="219" t="s">
        <v>2624</v>
      </c>
      <c r="AU847" s="219" t="s">
        <v>2624</v>
      </c>
    </row>
    <row r="848" spans="2:47" ht="31.5" hidden="1">
      <c r="B848" s="220" t="s">
        <v>5243</v>
      </c>
      <c r="C848" s="221" t="s">
        <v>5244</v>
      </c>
      <c r="D848" s="221" t="s">
        <v>2619</v>
      </c>
      <c r="E848" s="221" t="s">
        <v>2809</v>
      </c>
      <c r="F848" s="221" t="s">
        <v>2692</v>
      </c>
      <c r="G848" s="221" t="s">
        <v>5245</v>
      </c>
      <c r="H848" s="221" t="s">
        <v>2619</v>
      </c>
      <c r="I848" s="221" t="s">
        <v>2623</v>
      </c>
      <c r="J848" s="223">
        <v>2.1762000000000001E-3</v>
      </c>
      <c r="K848" s="223">
        <v>2.4015999999999998E-3</v>
      </c>
      <c r="L848" s="223">
        <v>2.6459000000000001E-3</v>
      </c>
      <c r="M848" s="223">
        <v>2.9064999999999998E-3</v>
      </c>
      <c r="N848" s="223">
        <v>3.1867000000000002E-3</v>
      </c>
      <c r="O848" s="223">
        <v>3.5122999999999999E-3</v>
      </c>
      <c r="P848" s="223">
        <v>3.9106999999999996E-3</v>
      </c>
      <c r="Q848" s="223">
        <v>4.3958000000000001E-3</v>
      </c>
      <c r="R848" s="222">
        <v>4.9969999999999997E-3</v>
      </c>
      <c r="S848" s="222">
        <v>5.6990000000000001E-3</v>
      </c>
      <c r="T848" s="218">
        <v>6.4749999999999999E-3</v>
      </c>
      <c r="U848" s="218">
        <v>7.2839999999999997E-3</v>
      </c>
      <c r="V848" s="218">
        <v>8.0990000000000003E-3</v>
      </c>
      <c r="W848" s="218">
        <v>8.9160000000000003E-3</v>
      </c>
      <c r="X848" s="218">
        <v>9.7560000000000008E-3</v>
      </c>
      <c r="Y848" s="218">
        <v>1.0659999999999999E-2</v>
      </c>
      <c r="Z848" s="218">
        <v>1.1690000000000001E-2</v>
      </c>
      <c r="AA848" s="218">
        <v>1.2880000000000001E-2</v>
      </c>
      <c r="AB848" s="223" t="s">
        <v>2624</v>
      </c>
      <c r="AC848" s="223" t="s">
        <v>2624</v>
      </c>
      <c r="AD848" s="223" t="s">
        <v>2624</v>
      </c>
      <c r="AE848" s="223" t="s">
        <v>2624</v>
      </c>
      <c r="AF848" s="223" t="s">
        <v>2624</v>
      </c>
      <c r="AG848" s="223" t="s">
        <v>2624</v>
      </c>
      <c r="AH848" s="223" t="s">
        <v>2624</v>
      </c>
      <c r="AI848" s="223" t="s">
        <v>2624</v>
      </c>
      <c r="AJ848" s="223" t="s">
        <v>2624</v>
      </c>
      <c r="AK848" s="223" t="s">
        <v>2624</v>
      </c>
      <c r="AL848" s="223" t="s">
        <v>2624</v>
      </c>
      <c r="AM848" s="223" t="s">
        <v>2624</v>
      </c>
      <c r="AN848" s="223" t="s">
        <v>2624</v>
      </c>
      <c r="AO848" s="223" t="s">
        <v>2624</v>
      </c>
      <c r="AP848" s="223" t="s">
        <v>2624</v>
      </c>
      <c r="AQ848" s="223" t="s">
        <v>2624</v>
      </c>
      <c r="AR848" s="223" t="s">
        <v>2624</v>
      </c>
      <c r="AS848" s="223" t="s">
        <v>2624</v>
      </c>
      <c r="AT848" s="223" t="s">
        <v>2624</v>
      </c>
      <c r="AU848" s="223" t="s">
        <v>2624</v>
      </c>
    </row>
    <row r="849" spans="2:47" ht="31.5" hidden="1">
      <c r="B849" s="215" t="s">
        <v>5246</v>
      </c>
      <c r="C849" s="216" t="s">
        <v>5247</v>
      </c>
      <c r="D849" s="216" t="s">
        <v>2619</v>
      </c>
      <c r="E849" s="216" t="s">
        <v>2809</v>
      </c>
      <c r="F849" s="216" t="s">
        <v>2692</v>
      </c>
      <c r="G849" s="216" t="s">
        <v>5248</v>
      </c>
      <c r="H849" s="216" t="s">
        <v>2619</v>
      </c>
      <c r="I849" s="216" t="s">
        <v>2623</v>
      </c>
      <c r="J849" s="219">
        <v>3.3809999999999998</v>
      </c>
      <c r="K849" s="219">
        <v>3.3092000000000001</v>
      </c>
      <c r="L849" s="219">
        <v>3.2197</v>
      </c>
      <c r="M849" s="219">
        <v>3.0987</v>
      </c>
      <c r="N849" s="219">
        <v>2.9447000000000001</v>
      </c>
      <c r="O849" s="219">
        <v>2.7791000000000001</v>
      </c>
      <c r="P849" s="219">
        <v>2.6274000000000002</v>
      </c>
      <c r="Q849" s="219">
        <v>2.5043000000000002</v>
      </c>
      <c r="R849" s="217">
        <v>2.4180000000000001</v>
      </c>
      <c r="S849" s="217">
        <v>2.3620000000000001</v>
      </c>
      <c r="T849" s="218">
        <v>2.331</v>
      </c>
      <c r="U849" s="218">
        <v>2.3140000000000001</v>
      </c>
      <c r="V849" s="218">
        <v>2.302</v>
      </c>
      <c r="W849" s="218">
        <v>2.3010000000000002</v>
      </c>
      <c r="X849" s="218">
        <v>2.31</v>
      </c>
      <c r="Y849" s="218">
        <v>2.3180000000000001</v>
      </c>
      <c r="Z849" s="218">
        <v>2.3109999999999999</v>
      </c>
      <c r="AA849" s="218">
        <v>2.2789999999999999</v>
      </c>
      <c r="AB849" s="219" t="s">
        <v>2624</v>
      </c>
      <c r="AC849" s="219" t="s">
        <v>2624</v>
      </c>
      <c r="AD849" s="219" t="s">
        <v>2624</v>
      </c>
      <c r="AE849" s="219" t="s">
        <v>2624</v>
      </c>
      <c r="AF849" s="219" t="s">
        <v>2624</v>
      </c>
      <c r="AG849" s="219" t="s">
        <v>2624</v>
      </c>
      <c r="AH849" s="219" t="s">
        <v>2624</v>
      </c>
      <c r="AI849" s="219" t="s">
        <v>2624</v>
      </c>
      <c r="AJ849" s="219" t="s">
        <v>2624</v>
      </c>
      <c r="AK849" s="219" t="s">
        <v>2624</v>
      </c>
      <c r="AL849" s="219" t="s">
        <v>2624</v>
      </c>
      <c r="AM849" s="219" t="s">
        <v>2624</v>
      </c>
      <c r="AN849" s="219" t="s">
        <v>2624</v>
      </c>
      <c r="AO849" s="219" t="s">
        <v>2624</v>
      </c>
      <c r="AP849" s="219" t="s">
        <v>2624</v>
      </c>
      <c r="AQ849" s="219" t="s">
        <v>2624</v>
      </c>
      <c r="AR849" s="219" t="s">
        <v>2624</v>
      </c>
      <c r="AS849" s="219" t="s">
        <v>2624</v>
      </c>
      <c r="AT849" s="219" t="s">
        <v>2624</v>
      </c>
      <c r="AU849" s="219" t="s">
        <v>2624</v>
      </c>
    </row>
    <row r="850" spans="2:47" ht="31.5" hidden="1">
      <c r="B850" s="220" t="s">
        <v>5249</v>
      </c>
      <c r="C850" s="221" t="s">
        <v>5250</v>
      </c>
      <c r="D850" s="221" t="s">
        <v>2619</v>
      </c>
      <c r="E850" s="221" t="s">
        <v>2809</v>
      </c>
      <c r="F850" s="221" t="s">
        <v>2692</v>
      </c>
      <c r="G850" s="221" t="s">
        <v>5251</v>
      </c>
      <c r="H850" s="221" t="s">
        <v>2619</v>
      </c>
      <c r="I850" s="221" t="s">
        <v>2623</v>
      </c>
      <c r="J850" s="223">
        <v>36.558999999999997</v>
      </c>
      <c r="K850" s="223">
        <v>36.892000000000003</v>
      </c>
      <c r="L850" s="223">
        <v>37.228000000000002</v>
      </c>
      <c r="M850" s="223">
        <v>37.475999999999999</v>
      </c>
      <c r="N850" s="223">
        <v>37.484000000000002</v>
      </c>
      <c r="O850" s="223">
        <v>37.534999999999997</v>
      </c>
      <c r="P850" s="223">
        <v>37.475000000000001</v>
      </c>
      <c r="Q850" s="223">
        <v>37.215000000000003</v>
      </c>
      <c r="R850" s="222">
        <v>36.93</v>
      </c>
      <c r="S850" s="222">
        <v>36.64</v>
      </c>
      <c r="T850" s="218">
        <v>36.299999999999997</v>
      </c>
      <c r="U850" s="218">
        <v>35.880000000000003</v>
      </c>
      <c r="V850" s="218">
        <v>35.47</v>
      </c>
      <c r="W850" s="218">
        <v>35.04</v>
      </c>
      <c r="X850" s="218">
        <v>34.64</v>
      </c>
      <c r="Y850" s="218">
        <v>34.229999999999997</v>
      </c>
      <c r="Z850" s="218">
        <v>33.85</v>
      </c>
      <c r="AA850" s="218">
        <v>33.49</v>
      </c>
      <c r="AB850" s="223" t="s">
        <v>2624</v>
      </c>
      <c r="AC850" s="223" t="s">
        <v>2624</v>
      </c>
      <c r="AD850" s="223" t="s">
        <v>2624</v>
      </c>
      <c r="AE850" s="223" t="s">
        <v>2624</v>
      </c>
      <c r="AF850" s="223" t="s">
        <v>2624</v>
      </c>
      <c r="AG850" s="223" t="s">
        <v>2624</v>
      </c>
      <c r="AH850" s="223" t="s">
        <v>2624</v>
      </c>
      <c r="AI850" s="223" t="s">
        <v>2624</v>
      </c>
      <c r="AJ850" s="223" t="s">
        <v>2624</v>
      </c>
      <c r="AK850" s="223" t="s">
        <v>2624</v>
      </c>
      <c r="AL850" s="223" t="s">
        <v>2624</v>
      </c>
      <c r="AM850" s="223" t="s">
        <v>2624</v>
      </c>
      <c r="AN850" s="223" t="s">
        <v>2624</v>
      </c>
      <c r="AO850" s="223" t="s">
        <v>2624</v>
      </c>
      <c r="AP850" s="223" t="s">
        <v>2624</v>
      </c>
      <c r="AQ850" s="223" t="s">
        <v>2624</v>
      </c>
      <c r="AR850" s="223" t="s">
        <v>2624</v>
      </c>
      <c r="AS850" s="223" t="s">
        <v>2624</v>
      </c>
      <c r="AT850" s="223" t="s">
        <v>2624</v>
      </c>
      <c r="AU850" s="223" t="s">
        <v>2624</v>
      </c>
    </row>
    <row r="851" spans="2:47" ht="31.5" hidden="1">
      <c r="B851" s="215" t="s">
        <v>5252</v>
      </c>
      <c r="C851" s="216" t="s">
        <v>5253</v>
      </c>
      <c r="D851" s="216" t="s">
        <v>2619</v>
      </c>
      <c r="E851" s="216" t="s">
        <v>2809</v>
      </c>
      <c r="F851" s="216" t="s">
        <v>2692</v>
      </c>
      <c r="G851" s="216" t="s">
        <v>5254</v>
      </c>
      <c r="H851" s="216" t="s">
        <v>2619</v>
      </c>
      <c r="I851" s="216" t="s">
        <v>2623</v>
      </c>
      <c r="J851" s="219">
        <v>3.3506999999999998</v>
      </c>
      <c r="K851" s="219">
        <v>3.4575999999999998</v>
      </c>
      <c r="L851" s="219">
        <v>3.5074000000000001</v>
      </c>
      <c r="M851" s="219">
        <v>3.5202</v>
      </c>
      <c r="N851" s="219">
        <v>3.4983</v>
      </c>
      <c r="O851" s="219">
        <v>3.4457</v>
      </c>
      <c r="P851" s="219">
        <v>3.3637999999999999</v>
      </c>
      <c r="Q851" s="219">
        <v>3.2523</v>
      </c>
      <c r="R851" s="217">
        <v>3.121</v>
      </c>
      <c r="S851" s="217">
        <v>2.96</v>
      </c>
      <c r="T851" s="218">
        <v>2.7869999999999999</v>
      </c>
      <c r="U851" s="218">
        <v>2.6320000000000001</v>
      </c>
      <c r="V851" s="218">
        <v>2.5099999999999998</v>
      </c>
      <c r="W851" s="218">
        <v>2.423</v>
      </c>
      <c r="X851" s="218">
        <v>2.3690000000000002</v>
      </c>
      <c r="Y851" s="218">
        <v>2.343</v>
      </c>
      <c r="Z851" s="218">
        <v>2.3290000000000002</v>
      </c>
      <c r="AA851" s="218">
        <v>2.319</v>
      </c>
      <c r="AB851" s="219" t="s">
        <v>2624</v>
      </c>
      <c r="AC851" s="219" t="s">
        <v>2624</v>
      </c>
      <c r="AD851" s="219" t="s">
        <v>2624</v>
      </c>
      <c r="AE851" s="219" t="s">
        <v>2624</v>
      </c>
      <c r="AF851" s="219" t="s">
        <v>2624</v>
      </c>
      <c r="AG851" s="219" t="s">
        <v>2624</v>
      </c>
      <c r="AH851" s="219" t="s">
        <v>2624</v>
      </c>
      <c r="AI851" s="219" t="s">
        <v>2624</v>
      </c>
      <c r="AJ851" s="219" t="s">
        <v>2624</v>
      </c>
      <c r="AK851" s="219" t="s">
        <v>2624</v>
      </c>
      <c r="AL851" s="219" t="s">
        <v>2624</v>
      </c>
      <c r="AM851" s="219" t="s">
        <v>2624</v>
      </c>
      <c r="AN851" s="219" t="s">
        <v>2624</v>
      </c>
      <c r="AO851" s="219" t="s">
        <v>2624</v>
      </c>
      <c r="AP851" s="219" t="s">
        <v>2624</v>
      </c>
      <c r="AQ851" s="219" t="s">
        <v>2624</v>
      </c>
      <c r="AR851" s="219" t="s">
        <v>2624</v>
      </c>
      <c r="AS851" s="219" t="s">
        <v>2624</v>
      </c>
      <c r="AT851" s="219" t="s">
        <v>2624</v>
      </c>
      <c r="AU851" s="219" t="s">
        <v>2624</v>
      </c>
    </row>
    <row r="852" spans="2:47" ht="31.5" hidden="1">
      <c r="B852" s="220" t="s">
        <v>5255</v>
      </c>
      <c r="C852" s="221" t="s">
        <v>5256</v>
      </c>
      <c r="D852" s="221" t="s">
        <v>2619</v>
      </c>
      <c r="E852" s="221" t="s">
        <v>2809</v>
      </c>
      <c r="F852" s="221" t="s">
        <v>2692</v>
      </c>
      <c r="G852" s="221" t="s">
        <v>5257</v>
      </c>
      <c r="H852" s="221" t="s">
        <v>2619</v>
      </c>
      <c r="I852" s="221" t="s">
        <v>2623</v>
      </c>
      <c r="J852" s="223">
        <v>3.35</v>
      </c>
      <c r="K852" s="223">
        <v>3.29</v>
      </c>
      <c r="L852" s="223">
        <v>3.2930000000000001</v>
      </c>
      <c r="M852" s="223">
        <v>3.3010000000000002</v>
      </c>
      <c r="N852" s="223">
        <v>3.3559999999999999</v>
      </c>
      <c r="O852" s="223">
        <v>3.44</v>
      </c>
      <c r="P852" s="223">
        <v>3.5110000000000001</v>
      </c>
      <c r="Q852" s="223">
        <v>3.5390000000000001</v>
      </c>
      <c r="R852" s="222">
        <v>3.5</v>
      </c>
      <c r="S852" s="222">
        <v>3.5</v>
      </c>
      <c r="T852" s="218">
        <v>3.4</v>
      </c>
      <c r="U852" s="218">
        <v>3.4</v>
      </c>
      <c r="V852" s="218">
        <v>3.3</v>
      </c>
      <c r="W852" s="218">
        <v>3.1</v>
      </c>
      <c r="X852" s="218">
        <v>3</v>
      </c>
      <c r="Y852" s="218">
        <v>2.8</v>
      </c>
      <c r="Z852" s="218">
        <v>2.6</v>
      </c>
      <c r="AA852" s="218">
        <v>2.5</v>
      </c>
      <c r="AB852" s="223" t="s">
        <v>2624</v>
      </c>
      <c r="AC852" s="223" t="s">
        <v>2624</v>
      </c>
      <c r="AD852" s="223" t="s">
        <v>2624</v>
      </c>
      <c r="AE852" s="223" t="s">
        <v>2624</v>
      </c>
      <c r="AF852" s="223" t="s">
        <v>2624</v>
      </c>
      <c r="AG852" s="223" t="s">
        <v>2624</v>
      </c>
      <c r="AH852" s="223" t="s">
        <v>2624</v>
      </c>
      <c r="AI852" s="223" t="s">
        <v>2624</v>
      </c>
      <c r="AJ852" s="223" t="s">
        <v>2624</v>
      </c>
      <c r="AK852" s="223" t="s">
        <v>2624</v>
      </c>
      <c r="AL852" s="223" t="s">
        <v>2624</v>
      </c>
      <c r="AM852" s="223" t="s">
        <v>2624</v>
      </c>
      <c r="AN852" s="223" t="s">
        <v>2624</v>
      </c>
      <c r="AO852" s="223" t="s">
        <v>2624</v>
      </c>
      <c r="AP852" s="223" t="s">
        <v>2624</v>
      </c>
      <c r="AQ852" s="223" t="s">
        <v>2624</v>
      </c>
      <c r="AR852" s="223" t="s">
        <v>2624</v>
      </c>
      <c r="AS852" s="223" t="s">
        <v>2624</v>
      </c>
      <c r="AT852" s="223" t="s">
        <v>2624</v>
      </c>
      <c r="AU852" s="223" t="s">
        <v>2624</v>
      </c>
    </row>
    <row r="853" spans="2:47" ht="31.5" hidden="1">
      <c r="B853" s="215" t="s">
        <v>5258</v>
      </c>
      <c r="C853" s="216" t="s">
        <v>5259</v>
      </c>
      <c r="D853" s="216" t="s">
        <v>2619</v>
      </c>
      <c r="E853" s="216" t="s">
        <v>2809</v>
      </c>
      <c r="F853" s="216" t="s">
        <v>2692</v>
      </c>
      <c r="G853" s="216" t="s">
        <v>5260</v>
      </c>
      <c r="H853" s="216" t="s">
        <v>2619</v>
      </c>
      <c r="I853" s="216" t="s">
        <v>2623</v>
      </c>
      <c r="J853" s="219">
        <v>3.84</v>
      </c>
      <c r="K853" s="219">
        <v>3.8450000000000002</v>
      </c>
      <c r="L853" s="219">
        <v>3.8170000000000002</v>
      </c>
      <c r="M853" s="219">
        <v>3.738</v>
      </c>
      <c r="N853" s="219">
        <v>3.617</v>
      </c>
      <c r="O853" s="219">
        <v>3.4820000000000002</v>
      </c>
      <c r="P853" s="219">
        <v>3.3759999999999999</v>
      </c>
      <c r="Q853" s="219">
        <v>3.319</v>
      </c>
      <c r="R853" s="217">
        <v>3.32</v>
      </c>
      <c r="S853" s="217">
        <v>3.36</v>
      </c>
      <c r="T853" s="218">
        <v>3.44</v>
      </c>
      <c r="U853" s="218">
        <v>3.5</v>
      </c>
      <c r="V853" s="218">
        <v>3.53</v>
      </c>
      <c r="W853" s="218">
        <v>3.53</v>
      </c>
      <c r="X853" s="218">
        <v>3.5</v>
      </c>
      <c r="Y853" s="218">
        <v>3.44</v>
      </c>
      <c r="Z853" s="218">
        <v>3.36</v>
      </c>
      <c r="AA853" s="218">
        <v>3.25</v>
      </c>
      <c r="AB853" s="219" t="s">
        <v>2624</v>
      </c>
      <c r="AC853" s="219" t="s">
        <v>2624</v>
      </c>
      <c r="AD853" s="219" t="s">
        <v>2624</v>
      </c>
      <c r="AE853" s="219" t="s">
        <v>2624</v>
      </c>
      <c r="AF853" s="219" t="s">
        <v>2624</v>
      </c>
      <c r="AG853" s="219" t="s">
        <v>2624</v>
      </c>
      <c r="AH853" s="219" t="s">
        <v>2624</v>
      </c>
      <c r="AI853" s="219" t="s">
        <v>2624</v>
      </c>
      <c r="AJ853" s="219" t="s">
        <v>2624</v>
      </c>
      <c r="AK853" s="219" t="s">
        <v>2624</v>
      </c>
      <c r="AL853" s="219" t="s">
        <v>2624</v>
      </c>
      <c r="AM853" s="219" t="s">
        <v>2624</v>
      </c>
      <c r="AN853" s="219" t="s">
        <v>2624</v>
      </c>
      <c r="AO853" s="219" t="s">
        <v>2624</v>
      </c>
      <c r="AP853" s="219" t="s">
        <v>2624</v>
      </c>
      <c r="AQ853" s="219" t="s">
        <v>2624</v>
      </c>
      <c r="AR853" s="219" t="s">
        <v>2624</v>
      </c>
      <c r="AS853" s="219" t="s">
        <v>2624</v>
      </c>
      <c r="AT853" s="219" t="s">
        <v>2624</v>
      </c>
      <c r="AU853" s="219" t="s">
        <v>2624</v>
      </c>
    </row>
    <row r="854" spans="2:47" ht="31.5" hidden="1">
      <c r="B854" s="220" t="s">
        <v>5261</v>
      </c>
      <c r="C854" s="221" t="s">
        <v>5262</v>
      </c>
      <c r="D854" s="221" t="s">
        <v>2619</v>
      </c>
      <c r="E854" s="221" t="s">
        <v>2809</v>
      </c>
      <c r="F854" s="221" t="s">
        <v>2692</v>
      </c>
      <c r="G854" s="221" t="s">
        <v>5263</v>
      </c>
      <c r="H854" s="221" t="s">
        <v>2619</v>
      </c>
      <c r="I854" s="221" t="s">
        <v>2623</v>
      </c>
      <c r="J854" s="223">
        <v>4.0735000000000001</v>
      </c>
      <c r="K854" s="223">
        <v>3.9967000000000001</v>
      </c>
      <c r="L854" s="223">
        <v>3.9527999999999999</v>
      </c>
      <c r="M854" s="223">
        <v>3.9247999999999998</v>
      </c>
      <c r="N854" s="223">
        <v>3.9186999999999999</v>
      </c>
      <c r="O854" s="223">
        <v>3.9215</v>
      </c>
      <c r="P854" s="223">
        <v>3.9024000000000001</v>
      </c>
      <c r="Q854" s="223">
        <v>3.84</v>
      </c>
      <c r="R854" s="222">
        <v>3.7490000000000001</v>
      </c>
      <c r="S854" s="222">
        <v>3.6179999999999999</v>
      </c>
      <c r="T854" s="218">
        <v>3.4729999999999999</v>
      </c>
      <c r="U854" s="218">
        <v>3.3610000000000002</v>
      </c>
      <c r="V854" s="218">
        <v>3.3050000000000002</v>
      </c>
      <c r="W854" s="218">
        <v>3.2989999999999999</v>
      </c>
      <c r="X854" s="218">
        <v>3.3479999999999999</v>
      </c>
      <c r="Y854" s="218">
        <v>3.4249999999999998</v>
      </c>
      <c r="Z854" s="218">
        <v>3.4910000000000001</v>
      </c>
      <c r="AA854" s="218">
        <v>3.52</v>
      </c>
      <c r="AB854" s="223" t="s">
        <v>2624</v>
      </c>
      <c r="AC854" s="223" t="s">
        <v>2624</v>
      </c>
      <c r="AD854" s="223" t="s">
        <v>2624</v>
      </c>
      <c r="AE854" s="223" t="s">
        <v>2624</v>
      </c>
      <c r="AF854" s="223" t="s">
        <v>2624</v>
      </c>
      <c r="AG854" s="223" t="s">
        <v>2624</v>
      </c>
      <c r="AH854" s="223" t="s">
        <v>2624</v>
      </c>
      <c r="AI854" s="223" t="s">
        <v>2624</v>
      </c>
      <c r="AJ854" s="223" t="s">
        <v>2624</v>
      </c>
      <c r="AK854" s="223" t="s">
        <v>2624</v>
      </c>
      <c r="AL854" s="223" t="s">
        <v>2624</v>
      </c>
      <c r="AM854" s="223" t="s">
        <v>2624</v>
      </c>
      <c r="AN854" s="223" t="s">
        <v>2624</v>
      </c>
      <c r="AO854" s="223" t="s">
        <v>2624</v>
      </c>
      <c r="AP854" s="223" t="s">
        <v>2624</v>
      </c>
      <c r="AQ854" s="223" t="s">
        <v>2624</v>
      </c>
      <c r="AR854" s="223" t="s">
        <v>2624</v>
      </c>
      <c r="AS854" s="223" t="s">
        <v>2624</v>
      </c>
      <c r="AT854" s="223" t="s">
        <v>2624</v>
      </c>
      <c r="AU854" s="223" t="s">
        <v>2624</v>
      </c>
    </row>
    <row r="855" spans="2:47" ht="31.5" hidden="1">
      <c r="B855" s="215" t="s">
        <v>5264</v>
      </c>
      <c r="C855" s="216" t="s">
        <v>5265</v>
      </c>
      <c r="D855" s="216" t="s">
        <v>2619</v>
      </c>
      <c r="E855" s="216" t="s">
        <v>2809</v>
      </c>
      <c r="F855" s="216" t="s">
        <v>2692</v>
      </c>
      <c r="G855" s="216" t="s">
        <v>5266</v>
      </c>
      <c r="H855" s="216" t="s">
        <v>2619</v>
      </c>
      <c r="I855" s="216" t="s">
        <v>2623</v>
      </c>
      <c r="J855" s="219">
        <v>4.3882000000000003</v>
      </c>
      <c r="K855" s="219">
        <v>4.3771000000000004</v>
      </c>
      <c r="L855" s="219">
        <v>4.3376000000000001</v>
      </c>
      <c r="M855" s="219">
        <v>4.2873999999999999</v>
      </c>
      <c r="N855" s="219">
        <v>4.2080000000000002</v>
      </c>
      <c r="O855" s="219">
        <v>4.1177000000000001</v>
      </c>
      <c r="P855" s="219">
        <v>4.0354000000000001</v>
      </c>
      <c r="Q855" s="219">
        <v>3.9689999999999999</v>
      </c>
      <c r="R855" s="217">
        <v>3.9279999999999999</v>
      </c>
      <c r="S855" s="217">
        <v>3.911</v>
      </c>
      <c r="T855" s="218">
        <v>3.903</v>
      </c>
      <c r="U855" s="218">
        <v>3.875</v>
      </c>
      <c r="V855" s="218">
        <v>3.8130000000000002</v>
      </c>
      <c r="W855" s="218">
        <v>3.72</v>
      </c>
      <c r="X855" s="218">
        <v>3.5910000000000002</v>
      </c>
      <c r="Y855" s="218">
        <v>3.4510000000000001</v>
      </c>
      <c r="Z855" s="218">
        <v>3.3420000000000001</v>
      </c>
      <c r="AA855" s="218">
        <v>3.2869999999999999</v>
      </c>
      <c r="AB855" s="219" t="s">
        <v>2624</v>
      </c>
      <c r="AC855" s="219" t="s">
        <v>2624</v>
      </c>
      <c r="AD855" s="219" t="s">
        <v>2624</v>
      </c>
      <c r="AE855" s="219" t="s">
        <v>2624</v>
      </c>
      <c r="AF855" s="219" t="s">
        <v>2624</v>
      </c>
      <c r="AG855" s="219" t="s">
        <v>2624</v>
      </c>
      <c r="AH855" s="219" t="s">
        <v>2624</v>
      </c>
      <c r="AI855" s="219" t="s">
        <v>2624</v>
      </c>
      <c r="AJ855" s="219" t="s">
        <v>2624</v>
      </c>
      <c r="AK855" s="219" t="s">
        <v>2624</v>
      </c>
      <c r="AL855" s="219" t="s">
        <v>2624</v>
      </c>
      <c r="AM855" s="219" t="s">
        <v>2624</v>
      </c>
      <c r="AN855" s="219" t="s">
        <v>2624</v>
      </c>
      <c r="AO855" s="219" t="s">
        <v>2624</v>
      </c>
      <c r="AP855" s="219" t="s">
        <v>2624</v>
      </c>
      <c r="AQ855" s="219" t="s">
        <v>2624</v>
      </c>
      <c r="AR855" s="219" t="s">
        <v>2624</v>
      </c>
      <c r="AS855" s="219" t="s">
        <v>2624</v>
      </c>
      <c r="AT855" s="219" t="s">
        <v>2624</v>
      </c>
      <c r="AU855" s="219" t="s">
        <v>2624</v>
      </c>
    </row>
    <row r="856" spans="2:47" ht="31.5" hidden="1">
      <c r="B856" s="220" t="s">
        <v>5267</v>
      </c>
      <c r="C856" s="221" t="s">
        <v>5268</v>
      </c>
      <c r="D856" s="221" t="s">
        <v>2619</v>
      </c>
      <c r="E856" s="221" t="s">
        <v>2809</v>
      </c>
      <c r="F856" s="221" t="s">
        <v>2692</v>
      </c>
      <c r="G856" s="221" t="s">
        <v>5269</v>
      </c>
      <c r="H856" s="221" t="s">
        <v>2619</v>
      </c>
      <c r="I856" s="221" t="s">
        <v>2623</v>
      </c>
      <c r="J856" s="223">
        <v>4.2992999999999997</v>
      </c>
      <c r="K856" s="223">
        <v>4.3453999999999997</v>
      </c>
      <c r="L856" s="223">
        <v>4.3776000000000002</v>
      </c>
      <c r="M856" s="223">
        <v>4.3944999999999999</v>
      </c>
      <c r="N856" s="223">
        <v>4.4042000000000003</v>
      </c>
      <c r="O856" s="223">
        <v>4.4061000000000003</v>
      </c>
      <c r="P856" s="223">
        <v>4.3887</v>
      </c>
      <c r="Q856" s="223">
        <v>4.3421000000000003</v>
      </c>
      <c r="R856" s="222">
        <v>4.2770000000000001</v>
      </c>
      <c r="S856" s="222">
        <v>4.1870000000000003</v>
      </c>
      <c r="T856" s="218">
        <v>4.085</v>
      </c>
      <c r="U856" s="218">
        <v>3.9950000000000001</v>
      </c>
      <c r="V856" s="218">
        <v>3.9289999999999998</v>
      </c>
      <c r="W856" s="218">
        <v>3.8849999999999998</v>
      </c>
      <c r="X856" s="218">
        <v>3.87</v>
      </c>
      <c r="Y856" s="218">
        <v>3.8660000000000001</v>
      </c>
      <c r="Z856" s="218">
        <v>3.8410000000000002</v>
      </c>
      <c r="AA856" s="218">
        <v>3.78</v>
      </c>
      <c r="AB856" s="223" t="s">
        <v>2624</v>
      </c>
      <c r="AC856" s="223" t="s">
        <v>2624</v>
      </c>
      <c r="AD856" s="223" t="s">
        <v>2624</v>
      </c>
      <c r="AE856" s="223" t="s">
        <v>2624</v>
      </c>
      <c r="AF856" s="223" t="s">
        <v>2624</v>
      </c>
      <c r="AG856" s="223" t="s">
        <v>2624</v>
      </c>
      <c r="AH856" s="223" t="s">
        <v>2624</v>
      </c>
      <c r="AI856" s="223" t="s">
        <v>2624</v>
      </c>
      <c r="AJ856" s="223" t="s">
        <v>2624</v>
      </c>
      <c r="AK856" s="223" t="s">
        <v>2624</v>
      </c>
      <c r="AL856" s="223" t="s">
        <v>2624</v>
      </c>
      <c r="AM856" s="223" t="s">
        <v>2624</v>
      </c>
      <c r="AN856" s="223" t="s">
        <v>2624</v>
      </c>
      <c r="AO856" s="223" t="s">
        <v>2624</v>
      </c>
      <c r="AP856" s="223" t="s">
        <v>2624</v>
      </c>
      <c r="AQ856" s="223" t="s">
        <v>2624</v>
      </c>
      <c r="AR856" s="223" t="s">
        <v>2624</v>
      </c>
      <c r="AS856" s="223" t="s">
        <v>2624</v>
      </c>
      <c r="AT856" s="223" t="s">
        <v>2624</v>
      </c>
      <c r="AU856" s="223" t="s">
        <v>2624</v>
      </c>
    </row>
    <row r="857" spans="2:47" ht="31.5" hidden="1">
      <c r="B857" s="215" t="s">
        <v>5270</v>
      </c>
      <c r="C857" s="216" t="s">
        <v>5271</v>
      </c>
      <c r="D857" s="216" t="s">
        <v>2619</v>
      </c>
      <c r="E857" s="216" t="s">
        <v>2809</v>
      </c>
      <c r="F857" s="216" t="s">
        <v>2692</v>
      </c>
      <c r="G857" s="216" t="s">
        <v>5272</v>
      </c>
      <c r="H857" s="216" t="s">
        <v>2619</v>
      </c>
      <c r="I857" s="216" t="s">
        <v>2623</v>
      </c>
      <c r="J857" s="219">
        <v>2.2816000000000001</v>
      </c>
      <c r="K857" s="219">
        <v>2.2810999999999999</v>
      </c>
      <c r="L857" s="219">
        <v>2.2839999999999998</v>
      </c>
      <c r="M857" s="219">
        <v>2.2866</v>
      </c>
      <c r="N857" s="219">
        <v>2.2911000000000001</v>
      </c>
      <c r="O857" s="219">
        <v>2.2968000000000002</v>
      </c>
      <c r="P857" s="219">
        <v>2.2970000000000002</v>
      </c>
      <c r="Q857" s="219">
        <v>2.2820999999999998</v>
      </c>
      <c r="R857" s="217">
        <v>2.25</v>
      </c>
      <c r="S857" s="217">
        <v>2.1890000000000001</v>
      </c>
      <c r="T857" s="218">
        <v>2.1</v>
      </c>
      <c r="U857" s="218">
        <v>1.9990000000000001</v>
      </c>
      <c r="V857" s="218">
        <v>1.9119999999999999</v>
      </c>
      <c r="W857" s="218">
        <v>1.8480000000000001</v>
      </c>
      <c r="X857" s="218">
        <v>1.802</v>
      </c>
      <c r="Y857" s="218">
        <v>1.7749999999999999</v>
      </c>
      <c r="Z857" s="218">
        <v>1.7609999999999999</v>
      </c>
      <c r="AA857" s="218">
        <v>1.7470000000000001</v>
      </c>
      <c r="AB857" s="219" t="s">
        <v>2624</v>
      </c>
      <c r="AC857" s="219" t="s">
        <v>2624</v>
      </c>
      <c r="AD857" s="219" t="s">
        <v>2624</v>
      </c>
      <c r="AE857" s="219" t="s">
        <v>2624</v>
      </c>
      <c r="AF857" s="219" t="s">
        <v>2624</v>
      </c>
      <c r="AG857" s="219" t="s">
        <v>2624</v>
      </c>
      <c r="AH857" s="219" t="s">
        <v>2624</v>
      </c>
      <c r="AI857" s="219" t="s">
        <v>2624</v>
      </c>
      <c r="AJ857" s="219" t="s">
        <v>2624</v>
      </c>
      <c r="AK857" s="219" t="s">
        <v>2624</v>
      </c>
      <c r="AL857" s="219" t="s">
        <v>2624</v>
      </c>
      <c r="AM857" s="219" t="s">
        <v>2624</v>
      </c>
      <c r="AN857" s="219" t="s">
        <v>2624</v>
      </c>
      <c r="AO857" s="219" t="s">
        <v>2624</v>
      </c>
      <c r="AP857" s="219" t="s">
        <v>2624</v>
      </c>
      <c r="AQ857" s="219" t="s">
        <v>2624</v>
      </c>
      <c r="AR857" s="219" t="s">
        <v>2624</v>
      </c>
      <c r="AS857" s="219" t="s">
        <v>2624</v>
      </c>
      <c r="AT857" s="219" t="s">
        <v>2624</v>
      </c>
      <c r="AU857" s="219" t="s">
        <v>2624</v>
      </c>
    </row>
    <row r="858" spans="2:47" ht="31.5" hidden="1">
      <c r="B858" s="220" t="s">
        <v>5273</v>
      </c>
      <c r="C858" s="221" t="s">
        <v>5274</v>
      </c>
      <c r="D858" s="221" t="s">
        <v>2619</v>
      </c>
      <c r="E858" s="221" t="s">
        <v>2809</v>
      </c>
      <c r="F858" s="221" t="s">
        <v>2692</v>
      </c>
      <c r="G858" s="221" t="s">
        <v>5275</v>
      </c>
      <c r="H858" s="221" t="s">
        <v>2619</v>
      </c>
      <c r="I858" s="221" t="s">
        <v>2623</v>
      </c>
      <c r="J858" s="223">
        <v>4.1311</v>
      </c>
      <c r="K858" s="223">
        <v>4.1825999999999999</v>
      </c>
      <c r="L858" s="223">
        <v>4.2431000000000001</v>
      </c>
      <c r="M858" s="223">
        <v>4.2835999999999999</v>
      </c>
      <c r="N858" s="223">
        <v>4.3144</v>
      </c>
      <c r="O858" s="223">
        <v>4.3407</v>
      </c>
      <c r="P858" s="223">
        <v>4.3592000000000004</v>
      </c>
      <c r="Q858" s="223">
        <v>4.3639999999999999</v>
      </c>
      <c r="R858" s="222">
        <v>4.3659999999999997</v>
      </c>
      <c r="S858" s="222">
        <v>4.3650000000000002</v>
      </c>
      <c r="T858" s="218">
        <v>4.3540000000000001</v>
      </c>
      <c r="U858" s="218">
        <v>4.3280000000000003</v>
      </c>
      <c r="V858" s="218">
        <v>4.2809999999999997</v>
      </c>
      <c r="W858" s="218">
        <v>4.2140000000000004</v>
      </c>
      <c r="X858" s="218">
        <v>4.1260000000000003</v>
      </c>
      <c r="Y858" s="218">
        <v>4.03</v>
      </c>
      <c r="Z858" s="218">
        <v>3.944</v>
      </c>
      <c r="AA858" s="218">
        <v>3.88</v>
      </c>
      <c r="AB858" s="223" t="s">
        <v>2624</v>
      </c>
      <c r="AC858" s="223" t="s">
        <v>2624</v>
      </c>
      <c r="AD858" s="223" t="s">
        <v>2624</v>
      </c>
      <c r="AE858" s="223" t="s">
        <v>2624</v>
      </c>
      <c r="AF858" s="223" t="s">
        <v>2624</v>
      </c>
      <c r="AG858" s="223" t="s">
        <v>2624</v>
      </c>
      <c r="AH858" s="223" t="s">
        <v>2624</v>
      </c>
      <c r="AI858" s="223" t="s">
        <v>2624</v>
      </c>
      <c r="AJ858" s="223" t="s">
        <v>2624</v>
      </c>
      <c r="AK858" s="223" t="s">
        <v>2624</v>
      </c>
      <c r="AL858" s="223" t="s">
        <v>2624</v>
      </c>
      <c r="AM858" s="223" t="s">
        <v>2624</v>
      </c>
      <c r="AN858" s="223" t="s">
        <v>2624</v>
      </c>
      <c r="AO858" s="223" t="s">
        <v>2624</v>
      </c>
      <c r="AP858" s="223" t="s">
        <v>2624</v>
      </c>
      <c r="AQ858" s="223" t="s">
        <v>2624</v>
      </c>
      <c r="AR858" s="223" t="s">
        <v>2624</v>
      </c>
      <c r="AS858" s="223" t="s">
        <v>2624</v>
      </c>
      <c r="AT858" s="223" t="s">
        <v>2624</v>
      </c>
      <c r="AU858" s="223" t="s">
        <v>2624</v>
      </c>
    </row>
    <row r="859" spans="2:47" ht="31.5" hidden="1">
      <c r="B859" s="215" t="s">
        <v>5276</v>
      </c>
      <c r="C859" s="216" t="s">
        <v>5277</v>
      </c>
      <c r="D859" s="216" t="s">
        <v>2619</v>
      </c>
      <c r="E859" s="216" t="s">
        <v>2809</v>
      </c>
      <c r="F859" s="216" t="s">
        <v>2692</v>
      </c>
      <c r="G859" s="216" t="s">
        <v>5278</v>
      </c>
      <c r="H859" s="216" t="s">
        <v>2619</v>
      </c>
      <c r="I859" s="216" t="s">
        <v>2623</v>
      </c>
      <c r="J859" s="219">
        <v>3.4784000000000002</v>
      </c>
      <c r="K859" s="219">
        <v>3.7008999999999999</v>
      </c>
      <c r="L859" s="219">
        <v>3.8761000000000001</v>
      </c>
      <c r="M859" s="219">
        <v>4.0095999999999998</v>
      </c>
      <c r="N859" s="219">
        <v>4.0933999999999999</v>
      </c>
      <c r="O859" s="219">
        <v>4.1436000000000002</v>
      </c>
      <c r="P859" s="219">
        <v>4.1791</v>
      </c>
      <c r="Q859" s="219">
        <v>4.2079000000000004</v>
      </c>
      <c r="R859" s="217">
        <v>4.234</v>
      </c>
      <c r="S859" s="217">
        <v>4.2539999999999996</v>
      </c>
      <c r="T859" s="218">
        <v>4.2679999999999998</v>
      </c>
      <c r="U859" s="218">
        <v>4.2770000000000001</v>
      </c>
      <c r="V859" s="218">
        <v>4.282</v>
      </c>
      <c r="W859" s="218">
        <v>4.2809999999999997</v>
      </c>
      <c r="X859" s="218">
        <v>4.2809999999999997</v>
      </c>
      <c r="Y859" s="218">
        <v>4.2750000000000004</v>
      </c>
      <c r="Z859" s="218">
        <v>4.2530000000000001</v>
      </c>
      <c r="AA859" s="218">
        <v>4.2069999999999999</v>
      </c>
      <c r="AB859" s="219" t="s">
        <v>2624</v>
      </c>
      <c r="AC859" s="219" t="s">
        <v>2624</v>
      </c>
      <c r="AD859" s="219" t="s">
        <v>2624</v>
      </c>
      <c r="AE859" s="219" t="s">
        <v>2624</v>
      </c>
      <c r="AF859" s="219" t="s">
        <v>2624</v>
      </c>
      <c r="AG859" s="219" t="s">
        <v>2624</v>
      </c>
      <c r="AH859" s="219" t="s">
        <v>2624</v>
      </c>
      <c r="AI859" s="219" t="s">
        <v>2624</v>
      </c>
      <c r="AJ859" s="219" t="s">
        <v>2624</v>
      </c>
      <c r="AK859" s="219" t="s">
        <v>2624</v>
      </c>
      <c r="AL859" s="219" t="s">
        <v>2624</v>
      </c>
      <c r="AM859" s="219" t="s">
        <v>2624</v>
      </c>
      <c r="AN859" s="219" t="s">
        <v>2624</v>
      </c>
      <c r="AO859" s="219" t="s">
        <v>2624</v>
      </c>
      <c r="AP859" s="219" t="s">
        <v>2624</v>
      </c>
      <c r="AQ859" s="219" t="s">
        <v>2624</v>
      </c>
      <c r="AR859" s="219" t="s">
        <v>2624</v>
      </c>
      <c r="AS859" s="219" t="s">
        <v>2624</v>
      </c>
      <c r="AT859" s="219" t="s">
        <v>2624</v>
      </c>
      <c r="AU859" s="219" t="s">
        <v>2624</v>
      </c>
    </row>
    <row r="860" spans="2:47" ht="31.5" hidden="1">
      <c r="B860" s="220" t="s">
        <v>5279</v>
      </c>
      <c r="C860" s="221" t="s">
        <v>5280</v>
      </c>
      <c r="D860" s="221" t="s">
        <v>2619</v>
      </c>
      <c r="E860" s="221" t="s">
        <v>2809</v>
      </c>
      <c r="F860" s="221" t="s">
        <v>2692</v>
      </c>
      <c r="G860" s="221" t="s">
        <v>5281</v>
      </c>
      <c r="H860" s="221" t="s">
        <v>2619</v>
      </c>
      <c r="I860" s="221" t="s">
        <v>2623</v>
      </c>
      <c r="J860" s="223">
        <v>2.4823</v>
      </c>
      <c r="K860" s="223">
        <v>2.6120000000000001</v>
      </c>
      <c r="L860" s="223">
        <v>2.7843</v>
      </c>
      <c r="M860" s="223">
        <v>2.9824999999999999</v>
      </c>
      <c r="N860" s="223">
        <v>3.2090999999999998</v>
      </c>
      <c r="O860" s="223">
        <v>3.4453</v>
      </c>
      <c r="P860" s="223">
        <v>3.6562999999999999</v>
      </c>
      <c r="Q860" s="223">
        <v>3.8169</v>
      </c>
      <c r="R860" s="222">
        <v>3.9350000000000001</v>
      </c>
      <c r="S860" s="222">
        <v>4.0069999999999997</v>
      </c>
      <c r="T860" s="218">
        <v>4.0460000000000003</v>
      </c>
      <c r="U860" s="218">
        <v>4.0730000000000004</v>
      </c>
      <c r="V860" s="218">
        <v>4.1020000000000003</v>
      </c>
      <c r="W860" s="218">
        <v>4.125</v>
      </c>
      <c r="X860" s="218">
        <v>4.1459999999999999</v>
      </c>
      <c r="Y860" s="218">
        <v>4.1639999999999997</v>
      </c>
      <c r="Z860" s="218">
        <v>4.1769999999999996</v>
      </c>
      <c r="AA860" s="218">
        <v>4.1829999999999998</v>
      </c>
      <c r="AB860" s="223" t="s">
        <v>2624</v>
      </c>
      <c r="AC860" s="223" t="s">
        <v>2624</v>
      </c>
      <c r="AD860" s="223" t="s">
        <v>2624</v>
      </c>
      <c r="AE860" s="223" t="s">
        <v>2624</v>
      </c>
      <c r="AF860" s="223" t="s">
        <v>2624</v>
      </c>
      <c r="AG860" s="223" t="s">
        <v>2624</v>
      </c>
      <c r="AH860" s="223" t="s">
        <v>2624</v>
      </c>
      <c r="AI860" s="223" t="s">
        <v>2624</v>
      </c>
      <c r="AJ860" s="223" t="s">
        <v>2624</v>
      </c>
      <c r="AK860" s="223" t="s">
        <v>2624</v>
      </c>
      <c r="AL860" s="223" t="s">
        <v>2624</v>
      </c>
      <c r="AM860" s="223" t="s">
        <v>2624</v>
      </c>
      <c r="AN860" s="223" t="s">
        <v>2624</v>
      </c>
      <c r="AO860" s="223" t="s">
        <v>2624</v>
      </c>
      <c r="AP860" s="223" t="s">
        <v>2624</v>
      </c>
      <c r="AQ860" s="223" t="s">
        <v>2624</v>
      </c>
      <c r="AR860" s="223" t="s">
        <v>2624</v>
      </c>
      <c r="AS860" s="223" t="s">
        <v>2624</v>
      </c>
      <c r="AT860" s="223" t="s">
        <v>2624</v>
      </c>
      <c r="AU860" s="223" t="s">
        <v>2624</v>
      </c>
    </row>
    <row r="861" spans="2:47" ht="31.5" hidden="1">
      <c r="B861" s="215" t="s">
        <v>5282</v>
      </c>
      <c r="C861" s="216" t="s">
        <v>5283</v>
      </c>
      <c r="D861" s="216" t="s">
        <v>2619</v>
      </c>
      <c r="E861" s="216" t="s">
        <v>2809</v>
      </c>
      <c r="F861" s="216" t="s">
        <v>2692</v>
      </c>
      <c r="G861" s="216" t="s">
        <v>5284</v>
      </c>
      <c r="H861" s="216" t="s">
        <v>2619</v>
      </c>
      <c r="I861" s="216" t="s">
        <v>2623</v>
      </c>
      <c r="J861" s="219">
        <v>6.1669999999999998</v>
      </c>
      <c r="K861" s="219">
        <v>6.4513999999999996</v>
      </c>
      <c r="L861" s="217">
        <v>6.7140000000000004</v>
      </c>
      <c r="M861" s="217">
        <v>6.9450000000000003</v>
      </c>
      <c r="N861" s="217">
        <v>7.28</v>
      </c>
      <c r="O861" s="217">
        <v>7.5410000000000004</v>
      </c>
      <c r="P861" s="217">
        <v>7.8789999999999996</v>
      </c>
      <c r="Q861" s="217">
        <v>8.2989999999999995</v>
      </c>
      <c r="R861" s="217">
        <v>8.6739999999999995</v>
      </c>
      <c r="S861" s="217">
        <v>9.0749999999999993</v>
      </c>
      <c r="T861" s="218">
        <v>9.516</v>
      </c>
      <c r="U861" s="218">
        <v>9.9979999999999993</v>
      </c>
      <c r="V861" s="218">
        <v>10.47</v>
      </c>
      <c r="W861" s="218">
        <v>10.96</v>
      </c>
      <c r="X861" s="218">
        <v>11.41</v>
      </c>
      <c r="Y861" s="218">
        <v>11.85</v>
      </c>
      <c r="Z861" s="218">
        <v>12.23</v>
      </c>
      <c r="AA861" s="218">
        <v>12.57</v>
      </c>
      <c r="AB861" s="219" t="s">
        <v>2624</v>
      </c>
      <c r="AC861" s="219" t="s">
        <v>2624</v>
      </c>
      <c r="AD861" s="219" t="s">
        <v>2624</v>
      </c>
      <c r="AE861" s="219" t="s">
        <v>2624</v>
      </c>
      <c r="AF861" s="219" t="s">
        <v>2624</v>
      </c>
      <c r="AG861" s="219" t="s">
        <v>2624</v>
      </c>
      <c r="AH861" s="219" t="s">
        <v>2624</v>
      </c>
      <c r="AI861" s="219" t="s">
        <v>2624</v>
      </c>
      <c r="AJ861" s="219" t="s">
        <v>2624</v>
      </c>
      <c r="AK861" s="219" t="s">
        <v>2624</v>
      </c>
      <c r="AL861" s="219" t="s">
        <v>2624</v>
      </c>
      <c r="AM861" s="219" t="s">
        <v>2624</v>
      </c>
      <c r="AN861" s="219" t="s">
        <v>2624</v>
      </c>
      <c r="AO861" s="219" t="s">
        <v>2624</v>
      </c>
      <c r="AP861" s="219" t="s">
        <v>2624</v>
      </c>
      <c r="AQ861" s="219" t="s">
        <v>2624</v>
      </c>
      <c r="AR861" s="219" t="s">
        <v>2624</v>
      </c>
      <c r="AS861" s="219" t="s">
        <v>2624</v>
      </c>
      <c r="AT861" s="219" t="s">
        <v>2624</v>
      </c>
      <c r="AU861" s="219" t="s">
        <v>2624</v>
      </c>
    </row>
    <row r="862" spans="2:47" ht="31.5" hidden="1">
      <c r="B862" s="220" t="s">
        <v>5285</v>
      </c>
      <c r="C862" s="221" t="s">
        <v>5286</v>
      </c>
      <c r="D862" s="221" t="s">
        <v>2619</v>
      </c>
      <c r="E862" s="221" t="s">
        <v>2809</v>
      </c>
      <c r="F862" s="221" t="s">
        <v>2692</v>
      </c>
      <c r="G862" s="221" t="s">
        <v>5287</v>
      </c>
      <c r="H862" s="221" t="s">
        <v>2619</v>
      </c>
      <c r="I862" s="221" t="s">
        <v>2623</v>
      </c>
      <c r="J862" s="223">
        <v>2.0028999999999999</v>
      </c>
      <c r="K862" s="223">
        <v>2.0668000000000002</v>
      </c>
      <c r="L862" s="223">
        <v>2.1309</v>
      </c>
      <c r="M862" s="223">
        <v>2.2145999999999999</v>
      </c>
      <c r="N862" s="223">
        <v>2.3062</v>
      </c>
      <c r="O862" s="223">
        <v>2.4146000000000001</v>
      </c>
      <c r="P862" s="223">
        <v>2.5487000000000002</v>
      </c>
      <c r="Q862" s="223">
        <v>2.7092000000000001</v>
      </c>
      <c r="R862" s="222">
        <v>2.8919999999999999</v>
      </c>
      <c r="S862" s="222">
        <v>3.105</v>
      </c>
      <c r="T862" s="218">
        <v>3.3250000000000002</v>
      </c>
      <c r="U862" s="218">
        <v>3.524</v>
      </c>
      <c r="V862" s="218">
        <v>3.681</v>
      </c>
      <c r="W862" s="218">
        <v>3.7890000000000001</v>
      </c>
      <c r="X862" s="218">
        <v>3.859</v>
      </c>
      <c r="Y862" s="218">
        <v>3.9020000000000001</v>
      </c>
      <c r="Z862" s="218">
        <v>3.9340000000000002</v>
      </c>
      <c r="AA862" s="218">
        <v>3.9670000000000001</v>
      </c>
      <c r="AB862" s="223" t="s">
        <v>2624</v>
      </c>
      <c r="AC862" s="223" t="s">
        <v>2624</v>
      </c>
      <c r="AD862" s="223" t="s">
        <v>2624</v>
      </c>
      <c r="AE862" s="223" t="s">
        <v>2624</v>
      </c>
      <c r="AF862" s="223" t="s">
        <v>2624</v>
      </c>
      <c r="AG862" s="223" t="s">
        <v>2624</v>
      </c>
      <c r="AH862" s="223" t="s">
        <v>2624</v>
      </c>
      <c r="AI862" s="223" t="s">
        <v>2624</v>
      </c>
      <c r="AJ862" s="223" t="s">
        <v>2624</v>
      </c>
      <c r="AK862" s="223" t="s">
        <v>2624</v>
      </c>
      <c r="AL862" s="223" t="s">
        <v>2624</v>
      </c>
      <c r="AM862" s="223" t="s">
        <v>2624</v>
      </c>
      <c r="AN862" s="223" t="s">
        <v>2624</v>
      </c>
      <c r="AO862" s="223" t="s">
        <v>2624</v>
      </c>
      <c r="AP862" s="223" t="s">
        <v>2624</v>
      </c>
      <c r="AQ862" s="223" t="s">
        <v>2624</v>
      </c>
      <c r="AR862" s="223" t="s">
        <v>2624</v>
      </c>
      <c r="AS862" s="223" t="s">
        <v>2624</v>
      </c>
      <c r="AT862" s="223" t="s">
        <v>2624</v>
      </c>
      <c r="AU862" s="223" t="s">
        <v>2624</v>
      </c>
    </row>
    <row r="863" spans="2:47" ht="31.5" hidden="1">
      <c r="B863" s="215" t="s">
        <v>5288</v>
      </c>
      <c r="C863" s="216" t="s">
        <v>5289</v>
      </c>
      <c r="D863" s="216" t="s">
        <v>2619</v>
      </c>
      <c r="E863" s="216" t="s">
        <v>2809</v>
      </c>
      <c r="F863" s="216" t="s">
        <v>2692</v>
      </c>
      <c r="G863" s="216" t="s">
        <v>5290</v>
      </c>
      <c r="H863" s="216" t="s">
        <v>2619</v>
      </c>
      <c r="I863" s="216" t="s">
        <v>2623</v>
      </c>
      <c r="J863" s="219">
        <v>1.63</v>
      </c>
      <c r="K863" s="219">
        <v>1.6901999999999999</v>
      </c>
      <c r="L863" s="219">
        <v>1.7562</v>
      </c>
      <c r="M863" s="219">
        <v>1.7982</v>
      </c>
      <c r="N863" s="219">
        <v>1.8411</v>
      </c>
      <c r="O863" s="219">
        <v>1.8904000000000001</v>
      </c>
      <c r="P863" s="219">
        <v>1.9499</v>
      </c>
      <c r="Q863" s="219">
        <v>2.0205000000000002</v>
      </c>
      <c r="R863" s="217">
        <v>2.0920000000000001</v>
      </c>
      <c r="S863" s="217">
        <v>2.1739999999999999</v>
      </c>
      <c r="T863" s="218">
        <v>2.2709999999999999</v>
      </c>
      <c r="U863" s="218">
        <v>2.395</v>
      </c>
      <c r="V863" s="218">
        <v>2.552</v>
      </c>
      <c r="W863" s="218">
        <v>2.7210000000000001</v>
      </c>
      <c r="X863" s="218">
        <v>2.923</v>
      </c>
      <c r="Y863" s="218">
        <v>3.137</v>
      </c>
      <c r="Z863" s="218">
        <v>3.33</v>
      </c>
      <c r="AA863" s="218">
        <v>3.4830000000000001</v>
      </c>
      <c r="AB863" s="219" t="s">
        <v>2624</v>
      </c>
      <c r="AC863" s="219" t="s">
        <v>2624</v>
      </c>
      <c r="AD863" s="219" t="s">
        <v>2624</v>
      </c>
      <c r="AE863" s="219" t="s">
        <v>2624</v>
      </c>
      <c r="AF863" s="219" t="s">
        <v>2624</v>
      </c>
      <c r="AG863" s="219" t="s">
        <v>2624</v>
      </c>
      <c r="AH863" s="219" t="s">
        <v>2624</v>
      </c>
      <c r="AI863" s="219" t="s">
        <v>2624</v>
      </c>
      <c r="AJ863" s="219" t="s">
        <v>2624</v>
      </c>
      <c r="AK863" s="219" t="s">
        <v>2624</v>
      </c>
      <c r="AL863" s="219" t="s">
        <v>2624</v>
      </c>
      <c r="AM863" s="219" t="s">
        <v>2624</v>
      </c>
      <c r="AN863" s="219" t="s">
        <v>2624</v>
      </c>
      <c r="AO863" s="219" t="s">
        <v>2624</v>
      </c>
      <c r="AP863" s="219" t="s">
        <v>2624</v>
      </c>
      <c r="AQ863" s="219" t="s">
        <v>2624</v>
      </c>
      <c r="AR863" s="219" t="s">
        <v>2624</v>
      </c>
      <c r="AS863" s="219" t="s">
        <v>2624</v>
      </c>
      <c r="AT863" s="219" t="s">
        <v>2624</v>
      </c>
      <c r="AU863" s="219" t="s">
        <v>2624</v>
      </c>
    </row>
    <row r="864" spans="2:47" ht="31.5" hidden="1">
      <c r="B864" s="220" t="s">
        <v>5291</v>
      </c>
      <c r="C864" s="221" t="s">
        <v>5292</v>
      </c>
      <c r="D864" s="221" t="s">
        <v>2619</v>
      </c>
      <c r="E864" s="221" t="s">
        <v>2809</v>
      </c>
      <c r="F864" s="221" t="s">
        <v>2692</v>
      </c>
      <c r="G864" s="221" t="s">
        <v>5293</v>
      </c>
      <c r="H864" s="221" t="s">
        <v>2619</v>
      </c>
      <c r="I864" s="221" t="s">
        <v>2623</v>
      </c>
      <c r="J864" s="223">
        <v>1.2101999999999999</v>
      </c>
      <c r="K864" s="223">
        <v>1.2786</v>
      </c>
      <c r="L864" s="223">
        <v>1.3453999999999999</v>
      </c>
      <c r="M864" s="223">
        <v>1.3954</v>
      </c>
      <c r="N864" s="223">
        <v>1.4414</v>
      </c>
      <c r="O864" s="223">
        <v>1.4871000000000001</v>
      </c>
      <c r="P864" s="223">
        <v>1.5337000000000001</v>
      </c>
      <c r="Q864" s="223">
        <v>1.5801000000000001</v>
      </c>
      <c r="R864" s="222">
        <v>1.6120000000000001</v>
      </c>
      <c r="S864" s="222">
        <v>1.647</v>
      </c>
      <c r="T864" s="218">
        <v>1.6890000000000001</v>
      </c>
      <c r="U864" s="218">
        <v>1.742</v>
      </c>
      <c r="V864" s="218">
        <v>1.8109999999999999</v>
      </c>
      <c r="W864" s="218">
        <v>1.8740000000000001</v>
      </c>
      <c r="X864" s="218">
        <v>1.948</v>
      </c>
      <c r="Y864" s="218">
        <v>2.04</v>
      </c>
      <c r="Z864" s="218">
        <v>2.1579999999999999</v>
      </c>
      <c r="AA864" s="218">
        <v>2.3079999999999998</v>
      </c>
      <c r="AB864" s="223" t="s">
        <v>2624</v>
      </c>
      <c r="AC864" s="223" t="s">
        <v>2624</v>
      </c>
      <c r="AD864" s="223" t="s">
        <v>2624</v>
      </c>
      <c r="AE864" s="223" t="s">
        <v>2624</v>
      </c>
      <c r="AF864" s="223" t="s">
        <v>2624</v>
      </c>
      <c r="AG864" s="223" t="s">
        <v>2624</v>
      </c>
      <c r="AH864" s="223" t="s">
        <v>2624</v>
      </c>
      <c r="AI864" s="223" t="s">
        <v>2624</v>
      </c>
      <c r="AJ864" s="223" t="s">
        <v>2624</v>
      </c>
      <c r="AK864" s="223" t="s">
        <v>2624</v>
      </c>
      <c r="AL864" s="223" t="s">
        <v>2624</v>
      </c>
      <c r="AM864" s="223" t="s">
        <v>2624</v>
      </c>
      <c r="AN864" s="223" t="s">
        <v>2624</v>
      </c>
      <c r="AO864" s="223" t="s">
        <v>2624</v>
      </c>
      <c r="AP864" s="223" t="s">
        <v>2624</v>
      </c>
      <c r="AQ864" s="223" t="s">
        <v>2624</v>
      </c>
      <c r="AR864" s="223" t="s">
        <v>2624</v>
      </c>
      <c r="AS864" s="223" t="s">
        <v>2624</v>
      </c>
      <c r="AT864" s="223" t="s">
        <v>2624</v>
      </c>
      <c r="AU864" s="223" t="s">
        <v>2624</v>
      </c>
    </row>
    <row r="865" spans="2:47" ht="31.5" hidden="1">
      <c r="B865" s="215" t="s">
        <v>5294</v>
      </c>
      <c r="C865" s="216" t="s">
        <v>5295</v>
      </c>
      <c r="D865" s="216" t="s">
        <v>2619</v>
      </c>
      <c r="E865" s="216" t="s">
        <v>2809</v>
      </c>
      <c r="F865" s="216" t="s">
        <v>2692</v>
      </c>
      <c r="G865" s="216" t="s">
        <v>5296</v>
      </c>
      <c r="H865" s="216" t="s">
        <v>2619</v>
      </c>
      <c r="I865" s="216" t="s">
        <v>2623</v>
      </c>
      <c r="J865" s="219">
        <v>0.69016999999999995</v>
      </c>
      <c r="K865" s="219">
        <v>0.74336999999999998</v>
      </c>
      <c r="L865" s="219">
        <v>0.80015999999999998</v>
      </c>
      <c r="M865" s="219">
        <v>0.85672000000000004</v>
      </c>
      <c r="N865" s="219">
        <v>0.91693000000000002</v>
      </c>
      <c r="O865" s="219">
        <v>0.97968</v>
      </c>
      <c r="P865" s="219">
        <v>1.0405</v>
      </c>
      <c r="Q865" s="219">
        <v>1.0960000000000001</v>
      </c>
      <c r="R865" s="217">
        <v>1.1339999999999999</v>
      </c>
      <c r="S865" s="217">
        <v>1.171</v>
      </c>
      <c r="T865" s="218">
        <v>1.208</v>
      </c>
      <c r="U865" s="218">
        <v>1.248</v>
      </c>
      <c r="V865" s="218">
        <v>1.2909999999999999</v>
      </c>
      <c r="W865" s="218">
        <v>1.3180000000000001</v>
      </c>
      <c r="X865" s="218">
        <v>1.3480000000000001</v>
      </c>
      <c r="Y865" s="218">
        <v>1.3859999999999999</v>
      </c>
      <c r="Z865" s="218">
        <v>1.4359999999999999</v>
      </c>
      <c r="AA865" s="218">
        <v>1.5</v>
      </c>
      <c r="AB865" s="219" t="s">
        <v>2624</v>
      </c>
      <c r="AC865" s="219" t="s">
        <v>2624</v>
      </c>
      <c r="AD865" s="219" t="s">
        <v>2624</v>
      </c>
      <c r="AE865" s="219" t="s">
        <v>2624</v>
      </c>
      <c r="AF865" s="219" t="s">
        <v>2624</v>
      </c>
      <c r="AG865" s="219" t="s">
        <v>2624</v>
      </c>
      <c r="AH865" s="219" t="s">
        <v>2624</v>
      </c>
      <c r="AI865" s="219" t="s">
        <v>2624</v>
      </c>
      <c r="AJ865" s="219" t="s">
        <v>2624</v>
      </c>
      <c r="AK865" s="219" t="s">
        <v>2624</v>
      </c>
      <c r="AL865" s="219" t="s">
        <v>2624</v>
      </c>
      <c r="AM865" s="219" t="s">
        <v>2624</v>
      </c>
      <c r="AN865" s="219" t="s">
        <v>2624</v>
      </c>
      <c r="AO865" s="219" t="s">
        <v>2624</v>
      </c>
      <c r="AP865" s="219" t="s">
        <v>2624</v>
      </c>
      <c r="AQ865" s="219" t="s">
        <v>2624</v>
      </c>
      <c r="AR865" s="219" t="s">
        <v>2624</v>
      </c>
      <c r="AS865" s="219" t="s">
        <v>2624</v>
      </c>
      <c r="AT865" s="219" t="s">
        <v>2624</v>
      </c>
      <c r="AU865" s="219" t="s">
        <v>2624</v>
      </c>
    </row>
    <row r="866" spans="2:47" ht="31.5" hidden="1">
      <c r="B866" s="220" t="s">
        <v>5297</v>
      </c>
      <c r="C866" s="221" t="s">
        <v>5298</v>
      </c>
      <c r="D866" s="221" t="s">
        <v>2619</v>
      </c>
      <c r="E866" s="221" t="s">
        <v>2809</v>
      </c>
      <c r="F866" s="221" t="s">
        <v>2692</v>
      </c>
      <c r="G866" s="221" t="s">
        <v>5299</v>
      </c>
      <c r="H866" s="221" t="s">
        <v>2619</v>
      </c>
      <c r="I866" s="221" t="s">
        <v>2623</v>
      </c>
      <c r="J866" s="223">
        <v>0.31798999999999999</v>
      </c>
      <c r="K866" s="223">
        <v>0.33884999999999998</v>
      </c>
      <c r="L866" s="223">
        <v>0.36651</v>
      </c>
      <c r="M866" s="223">
        <v>0.39968999999999999</v>
      </c>
      <c r="N866" s="223">
        <v>0.43267</v>
      </c>
      <c r="O866" s="223">
        <v>0.46609</v>
      </c>
      <c r="P866" s="223">
        <v>0.50394000000000005</v>
      </c>
      <c r="Q866" s="223">
        <v>0.54617000000000004</v>
      </c>
      <c r="R866" s="222">
        <v>0.5907</v>
      </c>
      <c r="S866" s="222">
        <v>0.63470000000000004</v>
      </c>
      <c r="T866" s="218">
        <v>0.67569999999999997</v>
      </c>
      <c r="U866" s="218">
        <v>0.71640000000000004</v>
      </c>
      <c r="V866" s="218">
        <v>0.75590000000000002</v>
      </c>
      <c r="W866" s="218">
        <v>0.78969999999999996</v>
      </c>
      <c r="X866" s="218">
        <v>0.82030000000000003</v>
      </c>
      <c r="Y866" s="218">
        <v>0.84830000000000005</v>
      </c>
      <c r="Z866" s="218">
        <v>0.87780000000000002</v>
      </c>
      <c r="AA866" s="218">
        <v>0.91059999999999997</v>
      </c>
      <c r="AB866" s="223" t="s">
        <v>2624</v>
      </c>
      <c r="AC866" s="223" t="s">
        <v>2624</v>
      </c>
      <c r="AD866" s="223" t="s">
        <v>2624</v>
      </c>
      <c r="AE866" s="223" t="s">
        <v>2624</v>
      </c>
      <c r="AF866" s="223" t="s">
        <v>2624</v>
      </c>
      <c r="AG866" s="223" t="s">
        <v>2624</v>
      </c>
      <c r="AH866" s="223" t="s">
        <v>2624</v>
      </c>
      <c r="AI866" s="223" t="s">
        <v>2624</v>
      </c>
      <c r="AJ866" s="223" t="s">
        <v>2624</v>
      </c>
      <c r="AK866" s="223" t="s">
        <v>2624</v>
      </c>
      <c r="AL866" s="223" t="s">
        <v>2624</v>
      </c>
      <c r="AM866" s="223" t="s">
        <v>2624</v>
      </c>
      <c r="AN866" s="223" t="s">
        <v>2624</v>
      </c>
      <c r="AO866" s="223" t="s">
        <v>2624</v>
      </c>
      <c r="AP866" s="223" t="s">
        <v>2624</v>
      </c>
      <c r="AQ866" s="223" t="s">
        <v>2624</v>
      </c>
      <c r="AR866" s="223" t="s">
        <v>2624</v>
      </c>
      <c r="AS866" s="223" t="s">
        <v>2624</v>
      </c>
      <c r="AT866" s="223" t="s">
        <v>2624</v>
      </c>
      <c r="AU866" s="223" t="s">
        <v>2624</v>
      </c>
    </row>
    <row r="867" spans="2:47" ht="31.5" hidden="1">
      <c r="B867" s="215" t="s">
        <v>5300</v>
      </c>
      <c r="C867" s="216" t="s">
        <v>5301</v>
      </c>
      <c r="D867" s="216" t="s">
        <v>2619</v>
      </c>
      <c r="E867" s="216" t="s">
        <v>2809</v>
      </c>
      <c r="F867" s="216" t="s">
        <v>2692</v>
      </c>
      <c r="G867" s="216" t="s">
        <v>5302</v>
      </c>
      <c r="H867" s="216" t="s">
        <v>2619</v>
      </c>
      <c r="I867" s="216" t="s">
        <v>2623</v>
      </c>
      <c r="J867" s="219">
        <v>0.11605</v>
      </c>
      <c r="K867" s="219">
        <v>0.12496</v>
      </c>
      <c r="L867" s="219">
        <v>0.13161</v>
      </c>
      <c r="M867" s="219">
        <v>0.1467</v>
      </c>
      <c r="N867" s="219">
        <v>0.15694</v>
      </c>
      <c r="O867" s="219">
        <v>0.16639000000000001</v>
      </c>
      <c r="P867" s="219">
        <v>0.17546</v>
      </c>
      <c r="Q867" s="219">
        <v>0.18698000000000001</v>
      </c>
      <c r="R867" s="217">
        <v>0.21110000000000001</v>
      </c>
      <c r="S867" s="217">
        <v>0.2303</v>
      </c>
      <c r="T867" s="218">
        <v>0.2485</v>
      </c>
      <c r="U867" s="218">
        <v>0.26550000000000001</v>
      </c>
      <c r="V867" s="218">
        <v>0.28520000000000001</v>
      </c>
      <c r="W867" s="218">
        <v>0.31990000000000002</v>
      </c>
      <c r="X867" s="218">
        <v>0.34639999999999999</v>
      </c>
      <c r="Y867" s="218">
        <v>0.3695</v>
      </c>
      <c r="Z867" s="218">
        <v>0.38890000000000002</v>
      </c>
      <c r="AA867" s="218">
        <v>0.4078</v>
      </c>
      <c r="AB867" s="219" t="s">
        <v>2624</v>
      </c>
      <c r="AC867" s="219" t="s">
        <v>2624</v>
      </c>
      <c r="AD867" s="219" t="s">
        <v>2624</v>
      </c>
      <c r="AE867" s="219" t="s">
        <v>2624</v>
      </c>
      <c r="AF867" s="219" t="s">
        <v>2624</v>
      </c>
      <c r="AG867" s="219" t="s">
        <v>2624</v>
      </c>
      <c r="AH867" s="219" t="s">
        <v>2624</v>
      </c>
      <c r="AI867" s="219" t="s">
        <v>2624</v>
      </c>
      <c r="AJ867" s="219" t="s">
        <v>2624</v>
      </c>
      <c r="AK867" s="219" t="s">
        <v>2624</v>
      </c>
      <c r="AL867" s="219" t="s">
        <v>2624</v>
      </c>
      <c r="AM867" s="219" t="s">
        <v>2624</v>
      </c>
      <c r="AN867" s="219" t="s">
        <v>2624</v>
      </c>
      <c r="AO867" s="219" t="s">
        <v>2624</v>
      </c>
      <c r="AP867" s="219" t="s">
        <v>2624</v>
      </c>
      <c r="AQ867" s="219" t="s">
        <v>2624</v>
      </c>
      <c r="AR867" s="219" t="s">
        <v>2624</v>
      </c>
      <c r="AS867" s="219" t="s">
        <v>2624</v>
      </c>
      <c r="AT867" s="219" t="s">
        <v>2624</v>
      </c>
      <c r="AU867" s="219" t="s">
        <v>2624</v>
      </c>
    </row>
    <row r="868" spans="2:47" ht="31.5" hidden="1">
      <c r="B868" s="220" t="s">
        <v>5303</v>
      </c>
      <c r="C868" s="221" t="s">
        <v>5304</v>
      </c>
      <c r="D868" s="221" t="s">
        <v>2619</v>
      </c>
      <c r="E868" s="221" t="s">
        <v>2809</v>
      </c>
      <c r="F868" s="221" t="s">
        <v>2692</v>
      </c>
      <c r="G868" s="221" t="s">
        <v>5305</v>
      </c>
      <c r="H868" s="221" t="s">
        <v>2619</v>
      </c>
      <c r="I868" s="221" t="s">
        <v>2623</v>
      </c>
      <c r="J868" s="223">
        <v>2.3900000000000001E-2</v>
      </c>
      <c r="K868" s="223">
        <v>2.5377E-2</v>
      </c>
      <c r="L868" s="223">
        <v>2.4171000000000002E-2</v>
      </c>
      <c r="M868" s="223">
        <v>2.9465000000000002E-2</v>
      </c>
      <c r="N868" s="223">
        <v>3.7012999999999997E-2</v>
      </c>
      <c r="O868" s="223">
        <v>4.3223999999999999E-2</v>
      </c>
      <c r="P868" s="223">
        <v>4.5728999999999999E-2</v>
      </c>
      <c r="Q868" s="223">
        <v>4.3378E-2</v>
      </c>
      <c r="R868" s="222">
        <v>4.8919999999999998E-2</v>
      </c>
      <c r="S868" s="222">
        <v>5.6469999999999999E-2</v>
      </c>
      <c r="T868" s="218">
        <v>6.3089999999999993E-2</v>
      </c>
      <c r="U868" s="218">
        <v>6.6309999999999994E-2</v>
      </c>
      <c r="V868" s="218">
        <v>6.4229999999999995E-2</v>
      </c>
      <c r="W868" s="218">
        <v>7.3719999999999994E-2</v>
      </c>
      <c r="X868" s="218">
        <v>8.7290000000000006E-2</v>
      </c>
      <c r="Y868" s="218">
        <v>9.9019999999999997E-2</v>
      </c>
      <c r="Z868" s="218">
        <v>0.10489999999999999</v>
      </c>
      <c r="AA868" s="218">
        <v>0.1027</v>
      </c>
      <c r="AB868" s="223" t="s">
        <v>2624</v>
      </c>
      <c r="AC868" s="223" t="s">
        <v>2624</v>
      </c>
      <c r="AD868" s="223" t="s">
        <v>2624</v>
      </c>
      <c r="AE868" s="223" t="s">
        <v>2624</v>
      </c>
      <c r="AF868" s="223" t="s">
        <v>2624</v>
      </c>
      <c r="AG868" s="223" t="s">
        <v>2624</v>
      </c>
      <c r="AH868" s="223" t="s">
        <v>2624</v>
      </c>
      <c r="AI868" s="223" t="s">
        <v>2624</v>
      </c>
      <c r="AJ868" s="223" t="s">
        <v>2624</v>
      </c>
      <c r="AK868" s="223" t="s">
        <v>2624</v>
      </c>
      <c r="AL868" s="223" t="s">
        <v>2624</v>
      </c>
      <c r="AM868" s="223" t="s">
        <v>2624</v>
      </c>
      <c r="AN868" s="223" t="s">
        <v>2624</v>
      </c>
      <c r="AO868" s="223" t="s">
        <v>2624</v>
      </c>
      <c r="AP868" s="223" t="s">
        <v>2624</v>
      </c>
      <c r="AQ868" s="223" t="s">
        <v>2624</v>
      </c>
      <c r="AR868" s="223" t="s">
        <v>2624</v>
      </c>
      <c r="AS868" s="223" t="s">
        <v>2624</v>
      </c>
      <c r="AT868" s="223" t="s">
        <v>2624</v>
      </c>
      <c r="AU868" s="223" t="s">
        <v>2624</v>
      </c>
    </row>
    <row r="869" spans="2:47" ht="63" hidden="1">
      <c r="B869" s="215" t="s">
        <v>5306</v>
      </c>
      <c r="C869" s="216" t="s">
        <v>5307</v>
      </c>
      <c r="D869" s="216" t="s">
        <v>2619</v>
      </c>
      <c r="E869" s="216" t="s">
        <v>2816</v>
      </c>
      <c r="F869" s="216" t="s">
        <v>5159</v>
      </c>
      <c r="G869" s="216" t="s">
        <v>5308</v>
      </c>
      <c r="H869" s="216" t="s">
        <v>3809</v>
      </c>
      <c r="I869" s="216" t="s">
        <v>2623</v>
      </c>
      <c r="J869" s="217">
        <v>119593</v>
      </c>
      <c r="K869" s="217">
        <v>128645</v>
      </c>
      <c r="L869" s="217">
        <v>137708</v>
      </c>
      <c r="M869" s="217">
        <v>147067</v>
      </c>
      <c r="N869" s="217">
        <v>156792</v>
      </c>
      <c r="O869" s="217">
        <v>166521</v>
      </c>
      <c r="P869" s="217">
        <v>175758</v>
      </c>
      <c r="Q869" s="217">
        <v>181747</v>
      </c>
      <c r="R869" s="217">
        <v>193132</v>
      </c>
      <c r="S869" s="217">
        <v>203013</v>
      </c>
      <c r="T869" s="218">
        <v>211640</v>
      </c>
      <c r="U869" s="218">
        <v>221354</v>
      </c>
      <c r="V869" s="218">
        <v>231745</v>
      </c>
      <c r="W869" s="218">
        <v>242232</v>
      </c>
      <c r="X869" s="218">
        <v>253255</v>
      </c>
      <c r="Y869" s="219" t="s">
        <v>2624</v>
      </c>
      <c r="Z869" s="219" t="s">
        <v>2624</v>
      </c>
      <c r="AA869" s="219" t="s">
        <v>2624</v>
      </c>
      <c r="AB869" s="219" t="s">
        <v>2624</v>
      </c>
      <c r="AC869" s="219" t="s">
        <v>2624</v>
      </c>
      <c r="AD869" s="219" t="s">
        <v>2624</v>
      </c>
      <c r="AE869" s="219" t="s">
        <v>2624</v>
      </c>
      <c r="AF869" s="219" t="s">
        <v>2624</v>
      </c>
      <c r="AG869" s="219" t="s">
        <v>2624</v>
      </c>
      <c r="AH869" s="219" t="s">
        <v>2624</v>
      </c>
      <c r="AI869" s="219" t="s">
        <v>2624</v>
      </c>
      <c r="AJ869" s="219" t="s">
        <v>2624</v>
      </c>
      <c r="AK869" s="219" t="s">
        <v>2624</v>
      </c>
      <c r="AL869" s="219" t="s">
        <v>2624</v>
      </c>
      <c r="AM869" s="219" t="s">
        <v>2624</v>
      </c>
      <c r="AN869" s="219" t="s">
        <v>2624</v>
      </c>
      <c r="AO869" s="219" t="s">
        <v>2624</v>
      </c>
      <c r="AP869" s="219" t="s">
        <v>2624</v>
      </c>
      <c r="AQ869" s="219" t="s">
        <v>2624</v>
      </c>
      <c r="AR869" s="219" t="s">
        <v>2624</v>
      </c>
      <c r="AS869" s="219" t="s">
        <v>2624</v>
      </c>
      <c r="AT869" s="219" t="s">
        <v>2624</v>
      </c>
      <c r="AU869" s="219" t="s">
        <v>2624</v>
      </c>
    </row>
    <row r="870" spans="2:47" ht="73.5" hidden="1">
      <c r="B870" s="220" t="s">
        <v>5309</v>
      </c>
      <c r="C870" s="221" t="s">
        <v>5310</v>
      </c>
      <c r="D870" s="221" t="s">
        <v>2619</v>
      </c>
      <c r="E870" s="221" t="s">
        <v>2619</v>
      </c>
      <c r="F870" s="221" t="s">
        <v>2769</v>
      </c>
      <c r="G870" s="221" t="s">
        <v>5311</v>
      </c>
      <c r="H870" s="221" t="s">
        <v>2619</v>
      </c>
      <c r="I870" s="221" t="s">
        <v>2623</v>
      </c>
      <c r="J870" s="222">
        <v>4</v>
      </c>
      <c r="K870" s="222">
        <v>4</v>
      </c>
      <c r="L870" s="222">
        <v>4</v>
      </c>
      <c r="M870" s="222">
        <v>4</v>
      </c>
      <c r="N870" s="222">
        <v>4</v>
      </c>
      <c r="O870" s="222">
        <v>4</v>
      </c>
      <c r="P870" s="222">
        <v>4</v>
      </c>
      <c r="Q870" s="222">
        <v>4</v>
      </c>
      <c r="R870" s="222">
        <v>4</v>
      </c>
      <c r="S870" s="222">
        <v>4</v>
      </c>
      <c r="T870" s="218">
        <v>4</v>
      </c>
      <c r="U870" s="218">
        <v>4</v>
      </c>
      <c r="V870" s="218">
        <v>4</v>
      </c>
      <c r="W870" s="218">
        <v>4</v>
      </c>
      <c r="X870" s="218">
        <v>4</v>
      </c>
      <c r="Y870" s="223" t="s">
        <v>2624</v>
      </c>
      <c r="Z870" s="223" t="s">
        <v>2624</v>
      </c>
      <c r="AA870" s="223" t="s">
        <v>2624</v>
      </c>
      <c r="AB870" s="223" t="s">
        <v>2624</v>
      </c>
      <c r="AC870" s="223" t="s">
        <v>2624</v>
      </c>
      <c r="AD870" s="223" t="s">
        <v>2624</v>
      </c>
      <c r="AE870" s="223" t="s">
        <v>2624</v>
      </c>
      <c r="AF870" s="223" t="s">
        <v>2624</v>
      </c>
      <c r="AG870" s="223" t="s">
        <v>2624</v>
      </c>
      <c r="AH870" s="223" t="s">
        <v>2624</v>
      </c>
      <c r="AI870" s="223" t="s">
        <v>2624</v>
      </c>
      <c r="AJ870" s="223" t="s">
        <v>2624</v>
      </c>
      <c r="AK870" s="223" t="s">
        <v>2624</v>
      </c>
      <c r="AL870" s="223" t="s">
        <v>2624</v>
      </c>
      <c r="AM870" s="223" t="s">
        <v>2624</v>
      </c>
      <c r="AN870" s="223" t="s">
        <v>2624</v>
      </c>
      <c r="AO870" s="223" t="s">
        <v>2624</v>
      </c>
      <c r="AP870" s="223" t="s">
        <v>2624</v>
      </c>
      <c r="AQ870" s="223" t="s">
        <v>2624</v>
      </c>
      <c r="AR870" s="223" t="s">
        <v>2624</v>
      </c>
      <c r="AS870" s="223" t="s">
        <v>2624</v>
      </c>
      <c r="AT870" s="223" t="s">
        <v>2624</v>
      </c>
      <c r="AU870" s="223" t="s">
        <v>2624</v>
      </c>
    </row>
    <row r="871" spans="2:47" ht="63" hidden="1">
      <c r="B871" s="215" t="s">
        <v>5312</v>
      </c>
      <c r="C871" s="216" t="s">
        <v>5313</v>
      </c>
      <c r="D871" s="216" t="s">
        <v>2619</v>
      </c>
      <c r="E871" s="216" t="s">
        <v>2619</v>
      </c>
      <c r="F871" s="216" t="s">
        <v>5314</v>
      </c>
      <c r="G871" s="216" t="s">
        <v>5315</v>
      </c>
      <c r="H871" s="216" t="s">
        <v>2619</v>
      </c>
      <c r="I871" s="216" t="s">
        <v>2623</v>
      </c>
      <c r="J871" s="219">
        <v>0.82</v>
      </c>
      <c r="K871" s="219">
        <v>0.63</v>
      </c>
      <c r="L871" s="219">
        <v>0.114</v>
      </c>
      <c r="M871" s="219">
        <v>0.98099999999999998</v>
      </c>
      <c r="N871" s="219">
        <v>1.204</v>
      </c>
      <c r="O871" s="219">
        <v>1.514</v>
      </c>
      <c r="P871" s="219">
        <v>-0.82499999999999996</v>
      </c>
      <c r="Q871" s="219">
        <v>-3.7450000000000001</v>
      </c>
      <c r="R871" s="219">
        <v>-1.5</v>
      </c>
      <c r="S871" s="217">
        <v>-3</v>
      </c>
      <c r="T871" s="218">
        <v>-2.1</v>
      </c>
      <c r="U871" s="218">
        <v>-1.2</v>
      </c>
      <c r="V871" s="218">
        <v>-1</v>
      </c>
      <c r="W871" s="218">
        <v>-0.7</v>
      </c>
      <c r="X871" s="218">
        <v>-0.5</v>
      </c>
      <c r="Y871" s="219" t="s">
        <v>2624</v>
      </c>
      <c r="Z871" s="219" t="s">
        <v>2624</v>
      </c>
      <c r="AA871" s="219" t="s">
        <v>2624</v>
      </c>
      <c r="AB871" s="219" t="s">
        <v>2624</v>
      </c>
      <c r="AC871" s="219" t="s">
        <v>2624</v>
      </c>
      <c r="AD871" s="219" t="s">
        <v>2624</v>
      </c>
      <c r="AE871" s="219" t="s">
        <v>2624</v>
      </c>
      <c r="AF871" s="219" t="s">
        <v>2624</v>
      </c>
      <c r="AG871" s="219" t="s">
        <v>2624</v>
      </c>
      <c r="AH871" s="219" t="s">
        <v>2624</v>
      </c>
      <c r="AI871" s="219" t="s">
        <v>2624</v>
      </c>
      <c r="AJ871" s="219" t="s">
        <v>2624</v>
      </c>
      <c r="AK871" s="219" t="s">
        <v>2624</v>
      </c>
      <c r="AL871" s="219" t="s">
        <v>2624</v>
      </c>
      <c r="AM871" s="219" t="s">
        <v>2624</v>
      </c>
      <c r="AN871" s="219" t="s">
        <v>2624</v>
      </c>
      <c r="AO871" s="219" t="s">
        <v>2624</v>
      </c>
      <c r="AP871" s="219" t="s">
        <v>2624</v>
      </c>
      <c r="AQ871" s="219" t="s">
        <v>2624</v>
      </c>
      <c r="AR871" s="219" t="s">
        <v>2624</v>
      </c>
      <c r="AS871" s="219" t="s">
        <v>2624</v>
      </c>
      <c r="AT871" s="219" t="s">
        <v>2624</v>
      </c>
      <c r="AU871" s="219" t="s">
        <v>2624</v>
      </c>
    </row>
    <row r="872" spans="2:47" ht="63" hidden="1">
      <c r="B872" s="220" t="s">
        <v>5316</v>
      </c>
      <c r="C872" s="221" t="s">
        <v>5317</v>
      </c>
      <c r="D872" s="221" t="s">
        <v>2783</v>
      </c>
      <c r="E872" s="221" t="s">
        <v>2784</v>
      </c>
      <c r="F872" s="221" t="s">
        <v>5314</v>
      </c>
      <c r="G872" s="221" t="s">
        <v>5318</v>
      </c>
      <c r="H872" s="221" t="s">
        <v>2619</v>
      </c>
      <c r="I872" s="221" t="s">
        <v>2623</v>
      </c>
      <c r="J872" s="223">
        <v>12311.8</v>
      </c>
      <c r="K872" s="223">
        <v>9841.7000000000007</v>
      </c>
      <c r="L872" s="223">
        <v>1894.7</v>
      </c>
      <c r="M872" s="223">
        <v>17070</v>
      </c>
      <c r="N872" s="223">
        <v>22104.6</v>
      </c>
      <c r="O872" s="223">
        <v>28743.1</v>
      </c>
      <c r="P872" s="223">
        <v>-15883.9</v>
      </c>
      <c r="Q872" s="223">
        <v>-72678.899999999994</v>
      </c>
      <c r="R872" s="223">
        <v>-31080.5</v>
      </c>
      <c r="S872" s="222">
        <v>-65424.1</v>
      </c>
      <c r="T872" s="218">
        <v>-45913</v>
      </c>
      <c r="U872" s="218">
        <v>-26901.1</v>
      </c>
      <c r="V872" s="218">
        <v>-22696.7</v>
      </c>
      <c r="W872" s="218">
        <v>-17967.900000000001</v>
      </c>
      <c r="X872" s="218">
        <v>-12742.9</v>
      </c>
      <c r="Y872" s="223" t="s">
        <v>2624</v>
      </c>
      <c r="Z872" s="223" t="s">
        <v>2624</v>
      </c>
      <c r="AA872" s="223" t="s">
        <v>2624</v>
      </c>
      <c r="AB872" s="223" t="s">
        <v>2624</v>
      </c>
      <c r="AC872" s="223" t="s">
        <v>2624</v>
      </c>
      <c r="AD872" s="223" t="s">
        <v>2624</v>
      </c>
      <c r="AE872" s="223" t="s">
        <v>2624</v>
      </c>
      <c r="AF872" s="223" t="s">
        <v>2624</v>
      </c>
      <c r="AG872" s="223" t="s">
        <v>2624</v>
      </c>
      <c r="AH872" s="223" t="s">
        <v>2624</v>
      </c>
      <c r="AI872" s="223" t="s">
        <v>2624</v>
      </c>
      <c r="AJ872" s="223" t="s">
        <v>2624</v>
      </c>
      <c r="AK872" s="223" t="s">
        <v>2624</v>
      </c>
      <c r="AL872" s="223" t="s">
        <v>2624</v>
      </c>
      <c r="AM872" s="223" t="s">
        <v>2624</v>
      </c>
      <c r="AN872" s="223" t="s">
        <v>2624</v>
      </c>
      <c r="AO872" s="223" t="s">
        <v>2624</v>
      </c>
      <c r="AP872" s="223" t="s">
        <v>2624</v>
      </c>
      <c r="AQ872" s="223" t="s">
        <v>2624</v>
      </c>
      <c r="AR872" s="223" t="s">
        <v>2624</v>
      </c>
      <c r="AS872" s="223" t="s">
        <v>2624</v>
      </c>
      <c r="AT872" s="223" t="s">
        <v>2624</v>
      </c>
      <c r="AU872" s="223" t="s">
        <v>2624</v>
      </c>
    </row>
    <row r="873" spans="2:47" ht="63" hidden="1">
      <c r="B873" s="215" t="s">
        <v>5319</v>
      </c>
      <c r="C873" s="216" t="s">
        <v>5320</v>
      </c>
      <c r="D873" s="216" t="s">
        <v>2834</v>
      </c>
      <c r="E873" s="216" t="s">
        <v>2784</v>
      </c>
      <c r="F873" s="216" t="s">
        <v>5314</v>
      </c>
      <c r="G873" s="216" t="s">
        <v>5318</v>
      </c>
      <c r="H873" s="216" t="s">
        <v>3310</v>
      </c>
      <c r="I873" s="216" t="s">
        <v>2623</v>
      </c>
      <c r="J873" s="219">
        <v>11.243832663992347</v>
      </c>
      <c r="K873" s="219">
        <v>9.3477641426997469</v>
      </c>
      <c r="L873" s="219">
        <v>1.6753135078617356</v>
      </c>
      <c r="M873" s="219">
        <v>14.705787334672966</v>
      </c>
      <c r="N873" s="219">
        <v>19.544282681784107</v>
      </c>
      <c r="O873" s="219">
        <v>26.126211562525636</v>
      </c>
      <c r="P873" s="219">
        <v>-13.630066310123716</v>
      </c>
      <c r="Q873" s="219">
        <v>-61.578415597051269</v>
      </c>
      <c r="R873" s="219">
        <v>-27.169258787106195</v>
      </c>
      <c r="S873" s="217">
        <v>-50.798185173879226</v>
      </c>
      <c r="T873" s="218">
        <v>-36.868701782773982</v>
      </c>
      <c r="U873" s="218">
        <v>-22.634125569669251</v>
      </c>
      <c r="V873" s="218">
        <v>-19.979525361103228</v>
      </c>
      <c r="W873" s="218">
        <v>-16.042763803956912</v>
      </c>
      <c r="X873" s="218">
        <v>-11.289429782928536</v>
      </c>
      <c r="Y873" s="219" t="s">
        <v>2624</v>
      </c>
      <c r="Z873" s="219" t="s">
        <v>2624</v>
      </c>
      <c r="AA873" s="219" t="s">
        <v>2624</v>
      </c>
      <c r="AB873" s="219" t="s">
        <v>2624</v>
      </c>
      <c r="AC873" s="219" t="s">
        <v>2624</v>
      </c>
      <c r="AD873" s="219" t="s">
        <v>2624</v>
      </c>
      <c r="AE873" s="219" t="s">
        <v>2624</v>
      </c>
      <c r="AF873" s="219" t="s">
        <v>2624</v>
      </c>
      <c r="AG873" s="219" t="s">
        <v>2624</v>
      </c>
      <c r="AH873" s="219" t="s">
        <v>2624</v>
      </c>
      <c r="AI873" s="219" t="s">
        <v>2624</v>
      </c>
      <c r="AJ873" s="219" t="s">
        <v>2624</v>
      </c>
      <c r="AK873" s="219" t="s">
        <v>2624</v>
      </c>
      <c r="AL873" s="219" t="s">
        <v>2624</v>
      </c>
      <c r="AM873" s="219" t="s">
        <v>2624</v>
      </c>
      <c r="AN873" s="219" t="s">
        <v>2624</v>
      </c>
      <c r="AO873" s="219" t="s">
        <v>2624</v>
      </c>
      <c r="AP873" s="219" t="s">
        <v>2624</v>
      </c>
      <c r="AQ873" s="219" t="s">
        <v>2624</v>
      </c>
      <c r="AR873" s="219" t="s">
        <v>2624</v>
      </c>
      <c r="AS873" s="219" t="s">
        <v>2624</v>
      </c>
      <c r="AT873" s="219" t="s">
        <v>2624</v>
      </c>
      <c r="AU873" s="219" t="s">
        <v>2624</v>
      </c>
    </row>
    <row r="874" spans="2:47" ht="31.5" hidden="1">
      <c r="B874" s="220" t="s">
        <v>5321</v>
      </c>
      <c r="C874" s="221" t="s">
        <v>5322</v>
      </c>
      <c r="D874" s="221" t="s">
        <v>2619</v>
      </c>
      <c r="E874" s="221" t="s">
        <v>2619</v>
      </c>
      <c r="F874" s="221" t="s">
        <v>5323</v>
      </c>
      <c r="G874" s="221" t="s">
        <v>5324</v>
      </c>
      <c r="H874" s="221" t="s">
        <v>2619</v>
      </c>
      <c r="I874" s="221" t="s">
        <v>2623</v>
      </c>
      <c r="J874" s="223">
        <v>98.063000000000002</v>
      </c>
      <c r="K874" s="223">
        <v>98.305999999999997</v>
      </c>
      <c r="L874" s="223">
        <v>98.784999999999997</v>
      </c>
      <c r="M874" s="223">
        <v>97.718000000000004</v>
      </c>
      <c r="N874" s="223">
        <v>98.088999999999999</v>
      </c>
      <c r="O874" s="223" t="s">
        <v>2624</v>
      </c>
      <c r="P874" s="223" t="s">
        <v>2624</v>
      </c>
      <c r="Q874" s="223" t="s">
        <v>2624</v>
      </c>
      <c r="R874" s="223" t="s">
        <v>2624</v>
      </c>
      <c r="S874" s="223" t="s">
        <v>2624</v>
      </c>
      <c r="T874" s="223" t="s">
        <v>2624</v>
      </c>
      <c r="U874" s="223" t="s">
        <v>2624</v>
      </c>
      <c r="V874" s="223" t="s">
        <v>2624</v>
      </c>
      <c r="W874" s="223" t="s">
        <v>2624</v>
      </c>
      <c r="X874" s="223" t="s">
        <v>2624</v>
      </c>
      <c r="Y874" s="223" t="s">
        <v>2624</v>
      </c>
      <c r="Z874" s="223" t="s">
        <v>2624</v>
      </c>
      <c r="AA874" s="223" t="s">
        <v>2624</v>
      </c>
      <c r="AB874" s="223" t="s">
        <v>2624</v>
      </c>
      <c r="AC874" s="223" t="s">
        <v>2624</v>
      </c>
      <c r="AD874" s="223" t="s">
        <v>2624</v>
      </c>
      <c r="AE874" s="223" t="s">
        <v>2624</v>
      </c>
      <c r="AF874" s="223" t="s">
        <v>2624</v>
      </c>
      <c r="AG874" s="223" t="s">
        <v>2624</v>
      </c>
      <c r="AH874" s="223" t="s">
        <v>2624</v>
      </c>
      <c r="AI874" s="223" t="s">
        <v>2624</v>
      </c>
      <c r="AJ874" s="223" t="s">
        <v>2624</v>
      </c>
      <c r="AK874" s="223" t="s">
        <v>2624</v>
      </c>
      <c r="AL874" s="223" t="s">
        <v>2624</v>
      </c>
      <c r="AM874" s="223" t="s">
        <v>2624</v>
      </c>
      <c r="AN874" s="223" t="s">
        <v>2624</v>
      </c>
      <c r="AO874" s="223" t="s">
        <v>2624</v>
      </c>
      <c r="AP874" s="223" t="s">
        <v>2624</v>
      </c>
      <c r="AQ874" s="223" t="s">
        <v>2624</v>
      </c>
      <c r="AR874" s="223" t="s">
        <v>2624</v>
      </c>
      <c r="AS874" s="223" t="s">
        <v>2624</v>
      </c>
      <c r="AT874" s="223" t="s">
        <v>2624</v>
      </c>
      <c r="AU874" s="223" t="s">
        <v>2624</v>
      </c>
    </row>
    <row r="875" spans="2:47" ht="147" hidden="1">
      <c r="B875" s="215" t="s">
        <v>5325</v>
      </c>
      <c r="C875" s="216" t="s">
        <v>5326</v>
      </c>
      <c r="D875" s="216" t="s">
        <v>2834</v>
      </c>
      <c r="E875" s="216" t="s">
        <v>2784</v>
      </c>
      <c r="F875" s="216" t="s">
        <v>2869</v>
      </c>
      <c r="G875" s="216" t="s">
        <v>5327</v>
      </c>
      <c r="H875" s="216" t="s">
        <v>2871</v>
      </c>
      <c r="I875" s="216" t="s">
        <v>2623</v>
      </c>
      <c r="J875" s="217">
        <v>0</v>
      </c>
      <c r="K875" s="217">
        <v>0</v>
      </c>
      <c r="L875" s="217">
        <v>0</v>
      </c>
      <c r="M875" s="217">
        <v>0</v>
      </c>
      <c r="N875" s="217">
        <v>0</v>
      </c>
      <c r="O875" s="217">
        <v>0</v>
      </c>
      <c r="P875" s="217">
        <v>0</v>
      </c>
      <c r="Q875" s="217">
        <v>0</v>
      </c>
      <c r="R875" s="217">
        <v>0</v>
      </c>
      <c r="S875" s="217">
        <v>0</v>
      </c>
      <c r="T875" s="218">
        <v>0</v>
      </c>
      <c r="U875" s="218">
        <v>0</v>
      </c>
      <c r="V875" s="218">
        <v>0</v>
      </c>
      <c r="W875" s="218">
        <v>0</v>
      </c>
      <c r="X875" s="218">
        <v>0</v>
      </c>
      <c r="Y875" s="219" t="s">
        <v>2624</v>
      </c>
      <c r="Z875" s="219" t="s">
        <v>2624</v>
      </c>
      <c r="AA875" s="219" t="s">
        <v>2624</v>
      </c>
      <c r="AB875" s="219" t="s">
        <v>2624</v>
      </c>
      <c r="AC875" s="219" t="s">
        <v>2624</v>
      </c>
      <c r="AD875" s="219" t="s">
        <v>2624</v>
      </c>
      <c r="AE875" s="219" t="s">
        <v>2624</v>
      </c>
      <c r="AF875" s="219" t="s">
        <v>2624</v>
      </c>
      <c r="AG875" s="219" t="s">
        <v>2624</v>
      </c>
      <c r="AH875" s="219" t="s">
        <v>2624</v>
      </c>
      <c r="AI875" s="219" t="s">
        <v>2624</v>
      </c>
      <c r="AJ875" s="219" t="s">
        <v>2624</v>
      </c>
      <c r="AK875" s="219" t="s">
        <v>2624</v>
      </c>
      <c r="AL875" s="219" t="s">
        <v>2624</v>
      </c>
      <c r="AM875" s="219" t="s">
        <v>2624</v>
      </c>
      <c r="AN875" s="219" t="s">
        <v>2624</v>
      </c>
      <c r="AO875" s="219" t="s">
        <v>2624</v>
      </c>
      <c r="AP875" s="219" t="s">
        <v>2624</v>
      </c>
      <c r="AQ875" s="219" t="s">
        <v>2624</v>
      </c>
      <c r="AR875" s="219" t="s">
        <v>2624</v>
      </c>
      <c r="AS875" s="219" t="s">
        <v>2624</v>
      </c>
      <c r="AT875" s="219" t="s">
        <v>2624</v>
      </c>
      <c r="AU875" s="219" t="s">
        <v>2624</v>
      </c>
    </row>
    <row r="876" spans="2:47" ht="147" hidden="1">
      <c r="B876" s="220" t="s">
        <v>5328</v>
      </c>
      <c r="C876" s="221" t="s">
        <v>5329</v>
      </c>
      <c r="D876" s="221" t="s">
        <v>2834</v>
      </c>
      <c r="E876" s="221" t="s">
        <v>2784</v>
      </c>
      <c r="F876" s="221" t="s">
        <v>2869</v>
      </c>
      <c r="G876" s="221" t="s">
        <v>5330</v>
      </c>
      <c r="H876" s="221" t="s">
        <v>2871</v>
      </c>
      <c r="I876" s="221" t="s">
        <v>2623</v>
      </c>
      <c r="J876" s="222">
        <v>0</v>
      </c>
      <c r="K876" s="222">
        <v>0</v>
      </c>
      <c r="L876" s="222">
        <v>0</v>
      </c>
      <c r="M876" s="222">
        <v>0</v>
      </c>
      <c r="N876" s="222">
        <v>0</v>
      </c>
      <c r="O876" s="222">
        <v>0</v>
      </c>
      <c r="P876" s="222">
        <v>0</v>
      </c>
      <c r="Q876" s="222">
        <v>0</v>
      </c>
      <c r="R876" s="222">
        <v>0</v>
      </c>
      <c r="S876" s="222">
        <v>0</v>
      </c>
      <c r="T876" s="218">
        <v>0</v>
      </c>
      <c r="U876" s="218">
        <v>0</v>
      </c>
      <c r="V876" s="218">
        <v>0</v>
      </c>
      <c r="W876" s="218">
        <v>0</v>
      </c>
      <c r="X876" s="218">
        <v>0</v>
      </c>
      <c r="Y876" s="223" t="s">
        <v>2624</v>
      </c>
      <c r="Z876" s="223" t="s">
        <v>2624</v>
      </c>
      <c r="AA876" s="223" t="s">
        <v>2624</v>
      </c>
      <c r="AB876" s="223" t="s">
        <v>2624</v>
      </c>
      <c r="AC876" s="223" t="s">
        <v>2624</v>
      </c>
      <c r="AD876" s="223" t="s">
        <v>2624</v>
      </c>
      <c r="AE876" s="223" t="s">
        <v>2624</v>
      </c>
      <c r="AF876" s="223" t="s">
        <v>2624</v>
      </c>
      <c r="AG876" s="223" t="s">
        <v>2624</v>
      </c>
      <c r="AH876" s="223" t="s">
        <v>2624</v>
      </c>
      <c r="AI876" s="223" t="s">
        <v>2624</v>
      </c>
      <c r="AJ876" s="223" t="s">
        <v>2624</v>
      </c>
      <c r="AK876" s="223" t="s">
        <v>2624</v>
      </c>
      <c r="AL876" s="223" t="s">
        <v>2624</v>
      </c>
      <c r="AM876" s="223" t="s">
        <v>2624</v>
      </c>
      <c r="AN876" s="223" t="s">
        <v>2624</v>
      </c>
      <c r="AO876" s="223" t="s">
        <v>2624</v>
      </c>
      <c r="AP876" s="223" t="s">
        <v>2624</v>
      </c>
      <c r="AQ876" s="223" t="s">
        <v>2624</v>
      </c>
      <c r="AR876" s="223" t="s">
        <v>2624</v>
      </c>
      <c r="AS876" s="223" t="s">
        <v>2624</v>
      </c>
      <c r="AT876" s="223" t="s">
        <v>2624</v>
      </c>
      <c r="AU876" s="223" t="s">
        <v>2624</v>
      </c>
    </row>
    <row r="877" spans="2:47" ht="147" hidden="1">
      <c r="B877" s="215" t="s">
        <v>5331</v>
      </c>
      <c r="C877" s="216" t="s">
        <v>5332</v>
      </c>
      <c r="D877" s="216" t="s">
        <v>2834</v>
      </c>
      <c r="E877" s="216" t="s">
        <v>2784</v>
      </c>
      <c r="F877" s="216" t="s">
        <v>2869</v>
      </c>
      <c r="G877" s="216" t="s">
        <v>5333</v>
      </c>
      <c r="H877" s="216" t="s">
        <v>2871</v>
      </c>
      <c r="I877" s="216" t="s">
        <v>2623</v>
      </c>
      <c r="J877" s="217">
        <v>0</v>
      </c>
      <c r="K877" s="217">
        <v>0</v>
      </c>
      <c r="L877" s="217">
        <v>0</v>
      </c>
      <c r="M877" s="217">
        <v>0</v>
      </c>
      <c r="N877" s="217">
        <v>0</v>
      </c>
      <c r="O877" s="217">
        <v>0</v>
      </c>
      <c r="P877" s="217">
        <v>0</v>
      </c>
      <c r="Q877" s="217">
        <v>0</v>
      </c>
      <c r="R877" s="217">
        <v>0</v>
      </c>
      <c r="S877" s="217">
        <v>0</v>
      </c>
      <c r="T877" s="218">
        <v>0</v>
      </c>
      <c r="U877" s="218">
        <v>0</v>
      </c>
      <c r="V877" s="218">
        <v>0</v>
      </c>
      <c r="W877" s="218">
        <v>0</v>
      </c>
      <c r="X877" s="218">
        <v>0</v>
      </c>
      <c r="Y877" s="219" t="s">
        <v>2624</v>
      </c>
      <c r="Z877" s="219" t="s">
        <v>2624</v>
      </c>
      <c r="AA877" s="219" t="s">
        <v>2624</v>
      </c>
      <c r="AB877" s="219" t="s">
        <v>2624</v>
      </c>
      <c r="AC877" s="219" t="s">
        <v>2624</v>
      </c>
      <c r="AD877" s="219" t="s">
        <v>2624</v>
      </c>
      <c r="AE877" s="219" t="s">
        <v>2624</v>
      </c>
      <c r="AF877" s="219" t="s">
        <v>2624</v>
      </c>
      <c r="AG877" s="219" t="s">
        <v>2624</v>
      </c>
      <c r="AH877" s="219" t="s">
        <v>2624</v>
      </c>
      <c r="AI877" s="219" t="s">
        <v>2624</v>
      </c>
      <c r="AJ877" s="219" t="s">
        <v>2624</v>
      </c>
      <c r="AK877" s="219" t="s">
        <v>2624</v>
      </c>
      <c r="AL877" s="219" t="s">
        <v>2624</v>
      </c>
      <c r="AM877" s="219" t="s">
        <v>2624</v>
      </c>
      <c r="AN877" s="219" t="s">
        <v>2624</v>
      </c>
      <c r="AO877" s="219" t="s">
        <v>2624</v>
      </c>
      <c r="AP877" s="219" t="s">
        <v>2624</v>
      </c>
      <c r="AQ877" s="219" t="s">
        <v>2624</v>
      </c>
      <c r="AR877" s="219" t="s">
        <v>2624</v>
      </c>
      <c r="AS877" s="219" t="s">
        <v>2624</v>
      </c>
      <c r="AT877" s="219" t="s">
        <v>2624</v>
      </c>
      <c r="AU877" s="219" t="s">
        <v>2624</v>
      </c>
    </row>
    <row r="878" spans="2:47" ht="63" hidden="1">
      <c r="B878" s="220" t="s">
        <v>5334</v>
      </c>
      <c r="C878" s="221" t="s">
        <v>5335</v>
      </c>
      <c r="D878" s="221" t="s">
        <v>2834</v>
      </c>
      <c r="E878" s="221" t="s">
        <v>2784</v>
      </c>
      <c r="F878" s="221" t="s">
        <v>4525</v>
      </c>
      <c r="G878" s="221" t="s">
        <v>5336</v>
      </c>
      <c r="H878" s="221" t="s">
        <v>2619</v>
      </c>
      <c r="I878" s="221" t="s">
        <v>2623</v>
      </c>
      <c r="J878" s="222">
        <v>-9.1075999999999997</v>
      </c>
      <c r="K878" s="222">
        <v>-11.588900000000001</v>
      </c>
      <c r="L878" s="222">
        <v>-35.255699999999997</v>
      </c>
      <c r="M878" s="222">
        <v>-30.281300000000002</v>
      </c>
      <c r="N878" s="222">
        <v>-25.740200000000002</v>
      </c>
      <c r="O878" s="222">
        <v>-26.9772</v>
      </c>
      <c r="P878" s="222">
        <v>-31.810900000000004</v>
      </c>
      <c r="Q878" s="222">
        <v>-32.190200000000004</v>
      </c>
      <c r="R878" s="222">
        <v>-52.567699999999995</v>
      </c>
      <c r="S878" s="222">
        <v>-58.440100000000001</v>
      </c>
      <c r="T878" s="218">
        <v>-52.1295</v>
      </c>
      <c r="U878" s="218">
        <v>-49.327599999999997</v>
      </c>
      <c r="V878" s="218">
        <v>-45.417999999999999</v>
      </c>
      <c r="W878" s="218">
        <v>-41.597900000000003</v>
      </c>
      <c r="X878" s="218">
        <v>-38.597300000000004</v>
      </c>
      <c r="Y878" s="223" t="s">
        <v>2624</v>
      </c>
      <c r="Z878" s="223" t="s">
        <v>2624</v>
      </c>
      <c r="AA878" s="223" t="s">
        <v>2624</v>
      </c>
      <c r="AB878" s="223" t="s">
        <v>2624</v>
      </c>
      <c r="AC878" s="223" t="s">
        <v>2624</v>
      </c>
      <c r="AD878" s="223" t="s">
        <v>2624</v>
      </c>
      <c r="AE878" s="223" t="s">
        <v>2624</v>
      </c>
      <c r="AF878" s="223" t="s">
        <v>2624</v>
      </c>
      <c r="AG878" s="223" t="s">
        <v>2624</v>
      </c>
      <c r="AH878" s="223" t="s">
        <v>2624</v>
      </c>
      <c r="AI878" s="223" t="s">
        <v>2624</v>
      </c>
      <c r="AJ878" s="223" t="s">
        <v>2624</v>
      </c>
      <c r="AK878" s="223" t="s">
        <v>2624</v>
      </c>
      <c r="AL878" s="223" t="s">
        <v>2624</v>
      </c>
      <c r="AM878" s="223" t="s">
        <v>2624</v>
      </c>
      <c r="AN878" s="223" t="s">
        <v>2624</v>
      </c>
      <c r="AO878" s="223" t="s">
        <v>2624</v>
      </c>
      <c r="AP878" s="223" t="s">
        <v>2624</v>
      </c>
      <c r="AQ878" s="223" t="s">
        <v>2624</v>
      </c>
      <c r="AR878" s="223" t="s">
        <v>2624</v>
      </c>
      <c r="AS878" s="223" t="s">
        <v>2624</v>
      </c>
      <c r="AT878" s="223" t="s">
        <v>2624</v>
      </c>
      <c r="AU878" s="223" t="s">
        <v>2624</v>
      </c>
    </row>
    <row r="879" spans="2:47" ht="31.5" hidden="1">
      <c r="B879" s="215" t="s">
        <v>5337</v>
      </c>
      <c r="C879" s="216" t="s">
        <v>5338</v>
      </c>
      <c r="D879" s="216" t="s">
        <v>2619</v>
      </c>
      <c r="E879" s="216" t="s">
        <v>2619</v>
      </c>
      <c r="F879" s="216" t="s">
        <v>2895</v>
      </c>
      <c r="G879" s="216" t="s">
        <v>5339</v>
      </c>
      <c r="H879" s="216" t="s">
        <v>2619</v>
      </c>
      <c r="I879" s="216" t="s">
        <v>2623</v>
      </c>
      <c r="J879" s="219">
        <v>50.506</v>
      </c>
      <c r="K879" s="219">
        <v>49.936</v>
      </c>
      <c r="L879" s="219">
        <v>48.540999999999997</v>
      </c>
      <c r="M879" s="219">
        <v>47.956000000000003</v>
      </c>
      <c r="N879" s="219">
        <v>47.545000000000002</v>
      </c>
      <c r="O879" s="219">
        <v>48.023000000000003</v>
      </c>
      <c r="P879" s="219">
        <v>48.633000000000003</v>
      </c>
      <c r="Q879" s="219">
        <v>46.390999999999998</v>
      </c>
      <c r="R879" s="219">
        <v>46.136000000000003</v>
      </c>
      <c r="S879" s="217">
        <v>48.4</v>
      </c>
      <c r="T879" s="218">
        <v>48.8</v>
      </c>
      <c r="U879" s="218">
        <v>49.2</v>
      </c>
      <c r="V879" s="218">
        <v>49.4</v>
      </c>
      <c r="W879" s="218">
        <v>49.4</v>
      </c>
      <c r="X879" s="218">
        <v>49.5</v>
      </c>
      <c r="Y879" s="218">
        <v>49.4</v>
      </c>
      <c r="Z879" s="218">
        <v>49.4</v>
      </c>
      <c r="AA879" s="218">
        <v>49.5</v>
      </c>
      <c r="AB879" s="218">
        <v>49.6</v>
      </c>
      <c r="AC879" s="218">
        <v>49.8</v>
      </c>
      <c r="AD879" s="218">
        <v>49.8</v>
      </c>
      <c r="AE879" s="218">
        <v>49.9</v>
      </c>
      <c r="AF879" s="218">
        <v>49.8</v>
      </c>
      <c r="AG879" s="218">
        <v>49.6</v>
      </c>
      <c r="AH879" s="218">
        <v>49.3</v>
      </c>
      <c r="AI879" s="218">
        <v>48.9</v>
      </c>
      <c r="AJ879" s="218">
        <v>48.5</v>
      </c>
      <c r="AK879" s="218">
        <v>47.9</v>
      </c>
      <c r="AL879" s="218">
        <v>47.3</v>
      </c>
      <c r="AM879" s="218">
        <v>46.6</v>
      </c>
      <c r="AN879" s="218">
        <v>46</v>
      </c>
      <c r="AO879" s="218">
        <v>45.4</v>
      </c>
      <c r="AP879" s="218">
        <v>44.8</v>
      </c>
      <c r="AQ879" s="218">
        <v>44.4</v>
      </c>
      <c r="AR879" s="218">
        <v>44.1</v>
      </c>
      <c r="AS879" s="218">
        <v>44</v>
      </c>
      <c r="AT879" s="218">
        <v>44.1</v>
      </c>
      <c r="AU879" s="218">
        <v>44.5</v>
      </c>
    </row>
    <row r="880" spans="2:47" ht="31.5" hidden="1">
      <c r="B880" s="220" t="s">
        <v>5340</v>
      </c>
      <c r="C880" s="221" t="s">
        <v>5341</v>
      </c>
      <c r="D880" s="221" t="s">
        <v>2619</v>
      </c>
      <c r="E880" s="221" t="s">
        <v>2619</v>
      </c>
      <c r="F880" s="221" t="s">
        <v>2895</v>
      </c>
      <c r="G880" s="221" t="s">
        <v>5342</v>
      </c>
      <c r="H880" s="221" t="s">
        <v>2619</v>
      </c>
      <c r="I880" s="221" t="s">
        <v>2623</v>
      </c>
      <c r="J880" s="223">
        <v>1.736</v>
      </c>
      <c r="K880" s="223">
        <v>1.994</v>
      </c>
      <c r="L880" s="223">
        <v>2.21</v>
      </c>
      <c r="M880" s="223">
        <v>2.5920000000000001</v>
      </c>
      <c r="N880" s="223">
        <v>2.7749999999999999</v>
      </c>
      <c r="O880" s="223">
        <v>3.18</v>
      </c>
      <c r="P880" s="223">
        <v>2.113</v>
      </c>
      <c r="Q880" s="223">
        <v>-4.8230000000000004</v>
      </c>
      <c r="R880" s="223">
        <v>3.702</v>
      </c>
      <c r="S880" s="222">
        <v>4.3</v>
      </c>
      <c r="T880" s="218">
        <v>2</v>
      </c>
      <c r="U880" s="218">
        <v>2.4</v>
      </c>
      <c r="V880" s="218">
        <v>2.7</v>
      </c>
      <c r="W880" s="218">
        <v>2.4</v>
      </c>
      <c r="X880" s="218">
        <v>2.6</v>
      </c>
      <c r="Y880" s="218">
        <v>2.4</v>
      </c>
      <c r="Z880" s="218">
        <v>2.6</v>
      </c>
      <c r="AA880" s="218">
        <v>2.6</v>
      </c>
      <c r="AB880" s="218">
        <v>2.6</v>
      </c>
      <c r="AC880" s="218">
        <v>2.5</v>
      </c>
      <c r="AD880" s="218">
        <v>2.2999999999999998</v>
      </c>
      <c r="AE880" s="218">
        <v>2.1</v>
      </c>
      <c r="AF880" s="218">
        <v>1.9</v>
      </c>
      <c r="AG880" s="218">
        <v>1.6</v>
      </c>
      <c r="AH880" s="218">
        <v>1.4</v>
      </c>
      <c r="AI880" s="218">
        <v>1.1000000000000001</v>
      </c>
      <c r="AJ880" s="218">
        <v>0.9</v>
      </c>
      <c r="AK880" s="218">
        <v>0.7</v>
      </c>
      <c r="AL880" s="218">
        <v>0.5</v>
      </c>
      <c r="AM880" s="218">
        <v>0.4</v>
      </c>
      <c r="AN880" s="218">
        <v>0.3</v>
      </c>
      <c r="AO880" s="218">
        <v>0.3</v>
      </c>
      <c r="AP880" s="218">
        <v>0.4</v>
      </c>
      <c r="AQ880" s="218">
        <v>0.6</v>
      </c>
      <c r="AR880" s="218">
        <v>0.8</v>
      </c>
      <c r="AS880" s="218">
        <v>1.2</v>
      </c>
      <c r="AT880" s="218">
        <v>1.7</v>
      </c>
      <c r="AU880" s="218">
        <v>2.2000000000000002</v>
      </c>
    </row>
    <row r="881" spans="1:47" ht="31.5" hidden="1">
      <c r="B881" s="215" t="s">
        <v>5343</v>
      </c>
      <c r="C881" s="216" t="s">
        <v>5344</v>
      </c>
      <c r="D881" s="216" t="s">
        <v>2619</v>
      </c>
      <c r="E881" s="216" t="s">
        <v>2619</v>
      </c>
      <c r="F881" s="216" t="s">
        <v>2776</v>
      </c>
      <c r="G881" s="216" t="s">
        <v>5345</v>
      </c>
      <c r="H881" s="216" t="s">
        <v>2619</v>
      </c>
      <c r="I881" s="216" t="s">
        <v>2623</v>
      </c>
      <c r="J881" s="219">
        <v>0.91500000000000004</v>
      </c>
      <c r="K881" s="219">
        <v>0.95</v>
      </c>
      <c r="L881" s="219">
        <v>0.89</v>
      </c>
      <c r="M881" s="219">
        <v>1.1060000000000001</v>
      </c>
      <c r="N881" s="219">
        <v>1.7270000000000001</v>
      </c>
      <c r="O881" s="219">
        <v>1.224</v>
      </c>
      <c r="P881" s="219">
        <v>0.54800000000000004</v>
      </c>
      <c r="Q881" s="219">
        <v>1.069</v>
      </c>
      <c r="R881" s="219">
        <v>2.37</v>
      </c>
      <c r="S881" s="217">
        <v>5.0999999999999996</v>
      </c>
      <c r="T881" s="218">
        <v>2.1</v>
      </c>
      <c r="U881" s="218">
        <v>0.7</v>
      </c>
      <c r="V881" s="218">
        <v>0.6</v>
      </c>
      <c r="W881" s="218">
        <v>1</v>
      </c>
      <c r="X881" s="218">
        <v>1.3</v>
      </c>
      <c r="Y881" s="218">
        <v>2</v>
      </c>
      <c r="Z881" s="218">
        <v>2</v>
      </c>
      <c r="AA881" s="218">
        <v>2</v>
      </c>
      <c r="AB881" s="218">
        <v>2</v>
      </c>
      <c r="AC881" s="218">
        <v>2</v>
      </c>
      <c r="AD881" s="218">
        <v>2.1</v>
      </c>
      <c r="AE881" s="218">
        <v>1.9</v>
      </c>
      <c r="AF881" s="218">
        <v>1.8</v>
      </c>
      <c r="AG881" s="218">
        <v>2</v>
      </c>
      <c r="AH881" s="218">
        <v>2</v>
      </c>
      <c r="AI881" s="218">
        <v>2</v>
      </c>
      <c r="AJ881" s="218">
        <v>1.9</v>
      </c>
      <c r="AK881" s="218">
        <v>1.8</v>
      </c>
      <c r="AL881" s="218">
        <v>1.8</v>
      </c>
      <c r="AM881" s="218">
        <v>1.8</v>
      </c>
      <c r="AN881" s="218">
        <v>1.8</v>
      </c>
      <c r="AO881" s="218">
        <v>1.8</v>
      </c>
      <c r="AP881" s="218">
        <v>1.8</v>
      </c>
      <c r="AQ881" s="218">
        <v>1.8</v>
      </c>
      <c r="AR881" s="218">
        <v>1.8</v>
      </c>
      <c r="AS881" s="218">
        <v>1.8</v>
      </c>
      <c r="AT881" s="218">
        <v>1.8</v>
      </c>
      <c r="AU881" s="218">
        <v>1.8</v>
      </c>
    </row>
    <row r="882" spans="1:47" ht="31.5" hidden="1">
      <c r="B882" s="220" t="s">
        <v>5346</v>
      </c>
      <c r="C882" s="221" t="s">
        <v>5347</v>
      </c>
      <c r="D882" s="221" t="s">
        <v>2619</v>
      </c>
      <c r="E882" s="221" t="s">
        <v>2619</v>
      </c>
      <c r="F882" s="221" t="s">
        <v>2776</v>
      </c>
      <c r="G882" s="221" t="s">
        <v>5348</v>
      </c>
      <c r="H882" s="221" t="s">
        <v>2619</v>
      </c>
      <c r="I882" s="221" t="s">
        <v>2623</v>
      </c>
      <c r="J882" s="223">
        <v>106.73099999999999</v>
      </c>
      <c r="K882" s="223">
        <v>107.744</v>
      </c>
      <c r="L882" s="223">
        <v>108.703</v>
      </c>
      <c r="M882" s="223">
        <v>109.905</v>
      </c>
      <c r="N882" s="223">
        <v>111.804</v>
      </c>
      <c r="O882" s="223">
        <v>113.173</v>
      </c>
      <c r="P882" s="223">
        <v>113.79300000000001</v>
      </c>
      <c r="Q882" s="223">
        <v>115.009</v>
      </c>
      <c r="R882" s="223">
        <v>117.735</v>
      </c>
      <c r="S882" s="222">
        <v>123.7</v>
      </c>
      <c r="T882" s="218">
        <v>126.3</v>
      </c>
      <c r="U882" s="218">
        <v>127.2</v>
      </c>
      <c r="V882" s="218">
        <v>128</v>
      </c>
      <c r="W882" s="218">
        <v>129.30000000000001</v>
      </c>
      <c r="X882" s="218">
        <v>131</v>
      </c>
      <c r="Y882" s="218">
        <v>133.6</v>
      </c>
      <c r="Z882" s="218">
        <v>136.19999999999999</v>
      </c>
      <c r="AA882" s="218">
        <v>138.9</v>
      </c>
      <c r="AB882" s="218">
        <v>141.69999999999999</v>
      </c>
      <c r="AC882" s="218">
        <v>144.6</v>
      </c>
      <c r="AD882" s="218">
        <v>147.6</v>
      </c>
      <c r="AE882" s="218">
        <v>150.4</v>
      </c>
      <c r="AF882" s="218">
        <v>153.1</v>
      </c>
      <c r="AG882" s="218">
        <v>156.1</v>
      </c>
      <c r="AH882" s="218">
        <v>159.19999999999999</v>
      </c>
      <c r="AI882" s="218">
        <v>162.30000000000001</v>
      </c>
      <c r="AJ882" s="218">
        <v>165.5</v>
      </c>
      <c r="AK882" s="218">
        <v>168.4</v>
      </c>
      <c r="AL882" s="218">
        <v>171.3</v>
      </c>
      <c r="AM882" s="218">
        <v>174.3</v>
      </c>
      <c r="AN882" s="218">
        <v>177.5</v>
      </c>
      <c r="AO882" s="218">
        <v>180.6</v>
      </c>
      <c r="AP882" s="218">
        <v>183.8</v>
      </c>
      <c r="AQ882" s="218">
        <v>187.1</v>
      </c>
      <c r="AR882" s="218">
        <v>190.5</v>
      </c>
      <c r="AS882" s="218">
        <v>193.9</v>
      </c>
      <c r="AT882" s="218">
        <v>197.5</v>
      </c>
      <c r="AU882" s="218">
        <v>201</v>
      </c>
    </row>
    <row r="883" spans="1:47" ht="136.5" hidden="1">
      <c r="B883" s="215" t="s">
        <v>5349</v>
      </c>
      <c r="C883" s="216" t="s">
        <v>5350</v>
      </c>
      <c r="D883" s="216" t="s">
        <v>2834</v>
      </c>
      <c r="E883" s="216" t="s">
        <v>2619</v>
      </c>
      <c r="F883" s="216" t="s">
        <v>5351</v>
      </c>
      <c r="G883" s="216" t="s">
        <v>5352</v>
      </c>
      <c r="H883" s="216" t="s">
        <v>2619</v>
      </c>
      <c r="I883" s="216" t="s">
        <v>2623</v>
      </c>
      <c r="J883" s="219">
        <v>13817.9</v>
      </c>
      <c r="K883" s="219">
        <v>14662.2</v>
      </c>
      <c r="L883" s="219">
        <v>13954.9</v>
      </c>
      <c r="M883" s="219">
        <v>14016.4</v>
      </c>
      <c r="N883" s="219">
        <v>14981</v>
      </c>
      <c r="O883" s="219">
        <v>16033.9</v>
      </c>
      <c r="P883" s="219">
        <v>15503.3</v>
      </c>
      <c r="Q883" s="219">
        <v>14713.4</v>
      </c>
      <c r="R883" s="219">
        <v>16120</v>
      </c>
      <c r="S883" s="217">
        <v>15690</v>
      </c>
      <c r="T883" s="218">
        <v>16910</v>
      </c>
      <c r="U883" s="218">
        <v>18290</v>
      </c>
      <c r="V883" s="218">
        <v>19800</v>
      </c>
      <c r="W883" s="218">
        <v>20780</v>
      </c>
      <c r="X883" s="218">
        <v>21460</v>
      </c>
      <c r="Y883" s="218">
        <v>22800</v>
      </c>
      <c r="Z883" s="218">
        <v>24350</v>
      </c>
      <c r="AA883" s="218">
        <v>26090</v>
      </c>
      <c r="AB883" s="218">
        <v>28020</v>
      </c>
      <c r="AC883" s="218">
        <v>30100</v>
      </c>
      <c r="AD883" s="218">
        <v>32300</v>
      </c>
      <c r="AE883" s="218">
        <v>34560</v>
      </c>
      <c r="AF883" s="218">
        <v>36850</v>
      </c>
      <c r="AG883" s="218">
        <v>39200</v>
      </c>
      <c r="AH883" s="218">
        <v>41570</v>
      </c>
      <c r="AI883" s="218">
        <v>43920</v>
      </c>
      <c r="AJ883" s="218">
        <v>46240</v>
      </c>
      <c r="AK883" s="218">
        <v>48440</v>
      </c>
      <c r="AL883" s="218">
        <v>50600</v>
      </c>
      <c r="AM883" s="218">
        <v>52770</v>
      </c>
      <c r="AN883" s="218">
        <v>54990</v>
      </c>
      <c r="AO883" s="218">
        <v>57310</v>
      </c>
      <c r="AP883" s="218">
        <v>59850</v>
      </c>
      <c r="AQ883" s="218">
        <v>62730</v>
      </c>
      <c r="AR883" s="218">
        <v>66120</v>
      </c>
      <c r="AS883" s="218">
        <v>70240</v>
      </c>
      <c r="AT883" s="218">
        <v>75380</v>
      </c>
      <c r="AU883" s="218">
        <v>81900</v>
      </c>
    </row>
    <row r="884" spans="1:47" ht="31.5" hidden="1">
      <c r="B884" s="220" t="s">
        <v>5353</v>
      </c>
      <c r="C884" s="221" t="s">
        <v>5354</v>
      </c>
      <c r="D884" s="221" t="s">
        <v>2619</v>
      </c>
      <c r="E884" s="221" t="s">
        <v>2619</v>
      </c>
      <c r="F884" s="221" t="s">
        <v>2895</v>
      </c>
      <c r="G884" s="221" t="s">
        <v>5355</v>
      </c>
      <c r="H884" s="221" t="s">
        <v>2619</v>
      </c>
      <c r="I884" s="221" t="s">
        <v>2623</v>
      </c>
      <c r="J884" s="223">
        <v>0.87</v>
      </c>
      <c r="K884" s="223">
        <v>0.98499999999999999</v>
      </c>
      <c r="L884" s="223">
        <v>1.079</v>
      </c>
      <c r="M884" s="223">
        <v>1.258</v>
      </c>
      <c r="N884" s="223">
        <v>1.3420000000000001</v>
      </c>
      <c r="O884" s="223">
        <v>1.5329999999999999</v>
      </c>
      <c r="P884" s="223">
        <v>1.0209999999999999</v>
      </c>
      <c r="Q884" s="223">
        <v>-2.327</v>
      </c>
      <c r="R884" s="223">
        <v>1.7130000000000001</v>
      </c>
      <c r="S884" s="222">
        <v>2</v>
      </c>
      <c r="T884" s="218">
        <v>0.9</v>
      </c>
      <c r="U884" s="218">
        <v>1.1000000000000001</v>
      </c>
      <c r="V884" s="218">
        <v>1.3</v>
      </c>
      <c r="W884" s="218">
        <v>1.1000000000000001</v>
      </c>
      <c r="X884" s="218">
        <v>1.2</v>
      </c>
      <c r="Y884" s="218">
        <v>1.1000000000000001</v>
      </c>
      <c r="Z884" s="218">
        <v>1.2</v>
      </c>
      <c r="AA884" s="218">
        <v>1.2</v>
      </c>
      <c r="AB884" s="218">
        <v>1.2</v>
      </c>
      <c r="AC884" s="218">
        <v>1.2</v>
      </c>
      <c r="AD884" s="218">
        <v>1.1000000000000001</v>
      </c>
      <c r="AE884" s="218">
        <v>1</v>
      </c>
      <c r="AF884" s="218">
        <v>0.9</v>
      </c>
      <c r="AG884" s="218">
        <v>0.8</v>
      </c>
      <c r="AH884" s="218">
        <v>0.6</v>
      </c>
      <c r="AI884" s="218">
        <v>0.5</v>
      </c>
      <c r="AJ884" s="218">
        <v>0.4</v>
      </c>
      <c r="AK884" s="218">
        <v>0.3</v>
      </c>
      <c r="AL884" s="218">
        <v>0.2</v>
      </c>
      <c r="AM884" s="218">
        <v>0.2</v>
      </c>
      <c r="AN884" s="218">
        <v>0.1</v>
      </c>
      <c r="AO884" s="218">
        <v>0.1</v>
      </c>
      <c r="AP884" s="218">
        <v>0.2</v>
      </c>
      <c r="AQ884" s="218">
        <v>0.2</v>
      </c>
      <c r="AR884" s="218">
        <v>0.4</v>
      </c>
      <c r="AS884" s="218">
        <v>0.5</v>
      </c>
      <c r="AT884" s="218">
        <v>0.7</v>
      </c>
      <c r="AU884" s="218">
        <v>0.9</v>
      </c>
    </row>
    <row r="885" spans="1:47" ht="147" hidden="1">
      <c r="B885" s="215" t="s">
        <v>5356</v>
      </c>
      <c r="C885" s="216" t="s">
        <v>5357</v>
      </c>
      <c r="D885" s="216" t="s">
        <v>2834</v>
      </c>
      <c r="E885" s="216" t="s">
        <v>2784</v>
      </c>
      <c r="F885" s="216" t="s">
        <v>4207</v>
      </c>
      <c r="G885" s="216" t="s">
        <v>5358</v>
      </c>
      <c r="H885" s="216" t="s">
        <v>2871</v>
      </c>
      <c r="I885" s="216" t="s">
        <v>2623</v>
      </c>
      <c r="J885" s="219">
        <v>204.36255</v>
      </c>
      <c r="K885" s="219">
        <v>201.11410000000001</v>
      </c>
      <c r="L885" s="219">
        <v>190.85320000000002</v>
      </c>
      <c r="M885" s="219">
        <v>177.68179999999998</v>
      </c>
      <c r="N885" s="219">
        <v>173.96679999999998</v>
      </c>
      <c r="O885" s="219">
        <v>183.2508</v>
      </c>
      <c r="P885" s="219">
        <v>193.64350000000002</v>
      </c>
      <c r="Q885" s="219">
        <v>211.21720000000002</v>
      </c>
      <c r="R885" s="219">
        <v>237.04870000000003</v>
      </c>
      <c r="S885" s="217">
        <v>225.0549</v>
      </c>
      <c r="T885" s="218">
        <v>217.8321</v>
      </c>
      <c r="U885" s="218">
        <v>205.53470000000002</v>
      </c>
      <c r="V885" s="218">
        <v>192.6455</v>
      </c>
      <c r="W885" s="218">
        <v>182.68629999999999</v>
      </c>
      <c r="X885" s="218">
        <v>175.04760000000002</v>
      </c>
      <c r="Y885" s="219" t="s">
        <v>2624</v>
      </c>
      <c r="Z885" s="219" t="s">
        <v>2624</v>
      </c>
      <c r="AA885" s="219" t="s">
        <v>2624</v>
      </c>
      <c r="AB885" s="219" t="s">
        <v>2624</v>
      </c>
      <c r="AC885" s="219" t="s">
        <v>2624</v>
      </c>
      <c r="AD885" s="219" t="s">
        <v>2624</v>
      </c>
      <c r="AE885" s="219" t="s">
        <v>2624</v>
      </c>
      <c r="AF885" s="219" t="s">
        <v>2624</v>
      </c>
      <c r="AG885" s="219" t="s">
        <v>2624</v>
      </c>
      <c r="AH885" s="219" t="s">
        <v>2624</v>
      </c>
      <c r="AI885" s="219" t="s">
        <v>2624</v>
      </c>
      <c r="AJ885" s="219" t="s">
        <v>2624</v>
      </c>
      <c r="AK885" s="219" t="s">
        <v>2624</v>
      </c>
      <c r="AL885" s="219" t="s">
        <v>2624</v>
      </c>
      <c r="AM885" s="219" t="s">
        <v>2624</v>
      </c>
      <c r="AN885" s="219" t="s">
        <v>2624</v>
      </c>
      <c r="AO885" s="219" t="s">
        <v>2624</v>
      </c>
      <c r="AP885" s="219" t="s">
        <v>2624</v>
      </c>
      <c r="AQ885" s="219" t="s">
        <v>2624</v>
      </c>
      <c r="AR885" s="219" t="s">
        <v>2624</v>
      </c>
      <c r="AS885" s="219" t="s">
        <v>2624</v>
      </c>
      <c r="AT885" s="219" t="s">
        <v>2624</v>
      </c>
      <c r="AU885" s="219" t="s">
        <v>2624</v>
      </c>
    </row>
    <row r="886" spans="1:47" ht="304.5" hidden="1">
      <c r="B886" s="220" t="s">
        <v>5359</v>
      </c>
      <c r="C886" s="221" t="s">
        <v>5360</v>
      </c>
      <c r="D886" s="221" t="s">
        <v>2619</v>
      </c>
      <c r="E886" s="221" t="s">
        <v>2619</v>
      </c>
      <c r="F886" s="221" t="s">
        <v>2620</v>
      </c>
      <c r="G886" s="221" t="s">
        <v>5361</v>
      </c>
      <c r="H886" s="221" t="s">
        <v>2959</v>
      </c>
      <c r="I886" s="221" t="s">
        <v>2623</v>
      </c>
      <c r="J886" s="223">
        <v>137.88</v>
      </c>
      <c r="K886" s="223">
        <v>130.55000000000001</v>
      </c>
      <c r="L886" s="223">
        <v>135.1</v>
      </c>
      <c r="M886" s="223">
        <v>138.71</v>
      </c>
      <c r="N886" s="223">
        <v>155.52000000000001</v>
      </c>
      <c r="O886" s="223">
        <v>149.94999999999999</v>
      </c>
      <c r="P886" s="223">
        <v>161.13</v>
      </c>
      <c r="Q886" s="223">
        <v>190.34</v>
      </c>
      <c r="R886" s="222">
        <v>173.2</v>
      </c>
      <c r="S886" s="222">
        <v>166.3</v>
      </c>
      <c r="T886" s="218">
        <v>183.5</v>
      </c>
      <c r="U886" s="218">
        <v>179.7</v>
      </c>
      <c r="V886" s="218">
        <v>180.4</v>
      </c>
      <c r="W886" s="218">
        <v>179.2</v>
      </c>
      <c r="X886" s="218">
        <v>181.2</v>
      </c>
      <c r="Y886" s="223" t="s">
        <v>2624</v>
      </c>
      <c r="Z886" s="223" t="s">
        <v>2624</v>
      </c>
      <c r="AA886" s="223" t="s">
        <v>2624</v>
      </c>
      <c r="AB886" s="223" t="s">
        <v>2624</v>
      </c>
      <c r="AC886" s="223" t="s">
        <v>2624</v>
      </c>
      <c r="AD886" s="223" t="s">
        <v>2624</v>
      </c>
      <c r="AE886" s="223" t="s">
        <v>2624</v>
      </c>
      <c r="AF886" s="223" t="s">
        <v>2624</v>
      </c>
      <c r="AG886" s="223" t="s">
        <v>2624</v>
      </c>
      <c r="AH886" s="223" t="s">
        <v>2624</v>
      </c>
      <c r="AI886" s="223" t="s">
        <v>2624</v>
      </c>
      <c r="AJ886" s="223" t="s">
        <v>2624</v>
      </c>
      <c r="AK886" s="223" t="s">
        <v>2624</v>
      </c>
      <c r="AL886" s="223" t="s">
        <v>2624</v>
      </c>
      <c r="AM886" s="223" t="s">
        <v>2624</v>
      </c>
      <c r="AN886" s="223" t="s">
        <v>2624</v>
      </c>
      <c r="AO886" s="223" t="s">
        <v>2624</v>
      </c>
      <c r="AP886" s="223" t="s">
        <v>2624</v>
      </c>
      <c r="AQ886" s="223" t="s">
        <v>2624</v>
      </c>
      <c r="AR886" s="223" t="s">
        <v>2624</v>
      </c>
      <c r="AS886" s="223" t="s">
        <v>2624</v>
      </c>
      <c r="AT886" s="223" t="s">
        <v>2624</v>
      </c>
      <c r="AU886" s="223" t="s">
        <v>2624</v>
      </c>
    </row>
    <row r="887" spans="1:47" ht="21" hidden="1">
      <c r="B887" s="215" t="s">
        <v>5362</v>
      </c>
      <c r="C887" s="216" t="s">
        <v>5363</v>
      </c>
      <c r="D887" s="216" t="s">
        <v>2619</v>
      </c>
      <c r="E887" s="216" t="s">
        <v>2619</v>
      </c>
      <c r="F887" s="216" t="s">
        <v>2636</v>
      </c>
      <c r="G887" s="216" t="s">
        <v>5364</v>
      </c>
      <c r="H887" s="216" t="s">
        <v>2619</v>
      </c>
      <c r="I887" s="216" t="s">
        <v>2623</v>
      </c>
      <c r="J887" s="219">
        <v>105.702</v>
      </c>
      <c r="K887" s="219">
        <v>105.13500000000001</v>
      </c>
      <c r="L887" s="219">
        <v>100.919</v>
      </c>
      <c r="M887" s="219">
        <v>99.090999999999994</v>
      </c>
      <c r="N887" s="219">
        <v>102.511</v>
      </c>
      <c r="O887" s="219">
        <v>104.438</v>
      </c>
      <c r="P887" s="219">
        <v>104.459</v>
      </c>
      <c r="Q887" s="219">
        <v>103.985</v>
      </c>
      <c r="R887" s="219">
        <v>110.62</v>
      </c>
      <c r="S887" s="217">
        <v>120</v>
      </c>
      <c r="T887" s="218">
        <v>122</v>
      </c>
      <c r="U887" s="218">
        <v>122.4</v>
      </c>
      <c r="V887" s="218">
        <v>124.4</v>
      </c>
      <c r="W887" s="218">
        <v>126.8</v>
      </c>
      <c r="X887" s="218">
        <v>129.69999999999999</v>
      </c>
      <c r="Y887" s="219" t="s">
        <v>2624</v>
      </c>
      <c r="Z887" s="219" t="s">
        <v>2624</v>
      </c>
      <c r="AA887" s="219" t="s">
        <v>2624</v>
      </c>
      <c r="AB887" s="219" t="s">
        <v>2624</v>
      </c>
      <c r="AC887" s="219" t="s">
        <v>2624</v>
      </c>
      <c r="AD887" s="219" t="s">
        <v>2624</v>
      </c>
      <c r="AE887" s="219" t="s">
        <v>2624</v>
      </c>
      <c r="AF887" s="219" t="s">
        <v>2624</v>
      </c>
      <c r="AG887" s="219" t="s">
        <v>2624</v>
      </c>
      <c r="AH887" s="219" t="s">
        <v>2624</v>
      </c>
      <c r="AI887" s="219" t="s">
        <v>2624</v>
      </c>
      <c r="AJ887" s="219" t="s">
        <v>2624</v>
      </c>
      <c r="AK887" s="219" t="s">
        <v>2624</v>
      </c>
      <c r="AL887" s="219" t="s">
        <v>2624</v>
      </c>
      <c r="AM887" s="219" t="s">
        <v>2624</v>
      </c>
      <c r="AN887" s="219" t="s">
        <v>2624</v>
      </c>
      <c r="AO887" s="219" t="s">
        <v>2624</v>
      </c>
      <c r="AP887" s="219" t="s">
        <v>2624</v>
      </c>
      <c r="AQ887" s="219" t="s">
        <v>2624</v>
      </c>
      <c r="AR887" s="219" t="s">
        <v>2624</v>
      </c>
      <c r="AS887" s="219" t="s">
        <v>2624</v>
      </c>
      <c r="AT887" s="219" t="s">
        <v>2624</v>
      </c>
      <c r="AU887" s="219" t="s">
        <v>2624</v>
      </c>
    </row>
    <row r="888" spans="1:47" ht="31.5" hidden="1">
      <c r="B888" s="220" t="s">
        <v>5365</v>
      </c>
      <c r="C888" s="221" t="s">
        <v>5366</v>
      </c>
      <c r="D888" s="221" t="s">
        <v>2619</v>
      </c>
      <c r="E888" s="221" t="s">
        <v>2619</v>
      </c>
      <c r="F888" s="221" t="s">
        <v>3219</v>
      </c>
      <c r="G888" s="221" t="s">
        <v>5367</v>
      </c>
      <c r="H888" s="221" t="s">
        <v>3221</v>
      </c>
      <c r="I888" s="221" t="s">
        <v>2623</v>
      </c>
      <c r="J888" s="223">
        <v>104.73</v>
      </c>
      <c r="K888" s="223">
        <v>104.16800000000001</v>
      </c>
      <c r="L888" s="223">
        <v>99.992000000000004</v>
      </c>
      <c r="M888" s="223">
        <v>98.18</v>
      </c>
      <c r="N888" s="223">
        <v>101.569</v>
      </c>
      <c r="O888" s="223">
        <v>103.47799999999999</v>
      </c>
      <c r="P888" s="223">
        <v>103.499</v>
      </c>
      <c r="Q888" s="223">
        <v>103.029</v>
      </c>
      <c r="R888" s="223">
        <v>109.60299999999999</v>
      </c>
      <c r="S888" s="222">
        <v>118.9</v>
      </c>
      <c r="T888" s="218">
        <v>120.9</v>
      </c>
      <c r="U888" s="218">
        <v>121.3</v>
      </c>
      <c r="V888" s="218">
        <v>123.3</v>
      </c>
      <c r="W888" s="218">
        <v>125.6</v>
      </c>
      <c r="X888" s="218">
        <v>128.5</v>
      </c>
      <c r="Y888" s="223" t="s">
        <v>2624</v>
      </c>
      <c r="Z888" s="223" t="s">
        <v>2624</v>
      </c>
      <c r="AA888" s="223" t="s">
        <v>2624</v>
      </c>
      <c r="AB888" s="223" t="s">
        <v>2624</v>
      </c>
      <c r="AC888" s="223" t="s">
        <v>2624</v>
      </c>
      <c r="AD888" s="223" t="s">
        <v>2624</v>
      </c>
      <c r="AE888" s="223" t="s">
        <v>2624</v>
      </c>
      <c r="AF888" s="223" t="s">
        <v>2624</v>
      </c>
      <c r="AG888" s="223" t="s">
        <v>2624</v>
      </c>
      <c r="AH888" s="223" t="s">
        <v>2624</v>
      </c>
      <c r="AI888" s="223" t="s">
        <v>2624</v>
      </c>
      <c r="AJ888" s="223" t="s">
        <v>2624</v>
      </c>
      <c r="AK888" s="223" t="s">
        <v>2624</v>
      </c>
      <c r="AL888" s="223" t="s">
        <v>2624</v>
      </c>
      <c r="AM888" s="223" t="s">
        <v>2624</v>
      </c>
      <c r="AN888" s="223" t="s">
        <v>2624</v>
      </c>
      <c r="AO888" s="223" t="s">
        <v>2624</v>
      </c>
      <c r="AP888" s="223" t="s">
        <v>2624</v>
      </c>
      <c r="AQ888" s="223" t="s">
        <v>2624</v>
      </c>
      <c r="AR888" s="223" t="s">
        <v>2624</v>
      </c>
      <c r="AS888" s="223" t="s">
        <v>2624</v>
      </c>
      <c r="AT888" s="223" t="s">
        <v>2624</v>
      </c>
      <c r="AU888" s="223" t="s">
        <v>2624</v>
      </c>
    </row>
    <row r="889" spans="1:47" ht="52.5">
      <c r="A889" s="206" t="s">
        <v>3226</v>
      </c>
      <c r="B889" s="215" t="s">
        <v>5368</v>
      </c>
      <c r="C889" s="216" t="s">
        <v>5369</v>
      </c>
      <c r="D889" s="216" t="s">
        <v>2619</v>
      </c>
      <c r="E889" s="216" t="s">
        <v>2619</v>
      </c>
      <c r="F889" s="216" t="s">
        <v>3229</v>
      </c>
      <c r="G889" s="216" t="s">
        <v>5370</v>
      </c>
      <c r="H889" s="216" t="s">
        <v>3221</v>
      </c>
      <c r="I889" s="216" t="s">
        <v>2623</v>
      </c>
      <c r="J889" s="219">
        <v>-1.603</v>
      </c>
      <c r="K889" s="219">
        <v>-0.53600000000000003</v>
      </c>
      <c r="L889" s="219">
        <v>-4.01</v>
      </c>
      <c r="M889" s="219">
        <v>-1.8120000000000001</v>
      </c>
      <c r="N889" s="219">
        <v>3.452</v>
      </c>
      <c r="O889" s="219">
        <v>1.88</v>
      </c>
      <c r="P889" s="219">
        <v>0.02</v>
      </c>
      <c r="Q889" s="219">
        <v>-0.45400000000000001</v>
      </c>
      <c r="R889" s="219">
        <v>6.3810000000000002</v>
      </c>
      <c r="S889" s="217">
        <v>8.5</v>
      </c>
      <c r="T889" s="218">
        <v>1.6</v>
      </c>
      <c r="U889" s="218">
        <v>0.4</v>
      </c>
      <c r="V889" s="218">
        <v>1.6</v>
      </c>
      <c r="W889" s="218">
        <v>1.9</v>
      </c>
      <c r="X889" s="218">
        <v>2.2999999999999998</v>
      </c>
      <c r="Y889" s="219" t="s">
        <v>2624</v>
      </c>
      <c r="Z889" s="219" t="s">
        <v>2624</v>
      </c>
      <c r="AA889" s="219" t="s">
        <v>2624</v>
      </c>
      <c r="AB889" s="219" t="s">
        <v>2624</v>
      </c>
      <c r="AC889" s="219" t="s">
        <v>2624</v>
      </c>
      <c r="AD889" s="219" t="s">
        <v>2624</v>
      </c>
      <c r="AE889" s="219" t="s">
        <v>2624</v>
      </c>
      <c r="AF889" s="219" t="s">
        <v>2624</v>
      </c>
      <c r="AG889" s="219" t="s">
        <v>2624</v>
      </c>
      <c r="AH889" s="219" t="s">
        <v>2624</v>
      </c>
      <c r="AI889" s="219" t="s">
        <v>2624</v>
      </c>
      <c r="AJ889" s="219" t="s">
        <v>2624</v>
      </c>
      <c r="AK889" s="219" t="s">
        <v>2624</v>
      </c>
      <c r="AL889" s="219" t="s">
        <v>2624</v>
      </c>
      <c r="AM889" s="219" t="s">
        <v>2624</v>
      </c>
      <c r="AN889" s="219" t="s">
        <v>2624</v>
      </c>
      <c r="AO889" s="219" t="s">
        <v>2624</v>
      </c>
      <c r="AP889" s="219" t="s">
        <v>2624</v>
      </c>
      <c r="AQ889" s="219" t="s">
        <v>2624</v>
      </c>
      <c r="AR889" s="219" t="s">
        <v>2624</v>
      </c>
      <c r="AS889" s="219" t="s">
        <v>2624</v>
      </c>
      <c r="AT889" s="219" t="s">
        <v>2624</v>
      </c>
      <c r="AU889" s="219" t="s">
        <v>2624</v>
      </c>
    </row>
    <row r="890" spans="1:47" ht="21" hidden="1">
      <c r="B890" s="220" t="s">
        <v>5371</v>
      </c>
      <c r="C890" s="221" t="s">
        <v>5372</v>
      </c>
      <c r="D890" s="221" t="s">
        <v>2619</v>
      </c>
      <c r="E890" s="221" t="s">
        <v>2619</v>
      </c>
      <c r="F890" s="221" t="s">
        <v>2619</v>
      </c>
      <c r="G890" s="221" t="s">
        <v>5373</v>
      </c>
      <c r="H890" s="221" t="s">
        <v>2619</v>
      </c>
      <c r="I890" s="221" t="s">
        <v>2623</v>
      </c>
      <c r="J890" s="222">
        <v>11.5</v>
      </c>
      <c r="K890" s="222">
        <v>13.3</v>
      </c>
      <c r="L890" s="222">
        <v>10.5</v>
      </c>
      <c r="M890" s="222">
        <v>9.8000000000000007</v>
      </c>
      <c r="N890" s="222">
        <v>9.6999999999999993</v>
      </c>
      <c r="O890" s="222">
        <v>9.9</v>
      </c>
      <c r="P890" s="222">
        <v>9.3000000000000007</v>
      </c>
      <c r="Q890" s="222">
        <v>6.7</v>
      </c>
      <c r="R890" s="222">
        <v>7.4</v>
      </c>
      <c r="S890" s="222">
        <v>7.3</v>
      </c>
      <c r="T890" s="218">
        <v>6.4</v>
      </c>
      <c r="U890" s="218">
        <v>6.5</v>
      </c>
      <c r="V890" s="218">
        <v>8.8000000000000007</v>
      </c>
      <c r="W890" s="218">
        <v>7.9</v>
      </c>
      <c r="X890" s="218">
        <v>8.1999999999999993</v>
      </c>
      <c r="Y890" s="218">
        <v>9</v>
      </c>
      <c r="Z890" s="218">
        <v>9.1999999999999993</v>
      </c>
      <c r="AA890" s="218">
        <v>9</v>
      </c>
      <c r="AB890" s="218">
        <v>8.6999999999999993</v>
      </c>
      <c r="AC890" s="218">
        <v>8.1</v>
      </c>
      <c r="AD890" s="223" t="s">
        <v>2624</v>
      </c>
      <c r="AE890" s="223" t="s">
        <v>2624</v>
      </c>
      <c r="AF890" s="223" t="s">
        <v>2624</v>
      </c>
      <c r="AG890" s="223" t="s">
        <v>2624</v>
      </c>
      <c r="AH890" s="223" t="s">
        <v>2624</v>
      </c>
      <c r="AI890" s="223" t="s">
        <v>2624</v>
      </c>
      <c r="AJ890" s="223" t="s">
        <v>2624</v>
      </c>
      <c r="AK890" s="223" t="s">
        <v>2624</v>
      </c>
      <c r="AL890" s="223" t="s">
        <v>2624</v>
      </c>
      <c r="AM890" s="223" t="s">
        <v>2624</v>
      </c>
      <c r="AN890" s="223" t="s">
        <v>2624</v>
      </c>
      <c r="AO890" s="223" t="s">
        <v>2624</v>
      </c>
      <c r="AP890" s="223" t="s">
        <v>2624</v>
      </c>
      <c r="AQ890" s="223" t="s">
        <v>2624</v>
      </c>
      <c r="AR890" s="223" t="s">
        <v>2624</v>
      </c>
      <c r="AS890" s="223" t="s">
        <v>2624</v>
      </c>
      <c r="AT890" s="223" t="s">
        <v>2624</v>
      </c>
      <c r="AU890" s="223" t="s">
        <v>2624</v>
      </c>
    </row>
    <row r="891" spans="1:47" ht="63" hidden="1">
      <c r="B891" s="215" t="s">
        <v>5374</v>
      </c>
      <c r="C891" s="216" t="s">
        <v>5375</v>
      </c>
      <c r="D891" s="216" t="s">
        <v>2834</v>
      </c>
      <c r="E891" s="216" t="s">
        <v>2619</v>
      </c>
      <c r="F891" s="216" t="s">
        <v>5376</v>
      </c>
      <c r="G891" s="216" t="s">
        <v>5377</v>
      </c>
      <c r="H891" s="216" t="s">
        <v>2619</v>
      </c>
      <c r="I891" s="216" t="s">
        <v>2623</v>
      </c>
      <c r="J891" s="219">
        <v>77504.3</v>
      </c>
      <c r="K891" s="219">
        <v>89167.4</v>
      </c>
      <c r="L891" s="219">
        <v>83896.4</v>
      </c>
      <c r="M891" s="219">
        <v>85535.4</v>
      </c>
      <c r="N891" s="219">
        <v>95189</v>
      </c>
      <c r="O891" s="219">
        <v>101350.6</v>
      </c>
      <c r="P891" s="219">
        <v>94002.6</v>
      </c>
      <c r="Q891" s="219" t="s">
        <v>2624</v>
      </c>
      <c r="R891" s="219" t="s">
        <v>2624</v>
      </c>
      <c r="S891" s="219" t="s">
        <v>2624</v>
      </c>
      <c r="T891" s="219" t="s">
        <v>2624</v>
      </c>
      <c r="U891" s="219" t="s">
        <v>2624</v>
      </c>
      <c r="V891" s="219" t="s">
        <v>2624</v>
      </c>
      <c r="W891" s="219" t="s">
        <v>2624</v>
      </c>
      <c r="X891" s="219" t="s">
        <v>2624</v>
      </c>
      <c r="Y891" s="219" t="s">
        <v>2624</v>
      </c>
      <c r="Z891" s="219" t="s">
        <v>2624</v>
      </c>
      <c r="AA891" s="219" t="s">
        <v>2624</v>
      </c>
      <c r="AB891" s="219" t="s">
        <v>2624</v>
      </c>
      <c r="AC891" s="219" t="s">
        <v>2624</v>
      </c>
      <c r="AD891" s="219" t="s">
        <v>2624</v>
      </c>
      <c r="AE891" s="219" t="s">
        <v>2624</v>
      </c>
      <c r="AF891" s="219" t="s">
        <v>2624</v>
      </c>
      <c r="AG891" s="219" t="s">
        <v>2624</v>
      </c>
      <c r="AH891" s="219" t="s">
        <v>2624</v>
      </c>
      <c r="AI891" s="219" t="s">
        <v>2624</v>
      </c>
      <c r="AJ891" s="219" t="s">
        <v>2624</v>
      </c>
      <c r="AK891" s="219" t="s">
        <v>2624</v>
      </c>
      <c r="AL891" s="219" t="s">
        <v>2624</v>
      </c>
      <c r="AM891" s="219" t="s">
        <v>2624</v>
      </c>
      <c r="AN891" s="219" t="s">
        <v>2624</v>
      </c>
      <c r="AO891" s="219" t="s">
        <v>2624</v>
      </c>
      <c r="AP891" s="219" t="s">
        <v>2624</v>
      </c>
      <c r="AQ891" s="219" t="s">
        <v>2624</v>
      </c>
      <c r="AR891" s="219" t="s">
        <v>2624</v>
      </c>
      <c r="AS891" s="219" t="s">
        <v>2624</v>
      </c>
      <c r="AT891" s="219" t="s">
        <v>2624</v>
      </c>
      <c r="AU891" s="219" t="s">
        <v>2624</v>
      </c>
    </row>
    <row r="892" spans="1:47" ht="283.5" hidden="1">
      <c r="B892" s="220" t="s">
        <v>5378</v>
      </c>
      <c r="C892" s="221" t="s">
        <v>5379</v>
      </c>
      <c r="D892" s="221" t="s">
        <v>2834</v>
      </c>
      <c r="E892" s="221" t="s">
        <v>2809</v>
      </c>
      <c r="F892" s="221" t="s">
        <v>2839</v>
      </c>
      <c r="G892" s="221" t="s">
        <v>5380</v>
      </c>
      <c r="H892" s="221" t="s">
        <v>2841</v>
      </c>
      <c r="I892" s="221" t="s">
        <v>2623</v>
      </c>
      <c r="J892" s="223">
        <v>6500.6</v>
      </c>
      <c r="K892" s="223">
        <v>9192</v>
      </c>
      <c r="L892" s="223">
        <v>5438.1</v>
      </c>
      <c r="M892" s="223">
        <v>3471.4</v>
      </c>
      <c r="N892" s="223">
        <v>14164.6</v>
      </c>
      <c r="O892" s="223">
        <v>19537</v>
      </c>
      <c r="P892" s="223">
        <v>17219.5</v>
      </c>
      <c r="Q892" s="223">
        <v>16297.8</v>
      </c>
      <c r="R892" s="223">
        <v>20661.8</v>
      </c>
      <c r="S892" s="223" t="s">
        <v>2624</v>
      </c>
      <c r="T892" s="223" t="s">
        <v>2624</v>
      </c>
      <c r="U892" s="223" t="s">
        <v>2624</v>
      </c>
      <c r="V892" s="223" t="s">
        <v>2624</v>
      </c>
      <c r="W892" s="223" t="s">
        <v>2624</v>
      </c>
      <c r="X892" s="223" t="s">
        <v>2624</v>
      </c>
      <c r="Y892" s="223" t="s">
        <v>2624</v>
      </c>
      <c r="Z892" s="223" t="s">
        <v>2624</v>
      </c>
      <c r="AA892" s="223" t="s">
        <v>2624</v>
      </c>
      <c r="AB892" s="223" t="s">
        <v>2624</v>
      </c>
      <c r="AC892" s="223" t="s">
        <v>2624</v>
      </c>
      <c r="AD892" s="223" t="s">
        <v>2624</v>
      </c>
      <c r="AE892" s="223" t="s">
        <v>2624</v>
      </c>
      <c r="AF892" s="223" t="s">
        <v>2624</v>
      </c>
      <c r="AG892" s="223" t="s">
        <v>2624</v>
      </c>
      <c r="AH892" s="223" t="s">
        <v>2624</v>
      </c>
      <c r="AI892" s="223" t="s">
        <v>2624</v>
      </c>
      <c r="AJ892" s="223" t="s">
        <v>2624</v>
      </c>
      <c r="AK892" s="223" t="s">
        <v>2624</v>
      </c>
      <c r="AL892" s="223" t="s">
        <v>2624</v>
      </c>
      <c r="AM892" s="223" t="s">
        <v>2624</v>
      </c>
      <c r="AN892" s="223" t="s">
        <v>2624</v>
      </c>
      <c r="AO892" s="223" t="s">
        <v>2624</v>
      </c>
      <c r="AP892" s="223" t="s">
        <v>2624</v>
      </c>
      <c r="AQ892" s="223" t="s">
        <v>2624</v>
      </c>
      <c r="AR892" s="223" t="s">
        <v>2624</v>
      </c>
      <c r="AS892" s="223" t="s">
        <v>2624</v>
      </c>
      <c r="AT892" s="223" t="s">
        <v>2624</v>
      </c>
      <c r="AU892" s="223" t="s">
        <v>2624</v>
      </c>
    </row>
    <row r="893" spans="1:47" ht="52.5" hidden="1">
      <c r="B893" s="215" t="s">
        <v>5381</v>
      </c>
      <c r="C893" s="216" t="s">
        <v>5382</v>
      </c>
      <c r="D893" s="216" t="s">
        <v>2619</v>
      </c>
      <c r="E893" s="216" t="s">
        <v>2619</v>
      </c>
      <c r="F893" s="216" t="s">
        <v>2769</v>
      </c>
      <c r="G893" s="216" t="s">
        <v>5383</v>
      </c>
      <c r="H893" s="216" t="s">
        <v>2619</v>
      </c>
      <c r="I893" s="216" t="s">
        <v>2623</v>
      </c>
      <c r="J893" s="217">
        <v>4</v>
      </c>
      <c r="K893" s="217">
        <v>4</v>
      </c>
      <c r="L893" s="217">
        <v>4</v>
      </c>
      <c r="M893" s="217">
        <v>4</v>
      </c>
      <c r="N893" s="217">
        <v>4</v>
      </c>
      <c r="O893" s="217">
        <v>4</v>
      </c>
      <c r="P893" s="217">
        <v>4</v>
      </c>
      <c r="Q893" s="217">
        <v>4</v>
      </c>
      <c r="R893" s="217">
        <v>3.8</v>
      </c>
      <c r="S893" s="217">
        <v>3.6</v>
      </c>
      <c r="T893" s="218">
        <v>3.4</v>
      </c>
      <c r="U893" s="218">
        <v>3.2</v>
      </c>
      <c r="V893" s="218">
        <v>3</v>
      </c>
      <c r="W893" s="218">
        <v>3</v>
      </c>
      <c r="X893" s="218">
        <v>3</v>
      </c>
      <c r="Y893" s="219" t="s">
        <v>2624</v>
      </c>
      <c r="Z893" s="219" t="s">
        <v>2624</v>
      </c>
      <c r="AA893" s="219" t="s">
        <v>2624</v>
      </c>
      <c r="AB893" s="219" t="s">
        <v>2624</v>
      </c>
      <c r="AC893" s="219" t="s">
        <v>2624</v>
      </c>
      <c r="AD893" s="219" t="s">
        <v>2624</v>
      </c>
      <c r="AE893" s="219" t="s">
        <v>2624</v>
      </c>
      <c r="AF893" s="219" t="s">
        <v>2624</v>
      </c>
      <c r="AG893" s="219" t="s">
        <v>2624</v>
      </c>
      <c r="AH893" s="219" t="s">
        <v>2624</v>
      </c>
      <c r="AI893" s="219" t="s">
        <v>2624</v>
      </c>
      <c r="AJ893" s="219" t="s">
        <v>2624</v>
      </c>
      <c r="AK893" s="219" t="s">
        <v>2624</v>
      </c>
      <c r="AL893" s="219" t="s">
        <v>2624</v>
      </c>
      <c r="AM893" s="219" t="s">
        <v>2624</v>
      </c>
      <c r="AN893" s="219" t="s">
        <v>2624</v>
      </c>
      <c r="AO893" s="219" t="s">
        <v>2624</v>
      </c>
      <c r="AP893" s="219" t="s">
        <v>2624</v>
      </c>
      <c r="AQ893" s="219" t="s">
        <v>2624</v>
      </c>
      <c r="AR893" s="219" t="s">
        <v>2624</v>
      </c>
      <c r="AS893" s="219" t="s">
        <v>2624</v>
      </c>
      <c r="AT893" s="219" t="s">
        <v>2624</v>
      </c>
      <c r="AU893" s="219" t="s">
        <v>2624</v>
      </c>
    </row>
    <row r="894" spans="1:47" ht="63" hidden="1">
      <c r="B894" s="220" t="s">
        <v>5384</v>
      </c>
      <c r="C894" s="221" t="s">
        <v>5385</v>
      </c>
      <c r="D894" s="221" t="s">
        <v>2619</v>
      </c>
      <c r="E894" s="221" t="s">
        <v>2619</v>
      </c>
      <c r="F894" s="221" t="s">
        <v>2938</v>
      </c>
      <c r="G894" s="221" t="s">
        <v>5386</v>
      </c>
      <c r="H894" s="221" t="s">
        <v>2619</v>
      </c>
      <c r="I894" s="221" t="s">
        <v>2623</v>
      </c>
      <c r="J894" s="223">
        <v>96.2</v>
      </c>
      <c r="K894" s="222">
        <v>94.9</v>
      </c>
      <c r="L894" s="223">
        <v>95.8</v>
      </c>
      <c r="M894" s="223">
        <v>95.91</v>
      </c>
      <c r="N894" s="223">
        <v>97.02</v>
      </c>
      <c r="O894" s="222">
        <v>97.7</v>
      </c>
      <c r="P894" s="222">
        <v>98.2</v>
      </c>
      <c r="Q894" s="222">
        <v>99.1</v>
      </c>
      <c r="R894" s="222">
        <v>101</v>
      </c>
      <c r="S894" s="222">
        <v>103</v>
      </c>
      <c r="T894" s="218">
        <v>104</v>
      </c>
      <c r="U894" s="218">
        <v>106</v>
      </c>
      <c r="V894" s="218">
        <v>108</v>
      </c>
      <c r="W894" s="218">
        <v>110</v>
      </c>
      <c r="X894" s="218">
        <v>112</v>
      </c>
      <c r="Y894" s="223" t="s">
        <v>2624</v>
      </c>
      <c r="Z894" s="223" t="s">
        <v>2624</v>
      </c>
      <c r="AA894" s="223" t="s">
        <v>2624</v>
      </c>
      <c r="AB894" s="223" t="s">
        <v>2624</v>
      </c>
      <c r="AC894" s="223" t="s">
        <v>2624</v>
      </c>
      <c r="AD894" s="223" t="s">
        <v>2624</v>
      </c>
      <c r="AE894" s="223" t="s">
        <v>2624</v>
      </c>
      <c r="AF894" s="223" t="s">
        <v>2624</v>
      </c>
      <c r="AG894" s="223" t="s">
        <v>2624</v>
      </c>
      <c r="AH894" s="223" t="s">
        <v>2624</v>
      </c>
      <c r="AI894" s="223" t="s">
        <v>2624</v>
      </c>
      <c r="AJ894" s="223" t="s">
        <v>2624</v>
      </c>
      <c r="AK894" s="223" t="s">
        <v>2624</v>
      </c>
      <c r="AL894" s="223" t="s">
        <v>2624</v>
      </c>
      <c r="AM894" s="223" t="s">
        <v>2624</v>
      </c>
      <c r="AN894" s="223" t="s">
        <v>2624</v>
      </c>
      <c r="AO894" s="223" t="s">
        <v>2624</v>
      </c>
      <c r="AP894" s="223" t="s">
        <v>2624</v>
      </c>
      <c r="AQ894" s="223" t="s">
        <v>2624</v>
      </c>
      <c r="AR894" s="223" t="s">
        <v>2624</v>
      </c>
      <c r="AS894" s="223" t="s">
        <v>2624</v>
      </c>
      <c r="AT894" s="223" t="s">
        <v>2624</v>
      </c>
      <c r="AU894" s="223" t="s">
        <v>2624</v>
      </c>
    </row>
    <row r="895" spans="1:47" ht="283.5" hidden="1">
      <c r="B895" s="215" t="s">
        <v>5387</v>
      </c>
      <c r="C895" s="216" t="s">
        <v>5388</v>
      </c>
      <c r="D895" s="216" t="s">
        <v>2834</v>
      </c>
      <c r="E895" s="216" t="s">
        <v>2809</v>
      </c>
      <c r="F895" s="216" t="s">
        <v>2839</v>
      </c>
      <c r="G895" s="216" t="s">
        <v>5389</v>
      </c>
      <c r="H895" s="216" t="s">
        <v>2841</v>
      </c>
      <c r="I895" s="216" t="s">
        <v>2623</v>
      </c>
      <c r="J895" s="219">
        <v>-570.89</v>
      </c>
      <c r="K895" s="219">
        <v>-745.15</v>
      </c>
      <c r="L895" s="219">
        <v>-922.16</v>
      </c>
      <c r="M895" s="219">
        <v>-718.96</v>
      </c>
      <c r="N895" s="219">
        <v>-219.27</v>
      </c>
      <c r="O895" s="219">
        <v>-620.44000000000005</v>
      </c>
      <c r="P895" s="219">
        <v>-1304.4000000000001</v>
      </c>
      <c r="Q895" s="219">
        <v>525.64</v>
      </c>
      <c r="R895" s="219">
        <v>-1337.6</v>
      </c>
      <c r="S895" s="219" t="s">
        <v>2624</v>
      </c>
      <c r="T895" s="219" t="s">
        <v>2624</v>
      </c>
      <c r="U895" s="219" t="s">
        <v>2624</v>
      </c>
      <c r="V895" s="219" t="s">
        <v>2624</v>
      </c>
      <c r="W895" s="219" t="s">
        <v>2624</v>
      </c>
      <c r="X895" s="219" t="s">
        <v>2624</v>
      </c>
      <c r="Y895" s="219" t="s">
        <v>2624</v>
      </c>
      <c r="Z895" s="219" t="s">
        <v>2624</v>
      </c>
      <c r="AA895" s="219" t="s">
        <v>2624</v>
      </c>
      <c r="AB895" s="219" t="s">
        <v>2624</v>
      </c>
      <c r="AC895" s="219" t="s">
        <v>2624</v>
      </c>
      <c r="AD895" s="219" t="s">
        <v>2624</v>
      </c>
      <c r="AE895" s="219" t="s">
        <v>2624</v>
      </c>
      <c r="AF895" s="219" t="s">
        <v>2624</v>
      </c>
      <c r="AG895" s="219" t="s">
        <v>2624</v>
      </c>
      <c r="AH895" s="219" t="s">
        <v>2624</v>
      </c>
      <c r="AI895" s="219" t="s">
        <v>2624</v>
      </c>
      <c r="AJ895" s="219" t="s">
        <v>2624</v>
      </c>
      <c r="AK895" s="219" t="s">
        <v>2624</v>
      </c>
      <c r="AL895" s="219" t="s">
        <v>2624</v>
      </c>
      <c r="AM895" s="219" t="s">
        <v>2624</v>
      </c>
      <c r="AN895" s="219" t="s">
        <v>2624</v>
      </c>
      <c r="AO895" s="219" t="s">
        <v>2624</v>
      </c>
      <c r="AP895" s="219" t="s">
        <v>2624</v>
      </c>
      <c r="AQ895" s="219" t="s">
        <v>2624</v>
      </c>
      <c r="AR895" s="219" t="s">
        <v>2624</v>
      </c>
      <c r="AS895" s="219" t="s">
        <v>2624</v>
      </c>
      <c r="AT895" s="219" t="s">
        <v>2624</v>
      </c>
      <c r="AU895" s="219" t="s">
        <v>2624</v>
      </c>
    </row>
    <row r="896" spans="1:47" ht="283.5" hidden="1">
      <c r="B896" s="220" t="s">
        <v>5390</v>
      </c>
      <c r="C896" s="221" t="s">
        <v>5391</v>
      </c>
      <c r="D896" s="221" t="s">
        <v>2619</v>
      </c>
      <c r="E896" s="221" t="s">
        <v>2619</v>
      </c>
      <c r="F896" s="221" t="s">
        <v>2619</v>
      </c>
      <c r="G896" s="221" t="s">
        <v>5392</v>
      </c>
      <c r="H896" s="221" t="s">
        <v>2841</v>
      </c>
      <c r="I896" s="221" t="s">
        <v>2623</v>
      </c>
      <c r="J896" s="223">
        <v>-2.9000000000000001E-2</v>
      </c>
      <c r="K896" s="223">
        <v>-3.5999999999999997E-2</v>
      </c>
      <c r="L896" s="223">
        <v>-4.4999999999999998E-2</v>
      </c>
      <c r="M896" s="223">
        <v>-3.5000000000000003E-2</v>
      </c>
      <c r="N896" s="223">
        <v>-8.9999999999999993E-3</v>
      </c>
      <c r="O896" s="223">
        <v>-2.5000000000000001E-2</v>
      </c>
      <c r="P896" s="223">
        <v>-5.0999999999999997E-2</v>
      </c>
      <c r="Q896" s="223">
        <v>1.7999999999999999E-2</v>
      </c>
      <c r="R896" s="223">
        <v>-4.4999999999999998E-2</v>
      </c>
      <c r="S896" s="223" t="s">
        <v>2624</v>
      </c>
      <c r="T896" s="223" t="s">
        <v>2624</v>
      </c>
      <c r="U896" s="223" t="s">
        <v>2624</v>
      </c>
      <c r="V896" s="223" t="s">
        <v>2624</v>
      </c>
      <c r="W896" s="223" t="s">
        <v>2624</v>
      </c>
      <c r="X896" s="223" t="s">
        <v>2624</v>
      </c>
      <c r="Y896" s="223" t="s">
        <v>2624</v>
      </c>
      <c r="Z896" s="223" t="s">
        <v>2624</v>
      </c>
      <c r="AA896" s="223" t="s">
        <v>2624</v>
      </c>
      <c r="AB896" s="223" t="s">
        <v>2624</v>
      </c>
      <c r="AC896" s="223" t="s">
        <v>2624</v>
      </c>
      <c r="AD896" s="223" t="s">
        <v>2624</v>
      </c>
      <c r="AE896" s="223" t="s">
        <v>2624</v>
      </c>
      <c r="AF896" s="223" t="s">
        <v>2624</v>
      </c>
      <c r="AG896" s="223" t="s">
        <v>2624</v>
      </c>
      <c r="AH896" s="223" t="s">
        <v>2624</v>
      </c>
      <c r="AI896" s="223" t="s">
        <v>2624</v>
      </c>
      <c r="AJ896" s="223" t="s">
        <v>2624</v>
      </c>
      <c r="AK896" s="223" t="s">
        <v>2624</v>
      </c>
      <c r="AL896" s="223" t="s">
        <v>2624</v>
      </c>
      <c r="AM896" s="223" t="s">
        <v>2624</v>
      </c>
      <c r="AN896" s="223" t="s">
        <v>2624</v>
      </c>
      <c r="AO896" s="223" t="s">
        <v>2624</v>
      </c>
      <c r="AP896" s="223" t="s">
        <v>2624</v>
      </c>
      <c r="AQ896" s="223" t="s">
        <v>2624</v>
      </c>
      <c r="AR896" s="223" t="s">
        <v>2624</v>
      </c>
      <c r="AS896" s="223" t="s">
        <v>2624</v>
      </c>
      <c r="AT896" s="223" t="s">
        <v>2624</v>
      </c>
      <c r="AU896" s="223" t="s">
        <v>2624</v>
      </c>
    </row>
    <row r="897" spans="2:47" ht="283.5" hidden="1">
      <c r="B897" s="215" t="s">
        <v>5393</v>
      </c>
      <c r="C897" s="216" t="s">
        <v>5394</v>
      </c>
      <c r="D897" s="216" t="s">
        <v>2619</v>
      </c>
      <c r="E897" s="216" t="s">
        <v>2619</v>
      </c>
      <c r="F897" s="216" t="s">
        <v>2619</v>
      </c>
      <c r="G897" s="216" t="s">
        <v>5395</v>
      </c>
      <c r="H897" s="216" t="s">
        <v>2841</v>
      </c>
      <c r="I897" s="216" t="s">
        <v>2623</v>
      </c>
      <c r="J897" s="219">
        <v>-4.2000000000000003E-2</v>
      </c>
      <c r="K897" s="219">
        <v>-5.1999999999999998E-2</v>
      </c>
      <c r="L897" s="219">
        <v>-6.5000000000000002E-2</v>
      </c>
      <c r="M897" s="219">
        <v>-4.9000000000000002E-2</v>
      </c>
      <c r="N897" s="219">
        <v>-1.2999999999999999E-2</v>
      </c>
      <c r="O897" s="219">
        <v>-3.5999999999999997E-2</v>
      </c>
      <c r="P897" s="219">
        <v>-7.2999999999999995E-2</v>
      </c>
      <c r="Q897" s="219">
        <v>2.5000000000000001E-2</v>
      </c>
      <c r="R897" s="219">
        <v>-6.4000000000000001E-2</v>
      </c>
      <c r="S897" s="219" t="s">
        <v>2624</v>
      </c>
      <c r="T897" s="219" t="s">
        <v>2624</v>
      </c>
      <c r="U897" s="219" t="s">
        <v>2624</v>
      </c>
      <c r="V897" s="219" t="s">
        <v>2624</v>
      </c>
      <c r="W897" s="219" t="s">
        <v>2624</v>
      </c>
      <c r="X897" s="219" t="s">
        <v>2624</v>
      </c>
      <c r="Y897" s="219" t="s">
        <v>2624</v>
      </c>
      <c r="Z897" s="219" t="s">
        <v>2624</v>
      </c>
      <c r="AA897" s="219" t="s">
        <v>2624</v>
      </c>
      <c r="AB897" s="219" t="s">
        <v>2624</v>
      </c>
      <c r="AC897" s="219" t="s">
        <v>2624</v>
      </c>
      <c r="AD897" s="219" t="s">
        <v>2624</v>
      </c>
      <c r="AE897" s="219" t="s">
        <v>2624</v>
      </c>
      <c r="AF897" s="219" t="s">
        <v>2624</v>
      </c>
      <c r="AG897" s="219" t="s">
        <v>2624</v>
      </c>
      <c r="AH897" s="219" t="s">
        <v>2624</v>
      </c>
      <c r="AI897" s="219" t="s">
        <v>2624</v>
      </c>
      <c r="AJ897" s="219" t="s">
        <v>2624</v>
      </c>
      <c r="AK897" s="219" t="s">
        <v>2624</v>
      </c>
      <c r="AL897" s="219" t="s">
        <v>2624</v>
      </c>
      <c r="AM897" s="219" t="s">
        <v>2624</v>
      </c>
      <c r="AN897" s="219" t="s">
        <v>2624</v>
      </c>
      <c r="AO897" s="219" t="s">
        <v>2624</v>
      </c>
      <c r="AP897" s="219" t="s">
        <v>2624</v>
      </c>
      <c r="AQ897" s="219" t="s">
        <v>2624</v>
      </c>
      <c r="AR897" s="219" t="s">
        <v>2624</v>
      </c>
      <c r="AS897" s="219" t="s">
        <v>2624</v>
      </c>
      <c r="AT897" s="219" t="s">
        <v>2624</v>
      </c>
      <c r="AU897" s="219" t="s">
        <v>2624</v>
      </c>
    </row>
    <row r="898" spans="2:47" ht="31.5" hidden="1">
      <c r="B898" s="220" t="s">
        <v>5396</v>
      </c>
      <c r="C898" s="221" t="s">
        <v>5397</v>
      </c>
      <c r="D898" s="221" t="s">
        <v>2619</v>
      </c>
      <c r="E898" s="221" t="s">
        <v>2619</v>
      </c>
      <c r="F898" s="221" t="s">
        <v>2776</v>
      </c>
      <c r="G898" s="221" t="s">
        <v>5398</v>
      </c>
      <c r="H898" s="221" t="s">
        <v>2619</v>
      </c>
      <c r="I898" s="221" t="s">
        <v>2623</v>
      </c>
      <c r="J898" s="223">
        <v>2.8021462763199612</v>
      </c>
      <c r="K898" s="223">
        <v>3.0496394943499538</v>
      </c>
      <c r="L898" s="223">
        <v>2.7095283628709277</v>
      </c>
      <c r="M898" s="223">
        <v>2.6516635075557016</v>
      </c>
      <c r="N898" s="223">
        <v>2.7542487434084384</v>
      </c>
      <c r="O898" s="223">
        <v>3.3534578531793757</v>
      </c>
      <c r="P898" s="223">
        <v>3.8577107144435185</v>
      </c>
      <c r="Q898" s="223">
        <v>3.0957346935944097</v>
      </c>
      <c r="R898" s="223">
        <v>3.7315354353667285</v>
      </c>
      <c r="S898" s="222">
        <v>-0.59096448682488534</v>
      </c>
      <c r="T898" s="218">
        <v>1.0373411363903129</v>
      </c>
      <c r="U898" s="218">
        <v>1.9521882893502429</v>
      </c>
      <c r="V898" s="218">
        <v>2.9932954831295877</v>
      </c>
      <c r="W898" s="218">
        <v>2.1087659291196603</v>
      </c>
      <c r="X898" s="218">
        <v>3.2564153996920142</v>
      </c>
      <c r="Y898" s="223" t="s">
        <v>2624</v>
      </c>
      <c r="Z898" s="223" t="s">
        <v>2624</v>
      </c>
      <c r="AA898" s="223" t="s">
        <v>2624</v>
      </c>
      <c r="AB898" s="223" t="s">
        <v>2624</v>
      </c>
      <c r="AC898" s="223" t="s">
        <v>2624</v>
      </c>
      <c r="AD898" s="223" t="s">
        <v>2624</v>
      </c>
      <c r="AE898" s="223" t="s">
        <v>2624</v>
      </c>
      <c r="AF898" s="223" t="s">
        <v>2624</v>
      </c>
      <c r="AG898" s="223" t="s">
        <v>2624</v>
      </c>
      <c r="AH898" s="223" t="s">
        <v>2624</v>
      </c>
      <c r="AI898" s="223" t="s">
        <v>2624</v>
      </c>
      <c r="AJ898" s="223" t="s">
        <v>2624</v>
      </c>
      <c r="AK898" s="223" t="s">
        <v>2624</v>
      </c>
      <c r="AL898" s="223" t="s">
        <v>2624</v>
      </c>
      <c r="AM898" s="223" t="s">
        <v>2624</v>
      </c>
      <c r="AN898" s="223" t="s">
        <v>2624</v>
      </c>
      <c r="AO898" s="223" t="s">
        <v>2624</v>
      </c>
      <c r="AP898" s="223" t="s">
        <v>2624</v>
      </c>
      <c r="AQ898" s="223" t="s">
        <v>2624</v>
      </c>
      <c r="AR898" s="223" t="s">
        <v>2624</v>
      </c>
      <c r="AS898" s="223" t="s">
        <v>2624</v>
      </c>
      <c r="AT898" s="223" t="s">
        <v>2624</v>
      </c>
      <c r="AU898" s="223" t="s">
        <v>2624</v>
      </c>
    </row>
    <row r="899" spans="2:47" ht="52.5" hidden="1">
      <c r="B899" s="215" t="s">
        <v>5399</v>
      </c>
      <c r="C899" s="216" t="s">
        <v>5400</v>
      </c>
      <c r="D899" s="216" t="s">
        <v>2619</v>
      </c>
      <c r="E899" s="216" t="s">
        <v>2619</v>
      </c>
      <c r="F899" s="216" t="s">
        <v>2776</v>
      </c>
      <c r="G899" s="216" t="s">
        <v>5401</v>
      </c>
      <c r="H899" s="216" t="s">
        <v>2619</v>
      </c>
      <c r="I899" s="216" t="s">
        <v>2623</v>
      </c>
      <c r="J899" s="219">
        <v>6.2824684379434199</v>
      </c>
      <c r="K899" s="219">
        <v>6.2795655145494571</v>
      </c>
      <c r="L899" s="219">
        <v>6.2785528485027164</v>
      </c>
      <c r="M899" s="219">
        <v>6.2684026988194903</v>
      </c>
      <c r="N899" s="219">
        <v>6.2416857122867739</v>
      </c>
      <c r="O899" s="219">
        <v>6.2595930265769608</v>
      </c>
      <c r="P899" s="219">
        <v>6.3498189256336488</v>
      </c>
      <c r="Q899" s="219">
        <v>6.6057963954321526</v>
      </c>
      <c r="R899" s="219">
        <v>6.5730102657451104</v>
      </c>
      <c r="S899" s="217">
        <v>6.3665378851723222</v>
      </c>
      <c r="T899" s="218">
        <v>6.3366647893859307</v>
      </c>
      <c r="U899" s="218">
        <v>6.306601337279127</v>
      </c>
      <c r="V899" s="218">
        <v>6.3166330633325289</v>
      </c>
      <c r="W899" s="218">
        <v>6.2766172003058278</v>
      </c>
      <c r="X899" s="218">
        <v>6.2966251318191793</v>
      </c>
      <c r="Y899" s="219" t="s">
        <v>2624</v>
      </c>
      <c r="Z899" s="219" t="s">
        <v>2624</v>
      </c>
      <c r="AA899" s="219" t="s">
        <v>2624</v>
      </c>
      <c r="AB899" s="219" t="s">
        <v>2624</v>
      </c>
      <c r="AC899" s="219" t="s">
        <v>2624</v>
      </c>
      <c r="AD899" s="219" t="s">
        <v>2624</v>
      </c>
      <c r="AE899" s="219" t="s">
        <v>2624</v>
      </c>
      <c r="AF899" s="219" t="s">
        <v>2624</v>
      </c>
      <c r="AG899" s="219" t="s">
        <v>2624</v>
      </c>
      <c r="AH899" s="219" t="s">
        <v>2624</v>
      </c>
      <c r="AI899" s="219" t="s">
        <v>2624</v>
      </c>
      <c r="AJ899" s="219" t="s">
        <v>2624</v>
      </c>
      <c r="AK899" s="219" t="s">
        <v>2624</v>
      </c>
      <c r="AL899" s="219" t="s">
        <v>2624</v>
      </c>
      <c r="AM899" s="219" t="s">
        <v>2624</v>
      </c>
      <c r="AN899" s="219" t="s">
        <v>2624</v>
      </c>
      <c r="AO899" s="219" t="s">
        <v>2624</v>
      </c>
      <c r="AP899" s="219" t="s">
        <v>2624</v>
      </c>
      <c r="AQ899" s="219" t="s">
        <v>2624</v>
      </c>
      <c r="AR899" s="219" t="s">
        <v>2624</v>
      </c>
      <c r="AS899" s="219" t="s">
        <v>2624</v>
      </c>
      <c r="AT899" s="219" t="s">
        <v>2624</v>
      </c>
      <c r="AU899" s="219" t="s">
        <v>2624</v>
      </c>
    </row>
    <row r="900" spans="2:47" ht="21" hidden="1">
      <c r="B900" s="220" t="s">
        <v>5402</v>
      </c>
      <c r="C900" s="221" t="s">
        <v>5403</v>
      </c>
      <c r="D900" s="221" t="s">
        <v>2783</v>
      </c>
      <c r="E900" s="221" t="s">
        <v>2784</v>
      </c>
      <c r="F900" s="221" t="s">
        <v>2785</v>
      </c>
      <c r="G900" s="221" t="s">
        <v>5404</v>
      </c>
      <c r="H900" s="221" t="s">
        <v>2619</v>
      </c>
      <c r="I900" s="221" t="s">
        <v>2623</v>
      </c>
      <c r="J900" s="223">
        <v>90220.5</v>
      </c>
      <c r="K900" s="223">
        <v>92971.9</v>
      </c>
      <c r="L900" s="223">
        <v>95491</v>
      </c>
      <c r="M900" s="223">
        <v>98023.1</v>
      </c>
      <c r="N900" s="223">
        <v>100722.9</v>
      </c>
      <c r="O900" s="223">
        <v>104100.6</v>
      </c>
      <c r="P900" s="223">
        <v>108116.5</v>
      </c>
      <c r="Q900" s="223">
        <v>111463.5</v>
      </c>
      <c r="R900" s="223">
        <v>115622.8</v>
      </c>
      <c r="S900" s="222">
        <v>114939.51031332744</v>
      </c>
      <c r="T900" s="218">
        <v>116131.82513577316</v>
      </c>
      <c r="U900" s="218">
        <v>118398.93702628244</v>
      </c>
      <c r="V900" s="218">
        <v>121942.96706036359</v>
      </c>
      <c r="W900" s="218">
        <v>124514.45880269015</v>
      </c>
      <c r="X900" s="218">
        <v>128569.16681398411</v>
      </c>
      <c r="Y900" s="223" t="s">
        <v>2624</v>
      </c>
      <c r="Z900" s="223" t="s">
        <v>2624</v>
      </c>
      <c r="AA900" s="223" t="s">
        <v>2624</v>
      </c>
      <c r="AB900" s="223" t="s">
        <v>2624</v>
      </c>
      <c r="AC900" s="223" t="s">
        <v>2624</v>
      </c>
      <c r="AD900" s="223" t="s">
        <v>2624</v>
      </c>
      <c r="AE900" s="223" t="s">
        <v>2624</v>
      </c>
      <c r="AF900" s="223" t="s">
        <v>2624</v>
      </c>
      <c r="AG900" s="223" t="s">
        <v>2624</v>
      </c>
      <c r="AH900" s="223" t="s">
        <v>2624</v>
      </c>
      <c r="AI900" s="223" t="s">
        <v>2624</v>
      </c>
      <c r="AJ900" s="223" t="s">
        <v>2624</v>
      </c>
      <c r="AK900" s="223" t="s">
        <v>2624</v>
      </c>
      <c r="AL900" s="223" t="s">
        <v>2624</v>
      </c>
      <c r="AM900" s="223" t="s">
        <v>2624</v>
      </c>
      <c r="AN900" s="223" t="s">
        <v>2624</v>
      </c>
      <c r="AO900" s="223" t="s">
        <v>2624</v>
      </c>
      <c r="AP900" s="223" t="s">
        <v>2624</v>
      </c>
      <c r="AQ900" s="223" t="s">
        <v>2624</v>
      </c>
      <c r="AR900" s="223" t="s">
        <v>2624</v>
      </c>
      <c r="AS900" s="223" t="s">
        <v>2624</v>
      </c>
      <c r="AT900" s="223" t="s">
        <v>2624</v>
      </c>
      <c r="AU900" s="223" t="s">
        <v>2624</v>
      </c>
    </row>
    <row r="901" spans="2:47" ht="84" hidden="1">
      <c r="B901" s="215" t="s">
        <v>5405</v>
      </c>
      <c r="C901" s="216" t="s">
        <v>5406</v>
      </c>
      <c r="D901" s="216" t="s">
        <v>2619</v>
      </c>
      <c r="E901" s="216" t="s">
        <v>2619</v>
      </c>
      <c r="F901" s="216" t="s">
        <v>5407</v>
      </c>
      <c r="G901" s="216" t="s">
        <v>5408</v>
      </c>
      <c r="H901" s="216" t="s">
        <v>2619</v>
      </c>
      <c r="I901" s="216" t="s">
        <v>2623</v>
      </c>
      <c r="J901" s="219">
        <v>38.945999999999998</v>
      </c>
      <c r="K901" s="219">
        <v>41.850999999999999</v>
      </c>
      <c r="L901" s="219">
        <v>43.405000000000001</v>
      </c>
      <c r="M901" s="219">
        <v>42.844999999999999</v>
      </c>
      <c r="N901" s="219">
        <v>40.817</v>
      </c>
      <c r="O901" s="219">
        <v>41.881</v>
      </c>
      <c r="P901" s="219">
        <v>44.234000000000002</v>
      </c>
      <c r="Q901" s="219">
        <v>50.009</v>
      </c>
      <c r="R901" s="219">
        <v>50.546999999999997</v>
      </c>
      <c r="S901" s="217">
        <v>52.4</v>
      </c>
      <c r="T901" s="218">
        <v>54.2</v>
      </c>
      <c r="U901" s="218">
        <v>55.4</v>
      </c>
      <c r="V901" s="218">
        <v>55.6</v>
      </c>
      <c r="W901" s="218">
        <v>55.5</v>
      </c>
      <c r="X901" s="218">
        <v>55</v>
      </c>
      <c r="Y901" s="219" t="s">
        <v>2624</v>
      </c>
      <c r="Z901" s="219" t="s">
        <v>2624</v>
      </c>
      <c r="AA901" s="219" t="s">
        <v>2624</v>
      </c>
      <c r="AB901" s="219" t="s">
        <v>2624</v>
      </c>
      <c r="AC901" s="219" t="s">
        <v>2624</v>
      </c>
      <c r="AD901" s="219" t="s">
        <v>2624</v>
      </c>
      <c r="AE901" s="219" t="s">
        <v>2624</v>
      </c>
      <c r="AF901" s="219" t="s">
        <v>2624</v>
      </c>
      <c r="AG901" s="219" t="s">
        <v>2624</v>
      </c>
      <c r="AH901" s="219" t="s">
        <v>2624</v>
      </c>
      <c r="AI901" s="219" t="s">
        <v>2624</v>
      </c>
      <c r="AJ901" s="219" t="s">
        <v>2624</v>
      </c>
      <c r="AK901" s="219" t="s">
        <v>2624</v>
      </c>
      <c r="AL901" s="219" t="s">
        <v>2624</v>
      </c>
      <c r="AM901" s="219" t="s">
        <v>2624</v>
      </c>
      <c r="AN901" s="219" t="s">
        <v>2624</v>
      </c>
      <c r="AO901" s="219" t="s">
        <v>2624</v>
      </c>
      <c r="AP901" s="219" t="s">
        <v>2624</v>
      </c>
      <c r="AQ901" s="219" t="s">
        <v>2624</v>
      </c>
      <c r="AR901" s="219" t="s">
        <v>2624</v>
      </c>
      <c r="AS901" s="219" t="s">
        <v>2624</v>
      </c>
      <c r="AT901" s="219" t="s">
        <v>2624</v>
      </c>
      <c r="AU901" s="219" t="s">
        <v>2624</v>
      </c>
    </row>
    <row r="902" spans="2:47" ht="84" hidden="1">
      <c r="B902" s="220" t="s">
        <v>5409</v>
      </c>
      <c r="C902" s="221" t="s">
        <v>5410</v>
      </c>
      <c r="D902" s="221" t="s">
        <v>2783</v>
      </c>
      <c r="E902" s="221" t="s">
        <v>2784</v>
      </c>
      <c r="F902" s="221" t="s">
        <v>5407</v>
      </c>
      <c r="G902" s="221" t="s">
        <v>5411</v>
      </c>
      <c r="H902" s="221" t="s">
        <v>5412</v>
      </c>
      <c r="I902" s="221" t="s">
        <v>2623</v>
      </c>
      <c r="J902" s="223">
        <v>584514.81999999995</v>
      </c>
      <c r="K902" s="223">
        <v>654096.34</v>
      </c>
      <c r="L902" s="223">
        <v>719664.08</v>
      </c>
      <c r="M902" s="223">
        <v>745843.28</v>
      </c>
      <c r="N902" s="223">
        <v>749280.38</v>
      </c>
      <c r="O902" s="223">
        <v>794977.48</v>
      </c>
      <c r="P902" s="223">
        <v>851286.54</v>
      </c>
      <c r="Q902" s="223">
        <v>970534</v>
      </c>
      <c r="R902" s="223">
        <v>1047168.01</v>
      </c>
      <c r="S902" s="222">
        <v>1133638.7</v>
      </c>
      <c r="T902" s="218">
        <v>1211239.1000000001</v>
      </c>
      <c r="U902" s="218">
        <v>1265880</v>
      </c>
      <c r="V902" s="218">
        <v>1309696.5</v>
      </c>
      <c r="W902" s="218">
        <v>1351119.6</v>
      </c>
      <c r="X902" s="218">
        <v>1386449</v>
      </c>
      <c r="Y902" s="223" t="s">
        <v>2624</v>
      </c>
      <c r="Z902" s="223" t="s">
        <v>2624</v>
      </c>
      <c r="AA902" s="223" t="s">
        <v>2624</v>
      </c>
      <c r="AB902" s="223" t="s">
        <v>2624</v>
      </c>
      <c r="AC902" s="223" t="s">
        <v>2624</v>
      </c>
      <c r="AD902" s="223" t="s">
        <v>2624</v>
      </c>
      <c r="AE902" s="223" t="s">
        <v>2624</v>
      </c>
      <c r="AF902" s="223" t="s">
        <v>2624</v>
      </c>
      <c r="AG902" s="223" t="s">
        <v>2624</v>
      </c>
      <c r="AH902" s="223" t="s">
        <v>2624</v>
      </c>
      <c r="AI902" s="223" t="s">
        <v>2624</v>
      </c>
      <c r="AJ902" s="223" t="s">
        <v>2624</v>
      </c>
      <c r="AK902" s="223" t="s">
        <v>2624</v>
      </c>
      <c r="AL902" s="223" t="s">
        <v>2624</v>
      </c>
      <c r="AM902" s="223" t="s">
        <v>2624</v>
      </c>
      <c r="AN902" s="223" t="s">
        <v>2624</v>
      </c>
      <c r="AO902" s="223" t="s">
        <v>2624</v>
      </c>
      <c r="AP902" s="223" t="s">
        <v>2624</v>
      </c>
      <c r="AQ902" s="223" t="s">
        <v>2624</v>
      </c>
      <c r="AR902" s="223" t="s">
        <v>2624</v>
      </c>
      <c r="AS902" s="223" t="s">
        <v>2624</v>
      </c>
      <c r="AT902" s="223" t="s">
        <v>2624</v>
      </c>
      <c r="AU902" s="223" t="s">
        <v>2624</v>
      </c>
    </row>
    <row r="903" spans="2:47" ht="84" hidden="1">
      <c r="B903" s="215" t="s">
        <v>5413</v>
      </c>
      <c r="C903" s="216" t="s">
        <v>5414</v>
      </c>
      <c r="D903" s="216" t="s">
        <v>2834</v>
      </c>
      <c r="E903" s="216" t="s">
        <v>2784</v>
      </c>
      <c r="F903" s="216" t="s">
        <v>5407</v>
      </c>
      <c r="G903" s="216" t="s">
        <v>5411</v>
      </c>
      <c r="H903" s="216" t="s">
        <v>5412</v>
      </c>
      <c r="I903" s="216" t="s">
        <v>2623</v>
      </c>
      <c r="J903" s="219">
        <v>553.88498057424431</v>
      </c>
      <c r="K903" s="219">
        <v>595.06581149927217</v>
      </c>
      <c r="L903" s="219">
        <v>614.04784982935155</v>
      </c>
      <c r="M903" s="219">
        <v>617.16448489863467</v>
      </c>
      <c r="N903" s="219">
        <v>699.3470039201045</v>
      </c>
      <c r="O903" s="219">
        <v>711.0074948573473</v>
      </c>
      <c r="P903" s="219">
        <v>735.26216963206082</v>
      </c>
      <c r="Q903" s="219">
        <v>892.03492647058829</v>
      </c>
      <c r="R903" s="219">
        <v>882.49453059160635</v>
      </c>
      <c r="S903" s="217">
        <v>889.12838364356435</v>
      </c>
      <c r="T903" s="218">
        <v>996.90463262013247</v>
      </c>
      <c r="U903" s="218">
        <v>1081.9487470647698</v>
      </c>
      <c r="V903" s="218">
        <v>1169.3718381331796</v>
      </c>
      <c r="W903" s="218">
        <v>1202.0636671188304</v>
      </c>
      <c r="X903" s="218">
        <v>1214.0533987983201</v>
      </c>
      <c r="Y903" s="219" t="s">
        <v>2624</v>
      </c>
      <c r="Z903" s="219" t="s">
        <v>2624</v>
      </c>
      <c r="AA903" s="219" t="s">
        <v>2624</v>
      </c>
      <c r="AB903" s="219" t="s">
        <v>2624</v>
      </c>
      <c r="AC903" s="219" t="s">
        <v>2624</v>
      </c>
      <c r="AD903" s="219" t="s">
        <v>2624</v>
      </c>
      <c r="AE903" s="219" t="s">
        <v>2624</v>
      </c>
      <c r="AF903" s="219" t="s">
        <v>2624</v>
      </c>
      <c r="AG903" s="219" t="s">
        <v>2624</v>
      </c>
      <c r="AH903" s="219" t="s">
        <v>2624</v>
      </c>
      <c r="AI903" s="219" t="s">
        <v>2624</v>
      </c>
      <c r="AJ903" s="219" t="s">
        <v>2624</v>
      </c>
      <c r="AK903" s="219" t="s">
        <v>2624</v>
      </c>
      <c r="AL903" s="219" t="s">
        <v>2624</v>
      </c>
      <c r="AM903" s="219" t="s">
        <v>2624</v>
      </c>
      <c r="AN903" s="219" t="s">
        <v>2624</v>
      </c>
      <c r="AO903" s="219" t="s">
        <v>2624</v>
      </c>
      <c r="AP903" s="219" t="s">
        <v>2624</v>
      </c>
      <c r="AQ903" s="219" t="s">
        <v>2624</v>
      </c>
      <c r="AR903" s="219" t="s">
        <v>2624</v>
      </c>
      <c r="AS903" s="219" t="s">
        <v>2624</v>
      </c>
      <c r="AT903" s="219" t="s">
        <v>2624</v>
      </c>
      <c r="AU903" s="219" t="s">
        <v>2624</v>
      </c>
    </row>
    <row r="904" spans="2:47" ht="147" hidden="1">
      <c r="B904" s="220" t="s">
        <v>5415</v>
      </c>
      <c r="C904" s="221" t="s">
        <v>5416</v>
      </c>
      <c r="D904" s="221" t="s">
        <v>2834</v>
      </c>
      <c r="E904" s="221" t="s">
        <v>2784</v>
      </c>
      <c r="F904" s="221" t="s">
        <v>4207</v>
      </c>
      <c r="G904" s="221" t="s">
        <v>5417</v>
      </c>
      <c r="H904" s="221" t="s">
        <v>2871</v>
      </c>
      <c r="I904" s="221" t="s">
        <v>2623</v>
      </c>
      <c r="J904" s="223">
        <v>88.460369999999998</v>
      </c>
      <c r="K904" s="223">
        <v>89.469899999999996</v>
      </c>
      <c r="L904" s="223">
        <v>81.475100000000012</v>
      </c>
      <c r="M904" s="223">
        <v>74.249800000000008</v>
      </c>
      <c r="N904" s="223">
        <v>90.575199999999995</v>
      </c>
      <c r="O904" s="223">
        <v>95.883499999999998</v>
      </c>
      <c r="P904" s="223">
        <v>103.4572</v>
      </c>
      <c r="Q904" s="223">
        <v>132.59710000000001</v>
      </c>
      <c r="R904" s="223">
        <v>164.9932</v>
      </c>
      <c r="S904" s="222">
        <v>162.54689999999999</v>
      </c>
      <c r="T904" s="218">
        <v>166.64020000000002</v>
      </c>
      <c r="U904" s="218">
        <v>167.61</v>
      </c>
      <c r="V904" s="218">
        <v>166.58120000000002</v>
      </c>
      <c r="W904" s="218">
        <v>163.9425</v>
      </c>
      <c r="X904" s="218">
        <v>161.98390000000001</v>
      </c>
      <c r="Y904" s="223" t="s">
        <v>2624</v>
      </c>
      <c r="Z904" s="223" t="s">
        <v>2624</v>
      </c>
      <c r="AA904" s="223" t="s">
        <v>2624</v>
      </c>
      <c r="AB904" s="223" t="s">
        <v>2624</v>
      </c>
      <c r="AC904" s="223" t="s">
        <v>2624</v>
      </c>
      <c r="AD904" s="223" t="s">
        <v>2624</v>
      </c>
      <c r="AE904" s="223" t="s">
        <v>2624</v>
      </c>
      <c r="AF904" s="223" t="s">
        <v>2624</v>
      </c>
      <c r="AG904" s="223" t="s">
        <v>2624</v>
      </c>
      <c r="AH904" s="223" t="s">
        <v>2624</v>
      </c>
      <c r="AI904" s="223" t="s">
        <v>2624</v>
      </c>
      <c r="AJ904" s="223" t="s">
        <v>2624</v>
      </c>
      <c r="AK904" s="223" t="s">
        <v>2624</v>
      </c>
      <c r="AL904" s="223" t="s">
        <v>2624</v>
      </c>
      <c r="AM904" s="223" t="s">
        <v>2624</v>
      </c>
      <c r="AN904" s="223" t="s">
        <v>2624</v>
      </c>
      <c r="AO904" s="223" t="s">
        <v>2624</v>
      </c>
      <c r="AP904" s="223" t="s">
        <v>2624</v>
      </c>
      <c r="AQ904" s="223" t="s">
        <v>2624</v>
      </c>
      <c r="AR904" s="223" t="s">
        <v>2624</v>
      </c>
      <c r="AS904" s="223" t="s">
        <v>2624</v>
      </c>
      <c r="AT904" s="223" t="s">
        <v>2624</v>
      </c>
      <c r="AU904" s="223" t="s">
        <v>2624</v>
      </c>
    </row>
    <row r="905" spans="2:47" ht="63" hidden="1">
      <c r="B905" s="215" t="s">
        <v>5418</v>
      </c>
      <c r="C905" s="216" t="s">
        <v>5419</v>
      </c>
      <c r="D905" s="216" t="s">
        <v>2619</v>
      </c>
      <c r="E905" s="216" t="s">
        <v>2619</v>
      </c>
      <c r="F905" s="216" t="s">
        <v>2769</v>
      </c>
      <c r="G905" s="216" t="s">
        <v>5420</v>
      </c>
      <c r="H905" s="216" t="s">
        <v>2619</v>
      </c>
      <c r="I905" s="216" t="s">
        <v>2623</v>
      </c>
      <c r="J905" s="217">
        <v>4</v>
      </c>
      <c r="K905" s="217">
        <v>4</v>
      </c>
      <c r="L905" s="217">
        <v>4</v>
      </c>
      <c r="M905" s="217">
        <v>4</v>
      </c>
      <c r="N905" s="217">
        <v>4</v>
      </c>
      <c r="O905" s="217">
        <v>4</v>
      </c>
      <c r="P905" s="217">
        <v>4</v>
      </c>
      <c r="Q905" s="217">
        <v>4</v>
      </c>
      <c r="R905" s="217">
        <v>4.2</v>
      </c>
      <c r="S905" s="217">
        <v>4.4000000000000004</v>
      </c>
      <c r="T905" s="218">
        <v>4.5999999999999996</v>
      </c>
      <c r="U905" s="218">
        <v>4.8</v>
      </c>
      <c r="V905" s="218">
        <v>5</v>
      </c>
      <c r="W905" s="218">
        <v>5</v>
      </c>
      <c r="X905" s="218">
        <v>5</v>
      </c>
      <c r="Y905" s="219" t="s">
        <v>2624</v>
      </c>
      <c r="Z905" s="219" t="s">
        <v>2624</v>
      </c>
      <c r="AA905" s="219" t="s">
        <v>2624</v>
      </c>
      <c r="AB905" s="219" t="s">
        <v>2624</v>
      </c>
      <c r="AC905" s="219" t="s">
        <v>2624</v>
      </c>
      <c r="AD905" s="219" t="s">
        <v>2624</v>
      </c>
      <c r="AE905" s="219" t="s">
        <v>2624</v>
      </c>
      <c r="AF905" s="219" t="s">
        <v>2624</v>
      </c>
      <c r="AG905" s="219" t="s">
        <v>2624</v>
      </c>
      <c r="AH905" s="219" t="s">
        <v>2624</v>
      </c>
      <c r="AI905" s="219" t="s">
        <v>2624</v>
      </c>
      <c r="AJ905" s="219" t="s">
        <v>2624</v>
      </c>
      <c r="AK905" s="219" t="s">
        <v>2624</v>
      </c>
      <c r="AL905" s="219" t="s">
        <v>2624</v>
      </c>
      <c r="AM905" s="219" t="s">
        <v>2624</v>
      </c>
      <c r="AN905" s="219" t="s">
        <v>2624</v>
      </c>
      <c r="AO905" s="219" t="s">
        <v>2624</v>
      </c>
      <c r="AP905" s="219" t="s">
        <v>2624</v>
      </c>
      <c r="AQ905" s="219" t="s">
        <v>2624</v>
      </c>
      <c r="AR905" s="219" t="s">
        <v>2624</v>
      </c>
      <c r="AS905" s="219" t="s">
        <v>2624</v>
      </c>
      <c r="AT905" s="219" t="s">
        <v>2624</v>
      </c>
      <c r="AU905" s="219" t="s">
        <v>2624</v>
      </c>
    </row>
    <row r="906" spans="2:47" ht="31.5" hidden="1">
      <c r="B906" s="220" t="s">
        <v>5421</v>
      </c>
      <c r="C906" s="221" t="s">
        <v>5422</v>
      </c>
      <c r="D906" s="221" t="s">
        <v>2619</v>
      </c>
      <c r="E906" s="221" t="s">
        <v>2619</v>
      </c>
      <c r="F906" s="221" t="s">
        <v>5423</v>
      </c>
      <c r="G906" s="221" t="s">
        <v>5424</v>
      </c>
      <c r="H906" s="221" t="s">
        <v>2619</v>
      </c>
      <c r="I906" s="221" t="s">
        <v>2623</v>
      </c>
      <c r="J906" s="223">
        <v>73.180000000000007</v>
      </c>
      <c r="K906" s="223">
        <v>72.55</v>
      </c>
      <c r="L906" s="223">
        <v>77.34</v>
      </c>
      <c r="M906" s="223">
        <v>79.34</v>
      </c>
      <c r="N906" s="223">
        <v>81.38</v>
      </c>
      <c r="O906" s="223">
        <v>81.27</v>
      </c>
      <c r="P906" s="223">
        <v>79.36</v>
      </c>
      <c r="Q906" s="223" t="s">
        <v>2624</v>
      </c>
      <c r="R906" s="223" t="s">
        <v>2624</v>
      </c>
      <c r="S906" s="223" t="s">
        <v>2624</v>
      </c>
      <c r="T906" s="223" t="s">
        <v>2624</v>
      </c>
      <c r="U906" s="223" t="s">
        <v>2624</v>
      </c>
      <c r="V906" s="223" t="s">
        <v>2624</v>
      </c>
      <c r="W906" s="223" t="s">
        <v>2624</v>
      </c>
      <c r="X906" s="223" t="s">
        <v>2624</v>
      </c>
      <c r="Y906" s="223" t="s">
        <v>2624</v>
      </c>
      <c r="Z906" s="223" t="s">
        <v>2624</v>
      </c>
      <c r="AA906" s="223" t="s">
        <v>2624</v>
      </c>
      <c r="AB906" s="223" t="s">
        <v>2624</v>
      </c>
      <c r="AC906" s="223" t="s">
        <v>2624</v>
      </c>
      <c r="AD906" s="223" t="s">
        <v>2624</v>
      </c>
      <c r="AE906" s="223" t="s">
        <v>2624</v>
      </c>
      <c r="AF906" s="223" t="s">
        <v>2624</v>
      </c>
      <c r="AG906" s="223" t="s">
        <v>2624</v>
      </c>
      <c r="AH906" s="223" t="s">
        <v>2624</v>
      </c>
      <c r="AI906" s="223" t="s">
        <v>2624</v>
      </c>
      <c r="AJ906" s="223" t="s">
        <v>2624</v>
      </c>
      <c r="AK906" s="223" t="s">
        <v>2624</v>
      </c>
      <c r="AL906" s="223" t="s">
        <v>2624</v>
      </c>
      <c r="AM906" s="223" t="s">
        <v>2624</v>
      </c>
      <c r="AN906" s="223" t="s">
        <v>2624</v>
      </c>
      <c r="AO906" s="223" t="s">
        <v>2624</v>
      </c>
      <c r="AP906" s="223" t="s">
        <v>2624</v>
      </c>
      <c r="AQ906" s="223" t="s">
        <v>2624</v>
      </c>
      <c r="AR906" s="223" t="s">
        <v>2624</v>
      </c>
      <c r="AS906" s="223" t="s">
        <v>2624</v>
      </c>
      <c r="AT906" s="223" t="s">
        <v>2624</v>
      </c>
      <c r="AU906" s="223" t="s">
        <v>2624</v>
      </c>
    </row>
    <row r="907" spans="2:47" ht="31.5" hidden="1">
      <c r="B907" s="215" t="s">
        <v>5425</v>
      </c>
      <c r="C907" s="216" t="s">
        <v>5426</v>
      </c>
      <c r="D907" s="216" t="s">
        <v>2619</v>
      </c>
      <c r="E907" s="216" t="s">
        <v>2619</v>
      </c>
      <c r="F907" s="216" t="s">
        <v>5423</v>
      </c>
      <c r="G907" s="216" t="s">
        <v>5427</v>
      </c>
      <c r="H907" s="216" t="s">
        <v>2619</v>
      </c>
      <c r="I907" s="216" t="s">
        <v>2623</v>
      </c>
      <c r="J907" s="219">
        <v>3.7629999999999997E-2</v>
      </c>
      <c r="K907" s="219">
        <v>3.7650000000000003E-2</v>
      </c>
      <c r="L907" s="219">
        <v>4.0469999999999999E-2</v>
      </c>
      <c r="M907" s="219">
        <v>4.1759999999999999E-2</v>
      </c>
      <c r="N907" s="219">
        <v>4.2999999999999997E-2</v>
      </c>
      <c r="O907" s="219">
        <v>4.308E-2</v>
      </c>
      <c r="P907" s="219" t="s">
        <v>2624</v>
      </c>
      <c r="Q907" s="219" t="s">
        <v>2624</v>
      </c>
      <c r="R907" s="219" t="s">
        <v>2624</v>
      </c>
      <c r="S907" s="219" t="s">
        <v>2624</v>
      </c>
      <c r="T907" s="219" t="s">
        <v>2624</v>
      </c>
      <c r="U907" s="219" t="s">
        <v>2624</v>
      </c>
      <c r="V907" s="219" t="s">
        <v>2624</v>
      </c>
      <c r="W907" s="219" t="s">
        <v>2624</v>
      </c>
      <c r="X907" s="219" t="s">
        <v>2624</v>
      </c>
      <c r="Y907" s="219" t="s">
        <v>2624</v>
      </c>
      <c r="Z907" s="219" t="s">
        <v>2624</v>
      </c>
      <c r="AA907" s="219" t="s">
        <v>2624</v>
      </c>
      <c r="AB907" s="219" t="s">
        <v>2624</v>
      </c>
      <c r="AC907" s="219" t="s">
        <v>2624</v>
      </c>
      <c r="AD907" s="219" t="s">
        <v>2624</v>
      </c>
      <c r="AE907" s="219" t="s">
        <v>2624</v>
      </c>
      <c r="AF907" s="219" t="s">
        <v>2624</v>
      </c>
      <c r="AG907" s="219" t="s">
        <v>2624</v>
      </c>
      <c r="AH907" s="219" t="s">
        <v>2624</v>
      </c>
      <c r="AI907" s="219" t="s">
        <v>2624</v>
      </c>
      <c r="AJ907" s="219" t="s">
        <v>2624</v>
      </c>
      <c r="AK907" s="219" t="s">
        <v>2624</v>
      </c>
      <c r="AL907" s="219" t="s">
        <v>2624</v>
      </c>
      <c r="AM907" s="219" t="s">
        <v>2624</v>
      </c>
      <c r="AN907" s="219" t="s">
        <v>2624</v>
      </c>
      <c r="AO907" s="219" t="s">
        <v>2624</v>
      </c>
      <c r="AP907" s="219" t="s">
        <v>2624</v>
      </c>
      <c r="AQ907" s="219" t="s">
        <v>2624</v>
      </c>
      <c r="AR907" s="219" t="s">
        <v>2624</v>
      </c>
      <c r="AS907" s="219" t="s">
        <v>2624</v>
      </c>
      <c r="AT907" s="219" t="s">
        <v>2624</v>
      </c>
      <c r="AU907" s="219" t="s">
        <v>2624</v>
      </c>
    </row>
    <row r="908" spans="2:47" ht="31.5" hidden="1">
      <c r="B908" s="220" t="s">
        <v>5428</v>
      </c>
      <c r="C908" s="221" t="s">
        <v>5429</v>
      </c>
      <c r="D908" s="221" t="s">
        <v>2783</v>
      </c>
      <c r="E908" s="221" t="s">
        <v>2784</v>
      </c>
      <c r="F908" s="221" t="s">
        <v>2895</v>
      </c>
      <c r="G908" s="221" t="s">
        <v>5430</v>
      </c>
      <c r="H908" s="221" t="s">
        <v>3221</v>
      </c>
      <c r="I908" s="221" t="s">
        <v>2623</v>
      </c>
      <c r="J908" s="223">
        <v>1451135.3</v>
      </c>
      <c r="K908" s="223">
        <v>1491072.1</v>
      </c>
      <c r="L908" s="223">
        <v>1544501.9</v>
      </c>
      <c r="M908" s="223">
        <v>1607134.8</v>
      </c>
      <c r="N908" s="223">
        <v>1696740.1</v>
      </c>
      <c r="O908" s="223">
        <v>1730366.9</v>
      </c>
      <c r="P908" s="223">
        <v>1757449.4</v>
      </c>
      <c r="Q908" s="223">
        <v>1739407.2</v>
      </c>
      <c r="R908" s="223">
        <v>1801541.4</v>
      </c>
      <c r="S908" s="222">
        <v>1850627.8</v>
      </c>
      <c r="T908" s="218">
        <v>1884667.2</v>
      </c>
      <c r="U908" s="218">
        <v>1933893.7</v>
      </c>
      <c r="V908" s="218">
        <v>1992174.2</v>
      </c>
      <c r="W908" s="218">
        <v>2047106.9</v>
      </c>
      <c r="X908" s="218">
        <v>2101282.1</v>
      </c>
      <c r="Y908" s="218">
        <v>2157287.1</v>
      </c>
      <c r="Z908" s="218">
        <v>2214435.4</v>
      </c>
      <c r="AA908" s="218">
        <v>2272110.9</v>
      </c>
      <c r="AB908" s="218">
        <v>2329768.9</v>
      </c>
      <c r="AC908" s="218">
        <v>2386935.1</v>
      </c>
      <c r="AD908" s="218">
        <v>2443206.4</v>
      </c>
      <c r="AE908" s="218">
        <v>2498250.2999999998</v>
      </c>
      <c r="AF908" s="218">
        <v>2551805.5</v>
      </c>
      <c r="AG908" s="218">
        <v>2603681.2999999998</v>
      </c>
      <c r="AH908" s="218">
        <v>2653758</v>
      </c>
      <c r="AI908" s="218">
        <v>2701986.7</v>
      </c>
      <c r="AJ908" s="218">
        <v>2748389.5</v>
      </c>
      <c r="AK908" s="218">
        <v>2793059.1</v>
      </c>
      <c r="AL908" s="218">
        <v>2836159.5</v>
      </c>
      <c r="AM908" s="218">
        <v>2877925.1</v>
      </c>
      <c r="AN908" s="218">
        <v>2918661.5</v>
      </c>
      <c r="AO908" s="218">
        <v>2958745.2</v>
      </c>
      <c r="AP908" s="218">
        <v>2998623.2</v>
      </c>
      <c r="AQ908" s="218">
        <v>3038813.8</v>
      </c>
      <c r="AR908" s="218">
        <v>3079906</v>
      </c>
      <c r="AS908" s="218">
        <v>3122559.6</v>
      </c>
      <c r="AT908" s="218">
        <v>3167505.3</v>
      </c>
      <c r="AU908" s="218">
        <v>3215544.8</v>
      </c>
    </row>
    <row r="909" spans="2:47" ht="73.5" hidden="1">
      <c r="B909" s="215" t="s">
        <v>5431</v>
      </c>
      <c r="C909" s="216" t="s">
        <v>5432</v>
      </c>
      <c r="D909" s="216" t="s">
        <v>2834</v>
      </c>
      <c r="E909" s="216" t="s">
        <v>2784</v>
      </c>
      <c r="F909" s="216" t="s">
        <v>2636</v>
      </c>
      <c r="G909" s="216" t="s">
        <v>5433</v>
      </c>
      <c r="H909" s="216" t="s">
        <v>5434</v>
      </c>
      <c r="I909" s="216" t="s">
        <v>2623</v>
      </c>
      <c r="J909" s="217">
        <v>1173.3</v>
      </c>
      <c r="K909" s="217">
        <v>1205.7</v>
      </c>
      <c r="L909" s="217">
        <v>1249.3</v>
      </c>
      <c r="M909" s="217">
        <v>1300.5</v>
      </c>
      <c r="N909" s="217">
        <v>1374.2</v>
      </c>
      <c r="O909" s="217">
        <v>1400.5</v>
      </c>
      <c r="P909" s="217">
        <v>1421.5</v>
      </c>
      <c r="Q909" s="217">
        <v>1407.5</v>
      </c>
      <c r="R909" s="217">
        <v>1457.4</v>
      </c>
      <c r="S909" s="217">
        <v>1496.4</v>
      </c>
      <c r="T909" s="218">
        <v>1523.5</v>
      </c>
      <c r="U909" s="218">
        <v>1563.2</v>
      </c>
      <c r="V909" s="218">
        <v>1610.2</v>
      </c>
      <c r="W909" s="218">
        <v>1654.6</v>
      </c>
      <c r="X909" s="218">
        <v>1698.1</v>
      </c>
      <c r="Y909" s="218">
        <v>1743.2</v>
      </c>
      <c r="Z909" s="218">
        <v>1789.3</v>
      </c>
      <c r="AA909" s="218">
        <v>1835.9</v>
      </c>
      <c r="AB909" s="218">
        <v>1882.5</v>
      </c>
      <c r="AC909" s="218">
        <v>1928.7</v>
      </c>
      <c r="AD909" s="218">
        <v>1974.3</v>
      </c>
      <c r="AE909" s="218">
        <v>2019</v>
      </c>
      <c r="AF909" s="218">
        <v>2062.6</v>
      </c>
      <c r="AG909" s="218">
        <v>2104.9</v>
      </c>
      <c r="AH909" s="218">
        <v>2145.8000000000002</v>
      </c>
      <c r="AI909" s="218">
        <v>2185.3000000000002</v>
      </c>
      <c r="AJ909" s="218">
        <v>2223.4</v>
      </c>
      <c r="AK909" s="218">
        <v>2260.1999999999998</v>
      </c>
      <c r="AL909" s="218">
        <v>2295.6999999999998</v>
      </c>
      <c r="AM909" s="218">
        <v>2330.1999999999998</v>
      </c>
      <c r="AN909" s="218">
        <v>2363.8000000000002</v>
      </c>
      <c r="AO909" s="218">
        <v>2396.8000000000002</v>
      </c>
      <c r="AP909" s="218">
        <v>2429.6</v>
      </c>
      <c r="AQ909" s="218">
        <v>2462.5</v>
      </c>
      <c r="AR909" s="218">
        <v>2496</v>
      </c>
      <c r="AS909" s="218">
        <v>2530.5</v>
      </c>
      <c r="AT909" s="218">
        <v>2566.6</v>
      </c>
      <c r="AU909" s="218">
        <v>2604.9</v>
      </c>
    </row>
    <row r="910" spans="2:47" ht="31.5" hidden="1">
      <c r="B910" s="220" t="s">
        <v>5435</v>
      </c>
      <c r="C910" s="221" t="s">
        <v>5436</v>
      </c>
      <c r="D910" s="221" t="s">
        <v>2619</v>
      </c>
      <c r="E910" s="221" t="s">
        <v>2619</v>
      </c>
      <c r="F910" s="221" t="s">
        <v>2636</v>
      </c>
      <c r="G910" s="221" t="s">
        <v>5437</v>
      </c>
      <c r="H910" s="221" t="s">
        <v>2619</v>
      </c>
      <c r="I910" s="221" t="s">
        <v>2623</v>
      </c>
      <c r="J910" s="223">
        <v>101.694</v>
      </c>
      <c r="K910" s="223">
        <v>106.688</v>
      </c>
      <c r="L910" s="223">
        <v>105.093</v>
      </c>
      <c r="M910" s="223">
        <v>103.76900000000001</v>
      </c>
      <c r="N910" s="223">
        <v>106.917</v>
      </c>
      <c r="O910" s="223">
        <v>108.444</v>
      </c>
      <c r="P910" s="223">
        <v>102.913</v>
      </c>
      <c r="Q910" s="223">
        <v>100.636</v>
      </c>
      <c r="R910" s="223">
        <v>101.16200000000001</v>
      </c>
      <c r="S910" s="222">
        <v>95.3</v>
      </c>
      <c r="T910" s="218">
        <v>100</v>
      </c>
      <c r="U910" s="218">
        <v>99.7</v>
      </c>
      <c r="V910" s="218">
        <v>102.3</v>
      </c>
      <c r="W910" s="218">
        <v>102.1</v>
      </c>
      <c r="X910" s="218">
        <v>100.2</v>
      </c>
      <c r="Y910" s="223" t="s">
        <v>2624</v>
      </c>
      <c r="Z910" s="223" t="s">
        <v>2624</v>
      </c>
      <c r="AA910" s="223" t="s">
        <v>2624</v>
      </c>
      <c r="AB910" s="223" t="s">
        <v>2624</v>
      </c>
      <c r="AC910" s="223" t="s">
        <v>2624</v>
      </c>
      <c r="AD910" s="223" t="s">
        <v>2624</v>
      </c>
      <c r="AE910" s="223" t="s">
        <v>2624</v>
      </c>
      <c r="AF910" s="223" t="s">
        <v>2624</v>
      </c>
      <c r="AG910" s="223" t="s">
        <v>2624</v>
      </c>
      <c r="AH910" s="223" t="s">
        <v>2624</v>
      </c>
      <c r="AI910" s="223" t="s">
        <v>2624</v>
      </c>
      <c r="AJ910" s="223" t="s">
        <v>2624</v>
      </c>
      <c r="AK910" s="223" t="s">
        <v>2624</v>
      </c>
      <c r="AL910" s="223" t="s">
        <v>2624</v>
      </c>
      <c r="AM910" s="223" t="s">
        <v>2624</v>
      </c>
      <c r="AN910" s="223" t="s">
        <v>2624</v>
      </c>
      <c r="AO910" s="223" t="s">
        <v>2624</v>
      </c>
      <c r="AP910" s="223" t="s">
        <v>2624</v>
      </c>
      <c r="AQ910" s="223" t="s">
        <v>2624</v>
      </c>
      <c r="AR910" s="223" t="s">
        <v>2624</v>
      </c>
      <c r="AS910" s="223" t="s">
        <v>2624</v>
      </c>
      <c r="AT910" s="223" t="s">
        <v>2624</v>
      </c>
      <c r="AU910" s="223" t="s">
        <v>2624</v>
      </c>
    </row>
    <row r="911" spans="2:47" ht="31.5" hidden="1">
      <c r="B911" s="215" t="s">
        <v>5438</v>
      </c>
      <c r="C911" s="216" t="s">
        <v>5439</v>
      </c>
      <c r="D911" s="216" t="s">
        <v>2619</v>
      </c>
      <c r="E911" s="216" t="s">
        <v>2619</v>
      </c>
      <c r="F911" s="216" t="s">
        <v>2776</v>
      </c>
      <c r="G911" s="216" t="s">
        <v>5440</v>
      </c>
      <c r="H911" s="216" t="s">
        <v>2619</v>
      </c>
      <c r="I911" s="216" t="s">
        <v>2623</v>
      </c>
      <c r="J911" s="219">
        <v>1.1494040875117406</v>
      </c>
      <c r="K911" s="219">
        <v>4.3657205970076829</v>
      </c>
      <c r="L911" s="219">
        <v>1.6657847708235529</v>
      </c>
      <c r="M911" s="219">
        <v>3.4888516814541637</v>
      </c>
      <c r="N911" s="219">
        <v>2.250652572213907</v>
      </c>
      <c r="O911" s="219">
        <v>3.1825736056664944</v>
      </c>
      <c r="P911" s="219">
        <v>1.4140033247740602</v>
      </c>
      <c r="Q911" s="219">
        <v>2.2659213120763466</v>
      </c>
      <c r="R911" s="219">
        <v>0.80830958148569998</v>
      </c>
      <c r="S911" s="217">
        <v>2.3500072501445368</v>
      </c>
      <c r="T911" s="218">
        <v>2.1179333877611617</v>
      </c>
      <c r="U911" s="218">
        <v>3.1008702050080217</v>
      </c>
      <c r="V911" s="218">
        <v>3.2056212027463671</v>
      </c>
      <c r="W911" s="218">
        <v>3.4037981065444978</v>
      </c>
      <c r="X911" s="218">
        <v>3.1805568600725032</v>
      </c>
      <c r="Y911" s="219" t="s">
        <v>2624</v>
      </c>
      <c r="Z911" s="219" t="s">
        <v>2624</v>
      </c>
      <c r="AA911" s="219" t="s">
        <v>2624</v>
      </c>
      <c r="AB911" s="219" t="s">
        <v>2624</v>
      </c>
      <c r="AC911" s="219" t="s">
        <v>2624</v>
      </c>
      <c r="AD911" s="219" t="s">
        <v>2624</v>
      </c>
      <c r="AE911" s="219" t="s">
        <v>2624</v>
      </c>
      <c r="AF911" s="219" t="s">
        <v>2624</v>
      </c>
      <c r="AG911" s="219" t="s">
        <v>2624</v>
      </c>
      <c r="AH911" s="219" t="s">
        <v>2624</v>
      </c>
      <c r="AI911" s="219" t="s">
        <v>2624</v>
      </c>
      <c r="AJ911" s="219" t="s">
        <v>2624</v>
      </c>
      <c r="AK911" s="219" t="s">
        <v>2624</v>
      </c>
      <c r="AL911" s="219" t="s">
        <v>2624</v>
      </c>
      <c r="AM911" s="219" t="s">
        <v>2624</v>
      </c>
      <c r="AN911" s="219" t="s">
        <v>2624</v>
      </c>
      <c r="AO911" s="219" t="s">
        <v>2624</v>
      </c>
      <c r="AP911" s="219" t="s">
        <v>2624</v>
      </c>
      <c r="AQ911" s="219" t="s">
        <v>2624</v>
      </c>
      <c r="AR911" s="219" t="s">
        <v>2624</v>
      </c>
      <c r="AS911" s="219" t="s">
        <v>2624</v>
      </c>
      <c r="AT911" s="219" t="s">
        <v>2624</v>
      </c>
      <c r="AU911" s="219" t="s">
        <v>2624</v>
      </c>
    </row>
    <row r="912" spans="2:47" ht="21" hidden="1">
      <c r="B912" s="220" t="s">
        <v>5441</v>
      </c>
      <c r="C912" s="221" t="s">
        <v>5442</v>
      </c>
      <c r="D912" s="221" t="s">
        <v>2783</v>
      </c>
      <c r="E912" s="221" t="s">
        <v>2784</v>
      </c>
      <c r="F912" s="221" t="s">
        <v>2785</v>
      </c>
      <c r="G912" s="221" t="s">
        <v>5443</v>
      </c>
      <c r="H912" s="221" t="s">
        <v>2619</v>
      </c>
      <c r="I912" s="221" t="s">
        <v>2623</v>
      </c>
      <c r="J912" s="223">
        <v>115167.7</v>
      </c>
      <c r="K912" s="223">
        <v>120195.6</v>
      </c>
      <c r="L912" s="223">
        <v>122197.8</v>
      </c>
      <c r="M912" s="223">
        <v>126461.1</v>
      </c>
      <c r="N912" s="223">
        <v>129307.3</v>
      </c>
      <c r="O912" s="223">
        <v>133422.6</v>
      </c>
      <c r="P912" s="223">
        <v>135309.20000000001</v>
      </c>
      <c r="Q912" s="223">
        <v>138375.20000000001</v>
      </c>
      <c r="R912" s="223">
        <v>139493.70000000001</v>
      </c>
      <c r="S912" s="222">
        <v>142771.81206349487</v>
      </c>
      <c r="T912" s="218">
        <v>145795.62393949926</v>
      </c>
      <c r="U912" s="218">
        <v>150316.55700244472</v>
      </c>
      <c r="V912" s="218">
        <v>155135.13642495341</v>
      </c>
      <c r="W912" s="218">
        <v>160415.62326117119</v>
      </c>
      <c r="X912" s="218">
        <v>165517.73337143243</v>
      </c>
      <c r="Y912" s="223" t="s">
        <v>2624</v>
      </c>
      <c r="Z912" s="223" t="s">
        <v>2624</v>
      </c>
      <c r="AA912" s="223" t="s">
        <v>2624</v>
      </c>
      <c r="AB912" s="223" t="s">
        <v>2624</v>
      </c>
      <c r="AC912" s="223" t="s">
        <v>2624</v>
      </c>
      <c r="AD912" s="223" t="s">
        <v>2624</v>
      </c>
      <c r="AE912" s="223" t="s">
        <v>2624</v>
      </c>
      <c r="AF912" s="223" t="s">
        <v>2624</v>
      </c>
      <c r="AG912" s="223" t="s">
        <v>2624</v>
      </c>
      <c r="AH912" s="223" t="s">
        <v>2624</v>
      </c>
      <c r="AI912" s="223" t="s">
        <v>2624</v>
      </c>
      <c r="AJ912" s="223" t="s">
        <v>2624</v>
      </c>
      <c r="AK912" s="223" t="s">
        <v>2624</v>
      </c>
      <c r="AL912" s="223" t="s">
        <v>2624</v>
      </c>
      <c r="AM912" s="223" t="s">
        <v>2624</v>
      </c>
      <c r="AN912" s="223" t="s">
        <v>2624</v>
      </c>
      <c r="AO912" s="223" t="s">
        <v>2624</v>
      </c>
      <c r="AP912" s="223" t="s">
        <v>2624</v>
      </c>
      <c r="AQ912" s="223" t="s">
        <v>2624</v>
      </c>
      <c r="AR912" s="223" t="s">
        <v>2624</v>
      </c>
      <c r="AS912" s="223" t="s">
        <v>2624</v>
      </c>
      <c r="AT912" s="223" t="s">
        <v>2624</v>
      </c>
      <c r="AU912" s="223" t="s">
        <v>2624</v>
      </c>
    </row>
    <row r="913" spans="1:47" ht="21" hidden="1">
      <c r="B913" s="215" t="s">
        <v>5444</v>
      </c>
      <c r="C913" s="216" t="s">
        <v>5445</v>
      </c>
      <c r="D913" s="216" t="s">
        <v>2783</v>
      </c>
      <c r="E913" s="216" t="s">
        <v>2784</v>
      </c>
      <c r="F913" s="216" t="s">
        <v>3348</v>
      </c>
      <c r="G913" s="216" t="s">
        <v>5446</v>
      </c>
      <c r="H913" s="216" t="s">
        <v>3221</v>
      </c>
      <c r="I913" s="216" t="s">
        <v>2623</v>
      </c>
      <c r="J913" s="219">
        <v>696514.4</v>
      </c>
      <c r="K913" s="219">
        <v>711110.4</v>
      </c>
      <c r="L913" s="219">
        <v>712775.7</v>
      </c>
      <c r="M913" s="219">
        <v>729684.8</v>
      </c>
      <c r="N913" s="219">
        <v>747783.5</v>
      </c>
      <c r="O913" s="219">
        <v>777515</v>
      </c>
      <c r="P913" s="219">
        <v>779368.1</v>
      </c>
      <c r="Q913" s="219">
        <v>766065.7</v>
      </c>
      <c r="R913" s="219">
        <v>849146.5</v>
      </c>
      <c r="S913" s="217">
        <v>894000.6</v>
      </c>
      <c r="T913" s="218">
        <v>891258.1</v>
      </c>
      <c r="U913" s="218">
        <v>916116.3</v>
      </c>
      <c r="V913" s="218">
        <v>946968.5</v>
      </c>
      <c r="W913" s="218">
        <v>981949.7</v>
      </c>
      <c r="X913" s="218">
        <v>1019700.3</v>
      </c>
      <c r="Y913" s="218">
        <v>1057721.3999999999</v>
      </c>
      <c r="Z913" s="218">
        <v>1096159.8999999999</v>
      </c>
      <c r="AA913" s="218">
        <v>1135152.3999999999</v>
      </c>
      <c r="AB913" s="218">
        <v>1174825.3</v>
      </c>
      <c r="AC913" s="218">
        <v>1215294.7</v>
      </c>
      <c r="AD913" s="218">
        <v>1256666.7</v>
      </c>
      <c r="AE913" s="218">
        <v>1299037</v>
      </c>
      <c r="AF913" s="218">
        <v>1342491.2</v>
      </c>
      <c r="AG913" s="218">
        <v>1387104.7</v>
      </c>
      <c r="AH913" s="218">
        <v>1432942.7</v>
      </c>
      <c r="AI913" s="218">
        <v>1480060.3</v>
      </c>
      <c r="AJ913" s="218">
        <v>1528502</v>
      </c>
      <c r="AK913" s="218">
        <v>1578302.7</v>
      </c>
      <c r="AL913" s="218">
        <v>1629486.6</v>
      </c>
      <c r="AM913" s="218">
        <v>1682067.9</v>
      </c>
      <c r="AN913" s="218">
        <v>1736050.6</v>
      </c>
      <c r="AO913" s="218">
        <v>1791428.5</v>
      </c>
      <c r="AP913" s="218">
        <v>1848185.2</v>
      </c>
      <c r="AQ913" s="218">
        <v>1906294.1</v>
      </c>
      <c r="AR913" s="218">
        <v>1965718.4</v>
      </c>
      <c r="AS913" s="218">
        <v>2026410.9</v>
      </c>
      <c r="AT913" s="218">
        <v>2088314.6</v>
      </c>
      <c r="AU913" s="218">
        <v>2151362</v>
      </c>
    </row>
    <row r="914" spans="1:47" ht="73.5" hidden="1">
      <c r="B914" s="220" t="s">
        <v>5447</v>
      </c>
      <c r="C914" s="221" t="s">
        <v>5448</v>
      </c>
      <c r="D914" s="221" t="s">
        <v>2834</v>
      </c>
      <c r="E914" s="221" t="s">
        <v>2784</v>
      </c>
      <c r="F914" s="221" t="s">
        <v>2636</v>
      </c>
      <c r="G914" s="221" t="s">
        <v>5449</v>
      </c>
      <c r="H914" s="221" t="s">
        <v>5434</v>
      </c>
      <c r="I914" s="221" t="s">
        <v>2623</v>
      </c>
      <c r="J914" s="222">
        <v>682.9</v>
      </c>
      <c r="K914" s="222">
        <v>697.2</v>
      </c>
      <c r="L914" s="222">
        <v>698.9</v>
      </c>
      <c r="M914" s="222">
        <v>715.4</v>
      </c>
      <c r="N914" s="222">
        <v>733.2</v>
      </c>
      <c r="O914" s="222">
        <v>762.3</v>
      </c>
      <c r="P914" s="222">
        <v>764.2</v>
      </c>
      <c r="Q914" s="222">
        <v>751.1</v>
      </c>
      <c r="R914" s="222">
        <v>832.6</v>
      </c>
      <c r="S914" s="222">
        <v>876.5</v>
      </c>
      <c r="T914" s="218">
        <v>873.9</v>
      </c>
      <c r="U914" s="218">
        <v>898.2</v>
      </c>
      <c r="V914" s="218">
        <v>928.5</v>
      </c>
      <c r="W914" s="218">
        <v>962.8</v>
      </c>
      <c r="X914" s="218">
        <v>999.8</v>
      </c>
      <c r="Y914" s="218">
        <v>1037.0999999999999</v>
      </c>
      <c r="Z914" s="218">
        <v>1074.8</v>
      </c>
      <c r="AA914" s="218">
        <v>1113</v>
      </c>
      <c r="AB914" s="218">
        <v>1151.9000000000001</v>
      </c>
      <c r="AC914" s="218">
        <v>1191.5999999999999</v>
      </c>
      <c r="AD914" s="218">
        <v>1232.0999999999999</v>
      </c>
      <c r="AE914" s="218">
        <v>1273.7</v>
      </c>
      <c r="AF914" s="218">
        <v>1316.3</v>
      </c>
      <c r="AG914" s="218">
        <v>1360</v>
      </c>
      <c r="AH914" s="218">
        <v>1405</v>
      </c>
      <c r="AI914" s="218">
        <v>1451.2</v>
      </c>
      <c r="AJ914" s="218">
        <v>1498.7</v>
      </c>
      <c r="AK914" s="218">
        <v>1547.5</v>
      </c>
      <c r="AL914" s="218">
        <v>1597.7</v>
      </c>
      <c r="AM914" s="218">
        <v>1649.2</v>
      </c>
      <c r="AN914" s="218">
        <v>1702.2</v>
      </c>
      <c r="AO914" s="218">
        <v>1756.5</v>
      </c>
      <c r="AP914" s="218">
        <v>1812.1</v>
      </c>
      <c r="AQ914" s="218">
        <v>1869.1</v>
      </c>
      <c r="AR914" s="218">
        <v>1927.3</v>
      </c>
      <c r="AS914" s="218">
        <v>1986.9</v>
      </c>
      <c r="AT914" s="218">
        <v>2047.5</v>
      </c>
      <c r="AU914" s="218">
        <v>2109.4</v>
      </c>
    </row>
    <row r="915" spans="1:47" ht="42">
      <c r="A915" s="206" t="s">
        <v>3226</v>
      </c>
      <c r="B915" s="215" t="s">
        <v>5450</v>
      </c>
      <c r="C915" s="216" t="s">
        <v>5451</v>
      </c>
      <c r="D915" s="216" t="s">
        <v>2619</v>
      </c>
      <c r="E915" s="216" t="s">
        <v>2619</v>
      </c>
      <c r="F915" s="216" t="s">
        <v>2895</v>
      </c>
      <c r="G915" s="216" t="s">
        <v>5452</v>
      </c>
      <c r="H915" s="216" t="s">
        <v>5453</v>
      </c>
      <c r="I915" s="216" t="s">
        <v>2623</v>
      </c>
      <c r="J915" s="219">
        <v>3.165</v>
      </c>
      <c r="K915" s="219">
        <v>3.202</v>
      </c>
      <c r="L915" s="219">
        <v>2.8090000000000002</v>
      </c>
      <c r="M915" s="219">
        <v>2.9470000000000001</v>
      </c>
      <c r="N915" s="219">
        <v>3.16</v>
      </c>
      <c r="O915" s="219">
        <v>2.907</v>
      </c>
      <c r="P915" s="219">
        <v>2.2440000000000002</v>
      </c>
      <c r="Q915" s="219">
        <v>-0.70899999999999996</v>
      </c>
      <c r="R915" s="219">
        <v>4.1449999999999996</v>
      </c>
      <c r="S915" s="217">
        <v>2.6</v>
      </c>
      <c r="T915" s="218">
        <v>1.5</v>
      </c>
      <c r="U915" s="218">
        <v>2.4</v>
      </c>
      <c r="V915" s="218">
        <v>2.8</v>
      </c>
      <c r="W915" s="218">
        <v>2.8</v>
      </c>
      <c r="X915" s="218">
        <v>2.9</v>
      </c>
      <c r="Y915" s="218">
        <v>2.7</v>
      </c>
      <c r="Z915" s="218">
        <v>2.6</v>
      </c>
      <c r="AA915" s="218">
        <v>2.4</v>
      </c>
      <c r="AB915" s="218">
        <v>2.2999999999999998</v>
      </c>
      <c r="AC915" s="218">
        <v>2.2000000000000002</v>
      </c>
      <c r="AD915" s="218">
        <v>2.1</v>
      </c>
      <c r="AE915" s="218">
        <v>2.1</v>
      </c>
      <c r="AF915" s="218">
        <v>2</v>
      </c>
      <c r="AG915" s="218">
        <v>2</v>
      </c>
      <c r="AH915" s="218">
        <v>1.9</v>
      </c>
      <c r="AI915" s="218">
        <v>1.9</v>
      </c>
      <c r="AJ915" s="218">
        <v>1.9</v>
      </c>
      <c r="AK915" s="218">
        <v>1.8</v>
      </c>
      <c r="AL915" s="218">
        <v>1.8</v>
      </c>
      <c r="AM915" s="218">
        <v>1.8</v>
      </c>
      <c r="AN915" s="218">
        <v>1.7</v>
      </c>
      <c r="AO915" s="218">
        <v>1.7</v>
      </c>
      <c r="AP915" s="218">
        <v>1.6</v>
      </c>
      <c r="AQ915" s="218">
        <v>1.6</v>
      </c>
      <c r="AR915" s="218">
        <v>1.5</v>
      </c>
      <c r="AS915" s="218">
        <v>1.5</v>
      </c>
      <c r="AT915" s="218">
        <v>1.4</v>
      </c>
      <c r="AU915" s="218">
        <v>1.3</v>
      </c>
    </row>
    <row r="916" spans="1:47" ht="63" hidden="1">
      <c r="B916" s="220" t="s">
        <v>5454</v>
      </c>
      <c r="C916" s="221" t="s">
        <v>5455</v>
      </c>
      <c r="D916" s="221" t="s">
        <v>2783</v>
      </c>
      <c r="E916" s="221" t="s">
        <v>2784</v>
      </c>
      <c r="F916" s="221" t="s">
        <v>3348</v>
      </c>
      <c r="G916" s="221" t="s">
        <v>5456</v>
      </c>
      <c r="H916" s="221" t="s">
        <v>5457</v>
      </c>
      <c r="I916" s="221" t="s">
        <v>2623</v>
      </c>
      <c r="J916" s="223">
        <v>1562673.6</v>
      </c>
      <c r="K916" s="223">
        <v>1612717.5</v>
      </c>
      <c r="L916" s="223">
        <v>1658020.4</v>
      </c>
      <c r="M916" s="223">
        <v>1706880.2</v>
      </c>
      <c r="N916" s="223">
        <v>1760811.4</v>
      </c>
      <c r="O916" s="223">
        <v>1812005.4</v>
      </c>
      <c r="P916" s="223">
        <v>1852666.4</v>
      </c>
      <c r="Q916" s="223">
        <v>1839523.4</v>
      </c>
      <c r="R916" s="223">
        <v>1915777.4</v>
      </c>
      <c r="S916" s="222">
        <v>1966219</v>
      </c>
      <c r="T916" s="218">
        <v>1995980.9</v>
      </c>
      <c r="U916" s="218">
        <v>2044646.8</v>
      </c>
      <c r="V916" s="218">
        <v>2102504.7000000002</v>
      </c>
      <c r="W916" s="218">
        <v>2160528.6</v>
      </c>
      <c r="X916" s="218">
        <v>2223795.6</v>
      </c>
      <c r="Y916" s="218">
        <v>2284453</v>
      </c>
      <c r="Z916" s="218">
        <v>2342969.7000000002</v>
      </c>
      <c r="AA916" s="218">
        <v>2399770.2000000002</v>
      </c>
      <c r="AB916" s="218">
        <v>2455234.9</v>
      </c>
      <c r="AC916" s="218">
        <v>2509699.5</v>
      </c>
      <c r="AD916" s="218">
        <v>2563455.7000000002</v>
      </c>
      <c r="AE916" s="218">
        <v>2616750.7999999998</v>
      </c>
      <c r="AF916" s="218">
        <v>2669787.6</v>
      </c>
      <c r="AG916" s="218">
        <v>2722724.9</v>
      </c>
      <c r="AH916" s="218">
        <v>2775676.9</v>
      </c>
      <c r="AI916" s="218">
        <v>2828713.6</v>
      </c>
      <c r="AJ916" s="218">
        <v>2881860.6</v>
      </c>
      <c r="AK916" s="218">
        <v>2935099.2</v>
      </c>
      <c r="AL916" s="218">
        <v>2988366.4</v>
      </c>
      <c r="AM916" s="218">
        <v>3041555</v>
      </c>
      <c r="AN916" s="218">
        <v>3094513.2</v>
      </c>
      <c r="AO916" s="218">
        <v>3147045.1</v>
      </c>
      <c r="AP916" s="218">
        <v>3198910.3</v>
      </c>
      <c r="AQ916" s="218">
        <v>3249824.3</v>
      </c>
      <c r="AR916" s="218">
        <v>3299458.1</v>
      </c>
      <c r="AS916" s="218">
        <v>3347438.4</v>
      </c>
      <c r="AT916" s="218">
        <v>3393347.7</v>
      </c>
      <c r="AU916" s="218">
        <v>3436723.9</v>
      </c>
    </row>
    <row r="917" spans="1:47" ht="73.5" hidden="1">
      <c r="B917" s="215" t="s">
        <v>5458</v>
      </c>
      <c r="C917" s="216" t="s">
        <v>5459</v>
      </c>
      <c r="D917" s="216" t="s">
        <v>3887</v>
      </c>
      <c r="E917" s="216" t="s">
        <v>2784</v>
      </c>
      <c r="F917" s="216" t="s">
        <v>2636</v>
      </c>
      <c r="G917" s="216" t="s">
        <v>5460</v>
      </c>
      <c r="H917" s="216" t="s">
        <v>5434</v>
      </c>
      <c r="I917" s="216" t="s">
        <v>2623</v>
      </c>
      <c r="J917" s="217">
        <v>1723</v>
      </c>
      <c r="K917" s="217">
        <v>1778</v>
      </c>
      <c r="L917" s="217">
        <v>1828</v>
      </c>
      <c r="M917" s="217">
        <v>1882</v>
      </c>
      <c r="N917" s="217">
        <v>1941</v>
      </c>
      <c r="O917" s="217">
        <v>1998</v>
      </c>
      <c r="P917" s="217">
        <v>2042</v>
      </c>
      <c r="Q917" s="217">
        <v>2028</v>
      </c>
      <c r="R917" s="217">
        <v>2112</v>
      </c>
      <c r="S917" s="217">
        <v>2168</v>
      </c>
      <c r="T917" s="218">
        <v>2200</v>
      </c>
      <c r="U917" s="218">
        <v>2254</v>
      </c>
      <c r="V917" s="218">
        <v>2318</v>
      </c>
      <c r="W917" s="218">
        <v>2382</v>
      </c>
      <c r="X917" s="218">
        <v>2451</v>
      </c>
      <c r="Y917" s="218">
        <v>2518</v>
      </c>
      <c r="Z917" s="218">
        <v>2583</v>
      </c>
      <c r="AA917" s="218">
        <v>2645</v>
      </c>
      <c r="AB917" s="218">
        <v>2707</v>
      </c>
      <c r="AC917" s="218">
        <v>2767</v>
      </c>
      <c r="AD917" s="218">
        <v>2826</v>
      </c>
      <c r="AE917" s="218">
        <v>2885</v>
      </c>
      <c r="AF917" s="218">
        <v>2943</v>
      </c>
      <c r="AG917" s="218">
        <v>3001</v>
      </c>
      <c r="AH917" s="218">
        <v>3060</v>
      </c>
      <c r="AI917" s="218">
        <v>3118</v>
      </c>
      <c r="AJ917" s="218">
        <v>3177</v>
      </c>
      <c r="AK917" s="218">
        <v>3236</v>
      </c>
      <c r="AL917" s="218">
        <v>3294</v>
      </c>
      <c r="AM917" s="218">
        <v>3353</v>
      </c>
      <c r="AN917" s="218">
        <v>3411</v>
      </c>
      <c r="AO917" s="218">
        <v>3469</v>
      </c>
      <c r="AP917" s="218">
        <v>3526</v>
      </c>
      <c r="AQ917" s="218">
        <v>3583</v>
      </c>
      <c r="AR917" s="218">
        <v>3637</v>
      </c>
      <c r="AS917" s="218">
        <v>3690</v>
      </c>
      <c r="AT917" s="218">
        <v>3741</v>
      </c>
      <c r="AU917" s="218">
        <v>3789</v>
      </c>
    </row>
    <row r="918" spans="1:47" ht="105" hidden="1">
      <c r="B918" s="220" t="s">
        <v>5461</v>
      </c>
      <c r="C918" s="221" t="s">
        <v>5462</v>
      </c>
      <c r="D918" s="221" t="s">
        <v>2834</v>
      </c>
      <c r="E918" s="221" t="s">
        <v>2784</v>
      </c>
      <c r="F918" s="221" t="s">
        <v>2636</v>
      </c>
      <c r="G918" s="221" t="s">
        <v>5463</v>
      </c>
      <c r="H918" s="221" t="s">
        <v>5464</v>
      </c>
      <c r="I918" s="221" t="s">
        <v>2623</v>
      </c>
      <c r="J918" s="222">
        <v>1252.7</v>
      </c>
      <c r="K918" s="222">
        <v>1292.9000000000001</v>
      </c>
      <c r="L918" s="222">
        <v>1329.2</v>
      </c>
      <c r="M918" s="222">
        <v>1368.3</v>
      </c>
      <c r="N918" s="222">
        <v>1411.6</v>
      </c>
      <c r="O918" s="222">
        <v>1452.6</v>
      </c>
      <c r="P918" s="222">
        <v>1485.2</v>
      </c>
      <c r="Q918" s="222">
        <v>1474.7</v>
      </c>
      <c r="R918" s="222">
        <v>1535.8</v>
      </c>
      <c r="S918" s="222">
        <v>1576.3</v>
      </c>
      <c r="T918" s="218">
        <v>1600.1</v>
      </c>
      <c r="U918" s="218">
        <v>1639.1</v>
      </c>
      <c r="V918" s="218">
        <v>1685.5</v>
      </c>
      <c r="W918" s="218">
        <v>1732</v>
      </c>
      <c r="X918" s="218">
        <v>1782.7</v>
      </c>
      <c r="Y918" s="218">
        <v>1831.4</v>
      </c>
      <c r="Z918" s="218">
        <v>1878.3</v>
      </c>
      <c r="AA918" s="218">
        <v>1923.8</v>
      </c>
      <c r="AB918" s="218">
        <v>1968.3</v>
      </c>
      <c r="AC918" s="218">
        <v>2011.9</v>
      </c>
      <c r="AD918" s="218">
        <v>2055</v>
      </c>
      <c r="AE918" s="218">
        <v>2097.8000000000002</v>
      </c>
      <c r="AF918" s="218">
        <v>2140.3000000000002</v>
      </c>
      <c r="AG918" s="218">
        <v>2182.6999999999998</v>
      </c>
      <c r="AH918" s="218">
        <v>2225.1999999999998</v>
      </c>
      <c r="AI918" s="218">
        <v>2267.6999999999998</v>
      </c>
      <c r="AJ918" s="218">
        <v>2310.3000000000002</v>
      </c>
      <c r="AK918" s="218">
        <v>2353</v>
      </c>
      <c r="AL918" s="218">
        <v>2395.6999999999998</v>
      </c>
      <c r="AM918" s="218">
        <v>2438.3000000000002</v>
      </c>
      <c r="AN918" s="218">
        <v>2480.8000000000002</v>
      </c>
      <c r="AO918" s="218">
        <v>2522.9</v>
      </c>
      <c r="AP918" s="218">
        <v>2564.5</v>
      </c>
      <c r="AQ918" s="218">
        <v>2605.3000000000002</v>
      </c>
      <c r="AR918" s="218">
        <v>2645.1</v>
      </c>
      <c r="AS918" s="218">
        <v>2683.5</v>
      </c>
      <c r="AT918" s="218">
        <v>2720.3</v>
      </c>
      <c r="AU918" s="218">
        <v>2755.1</v>
      </c>
    </row>
    <row r="919" spans="1:47" ht="21" hidden="1">
      <c r="B919" s="215" t="s">
        <v>5465</v>
      </c>
      <c r="C919" s="216" t="s">
        <v>5466</v>
      </c>
      <c r="D919" s="216" t="s">
        <v>2834</v>
      </c>
      <c r="E919" s="216" t="s">
        <v>2619</v>
      </c>
      <c r="F919" s="216" t="s">
        <v>2636</v>
      </c>
      <c r="G919" s="216" t="s">
        <v>5467</v>
      </c>
      <c r="H919" s="216" t="s">
        <v>5468</v>
      </c>
      <c r="I919" s="216" t="s">
        <v>2623</v>
      </c>
      <c r="J919" s="217">
        <v>25005.744100501041</v>
      </c>
      <c r="K919" s="217">
        <v>25571.836825855327</v>
      </c>
      <c r="L919" s="217">
        <v>26065.211654354658</v>
      </c>
      <c r="M919" s="217">
        <v>26668.282204110415</v>
      </c>
      <c r="N919" s="217">
        <v>27403.204623244332</v>
      </c>
      <c r="O919" s="217">
        <v>28109.745602266816</v>
      </c>
      <c r="P919" s="217">
        <v>28670.102454494703</v>
      </c>
      <c r="Q919" s="217">
        <v>28444.27806654925</v>
      </c>
      <c r="R919" s="217">
        <v>29631.698968756242</v>
      </c>
      <c r="S919" s="217">
        <v>30420.298969911441</v>
      </c>
      <c r="T919" s="218">
        <v>30899.694379010314</v>
      </c>
      <c r="U919" s="218">
        <v>31678.840587460982</v>
      </c>
      <c r="V919" s="218">
        <v>32607.71051384266</v>
      </c>
      <c r="W919" s="218">
        <v>33546.321133933219</v>
      </c>
      <c r="X919" s="218">
        <v>34574.901008783563</v>
      </c>
      <c r="Y919" s="218">
        <v>35572.857244994535</v>
      </c>
      <c r="Z919" s="218">
        <v>36547.759400496296</v>
      </c>
      <c r="AA919" s="218">
        <v>37508.441970627922</v>
      </c>
      <c r="AB919" s="218">
        <v>38463.105024348573</v>
      </c>
      <c r="AC919" s="218">
        <v>39418.659497657216</v>
      </c>
      <c r="AD919" s="218">
        <v>40381.57056034456</v>
      </c>
      <c r="AE919" s="218">
        <v>41358.258241889511</v>
      </c>
      <c r="AF919" s="218">
        <v>42354.467661454357</v>
      </c>
      <c r="AG919" s="218">
        <v>43373.20005251767</v>
      </c>
      <c r="AH919" s="218">
        <v>44416.434820645758</v>
      </c>
      <c r="AI919" s="218">
        <v>45486.107925988625</v>
      </c>
      <c r="AJ919" s="218">
        <v>46583.251462965156</v>
      </c>
      <c r="AK919" s="218">
        <v>47708.286940099482</v>
      </c>
      <c r="AL919" s="218">
        <v>48861.110163739097</v>
      </c>
      <c r="AM919" s="218">
        <v>50039.751833217233</v>
      </c>
      <c r="AN919" s="218">
        <v>51242.66375548012</v>
      </c>
      <c r="AO919" s="218">
        <v>52469.736566568368</v>
      </c>
      <c r="AP919" s="218">
        <v>53718.826332635697</v>
      </c>
      <c r="AQ919" s="218">
        <v>54987.304781098348</v>
      </c>
      <c r="AR919" s="218">
        <v>56273.061097588863</v>
      </c>
      <c r="AS919" s="218">
        <v>57573.027530648644</v>
      </c>
      <c r="AT919" s="218">
        <v>58882.275048511088</v>
      </c>
      <c r="AU919" s="218">
        <v>60193.462097325712</v>
      </c>
    </row>
    <row r="920" spans="1:47" ht="21" hidden="1">
      <c r="B920" s="220" t="s">
        <v>5469</v>
      </c>
      <c r="C920" s="221" t="s">
        <v>5470</v>
      </c>
      <c r="D920" s="221" t="s">
        <v>2783</v>
      </c>
      <c r="E920" s="221" t="s">
        <v>2784</v>
      </c>
      <c r="F920" s="221" t="s">
        <v>3348</v>
      </c>
      <c r="G920" s="221" t="s">
        <v>5471</v>
      </c>
      <c r="H920" s="221" t="s">
        <v>3221</v>
      </c>
      <c r="I920" s="221" t="s">
        <v>2623</v>
      </c>
      <c r="J920" s="223">
        <v>231036</v>
      </c>
      <c r="K920" s="223">
        <v>240900.7</v>
      </c>
      <c r="L920" s="223">
        <v>250087.9</v>
      </c>
      <c r="M920" s="223">
        <v>261162.3</v>
      </c>
      <c r="N920" s="223">
        <v>271428.59999999998</v>
      </c>
      <c r="O920" s="223">
        <v>285892.59999999998</v>
      </c>
      <c r="P920" s="223">
        <v>304189.90000000002</v>
      </c>
      <c r="Q920" s="223">
        <v>319677.8</v>
      </c>
      <c r="R920" s="223">
        <v>337684.6</v>
      </c>
      <c r="S920" s="222">
        <v>350178.9</v>
      </c>
      <c r="T920" s="218">
        <v>362435.2</v>
      </c>
      <c r="U920" s="218">
        <v>375845.3</v>
      </c>
      <c r="V920" s="218">
        <v>391255</v>
      </c>
      <c r="W920" s="218">
        <v>406905.2</v>
      </c>
      <c r="X920" s="218">
        <v>423995.2</v>
      </c>
      <c r="Y920" s="218">
        <v>439334</v>
      </c>
      <c r="Z920" s="218">
        <v>453123</v>
      </c>
      <c r="AA920" s="218">
        <v>465555.4</v>
      </c>
      <c r="AB920" s="218">
        <v>476816</v>
      </c>
      <c r="AC920" s="218">
        <v>487081.3</v>
      </c>
      <c r="AD920" s="218">
        <v>496519.3</v>
      </c>
      <c r="AE920" s="218">
        <v>505290</v>
      </c>
      <c r="AF920" s="218">
        <v>513544.7</v>
      </c>
      <c r="AG920" s="218">
        <v>521426.7</v>
      </c>
      <c r="AH920" s="218">
        <v>529070.69999999995</v>
      </c>
      <c r="AI920" s="218">
        <v>536603.4</v>
      </c>
      <c r="AJ920" s="218">
        <v>544142.69999999995</v>
      </c>
      <c r="AK920" s="218">
        <v>551798.6</v>
      </c>
      <c r="AL920" s="218">
        <v>559672.6</v>
      </c>
      <c r="AM920" s="218">
        <v>567857.9</v>
      </c>
      <c r="AN920" s="218">
        <v>576439.30000000005</v>
      </c>
      <c r="AO920" s="218">
        <v>585493.19999999995</v>
      </c>
      <c r="AP920" s="218">
        <v>595088</v>
      </c>
      <c r="AQ920" s="218">
        <v>605283.5</v>
      </c>
      <c r="AR920" s="218">
        <v>616131.1</v>
      </c>
      <c r="AS920" s="218">
        <v>627674.1</v>
      </c>
      <c r="AT920" s="218">
        <v>639947.4</v>
      </c>
      <c r="AU920" s="218">
        <v>652977.5</v>
      </c>
    </row>
    <row r="921" spans="1:47" ht="73.5" hidden="1">
      <c r="B921" s="215" t="s">
        <v>5472</v>
      </c>
      <c r="C921" s="216" t="s">
        <v>5473</v>
      </c>
      <c r="D921" s="216" t="s">
        <v>2834</v>
      </c>
      <c r="E921" s="216" t="s">
        <v>2784</v>
      </c>
      <c r="F921" s="216" t="s">
        <v>2636</v>
      </c>
      <c r="G921" s="216" t="s">
        <v>5474</v>
      </c>
      <c r="H921" s="216" t="s">
        <v>5434</v>
      </c>
      <c r="I921" s="216" t="s">
        <v>2623</v>
      </c>
      <c r="J921" s="217">
        <v>182.4</v>
      </c>
      <c r="K921" s="217">
        <v>190.2</v>
      </c>
      <c r="L921" s="217">
        <v>197.5</v>
      </c>
      <c r="M921" s="217">
        <v>206.2</v>
      </c>
      <c r="N921" s="217">
        <v>214.3</v>
      </c>
      <c r="O921" s="217">
        <v>225.7</v>
      </c>
      <c r="P921" s="217">
        <v>240.2</v>
      </c>
      <c r="Q921" s="217">
        <v>252.4</v>
      </c>
      <c r="R921" s="217">
        <v>266.60000000000002</v>
      </c>
      <c r="S921" s="217">
        <v>276.5</v>
      </c>
      <c r="T921" s="218">
        <v>286.2</v>
      </c>
      <c r="U921" s="218">
        <v>296.8</v>
      </c>
      <c r="V921" s="218">
        <v>308.89999999999998</v>
      </c>
      <c r="W921" s="218">
        <v>321.3</v>
      </c>
      <c r="X921" s="218">
        <v>334.8</v>
      </c>
      <c r="Y921" s="218">
        <v>346.9</v>
      </c>
      <c r="Z921" s="218">
        <v>357.8</v>
      </c>
      <c r="AA921" s="218">
        <v>367.6</v>
      </c>
      <c r="AB921" s="218">
        <v>376.5</v>
      </c>
      <c r="AC921" s="218">
        <v>384.6</v>
      </c>
      <c r="AD921" s="218">
        <v>392.1</v>
      </c>
      <c r="AE921" s="218">
        <v>399</v>
      </c>
      <c r="AF921" s="218">
        <v>405.5</v>
      </c>
      <c r="AG921" s="218">
        <v>411.7</v>
      </c>
      <c r="AH921" s="218">
        <v>417.8</v>
      </c>
      <c r="AI921" s="218">
        <v>423.7</v>
      </c>
      <c r="AJ921" s="218">
        <v>429.7</v>
      </c>
      <c r="AK921" s="218">
        <v>435.7</v>
      </c>
      <c r="AL921" s="218">
        <v>441.9</v>
      </c>
      <c r="AM921" s="218">
        <v>448.4</v>
      </c>
      <c r="AN921" s="218">
        <v>455.2</v>
      </c>
      <c r="AO921" s="218">
        <v>462.3</v>
      </c>
      <c r="AP921" s="218">
        <v>469.9</v>
      </c>
      <c r="AQ921" s="218">
        <v>477.9</v>
      </c>
      <c r="AR921" s="218">
        <v>486.5</v>
      </c>
      <c r="AS921" s="218">
        <v>495.6</v>
      </c>
      <c r="AT921" s="218">
        <v>505.3</v>
      </c>
      <c r="AU921" s="218">
        <v>515.6</v>
      </c>
    </row>
    <row r="922" spans="1:47" ht="21" hidden="1">
      <c r="B922" s="220" t="s">
        <v>5475</v>
      </c>
      <c r="C922" s="221" t="s">
        <v>5476</v>
      </c>
      <c r="D922" s="221" t="s">
        <v>2783</v>
      </c>
      <c r="E922" s="221" t="s">
        <v>2784</v>
      </c>
      <c r="F922" s="221" t="s">
        <v>3348</v>
      </c>
      <c r="G922" s="221" t="s">
        <v>5477</v>
      </c>
      <c r="H922" s="221" t="s">
        <v>3221</v>
      </c>
      <c r="I922" s="221" t="s">
        <v>2623</v>
      </c>
      <c r="J922" s="223">
        <v>442805.6</v>
      </c>
      <c r="K922" s="223">
        <v>456558.4</v>
      </c>
      <c r="L922" s="223">
        <v>481001.7</v>
      </c>
      <c r="M922" s="223">
        <v>512634.5</v>
      </c>
      <c r="N922" s="223">
        <v>562777</v>
      </c>
      <c r="O922" s="223">
        <v>550387.1</v>
      </c>
      <c r="P922" s="223">
        <v>538653.5</v>
      </c>
      <c r="Q922" s="223">
        <v>557726.6</v>
      </c>
      <c r="R922" s="223">
        <v>573143.6</v>
      </c>
      <c r="S922" s="222">
        <v>566027.19999999995</v>
      </c>
      <c r="T922" s="218">
        <v>575813.6</v>
      </c>
      <c r="U922" s="218">
        <v>589747.69999999995</v>
      </c>
      <c r="V922" s="218">
        <v>606910.19999999995</v>
      </c>
      <c r="W922" s="218">
        <v>623483.19999999995</v>
      </c>
      <c r="X922" s="218">
        <v>638922.6</v>
      </c>
      <c r="Y922" s="218">
        <v>653830.19999999995</v>
      </c>
      <c r="Z922" s="218">
        <v>668694.9</v>
      </c>
      <c r="AA922" s="218">
        <v>683934.5</v>
      </c>
      <c r="AB922" s="218">
        <v>699896</v>
      </c>
      <c r="AC922" s="218">
        <v>716855.1</v>
      </c>
      <c r="AD922" s="218">
        <v>735017</v>
      </c>
      <c r="AE922" s="218">
        <v>754515.6</v>
      </c>
      <c r="AF922" s="218">
        <v>775413.9</v>
      </c>
      <c r="AG922" s="218">
        <v>797704.1</v>
      </c>
      <c r="AH922" s="218">
        <v>821307.1</v>
      </c>
      <c r="AI922" s="218">
        <v>846073.2</v>
      </c>
      <c r="AJ922" s="218">
        <v>871781.6</v>
      </c>
      <c r="AK922" s="218">
        <v>898140.4</v>
      </c>
      <c r="AL922" s="218">
        <v>924786.8</v>
      </c>
      <c r="AM922" s="218">
        <v>951287.2</v>
      </c>
      <c r="AN922" s="218">
        <v>977136.9</v>
      </c>
      <c r="AO922" s="218">
        <v>1001760.2</v>
      </c>
      <c r="AP922" s="218">
        <v>1024510.5</v>
      </c>
      <c r="AQ922" s="218">
        <v>1044670.2</v>
      </c>
      <c r="AR922" s="218">
        <v>1061450.8999999999</v>
      </c>
      <c r="AS922" s="218">
        <v>1073992.8</v>
      </c>
      <c r="AT922" s="218">
        <v>1081365.7</v>
      </c>
      <c r="AU922" s="218">
        <v>1082568</v>
      </c>
    </row>
    <row r="923" spans="1:47" ht="73.5" hidden="1">
      <c r="B923" s="215" t="s">
        <v>5478</v>
      </c>
      <c r="C923" s="216" t="s">
        <v>5479</v>
      </c>
      <c r="D923" s="216" t="s">
        <v>2834</v>
      </c>
      <c r="E923" s="216" t="s">
        <v>2784</v>
      </c>
      <c r="F923" s="216" t="s">
        <v>2636</v>
      </c>
      <c r="G923" s="216" t="s">
        <v>5480</v>
      </c>
      <c r="H923" s="216" t="s">
        <v>5434</v>
      </c>
      <c r="I923" s="216" t="s">
        <v>2623</v>
      </c>
      <c r="J923" s="217">
        <v>376.7</v>
      </c>
      <c r="K923" s="217">
        <v>389.1</v>
      </c>
      <c r="L923" s="217">
        <v>411.6</v>
      </c>
      <c r="M923" s="217">
        <v>437.4</v>
      </c>
      <c r="N923" s="217">
        <v>484.9</v>
      </c>
      <c r="O923" s="217">
        <v>478.3</v>
      </c>
      <c r="P923" s="217">
        <v>470.1</v>
      </c>
      <c r="Q923" s="217">
        <v>478.2</v>
      </c>
      <c r="R923" s="217">
        <v>488.8</v>
      </c>
      <c r="S923" s="217">
        <v>487.9</v>
      </c>
      <c r="T923" s="218">
        <v>490.8</v>
      </c>
      <c r="U923" s="218">
        <v>501.7</v>
      </c>
      <c r="V923" s="218">
        <v>516.1</v>
      </c>
      <c r="W923" s="218">
        <v>529.70000000000005</v>
      </c>
      <c r="X923" s="218">
        <v>538.9</v>
      </c>
      <c r="Y923" s="218">
        <v>552.29999999999995</v>
      </c>
      <c r="Z923" s="218">
        <v>565.79999999999995</v>
      </c>
      <c r="AA923" s="218">
        <v>579.6</v>
      </c>
      <c r="AB923" s="218">
        <v>594.1</v>
      </c>
      <c r="AC923" s="218">
        <v>609.5</v>
      </c>
      <c r="AD923" s="218">
        <v>625.9</v>
      </c>
      <c r="AE923" s="218">
        <v>643.5</v>
      </c>
      <c r="AF923" s="218">
        <v>662.4</v>
      </c>
      <c r="AG923" s="218">
        <v>682.4</v>
      </c>
      <c r="AH923" s="218">
        <v>703.6</v>
      </c>
      <c r="AI923" s="218">
        <v>725.8</v>
      </c>
      <c r="AJ923" s="218">
        <v>748.8</v>
      </c>
      <c r="AK923" s="218">
        <v>772.4</v>
      </c>
      <c r="AL923" s="218">
        <v>796.3</v>
      </c>
      <c r="AM923" s="218">
        <v>820.1</v>
      </c>
      <c r="AN923" s="218">
        <v>843.5</v>
      </c>
      <c r="AO923" s="218">
        <v>865.8</v>
      </c>
      <c r="AP923" s="218">
        <v>886.6</v>
      </c>
      <c r="AQ923" s="218">
        <v>905.3</v>
      </c>
      <c r="AR923" s="218">
        <v>921.1</v>
      </c>
      <c r="AS923" s="218">
        <v>933.4</v>
      </c>
      <c r="AT923" s="218">
        <v>941.4</v>
      </c>
      <c r="AU923" s="218">
        <v>944.2</v>
      </c>
    </row>
    <row r="924" spans="1:47" ht="21" hidden="1">
      <c r="B924" s="220" t="s">
        <v>5481</v>
      </c>
      <c r="C924" s="221" t="s">
        <v>5482</v>
      </c>
      <c r="D924" s="221" t="s">
        <v>2783</v>
      </c>
      <c r="E924" s="221" t="s">
        <v>2784</v>
      </c>
      <c r="F924" s="221" t="s">
        <v>3348</v>
      </c>
      <c r="G924" s="221" t="s">
        <v>5483</v>
      </c>
      <c r="H924" s="221" t="s">
        <v>3221</v>
      </c>
      <c r="I924" s="221" t="s">
        <v>2623</v>
      </c>
      <c r="J924" s="223">
        <v>579538.30000000005</v>
      </c>
      <c r="K924" s="223">
        <v>586858.9</v>
      </c>
      <c r="L924" s="223">
        <v>599257.19999999995</v>
      </c>
      <c r="M924" s="223">
        <v>630266.6</v>
      </c>
      <c r="N924" s="223">
        <v>686089.1</v>
      </c>
      <c r="O924" s="223">
        <v>697841.1</v>
      </c>
      <c r="P924" s="223">
        <v>684516.7</v>
      </c>
      <c r="Q924" s="223">
        <v>663103.30000000005</v>
      </c>
      <c r="R924" s="223">
        <v>729825</v>
      </c>
      <c r="S924" s="222">
        <v>770329.5</v>
      </c>
      <c r="T924" s="218">
        <v>783944.4</v>
      </c>
      <c r="U924" s="218">
        <v>809363.2</v>
      </c>
      <c r="V924" s="218">
        <v>840638</v>
      </c>
      <c r="W924" s="218">
        <v>872528</v>
      </c>
      <c r="X924" s="218">
        <v>901186.7</v>
      </c>
      <c r="Y924" s="218">
        <v>934555.5</v>
      </c>
      <c r="Z924" s="218">
        <v>971625.6</v>
      </c>
      <c r="AA924" s="218">
        <v>1011493.1</v>
      </c>
      <c r="AB924" s="218">
        <v>1053359.3</v>
      </c>
      <c r="AC924" s="218">
        <v>1096530.3</v>
      </c>
      <c r="AD924" s="218">
        <v>1140417.3999999999</v>
      </c>
      <c r="AE924" s="218">
        <v>1184536.5</v>
      </c>
      <c r="AF924" s="218">
        <v>1228509.1000000001</v>
      </c>
      <c r="AG924" s="218">
        <v>1272061.1000000001</v>
      </c>
      <c r="AH924" s="218">
        <v>1315023.8</v>
      </c>
      <c r="AI924" s="218">
        <v>1357333.4</v>
      </c>
      <c r="AJ924" s="218">
        <v>1399030.9</v>
      </c>
      <c r="AK924" s="218">
        <v>1440262.6</v>
      </c>
      <c r="AL924" s="218">
        <v>1481279.6</v>
      </c>
      <c r="AM924" s="218">
        <v>1522438</v>
      </c>
      <c r="AN924" s="218">
        <v>1564198.9</v>
      </c>
      <c r="AO924" s="218">
        <v>1607128.6</v>
      </c>
      <c r="AP924" s="218">
        <v>1651898.1</v>
      </c>
      <c r="AQ924" s="218">
        <v>1699283.6</v>
      </c>
      <c r="AR924" s="218">
        <v>1750166.2</v>
      </c>
      <c r="AS924" s="218">
        <v>1805532</v>
      </c>
      <c r="AT924" s="218">
        <v>1866472.2</v>
      </c>
      <c r="AU924" s="218">
        <v>1934182.8</v>
      </c>
    </row>
    <row r="925" spans="1:47" ht="73.5" hidden="1">
      <c r="B925" s="215" t="s">
        <v>5484</v>
      </c>
      <c r="C925" s="216" t="s">
        <v>5485</v>
      </c>
      <c r="D925" s="216" t="s">
        <v>2834</v>
      </c>
      <c r="E925" s="216" t="s">
        <v>2784</v>
      </c>
      <c r="F925" s="216" t="s">
        <v>2636</v>
      </c>
      <c r="G925" s="216" t="s">
        <v>5486</v>
      </c>
      <c r="H925" s="216" t="s">
        <v>5434</v>
      </c>
      <c r="I925" s="216" t="s">
        <v>2623</v>
      </c>
      <c r="J925" s="217">
        <v>604.79999999999995</v>
      </c>
      <c r="K925" s="217">
        <v>612.4</v>
      </c>
      <c r="L925" s="217">
        <v>625.29999999999995</v>
      </c>
      <c r="M925" s="217">
        <v>657.7</v>
      </c>
      <c r="N925" s="217">
        <v>716</v>
      </c>
      <c r="O925" s="217">
        <v>728.2</v>
      </c>
      <c r="P925" s="217">
        <v>714.3</v>
      </c>
      <c r="Q925" s="217">
        <v>692</v>
      </c>
      <c r="R925" s="217">
        <v>761.6</v>
      </c>
      <c r="S925" s="217">
        <v>803.9</v>
      </c>
      <c r="T925" s="218">
        <v>818.1</v>
      </c>
      <c r="U925" s="218">
        <v>844.6</v>
      </c>
      <c r="V925" s="218">
        <v>877.2</v>
      </c>
      <c r="W925" s="218">
        <v>910.5</v>
      </c>
      <c r="X925" s="218">
        <v>940.4</v>
      </c>
      <c r="Y925" s="218">
        <v>975.2</v>
      </c>
      <c r="Z925" s="218">
        <v>1013.9</v>
      </c>
      <c r="AA925" s="218">
        <v>1055.5</v>
      </c>
      <c r="AB925" s="218">
        <v>1099.2</v>
      </c>
      <c r="AC925" s="218">
        <v>1144.3</v>
      </c>
      <c r="AD925" s="218">
        <v>1190.0999999999999</v>
      </c>
      <c r="AE925" s="218">
        <v>1236.0999999999999</v>
      </c>
      <c r="AF925" s="218">
        <v>1282</v>
      </c>
      <c r="AG925" s="218">
        <v>1327.4</v>
      </c>
      <c r="AH925" s="218">
        <v>1372.3</v>
      </c>
      <c r="AI925" s="218">
        <v>1416.4</v>
      </c>
      <c r="AJ925" s="218">
        <v>1459.9</v>
      </c>
      <c r="AK925" s="218">
        <v>1503</v>
      </c>
      <c r="AL925" s="218">
        <v>1545.8</v>
      </c>
      <c r="AM925" s="218">
        <v>1588.7</v>
      </c>
      <c r="AN925" s="218">
        <v>1632.3</v>
      </c>
      <c r="AO925" s="218">
        <v>1677.1</v>
      </c>
      <c r="AP925" s="218">
        <v>1723.8</v>
      </c>
      <c r="AQ925" s="218">
        <v>1773.3</v>
      </c>
      <c r="AR925" s="218">
        <v>1826.4</v>
      </c>
      <c r="AS925" s="218">
        <v>1884.1</v>
      </c>
      <c r="AT925" s="218">
        <v>1947.7</v>
      </c>
      <c r="AU925" s="218">
        <v>2018.4</v>
      </c>
    </row>
    <row r="926" spans="1:47" ht="73.5" hidden="1">
      <c r="B926" s="220" t="s">
        <v>5487</v>
      </c>
      <c r="C926" s="221" t="s">
        <v>5488</v>
      </c>
      <c r="D926" s="221" t="s">
        <v>2619</v>
      </c>
      <c r="E926" s="221" t="s">
        <v>2619</v>
      </c>
      <c r="F926" s="221" t="s">
        <v>5166</v>
      </c>
      <c r="G926" s="221" t="s">
        <v>5489</v>
      </c>
      <c r="H926" s="221" t="s">
        <v>2619</v>
      </c>
      <c r="I926" s="221" t="s">
        <v>2623</v>
      </c>
      <c r="J926" s="223">
        <v>3.9750000000000001</v>
      </c>
      <c r="K926" s="223">
        <v>3.2240000000000002</v>
      </c>
      <c r="L926" s="223">
        <v>5.9560000000000004</v>
      </c>
      <c r="M926" s="223">
        <v>1.2629999999999999</v>
      </c>
      <c r="N926" s="223">
        <v>1.6659999999999999</v>
      </c>
      <c r="O926" s="223">
        <v>2.9660000000000002</v>
      </c>
      <c r="P926" s="222">
        <v>2.6</v>
      </c>
      <c r="Q926" s="222">
        <v>2.7</v>
      </c>
      <c r="R926" s="222">
        <v>-6.3</v>
      </c>
      <c r="S926" s="222">
        <v>5.5</v>
      </c>
      <c r="T926" s="218">
        <v>2</v>
      </c>
      <c r="U926" s="218">
        <v>2.8</v>
      </c>
      <c r="V926" s="218">
        <v>2.2000000000000002</v>
      </c>
      <c r="W926" s="218">
        <v>2.6</v>
      </c>
      <c r="X926" s="218">
        <v>2</v>
      </c>
      <c r="Y926" s="218">
        <v>2.4</v>
      </c>
      <c r="Z926" s="218">
        <v>2.6</v>
      </c>
      <c r="AA926" s="218">
        <v>2.6</v>
      </c>
      <c r="AB926" s="218">
        <v>2.6</v>
      </c>
      <c r="AC926" s="218">
        <v>2.5</v>
      </c>
      <c r="AD926" s="218">
        <v>2.2999999999999998</v>
      </c>
      <c r="AE926" s="218">
        <v>2.1</v>
      </c>
      <c r="AF926" s="218">
        <v>1.9</v>
      </c>
      <c r="AG926" s="218">
        <v>1.6</v>
      </c>
      <c r="AH926" s="218">
        <v>1.4</v>
      </c>
      <c r="AI926" s="218">
        <v>1.1000000000000001</v>
      </c>
      <c r="AJ926" s="218">
        <v>0.9</v>
      </c>
      <c r="AK926" s="218">
        <v>0.7</v>
      </c>
      <c r="AL926" s="218">
        <v>0.5</v>
      </c>
      <c r="AM926" s="218">
        <v>0.4</v>
      </c>
      <c r="AN926" s="218">
        <v>0.3</v>
      </c>
      <c r="AO926" s="218">
        <v>0.3</v>
      </c>
      <c r="AP926" s="218">
        <v>0.4</v>
      </c>
      <c r="AQ926" s="218">
        <v>0.6</v>
      </c>
      <c r="AR926" s="218">
        <v>0.8</v>
      </c>
      <c r="AS926" s="218">
        <v>1.2</v>
      </c>
      <c r="AT926" s="218">
        <v>1.7</v>
      </c>
      <c r="AU926" s="218">
        <v>2.2000000000000002</v>
      </c>
    </row>
    <row r="927" spans="1:47" ht="52.5" hidden="1">
      <c r="B927" s="215" t="s">
        <v>5490</v>
      </c>
      <c r="C927" s="216" t="s">
        <v>5491</v>
      </c>
      <c r="D927" s="216" t="s">
        <v>3887</v>
      </c>
      <c r="E927" s="216" t="s">
        <v>2809</v>
      </c>
      <c r="F927" s="216" t="s">
        <v>3303</v>
      </c>
      <c r="G927" s="216" t="s">
        <v>5492</v>
      </c>
      <c r="H927" s="216" t="s">
        <v>2619</v>
      </c>
      <c r="I927" s="216" t="s">
        <v>2623</v>
      </c>
      <c r="J927" s="219">
        <v>828058.6</v>
      </c>
      <c r="K927" s="219">
        <v>854751.4</v>
      </c>
      <c r="L927" s="219">
        <v>905662.9</v>
      </c>
      <c r="M927" s="219">
        <v>917099.7</v>
      </c>
      <c r="N927" s="219">
        <v>932375.1</v>
      </c>
      <c r="O927" s="219">
        <v>960028.2</v>
      </c>
      <c r="P927" s="219">
        <v>985089.5</v>
      </c>
      <c r="Q927" s="219">
        <v>997511.3</v>
      </c>
      <c r="R927" s="217">
        <v>1006415</v>
      </c>
      <c r="S927" s="217">
        <v>1011894</v>
      </c>
      <c r="T927" s="218">
        <v>1024088</v>
      </c>
      <c r="U927" s="218">
        <v>1043144</v>
      </c>
      <c r="V927" s="218">
        <v>1065404</v>
      </c>
      <c r="W927" s="218">
        <v>1092441</v>
      </c>
      <c r="X927" s="218">
        <v>1115560</v>
      </c>
      <c r="Y927" s="218">
        <v>1141621</v>
      </c>
      <c r="Z927" s="218">
        <v>1170405</v>
      </c>
      <c r="AA927" s="218">
        <v>1200733</v>
      </c>
      <c r="AB927" s="218">
        <v>1231517</v>
      </c>
      <c r="AC927" s="218">
        <v>1261818</v>
      </c>
      <c r="AD927" s="219" t="s">
        <v>2624</v>
      </c>
      <c r="AE927" s="219" t="s">
        <v>2624</v>
      </c>
      <c r="AF927" s="219" t="s">
        <v>2624</v>
      </c>
      <c r="AG927" s="219" t="s">
        <v>2624</v>
      </c>
      <c r="AH927" s="219" t="s">
        <v>2624</v>
      </c>
      <c r="AI927" s="219" t="s">
        <v>2624</v>
      </c>
      <c r="AJ927" s="219" t="s">
        <v>2624</v>
      </c>
      <c r="AK927" s="219" t="s">
        <v>2624</v>
      </c>
      <c r="AL927" s="219" t="s">
        <v>2624</v>
      </c>
      <c r="AM927" s="219" t="s">
        <v>2624</v>
      </c>
      <c r="AN927" s="219" t="s">
        <v>2624</v>
      </c>
      <c r="AO927" s="219" t="s">
        <v>2624</v>
      </c>
      <c r="AP927" s="219" t="s">
        <v>2624</v>
      </c>
      <c r="AQ927" s="219" t="s">
        <v>2624</v>
      </c>
      <c r="AR927" s="219" t="s">
        <v>2624</v>
      </c>
      <c r="AS927" s="219" t="s">
        <v>2624</v>
      </c>
      <c r="AT927" s="219" t="s">
        <v>2624</v>
      </c>
      <c r="AU927" s="219" t="s">
        <v>2624</v>
      </c>
    </row>
    <row r="928" spans="1:47" ht="73.5" hidden="1">
      <c r="B928" s="220" t="s">
        <v>5493</v>
      </c>
      <c r="C928" s="221" t="s">
        <v>5494</v>
      </c>
      <c r="D928" s="221" t="s">
        <v>2834</v>
      </c>
      <c r="E928" s="221" t="s">
        <v>2809</v>
      </c>
      <c r="F928" s="221" t="s">
        <v>5166</v>
      </c>
      <c r="G928" s="221" t="s">
        <v>5495</v>
      </c>
      <c r="H928" s="221" t="s">
        <v>2619</v>
      </c>
      <c r="I928" s="221" t="s">
        <v>2623</v>
      </c>
      <c r="J928" s="223">
        <v>637760</v>
      </c>
      <c r="K928" s="223">
        <v>658310</v>
      </c>
      <c r="L928" s="223">
        <v>697530</v>
      </c>
      <c r="M928" s="223">
        <v>706330</v>
      </c>
      <c r="N928" s="223">
        <v>718100</v>
      </c>
      <c r="O928" s="223">
        <v>739400</v>
      </c>
      <c r="P928" s="223">
        <v>758700</v>
      </c>
      <c r="Q928" s="223">
        <v>779250</v>
      </c>
      <c r="R928" s="223">
        <v>730250</v>
      </c>
      <c r="S928" s="222">
        <v>770400</v>
      </c>
      <c r="T928" s="218">
        <v>785700</v>
      </c>
      <c r="U928" s="218">
        <v>807400</v>
      </c>
      <c r="V928" s="218">
        <v>825500</v>
      </c>
      <c r="W928" s="218">
        <v>846700</v>
      </c>
      <c r="X928" s="218">
        <v>863400</v>
      </c>
      <c r="Y928" s="218">
        <v>884000</v>
      </c>
      <c r="Z928" s="218">
        <v>906700</v>
      </c>
      <c r="AA928" s="218">
        <v>930700</v>
      </c>
      <c r="AB928" s="218">
        <v>955000</v>
      </c>
      <c r="AC928" s="218">
        <v>978800</v>
      </c>
      <c r="AD928" s="218">
        <v>1002000</v>
      </c>
      <c r="AE928" s="218">
        <v>1023000</v>
      </c>
      <c r="AF928" s="218">
        <v>1042000</v>
      </c>
      <c r="AG928" s="218">
        <v>1059000</v>
      </c>
      <c r="AH928" s="218">
        <v>1073000</v>
      </c>
      <c r="AI928" s="218">
        <v>1085000</v>
      </c>
      <c r="AJ928" s="218">
        <v>1094000</v>
      </c>
      <c r="AK928" s="218">
        <v>1102000</v>
      </c>
      <c r="AL928" s="218">
        <v>1107000</v>
      </c>
      <c r="AM928" s="218">
        <v>1112000</v>
      </c>
      <c r="AN928" s="218">
        <v>1116000</v>
      </c>
      <c r="AO928" s="218">
        <v>1119000</v>
      </c>
      <c r="AP928" s="218">
        <v>1124000</v>
      </c>
      <c r="AQ928" s="218">
        <v>1130000</v>
      </c>
      <c r="AR928" s="218">
        <v>1140000</v>
      </c>
      <c r="AS928" s="218">
        <v>1154000</v>
      </c>
      <c r="AT928" s="218">
        <v>1173000</v>
      </c>
      <c r="AU928" s="218">
        <v>1199000</v>
      </c>
    </row>
    <row r="929" spans="2:47" ht="21" hidden="1">
      <c r="B929" s="215" t="s">
        <v>5496</v>
      </c>
      <c r="C929" s="216" t="s">
        <v>5497</v>
      </c>
      <c r="D929" s="216" t="s">
        <v>2783</v>
      </c>
      <c r="E929" s="216" t="s">
        <v>2784</v>
      </c>
      <c r="F929" s="216" t="s">
        <v>3348</v>
      </c>
      <c r="G929" s="216" t="s">
        <v>5498</v>
      </c>
      <c r="H929" s="216" t="s">
        <v>3221</v>
      </c>
      <c r="I929" s="216" t="s">
        <v>2623</v>
      </c>
      <c r="J929" s="219">
        <v>772013.8</v>
      </c>
      <c r="K929" s="219">
        <v>787409.6</v>
      </c>
      <c r="L929" s="219">
        <v>804812.4</v>
      </c>
      <c r="M929" s="219">
        <v>825676.3</v>
      </c>
      <c r="N929" s="219">
        <v>848589.4</v>
      </c>
      <c r="O929" s="219">
        <v>875578</v>
      </c>
      <c r="P929" s="219">
        <v>894074.7</v>
      </c>
      <c r="Q929" s="219">
        <v>850956.80000000005</v>
      </c>
      <c r="R929" s="219">
        <v>882459.8</v>
      </c>
      <c r="S929" s="217">
        <v>920121.7</v>
      </c>
      <c r="T929" s="218">
        <v>938418.4</v>
      </c>
      <c r="U929" s="218">
        <v>961300.7</v>
      </c>
      <c r="V929" s="218">
        <v>987009.1</v>
      </c>
      <c r="W929" s="218">
        <v>1010218.6</v>
      </c>
      <c r="X929" s="218">
        <v>1036364.3</v>
      </c>
      <c r="Y929" s="218">
        <v>1061055.5</v>
      </c>
      <c r="Z929" s="218">
        <v>1088369.8</v>
      </c>
      <c r="AA929" s="218">
        <v>1117139.8</v>
      </c>
      <c r="AB929" s="218">
        <v>1146290.8999999999</v>
      </c>
      <c r="AC929" s="218">
        <v>1174897.8</v>
      </c>
      <c r="AD929" s="218">
        <v>1202184.8</v>
      </c>
      <c r="AE929" s="218">
        <v>1227525.8</v>
      </c>
      <c r="AF929" s="218">
        <v>1250444.8</v>
      </c>
      <c r="AG929" s="218">
        <v>1270615.6000000001</v>
      </c>
      <c r="AH929" s="218">
        <v>1287861.8999999999</v>
      </c>
      <c r="AI929" s="218">
        <v>1302157.7</v>
      </c>
      <c r="AJ929" s="218">
        <v>1313627.2</v>
      </c>
      <c r="AK929" s="218">
        <v>1322544.8999999999</v>
      </c>
      <c r="AL929" s="218">
        <v>1329335.8</v>
      </c>
      <c r="AM929" s="218">
        <v>1334575.3999999999</v>
      </c>
      <c r="AN929" s="218">
        <v>1338990</v>
      </c>
      <c r="AO929" s="218">
        <v>1343456.6</v>
      </c>
      <c r="AP929" s="218">
        <v>1349003</v>
      </c>
      <c r="AQ929" s="218">
        <v>1356808.2</v>
      </c>
      <c r="AR929" s="218">
        <v>1368202</v>
      </c>
      <c r="AS929" s="218">
        <v>1384665.6</v>
      </c>
      <c r="AT929" s="218">
        <v>1407831.5</v>
      </c>
      <c r="AU929" s="218">
        <v>1439483.6</v>
      </c>
    </row>
    <row r="930" spans="2:47" ht="73.5" hidden="1">
      <c r="B930" s="220" t="s">
        <v>5499</v>
      </c>
      <c r="C930" s="221" t="s">
        <v>5500</v>
      </c>
      <c r="D930" s="221" t="s">
        <v>2834</v>
      </c>
      <c r="E930" s="221" t="s">
        <v>2784</v>
      </c>
      <c r="F930" s="221" t="s">
        <v>2636</v>
      </c>
      <c r="G930" s="221" t="s">
        <v>5501</v>
      </c>
      <c r="H930" s="221" t="s">
        <v>5434</v>
      </c>
      <c r="I930" s="221" t="s">
        <v>2623</v>
      </c>
      <c r="J930" s="222">
        <v>614.1</v>
      </c>
      <c r="K930" s="222">
        <v>626.4</v>
      </c>
      <c r="L930" s="222">
        <v>640.20000000000005</v>
      </c>
      <c r="M930" s="222">
        <v>656.8</v>
      </c>
      <c r="N930" s="222">
        <v>675</v>
      </c>
      <c r="O930" s="222">
        <v>696.5</v>
      </c>
      <c r="P930" s="222">
        <v>711.2</v>
      </c>
      <c r="Q930" s="222">
        <v>676.9</v>
      </c>
      <c r="R930" s="222">
        <v>702</v>
      </c>
      <c r="S930" s="222">
        <v>731.9</v>
      </c>
      <c r="T930" s="218">
        <v>746.5</v>
      </c>
      <c r="U930" s="218">
        <v>764.7</v>
      </c>
      <c r="V930" s="218">
        <v>785.1</v>
      </c>
      <c r="W930" s="218">
        <v>803.6</v>
      </c>
      <c r="X930" s="218">
        <v>824.4</v>
      </c>
      <c r="Y930" s="218">
        <v>844</v>
      </c>
      <c r="Z930" s="218">
        <v>865.8</v>
      </c>
      <c r="AA930" s="218">
        <v>888.7</v>
      </c>
      <c r="AB930" s="218">
        <v>911.8</v>
      </c>
      <c r="AC930" s="218">
        <v>934.6</v>
      </c>
      <c r="AD930" s="218">
        <v>956.3</v>
      </c>
      <c r="AE930" s="218">
        <v>976.5</v>
      </c>
      <c r="AF930" s="218">
        <v>994.7</v>
      </c>
      <c r="AG930" s="218">
        <v>1010.7</v>
      </c>
      <c r="AH930" s="218">
        <v>1024.5</v>
      </c>
      <c r="AI930" s="218">
        <v>1035.8</v>
      </c>
      <c r="AJ930" s="218">
        <v>1045</v>
      </c>
      <c r="AK930" s="218">
        <v>1052.0999999999999</v>
      </c>
      <c r="AL930" s="218">
        <v>1057.5</v>
      </c>
      <c r="AM930" s="218">
        <v>1061.5999999999999</v>
      </c>
      <c r="AN930" s="218">
        <v>1065.0999999999999</v>
      </c>
      <c r="AO930" s="218">
        <v>1068.7</v>
      </c>
      <c r="AP930" s="218">
        <v>1073.0999999999999</v>
      </c>
      <c r="AQ930" s="218">
        <v>1079.3</v>
      </c>
      <c r="AR930" s="218">
        <v>1088.4000000000001</v>
      </c>
      <c r="AS930" s="218">
        <v>1101.5</v>
      </c>
      <c r="AT930" s="218">
        <v>1119.9000000000001</v>
      </c>
      <c r="AU930" s="218">
        <v>1145.0999999999999</v>
      </c>
    </row>
    <row r="931" spans="2:47" ht="21" hidden="1">
      <c r="B931" s="215" t="s">
        <v>5502</v>
      </c>
      <c r="C931" s="216" t="s">
        <v>5503</v>
      </c>
      <c r="D931" s="216" t="s">
        <v>2783</v>
      </c>
      <c r="E931" s="216" t="s">
        <v>2784</v>
      </c>
      <c r="F931" s="216" t="s">
        <v>3348</v>
      </c>
      <c r="G931" s="216" t="s">
        <v>5504</v>
      </c>
      <c r="H931" s="216" t="s">
        <v>3221</v>
      </c>
      <c r="I931" s="216" t="s">
        <v>2623</v>
      </c>
      <c r="J931" s="219">
        <v>5279.9</v>
      </c>
      <c r="K931" s="219">
        <v>6203.4</v>
      </c>
      <c r="L931" s="219">
        <v>8599.9</v>
      </c>
      <c r="M931" s="219">
        <v>7661.7</v>
      </c>
      <c r="N931" s="219">
        <v>13945.1</v>
      </c>
      <c r="O931" s="219">
        <v>18509.2</v>
      </c>
      <c r="P931" s="219">
        <v>20531.3</v>
      </c>
      <c r="Q931" s="219">
        <v>11046</v>
      </c>
      <c r="R931" s="219">
        <v>8253.4</v>
      </c>
      <c r="S931" s="217">
        <v>14300</v>
      </c>
      <c r="T931" s="218">
        <v>8000</v>
      </c>
      <c r="U931" s="218">
        <v>7000</v>
      </c>
      <c r="V931" s="218">
        <v>7000</v>
      </c>
      <c r="W931" s="218">
        <v>6500</v>
      </c>
      <c r="X931" s="218">
        <v>2000</v>
      </c>
      <c r="Y931" s="218">
        <v>3067.5</v>
      </c>
      <c r="Z931" s="218">
        <v>4247.7</v>
      </c>
      <c r="AA931" s="218">
        <v>5481.2</v>
      </c>
      <c r="AB931" s="218">
        <v>6766</v>
      </c>
      <c r="AC931" s="218">
        <v>8100.9</v>
      </c>
      <c r="AD931" s="218">
        <v>9485.2999999999993</v>
      </c>
      <c r="AE931" s="218">
        <v>10919</v>
      </c>
      <c r="AF931" s="218">
        <v>12402.1</v>
      </c>
      <c r="AG931" s="218">
        <v>13935</v>
      </c>
      <c r="AH931" s="218">
        <v>15518.2</v>
      </c>
      <c r="AI931" s="218">
        <v>17152.400000000001</v>
      </c>
      <c r="AJ931" s="218">
        <v>18838</v>
      </c>
      <c r="AK931" s="218">
        <v>20575.2</v>
      </c>
      <c r="AL931" s="218">
        <v>22364.2</v>
      </c>
      <c r="AM931" s="218">
        <v>24204.6</v>
      </c>
      <c r="AN931" s="218">
        <v>26095.4</v>
      </c>
      <c r="AO931" s="218">
        <v>28035.1</v>
      </c>
      <c r="AP931" s="218">
        <v>30021.7</v>
      </c>
      <c r="AQ931" s="218">
        <v>32052</v>
      </c>
      <c r="AR931" s="218">
        <v>34122.1</v>
      </c>
      <c r="AS931" s="218">
        <v>36227</v>
      </c>
      <c r="AT931" s="218">
        <v>38360.699999999997</v>
      </c>
      <c r="AU931" s="218">
        <v>40515.599999999999</v>
      </c>
    </row>
    <row r="932" spans="2:47" ht="252" hidden="1">
      <c r="B932" s="220" t="s">
        <v>5505</v>
      </c>
      <c r="C932" s="221" t="s">
        <v>5506</v>
      </c>
      <c r="D932" s="221" t="s">
        <v>2834</v>
      </c>
      <c r="E932" s="221" t="s">
        <v>2784</v>
      </c>
      <c r="F932" s="221" t="s">
        <v>2636</v>
      </c>
      <c r="G932" s="221" t="s">
        <v>5507</v>
      </c>
      <c r="H932" s="221" t="s">
        <v>5508</v>
      </c>
      <c r="I932" s="221" t="s">
        <v>2623</v>
      </c>
      <c r="J932" s="222">
        <v>1.3</v>
      </c>
      <c r="K932" s="222">
        <v>2.4</v>
      </c>
      <c r="L932" s="222">
        <v>6.3</v>
      </c>
      <c r="M932" s="222">
        <v>10.199999999999999</v>
      </c>
      <c r="N932" s="222">
        <v>20.100000000000001</v>
      </c>
      <c r="O932" s="222">
        <v>18</v>
      </c>
      <c r="P932" s="222">
        <v>13.8</v>
      </c>
      <c r="Q932" s="222">
        <v>8</v>
      </c>
      <c r="R932" s="222">
        <v>7.4</v>
      </c>
      <c r="S932" s="222">
        <v>7.2</v>
      </c>
      <c r="T932" s="218">
        <v>20.8</v>
      </c>
      <c r="U932" s="218">
        <v>22.3</v>
      </c>
      <c r="V932" s="218">
        <v>24</v>
      </c>
      <c r="W932" s="218">
        <v>25.2</v>
      </c>
      <c r="X932" s="218">
        <v>25.3</v>
      </c>
      <c r="Y932" s="218">
        <v>26.3</v>
      </c>
      <c r="Z932" s="218">
        <v>28.1</v>
      </c>
      <c r="AA932" s="218">
        <v>30.5</v>
      </c>
      <c r="AB932" s="218">
        <v>33.1</v>
      </c>
      <c r="AC932" s="218">
        <v>35.9</v>
      </c>
      <c r="AD932" s="218">
        <v>38.700000000000003</v>
      </c>
      <c r="AE932" s="218">
        <v>41.2</v>
      </c>
      <c r="AF932" s="218">
        <v>43.4</v>
      </c>
      <c r="AG932" s="218">
        <v>45.3</v>
      </c>
      <c r="AH932" s="218">
        <v>46.7</v>
      </c>
      <c r="AI932" s="218">
        <v>47.6</v>
      </c>
      <c r="AJ932" s="218">
        <v>48.2</v>
      </c>
      <c r="AK932" s="218">
        <v>48.3</v>
      </c>
      <c r="AL932" s="218">
        <v>48.1</v>
      </c>
      <c r="AM932" s="218">
        <v>47.6</v>
      </c>
      <c r="AN932" s="218">
        <v>47.1</v>
      </c>
      <c r="AO932" s="218">
        <v>46.7</v>
      </c>
      <c r="AP932" s="218">
        <v>46.6</v>
      </c>
      <c r="AQ932" s="218">
        <v>47</v>
      </c>
      <c r="AR932" s="218">
        <v>48.1</v>
      </c>
      <c r="AS932" s="218">
        <v>50.3</v>
      </c>
      <c r="AT932" s="218">
        <v>53.9</v>
      </c>
      <c r="AU932" s="218">
        <v>59.2</v>
      </c>
    </row>
    <row r="933" spans="2:47" ht="157.5" hidden="1">
      <c r="B933" s="215" t="s">
        <v>5509</v>
      </c>
      <c r="C933" s="216" t="s">
        <v>5510</v>
      </c>
      <c r="D933" s="216" t="s">
        <v>2619</v>
      </c>
      <c r="E933" s="216" t="s">
        <v>2619</v>
      </c>
      <c r="F933" s="216" t="s">
        <v>3023</v>
      </c>
      <c r="G933" s="216" t="s">
        <v>5511</v>
      </c>
      <c r="H933" s="216" t="s">
        <v>2619</v>
      </c>
      <c r="I933" s="216" t="s">
        <v>2623</v>
      </c>
      <c r="J933" s="219">
        <v>8.56</v>
      </c>
      <c r="K933" s="219">
        <v>8.0210000000000008</v>
      </c>
      <c r="L933" s="219">
        <v>7.7430000000000003</v>
      </c>
      <c r="M933" s="219">
        <v>8.2289999999999992</v>
      </c>
      <c r="N933" s="219">
        <v>8.3699999999999992</v>
      </c>
      <c r="O933" s="219">
        <v>8.4740000000000002</v>
      </c>
      <c r="P933" s="219">
        <v>8.1349999999999998</v>
      </c>
      <c r="Q933" s="219">
        <v>8.01</v>
      </c>
      <c r="R933" s="219">
        <v>7.4969999999999999</v>
      </c>
      <c r="S933" s="217">
        <v>7.2</v>
      </c>
      <c r="T933" s="218">
        <v>6.9</v>
      </c>
      <c r="U933" s="218">
        <v>6.7</v>
      </c>
      <c r="V933" s="218">
        <v>6.4</v>
      </c>
      <c r="W933" s="218">
        <v>6.2</v>
      </c>
      <c r="X933" s="218">
        <v>6.1</v>
      </c>
      <c r="Y933" s="218">
        <v>5.9</v>
      </c>
      <c r="Z933" s="218">
        <v>5.8</v>
      </c>
      <c r="AA933" s="218">
        <v>5.6</v>
      </c>
      <c r="AB933" s="218">
        <v>5.5</v>
      </c>
      <c r="AC933" s="218">
        <v>5.5</v>
      </c>
      <c r="AD933" s="219" t="s">
        <v>2624</v>
      </c>
      <c r="AE933" s="219" t="s">
        <v>2624</v>
      </c>
      <c r="AF933" s="219" t="s">
        <v>2624</v>
      </c>
      <c r="AG933" s="219" t="s">
        <v>2624</v>
      </c>
      <c r="AH933" s="219" t="s">
        <v>2624</v>
      </c>
      <c r="AI933" s="219" t="s">
        <v>2624</v>
      </c>
      <c r="AJ933" s="219" t="s">
        <v>2624</v>
      </c>
      <c r="AK933" s="219" t="s">
        <v>2624</v>
      </c>
      <c r="AL933" s="219" t="s">
        <v>2624</v>
      </c>
      <c r="AM933" s="219" t="s">
        <v>2624</v>
      </c>
      <c r="AN933" s="219" t="s">
        <v>2624</v>
      </c>
      <c r="AO933" s="219" t="s">
        <v>2624</v>
      </c>
      <c r="AP933" s="219" t="s">
        <v>2624</v>
      </c>
      <c r="AQ933" s="219" t="s">
        <v>2624</v>
      </c>
      <c r="AR933" s="219" t="s">
        <v>2624</v>
      </c>
      <c r="AS933" s="219" t="s">
        <v>2624</v>
      </c>
      <c r="AT933" s="219" t="s">
        <v>2624</v>
      </c>
      <c r="AU933" s="219" t="s">
        <v>2624</v>
      </c>
    </row>
    <row r="934" spans="2:47" ht="157.5" hidden="1">
      <c r="B934" s="220" t="s">
        <v>5512</v>
      </c>
      <c r="C934" s="221" t="s">
        <v>5513</v>
      </c>
      <c r="D934" s="221" t="s">
        <v>2619</v>
      </c>
      <c r="E934" s="221" t="s">
        <v>2619</v>
      </c>
      <c r="F934" s="221" t="s">
        <v>3033</v>
      </c>
      <c r="G934" s="221" t="s">
        <v>5514</v>
      </c>
      <c r="H934" s="221" t="s">
        <v>2619</v>
      </c>
      <c r="I934" s="221" t="s">
        <v>2623</v>
      </c>
      <c r="J934" s="223">
        <v>22583.7</v>
      </c>
      <c r="K934" s="223">
        <v>21525.200000000001</v>
      </c>
      <c r="L934" s="223">
        <v>21109.200000000001</v>
      </c>
      <c r="M934" s="223">
        <v>23233.4</v>
      </c>
      <c r="N934" s="223">
        <v>23618.6</v>
      </c>
      <c r="O934" s="223">
        <v>23893.9</v>
      </c>
      <c r="P934" s="223">
        <v>22785.4</v>
      </c>
      <c r="Q934" s="222">
        <v>22117</v>
      </c>
      <c r="R934" s="222">
        <v>21751</v>
      </c>
      <c r="S934" s="222">
        <v>21080</v>
      </c>
      <c r="T934" s="218">
        <v>20651</v>
      </c>
      <c r="U934" s="218">
        <v>20015</v>
      </c>
      <c r="V934" s="218">
        <v>19712</v>
      </c>
      <c r="W934" s="218">
        <v>19244</v>
      </c>
      <c r="X934" s="218">
        <v>18815</v>
      </c>
      <c r="Y934" s="218">
        <v>18419</v>
      </c>
      <c r="Z934" s="218">
        <v>18052</v>
      </c>
      <c r="AA934" s="218">
        <v>17799</v>
      </c>
      <c r="AB934" s="218">
        <v>17560</v>
      </c>
      <c r="AC934" s="218">
        <v>17317</v>
      </c>
      <c r="AD934" s="223" t="s">
        <v>2624</v>
      </c>
      <c r="AE934" s="223" t="s">
        <v>2624</v>
      </c>
      <c r="AF934" s="223" t="s">
        <v>2624</v>
      </c>
      <c r="AG934" s="223" t="s">
        <v>2624</v>
      </c>
      <c r="AH934" s="223" t="s">
        <v>2624</v>
      </c>
      <c r="AI934" s="223" t="s">
        <v>2624</v>
      </c>
      <c r="AJ934" s="223" t="s">
        <v>2624</v>
      </c>
      <c r="AK934" s="223" t="s">
        <v>2624</v>
      </c>
      <c r="AL934" s="223" t="s">
        <v>2624</v>
      </c>
      <c r="AM934" s="223" t="s">
        <v>2624</v>
      </c>
      <c r="AN934" s="223" t="s">
        <v>2624</v>
      </c>
      <c r="AO934" s="223" t="s">
        <v>2624</v>
      </c>
      <c r="AP934" s="223" t="s">
        <v>2624</v>
      </c>
      <c r="AQ934" s="223" t="s">
        <v>2624</v>
      </c>
      <c r="AR934" s="223" t="s">
        <v>2624</v>
      </c>
      <c r="AS934" s="223" t="s">
        <v>2624</v>
      </c>
      <c r="AT934" s="223" t="s">
        <v>2624</v>
      </c>
      <c r="AU934" s="223" t="s">
        <v>2624</v>
      </c>
    </row>
    <row r="935" spans="2:47" ht="31.5" hidden="1">
      <c r="B935" s="215" t="s">
        <v>5515</v>
      </c>
      <c r="C935" s="216" t="s">
        <v>5516</v>
      </c>
      <c r="D935" s="216" t="s">
        <v>2619</v>
      </c>
      <c r="E935" s="216" t="s">
        <v>2619</v>
      </c>
      <c r="F935" s="216" t="s">
        <v>2942</v>
      </c>
      <c r="G935" s="216" t="s">
        <v>5517</v>
      </c>
      <c r="H935" s="216" t="s">
        <v>2619</v>
      </c>
      <c r="I935" s="216" t="s">
        <v>2623</v>
      </c>
      <c r="J935" s="219">
        <v>70</v>
      </c>
      <c r="K935" s="219">
        <v>70.3</v>
      </c>
      <c r="L935" s="219">
        <v>76.2</v>
      </c>
      <c r="M935" s="219">
        <v>75.900000000000006</v>
      </c>
      <c r="N935" s="219">
        <v>79.8</v>
      </c>
      <c r="O935" s="219">
        <v>86.7</v>
      </c>
      <c r="P935" s="219">
        <v>79.3</v>
      </c>
      <c r="Q935" s="219" t="s">
        <v>2624</v>
      </c>
      <c r="R935" s="219" t="s">
        <v>2624</v>
      </c>
      <c r="S935" s="219" t="s">
        <v>2624</v>
      </c>
      <c r="T935" s="219" t="s">
        <v>2624</v>
      </c>
      <c r="U935" s="219" t="s">
        <v>2624</v>
      </c>
      <c r="V935" s="219" t="s">
        <v>2624</v>
      </c>
      <c r="W935" s="219" t="s">
        <v>2624</v>
      </c>
      <c r="X935" s="219" t="s">
        <v>2624</v>
      </c>
      <c r="Y935" s="219" t="s">
        <v>2624</v>
      </c>
      <c r="Z935" s="219" t="s">
        <v>2624</v>
      </c>
      <c r="AA935" s="219" t="s">
        <v>2624</v>
      </c>
      <c r="AB935" s="219" t="s">
        <v>2624</v>
      </c>
      <c r="AC935" s="219" t="s">
        <v>2624</v>
      </c>
      <c r="AD935" s="219" t="s">
        <v>2624</v>
      </c>
      <c r="AE935" s="219" t="s">
        <v>2624</v>
      </c>
      <c r="AF935" s="219" t="s">
        <v>2624</v>
      </c>
      <c r="AG935" s="219" t="s">
        <v>2624</v>
      </c>
      <c r="AH935" s="219" t="s">
        <v>2624</v>
      </c>
      <c r="AI935" s="219" t="s">
        <v>2624</v>
      </c>
      <c r="AJ935" s="219" t="s">
        <v>2624</v>
      </c>
      <c r="AK935" s="219" t="s">
        <v>2624</v>
      </c>
      <c r="AL935" s="219" t="s">
        <v>2624</v>
      </c>
      <c r="AM935" s="219" t="s">
        <v>2624</v>
      </c>
      <c r="AN935" s="219" t="s">
        <v>2624</v>
      </c>
      <c r="AO935" s="219" t="s">
        <v>2624</v>
      </c>
      <c r="AP935" s="219" t="s">
        <v>2624</v>
      </c>
      <c r="AQ935" s="219" t="s">
        <v>2624</v>
      </c>
      <c r="AR935" s="219" t="s">
        <v>2624</v>
      </c>
      <c r="AS935" s="219" t="s">
        <v>2624</v>
      </c>
      <c r="AT935" s="219" t="s">
        <v>2624</v>
      </c>
      <c r="AU935" s="219" t="s">
        <v>2624</v>
      </c>
    </row>
    <row r="936" spans="2:47" ht="126" hidden="1">
      <c r="B936" s="220" t="s">
        <v>5518</v>
      </c>
      <c r="C936" s="221" t="s">
        <v>5519</v>
      </c>
      <c r="D936" s="221" t="s">
        <v>2834</v>
      </c>
      <c r="E936" s="221" t="s">
        <v>2809</v>
      </c>
      <c r="F936" s="221" t="s">
        <v>2957</v>
      </c>
      <c r="G936" s="221" t="s">
        <v>5520</v>
      </c>
      <c r="H936" s="221" t="s">
        <v>5521</v>
      </c>
      <c r="I936" s="221" t="s">
        <v>2623</v>
      </c>
      <c r="J936" s="223">
        <v>26395.8</v>
      </c>
      <c r="K936" s="223">
        <v>24033.8</v>
      </c>
      <c r="L936" s="223">
        <v>16796.3</v>
      </c>
      <c r="M936" s="223">
        <v>19532.099999999999</v>
      </c>
      <c r="N936" s="223">
        <v>23737.200000000001</v>
      </c>
      <c r="O936" s="223">
        <v>25603.8</v>
      </c>
      <c r="P936" s="223">
        <v>27911.9</v>
      </c>
      <c r="Q936" s="223">
        <v>32966.5</v>
      </c>
      <c r="R936" s="223" t="s">
        <v>2624</v>
      </c>
      <c r="S936" s="223" t="s">
        <v>2624</v>
      </c>
      <c r="T936" s="223" t="s">
        <v>2624</v>
      </c>
      <c r="U936" s="223" t="s">
        <v>2624</v>
      </c>
      <c r="V936" s="223" t="s">
        <v>2624</v>
      </c>
      <c r="W936" s="223" t="s">
        <v>2624</v>
      </c>
      <c r="X936" s="223" t="s">
        <v>2624</v>
      </c>
      <c r="Y936" s="223" t="s">
        <v>2624</v>
      </c>
      <c r="Z936" s="223" t="s">
        <v>2624</v>
      </c>
      <c r="AA936" s="223" t="s">
        <v>2624</v>
      </c>
      <c r="AB936" s="223" t="s">
        <v>2624</v>
      </c>
      <c r="AC936" s="223" t="s">
        <v>2624</v>
      </c>
      <c r="AD936" s="223" t="s">
        <v>2624</v>
      </c>
      <c r="AE936" s="223" t="s">
        <v>2624</v>
      </c>
      <c r="AF936" s="223" t="s">
        <v>2624</v>
      </c>
      <c r="AG936" s="223" t="s">
        <v>2624</v>
      </c>
      <c r="AH936" s="223" t="s">
        <v>2624</v>
      </c>
      <c r="AI936" s="223" t="s">
        <v>2624</v>
      </c>
      <c r="AJ936" s="223" t="s">
        <v>2624</v>
      </c>
      <c r="AK936" s="223" t="s">
        <v>2624</v>
      </c>
      <c r="AL936" s="223" t="s">
        <v>2624</v>
      </c>
      <c r="AM936" s="223" t="s">
        <v>2624</v>
      </c>
      <c r="AN936" s="223" t="s">
        <v>2624</v>
      </c>
      <c r="AO936" s="223" t="s">
        <v>2624</v>
      </c>
      <c r="AP936" s="223" t="s">
        <v>2624</v>
      </c>
      <c r="AQ936" s="223" t="s">
        <v>2624</v>
      </c>
      <c r="AR936" s="223" t="s">
        <v>2624</v>
      </c>
      <c r="AS936" s="223" t="s">
        <v>2624</v>
      </c>
      <c r="AT936" s="223" t="s">
        <v>2624</v>
      </c>
      <c r="AU936" s="223" t="s">
        <v>2624</v>
      </c>
    </row>
    <row r="937" spans="2:47" ht="126" hidden="1">
      <c r="B937" s="215" t="s">
        <v>5522</v>
      </c>
      <c r="C937" s="216" t="s">
        <v>5523</v>
      </c>
      <c r="D937" s="216" t="s">
        <v>2834</v>
      </c>
      <c r="E937" s="216" t="s">
        <v>2809</v>
      </c>
      <c r="F937" s="216" t="s">
        <v>2957</v>
      </c>
      <c r="G937" s="216" t="s">
        <v>5524</v>
      </c>
      <c r="H937" s="216" t="s">
        <v>5521</v>
      </c>
      <c r="I937" s="216" t="s">
        <v>2623</v>
      </c>
      <c r="J937" s="219">
        <v>387922.1</v>
      </c>
      <c r="K937" s="219">
        <v>369159.6</v>
      </c>
      <c r="L937" s="219">
        <v>344079.1</v>
      </c>
      <c r="M937" s="219">
        <v>384528</v>
      </c>
      <c r="N937" s="219">
        <v>565845.6</v>
      </c>
      <c r="O937" s="219">
        <v>437571.9</v>
      </c>
      <c r="P937" s="219">
        <v>497511.2</v>
      </c>
      <c r="Q937" s="219">
        <v>685512.8</v>
      </c>
      <c r="R937" s="219" t="s">
        <v>2624</v>
      </c>
      <c r="S937" s="219" t="s">
        <v>2624</v>
      </c>
      <c r="T937" s="219" t="s">
        <v>2624</v>
      </c>
      <c r="U937" s="219" t="s">
        <v>2624</v>
      </c>
      <c r="V937" s="219" t="s">
        <v>2624</v>
      </c>
      <c r="W937" s="219" t="s">
        <v>2624</v>
      </c>
      <c r="X937" s="219" t="s">
        <v>2624</v>
      </c>
      <c r="Y937" s="219" t="s">
        <v>2624</v>
      </c>
      <c r="Z937" s="219" t="s">
        <v>2624</v>
      </c>
      <c r="AA937" s="219" t="s">
        <v>2624</v>
      </c>
      <c r="AB937" s="219" t="s">
        <v>2624</v>
      </c>
      <c r="AC937" s="219" t="s">
        <v>2624</v>
      </c>
      <c r="AD937" s="219" t="s">
        <v>2624</v>
      </c>
      <c r="AE937" s="219" t="s">
        <v>2624</v>
      </c>
      <c r="AF937" s="219" t="s">
        <v>2624</v>
      </c>
      <c r="AG937" s="219" t="s">
        <v>2624</v>
      </c>
      <c r="AH937" s="219" t="s">
        <v>2624</v>
      </c>
      <c r="AI937" s="219" t="s">
        <v>2624</v>
      </c>
      <c r="AJ937" s="219" t="s">
        <v>2624</v>
      </c>
      <c r="AK937" s="219" t="s">
        <v>2624</v>
      </c>
      <c r="AL937" s="219" t="s">
        <v>2624</v>
      </c>
      <c r="AM937" s="219" t="s">
        <v>2624</v>
      </c>
      <c r="AN937" s="219" t="s">
        <v>2624</v>
      </c>
      <c r="AO937" s="219" t="s">
        <v>2624</v>
      </c>
      <c r="AP937" s="219" t="s">
        <v>2624</v>
      </c>
      <c r="AQ937" s="219" t="s">
        <v>2624</v>
      </c>
      <c r="AR937" s="219" t="s">
        <v>2624</v>
      </c>
      <c r="AS937" s="219" t="s">
        <v>2624</v>
      </c>
      <c r="AT937" s="219" t="s">
        <v>2624</v>
      </c>
      <c r="AU937" s="219" t="s">
        <v>2624</v>
      </c>
    </row>
    <row r="938" spans="2:47" ht="126" hidden="1">
      <c r="B938" s="220" t="s">
        <v>5525</v>
      </c>
      <c r="C938" s="221" t="s">
        <v>5526</v>
      </c>
      <c r="D938" s="221" t="s">
        <v>2834</v>
      </c>
      <c r="E938" s="221" t="s">
        <v>2809</v>
      </c>
      <c r="F938" s="221" t="s">
        <v>2957</v>
      </c>
      <c r="G938" s="221" t="s">
        <v>5527</v>
      </c>
      <c r="H938" s="221" t="s">
        <v>5521</v>
      </c>
      <c r="I938" s="221" t="s">
        <v>2623</v>
      </c>
      <c r="J938" s="223">
        <v>6440.5</v>
      </c>
      <c r="K938" s="223">
        <v>5577.6</v>
      </c>
      <c r="L938" s="223">
        <v>5508.6</v>
      </c>
      <c r="M938" s="223">
        <v>5942.7</v>
      </c>
      <c r="N938" s="223">
        <v>4458.1000000000004</v>
      </c>
      <c r="O938" s="223">
        <v>4414.1000000000004</v>
      </c>
      <c r="P938" s="223">
        <v>7569.7</v>
      </c>
      <c r="Q938" s="223">
        <v>6011.2</v>
      </c>
      <c r="R938" s="223" t="s">
        <v>2624</v>
      </c>
      <c r="S938" s="223" t="s">
        <v>2624</v>
      </c>
      <c r="T938" s="223" t="s">
        <v>2624</v>
      </c>
      <c r="U938" s="223" t="s">
        <v>2624</v>
      </c>
      <c r="V938" s="223" t="s">
        <v>2624</v>
      </c>
      <c r="W938" s="223" t="s">
        <v>2624</v>
      </c>
      <c r="X938" s="223" t="s">
        <v>2624</v>
      </c>
      <c r="Y938" s="223" t="s">
        <v>2624</v>
      </c>
      <c r="Z938" s="223" t="s">
        <v>2624</v>
      </c>
      <c r="AA938" s="223" t="s">
        <v>2624</v>
      </c>
      <c r="AB938" s="223" t="s">
        <v>2624</v>
      </c>
      <c r="AC938" s="223" t="s">
        <v>2624</v>
      </c>
      <c r="AD938" s="223" t="s">
        <v>2624</v>
      </c>
      <c r="AE938" s="223" t="s">
        <v>2624</v>
      </c>
      <c r="AF938" s="223" t="s">
        <v>2624</v>
      </c>
      <c r="AG938" s="223" t="s">
        <v>2624</v>
      </c>
      <c r="AH938" s="223" t="s">
        <v>2624</v>
      </c>
      <c r="AI938" s="223" t="s">
        <v>2624</v>
      </c>
      <c r="AJ938" s="223" t="s">
        <v>2624</v>
      </c>
      <c r="AK938" s="223" t="s">
        <v>2624</v>
      </c>
      <c r="AL938" s="223" t="s">
        <v>2624</v>
      </c>
      <c r="AM938" s="223" t="s">
        <v>2624</v>
      </c>
      <c r="AN938" s="223" t="s">
        <v>2624</v>
      </c>
      <c r="AO938" s="223" t="s">
        <v>2624</v>
      </c>
      <c r="AP938" s="223" t="s">
        <v>2624</v>
      </c>
      <c r="AQ938" s="223" t="s">
        <v>2624</v>
      </c>
      <c r="AR938" s="223" t="s">
        <v>2624</v>
      </c>
      <c r="AS938" s="223" t="s">
        <v>2624</v>
      </c>
      <c r="AT938" s="223" t="s">
        <v>2624</v>
      </c>
      <c r="AU938" s="223" t="s">
        <v>2624</v>
      </c>
    </row>
    <row r="939" spans="2:47" ht="126" hidden="1">
      <c r="B939" s="215" t="s">
        <v>5528</v>
      </c>
      <c r="C939" s="216" t="s">
        <v>5529</v>
      </c>
      <c r="D939" s="216" t="s">
        <v>2834</v>
      </c>
      <c r="E939" s="216" t="s">
        <v>2809</v>
      </c>
      <c r="F939" s="216" t="s">
        <v>2957</v>
      </c>
      <c r="G939" s="216" t="s">
        <v>5530</v>
      </c>
      <c r="H939" s="216" t="s">
        <v>5521</v>
      </c>
      <c r="I939" s="216" t="s">
        <v>2623</v>
      </c>
      <c r="J939" s="219">
        <v>323532.40000000002</v>
      </c>
      <c r="K939" s="219">
        <v>331802.2</v>
      </c>
      <c r="L939" s="219">
        <v>325348.09999999998</v>
      </c>
      <c r="M939" s="219">
        <v>329261.59999999998</v>
      </c>
      <c r="N939" s="219">
        <v>372202.4</v>
      </c>
      <c r="O939" s="219">
        <v>382397.5</v>
      </c>
      <c r="P939" s="219">
        <v>388979.6</v>
      </c>
      <c r="Q939" s="219">
        <v>435281.9</v>
      </c>
      <c r="R939" s="219" t="s">
        <v>2624</v>
      </c>
      <c r="S939" s="219" t="s">
        <v>2624</v>
      </c>
      <c r="T939" s="219" t="s">
        <v>2624</v>
      </c>
      <c r="U939" s="219" t="s">
        <v>2624</v>
      </c>
      <c r="V939" s="219" t="s">
        <v>2624</v>
      </c>
      <c r="W939" s="219" t="s">
        <v>2624</v>
      </c>
      <c r="X939" s="219" t="s">
        <v>2624</v>
      </c>
      <c r="Y939" s="219" t="s">
        <v>2624</v>
      </c>
      <c r="Z939" s="219" t="s">
        <v>2624</v>
      </c>
      <c r="AA939" s="219" t="s">
        <v>2624</v>
      </c>
      <c r="AB939" s="219" t="s">
        <v>2624</v>
      </c>
      <c r="AC939" s="219" t="s">
        <v>2624</v>
      </c>
      <c r="AD939" s="219" t="s">
        <v>2624</v>
      </c>
      <c r="AE939" s="219" t="s">
        <v>2624</v>
      </c>
      <c r="AF939" s="219" t="s">
        <v>2624</v>
      </c>
      <c r="AG939" s="219" t="s">
        <v>2624</v>
      </c>
      <c r="AH939" s="219" t="s">
        <v>2624</v>
      </c>
      <c r="AI939" s="219" t="s">
        <v>2624</v>
      </c>
      <c r="AJ939" s="219" t="s">
        <v>2624</v>
      </c>
      <c r="AK939" s="219" t="s">
        <v>2624</v>
      </c>
      <c r="AL939" s="219" t="s">
        <v>2624</v>
      </c>
      <c r="AM939" s="219" t="s">
        <v>2624</v>
      </c>
      <c r="AN939" s="219" t="s">
        <v>2624</v>
      </c>
      <c r="AO939" s="219" t="s">
        <v>2624</v>
      </c>
      <c r="AP939" s="219" t="s">
        <v>2624</v>
      </c>
      <c r="AQ939" s="219" t="s">
        <v>2624</v>
      </c>
      <c r="AR939" s="219" t="s">
        <v>2624</v>
      </c>
      <c r="AS939" s="219" t="s">
        <v>2624</v>
      </c>
      <c r="AT939" s="219" t="s">
        <v>2624</v>
      </c>
      <c r="AU939" s="219" t="s">
        <v>2624</v>
      </c>
    </row>
    <row r="940" spans="2:47" ht="126" hidden="1">
      <c r="B940" s="220" t="s">
        <v>5531</v>
      </c>
      <c r="C940" s="221" t="s">
        <v>5532</v>
      </c>
      <c r="D940" s="221" t="s">
        <v>2834</v>
      </c>
      <c r="E940" s="221" t="s">
        <v>2809</v>
      </c>
      <c r="F940" s="221" t="s">
        <v>2957</v>
      </c>
      <c r="G940" s="221" t="s">
        <v>5533</v>
      </c>
      <c r="H940" s="221" t="s">
        <v>5521</v>
      </c>
      <c r="I940" s="221" t="s">
        <v>2623</v>
      </c>
      <c r="J940" s="223">
        <v>227652.2</v>
      </c>
      <c r="K940" s="223">
        <v>221844.6</v>
      </c>
      <c r="L940" s="223">
        <v>206639.4</v>
      </c>
      <c r="M940" s="223">
        <v>188736.6</v>
      </c>
      <c r="N940" s="223">
        <v>208066.8</v>
      </c>
      <c r="O940" s="223">
        <v>229018.5</v>
      </c>
      <c r="P940" s="223">
        <v>243803.2</v>
      </c>
      <c r="Q940" s="223">
        <v>290773.59999999998</v>
      </c>
      <c r="R940" s="223" t="s">
        <v>2624</v>
      </c>
      <c r="S940" s="223" t="s">
        <v>2624</v>
      </c>
      <c r="T940" s="223" t="s">
        <v>2624</v>
      </c>
      <c r="U940" s="223" t="s">
        <v>2624</v>
      </c>
      <c r="V940" s="223" t="s">
        <v>2624</v>
      </c>
      <c r="W940" s="223" t="s">
        <v>2624</v>
      </c>
      <c r="X940" s="223" t="s">
        <v>2624</v>
      </c>
      <c r="Y940" s="223" t="s">
        <v>2624</v>
      </c>
      <c r="Z940" s="223" t="s">
        <v>2624</v>
      </c>
      <c r="AA940" s="223" t="s">
        <v>2624</v>
      </c>
      <c r="AB940" s="223" t="s">
        <v>2624</v>
      </c>
      <c r="AC940" s="223" t="s">
        <v>2624</v>
      </c>
      <c r="AD940" s="223" t="s">
        <v>2624</v>
      </c>
      <c r="AE940" s="223" t="s">
        <v>2624</v>
      </c>
      <c r="AF940" s="223" t="s">
        <v>2624</v>
      </c>
      <c r="AG940" s="223" t="s">
        <v>2624</v>
      </c>
      <c r="AH940" s="223" t="s">
        <v>2624</v>
      </c>
      <c r="AI940" s="223" t="s">
        <v>2624</v>
      </c>
      <c r="AJ940" s="223" t="s">
        <v>2624</v>
      </c>
      <c r="AK940" s="223" t="s">
        <v>2624</v>
      </c>
      <c r="AL940" s="223" t="s">
        <v>2624</v>
      </c>
      <c r="AM940" s="223" t="s">
        <v>2624</v>
      </c>
      <c r="AN940" s="223" t="s">
        <v>2624</v>
      </c>
      <c r="AO940" s="223" t="s">
        <v>2624</v>
      </c>
      <c r="AP940" s="223" t="s">
        <v>2624</v>
      </c>
      <c r="AQ940" s="223" t="s">
        <v>2624</v>
      </c>
      <c r="AR940" s="223" t="s">
        <v>2624</v>
      </c>
      <c r="AS940" s="223" t="s">
        <v>2624</v>
      </c>
      <c r="AT940" s="223" t="s">
        <v>2624</v>
      </c>
      <c r="AU940" s="223" t="s">
        <v>2624</v>
      </c>
    </row>
    <row r="941" spans="2:47" ht="126" hidden="1">
      <c r="B941" s="215" t="s">
        <v>5534</v>
      </c>
      <c r="C941" s="216" t="s">
        <v>5535</v>
      </c>
      <c r="D941" s="216" t="s">
        <v>2834</v>
      </c>
      <c r="E941" s="216" t="s">
        <v>2809</v>
      </c>
      <c r="F941" s="216" t="s">
        <v>2957</v>
      </c>
      <c r="G941" s="216" t="s">
        <v>5536</v>
      </c>
      <c r="H941" s="216" t="s">
        <v>5521</v>
      </c>
      <c r="I941" s="216" t="s">
        <v>2623</v>
      </c>
      <c r="J941" s="219">
        <v>1002065.7</v>
      </c>
      <c r="K941" s="219">
        <v>991733.7</v>
      </c>
      <c r="L941" s="219">
        <v>939527.4</v>
      </c>
      <c r="M941" s="219">
        <v>964020.5</v>
      </c>
      <c r="N941" s="219">
        <v>1199920.7</v>
      </c>
      <c r="O941" s="219">
        <v>1110167.6000000001</v>
      </c>
      <c r="P941" s="219">
        <v>1198782.5</v>
      </c>
      <c r="Q941" s="219">
        <v>1494613.1</v>
      </c>
      <c r="R941" s="219" t="s">
        <v>2624</v>
      </c>
      <c r="S941" s="219" t="s">
        <v>2624</v>
      </c>
      <c r="T941" s="219" t="s">
        <v>2624</v>
      </c>
      <c r="U941" s="219" t="s">
        <v>2624</v>
      </c>
      <c r="V941" s="219" t="s">
        <v>2624</v>
      </c>
      <c r="W941" s="219" t="s">
        <v>2624</v>
      </c>
      <c r="X941" s="219" t="s">
        <v>2624</v>
      </c>
      <c r="Y941" s="219" t="s">
        <v>2624</v>
      </c>
      <c r="Z941" s="219" t="s">
        <v>2624</v>
      </c>
      <c r="AA941" s="219" t="s">
        <v>2624</v>
      </c>
      <c r="AB941" s="219" t="s">
        <v>2624</v>
      </c>
      <c r="AC941" s="219" t="s">
        <v>2624</v>
      </c>
      <c r="AD941" s="219" t="s">
        <v>2624</v>
      </c>
      <c r="AE941" s="219" t="s">
        <v>2624</v>
      </c>
      <c r="AF941" s="219" t="s">
        <v>2624</v>
      </c>
      <c r="AG941" s="219" t="s">
        <v>2624</v>
      </c>
      <c r="AH941" s="219" t="s">
        <v>2624</v>
      </c>
      <c r="AI941" s="219" t="s">
        <v>2624</v>
      </c>
      <c r="AJ941" s="219" t="s">
        <v>2624</v>
      </c>
      <c r="AK941" s="219" t="s">
        <v>2624</v>
      </c>
      <c r="AL941" s="219" t="s">
        <v>2624</v>
      </c>
      <c r="AM941" s="219" t="s">
        <v>2624</v>
      </c>
      <c r="AN941" s="219" t="s">
        <v>2624</v>
      </c>
      <c r="AO941" s="219" t="s">
        <v>2624</v>
      </c>
      <c r="AP941" s="219" t="s">
        <v>2624</v>
      </c>
      <c r="AQ941" s="219" t="s">
        <v>2624</v>
      </c>
      <c r="AR941" s="219" t="s">
        <v>2624</v>
      </c>
      <c r="AS941" s="219" t="s">
        <v>2624</v>
      </c>
      <c r="AT941" s="219" t="s">
        <v>2624</v>
      </c>
      <c r="AU941" s="219" t="s">
        <v>2624</v>
      </c>
    </row>
    <row r="942" spans="2:47" ht="126" hidden="1">
      <c r="B942" s="220" t="s">
        <v>5537</v>
      </c>
      <c r="C942" s="221" t="s">
        <v>5538</v>
      </c>
      <c r="D942" s="221" t="s">
        <v>2834</v>
      </c>
      <c r="E942" s="221" t="s">
        <v>2809</v>
      </c>
      <c r="F942" s="221" t="s">
        <v>2957</v>
      </c>
      <c r="G942" s="221" t="s">
        <v>5539</v>
      </c>
      <c r="H942" s="221" t="s">
        <v>5521</v>
      </c>
      <c r="I942" s="221" t="s">
        <v>2623</v>
      </c>
      <c r="J942" s="223">
        <v>0</v>
      </c>
      <c r="K942" s="223">
        <v>0</v>
      </c>
      <c r="L942" s="223">
        <v>0</v>
      </c>
      <c r="M942" s="223">
        <v>0</v>
      </c>
      <c r="N942" s="223">
        <v>0</v>
      </c>
      <c r="O942" s="223">
        <v>0</v>
      </c>
      <c r="P942" s="223">
        <v>0</v>
      </c>
      <c r="Q942" s="223">
        <v>0</v>
      </c>
      <c r="R942" s="223" t="s">
        <v>2624</v>
      </c>
      <c r="S942" s="223" t="s">
        <v>2624</v>
      </c>
      <c r="T942" s="223" t="s">
        <v>2624</v>
      </c>
      <c r="U942" s="223" t="s">
        <v>2624</v>
      </c>
      <c r="V942" s="223" t="s">
        <v>2624</v>
      </c>
      <c r="W942" s="223" t="s">
        <v>2624</v>
      </c>
      <c r="X942" s="223" t="s">
        <v>2624</v>
      </c>
      <c r="Y942" s="223" t="s">
        <v>2624</v>
      </c>
      <c r="Z942" s="223" t="s">
        <v>2624</v>
      </c>
      <c r="AA942" s="223" t="s">
        <v>2624</v>
      </c>
      <c r="AB942" s="223" t="s">
        <v>2624</v>
      </c>
      <c r="AC942" s="223" t="s">
        <v>2624</v>
      </c>
      <c r="AD942" s="223" t="s">
        <v>2624</v>
      </c>
      <c r="AE942" s="223" t="s">
        <v>2624</v>
      </c>
      <c r="AF942" s="223" t="s">
        <v>2624</v>
      </c>
      <c r="AG942" s="223" t="s">
        <v>2624</v>
      </c>
      <c r="AH942" s="223" t="s">
        <v>2624</v>
      </c>
      <c r="AI942" s="223" t="s">
        <v>2624</v>
      </c>
      <c r="AJ942" s="223" t="s">
        <v>2624</v>
      </c>
      <c r="AK942" s="223" t="s">
        <v>2624</v>
      </c>
      <c r="AL942" s="223" t="s">
        <v>2624</v>
      </c>
      <c r="AM942" s="223" t="s">
        <v>2624</v>
      </c>
      <c r="AN942" s="223" t="s">
        <v>2624</v>
      </c>
      <c r="AO942" s="223" t="s">
        <v>2624</v>
      </c>
      <c r="AP942" s="223" t="s">
        <v>2624</v>
      </c>
      <c r="AQ942" s="223" t="s">
        <v>2624</v>
      </c>
      <c r="AR942" s="223" t="s">
        <v>2624</v>
      </c>
      <c r="AS942" s="223" t="s">
        <v>2624</v>
      </c>
      <c r="AT942" s="223" t="s">
        <v>2624</v>
      </c>
      <c r="AU942" s="223" t="s">
        <v>2624</v>
      </c>
    </row>
    <row r="943" spans="2:47" ht="126" hidden="1">
      <c r="B943" s="215" t="s">
        <v>5540</v>
      </c>
      <c r="C943" s="216" t="s">
        <v>5541</v>
      </c>
      <c r="D943" s="216" t="s">
        <v>2834</v>
      </c>
      <c r="E943" s="216" t="s">
        <v>2809</v>
      </c>
      <c r="F943" s="216" t="s">
        <v>2957</v>
      </c>
      <c r="G943" s="216" t="s">
        <v>5542</v>
      </c>
      <c r="H943" s="216" t="s">
        <v>5521</v>
      </c>
      <c r="I943" s="216" t="s">
        <v>2623</v>
      </c>
      <c r="J943" s="219">
        <v>123774.8</v>
      </c>
      <c r="K943" s="219">
        <v>142406.70000000001</v>
      </c>
      <c r="L943" s="219">
        <v>154506.20000000001</v>
      </c>
      <c r="M943" s="219">
        <v>176987.6</v>
      </c>
      <c r="N943" s="219">
        <v>250617.9</v>
      </c>
      <c r="O943" s="219">
        <v>260938.8</v>
      </c>
      <c r="P943" s="219">
        <v>344703.5</v>
      </c>
      <c r="Q943" s="219">
        <v>453537.8</v>
      </c>
      <c r="R943" s="219" t="s">
        <v>2624</v>
      </c>
      <c r="S943" s="219" t="s">
        <v>2624</v>
      </c>
      <c r="T943" s="219" t="s">
        <v>2624</v>
      </c>
      <c r="U943" s="219" t="s">
        <v>2624</v>
      </c>
      <c r="V943" s="219" t="s">
        <v>2624</v>
      </c>
      <c r="W943" s="219" t="s">
        <v>2624</v>
      </c>
      <c r="X943" s="219" t="s">
        <v>2624</v>
      </c>
      <c r="Y943" s="219" t="s">
        <v>2624</v>
      </c>
      <c r="Z943" s="219" t="s">
        <v>2624</v>
      </c>
      <c r="AA943" s="219" t="s">
        <v>2624</v>
      </c>
      <c r="AB943" s="219" t="s">
        <v>2624</v>
      </c>
      <c r="AC943" s="219" t="s">
        <v>2624</v>
      </c>
      <c r="AD943" s="219" t="s">
        <v>2624</v>
      </c>
      <c r="AE943" s="219" t="s">
        <v>2624</v>
      </c>
      <c r="AF943" s="219" t="s">
        <v>2624</v>
      </c>
      <c r="AG943" s="219" t="s">
        <v>2624</v>
      </c>
      <c r="AH943" s="219" t="s">
        <v>2624</v>
      </c>
      <c r="AI943" s="219" t="s">
        <v>2624</v>
      </c>
      <c r="AJ943" s="219" t="s">
        <v>2624</v>
      </c>
      <c r="AK943" s="219" t="s">
        <v>2624</v>
      </c>
      <c r="AL943" s="219" t="s">
        <v>2624</v>
      </c>
      <c r="AM943" s="219" t="s">
        <v>2624</v>
      </c>
      <c r="AN943" s="219" t="s">
        <v>2624</v>
      </c>
      <c r="AO943" s="219" t="s">
        <v>2624</v>
      </c>
      <c r="AP943" s="219" t="s">
        <v>2624</v>
      </c>
      <c r="AQ943" s="219" t="s">
        <v>2624</v>
      </c>
      <c r="AR943" s="219" t="s">
        <v>2624</v>
      </c>
      <c r="AS943" s="219" t="s">
        <v>2624</v>
      </c>
      <c r="AT943" s="219" t="s">
        <v>2624</v>
      </c>
      <c r="AU943" s="219" t="s">
        <v>2624</v>
      </c>
    </row>
    <row r="944" spans="2:47" ht="126" hidden="1">
      <c r="B944" s="220" t="s">
        <v>5543</v>
      </c>
      <c r="C944" s="221" t="s">
        <v>5544</v>
      </c>
      <c r="D944" s="221" t="s">
        <v>2834</v>
      </c>
      <c r="E944" s="221" t="s">
        <v>2809</v>
      </c>
      <c r="F944" s="221" t="s">
        <v>2957</v>
      </c>
      <c r="G944" s="221" t="s">
        <v>5545</v>
      </c>
      <c r="H944" s="221" t="s">
        <v>5521</v>
      </c>
      <c r="I944" s="221" t="s">
        <v>2623</v>
      </c>
      <c r="J944" s="223">
        <v>45584.9</v>
      </c>
      <c r="K944" s="223">
        <v>50001.5</v>
      </c>
      <c r="L944" s="223">
        <v>66993.600000000006</v>
      </c>
      <c r="M944" s="223">
        <v>66924.7</v>
      </c>
      <c r="N944" s="223">
        <v>66956.800000000003</v>
      </c>
      <c r="O944" s="223">
        <v>63671.9</v>
      </c>
      <c r="P944" s="223">
        <v>59366</v>
      </c>
      <c r="Q944" s="223">
        <v>54262.400000000001</v>
      </c>
      <c r="R944" s="223" t="s">
        <v>2624</v>
      </c>
      <c r="S944" s="223" t="s">
        <v>2624</v>
      </c>
      <c r="T944" s="223" t="s">
        <v>2624</v>
      </c>
      <c r="U944" s="223" t="s">
        <v>2624</v>
      </c>
      <c r="V944" s="223" t="s">
        <v>2624</v>
      </c>
      <c r="W944" s="223" t="s">
        <v>2624</v>
      </c>
      <c r="X944" s="223" t="s">
        <v>2624</v>
      </c>
      <c r="Y944" s="223" t="s">
        <v>2624</v>
      </c>
      <c r="Z944" s="223" t="s">
        <v>2624</v>
      </c>
      <c r="AA944" s="223" t="s">
        <v>2624</v>
      </c>
      <c r="AB944" s="223" t="s">
        <v>2624</v>
      </c>
      <c r="AC944" s="223" t="s">
        <v>2624</v>
      </c>
      <c r="AD944" s="223" t="s">
        <v>2624</v>
      </c>
      <c r="AE944" s="223" t="s">
        <v>2624</v>
      </c>
      <c r="AF944" s="223" t="s">
        <v>2624</v>
      </c>
      <c r="AG944" s="223" t="s">
        <v>2624</v>
      </c>
      <c r="AH944" s="223" t="s">
        <v>2624</v>
      </c>
      <c r="AI944" s="223" t="s">
        <v>2624</v>
      </c>
      <c r="AJ944" s="223" t="s">
        <v>2624</v>
      </c>
      <c r="AK944" s="223" t="s">
        <v>2624</v>
      </c>
      <c r="AL944" s="223" t="s">
        <v>2624</v>
      </c>
      <c r="AM944" s="223" t="s">
        <v>2624</v>
      </c>
      <c r="AN944" s="223" t="s">
        <v>2624</v>
      </c>
      <c r="AO944" s="223" t="s">
        <v>2624</v>
      </c>
      <c r="AP944" s="223" t="s">
        <v>2624</v>
      </c>
      <c r="AQ944" s="223" t="s">
        <v>2624</v>
      </c>
      <c r="AR944" s="223" t="s">
        <v>2624</v>
      </c>
      <c r="AS944" s="223" t="s">
        <v>2624</v>
      </c>
      <c r="AT944" s="223" t="s">
        <v>2624</v>
      </c>
      <c r="AU944" s="223" t="s">
        <v>2624</v>
      </c>
    </row>
    <row r="945" spans="2:47" ht="126" hidden="1">
      <c r="B945" s="215" t="s">
        <v>5546</v>
      </c>
      <c r="C945" s="216" t="s">
        <v>5547</v>
      </c>
      <c r="D945" s="216" t="s">
        <v>2834</v>
      </c>
      <c r="E945" s="216" t="s">
        <v>2809</v>
      </c>
      <c r="F945" s="216" t="s">
        <v>2957</v>
      </c>
      <c r="G945" s="216" t="s">
        <v>5548</v>
      </c>
      <c r="H945" s="216" t="s">
        <v>5521</v>
      </c>
      <c r="I945" s="216" t="s">
        <v>2623</v>
      </c>
      <c r="J945" s="219">
        <v>715481.59999999998</v>
      </c>
      <c r="K945" s="219">
        <v>779173.5</v>
      </c>
      <c r="L945" s="219">
        <v>804036.7</v>
      </c>
      <c r="M945" s="219">
        <v>843397.9</v>
      </c>
      <c r="N945" s="219">
        <v>935587</v>
      </c>
      <c r="O945" s="219">
        <v>989165.7</v>
      </c>
      <c r="P945" s="219">
        <v>1030725.5</v>
      </c>
      <c r="Q945" s="219">
        <v>1131536.3999999999</v>
      </c>
      <c r="R945" s="219" t="s">
        <v>2624</v>
      </c>
      <c r="S945" s="219" t="s">
        <v>2624</v>
      </c>
      <c r="T945" s="219" t="s">
        <v>2624</v>
      </c>
      <c r="U945" s="219" t="s">
        <v>2624</v>
      </c>
      <c r="V945" s="219" t="s">
        <v>2624</v>
      </c>
      <c r="W945" s="219" t="s">
        <v>2624</v>
      </c>
      <c r="X945" s="219" t="s">
        <v>2624</v>
      </c>
      <c r="Y945" s="219" t="s">
        <v>2624</v>
      </c>
      <c r="Z945" s="219" t="s">
        <v>2624</v>
      </c>
      <c r="AA945" s="219" t="s">
        <v>2624</v>
      </c>
      <c r="AB945" s="219" t="s">
        <v>2624</v>
      </c>
      <c r="AC945" s="219" t="s">
        <v>2624</v>
      </c>
      <c r="AD945" s="219" t="s">
        <v>2624</v>
      </c>
      <c r="AE945" s="219" t="s">
        <v>2624</v>
      </c>
      <c r="AF945" s="219" t="s">
        <v>2624</v>
      </c>
      <c r="AG945" s="219" t="s">
        <v>2624</v>
      </c>
      <c r="AH945" s="219" t="s">
        <v>2624</v>
      </c>
      <c r="AI945" s="219" t="s">
        <v>2624</v>
      </c>
      <c r="AJ945" s="219" t="s">
        <v>2624</v>
      </c>
      <c r="AK945" s="219" t="s">
        <v>2624</v>
      </c>
      <c r="AL945" s="219" t="s">
        <v>2624</v>
      </c>
      <c r="AM945" s="219" t="s">
        <v>2624</v>
      </c>
      <c r="AN945" s="219" t="s">
        <v>2624</v>
      </c>
      <c r="AO945" s="219" t="s">
        <v>2624</v>
      </c>
      <c r="AP945" s="219" t="s">
        <v>2624</v>
      </c>
      <c r="AQ945" s="219" t="s">
        <v>2624</v>
      </c>
      <c r="AR945" s="219" t="s">
        <v>2624</v>
      </c>
      <c r="AS945" s="219" t="s">
        <v>2624</v>
      </c>
      <c r="AT945" s="219" t="s">
        <v>2624</v>
      </c>
      <c r="AU945" s="219" t="s">
        <v>2624</v>
      </c>
    </row>
    <row r="946" spans="2:47" ht="126" hidden="1">
      <c r="B946" s="220" t="s">
        <v>5549</v>
      </c>
      <c r="C946" s="221" t="s">
        <v>5550</v>
      </c>
      <c r="D946" s="221" t="s">
        <v>2834</v>
      </c>
      <c r="E946" s="221" t="s">
        <v>2809</v>
      </c>
      <c r="F946" s="221" t="s">
        <v>2957</v>
      </c>
      <c r="G946" s="221" t="s">
        <v>5551</v>
      </c>
      <c r="H946" s="221" t="s">
        <v>5521</v>
      </c>
      <c r="I946" s="221" t="s">
        <v>2623</v>
      </c>
      <c r="J946" s="223">
        <v>44985.1</v>
      </c>
      <c r="K946" s="223">
        <v>62428.6</v>
      </c>
      <c r="L946" s="223">
        <v>80951.7</v>
      </c>
      <c r="M946" s="223">
        <v>127916.1</v>
      </c>
      <c r="N946" s="223">
        <v>174028.79999999999</v>
      </c>
      <c r="O946" s="223">
        <v>204040.2</v>
      </c>
      <c r="P946" s="223">
        <v>227307.9</v>
      </c>
      <c r="Q946" s="223">
        <v>241908</v>
      </c>
      <c r="R946" s="223" t="s">
        <v>2624</v>
      </c>
      <c r="S946" s="223" t="s">
        <v>2624</v>
      </c>
      <c r="T946" s="223" t="s">
        <v>2624</v>
      </c>
      <c r="U946" s="223" t="s">
        <v>2624</v>
      </c>
      <c r="V946" s="223" t="s">
        <v>2624</v>
      </c>
      <c r="W946" s="223" t="s">
        <v>2624</v>
      </c>
      <c r="X946" s="223" t="s">
        <v>2624</v>
      </c>
      <c r="Y946" s="223" t="s">
        <v>2624</v>
      </c>
      <c r="Z946" s="223" t="s">
        <v>2624</v>
      </c>
      <c r="AA946" s="223" t="s">
        <v>2624</v>
      </c>
      <c r="AB946" s="223" t="s">
        <v>2624</v>
      </c>
      <c r="AC946" s="223" t="s">
        <v>2624</v>
      </c>
      <c r="AD946" s="223" t="s">
        <v>2624</v>
      </c>
      <c r="AE946" s="223" t="s">
        <v>2624</v>
      </c>
      <c r="AF946" s="223" t="s">
        <v>2624</v>
      </c>
      <c r="AG946" s="223" t="s">
        <v>2624</v>
      </c>
      <c r="AH946" s="223" t="s">
        <v>2624</v>
      </c>
      <c r="AI946" s="223" t="s">
        <v>2624</v>
      </c>
      <c r="AJ946" s="223" t="s">
        <v>2624</v>
      </c>
      <c r="AK946" s="223" t="s">
        <v>2624</v>
      </c>
      <c r="AL946" s="223" t="s">
        <v>2624</v>
      </c>
      <c r="AM946" s="223" t="s">
        <v>2624</v>
      </c>
      <c r="AN946" s="223" t="s">
        <v>2624</v>
      </c>
      <c r="AO946" s="223" t="s">
        <v>2624</v>
      </c>
      <c r="AP946" s="223" t="s">
        <v>2624</v>
      </c>
      <c r="AQ946" s="223" t="s">
        <v>2624</v>
      </c>
      <c r="AR946" s="223" t="s">
        <v>2624</v>
      </c>
      <c r="AS946" s="223" t="s">
        <v>2624</v>
      </c>
      <c r="AT946" s="223" t="s">
        <v>2624</v>
      </c>
      <c r="AU946" s="223" t="s">
        <v>2624</v>
      </c>
    </row>
    <row r="947" spans="2:47" ht="126" hidden="1">
      <c r="B947" s="215" t="s">
        <v>5552</v>
      </c>
      <c r="C947" s="216" t="s">
        <v>5553</v>
      </c>
      <c r="D947" s="216" t="s">
        <v>2834</v>
      </c>
      <c r="E947" s="216" t="s">
        <v>2809</v>
      </c>
      <c r="F947" s="216" t="s">
        <v>2957</v>
      </c>
      <c r="G947" s="216" t="s">
        <v>5554</v>
      </c>
      <c r="H947" s="216" t="s">
        <v>5521</v>
      </c>
      <c r="I947" s="216" t="s">
        <v>2623</v>
      </c>
      <c r="J947" s="219">
        <v>956906.4</v>
      </c>
      <c r="K947" s="219">
        <v>1067859.7</v>
      </c>
      <c r="L947" s="219">
        <v>1139193.3999999999</v>
      </c>
      <c r="M947" s="219">
        <v>1240323.8999999999</v>
      </c>
      <c r="N947" s="219">
        <v>1456823.7</v>
      </c>
      <c r="O947" s="219">
        <v>1541535.1</v>
      </c>
      <c r="P947" s="219">
        <v>1694933.6</v>
      </c>
      <c r="Q947" s="219">
        <v>1931262.2</v>
      </c>
      <c r="R947" s="219" t="s">
        <v>2624</v>
      </c>
      <c r="S947" s="219" t="s">
        <v>2624</v>
      </c>
      <c r="T947" s="219" t="s">
        <v>2624</v>
      </c>
      <c r="U947" s="219" t="s">
        <v>2624</v>
      </c>
      <c r="V947" s="219" t="s">
        <v>2624</v>
      </c>
      <c r="W947" s="219" t="s">
        <v>2624</v>
      </c>
      <c r="X947" s="219" t="s">
        <v>2624</v>
      </c>
      <c r="Y947" s="219" t="s">
        <v>2624</v>
      </c>
      <c r="Z947" s="219" t="s">
        <v>2624</v>
      </c>
      <c r="AA947" s="219" t="s">
        <v>2624</v>
      </c>
      <c r="AB947" s="219" t="s">
        <v>2624</v>
      </c>
      <c r="AC947" s="219" t="s">
        <v>2624</v>
      </c>
      <c r="AD947" s="219" t="s">
        <v>2624</v>
      </c>
      <c r="AE947" s="219" t="s">
        <v>2624</v>
      </c>
      <c r="AF947" s="219" t="s">
        <v>2624</v>
      </c>
      <c r="AG947" s="219" t="s">
        <v>2624</v>
      </c>
      <c r="AH947" s="219" t="s">
        <v>2624</v>
      </c>
      <c r="AI947" s="219" t="s">
        <v>2624</v>
      </c>
      <c r="AJ947" s="219" t="s">
        <v>2624</v>
      </c>
      <c r="AK947" s="219" t="s">
        <v>2624</v>
      </c>
      <c r="AL947" s="219" t="s">
        <v>2624</v>
      </c>
      <c r="AM947" s="219" t="s">
        <v>2624</v>
      </c>
      <c r="AN947" s="219" t="s">
        <v>2624</v>
      </c>
      <c r="AO947" s="219" t="s">
        <v>2624</v>
      </c>
      <c r="AP947" s="219" t="s">
        <v>2624</v>
      </c>
      <c r="AQ947" s="219" t="s">
        <v>2624</v>
      </c>
      <c r="AR947" s="219" t="s">
        <v>2624</v>
      </c>
      <c r="AS947" s="219" t="s">
        <v>2624</v>
      </c>
      <c r="AT947" s="219" t="s">
        <v>2624</v>
      </c>
      <c r="AU947" s="219" t="s">
        <v>2624</v>
      </c>
    </row>
    <row r="948" spans="2:47" ht="52.5" hidden="1">
      <c r="B948" s="220" t="s">
        <v>5555</v>
      </c>
      <c r="C948" s="221" t="s">
        <v>5556</v>
      </c>
      <c r="D948" s="221" t="s">
        <v>2619</v>
      </c>
      <c r="E948" s="221" t="s">
        <v>2619</v>
      </c>
      <c r="F948" s="221" t="s">
        <v>2769</v>
      </c>
      <c r="G948" s="221" t="s">
        <v>5557</v>
      </c>
      <c r="H948" s="221" t="s">
        <v>2619</v>
      </c>
      <c r="I948" s="221" t="s">
        <v>2623</v>
      </c>
      <c r="J948" s="222">
        <v>3</v>
      </c>
      <c r="K948" s="222">
        <v>3</v>
      </c>
      <c r="L948" s="222">
        <v>3</v>
      </c>
      <c r="M948" s="222">
        <v>3</v>
      </c>
      <c r="N948" s="222">
        <v>3</v>
      </c>
      <c r="O948" s="222">
        <v>3</v>
      </c>
      <c r="P948" s="222">
        <v>3</v>
      </c>
      <c r="Q948" s="222">
        <v>3</v>
      </c>
      <c r="R948" s="222">
        <v>3</v>
      </c>
      <c r="S948" s="222">
        <v>3</v>
      </c>
      <c r="T948" s="218">
        <v>3</v>
      </c>
      <c r="U948" s="218">
        <v>3</v>
      </c>
      <c r="V948" s="218">
        <v>3</v>
      </c>
      <c r="W948" s="218">
        <v>3</v>
      </c>
      <c r="X948" s="218">
        <v>3</v>
      </c>
      <c r="Y948" s="223" t="s">
        <v>2624</v>
      </c>
      <c r="Z948" s="223" t="s">
        <v>2624</v>
      </c>
      <c r="AA948" s="223" t="s">
        <v>2624</v>
      </c>
      <c r="AB948" s="223" t="s">
        <v>2624</v>
      </c>
      <c r="AC948" s="223" t="s">
        <v>2624</v>
      </c>
      <c r="AD948" s="223" t="s">
        <v>2624</v>
      </c>
      <c r="AE948" s="223" t="s">
        <v>2624</v>
      </c>
      <c r="AF948" s="223" t="s">
        <v>2624</v>
      </c>
      <c r="AG948" s="223" t="s">
        <v>2624</v>
      </c>
      <c r="AH948" s="223" t="s">
        <v>2624</v>
      </c>
      <c r="AI948" s="223" t="s">
        <v>2624</v>
      </c>
      <c r="AJ948" s="223" t="s">
        <v>2624</v>
      </c>
      <c r="AK948" s="223" t="s">
        <v>2624</v>
      </c>
      <c r="AL948" s="223" t="s">
        <v>2624</v>
      </c>
      <c r="AM948" s="223" t="s">
        <v>2624</v>
      </c>
      <c r="AN948" s="223" t="s">
        <v>2624</v>
      </c>
      <c r="AO948" s="223" t="s">
        <v>2624</v>
      </c>
      <c r="AP948" s="223" t="s">
        <v>2624</v>
      </c>
      <c r="AQ948" s="223" t="s">
        <v>2624</v>
      </c>
      <c r="AR948" s="223" t="s">
        <v>2624</v>
      </c>
      <c r="AS948" s="223" t="s">
        <v>2624</v>
      </c>
      <c r="AT948" s="223" t="s">
        <v>2624</v>
      </c>
      <c r="AU948" s="223" t="s">
        <v>2624</v>
      </c>
    </row>
    <row r="949" spans="2:47" ht="42" hidden="1">
      <c r="B949" s="215" t="s">
        <v>5558</v>
      </c>
      <c r="C949" s="216" t="s">
        <v>5559</v>
      </c>
      <c r="D949" s="216" t="s">
        <v>2834</v>
      </c>
      <c r="E949" s="216" t="s">
        <v>2809</v>
      </c>
      <c r="F949" s="216" t="s">
        <v>5560</v>
      </c>
      <c r="G949" s="216" t="s">
        <v>5561</v>
      </c>
      <c r="H949" s="216" t="s">
        <v>2619</v>
      </c>
      <c r="I949" s="216" t="s">
        <v>2623</v>
      </c>
      <c r="J949" s="219">
        <v>261038.5</v>
      </c>
      <c r="K949" s="219">
        <v>264628</v>
      </c>
      <c r="L949" s="219">
        <v>270149.59999999998</v>
      </c>
      <c r="M949" s="219">
        <v>276525.5</v>
      </c>
      <c r="N949" s="219">
        <v>282357.7</v>
      </c>
      <c r="O949" s="219">
        <v>288427.40000000002</v>
      </c>
      <c r="P949" s="219">
        <v>293428.3</v>
      </c>
      <c r="Q949" s="217">
        <v>304930</v>
      </c>
      <c r="R949" s="217">
        <v>314645</v>
      </c>
      <c r="S949" s="217">
        <v>323051</v>
      </c>
      <c r="T949" s="218">
        <v>326037</v>
      </c>
      <c r="U949" s="218">
        <v>333285</v>
      </c>
      <c r="V949" s="218">
        <v>339862</v>
      </c>
      <c r="W949" s="218">
        <v>346351</v>
      </c>
      <c r="X949" s="218">
        <v>353711</v>
      </c>
      <c r="Y949" s="219" t="s">
        <v>2624</v>
      </c>
      <c r="Z949" s="219" t="s">
        <v>2624</v>
      </c>
      <c r="AA949" s="219" t="s">
        <v>2624</v>
      </c>
      <c r="AB949" s="219" t="s">
        <v>2624</v>
      </c>
      <c r="AC949" s="219" t="s">
        <v>2624</v>
      </c>
      <c r="AD949" s="219" t="s">
        <v>2624</v>
      </c>
      <c r="AE949" s="219" t="s">
        <v>2624</v>
      </c>
      <c r="AF949" s="219" t="s">
        <v>2624</v>
      </c>
      <c r="AG949" s="219" t="s">
        <v>2624</v>
      </c>
      <c r="AH949" s="219" t="s">
        <v>2624</v>
      </c>
      <c r="AI949" s="219" t="s">
        <v>2624</v>
      </c>
      <c r="AJ949" s="219" t="s">
        <v>2624</v>
      </c>
      <c r="AK949" s="219" t="s">
        <v>2624</v>
      </c>
      <c r="AL949" s="219" t="s">
        <v>2624</v>
      </c>
      <c r="AM949" s="219" t="s">
        <v>2624</v>
      </c>
      <c r="AN949" s="219" t="s">
        <v>2624</v>
      </c>
      <c r="AO949" s="219" t="s">
        <v>2624</v>
      </c>
      <c r="AP949" s="219" t="s">
        <v>2624</v>
      </c>
      <c r="AQ949" s="219" t="s">
        <v>2624</v>
      </c>
      <c r="AR949" s="219" t="s">
        <v>2624</v>
      </c>
      <c r="AS949" s="219" t="s">
        <v>2624</v>
      </c>
      <c r="AT949" s="219" t="s">
        <v>2624</v>
      </c>
      <c r="AU949" s="219" t="s">
        <v>2624</v>
      </c>
    </row>
    <row r="950" spans="2:47" ht="42" hidden="1">
      <c r="B950" s="220" t="s">
        <v>5562</v>
      </c>
      <c r="C950" s="221" t="s">
        <v>5563</v>
      </c>
      <c r="D950" s="221" t="s">
        <v>2783</v>
      </c>
      <c r="E950" s="221" t="s">
        <v>2809</v>
      </c>
      <c r="F950" s="221" t="s">
        <v>5560</v>
      </c>
      <c r="G950" s="221" t="s">
        <v>5564</v>
      </c>
      <c r="H950" s="221" t="s">
        <v>2619</v>
      </c>
      <c r="I950" s="221" t="s">
        <v>2623</v>
      </c>
      <c r="J950" s="223">
        <v>334222000</v>
      </c>
      <c r="K950" s="223">
        <v>343134000</v>
      </c>
      <c r="L950" s="223">
        <v>352769000</v>
      </c>
      <c r="M950" s="223">
        <v>364601000</v>
      </c>
      <c r="N950" s="223">
        <v>379532000</v>
      </c>
      <c r="O950" s="223">
        <v>393419000</v>
      </c>
      <c r="P950" s="223">
        <v>401782000</v>
      </c>
      <c r="Q950" s="222">
        <v>419783131</v>
      </c>
      <c r="R950" s="222">
        <v>443986636</v>
      </c>
      <c r="S950" s="222">
        <v>479455773</v>
      </c>
      <c r="T950" s="218">
        <v>495627999</v>
      </c>
      <c r="U950" s="218">
        <v>509842124</v>
      </c>
      <c r="V950" s="218">
        <v>525326396</v>
      </c>
      <c r="W950" s="218">
        <v>541676456</v>
      </c>
      <c r="X950" s="218">
        <v>560551385</v>
      </c>
      <c r="Y950" s="223" t="s">
        <v>2624</v>
      </c>
      <c r="Z950" s="223" t="s">
        <v>2624</v>
      </c>
      <c r="AA950" s="223" t="s">
        <v>2624</v>
      </c>
      <c r="AB950" s="223" t="s">
        <v>2624</v>
      </c>
      <c r="AC950" s="223" t="s">
        <v>2624</v>
      </c>
      <c r="AD950" s="223" t="s">
        <v>2624</v>
      </c>
      <c r="AE950" s="223" t="s">
        <v>2624</v>
      </c>
      <c r="AF950" s="223" t="s">
        <v>2624</v>
      </c>
      <c r="AG950" s="223" t="s">
        <v>2624</v>
      </c>
      <c r="AH950" s="223" t="s">
        <v>2624</v>
      </c>
      <c r="AI950" s="223" t="s">
        <v>2624</v>
      </c>
      <c r="AJ950" s="223" t="s">
        <v>2624</v>
      </c>
      <c r="AK950" s="223" t="s">
        <v>2624</v>
      </c>
      <c r="AL950" s="223" t="s">
        <v>2624</v>
      </c>
      <c r="AM950" s="223" t="s">
        <v>2624</v>
      </c>
      <c r="AN950" s="223" t="s">
        <v>2624</v>
      </c>
      <c r="AO950" s="223" t="s">
        <v>2624</v>
      </c>
      <c r="AP950" s="223" t="s">
        <v>2624</v>
      </c>
      <c r="AQ950" s="223" t="s">
        <v>2624</v>
      </c>
      <c r="AR950" s="223" t="s">
        <v>2624</v>
      </c>
      <c r="AS950" s="223" t="s">
        <v>2624</v>
      </c>
      <c r="AT950" s="223" t="s">
        <v>2624</v>
      </c>
      <c r="AU950" s="223" t="s">
        <v>2624</v>
      </c>
    </row>
    <row r="951" spans="2:47" ht="73.5" hidden="1">
      <c r="B951" s="215" t="s">
        <v>5565</v>
      </c>
      <c r="C951" s="216" t="s">
        <v>5566</v>
      </c>
      <c r="D951" s="216" t="s">
        <v>2834</v>
      </c>
      <c r="E951" s="216" t="s">
        <v>2809</v>
      </c>
      <c r="F951" s="216" t="s">
        <v>5055</v>
      </c>
      <c r="G951" s="216" t="s">
        <v>5564</v>
      </c>
      <c r="H951" s="216" t="s">
        <v>2619</v>
      </c>
      <c r="I951" s="216" t="s">
        <v>2623</v>
      </c>
      <c r="J951" s="219">
        <v>305230.40000000002</v>
      </c>
      <c r="K951" s="219">
        <v>325912.8</v>
      </c>
      <c r="L951" s="219">
        <v>311922</v>
      </c>
      <c r="M951" s="219">
        <v>314103.40000000002</v>
      </c>
      <c r="N951" s="219">
        <v>335571.8</v>
      </c>
      <c r="O951" s="219">
        <v>357600.5</v>
      </c>
      <c r="P951" s="219">
        <v>344771.5</v>
      </c>
      <c r="Q951" s="217">
        <v>355668</v>
      </c>
      <c r="R951" s="217">
        <v>388114</v>
      </c>
      <c r="S951" s="217">
        <v>369426</v>
      </c>
      <c r="T951" s="218">
        <v>387980</v>
      </c>
      <c r="U951" s="218">
        <v>426975</v>
      </c>
      <c r="V951" s="218">
        <v>462435</v>
      </c>
      <c r="W951" s="218">
        <v>483640</v>
      </c>
      <c r="X951" s="218">
        <v>492792</v>
      </c>
      <c r="Y951" s="219" t="s">
        <v>2624</v>
      </c>
      <c r="Z951" s="219" t="s">
        <v>2624</v>
      </c>
      <c r="AA951" s="219" t="s">
        <v>2624</v>
      </c>
      <c r="AB951" s="219" t="s">
        <v>2624</v>
      </c>
      <c r="AC951" s="219" t="s">
        <v>2624</v>
      </c>
      <c r="AD951" s="219" t="s">
        <v>2624</v>
      </c>
      <c r="AE951" s="219" t="s">
        <v>2624</v>
      </c>
      <c r="AF951" s="219" t="s">
        <v>2624</v>
      </c>
      <c r="AG951" s="219" t="s">
        <v>2624</v>
      </c>
      <c r="AH951" s="219" t="s">
        <v>2624</v>
      </c>
      <c r="AI951" s="219" t="s">
        <v>2624</v>
      </c>
      <c r="AJ951" s="219" t="s">
        <v>2624</v>
      </c>
      <c r="AK951" s="219" t="s">
        <v>2624</v>
      </c>
      <c r="AL951" s="219" t="s">
        <v>2624</v>
      </c>
      <c r="AM951" s="219" t="s">
        <v>2624</v>
      </c>
      <c r="AN951" s="219" t="s">
        <v>2624</v>
      </c>
      <c r="AO951" s="219" t="s">
        <v>2624</v>
      </c>
      <c r="AP951" s="219" t="s">
        <v>2624</v>
      </c>
      <c r="AQ951" s="219" t="s">
        <v>2624</v>
      </c>
      <c r="AR951" s="219" t="s">
        <v>2624</v>
      </c>
      <c r="AS951" s="219" t="s">
        <v>2624</v>
      </c>
      <c r="AT951" s="219" t="s">
        <v>2624</v>
      </c>
      <c r="AU951" s="219" t="s">
        <v>2624</v>
      </c>
    </row>
    <row r="952" spans="2:47" ht="42" hidden="1">
      <c r="B952" s="220" t="s">
        <v>5567</v>
      </c>
      <c r="C952" s="221" t="s">
        <v>5568</v>
      </c>
      <c r="D952" s="221" t="s">
        <v>2619</v>
      </c>
      <c r="E952" s="221" t="s">
        <v>2619</v>
      </c>
      <c r="F952" s="221" t="s">
        <v>5560</v>
      </c>
      <c r="G952" s="221" t="s">
        <v>5569</v>
      </c>
      <c r="H952" s="221" t="s">
        <v>2619</v>
      </c>
      <c r="I952" s="221" t="s">
        <v>2623</v>
      </c>
      <c r="J952" s="223">
        <v>1.085</v>
      </c>
      <c r="K952" s="223">
        <v>1.375</v>
      </c>
      <c r="L952" s="223">
        <v>2.0870000000000002</v>
      </c>
      <c r="M952" s="223">
        <v>2.36</v>
      </c>
      <c r="N952" s="223">
        <v>2.109</v>
      </c>
      <c r="O952" s="223">
        <v>2.15</v>
      </c>
      <c r="P952" s="223">
        <v>1.734</v>
      </c>
      <c r="Q952" s="222">
        <v>3.9</v>
      </c>
      <c r="R952" s="222">
        <v>3.2</v>
      </c>
      <c r="S952" s="222">
        <v>2.7</v>
      </c>
      <c r="T952" s="218">
        <v>0.9</v>
      </c>
      <c r="U952" s="218">
        <v>2.2000000000000002</v>
      </c>
      <c r="V952" s="218">
        <v>2</v>
      </c>
      <c r="W952" s="218">
        <v>1.9</v>
      </c>
      <c r="X952" s="218">
        <v>2.1</v>
      </c>
      <c r="Y952" s="223" t="s">
        <v>2624</v>
      </c>
      <c r="Z952" s="223" t="s">
        <v>2624</v>
      </c>
      <c r="AA952" s="223" t="s">
        <v>2624</v>
      </c>
      <c r="AB952" s="223" t="s">
        <v>2624</v>
      </c>
      <c r="AC952" s="223" t="s">
        <v>2624</v>
      </c>
      <c r="AD952" s="223" t="s">
        <v>2624</v>
      </c>
      <c r="AE952" s="223" t="s">
        <v>2624</v>
      </c>
      <c r="AF952" s="223" t="s">
        <v>2624</v>
      </c>
      <c r="AG952" s="223" t="s">
        <v>2624</v>
      </c>
      <c r="AH952" s="223" t="s">
        <v>2624</v>
      </c>
      <c r="AI952" s="223" t="s">
        <v>2624</v>
      </c>
      <c r="AJ952" s="223" t="s">
        <v>2624</v>
      </c>
      <c r="AK952" s="223" t="s">
        <v>2624</v>
      </c>
      <c r="AL952" s="223" t="s">
        <v>2624</v>
      </c>
      <c r="AM952" s="223" t="s">
        <v>2624</v>
      </c>
      <c r="AN952" s="223" t="s">
        <v>2624</v>
      </c>
      <c r="AO952" s="223" t="s">
        <v>2624</v>
      </c>
      <c r="AP952" s="223" t="s">
        <v>2624</v>
      </c>
      <c r="AQ952" s="223" t="s">
        <v>2624</v>
      </c>
      <c r="AR952" s="223" t="s">
        <v>2624</v>
      </c>
      <c r="AS952" s="223" t="s">
        <v>2624</v>
      </c>
      <c r="AT952" s="223" t="s">
        <v>2624</v>
      </c>
      <c r="AU952" s="223" t="s">
        <v>2624</v>
      </c>
    </row>
    <row r="953" spans="2:47" ht="73.5" hidden="1">
      <c r="B953" s="215" t="s">
        <v>5570</v>
      </c>
      <c r="C953" s="216" t="s">
        <v>5571</v>
      </c>
      <c r="D953" s="216" t="s">
        <v>2834</v>
      </c>
      <c r="E953" s="216" t="s">
        <v>2809</v>
      </c>
      <c r="F953" s="216" t="s">
        <v>5055</v>
      </c>
      <c r="G953" s="216" t="s">
        <v>5572</v>
      </c>
      <c r="H953" s="216" t="s">
        <v>2619</v>
      </c>
      <c r="I953" s="216" t="s">
        <v>2623</v>
      </c>
      <c r="J953" s="219">
        <v>131585.70000000001</v>
      </c>
      <c r="K953" s="219">
        <v>140137.20000000001</v>
      </c>
      <c r="L953" s="219">
        <v>133754.5</v>
      </c>
      <c r="M953" s="219">
        <v>134253.4</v>
      </c>
      <c r="N953" s="219">
        <v>142864.6</v>
      </c>
      <c r="O953" s="219">
        <v>151705.70000000001</v>
      </c>
      <c r="P953" s="219">
        <v>145958.6</v>
      </c>
      <c r="Q953" s="217">
        <v>147141</v>
      </c>
      <c r="R953" s="217">
        <v>154714</v>
      </c>
      <c r="S953" s="217">
        <v>143284</v>
      </c>
      <c r="T953" s="218">
        <v>151917</v>
      </c>
      <c r="U953" s="218">
        <v>166974</v>
      </c>
      <c r="V953" s="218">
        <v>180038</v>
      </c>
      <c r="W953" s="218">
        <v>187572</v>
      </c>
      <c r="X953" s="218">
        <v>190173</v>
      </c>
      <c r="Y953" s="219" t="s">
        <v>2624</v>
      </c>
      <c r="Z953" s="219" t="s">
        <v>2624</v>
      </c>
      <c r="AA953" s="219" t="s">
        <v>2624</v>
      </c>
      <c r="AB953" s="219" t="s">
        <v>2624</v>
      </c>
      <c r="AC953" s="219" t="s">
        <v>2624</v>
      </c>
      <c r="AD953" s="219" t="s">
        <v>2624</v>
      </c>
      <c r="AE953" s="219" t="s">
        <v>2624</v>
      </c>
      <c r="AF953" s="219" t="s">
        <v>2624</v>
      </c>
      <c r="AG953" s="219" t="s">
        <v>2624</v>
      </c>
      <c r="AH953" s="219" t="s">
        <v>2624</v>
      </c>
      <c r="AI953" s="219" t="s">
        <v>2624</v>
      </c>
      <c r="AJ953" s="219" t="s">
        <v>2624</v>
      </c>
      <c r="AK953" s="219" t="s">
        <v>2624</v>
      </c>
      <c r="AL953" s="219" t="s">
        <v>2624</v>
      </c>
      <c r="AM953" s="219" t="s">
        <v>2624</v>
      </c>
      <c r="AN953" s="219" t="s">
        <v>2624</v>
      </c>
      <c r="AO953" s="219" t="s">
        <v>2624</v>
      </c>
      <c r="AP953" s="219" t="s">
        <v>2624</v>
      </c>
      <c r="AQ953" s="219" t="s">
        <v>2624</v>
      </c>
      <c r="AR953" s="219" t="s">
        <v>2624</v>
      </c>
      <c r="AS953" s="219" t="s">
        <v>2624</v>
      </c>
      <c r="AT953" s="219" t="s">
        <v>2624</v>
      </c>
      <c r="AU953" s="219" t="s">
        <v>2624</v>
      </c>
    </row>
    <row r="954" spans="2:47" ht="73.5" hidden="1">
      <c r="B954" s="220" t="s">
        <v>5573</v>
      </c>
      <c r="C954" s="221" t="s">
        <v>5574</v>
      </c>
      <c r="D954" s="221" t="s">
        <v>2834</v>
      </c>
      <c r="E954" s="221" t="s">
        <v>2784</v>
      </c>
      <c r="F954" s="221" t="s">
        <v>5055</v>
      </c>
      <c r="G954" s="221" t="s">
        <v>5575</v>
      </c>
      <c r="H954" s="221" t="s">
        <v>2619</v>
      </c>
      <c r="I954" s="221" t="s">
        <v>2623</v>
      </c>
      <c r="J954" s="223">
        <v>173.6448</v>
      </c>
      <c r="K954" s="223">
        <v>185.7756</v>
      </c>
      <c r="L954" s="223">
        <v>178.16749999999999</v>
      </c>
      <c r="M954" s="223">
        <v>179.85</v>
      </c>
      <c r="N954" s="223">
        <v>192.70720000000003</v>
      </c>
      <c r="O954" s="223">
        <v>205.89490000000001</v>
      </c>
      <c r="P954" s="223">
        <v>198.81279999999998</v>
      </c>
      <c r="Q954" s="223">
        <v>208.52690000000001</v>
      </c>
      <c r="R954" s="222">
        <v>233.4</v>
      </c>
      <c r="S954" s="222">
        <v>226.142</v>
      </c>
      <c r="T954" s="218">
        <v>236.06300000000002</v>
      </c>
      <c r="U954" s="218">
        <v>260.00100000000003</v>
      </c>
      <c r="V954" s="218">
        <v>282.39800000000002</v>
      </c>
      <c r="W954" s="218">
        <v>296.06799999999998</v>
      </c>
      <c r="X954" s="218">
        <v>302.62</v>
      </c>
      <c r="Y954" s="223" t="s">
        <v>2624</v>
      </c>
      <c r="Z954" s="223" t="s">
        <v>2624</v>
      </c>
      <c r="AA954" s="223" t="s">
        <v>2624</v>
      </c>
      <c r="AB954" s="223" t="s">
        <v>2624</v>
      </c>
      <c r="AC954" s="223" t="s">
        <v>2624</v>
      </c>
      <c r="AD954" s="223" t="s">
        <v>2624</v>
      </c>
      <c r="AE954" s="223" t="s">
        <v>2624</v>
      </c>
      <c r="AF954" s="223" t="s">
        <v>2624</v>
      </c>
      <c r="AG954" s="223" t="s">
        <v>2624</v>
      </c>
      <c r="AH954" s="223" t="s">
        <v>2624</v>
      </c>
      <c r="AI954" s="223" t="s">
        <v>2624</v>
      </c>
      <c r="AJ954" s="223" t="s">
        <v>2624</v>
      </c>
      <c r="AK954" s="223" t="s">
        <v>2624</v>
      </c>
      <c r="AL954" s="223" t="s">
        <v>2624</v>
      </c>
      <c r="AM954" s="223" t="s">
        <v>2624</v>
      </c>
      <c r="AN954" s="223" t="s">
        <v>2624</v>
      </c>
      <c r="AO954" s="223" t="s">
        <v>2624</v>
      </c>
      <c r="AP954" s="223" t="s">
        <v>2624</v>
      </c>
      <c r="AQ954" s="223" t="s">
        <v>2624</v>
      </c>
      <c r="AR954" s="223" t="s">
        <v>2624</v>
      </c>
      <c r="AS954" s="223" t="s">
        <v>2624</v>
      </c>
      <c r="AT954" s="223" t="s">
        <v>2624</v>
      </c>
      <c r="AU954" s="223" t="s">
        <v>2624</v>
      </c>
    </row>
    <row r="955" spans="2:47" ht="283.5" hidden="1">
      <c r="B955" s="215" t="s">
        <v>5576</v>
      </c>
      <c r="C955" s="216" t="s">
        <v>5577</v>
      </c>
      <c r="D955" s="216" t="s">
        <v>2619</v>
      </c>
      <c r="E955" s="216" t="s">
        <v>2619</v>
      </c>
      <c r="F955" s="216" t="s">
        <v>2619</v>
      </c>
      <c r="G955" s="216" t="s">
        <v>5578</v>
      </c>
      <c r="H955" s="216" t="s">
        <v>2841</v>
      </c>
      <c r="I955" s="216" t="s">
        <v>2623</v>
      </c>
      <c r="J955" s="219">
        <v>0.33400000000000002</v>
      </c>
      <c r="K955" s="219">
        <v>0.44600000000000001</v>
      </c>
      <c r="L955" s="219">
        <v>0.26300000000000001</v>
      </c>
      <c r="M955" s="219">
        <v>0.16800000000000001</v>
      </c>
      <c r="N955" s="219">
        <v>0.58399999999999996</v>
      </c>
      <c r="O955" s="219">
        <v>0.79800000000000004</v>
      </c>
      <c r="P955" s="219">
        <v>0.67900000000000005</v>
      </c>
      <c r="Q955" s="219">
        <v>0.54500000000000004</v>
      </c>
      <c r="R955" s="219">
        <v>0.69099999999999995</v>
      </c>
      <c r="S955" s="219" t="s">
        <v>2624</v>
      </c>
      <c r="T955" s="219" t="s">
        <v>2624</v>
      </c>
      <c r="U955" s="219" t="s">
        <v>2624</v>
      </c>
      <c r="V955" s="219" t="s">
        <v>2624</v>
      </c>
      <c r="W955" s="219" t="s">
        <v>2624</v>
      </c>
      <c r="X955" s="219" t="s">
        <v>2624</v>
      </c>
      <c r="Y955" s="219" t="s">
        <v>2624</v>
      </c>
      <c r="Z955" s="219" t="s">
        <v>2624</v>
      </c>
      <c r="AA955" s="219" t="s">
        <v>2624</v>
      </c>
      <c r="AB955" s="219" t="s">
        <v>2624</v>
      </c>
      <c r="AC955" s="219" t="s">
        <v>2624</v>
      </c>
      <c r="AD955" s="219" t="s">
        <v>2624</v>
      </c>
      <c r="AE955" s="219" t="s">
        <v>2624</v>
      </c>
      <c r="AF955" s="219" t="s">
        <v>2624</v>
      </c>
      <c r="AG955" s="219" t="s">
        <v>2624</v>
      </c>
      <c r="AH955" s="219" t="s">
        <v>2624</v>
      </c>
      <c r="AI955" s="219" t="s">
        <v>2624</v>
      </c>
      <c r="AJ955" s="219" t="s">
        <v>2624</v>
      </c>
      <c r="AK955" s="219" t="s">
        <v>2624</v>
      </c>
      <c r="AL955" s="219" t="s">
        <v>2624</v>
      </c>
      <c r="AM955" s="219" t="s">
        <v>2624</v>
      </c>
      <c r="AN955" s="219" t="s">
        <v>2624</v>
      </c>
      <c r="AO955" s="219" t="s">
        <v>2624</v>
      </c>
      <c r="AP955" s="219" t="s">
        <v>2624</v>
      </c>
      <c r="AQ955" s="219" t="s">
        <v>2624</v>
      </c>
      <c r="AR955" s="219" t="s">
        <v>2624</v>
      </c>
      <c r="AS955" s="219" t="s">
        <v>2624</v>
      </c>
      <c r="AT955" s="219" t="s">
        <v>2624</v>
      </c>
      <c r="AU955" s="219" t="s">
        <v>2624</v>
      </c>
    </row>
    <row r="956" spans="2:47" ht="63" hidden="1">
      <c r="B956" s="220" t="s">
        <v>5579</v>
      </c>
      <c r="C956" s="221" t="s">
        <v>5580</v>
      </c>
      <c r="D956" s="221" t="s">
        <v>2619</v>
      </c>
      <c r="E956" s="221" t="s">
        <v>2619</v>
      </c>
      <c r="F956" s="221" t="s">
        <v>2769</v>
      </c>
      <c r="G956" s="221" t="s">
        <v>5581</v>
      </c>
      <c r="H956" s="221" t="s">
        <v>2619</v>
      </c>
      <c r="I956" s="221" t="s">
        <v>2623</v>
      </c>
      <c r="J956" s="222">
        <v>3</v>
      </c>
      <c r="K956" s="222">
        <v>3</v>
      </c>
      <c r="L956" s="222">
        <v>3</v>
      </c>
      <c r="M956" s="222">
        <v>3</v>
      </c>
      <c r="N956" s="222">
        <v>3</v>
      </c>
      <c r="O956" s="222">
        <v>3</v>
      </c>
      <c r="P956" s="222">
        <v>3</v>
      </c>
      <c r="Q956" s="222">
        <v>3</v>
      </c>
      <c r="R956" s="222">
        <v>3</v>
      </c>
      <c r="S956" s="222">
        <v>3</v>
      </c>
      <c r="T956" s="218">
        <v>3</v>
      </c>
      <c r="U956" s="218">
        <v>3</v>
      </c>
      <c r="V956" s="218">
        <v>3</v>
      </c>
      <c r="W956" s="218">
        <v>3</v>
      </c>
      <c r="X956" s="218">
        <v>3</v>
      </c>
      <c r="Y956" s="223" t="s">
        <v>2624</v>
      </c>
      <c r="Z956" s="223" t="s">
        <v>2624</v>
      </c>
      <c r="AA956" s="223" t="s">
        <v>2624</v>
      </c>
      <c r="AB956" s="223" t="s">
        <v>2624</v>
      </c>
      <c r="AC956" s="223" t="s">
        <v>2624</v>
      </c>
      <c r="AD956" s="223" t="s">
        <v>2624</v>
      </c>
      <c r="AE956" s="223" t="s">
        <v>2624</v>
      </c>
      <c r="AF956" s="223" t="s">
        <v>2624</v>
      </c>
      <c r="AG956" s="223" t="s">
        <v>2624</v>
      </c>
      <c r="AH956" s="223" t="s">
        <v>2624</v>
      </c>
      <c r="AI956" s="223" t="s">
        <v>2624</v>
      </c>
      <c r="AJ956" s="223" t="s">
        <v>2624</v>
      </c>
      <c r="AK956" s="223" t="s">
        <v>2624</v>
      </c>
      <c r="AL956" s="223" t="s">
        <v>2624</v>
      </c>
      <c r="AM956" s="223" t="s">
        <v>2624</v>
      </c>
      <c r="AN956" s="223" t="s">
        <v>2624</v>
      </c>
      <c r="AO956" s="223" t="s">
        <v>2624</v>
      </c>
      <c r="AP956" s="223" t="s">
        <v>2624</v>
      </c>
      <c r="AQ956" s="223" t="s">
        <v>2624</v>
      </c>
      <c r="AR956" s="223" t="s">
        <v>2624</v>
      </c>
      <c r="AS956" s="223" t="s">
        <v>2624</v>
      </c>
      <c r="AT956" s="223" t="s">
        <v>2624</v>
      </c>
      <c r="AU956" s="223" t="s">
        <v>2624</v>
      </c>
    </row>
    <row r="957" spans="2:47" ht="63" hidden="1">
      <c r="B957" s="215" t="s">
        <v>5582</v>
      </c>
      <c r="C957" s="216" t="s">
        <v>5583</v>
      </c>
      <c r="D957" s="216" t="s">
        <v>2619</v>
      </c>
      <c r="E957" s="216" t="s">
        <v>2619</v>
      </c>
      <c r="F957" s="216" t="s">
        <v>2769</v>
      </c>
      <c r="G957" s="216" t="s">
        <v>5584</v>
      </c>
      <c r="H957" s="216" t="s">
        <v>2619</v>
      </c>
      <c r="I957" s="216" t="s">
        <v>2623</v>
      </c>
      <c r="J957" s="217">
        <v>3</v>
      </c>
      <c r="K957" s="217">
        <v>3</v>
      </c>
      <c r="L957" s="217">
        <v>3</v>
      </c>
      <c r="M957" s="217">
        <v>3</v>
      </c>
      <c r="N957" s="217">
        <v>3</v>
      </c>
      <c r="O957" s="217">
        <v>3</v>
      </c>
      <c r="P957" s="217">
        <v>3</v>
      </c>
      <c r="Q957" s="217">
        <v>3</v>
      </c>
      <c r="R957" s="217">
        <v>3</v>
      </c>
      <c r="S957" s="217">
        <v>3</v>
      </c>
      <c r="T957" s="218">
        <v>3</v>
      </c>
      <c r="U957" s="218">
        <v>3</v>
      </c>
      <c r="V957" s="218">
        <v>3</v>
      </c>
      <c r="W957" s="218">
        <v>3</v>
      </c>
      <c r="X957" s="218">
        <v>3</v>
      </c>
      <c r="Y957" s="219" t="s">
        <v>2624</v>
      </c>
      <c r="Z957" s="219" t="s">
        <v>2624</v>
      </c>
      <c r="AA957" s="219" t="s">
        <v>2624</v>
      </c>
      <c r="AB957" s="219" t="s">
        <v>2624</v>
      </c>
      <c r="AC957" s="219" t="s">
        <v>2624</v>
      </c>
      <c r="AD957" s="219" t="s">
        <v>2624</v>
      </c>
      <c r="AE957" s="219" t="s">
        <v>2624</v>
      </c>
      <c r="AF957" s="219" t="s">
        <v>2624</v>
      </c>
      <c r="AG957" s="219" t="s">
        <v>2624</v>
      </c>
      <c r="AH957" s="219" t="s">
        <v>2624</v>
      </c>
      <c r="AI957" s="219" t="s">
        <v>2624</v>
      </c>
      <c r="AJ957" s="219" t="s">
        <v>2624</v>
      </c>
      <c r="AK957" s="219" t="s">
        <v>2624</v>
      </c>
      <c r="AL957" s="219" t="s">
        <v>2624</v>
      </c>
      <c r="AM957" s="219" t="s">
        <v>2624</v>
      </c>
      <c r="AN957" s="219" t="s">
        <v>2624</v>
      </c>
      <c r="AO957" s="219" t="s">
        <v>2624</v>
      </c>
      <c r="AP957" s="219" t="s">
        <v>2624</v>
      </c>
      <c r="AQ957" s="219" t="s">
        <v>2624</v>
      </c>
      <c r="AR957" s="219" t="s">
        <v>2624</v>
      </c>
      <c r="AS957" s="219" t="s">
        <v>2624</v>
      </c>
      <c r="AT957" s="219" t="s">
        <v>2624</v>
      </c>
      <c r="AU957" s="219" t="s">
        <v>2624</v>
      </c>
    </row>
    <row r="958" spans="2:47" ht="31.5" hidden="1">
      <c r="B958" s="220" t="s">
        <v>5585</v>
      </c>
      <c r="C958" s="221" t="s">
        <v>5586</v>
      </c>
      <c r="D958" s="221" t="s">
        <v>2619</v>
      </c>
      <c r="E958" s="221" t="s">
        <v>2619</v>
      </c>
      <c r="F958" s="221" t="s">
        <v>4083</v>
      </c>
      <c r="G958" s="221" t="s">
        <v>5587</v>
      </c>
      <c r="H958" s="221" t="s">
        <v>2619</v>
      </c>
      <c r="I958" s="221" t="s">
        <v>2623</v>
      </c>
      <c r="J958" s="223">
        <v>99.364999999999995</v>
      </c>
      <c r="K958" s="223">
        <v>99.867000000000004</v>
      </c>
      <c r="L958" s="223">
        <v>100.008</v>
      </c>
      <c r="M958" s="223">
        <v>100.485</v>
      </c>
      <c r="N958" s="222">
        <v>100.3</v>
      </c>
      <c r="O958" s="222">
        <v>98.5</v>
      </c>
      <c r="P958" s="222">
        <v>95.9</v>
      </c>
      <c r="Q958" s="223" t="s">
        <v>2624</v>
      </c>
      <c r="R958" s="223" t="s">
        <v>2624</v>
      </c>
      <c r="S958" s="223" t="s">
        <v>2624</v>
      </c>
      <c r="T958" s="223" t="s">
        <v>2624</v>
      </c>
      <c r="U958" s="223" t="s">
        <v>2624</v>
      </c>
      <c r="V958" s="223" t="s">
        <v>2624</v>
      </c>
      <c r="W958" s="223" t="s">
        <v>2624</v>
      </c>
      <c r="X958" s="223" t="s">
        <v>2624</v>
      </c>
      <c r="Y958" s="223" t="s">
        <v>2624</v>
      </c>
      <c r="Z958" s="223" t="s">
        <v>2624</v>
      </c>
      <c r="AA958" s="223" t="s">
        <v>2624</v>
      </c>
      <c r="AB958" s="223" t="s">
        <v>2624</v>
      </c>
      <c r="AC958" s="223" t="s">
        <v>2624</v>
      </c>
      <c r="AD958" s="223" t="s">
        <v>2624</v>
      </c>
      <c r="AE958" s="223" t="s">
        <v>2624</v>
      </c>
      <c r="AF958" s="223" t="s">
        <v>2624</v>
      </c>
      <c r="AG958" s="223" t="s">
        <v>2624</v>
      </c>
      <c r="AH958" s="223" t="s">
        <v>2624</v>
      </c>
      <c r="AI958" s="223" t="s">
        <v>2624</v>
      </c>
      <c r="AJ958" s="223" t="s">
        <v>2624</v>
      </c>
      <c r="AK958" s="223" t="s">
        <v>2624</v>
      </c>
      <c r="AL958" s="223" t="s">
        <v>2624</v>
      </c>
      <c r="AM958" s="223" t="s">
        <v>2624</v>
      </c>
      <c r="AN958" s="223" t="s">
        <v>2624</v>
      </c>
      <c r="AO958" s="223" t="s">
        <v>2624</v>
      </c>
      <c r="AP958" s="223" t="s">
        <v>2624</v>
      </c>
      <c r="AQ958" s="223" t="s">
        <v>2624</v>
      </c>
      <c r="AR958" s="223" t="s">
        <v>2624</v>
      </c>
      <c r="AS958" s="223" t="s">
        <v>2624</v>
      </c>
      <c r="AT958" s="223" t="s">
        <v>2624</v>
      </c>
      <c r="AU958" s="223" t="s">
        <v>2624</v>
      </c>
    </row>
    <row r="959" spans="2:47" ht="31.5" hidden="1">
      <c r="B959" s="215" t="s">
        <v>5588</v>
      </c>
      <c r="C959" s="216" t="s">
        <v>5589</v>
      </c>
      <c r="D959" s="216" t="s">
        <v>2619</v>
      </c>
      <c r="E959" s="216" t="s">
        <v>2619</v>
      </c>
      <c r="F959" s="216" t="s">
        <v>2776</v>
      </c>
      <c r="G959" s="216" t="s">
        <v>5590</v>
      </c>
      <c r="H959" s="216" t="s">
        <v>2619</v>
      </c>
      <c r="I959" s="216" t="s">
        <v>2623</v>
      </c>
      <c r="J959" s="219">
        <v>3.585</v>
      </c>
      <c r="K959" s="219">
        <v>3.1419999999999999</v>
      </c>
      <c r="L959" s="219">
        <v>3.0680000000000001</v>
      </c>
      <c r="M959" s="219">
        <v>2.9249999999999998</v>
      </c>
      <c r="N959" s="219">
        <v>2.6030000000000002</v>
      </c>
      <c r="O959" s="219">
        <v>3.835</v>
      </c>
      <c r="P959" s="219">
        <v>3.3780000000000001</v>
      </c>
      <c r="Q959" s="219">
        <v>-0.80300000000000005</v>
      </c>
      <c r="R959" s="219">
        <v>3.7839999999999998</v>
      </c>
      <c r="S959" s="217">
        <v>2.2000000000000002</v>
      </c>
      <c r="T959" s="218">
        <v>1.3</v>
      </c>
      <c r="U959" s="218">
        <v>2.4</v>
      </c>
      <c r="V959" s="218">
        <v>2.9</v>
      </c>
      <c r="W959" s="218">
        <v>2.8</v>
      </c>
      <c r="X959" s="218">
        <v>2.9</v>
      </c>
      <c r="Y959" s="219" t="s">
        <v>2624</v>
      </c>
      <c r="Z959" s="219" t="s">
        <v>2624</v>
      </c>
      <c r="AA959" s="219" t="s">
        <v>2624</v>
      </c>
      <c r="AB959" s="219" t="s">
        <v>2624</v>
      </c>
      <c r="AC959" s="219" t="s">
        <v>2624</v>
      </c>
      <c r="AD959" s="219" t="s">
        <v>2624</v>
      </c>
      <c r="AE959" s="219" t="s">
        <v>2624</v>
      </c>
      <c r="AF959" s="219" t="s">
        <v>2624</v>
      </c>
      <c r="AG959" s="219" t="s">
        <v>2624</v>
      </c>
      <c r="AH959" s="219" t="s">
        <v>2624</v>
      </c>
      <c r="AI959" s="219" t="s">
        <v>2624</v>
      </c>
      <c r="AJ959" s="219" t="s">
        <v>2624</v>
      </c>
      <c r="AK959" s="219" t="s">
        <v>2624</v>
      </c>
      <c r="AL959" s="219" t="s">
        <v>2624</v>
      </c>
      <c r="AM959" s="219" t="s">
        <v>2624</v>
      </c>
      <c r="AN959" s="219" t="s">
        <v>2624</v>
      </c>
      <c r="AO959" s="219" t="s">
        <v>2624</v>
      </c>
      <c r="AP959" s="219" t="s">
        <v>2624</v>
      </c>
      <c r="AQ959" s="219" t="s">
        <v>2624</v>
      </c>
      <c r="AR959" s="219" t="s">
        <v>2624</v>
      </c>
      <c r="AS959" s="219" t="s">
        <v>2624</v>
      </c>
      <c r="AT959" s="219" t="s">
        <v>2624</v>
      </c>
      <c r="AU959" s="219" t="s">
        <v>2624</v>
      </c>
    </row>
    <row r="960" spans="2:47" ht="52.5" hidden="1">
      <c r="B960" s="220" t="s">
        <v>5591</v>
      </c>
      <c r="C960" s="221" t="s">
        <v>5592</v>
      </c>
      <c r="D960" s="221" t="s">
        <v>2619</v>
      </c>
      <c r="E960" s="221" t="s">
        <v>2619</v>
      </c>
      <c r="F960" s="221" t="s">
        <v>2776</v>
      </c>
      <c r="G960" s="221" t="s">
        <v>5593</v>
      </c>
      <c r="H960" s="221" t="s">
        <v>2619</v>
      </c>
      <c r="I960" s="221" t="s">
        <v>2623</v>
      </c>
      <c r="J960" s="223">
        <v>60.36</v>
      </c>
      <c r="K960" s="223">
        <v>60.386000000000003</v>
      </c>
      <c r="L960" s="223">
        <v>60.587000000000003</v>
      </c>
      <c r="M960" s="223">
        <v>60.65</v>
      </c>
      <c r="N960" s="223">
        <v>60.302</v>
      </c>
      <c r="O960" s="223">
        <v>60.756999999999998</v>
      </c>
      <c r="P960" s="223">
        <v>61.347999999999999</v>
      </c>
      <c r="Q960" s="223">
        <v>61.408000000000001</v>
      </c>
      <c r="R960" s="223">
        <v>61.134</v>
      </c>
      <c r="S960" s="222">
        <v>60.8</v>
      </c>
      <c r="T960" s="218">
        <v>60.7</v>
      </c>
      <c r="U960" s="218">
        <v>60.7</v>
      </c>
      <c r="V960" s="218">
        <v>60.7</v>
      </c>
      <c r="W960" s="218">
        <v>60.8</v>
      </c>
      <c r="X960" s="218">
        <v>60.8</v>
      </c>
      <c r="Y960" s="223" t="s">
        <v>2624</v>
      </c>
      <c r="Z960" s="223" t="s">
        <v>2624</v>
      </c>
      <c r="AA960" s="223" t="s">
        <v>2624</v>
      </c>
      <c r="AB960" s="223" t="s">
        <v>2624</v>
      </c>
      <c r="AC960" s="223" t="s">
        <v>2624</v>
      </c>
      <c r="AD960" s="223" t="s">
        <v>2624</v>
      </c>
      <c r="AE960" s="223" t="s">
        <v>2624</v>
      </c>
      <c r="AF960" s="223" t="s">
        <v>2624</v>
      </c>
      <c r="AG960" s="223" t="s">
        <v>2624</v>
      </c>
      <c r="AH960" s="223" t="s">
        <v>2624</v>
      </c>
      <c r="AI960" s="223" t="s">
        <v>2624</v>
      </c>
      <c r="AJ960" s="223" t="s">
        <v>2624</v>
      </c>
      <c r="AK960" s="223" t="s">
        <v>2624</v>
      </c>
      <c r="AL960" s="223" t="s">
        <v>2624</v>
      </c>
      <c r="AM960" s="223" t="s">
        <v>2624</v>
      </c>
      <c r="AN960" s="223" t="s">
        <v>2624</v>
      </c>
      <c r="AO960" s="223" t="s">
        <v>2624</v>
      </c>
      <c r="AP960" s="223" t="s">
        <v>2624</v>
      </c>
      <c r="AQ960" s="223" t="s">
        <v>2624</v>
      </c>
      <c r="AR960" s="223" t="s">
        <v>2624</v>
      </c>
      <c r="AS960" s="223" t="s">
        <v>2624</v>
      </c>
      <c r="AT960" s="223" t="s">
        <v>2624</v>
      </c>
      <c r="AU960" s="223" t="s">
        <v>2624</v>
      </c>
    </row>
    <row r="961" spans="2:47" ht="105" hidden="1">
      <c r="B961" s="215" t="s">
        <v>5594</v>
      </c>
      <c r="C961" s="216" t="s">
        <v>5595</v>
      </c>
      <c r="D961" s="216" t="s">
        <v>2783</v>
      </c>
      <c r="E961" s="216" t="s">
        <v>2784</v>
      </c>
      <c r="F961" s="216" t="s">
        <v>2785</v>
      </c>
      <c r="G961" s="216" t="s">
        <v>5596</v>
      </c>
      <c r="H961" s="216" t="s">
        <v>2802</v>
      </c>
      <c r="I961" s="216" t="s">
        <v>2623</v>
      </c>
      <c r="J961" s="219">
        <v>866807.8</v>
      </c>
      <c r="K961" s="219">
        <v>894040.5</v>
      </c>
      <c r="L961" s="219">
        <v>921469.8</v>
      </c>
      <c r="M961" s="219">
        <v>948419.1</v>
      </c>
      <c r="N961" s="219">
        <v>973106.4</v>
      </c>
      <c r="O961" s="219">
        <v>1010422.8</v>
      </c>
      <c r="P961" s="219">
        <v>1044553.6</v>
      </c>
      <c r="Q961" s="219">
        <v>1036168.9</v>
      </c>
      <c r="R961" s="219">
        <v>1075381.7</v>
      </c>
      <c r="S961" s="217">
        <v>1098509.8</v>
      </c>
      <c r="T961" s="218">
        <v>1112379.6000000001</v>
      </c>
      <c r="U961" s="218">
        <v>1138849</v>
      </c>
      <c r="V961" s="218">
        <v>1172279.6000000001</v>
      </c>
      <c r="W961" s="218">
        <v>1205400.3999999999</v>
      </c>
      <c r="X961" s="218">
        <v>1240506.3</v>
      </c>
      <c r="Y961" s="219" t="s">
        <v>2624</v>
      </c>
      <c r="Z961" s="219" t="s">
        <v>2624</v>
      </c>
      <c r="AA961" s="219" t="s">
        <v>2624</v>
      </c>
      <c r="AB961" s="219" t="s">
        <v>2624</v>
      </c>
      <c r="AC961" s="219" t="s">
        <v>2624</v>
      </c>
      <c r="AD961" s="219" t="s">
        <v>2624</v>
      </c>
      <c r="AE961" s="219" t="s">
        <v>2624</v>
      </c>
      <c r="AF961" s="219" t="s">
        <v>2624</v>
      </c>
      <c r="AG961" s="219" t="s">
        <v>2624</v>
      </c>
      <c r="AH961" s="219" t="s">
        <v>2624</v>
      </c>
      <c r="AI961" s="219" t="s">
        <v>2624</v>
      </c>
      <c r="AJ961" s="219" t="s">
        <v>2624</v>
      </c>
      <c r="AK961" s="219" t="s">
        <v>2624</v>
      </c>
      <c r="AL961" s="219" t="s">
        <v>2624</v>
      </c>
      <c r="AM961" s="219" t="s">
        <v>2624</v>
      </c>
      <c r="AN961" s="219" t="s">
        <v>2624</v>
      </c>
      <c r="AO961" s="219" t="s">
        <v>2624</v>
      </c>
      <c r="AP961" s="219" t="s">
        <v>2624</v>
      </c>
      <c r="AQ961" s="219" t="s">
        <v>2624</v>
      </c>
      <c r="AR961" s="219" t="s">
        <v>2624</v>
      </c>
      <c r="AS961" s="219" t="s">
        <v>2624</v>
      </c>
      <c r="AT961" s="219" t="s">
        <v>2624</v>
      </c>
      <c r="AU961" s="219" t="s">
        <v>2624</v>
      </c>
    </row>
    <row r="962" spans="2:47" ht="52.5" hidden="1">
      <c r="B962" s="220" t="s">
        <v>5597</v>
      </c>
      <c r="C962" s="221" t="s">
        <v>5598</v>
      </c>
      <c r="D962" s="221" t="s">
        <v>2619</v>
      </c>
      <c r="E962" s="221" t="s">
        <v>2619</v>
      </c>
      <c r="F962" s="221" t="s">
        <v>3008</v>
      </c>
      <c r="G962" s="221" t="s">
        <v>5599</v>
      </c>
      <c r="H962" s="221" t="s">
        <v>2619</v>
      </c>
      <c r="I962" s="221" t="s">
        <v>2623</v>
      </c>
      <c r="J962" s="223">
        <v>-0.46200000000000002</v>
      </c>
      <c r="K962" s="223">
        <v>-0.222</v>
      </c>
      <c r="L962" s="223">
        <v>-0.998</v>
      </c>
      <c r="M962" s="223">
        <v>-1.1559999999999999</v>
      </c>
      <c r="N962" s="223">
        <v>-2.2629999999999999</v>
      </c>
      <c r="O962" s="223">
        <v>-1.702</v>
      </c>
      <c r="P962" s="223">
        <v>-1.6259999999999999</v>
      </c>
      <c r="Q962" s="223">
        <v>-0.89200000000000002</v>
      </c>
      <c r="R962" s="223">
        <v>-0.17199999999999999</v>
      </c>
      <c r="S962" s="222">
        <v>-0.2</v>
      </c>
      <c r="T962" s="218">
        <v>-0.7</v>
      </c>
      <c r="U962" s="218">
        <v>-0.8</v>
      </c>
      <c r="V962" s="218">
        <v>-0.4</v>
      </c>
      <c r="W962" s="218">
        <v>-0.4</v>
      </c>
      <c r="X962" s="218">
        <v>-0.3</v>
      </c>
      <c r="Y962" s="223" t="s">
        <v>2624</v>
      </c>
      <c r="Z962" s="223" t="s">
        <v>2624</v>
      </c>
      <c r="AA962" s="223" t="s">
        <v>2624</v>
      </c>
      <c r="AB962" s="223" t="s">
        <v>2624</v>
      </c>
      <c r="AC962" s="223" t="s">
        <v>2624</v>
      </c>
      <c r="AD962" s="223" t="s">
        <v>2624</v>
      </c>
      <c r="AE962" s="223" t="s">
        <v>2624</v>
      </c>
      <c r="AF962" s="223" t="s">
        <v>2624</v>
      </c>
      <c r="AG962" s="223" t="s">
        <v>2624</v>
      </c>
      <c r="AH962" s="223" t="s">
        <v>2624</v>
      </c>
      <c r="AI962" s="223" t="s">
        <v>2624</v>
      </c>
      <c r="AJ962" s="223" t="s">
        <v>2624</v>
      </c>
      <c r="AK962" s="223" t="s">
        <v>2624</v>
      </c>
      <c r="AL962" s="223" t="s">
        <v>2624</v>
      </c>
      <c r="AM962" s="223" t="s">
        <v>2624</v>
      </c>
      <c r="AN962" s="223" t="s">
        <v>2624</v>
      </c>
      <c r="AO962" s="223" t="s">
        <v>2624</v>
      </c>
      <c r="AP962" s="223" t="s">
        <v>2624</v>
      </c>
      <c r="AQ962" s="223" t="s">
        <v>2624</v>
      </c>
      <c r="AR962" s="223" t="s">
        <v>2624</v>
      </c>
      <c r="AS962" s="223" t="s">
        <v>2624</v>
      </c>
      <c r="AT962" s="223" t="s">
        <v>2624</v>
      </c>
      <c r="AU962" s="223" t="s">
        <v>2624</v>
      </c>
    </row>
    <row r="963" spans="2:47" ht="126" hidden="1">
      <c r="B963" s="215" t="s">
        <v>5600</v>
      </c>
      <c r="C963" s="216" t="s">
        <v>5601</v>
      </c>
      <c r="D963" s="216" t="s">
        <v>2834</v>
      </c>
      <c r="E963" s="216" t="s">
        <v>2784</v>
      </c>
      <c r="F963" s="216" t="s">
        <v>3090</v>
      </c>
      <c r="G963" s="216" t="s">
        <v>5602</v>
      </c>
      <c r="H963" s="216" t="s">
        <v>3273</v>
      </c>
      <c r="I963" s="216" t="s">
        <v>2623</v>
      </c>
      <c r="J963" s="219">
        <v>-6.3288000000000002</v>
      </c>
      <c r="K963" s="219">
        <v>-3.2900999999999998</v>
      </c>
      <c r="L963" s="219">
        <v>-14.6258</v>
      </c>
      <c r="M963" s="219">
        <v>-17.338400000000004</v>
      </c>
      <c r="N963" s="219">
        <v>-36.734099999999998</v>
      </c>
      <c r="O963" s="219">
        <v>-29.369400000000002</v>
      </c>
      <c r="P963" s="219">
        <v>-26.845299999999998</v>
      </c>
      <c r="Q963" s="219">
        <v>-14.670100000000001</v>
      </c>
      <c r="R963" s="219">
        <v>-3.1083000000000003</v>
      </c>
      <c r="S963" s="217">
        <v>-3.5257000000000001</v>
      </c>
      <c r="T963" s="218">
        <v>-11.9475</v>
      </c>
      <c r="U963" s="218">
        <v>-14.470600000000001</v>
      </c>
      <c r="V963" s="218">
        <v>-8.9757999999999996</v>
      </c>
      <c r="W963" s="218">
        <v>-9.5160999999999998</v>
      </c>
      <c r="X963" s="218">
        <v>-5.9375</v>
      </c>
      <c r="Y963" s="219" t="s">
        <v>2624</v>
      </c>
      <c r="Z963" s="219" t="s">
        <v>2624</v>
      </c>
      <c r="AA963" s="219" t="s">
        <v>2624</v>
      </c>
      <c r="AB963" s="219" t="s">
        <v>2624</v>
      </c>
      <c r="AC963" s="219" t="s">
        <v>2624</v>
      </c>
      <c r="AD963" s="219" t="s">
        <v>2624</v>
      </c>
      <c r="AE963" s="219" t="s">
        <v>2624</v>
      </c>
      <c r="AF963" s="219" t="s">
        <v>2624</v>
      </c>
      <c r="AG963" s="219" t="s">
        <v>2624</v>
      </c>
      <c r="AH963" s="219" t="s">
        <v>2624</v>
      </c>
      <c r="AI963" s="219" t="s">
        <v>2624</v>
      </c>
      <c r="AJ963" s="219" t="s">
        <v>2624</v>
      </c>
      <c r="AK963" s="219" t="s">
        <v>2624</v>
      </c>
      <c r="AL963" s="219" t="s">
        <v>2624</v>
      </c>
      <c r="AM963" s="219" t="s">
        <v>2624</v>
      </c>
      <c r="AN963" s="219" t="s">
        <v>2624</v>
      </c>
      <c r="AO963" s="219" t="s">
        <v>2624</v>
      </c>
      <c r="AP963" s="219" t="s">
        <v>2624</v>
      </c>
      <c r="AQ963" s="219" t="s">
        <v>2624</v>
      </c>
      <c r="AR963" s="219" t="s">
        <v>2624</v>
      </c>
      <c r="AS963" s="219" t="s">
        <v>2624</v>
      </c>
      <c r="AT963" s="219" t="s">
        <v>2624</v>
      </c>
      <c r="AU963" s="219" t="s">
        <v>2624</v>
      </c>
    </row>
    <row r="964" spans="2:47" ht="126" hidden="1">
      <c r="B964" s="220" t="s">
        <v>5603</v>
      </c>
      <c r="C964" s="221" t="s">
        <v>5604</v>
      </c>
      <c r="D964" s="221" t="s">
        <v>2834</v>
      </c>
      <c r="E964" s="221" t="s">
        <v>2784</v>
      </c>
      <c r="F964" s="221" t="s">
        <v>3090</v>
      </c>
      <c r="G964" s="221" t="s">
        <v>5605</v>
      </c>
      <c r="H964" s="221" t="s">
        <v>3273</v>
      </c>
      <c r="I964" s="221" t="s">
        <v>2623</v>
      </c>
      <c r="J964" s="223">
        <v>103.3242</v>
      </c>
      <c r="K964" s="223">
        <v>111.90230000000001</v>
      </c>
      <c r="L964" s="223">
        <v>97.49860000000001</v>
      </c>
      <c r="M964" s="223">
        <v>94.809100000000001</v>
      </c>
      <c r="N964" s="223">
        <v>89.701300000000003</v>
      </c>
      <c r="O964" s="223">
        <v>103.67750000000001</v>
      </c>
      <c r="P964" s="223">
        <v>103.8389</v>
      </c>
      <c r="Q964" s="223">
        <v>89.595699999999994</v>
      </c>
      <c r="R964" s="223">
        <v>121.1874</v>
      </c>
      <c r="S964" s="222">
        <v>120.367</v>
      </c>
      <c r="T964" s="218">
        <v>125.465</v>
      </c>
      <c r="U964" s="218">
        <v>138.166</v>
      </c>
      <c r="V964" s="218">
        <v>154.851</v>
      </c>
      <c r="W964" s="218">
        <v>165.63</v>
      </c>
      <c r="X964" s="218">
        <v>175.453</v>
      </c>
      <c r="Y964" s="223" t="s">
        <v>2624</v>
      </c>
      <c r="Z964" s="223" t="s">
        <v>2624</v>
      </c>
      <c r="AA964" s="223" t="s">
        <v>2624</v>
      </c>
      <c r="AB964" s="223" t="s">
        <v>2624</v>
      </c>
      <c r="AC964" s="223" t="s">
        <v>2624</v>
      </c>
      <c r="AD964" s="223" t="s">
        <v>2624</v>
      </c>
      <c r="AE964" s="223" t="s">
        <v>2624</v>
      </c>
      <c r="AF964" s="223" t="s">
        <v>2624</v>
      </c>
      <c r="AG964" s="223" t="s">
        <v>2624</v>
      </c>
      <c r="AH964" s="223" t="s">
        <v>2624</v>
      </c>
      <c r="AI964" s="223" t="s">
        <v>2624</v>
      </c>
      <c r="AJ964" s="223" t="s">
        <v>2624</v>
      </c>
      <c r="AK964" s="223" t="s">
        <v>2624</v>
      </c>
      <c r="AL964" s="223" t="s">
        <v>2624</v>
      </c>
      <c r="AM964" s="223" t="s">
        <v>2624</v>
      </c>
      <c r="AN964" s="223" t="s">
        <v>2624</v>
      </c>
      <c r="AO964" s="223" t="s">
        <v>2624</v>
      </c>
      <c r="AP964" s="223" t="s">
        <v>2624</v>
      </c>
      <c r="AQ964" s="223" t="s">
        <v>2624</v>
      </c>
      <c r="AR964" s="223" t="s">
        <v>2624</v>
      </c>
      <c r="AS964" s="223" t="s">
        <v>2624</v>
      </c>
      <c r="AT964" s="223" t="s">
        <v>2624</v>
      </c>
      <c r="AU964" s="223" t="s">
        <v>2624</v>
      </c>
    </row>
    <row r="965" spans="2:47" ht="126" hidden="1">
      <c r="B965" s="215" t="s">
        <v>5606</v>
      </c>
      <c r="C965" s="216" t="s">
        <v>5607</v>
      </c>
      <c r="D965" s="216" t="s">
        <v>2834</v>
      </c>
      <c r="E965" s="216" t="s">
        <v>2784</v>
      </c>
      <c r="F965" s="216" t="s">
        <v>3090</v>
      </c>
      <c r="G965" s="216" t="s">
        <v>5608</v>
      </c>
      <c r="H965" s="216" t="s">
        <v>3273</v>
      </c>
      <c r="I965" s="216" t="s">
        <v>2623</v>
      </c>
      <c r="J965" s="219">
        <v>-109.65300000000001</v>
      </c>
      <c r="K965" s="219">
        <v>-115.19239999999999</v>
      </c>
      <c r="L965" s="219">
        <v>-112.12439999999999</v>
      </c>
      <c r="M965" s="219">
        <v>-112.14750000000001</v>
      </c>
      <c r="N965" s="219">
        <v>-126.4354</v>
      </c>
      <c r="O965" s="219">
        <v>-133.04689999999999</v>
      </c>
      <c r="P965" s="219">
        <v>-130.6842</v>
      </c>
      <c r="Q965" s="219">
        <v>-104.2658</v>
      </c>
      <c r="R965" s="219">
        <v>-124.2957</v>
      </c>
      <c r="S965" s="217">
        <v>-123.892</v>
      </c>
      <c r="T965" s="218">
        <v>-137.41200000000001</v>
      </c>
      <c r="U965" s="218">
        <v>-152.637</v>
      </c>
      <c r="V965" s="218">
        <v>-163.827</v>
      </c>
      <c r="W965" s="218">
        <v>-175.14600000000002</v>
      </c>
      <c r="X965" s="218">
        <v>-181.39099999999999</v>
      </c>
      <c r="Y965" s="219" t="s">
        <v>2624</v>
      </c>
      <c r="Z965" s="219" t="s">
        <v>2624</v>
      </c>
      <c r="AA965" s="219" t="s">
        <v>2624</v>
      </c>
      <c r="AB965" s="219" t="s">
        <v>2624</v>
      </c>
      <c r="AC965" s="219" t="s">
        <v>2624</v>
      </c>
      <c r="AD965" s="219" t="s">
        <v>2624</v>
      </c>
      <c r="AE965" s="219" t="s">
        <v>2624</v>
      </c>
      <c r="AF965" s="219" t="s">
        <v>2624</v>
      </c>
      <c r="AG965" s="219" t="s">
        <v>2624</v>
      </c>
      <c r="AH965" s="219" t="s">
        <v>2624</v>
      </c>
      <c r="AI965" s="219" t="s">
        <v>2624</v>
      </c>
      <c r="AJ965" s="219" t="s">
        <v>2624</v>
      </c>
      <c r="AK965" s="219" t="s">
        <v>2624</v>
      </c>
      <c r="AL965" s="219" t="s">
        <v>2624</v>
      </c>
      <c r="AM965" s="219" t="s">
        <v>2624</v>
      </c>
      <c r="AN965" s="219" t="s">
        <v>2624</v>
      </c>
      <c r="AO965" s="219" t="s">
        <v>2624</v>
      </c>
      <c r="AP965" s="219" t="s">
        <v>2624</v>
      </c>
      <c r="AQ965" s="219" t="s">
        <v>2624</v>
      </c>
      <c r="AR965" s="219" t="s">
        <v>2624</v>
      </c>
      <c r="AS965" s="219" t="s">
        <v>2624</v>
      </c>
      <c r="AT965" s="219" t="s">
        <v>2624</v>
      </c>
      <c r="AU965" s="219" t="s">
        <v>2624</v>
      </c>
    </row>
    <row r="966" spans="2:47" ht="63" hidden="1">
      <c r="B966" s="220" t="s">
        <v>5609</v>
      </c>
      <c r="C966" s="221" t="s">
        <v>5610</v>
      </c>
      <c r="D966" s="221" t="s">
        <v>2619</v>
      </c>
      <c r="E966" s="221" t="s">
        <v>2619</v>
      </c>
      <c r="F966" s="221" t="s">
        <v>2769</v>
      </c>
      <c r="G966" s="221" t="s">
        <v>5611</v>
      </c>
      <c r="H966" s="221" t="s">
        <v>2619</v>
      </c>
      <c r="I966" s="221" t="s">
        <v>2623</v>
      </c>
      <c r="J966" s="222">
        <v>3</v>
      </c>
      <c r="K966" s="222">
        <v>3</v>
      </c>
      <c r="L966" s="222">
        <v>3</v>
      </c>
      <c r="M966" s="222">
        <v>3</v>
      </c>
      <c r="N966" s="222">
        <v>3</v>
      </c>
      <c r="O966" s="222">
        <v>3</v>
      </c>
      <c r="P966" s="222">
        <v>3</v>
      </c>
      <c r="Q966" s="222">
        <v>3</v>
      </c>
      <c r="R966" s="222">
        <v>3.2</v>
      </c>
      <c r="S966" s="222">
        <v>3.4</v>
      </c>
      <c r="T966" s="218">
        <v>3.6</v>
      </c>
      <c r="U966" s="218">
        <v>3.8</v>
      </c>
      <c r="V966" s="218">
        <v>4</v>
      </c>
      <c r="W966" s="218">
        <v>4</v>
      </c>
      <c r="X966" s="218">
        <v>4</v>
      </c>
      <c r="Y966" s="223" t="s">
        <v>2624</v>
      </c>
      <c r="Z966" s="223" t="s">
        <v>2624</v>
      </c>
      <c r="AA966" s="223" t="s">
        <v>2624</v>
      </c>
      <c r="AB966" s="223" t="s">
        <v>2624</v>
      </c>
      <c r="AC966" s="223" t="s">
        <v>2624</v>
      </c>
      <c r="AD966" s="223" t="s">
        <v>2624</v>
      </c>
      <c r="AE966" s="223" t="s">
        <v>2624</v>
      </c>
      <c r="AF966" s="223" t="s">
        <v>2624</v>
      </c>
      <c r="AG966" s="223" t="s">
        <v>2624</v>
      </c>
      <c r="AH966" s="223" t="s">
        <v>2624</v>
      </c>
      <c r="AI966" s="223" t="s">
        <v>2624</v>
      </c>
      <c r="AJ966" s="223" t="s">
        <v>2624</v>
      </c>
      <c r="AK966" s="223" t="s">
        <v>2624</v>
      </c>
      <c r="AL966" s="223" t="s">
        <v>2624</v>
      </c>
      <c r="AM966" s="223" t="s">
        <v>2624</v>
      </c>
      <c r="AN966" s="223" t="s">
        <v>2624</v>
      </c>
      <c r="AO966" s="223" t="s">
        <v>2624</v>
      </c>
      <c r="AP966" s="223" t="s">
        <v>2624</v>
      </c>
      <c r="AQ966" s="223" t="s">
        <v>2624</v>
      </c>
      <c r="AR966" s="223" t="s">
        <v>2624</v>
      </c>
      <c r="AS966" s="223" t="s">
        <v>2624</v>
      </c>
      <c r="AT966" s="223" t="s">
        <v>2624</v>
      </c>
      <c r="AU966" s="223" t="s">
        <v>2624</v>
      </c>
    </row>
    <row r="967" spans="2:47" ht="21" hidden="1">
      <c r="B967" s="215" t="s">
        <v>5612</v>
      </c>
      <c r="C967" s="216" t="s">
        <v>5613</v>
      </c>
      <c r="D967" s="216" t="s">
        <v>2619</v>
      </c>
      <c r="E967" s="216" t="s">
        <v>2619</v>
      </c>
      <c r="F967" s="216" t="s">
        <v>2636</v>
      </c>
      <c r="G967" s="216" t="s">
        <v>5614</v>
      </c>
      <c r="H967" s="216" t="s">
        <v>2619</v>
      </c>
      <c r="I967" s="216" t="s">
        <v>2623</v>
      </c>
      <c r="J967" s="219">
        <v>1.9139999999999999</v>
      </c>
      <c r="K967" s="219">
        <v>1.9319999999999999</v>
      </c>
      <c r="L967" s="219">
        <v>1.766</v>
      </c>
      <c r="M967" s="219">
        <v>1.673</v>
      </c>
      <c r="N967" s="217">
        <v>1.7</v>
      </c>
      <c r="O967" s="217">
        <v>1.8</v>
      </c>
      <c r="P967" s="217">
        <v>1.7</v>
      </c>
      <c r="Q967" s="217">
        <v>1.9</v>
      </c>
      <c r="R967" s="217">
        <v>1.8</v>
      </c>
      <c r="S967" s="217">
        <v>1.6</v>
      </c>
      <c r="T967" s="218">
        <v>1.6</v>
      </c>
      <c r="U967" s="218">
        <v>1.7</v>
      </c>
      <c r="V967" s="218">
        <v>1.7</v>
      </c>
      <c r="W967" s="218">
        <v>1.7</v>
      </c>
      <c r="X967" s="218">
        <v>1.6</v>
      </c>
      <c r="Y967" s="219" t="s">
        <v>2624</v>
      </c>
      <c r="Z967" s="219" t="s">
        <v>2624</v>
      </c>
      <c r="AA967" s="219" t="s">
        <v>2624</v>
      </c>
      <c r="AB967" s="219" t="s">
        <v>2624</v>
      </c>
      <c r="AC967" s="219" t="s">
        <v>2624</v>
      </c>
      <c r="AD967" s="219" t="s">
        <v>2624</v>
      </c>
      <c r="AE967" s="219" t="s">
        <v>2624</v>
      </c>
      <c r="AF967" s="219" t="s">
        <v>2624</v>
      </c>
      <c r="AG967" s="219" t="s">
        <v>2624</v>
      </c>
      <c r="AH967" s="219" t="s">
        <v>2624</v>
      </c>
      <c r="AI967" s="219" t="s">
        <v>2624</v>
      </c>
      <c r="AJ967" s="219" t="s">
        <v>2624</v>
      </c>
      <c r="AK967" s="219" t="s">
        <v>2624</v>
      </c>
      <c r="AL967" s="219" t="s">
        <v>2624</v>
      </c>
      <c r="AM967" s="219" t="s">
        <v>2624</v>
      </c>
      <c r="AN967" s="219" t="s">
        <v>2624</v>
      </c>
      <c r="AO967" s="219" t="s">
        <v>2624</v>
      </c>
      <c r="AP967" s="219" t="s">
        <v>2624</v>
      </c>
      <c r="AQ967" s="219" t="s">
        <v>2624</v>
      </c>
      <c r="AR967" s="219" t="s">
        <v>2624</v>
      </c>
      <c r="AS967" s="219" t="s">
        <v>2624</v>
      </c>
      <c r="AT967" s="219" t="s">
        <v>2624</v>
      </c>
      <c r="AU967" s="219" t="s">
        <v>2624</v>
      </c>
    </row>
    <row r="968" spans="2:47" ht="21" hidden="1">
      <c r="B968" s="220" t="s">
        <v>5615</v>
      </c>
      <c r="C968" s="221" t="s">
        <v>5616</v>
      </c>
      <c r="D968" s="221" t="s">
        <v>2619</v>
      </c>
      <c r="E968" s="221" t="s">
        <v>2619</v>
      </c>
      <c r="F968" s="221" t="s">
        <v>2636</v>
      </c>
      <c r="G968" s="221" t="s">
        <v>5617</v>
      </c>
      <c r="H968" s="221" t="s">
        <v>2619</v>
      </c>
      <c r="I968" s="221" t="s">
        <v>2623</v>
      </c>
      <c r="J968" s="223">
        <v>1.6519999999999999</v>
      </c>
      <c r="K968" s="223">
        <v>1.653</v>
      </c>
      <c r="L968" s="223">
        <v>1.7450000000000001</v>
      </c>
      <c r="M968" s="223">
        <v>1.7629999999999999</v>
      </c>
      <c r="N968" s="222">
        <v>1.7</v>
      </c>
      <c r="O968" s="222">
        <v>1.7</v>
      </c>
      <c r="P968" s="222">
        <v>1.7</v>
      </c>
      <c r="Q968" s="222">
        <v>1.8</v>
      </c>
      <c r="R968" s="222">
        <v>1.7</v>
      </c>
      <c r="S968" s="222">
        <v>1.7</v>
      </c>
      <c r="T968" s="218">
        <v>1.7</v>
      </c>
      <c r="U968" s="218">
        <v>1.7</v>
      </c>
      <c r="V968" s="218">
        <v>1.6</v>
      </c>
      <c r="W968" s="218">
        <v>1.7</v>
      </c>
      <c r="X968" s="218">
        <v>1.7</v>
      </c>
      <c r="Y968" s="223" t="s">
        <v>2624</v>
      </c>
      <c r="Z968" s="223" t="s">
        <v>2624</v>
      </c>
      <c r="AA968" s="223" t="s">
        <v>2624</v>
      </c>
      <c r="AB968" s="223" t="s">
        <v>2624</v>
      </c>
      <c r="AC968" s="223" t="s">
        <v>2624</v>
      </c>
      <c r="AD968" s="223" t="s">
        <v>2624</v>
      </c>
      <c r="AE968" s="223" t="s">
        <v>2624</v>
      </c>
      <c r="AF968" s="223" t="s">
        <v>2624</v>
      </c>
      <c r="AG968" s="223" t="s">
        <v>2624</v>
      </c>
      <c r="AH968" s="223" t="s">
        <v>2624</v>
      </c>
      <c r="AI968" s="223" t="s">
        <v>2624</v>
      </c>
      <c r="AJ968" s="223" t="s">
        <v>2624</v>
      </c>
      <c r="AK968" s="223" t="s">
        <v>2624</v>
      </c>
      <c r="AL968" s="223" t="s">
        <v>2624</v>
      </c>
      <c r="AM968" s="223" t="s">
        <v>2624</v>
      </c>
      <c r="AN968" s="223" t="s">
        <v>2624</v>
      </c>
      <c r="AO968" s="223" t="s">
        <v>2624</v>
      </c>
      <c r="AP968" s="223" t="s">
        <v>2624</v>
      </c>
      <c r="AQ968" s="223" t="s">
        <v>2624</v>
      </c>
      <c r="AR968" s="223" t="s">
        <v>2624</v>
      </c>
      <c r="AS968" s="223" t="s">
        <v>2624</v>
      </c>
      <c r="AT968" s="223" t="s">
        <v>2624</v>
      </c>
      <c r="AU968" s="223" t="s">
        <v>2624</v>
      </c>
    </row>
    <row r="969" spans="2:47" ht="31.5" hidden="1">
      <c r="B969" s="215" t="s">
        <v>5618</v>
      </c>
      <c r="C969" s="216" t="s">
        <v>5619</v>
      </c>
      <c r="D969" s="216" t="s">
        <v>2619</v>
      </c>
      <c r="E969" s="216" t="s">
        <v>2619</v>
      </c>
      <c r="F969" s="216" t="s">
        <v>2636</v>
      </c>
      <c r="G969" s="216" t="s">
        <v>5620</v>
      </c>
      <c r="H969" s="216" t="s">
        <v>2619</v>
      </c>
      <c r="I969" s="216" t="s">
        <v>2623</v>
      </c>
      <c r="J969" s="219">
        <v>3.0259999999999998</v>
      </c>
      <c r="K969" s="219">
        <v>3.0910000000000002</v>
      </c>
      <c r="L969" s="219">
        <v>3.27</v>
      </c>
      <c r="M969" s="219">
        <v>3.1669999999999998</v>
      </c>
      <c r="N969" s="217">
        <v>3.3</v>
      </c>
      <c r="O969" s="217">
        <v>3.2</v>
      </c>
      <c r="P969" s="217">
        <v>2.9</v>
      </c>
      <c r="Q969" s="217">
        <v>3</v>
      </c>
      <c r="R969" s="217">
        <v>3</v>
      </c>
      <c r="S969" s="217">
        <v>2.6</v>
      </c>
      <c r="T969" s="218">
        <v>2.5</v>
      </c>
      <c r="U969" s="218">
        <v>2.6</v>
      </c>
      <c r="V969" s="218">
        <v>2.8</v>
      </c>
      <c r="W969" s="218">
        <v>3.1</v>
      </c>
      <c r="X969" s="218">
        <v>3</v>
      </c>
      <c r="Y969" s="219" t="s">
        <v>2624</v>
      </c>
      <c r="Z969" s="219" t="s">
        <v>2624</v>
      </c>
      <c r="AA969" s="219" t="s">
        <v>2624</v>
      </c>
      <c r="AB969" s="219" t="s">
        <v>2624</v>
      </c>
      <c r="AC969" s="219" t="s">
        <v>2624</v>
      </c>
      <c r="AD969" s="219" t="s">
        <v>2624</v>
      </c>
      <c r="AE969" s="219" t="s">
        <v>2624</v>
      </c>
      <c r="AF969" s="219" t="s">
        <v>2624</v>
      </c>
      <c r="AG969" s="219" t="s">
        <v>2624</v>
      </c>
      <c r="AH969" s="219" t="s">
        <v>2624</v>
      </c>
      <c r="AI969" s="219" t="s">
        <v>2624</v>
      </c>
      <c r="AJ969" s="219" t="s">
        <v>2624</v>
      </c>
      <c r="AK969" s="219" t="s">
        <v>2624</v>
      </c>
      <c r="AL969" s="219" t="s">
        <v>2624</v>
      </c>
      <c r="AM969" s="219" t="s">
        <v>2624</v>
      </c>
      <c r="AN969" s="219" t="s">
        <v>2624</v>
      </c>
      <c r="AO969" s="219" t="s">
        <v>2624</v>
      </c>
      <c r="AP969" s="219" t="s">
        <v>2624</v>
      </c>
      <c r="AQ969" s="219" t="s">
        <v>2624</v>
      </c>
      <c r="AR969" s="219" t="s">
        <v>2624</v>
      </c>
      <c r="AS969" s="219" t="s">
        <v>2624</v>
      </c>
      <c r="AT969" s="219" t="s">
        <v>2624</v>
      </c>
      <c r="AU969" s="219" t="s">
        <v>2624</v>
      </c>
    </row>
    <row r="970" spans="2:47" ht="21" hidden="1">
      <c r="B970" s="220" t="s">
        <v>5621</v>
      </c>
      <c r="C970" s="221" t="s">
        <v>5622</v>
      </c>
      <c r="D970" s="221" t="s">
        <v>2619</v>
      </c>
      <c r="E970" s="221" t="s">
        <v>2619</v>
      </c>
      <c r="F970" s="221" t="s">
        <v>2636</v>
      </c>
      <c r="G970" s="221" t="s">
        <v>5623</v>
      </c>
      <c r="H970" s="221" t="s">
        <v>2619</v>
      </c>
      <c r="I970" s="221" t="s">
        <v>2623</v>
      </c>
      <c r="J970" s="223">
        <v>0.69799999999999995</v>
      </c>
      <c r="K970" s="223">
        <v>0.69599999999999995</v>
      </c>
      <c r="L970" s="223">
        <v>0.69399999999999995</v>
      </c>
      <c r="M970" s="223">
        <v>0.69099999999999995</v>
      </c>
      <c r="N970" s="223">
        <v>0.68700000000000006</v>
      </c>
      <c r="O970" s="223">
        <v>0.68300000000000005</v>
      </c>
      <c r="P970" s="223">
        <v>0.67900000000000005</v>
      </c>
      <c r="Q970" s="223">
        <v>0.67400000000000004</v>
      </c>
      <c r="R970" s="222">
        <v>0.67</v>
      </c>
      <c r="S970" s="222">
        <v>0.66</v>
      </c>
      <c r="T970" s="218">
        <v>0.66</v>
      </c>
      <c r="U970" s="218">
        <v>0.66</v>
      </c>
      <c r="V970" s="218">
        <v>0.66</v>
      </c>
      <c r="W970" s="218">
        <v>0.64</v>
      </c>
      <c r="X970" s="218">
        <v>0.63</v>
      </c>
      <c r="Y970" s="218">
        <v>0.63</v>
      </c>
      <c r="Z970" s="218">
        <v>0.62</v>
      </c>
      <c r="AA970" s="218">
        <v>0.62</v>
      </c>
      <c r="AB970" s="223" t="s">
        <v>2624</v>
      </c>
      <c r="AC970" s="223" t="s">
        <v>2624</v>
      </c>
      <c r="AD970" s="223" t="s">
        <v>2624</v>
      </c>
      <c r="AE970" s="223" t="s">
        <v>2624</v>
      </c>
      <c r="AF970" s="223" t="s">
        <v>2624</v>
      </c>
      <c r="AG970" s="223" t="s">
        <v>2624</v>
      </c>
      <c r="AH970" s="223" t="s">
        <v>2624</v>
      </c>
      <c r="AI970" s="223" t="s">
        <v>2624</v>
      </c>
      <c r="AJ970" s="223" t="s">
        <v>2624</v>
      </c>
      <c r="AK970" s="223" t="s">
        <v>2624</v>
      </c>
      <c r="AL970" s="223" t="s">
        <v>2624</v>
      </c>
      <c r="AM970" s="223" t="s">
        <v>2624</v>
      </c>
      <c r="AN970" s="223" t="s">
        <v>2624</v>
      </c>
      <c r="AO970" s="223" t="s">
        <v>2624</v>
      </c>
      <c r="AP970" s="223" t="s">
        <v>2624</v>
      </c>
      <c r="AQ970" s="223" t="s">
        <v>2624</v>
      </c>
      <c r="AR970" s="223" t="s">
        <v>2624</v>
      </c>
      <c r="AS970" s="223" t="s">
        <v>2624</v>
      </c>
      <c r="AT970" s="223" t="s">
        <v>2624</v>
      </c>
      <c r="AU970" s="223" t="s">
        <v>2624</v>
      </c>
    </row>
    <row r="971" spans="2:47" ht="147" hidden="1">
      <c r="B971" s="215" t="s">
        <v>5624</v>
      </c>
      <c r="C971" s="216" t="s">
        <v>5625</v>
      </c>
      <c r="D971" s="216" t="s">
        <v>2834</v>
      </c>
      <c r="E971" s="216" t="s">
        <v>2784</v>
      </c>
      <c r="F971" s="216" t="s">
        <v>4207</v>
      </c>
      <c r="G971" s="216" t="s">
        <v>5626</v>
      </c>
      <c r="H971" s="216" t="s">
        <v>2871</v>
      </c>
      <c r="I971" s="216" t="s">
        <v>2623</v>
      </c>
      <c r="J971" s="219">
        <v>109.89203000000001</v>
      </c>
      <c r="K971" s="219">
        <v>114.65830000000001</v>
      </c>
      <c r="L971" s="219">
        <v>104.31960000000001</v>
      </c>
      <c r="M971" s="219">
        <v>104.7722</v>
      </c>
      <c r="N971" s="219">
        <v>115.95610000000001</v>
      </c>
      <c r="O971" s="219">
        <v>125.60000000000001</v>
      </c>
      <c r="P971" s="219">
        <v>135.46460000000002</v>
      </c>
      <c r="Q971" s="219">
        <v>160.06639999999999</v>
      </c>
      <c r="R971" s="219">
        <v>164.73579999999998</v>
      </c>
      <c r="S971" s="217">
        <v>191.18402</v>
      </c>
      <c r="T971" s="218">
        <v>189.16996700000001</v>
      </c>
      <c r="U971" s="218">
        <v>212.01307600000001</v>
      </c>
      <c r="V971" s="218">
        <v>242.03401099999999</v>
      </c>
      <c r="W971" s="218">
        <v>265.71060899999998</v>
      </c>
      <c r="X971" s="218">
        <v>278.93505200000004</v>
      </c>
      <c r="Y971" s="219" t="s">
        <v>2624</v>
      </c>
      <c r="Z971" s="219" t="s">
        <v>2624</v>
      </c>
      <c r="AA971" s="219" t="s">
        <v>2624</v>
      </c>
      <c r="AB971" s="219" t="s">
        <v>2624</v>
      </c>
      <c r="AC971" s="219" t="s">
        <v>2624</v>
      </c>
      <c r="AD971" s="219" t="s">
        <v>2624</v>
      </c>
      <c r="AE971" s="219" t="s">
        <v>2624</v>
      </c>
      <c r="AF971" s="219" t="s">
        <v>2624</v>
      </c>
      <c r="AG971" s="219" t="s">
        <v>2624</v>
      </c>
      <c r="AH971" s="219" t="s">
        <v>2624</v>
      </c>
      <c r="AI971" s="219" t="s">
        <v>2624</v>
      </c>
      <c r="AJ971" s="219" t="s">
        <v>2624</v>
      </c>
      <c r="AK971" s="219" t="s">
        <v>2624</v>
      </c>
      <c r="AL971" s="219" t="s">
        <v>2624</v>
      </c>
      <c r="AM971" s="219" t="s">
        <v>2624</v>
      </c>
      <c r="AN971" s="219" t="s">
        <v>2624</v>
      </c>
      <c r="AO971" s="219" t="s">
        <v>2624</v>
      </c>
      <c r="AP971" s="219" t="s">
        <v>2624</v>
      </c>
      <c r="AQ971" s="219" t="s">
        <v>2624</v>
      </c>
      <c r="AR971" s="219" t="s">
        <v>2624</v>
      </c>
      <c r="AS971" s="219" t="s">
        <v>2624</v>
      </c>
      <c r="AT971" s="219" t="s">
        <v>2624</v>
      </c>
      <c r="AU971" s="219" t="s">
        <v>2624</v>
      </c>
    </row>
    <row r="972" spans="2:47" ht="31.5" hidden="1">
      <c r="B972" s="220" t="s">
        <v>5627</v>
      </c>
      <c r="C972" s="221" t="s">
        <v>5628</v>
      </c>
      <c r="D972" s="221" t="s">
        <v>2619</v>
      </c>
      <c r="E972" s="221" t="s">
        <v>2619</v>
      </c>
      <c r="F972" s="221" t="s">
        <v>3348</v>
      </c>
      <c r="G972" s="221" t="s">
        <v>5629</v>
      </c>
      <c r="H972" s="221" t="s">
        <v>2619</v>
      </c>
      <c r="I972" s="221" t="s">
        <v>2623</v>
      </c>
      <c r="J972" s="223">
        <v>2.585</v>
      </c>
      <c r="K972" s="223">
        <v>2.335</v>
      </c>
      <c r="L972" s="223">
        <v>1.645</v>
      </c>
      <c r="M972" s="223">
        <v>1.343</v>
      </c>
      <c r="N972" s="223">
        <v>1.2609999999999999</v>
      </c>
      <c r="O972" s="223">
        <v>1.522</v>
      </c>
      <c r="P972" s="223">
        <v>1.5920000000000001</v>
      </c>
      <c r="Q972" s="223">
        <v>0.69799999999999995</v>
      </c>
      <c r="R972" s="223">
        <v>0.61299999999999999</v>
      </c>
      <c r="S972" s="222">
        <v>2</v>
      </c>
      <c r="T972" s="218">
        <v>3.4</v>
      </c>
      <c r="U972" s="218">
        <v>3.2</v>
      </c>
      <c r="V972" s="218">
        <v>3.2</v>
      </c>
      <c r="W972" s="218">
        <v>3.2</v>
      </c>
      <c r="X972" s="218">
        <v>3.2</v>
      </c>
      <c r="Y972" s="223" t="s">
        <v>2624</v>
      </c>
      <c r="Z972" s="223" t="s">
        <v>2624</v>
      </c>
      <c r="AA972" s="223" t="s">
        <v>2624</v>
      </c>
      <c r="AB972" s="223" t="s">
        <v>2624</v>
      </c>
      <c r="AC972" s="223" t="s">
        <v>2624</v>
      </c>
      <c r="AD972" s="223" t="s">
        <v>2624</v>
      </c>
      <c r="AE972" s="223" t="s">
        <v>2624</v>
      </c>
      <c r="AF972" s="223" t="s">
        <v>2624</v>
      </c>
      <c r="AG972" s="223" t="s">
        <v>2624</v>
      </c>
      <c r="AH972" s="223" t="s">
        <v>2624</v>
      </c>
      <c r="AI972" s="223" t="s">
        <v>2624</v>
      </c>
      <c r="AJ972" s="223" t="s">
        <v>2624</v>
      </c>
      <c r="AK972" s="223" t="s">
        <v>2624</v>
      </c>
      <c r="AL972" s="223" t="s">
        <v>2624</v>
      </c>
      <c r="AM972" s="223" t="s">
        <v>2624</v>
      </c>
      <c r="AN972" s="223" t="s">
        <v>2624</v>
      </c>
      <c r="AO972" s="223" t="s">
        <v>2624</v>
      </c>
      <c r="AP972" s="223" t="s">
        <v>2624</v>
      </c>
      <c r="AQ972" s="223" t="s">
        <v>2624</v>
      </c>
      <c r="AR972" s="223" t="s">
        <v>2624</v>
      </c>
      <c r="AS972" s="223" t="s">
        <v>2624</v>
      </c>
      <c r="AT972" s="223" t="s">
        <v>2624</v>
      </c>
      <c r="AU972" s="223" t="s">
        <v>2624</v>
      </c>
    </row>
    <row r="973" spans="2:47" ht="31.5" hidden="1">
      <c r="B973" s="215" t="s">
        <v>5630</v>
      </c>
      <c r="C973" s="216" t="s">
        <v>5631</v>
      </c>
      <c r="D973" s="216" t="s">
        <v>2619</v>
      </c>
      <c r="E973" s="216" t="s">
        <v>2619</v>
      </c>
      <c r="F973" s="216" t="s">
        <v>3348</v>
      </c>
      <c r="G973" s="216" t="s">
        <v>5632</v>
      </c>
      <c r="H973" s="216" t="s">
        <v>2619</v>
      </c>
      <c r="I973" s="216" t="s">
        <v>2623</v>
      </c>
      <c r="J973" s="219">
        <v>2.5</v>
      </c>
      <c r="K973" s="219">
        <v>1.99</v>
      </c>
      <c r="L973" s="219">
        <v>1.48</v>
      </c>
      <c r="M973" s="219">
        <v>1.22</v>
      </c>
      <c r="N973" s="219">
        <v>1.51</v>
      </c>
      <c r="O973" s="219">
        <v>1.77</v>
      </c>
      <c r="P973" s="219">
        <v>1.28</v>
      </c>
      <c r="Q973" s="219">
        <v>0.51</v>
      </c>
      <c r="R973" s="219">
        <v>1.01</v>
      </c>
      <c r="S973" s="217">
        <v>3.1826169671396274</v>
      </c>
      <c r="T973" s="218">
        <v>3.4488843452422708</v>
      </c>
      <c r="U973" s="218">
        <v>3.2183650022013621</v>
      </c>
      <c r="V973" s="218">
        <v>3.1783646460130441</v>
      </c>
      <c r="W973" s="218">
        <v>3.1783646460129988</v>
      </c>
      <c r="X973" s="218">
        <v>3.1783646460129988</v>
      </c>
      <c r="Y973" s="219" t="s">
        <v>2624</v>
      </c>
      <c r="Z973" s="219" t="s">
        <v>2624</v>
      </c>
      <c r="AA973" s="219" t="s">
        <v>2624</v>
      </c>
      <c r="AB973" s="219" t="s">
        <v>2624</v>
      </c>
      <c r="AC973" s="219" t="s">
        <v>2624</v>
      </c>
      <c r="AD973" s="219" t="s">
        <v>2624</v>
      </c>
      <c r="AE973" s="219" t="s">
        <v>2624</v>
      </c>
      <c r="AF973" s="219" t="s">
        <v>2624</v>
      </c>
      <c r="AG973" s="219" t="s">
        <v>2624</v>
      </c>
      <c r="AH973" s="219" t="s">
        <v>2624</v>
      </c>
      <c r="AI973" s="219" t="s">
        <v>2624</v>
      </c>
      <c r="AJ973" s="219" t="s">
        <v>2624</v>
      </c>
      <c r="AK973" s="219" t="s">
        <v>2624</v>
      </c>
      <c r="AL973" s="219" t="s">
        <v>2624</v>
      </c>
      <c r="AM973" s="219" t="s">
        <v>2624</v>
      </c>
      <c r="AN973" s="219" t="s">
        <v>2624</v>
      </c>
      <c r="AO973" s="219" t="s">
        <v>2624</v>
      </c>
      <c r="AP973" s="219" t="s">
        <v>2624</v>
      </c>
      <c r="AQ973" s="219" t="s">
        <v>2624</v>
      </c>
      <c r="AR973" s="219" t="s">
        <v>2624</v>
      </c>
      <c r="AS973" s="219" t="s">
        <v>2624</v>
      </c>
      <c r="AT973" s="219" t="s">
        <v>2624</v>
      </c>
      <c r="AU973" s="219" t="s">
        <v>2624</v>
      </c>
    </row>
    <row r="974" spans="2:47" ht="147" hidden="1">
      <c r="B974" s="220" t="s">
        <v>5633</v>
      </c>
      <c r="C974" s="221" t="s">
        <v>5634</v>
      </c>
      <c r="D974" s="221" t="s">
        <v>2834</v>
      </c>
      <c r="E974" s="221" t="s">
        <v>2784</v>
      </c>
      <c r="F974" s="221" t="s">
        <v>2869</v>
      </c>
      <c r="G974" s="221" t="s">
        <v>5635</v>
      </c>
      <c r="H974" s="221" t="s">
        <v>2871</v>
      </c>
      <c r="I974" s="221" t="s">
        <v>2623</v>
      </c>
      <c r="J974" s="222">
        <v>1.9465999999999999</v>
      </c>
      <c r="K974" s="222">
        <v>2.2940999999999998</v>
      </c>
      <c r="L974" s="222">
        <v>2.0495000000000001</v>
      </c>
      <c r="M974" s="222">
        <v>2.5501999999999998</v>
      </c>
      <c r="N974" s="222">
        <v>2.8914</v>
      </c>
      <c r="O974" s="222">
        <v>3.9639000000000002</v>
      </c>
      <c r="P974" s="222">
        <v>4.4913999999999996</v>
      </c>
      <c r="Q974" s="222">
        <v>2.8438000000000003</v>
      </c>
      <c r="R974" s="222">
        <v>2.391</v>
      </c>
      <c r="S974" s="222">
        <v>5.9616000000000007</v>
      </c>
      <c r="T974" s="218">
        <v>10.707799999999999</v>
      </c>
      <c r="U974" s="218">
        <v>11.867700000000001</v>
      </c>
      <c r="V974" s="218">
        <v>9.8321000000000005</v>
      </c>
      <c r="W974" s="218">
        <v>9.1907999999999994</v>
      </c>
      <c r="X974" s="218">
        <v>9.7842000000000002</v>
      </c>
      <c r="Y974" s="223" t="s">
        <v>2624</v>
      </c>
      <c r="Z974" s="223" t="s">
        <v>2624</v>
      </c>
      <c r="AA974" s="223" t="s">
        <v>2624</v>
      </c>
      <c r="AB974" s="223" t="s">
        <v>2624</v>
      </c>
      <c r="AC974" s="223" t="s">
        <v>2624</v>
      </c>
      <c r="AD974" s="223" t="s">
        <v>2624</v>
      </c>
      <c r="AE974" s="223" t="s">
        <v>2624</v>
      </c>
      <c r="AF974" s="223" t="s">
        <v>2624</v>
      </c>
      <c r="AG974" s="223" t="s">
        <v>2624</v>
      </c>
      <c r="AH974" s="223" t="s">
        <v>2624</v>
      </c>
      <c r="AI974" s="223" t="s">
        <v>2624</v>
      </c>
      <c r="AJ974" s="223" t="s">
        <v>2624</v>
      </c>
      <c r="AK974" s="223" t="s">
        <v>2624</v>
      </c>
      <c r="AL974" s="223" t="s">
        <v>2624</v>
      </c>
      <c r="AM974" s="223" t="s">
        <v>2624</v>
      </c>
      <c r="AN974" s="223" t="s">
        <v>2624</v>
      </c>
      <c r="AO974" s="223" t="s">
        <v>2624</v>
      </c>
      <c r="AP974" s="223" t="s">
        <v>2624</v>
      </c>
      <c r="AQ974" s="223" t="s">
        <v>2624</v>
      </c>
      <c r="AR974" s="223" t="s">
        <v>2624</v>
      </c>
      <c r="AS974" s="223" t="s">
        <v>2624</v>
      </c>
      <c r="AT974" s="223" t="s">
        <v>2624</v>
      </c>
      <c r="AU974" s="223" t="s">
        <v>2624</v>
      </c>
    </row>
    <row r="975" spans="2:47" ht="283.5" hidden="1">
      <c r="B975" s="215" t="s">
        <v>5636</v>
      </c>
      <c r="C975" s="216" t="s">
        <v>5637</v>
      </c>
      <c r="D975" s="216" t="s">
        <v>2619</v>
      </c>
      <c r="E975" s="216" t="s">
        <v>2619</v>
      </c>
      <c r="F975" s="216" t="s">
        <v>2636</v>
      </c>
      <c r="G975" s="216" t="s">
        <v>5638</v>
      </c>
      <c r="H975" s="216" t="s">
        <v>5639</v>
      </c>
      <c r="I975" s="216" t="s">
        <v>2623</v>
      </c>
      <c r="J975" s="217">
        <v>1.3</v>
      </c>
      <c r="K975" s="217">
        <v>1.8</v>
      </c>
      <c r="L975" s="217">
        <v>2.1</v>
      </c>
      <c r="M975" s="217">
        <v>2.7</v>
      </c>
      <c r="N975" s="217">
        <v>2.7</v>
      </c>
      <c r="O975" s="217">
        <v>3.1</v>
      </c>
      <c r="P975" s="217">
        <v>1.3</v>
      </c>
      <c r="Q975" s="217">
        <v>1.5</v>
      </c>
      <c r="R975" s="217">
        <v>5.9</v>
      </c>
      <c r="S975" s="217">
        <v>4.9000000000000004</v>
      </c>
      <c r="T975" s="218">
        <v>2.4</v>
      </c>
      <c r="U975" s="218">
        <v>2.2999999999999998</v>
      </c>
      <c r="V975" s="218">
        <v>2.5</v>
      </c>
      <c r="W975" s="218">
        <v>2.2999999999999998</v>
      </c>
      <c r="X975" s="218">
        <v>2.7</v>
      </c>
      <c r="Y975" s="219" t="s">
        <v>2624</v>
      </c>
      <c r="Z975" s="219" t="s">
        <v>2624</v>
      </c>
      <c r="AA975" s="219" t="s">
        <v>2624</v>
      </c>
      <c r="AB975" s="219" t="s">
        <v>2624</v>
      </c>
      <c r="AC975" s="219" t="s">
        <v>2624</v>
      </c>
      <c r="AD975" s="219" t="s">
        <v>2624</v>
      </c>
      <c r="AE975" s="219" t="s">
        <v>2624</v>
      </c>
      <c r="AF975" s="219" t="s">
        <v>2624</v>
      </c>
      <c r="AG975" s="219" t="s">
        <v>2624</v>
      </c>
      <c r="AH975" s="219" t="s">
        <v>2624</v>
      </c>
      <c r="AI975" s="219" t="s">
        <v>2624</v>
      </c>
      <c r="AJ975" s="219" t="s">
        <v>2624</v>
      </c>
      <c r="AK975" s="219" t="s">
        <v>2624</v>
      </c>
      <c r="AL975" s="219" t="s">
        <v>2624</v>
      </c>
      <c r="AM975" s="219" t="s">
        <v>2624</v>
      </c>
      <c r="AN975" s="219" t="s">
        <v>2624</v>
      </c>
      <c r="AO975" s="219" t="s">
        <v>2624</v>
      </c>
      <c r="AP975" s="219" t="s">
        <v>2624</v>
      </c>
      <c r="AQ975" s="219" t="s">
        <v>2624</v>
      </c>
      <c r="AR975" s="219" t="s">
        <v>2624</v>
      </c>
      <c r="AS975" s="219" t="s">
        <v>2624</v>
      </c>
      <c r="AT975" s="219" t="s">
        <v>2624</v>
      </c>
      <c r="AU975" s="219" t="s">
        <v>2624</v>
      </c>
    </row>
    <row r="976" spans="2:47" ht="283.5" hidden="1">
      <c r="B976" s="220" t="s">
        <v>5640</v>
      </c>
      <c r="C976" s="221" t="s">
        <v>5641</v>
      </c>
      <c r="D976" s="221" t="s">
        <v>2834</v>
      </c>
      <c r="E976" s="221" t="s">
        <v>2784</v>
      </c>
      <c r="F976" s="221" t="s">
        <v>2636</v>
      </c>
      <c r="G976" s="221" t="s">
        <v>5638</v>
      </c>
      <c r="H976" s="221" t="s">
        <v>5639</v>
      </c>
      <c r="I976" s="221" t="s">
        <v>2623</v>
      </c>
      <c r="J976" s="222">
        <v>6.9060000000000006</v>
      </c>
      <c r="K976" s="222">
        <v>7.3769999999999998</v>
      </c>
      <c r="L976" s="222">
        <v>7.0730000000000004</v>
      </c>
      <c r="M976" s="222">
        <v>7.1560000000000006</v>
      </c>
      <c r="N976" s="222">
        <v>7.6760000000000002</v>
      </c>
      <c r="O976" s="222">
        <v>8.234</v>
      </c>
      <c r="P976" s="222">
        <v>7.92</v>
      </c>
      <c r="Q976" s="222">
        <v>8.02</v>
      </c>
      <c r="R976" s="222">
        <v>8.9719999999999995</v>
      </c>
      <c r="S976" s="222">
        <v>8.7159999999999993</v>
      </c>
      <c r="T976" s="218">
        <v>9.2840000000000007</v>
      </c>
      <c r="U976" s="218">
        <v>10.222</v>
      </c>
      <c r="V976" s="218">
        <v>11.086</v>
      </c>
      <c r="W976" s="218">
        <v>11.617000000000001</v>
      </c>
      <c r="X976" s="218">
        <v>11.882</v>
      </c>
      <c r="Y976" s="223" t="s">
        <v>2624</v>
      </c>
      <c r="Z976" s="223" t="s">
        <v>2624</v>
      </c>
      <c r="AA976" s="223" t="s">
        <v>2624</v>
      </c>
      <c r="AB976" s="223" t="s">
        <v>2624</v>
      </c>
      <c r="AC976" s="223" t="s">
        <v>2624</v>
      </c>
      <c r="AD976" s="223" t="s">
        <v>2624</v>
      </c>
      <c r="AE976" s="223" t="s">
        <v>2624</v>
      </c>
      <c r="AF976" s="223" t="s">
        <v>2624</v>
      </c>
      <c r="AG976" s="223" t="s">
        <v>2624</v>
      </c>
      <c r="AH976" s="223" t="s">
        <v>2624</v>
      </c>
      <c r="AI976" s="223" t="s">
        <v>2624</v>
      </c>
      <c r="AJ976" s="223" t="s">
        <v>2624</v>
      </c>
      <c r="AK976" s="223" t="s">
        <v>2624</v>
      </c>
      <c r="AL976" s="223" t="s">
        <v>2624</v>
      </c>
      <c r="AM976" s="223" t="s">
        <v>2624</v>
      </c>
      <c r="AN976" s="223" t="s">
        <v>2624</v>
      </c>
      <c r="AO976" s="223" t="s">
        <v>2624</v>
      </c>
      <c r="AP976" s="223" t="s">
        <v>2624</v>
      </c>
      <c r="AQ976" s="223" t="s">
        <v>2624</v>
      </c>
      <c r="AR976" s="223" t="s">
        <v>2624</v>
      </c>
      <c r="AS976" s="223" t="s">
        <v>2624</v>
      </c>
      <c r="AT976" s="223" t="s">
        <v>2624</v>
      </c>
      <c r="AU976" s="223" t="s">
        <v>2624</v>
      </c>
    </row>
    <row r="977" spans="2:47" ht="283.5" hidden="1">
      <c r="B977" s="215" t="s">
        <v>5642</v>
      </c>
      <c r="C977" s="216" t="s">
        <v>5643</v>
      </c>
      <c r="D977" s="216" t="s">
        <v>2834</v>
      </c>
      <c r="E977" s="216" t="s">
        <v>2784</v>
      </c>
      <c r="F977" s="216" t="s">
        <v>2636</v>
      </c>
      <c r="G977" s="216" t="s">
        <v>5638</v>
      </c>
      <c r="H977" s="216" t="s">
        <v>5639</v>
      </c>
      <c r="I977" s="216" t="s">
        <v>2623</v>
      </c>
      <c r="J977" s="217">
        <v>6.1000000000000005</v>
      </c>
      <c r="K977" s="217">
        <v>6.2069999999999999</v>
      </c>
      <c r="L977" s="217">
        <v>6.335</v>
      </c>
      <c r="M977" s="217">
        <v>6.5070000000000006</v>
      </c>
      <c r="N977" s="217">
        <v>6.6850000000000005</v>
      </c>
      <c r="O977" s="217">
        <v>6.8920000000000003</v>
      </c>
      <c r="P977" s="217">
        <v>6.984</v>
      </c>
      <c r="Q977" s="217">
        <v>7.0860000000000003</v>
      </c>
      <c r="R977" s="217">
        <v>7.5049999999999999</v>
      </c>
      <c r="S977" s="217">
        <v>7.8730000000000002</v>
      </c>
      <c r="T977" s="218">
        <v>8.0590000000000011</v>
      </c>
      <c r="U977" s="218">
        <v>8.2409999999999997</v>
      </c>
      <c r="V977" s="218">
        <v>8.4489999999999998</v>
      </c>
      <c r="W977" s="218">
        <v>8.6440000000000001</v>
      </c>
      <c r="X977" s="218">
        <v>8.8780000000000001</v>
      </c>
      <c r="Y977" s="219" t="s">
        <v>2624</v>
      </c>
      <c r="Z977" s="219" t="s">
        <v>2624</v>
      </c>
      <c r="AA977" s="219" t="s">
        <v>2624</v>
      </c>
      <c r="AB977" s="219" t="s">
        <v>2624</v>
      </c>
      <c r="AC977" s="219" t="s">
        <v>2624</v>
      </c>
      <c r="AD977" s="219" t="s">
        <v>2624</v>
      </c>
      <c r="AE977" s="219" t="s">
        <v>2624</v>
      </c>
      <c r="AF977" s="219" t="s">
        <v>2624</v>
      </c>
      <c r="AG977" s="219" t="s">
        <v>2624</v>
      </c>
      <c r="AH977" s="219" t="s">
        <v>2624</v>
      </c>
      <c r="AI977" s="219" t="s">
        <v>2624</v>
      </c>
      <c r="AJ977" s="219" t="s">
        <v>2624</v>
      </c>
      <c r="AK977" s="219" t="s">
        <v>2624</v>
      </c>
      <c r="AL977" s="219" t="s">
        <v>2624</v>
      </c>
      <c r="AM977" s="219" t="s">
        <v>2624</v>
      </c>
      <c r="AN977" s="219" t="s">
        <v>2624</v>
      </c>
      <c r="AO977" s="219" t="s">
        <v>2624</v>
      </c>
      <c r="AP977" s="219" t="s">
        <v>2624</v>
      </c>
      <c r="AQ977" s="219" t="s">
        <v>2624</v>
      </c>
      <c r="AR977" s="219" t="s">
        <v>2624</v>
      </c>
      <c r="AS977" s="219" t="s">
        <v>2624</v>
      </c>
      <c r="AT977" s="219" t="s">
        <v>2624</v>
      </c>
      <c r="AU977" s="219" t="s">
        <v>2624</v>
      </c>
    </row>
    <row r="978" spans="2:47" ht="157.5" hidden="1">
      <c r="B978" s="220" t="s">
        <v>5644</v>
      </c>
      <c r="C978" s="221" t="s">
        <v>5645</v>
      </c>
      <c r="D978" s="221" t="s">
        <v>2619</v>
      </c>
      <c r="E978" s="221" t="s">
        <v>2619</v>
      </c>
      <c r="F978" s="221" t="s">
        <v>3023</v>
      </c>
      <c r="G978" s="221" t="s">
        <v>5646</v>
      </c>
      <c r="H978" s="221" t="s">
        <v>2619</v>
      </c>
      <c r="I978" s="221" t="s">
        <v>2623</v>
      </c>
      <c r="J978" s="223">
        <v>0.13500000000000001</v>
      </c>
      <c r="K978" s="223">
        <v>0.17499999999999999</v>
      </c>
      <c r="L978" s="223">
        <v>0.22800000000000001</v>
      </c>
      <c r="M978" s="223">
        <v>0.26700000000000002</v>
      </c>
      <c r="N978" s="223">
        <v>0.35499999999999998</v>
      </c>
      <c r="O978" s="223">
        <v>0.441</v>
      </c>
      <c r="P978" s="223">
        <v>0.58199999999999996</v>
      </c>
      <c r="Q978" s="223">
        <v>0.79700000000000004</v>
      </c>
      <c r="R978" s="223">
        <v>0.86399999999999999</v>
      </c>
      <c r="S978" s="222">
        <v>1</v>
      </c>
      <c r="T978" s="218">
        <v>1.1000000000000001</v>
      </c>
      <c r="U978" s="218">
        <v>1.2</v>
      </c>
      <c r="V978" s="218">
        <v>1.3</v>
      </c>
      <c r="W978" s="218">
        <v>1.5</v>
      </c>
      <c r="X978" s="218">
        <v>1.7</v>
      </c>
      <c r="Y978" s="218">
        <v>2</v>
      </c>
      <c r="Z978" s="218">
        <v>2.2999999999999998</v>
      </c>
      <c r="AA978" s="218">
        <v>2.6</v>
      </c>
      <c r="AB978" s="218">
        <v>3</v>
      </c>
      <c r="AC978" s="218">
        <v>3.4</v>
      </c>
      <c r="AD978" s="223" t="s">
        <v>2624</v>
      </c>
      <c r="AE978" s="223" t="s">
        <v>2624</v>
      </c>
      <c r="AF978" s="223" t="s">
        <v>2624</v>
      </c>
      <c r="AG978" s="223" t="s">
        <v>2624</v>
      </c>
      <c r="AH978" s="223" t="s">
        <v>2624</v>
      </c>
      <c r="AI978" s="223" t="s">
        <v>2624</v>
      </c>
      <c r="AJ978" s="223" t="s">
        <v>2624</v>
      </c>
      <c r="AK978" s="223" t="s">
        <v>2624</v>
      </c>
      <c r="AL978" s="223" t="s">
        <v>2624</v>
      </c>
      <c r="AM978" s="223" t="s">
        <v>2624</v>
      </c>
      <c r="AN978" s="223" t="s">
        <v>2624</v>
      </c>
      <c r="AO978" s="223" t="s">
        <v>2624</v>
      </c>
      <c r="AP978" s="223" t="s">
        <v>2624</v>
      </c>
      <c r="AQ978" s="223" t="s">
        <v>2624</v>
      </c>
      <c r="AR978" s="223" t="s">
        <v>2624</v>
      </c>
      <c r="AS978" s="223" t="s">
        <v>2624</v>
      </c>
      <c r="AT978" s="223" t="s">
        <v>2624</v>
      </c>
      <c r="AU978" s="223" t="s">
        <v>2624</v>
      </c>
    </row>
    <row r="979" spans="2:47" ht="157.5" hidden="1">
      <c r="B979" s="215" t="s">
        <v>5647</v>
      </c>
      <c r="C979" s="216" t="s">
        <v>5648</v>
      </c>
      <c r="D979" s="216" t="s">
        <v>2619</v>
      </c>
      <c r="E979" s="216" t="s">
        <v>2619</v>
      </c>
      <c r="F979" s="216" t="s">
        <v>3023</v>
      </c>
      <c r="G979" s="216" t="s">
        <v>5649</v>
      </c>
      <c r="H979" s="216" t="s">
        <v>2619</v>
      </c>
      <c r="I979" s="216" t="s">
        <v>2623</v>
      </c>
      <c r="J979" s="219">
        <v>0.371</v>
      </c>
      <c r="K979" s="219">
        <v>0.434</v>
      </c>
      <c r="L979" s="219">
        <v>0.498</v>
      </c>
      <c r="M979" s="219">
        <v>0.52600000000000002</v>
      </c>
      <c r="N979" s="219">
        <v>0.59399999999999997</v>
      </c>
      <c r="O979" s="219">
        <v>0.64800000000000002</v>
      </c>
      <c r="P979" s="219">
        <v>0.75700000000000001</v>
      </c>
      <c r="Q979" s="219">
        <v>0.89900000000000002</v>
      </c>
      <c r="R979" s="219">
        <v>0.622</v>
      </c>
      <c r="S979" s="217">
        <v>0.9</v>
      </c>
      <c r="T979" s="218">
        <v>1</v>
      </c>
      <c r="U979" s="218">
        <v>1</v>
      </c>
      <c r="V979" s="218">
        <v>1</v>
      </c>
      <c r="W979" s="218">
        <v>1</v>
      </c>
      <c r="X979" s="218">
        <v>1.1000000000000001</v>
      </c>
      <c r="Y979" s="218">
        <v>1.1000000000000001</v>
      </c>
      <c r="Z979" s="218">
        <v>1.2</v>
      </c>
      <c r="AA979" s="218">
        <v>1.3</v>
      </c>
      <c r="AB979" s="218">
        <v>1.3</v>
      </c>
      <c r="AC979" s="218">
        <v>1.5</v>
      </c>
      <c r="AD979" s="219" t="s">
        <v>2624</v>
      </c>
      <c r="AE979" s="219" t="s">
        <v>2624</v>
      </c>
      <c r="AF979" s="219" t="s">
        <v>2624</v>
      </c>
      <c r="AG979" s="219" t="s">
        <v>2624</v>
      </c>
      <c r="AH979" s="219" t="s">
        <v>2624</v>
      </c>
      <c r="AI979" s="219" t="s">
        <v>2624</v>
      </c>
      <c r="AJ979" s="219" t="s">
        <v>2624</v>
      </c>
      <c r="AK979" s="219" t="s">
        <v>2624</v>
      </c>
      <c r="AL979" s="219" t="s">
        <v>2624</v>
      </c>
      <c r="AM979" s="219" t="s">
        <v>2624</v>
      </c>
      <c r="AN979" s="219" t="s">
        <v>2624</v>
      </c>
      <c r="AO979" s="219" t="s">
        <v>2624</v>
      </c>
      <c r="AP979" s="219" t="s">
        <v>2624</v>
      </c>
      <c r="AQ979" s="219" t="s">
        <v>2624</v>
      </c>
      <c r="AR979" s="219" t="s">
        <v>2624</v>
      </c>
      <c r="AS979" s="219" t="s">
        <v>2624</v>
      </c>
      <c r="AT979" s="219" t="s">
        <v>2624</v>
      </c>
      <c r="AU979" s="219" t="s">
        <v>2624</v>
      </c>
    </row>
    <row r="980" spans="2:47" ht="157.5" hidden="1">
      <c r="B980" s="220" t="s">
        <v>5650</v>
      </c>
      <c r="C980" s="221" t="s">
        <v>5651</v>
      </c>
      <c r="D980" s="221" t="s">
        <v>2619</v>
      </c>
      <c r="E980" s="221" t="s">
        <v>2619</v>
      </c>
      <c r="F980" s="221" t="s">
        <v>3033</v>
      </c>
      <c r="G980" s="221" t="s">
        <v>5652</v>
      </c>
      <c r="H980" s="221" t="s">
        <v>2619</v>
      </c>
      <c r="I980" s="221" t="s">
        <v>2623</v>
      </c>
      <c r="J980" s="223">
        <v>356</v>
      </c>
      <c r="K980" s="223">
        <v>470.28</v>
      </c>
      <c r="L980" s="223">
        <v>622.11</v>
      </c>
      <c r="M980" s="223">
        <v>754.72</v>
      </c>
      <c r="N980" s="223">
        <v>1001.4</v>
      </c>
      <c r="O980" s="223">
        <v>1242.0999999999999</v>
      </c>
      <c r="P980" s="223">
        <v>1629.4</v>
      </c>
      <c r="Q980" s="223">
        <v>2200.3000000000002</v>
      </c>
      <c r="R980" s="223">
        <v>2507.4</v>
      </c>
      <c r="S980" s="222">
        <v>2878</v>
      </c>
      <c r="T980" s="218">
        <v>3226</v>
      </c>
      <c r="U980" s="218">
        <v>3566</v>
      </c>
      <c r="V980" s="218">
        <v>3946</v>
      </c>
      <c r="W980" s="218">
        <v>4562</v>
      </c>
      <c r="X980" s="218">
        <v>5227</v>
      </c>
      <c r="Y980" s="218">
        <v>6167</v>
      </c>
      <c r="Z980" s="218">
        <v>7145</v>
      </c>
      <c r="AA980" s="218">
        <v>8226</v>
      </c>
      <c r="AB980" s="218">
        <v>9406</v>
      </c>
      <c r="AC980" s="218">
        <v>10651</v>
      </c>
      <c r="AD980" s="223" t="s">
        <v>2624</v>
      </c>
      <c r="AE980" s="223" t="s">
        <v>2624</v>
      </c>
      <c r="AF980" s="223" t="s">
        <v>2624</v>
      </c>
      <c r="AG980" s="223" t="s">
        <v>2624</v>
      </c>
      <c r="AH980" s="223" t="s">
        <v>2624</v>
      </c>
      <c r="AI980" s="223" t="s">
        <v>2624</v>
      </c>
      <c r="AJ980" s="223" t="s">
        <v>2624</v>
      </c>
      <c r="AK980" s="223" t="s">
        <v>2624</v>
      </c>
      <c r="AL980" s="223" t="s">
        <v>2624</v>
      </c>
      <c r="AM980" s="223" t="s">
        <v>2624</v>
      </c>
      <c r="AN980" s="223" t="s">
        <v>2624</v>
      </c>
      <c r="AO980" s="223" t="s">
        <v>2624</v>
      </c>
      <c r="AP980" s="223" t="s">
        <v>2624</v>
      </c>
      <c r="AQ980" s="223" t="s">
        <v>2624</v>
      </c>
      <c r="AR980" s="223" t="s">
        <v>2624</v>
      </c>
      <c r="AS980" s="223" t="s">
        <v>2624</v>
      </c>
      <c r="AT980" s="223" t="s">
        <v>2624</v>
      </c>
      <c r="AU980" s="223" t="s">
        <v>2624</v>
      </c>
    </row>
    <row r="981" spans="2:47" ht="42" hidden="1">
      <c r="B981" s="215" t="s">
        <v>5653</v>
      </c>
      <c r="C981" s="216" t="s">
        <v>5654</v>
      </c>
      <c r="D981" s="216" t="s">
        <v>2619</v>
      </c>
      <c r="E981" s="216" t="s">
        <v>2619</v>
      </c>
      <c r="F981" s="216" t="s">
        <v>4449</v>
      </c>
      <c r="G981" s="216" t="s">
        <v>4460</v>
      </c>
      <c r="H981" s="216" t="s">
        <v>2619</v>
      </c>
      <c r="I981" s="216" t="s">
        <v>2623</v>
      </c>
      <c r="J981" s="219">
        <v>0.51200000000000001</v>
      </c>
      <c r="K981" s="219">
        <v>0.5</v>
      </c>
      <c r="L981" s="219">
        <v>0.47799999999999998</v>
      </c>
      <c r="M981" s="219">
        <v>0.46</v>
      </c>
      <c r="N981" s="217">
        <v>0.5</v>
      </c>
      <c r="O981" s="217">
        <v>0.5</v>
      </c>
      <c r="P981" s="217">
        <v>0.5</v>
      </c>
      <c r="Q981" s="217">
        <v>0.5</v>
      </c>
      <c r="R981" s="217">
        <v>0.5</v>
      </c>
      <c r="S981" s="217">
        <v>0.5</v>
      </c>
      <c r="T981" s="218">
        <v>0.5</v>
      </c>
      <c r="U981" s="218">
        <v>0.5</v>
      </c>
      <c r="V981" s="218">
        <v>0.4</v>
      </c>
      <c r="W981" s="218">
        <v>0.4</v>
      </c>
      <c r="X981" s="218">
        <v>0.4</v>
      </c>
      <c r="Y981" s="219" t="s">
        <v>2624</v>
      </c>
      <c r="Z981" s="219" t="s">
        <v>2624</v>
      </c>
      <c r="AA981" s="219" t="s">
        <v>2624</v>
      </c>
      <c r="AB981" s="219" t="s">
        <v>2624</v>
      </c>
      <c r="AC981" s="219" t="s">
        <v>2624</v>
      </c>
      <c r="AD981" s="219" t="s">
        <v>2624</v>
      </c>
      <c r="AE981" s="219" t="s">
        <v>2624</v>
      </c>
      <c r="AF981" s="219" t="s">
        <v>2624</v>
      </c>
      <c r="AG981" s="219" t="s">
        <v>2624</v>
      </c>
      <c r="AH981" s="219" t="s">
        <v>2624</v>
      </c>
      <c r="AI981" s="219" t="s">
        <v>2624</v>
      </c>
      <c r="AJ981" s="219" t="s">
        <v>2624</v>
      </c>
      <c r="AK981" s="219" t="s">
        <v>2624</v>
      </c>
      <c r="AL981" s="219" t="s">
        <v>2624</v>
      </c>
      <c r="AM981" s="219" t="s">
        <v>2624</v>
      </c>
      <c r="AN981" s="219" t="s">
        <v>2624</v>
      </c>
      <c r="AO981" s="219" t="s">
        <v>2624</v>
      </c>
      <c r="AP981" s="219" t="s">
        <v>2624</v>
      </c>
      <c r="AQ981" s="219" t="s">
        <v>2624</v>
      </c>
      <c r="AR981" s="219" t="s">
        <v>2624</v>
      </c>
      <c r="AS981" s="219" t="s">
        <v>2624</v>
      </c>
      <c r="AT981" s="219" t="s">
        <v>2624</v>
      </c>
      <c r="AU981" s="219" t="s">
        <v>2624</v>
      </c>
    </row>
    <row r="982" spans="2:47" ht="52.5" hidden="1">
      <c r="B982" s="220" t="s">
        <v>5655</v>
      </c>
      <c r="C982" s="221" t="s">
        <v>5656</v>
      </c>
      <c r="D982" s="221" t="s">
        <v>2619</v>
      </c>
      <c r="E982" s="221" t="s">
        <v>2619</v>
      </c>
      <c r="F982" s="221" t="s">
        <v>4449</v>
      </c>
      <c r="G982" s="221" t="s">
        <v>5657</v>
      </c>
      <c r="H982" s="221" t="s">
        <v>2619</v>
      </c>
      <c r="I982" s="221" t="s">
        <v>2623</v>
      </c>
      <c r="J982" s="223">
        <v>-2.444</v>
      </c>
      <c r="K982" s="223">
        <v>1.65</v>
      </c>
      <c r="L982" s="223">
        <v>1.3640000000000001</v>
      </c>
      <c r="M982" s="223">
        <v>1.052</v>
      </c>
      <c r="N982" s="222">
        <v>4.9000000000000004</v>
      </c>
      <c r="O982" s="222">
        <v>3.8</v>
      </c>
      <c r="P982" s="222">
        <v>3.6</v>
      </c>
      <c r="Q982" s="222">
        <v>-0.9</v>
      </c>
      <c r="R982" s="222">
        <v>5.2</v>
      </c>
      <c r="S982" s="222">
        <v>16</v>
      </c>
      <c r="T982" s="218">
        <v>0.4</v>
      </c>
      <c r="U982" s="218">
        <v>-4.9000000000000004</v>
      </c>
      <c r="V982" s="218">
        <v>-0.3</v>
      </c>
      <c r="W982" s="218">
        <v>0.1</v>
      </c>
      <c r="X982" s="218">
        <v>4.4000000000000004</v>
      </c>
      <c r="Y982" s="223" t="s">
        <v>2624</v>
      </c>
      <c r="Z982" s="223" t="s">
        <v>2624</v>
      </c>
      <c r="AA982" s="223" t="s">
        <v>2624</v>
      </c>
      <c r="AB982" s="223" t="s">
        <v>2624</v>
      </c>
      <c r="AC982" s="223" t="s">
        <v>2624</v>
      </c>
      <c r="AD982" s="223" t="s">
        <v>2624</v>
      </c>
      <c r="AE982" s="223" t="s">
        <v>2624</v>
      </c>
      <c r="AF982" s="223" t="s">
        <v>2624</v>
      </c>
      <c r="AG982" s="223" t="s">
        <v>2624</v>
      </c>
      <c r="AH982" s="223" t="s">
        <v>2624</v>
      </c>
      <c r="AI982" s="223" t="s">
        <v>2624</v>
      </c>
      <c r="AJ982" s="223" t="s">
        <v>2624</v>
      </c>
      <c r="AK982" s="223" t="s">
        <v>2624</v>
      </c>
      <c r="AL982" s="223" t="s">
        <v>2624</v>
      </c>
      <c r="AM982" s="223" t="s">
        <v>2624</v>
      </c>
      <c r="AN982" s="223" t="s">
        <v>2624</v>
      </c>
      <c r="AO982" s="223" t="s">
        <v>2624</v>
      </c>
      <c r="AP982" s="223" t="s">
        <v>2624</v>
      </c>
      <c r="AQ982" s="223" t="s">
        <v>2624</v>
      </c>
      <c r="AR982" s="223" t="s">
        <v>2624</v>
      </c>
      <c r="AS982" s="223" t="s">
        <v>2624</v>
      </c>
      <c r="AT982" s="223" t="s">
        <v>2624</v>
      </c>
      <c r="AU982" s="223" t="s">
        <v>2624</v>
      </c>
    </row>
    <row r="983" spans="2:47" ht="42" hidden="1">
      <c r="B983" s="215" t="s">
        <v>5658</v>
      </c>
      <c r="C983" s="216" t="s">
        <v>5659</v>
      </c>
      <c r="D983" s="216" t="s">
        <v>2783</v>
      </c>
      <c r="E983" s="216" t="s">
        <v>2809</v>
      </c>
      <c r="F983" s="216" t="s">
        <v>4449</v>
      </c>
      <c r="G983" s="216" t="s">
        <v>4460</v>
      </c>
      <c r="H983" s="216" t="s">
        <v>2619</v>
      </c>
      <c r="I983" s="216" t="s">
        <v>2623</v>
      </c>
      <c r="J983" s="219">
        <v>7684565.2850000001</v>
      </c>
      <c r="K983" s="219">
        <v>7811395.2039999999</v>
      </c>
      <c r="L983" s="219">
        <v>7917980.1430000002</v>
      </c>
      <c r="M983" s="219">
        <v>8001239.165</v>
      </c>
      <c r="N983" s="217">
        <v>8396832.4000000004</v>
      </c>
      <c r="O983" s="217">
        <v>8717879</v>
      </c>
      <c r="P983" s="217">
        <v>9032351.9000000004</v>
      </c>
      <c r="Q983" s="217">
        <v>8952071.6999999993</v>
      </c>
      <c r="R983" s="217">
        <v>9418752</v>
      </c>
      <c r="S983" s="217">
        <v>10927516.5</v>
      </c>
      <c r="T983" s="218">
        <v>10972417.4</v>
      </c>
      <c r="U983" s="218">
        <v>10435012.1</v>
      </c>
      <c r="V983" s="218">
        <v>10400357.199999999</v>
      </c>
      <c r="W983" s="218">
        <v>10406666.5</v>
      </c>
      <c r="X983" s="218">
        <v>10865192.199999999</v>
      </c>
      <c r="Y983" s="219" t="s">
        <v>2624</v>
      </c>
      <c r="Z983" s="219" t="s">
        <v>2624</v>
      </c>
      <c r="AA983" s="219" t="s">
        <v>2624</v>
      </c>
      <c r="AB983" s="219" t="s">
        <v>2624</v>
      </c>
      <c r="AC983" s="219" t="s">
        <v>2624</v>
      </c>
      <c r="AD983" s="219" t="s">
        <v>2624</v>
      </c>
      <c r="AE983" s="219" t="s">
        <v>2624</v>
      </c>
      <c r="AF983" s="219" t="s">
        <v>2624</v>
      </c>
      <c r="AG983" s="219" t="s">
        <v>2624</v>
      </c>
      <c r="AH983" s="219" t="s">
        <v>2624</v>
      </c>
      <c r="AI983" s="219" t="s">
        <v>2624</v>
      </c>
      <c r="AJ983" s="219" t="s">
        <v>2624</v>
      </c>
      <c r="AK983" s="219" t="s">
        <v>2624</v>
      </c>
      <c r="AL983" s="219" t="s">
        <v>2624</v>
      </c>
      <c r="AM983" s="219" t="s">
        <v>2624</v>
      </c>
      <c r="AN983" s="219" t="s">
        <v>2624</v>
      </c>
      <c r="AO983" s="219" t="s">
        <v>2624</v>
      </c>
      <c r="AP983" s="219" t="s">
        <v>2624</v>
      </c>
      <c r="AQ983" s="219" t="s">
        <v>2624</v>
      </c>
      <c r="AR983" s="219" t="s">
        <v>2624</v>
      </c>
      <c r="AS983" s="219" t="s">
        <v>2624</v>
      </c>
      <c r="AT983" s="219" t="s">
        <v>2624</v>
      </c>
      <c r="AU983" s="219" t="s">
        <v>2624</v>
      </c>
    </row>
    <row r="984" spans="2:47" ht="63" hidden="1">
      <c r="B984" s="220" t="s">
        <v>5660</v>
      </c>
      <c r="C984" s="221" t="s">
        <v>5661</v>
      </c>
      <c r="D984" s="221" t="s">
        <v>2619</v>
      </c>
      <c r="E984" s="221" t="s">
        <v>2619</v>
      </c>
      <c r="F984" s="221" t="s">
        <v>2769</v>
      </c>
      <c r="G984" s="221" t="s">
        <v>5662</v>
      </c>
      <c r="H984" s="221" t="s">
        <v>2619</v>
      </c>
      <c r="I984" s="221" t="s">
        <v>2623</v>
      </c>
      <c r="J984" s="222">
        <v>3</v>
      </c>
      <c r="K984" s="222">
        <v>3</v>
      </c>
      <c r="L984" s="222">
        <v>3</v>
      </c>
      <c r="M984" s="222">
        <v>3</v>
      </c>
      <c r="N984" s="222">
        <v>3</v>
      </c>
      <c r="O984" s="222">
        <v>3</v>
      </c>
      <c r="P984" s="222">
        <v>3</v>
      </c>
      <c r="Q984" s="222">
        <v>3</v>
      </c>
      <c r="R984" s="222">
        <v>3.2</v>
      </c>
      <c r="S984" s="222">
        <v>3.4</v>
      </c>
      <c r="T984" s="218">
        <v>3.6</v>
      </c>
      <c r="U984" s="218">
        <v>3.8</v>
      </c>
      <c r="V984" s="218">
        <v>4</v>
      </c>
      <c r="W984" s="218">
        <v>4</v>
      </c>
      <c r="X984" s="218">
        <v>4</v>
      </c>
      <c r="Y984" s="223" t="s">
        <v>2624</v>
      </c>
      <c r="Z984" s="223" t="s">
        <v>2624</v>
      </c>
      <c r="AA984" s="223" t="s">
        <v>2624</v>
      </c>
      <c r="AB984" s="223" t="s">
        <v>2624</v>
      </c>
      <c r="AC984" s="223" t="s">
        <v>2624</v>
      </c>
      <c r="AD984" s="223" t="s">
        <v>2624</v>
      </c>
      <c r="AE984" s="223" t="s">
        <v>2624</v>
      </c>
      <c r="AF984" s="223" t="s">
        <v>2624</v>
      </c>
      <c r="AG984" s="223" t="s">
        <v>2624</v>
      </c>
      <c r="AH984" s="223" t="s">
        <v>2624</v>
      </c>
      <c r="AI984" s="223" t="s">
        <v>2624</v>
      </c>
      <c r="AJ984" s="223" t="s">
        <v>2624</v>
      </c>
      <c r="AK984" s="223" t="s">
        <v>2624</v>
      </c>
      <c r="AL984" s="223" t="s">
        <v>2624</v>
      </c>
      <c r="AM984" s="223" t="s">
        <v>2624</v>
      </c>
      <c r="AN984" s="223" t="s">
        <v>2624</v>
      </c>
      <c r="AO984" s="223" t="s">
        <v>2624</v>
      </c>
      <c r="AP984" s="223" t="s">
        <v>2624</v>
      </c>
      <c r="AQ984" s="223" t="s">
        <v>2624</v>
      </c>
      <c r="AR984" s="223" t="s">
        <v>2624</v>
      </c>
      <c r="AS984" s="223" t="s">
        <v>2624</v>
      </c>
      <c r="AT984" s="223" t="s">
        <v>2624</v>
      </c>
      <c r="AU984" s="223" t="s">
        <v>2624</v>
      </c>
    </row>
    <row r="985" spans="2:47" ht="21" hidden="1">
      <c r="B985" s="215" t="s">
        <v>5663</v>
      </c>
      <c r="C985" s="216" t="s">
        <v>5664</v>
      </c>
      <c r="D985" s="216" t="s">
        <v>2619</v>
      </c>
      <c r="E985" s="216" t="s">
        <v>2619</v>
      </c>
      <c r="F985" s="216" t="s">
        <v>2619</v>
      </c>
      <c r="G985" s="216" t="s">
        <v>5665</v>
      </c>
      <c r="H985" s="216" t="s">
        <v>2619</v>
      </c>
      <c r="I985" s="216" t="s">
        <v>2623</v>
      </c>
      <c r="J985" s="217">
        <v>82</v>
      </c>
      <c r="K985" s="217">
        <v>73.099999999999994</v>
      </c>
      <c r="L985" s="217">
        <v>72.3</v>
      </c>
      <c r="M985" s="217">
        <v>72.2</v>
      </c>
      <c r="N985" s="217">
        <v>92.3</v>
      </c>
      <c r="O985" s="217">
        <v>69.7</v>
      </c>
      <c r="P985" s="217">
        <v>77.2</v>
      </c>
      <c r="Q985" s="217">
        <v>110.7</v>
      </c>
      <c r="R985" s="217">
        <v>102.8</v>
      </c>
      <c r="S985" s="219" t="s">
        <v>2624</v>
      </c>
      <c r="T985" s="219" t="s">
        <v>2624</v>
      </c>
      <c r="U985" s="219" t="s">
        <v>2624</v>
      </c>
      <c r="V985" s="219" t="s">
        <v>2624</v>
      </c>
      <c r="W985" s="219" t="s">
        <v>2624</v>
      </c>
      <c r="X985" s="219" t="s">
        <v>2624</v>
      </c>
      <c r="Y985" s="219" t="s">
        <v>2624</v>
      </c>
      <c r="Z985" s="219" t="s">
        <v>2624</v>
      </c>
      <c r="AA985" s="219" t="s">
        <v>2624</v>
      </c>
      <c r="AB985" s="219" t="s">
        <v>2624</v>
      </c>
      <c r="AC985" s="219" t="s">
        <v>2624</v>
      </c>
      <c r="AD985" s="219" t="s">
        <v>2624</v>
      </c>
      <c r="AE985" s="219" t="s">
        <v>2624</v>
      </c>
      <c r="AF985" s="219" t="s">
        <v>2624</v>
      </c>
      <c r="AG985" s="219" t="s">
        <v>2624</v>
      </c>
      <c r="AH985" s="219" t="s">
        <v>2624</v>
      </c>
      <c r="AI985" s="219" t="s">
        <v>2624</v>
      </c>
      <c r="AJ985" s="219" t="s">
        <v>2624</v>
      </c>
      <c r="AK985" s="219" t="s">
        <v>2624</v>
      </c>
      <c r="AL985" s="219" t="s">
        <v>2624</v>
      </c>
      <c r="AM985" s="219" t="s">
        <v>2624</v>
      </c>
      <c r="AN985" s="219" t="s">
        <v>2624</v>
      </c>
      <c r="AO985" s="219" t="s">
        <v>2624</v>
      </c>
      <c r="AP985" s="219" t="s">
        <v>2624</v>
      </c>
      <c r="AQ985" s="219" t="s">
        <v>2624</v>
      </c>
      <c r="AR985" s="219" t="s">
        <v>2624</v>
      </c>
      <c r="AS985" s="219" t="s">
        <v>2624</v>
      </c>
      <c r="AT985" s="219" t="s">
        <v>2624</v>
      </c>
      <c r="AU985" s="219" t="s">
        <v>2624</v>
      </c>
    </row>
    <row r="986" spans="2:47" ht="115.5" hidden="1">
      <c r="B986" s="220" t="s">
        <v>5666</v>
      </c>
      <c r="C986" s="221" t="s">
        <v>5667</v>
      </c>
      <c r="D986" s="221" t="s">
        <v>2834</v>
      </c>
      <c r="E986" s="221" t="s">
        <v>2809</v>
      </c>
      <c r="F986" s="221" t="s">
        <v>4518</v>
      </c>
      <c r="G986" s="221" t="s">
        <v>5668</v>
      </c>
      <c r="H986" s="221" t="s">
        <v>2619</v>
      </c>
      <c r="I986" s="221" t="s">
        <v>2623</v>
      </c>
      <c r="J986" s="223">
        <v>1123826.1000000001</v>
      </c>
      <c r="K986" s="223">
        <v>1084655.1000000001</v>
      </c>
      <c r="L986" s="223">
        <v>1060436.8999999999</v>
      </c>
      <c r="M986" s="223">
        <v>1082697.8999999999</v>
      </c>
      <c r="N986" s="223">
        <v>1498806.2</v>
      </c>
      <c r="O986" s="223">
        <v>1202014</v>
      </c>
      <c r="P986" s="223">
        <v>1274753.3</v>
      </c>
      <c r="Q986" s="223">
        <v>1820352.2</v>
      </c>
      <c r="R986" s="223">
        <v>1862524.6</v>
      </c>
      <c r="S986" s="223" t="s">
        <v>2624</v>
      </c>
      <c r="T986" s="223" t="s">
        <v>2624</v>
      </c>
      <c r="U986" s="223" t="s">
        <v>2624</v>
      </c>
      <c r="V986" s="223" t="s">
        <v>2624</v>
      </c>
      <c r="W986" s="223" t="s">
        <v>2624</v>
      </c>
      <c r="X986" s="223" t="s">
        <v>2624</v>
      </c>
      <c r="Y986" s="223" t="s">
        <v>2624</v>
      </c>
      <c r="Z986" s="223" t="s">
        <v>2624</v>
      </c>
      <c r="AA986" s="223" t="s">
        <v>2624</v>
      </c>
      <c r="AB986" s="223" t="s">
        <v>2624</v>
      </c>
      <c r="AC986" s="223" t="s">
        <v>2624</v>
      </c>
      <c r="AD986" s="223" t="s">
        <v>2624</v>
      </c>
      <c r="AE986" s="223" t="s">
        <v>2624</v>
      </c>
      <c r="AF986" s="223" t="s">
        <v>2624</v>
      </c>
      <c r="AG986" s="223" t="s">
        <v>2624</v>
      </c>
      <c r="AH986" s="223" t="s">
        <v>2624</v>
      </c>
      <c r="AI986" s="223" t="s">
        <v>2624</v>
      </c>
      <c r="AJ986" s="223" t="s">
        <v>2624</v>
      </c>
      <c r="AK986" s="223" t="s">
        <v>2624</v>
      </c>
      <c r="AL986" s="223" t="s">
        <v>2624</v>
      </c>
      <c r="AM986" s="223" t="s">
        <v>2624</v>
      </c>
      <c r="AN986" s="223" t="s">
        <v>2624</v>
      </c>
      <c r="AO986" s="223" t="s">
        <v>2624</v>
      </c>
      <c r="AP986" s="223" t="s">
        <v>2624</v>
      </c>
      <c r="AQ986" s="223" t="s">
        <v>2624</v>
      </c>
      <c r="AR986" s="223" t="s">
        <v>2624</v>
      </c>
      <c r="AS986" s="223" t="s">
        <v>2624</v>
      </c>
      <c r="AT986" s="223" t="s">
        <v>2624</v>
      </c>
      <c r="AU986" s="223" t="s">
        <v>2624</v>
      </c>
    </row>
    <row r="987" spans="2:47" ht="31.5" hidden="1">
      <c r="B987" s="215" t="s">
        <v>5669</v>
      </c>
      <c r="C987" s="216" t="s">
        <v>5670</v>
      </c>
      <c r="D987" s="216" t="s">
        <v>2783</v>
      </c>
      <c r="E987" s="216" t="s">
        <v>2784</v>
      </c>
      <c r="F987" s="216" t="s">
        <v>3348</v>
      </c>
      <c r="G987" s="216" t="s">
        <v>5671</v>
      </c>
      <c r="H987" s="216" t="s">
        <v>2619</v>
      </c>
      <c r="I987" s="216" t="s">
        <v>2623</v>
      </c>
      <c r="J987" s="219">
        <v>2455265.2000000002</v>
      </c>
      <c r="K987" s="219">
        <v>2645131.2999999998</v>
      </c>
      <c r="L987" s="219">
        <v>2845896.3</v>
      </c>
      <c r="M987" s="219">
        <v>3036991.5</v>
      </c>
      <c r="N987" s="219">
        <v>3196417.6</v>
      </c>
      <c r="O987" s="219">
        <v>3405427.2</v>
      </c>
      <c r="P987" s="219">
        <v>3701883.4</v>
      </c>
      <c r="Q987" s="219">
        <v>4044749.2</v>
      </c>
      <c r="R987" s="219">
        <v>4485189</v>
      </c>
      <c r="S987" s="217">
        <v>4956133.8</v>
      </c>
      <c r="T987" s="218">
        <v>5426966.5999999996</v>
      </c>
      <c r="U987" s="218">
        <v>5969663.2000000002</v>
      </c>
      <c r="V987" s="218">
        <v>6512902.5999999996</v>
      </c>
      <c r="W987" s="218">
        <v>7086038</v>
      </c>
      <c r="X987" s="218">
        <v>7723781.4000000004</v>
      </c>
      <c r="Y987" s="219" t="s">
        <v>2624</v>
      </c>
      <c r="Z987" s="219" t="s">
        <v>2624</v>
      </c>
      <c r="AA987" s="219" t="s">
        <v>2624</v>
      </c>
      <c r="AB987" s="219" t="s">
        <v>2624</v>
      </c>
      <c r="AC987" s="219" t="s">
        <v>2624</v>
      </c>
      <c r="AD987" s="219" t="s">
        <v>2624</v>
      </c>
      <c r="AE987" s="219" t="s">
        <v>2624</v>
      </c>
      <c r="AF987" s="219" t="s">
        <v>2624</v>
      </c>
      <c r="AG987" s="219" t="s">
        <v>2624</v>
      </c>
      <c r="AH987" s="219" t="s">
        <v>2624</v>
      </c>
      <c r="AI987" s="219" t="s">
        <v>2624</v>
      </c>
      <c r="AJ987" s="219" t="s">
        <v>2624</v>
      </c>
      <c r="AK987" s="219" t="s">
        <v>2624</v>
      </c>
      <c r="AL987" s="219" t="s">
        <v>2624</v>
      </c>
      <c r="AM987" s="219" t="s">
        <v>2624</v>
      </c>
      <c r="AN987" s="219" t="s">
        <v>2624</v>
      </c>
      <c r="AO987" s="219" t="s">
        <v>2624</v>
      </c>
      <c r="AP987" s="219" t="s">
        <v>2624</v>
      </c>
      <c r="AQ987" s="219" t="s">
        <v>2624</v>
      </c>
      <c r="AR987" s="219" t="s">
        <v>2624</v>
      </c>
      <c r="AS987" s="219" t="s">
        <v>2624</v>
      </c>
      <c r="AT987" s="219" t="s">
        <v>2624</v>
      </c>
      <c r="AU987" s="219" t="s">
        <v>2624</v>
      </c>
    </row>
    <row r="988" spans="2:47" ht="63" hidden="1">
      <c r="B988" s="220" t="s">
        <v>5672</v>
      </c>
      <c r="C988" s="221" t="s">
        <v>5673</v>
      </c>
      <c r="D988" s="221" t="s">
        <v>2834</v>
      </c>
      <c r="E988" s="221" t="s">
        <v>2784</v>
      </c>
      <c r="F988" s="221" t="s">
        <v>4568</v>
      </c>
      <c r="G988" s="221" t="s">
        <v>5671</v>
      </c>
      <c r="H988" s="221" t="s">
        <v>3310</v>
      </c>
      <c r="I988" s="221" t="s">
        <v>2623</v>
      </c>
      <c r="J988" s="223">
        <v>2326.6039988628827</v>
      </c>
      <c r="K988" s="223">
        <v>2406.4149381368265</v>
      </c>
      <c r="L988" s="223">
        <v>2428.2391638225254</v>
      </c>
      <c r="M988" s="223">
        <v>2513.0256516342574</v>
      </c>
      <c r="N988" s="223">
        <v>2983.4026507373528</v>
      </c>
      <c r="O988" s="223">
        <v>3045.7268580627856</v>
      </c>
      <c r="P988" s="223">
        <v>3197.3427189497324</v>
      </c>
      <c r="Q988" s="223">
        <v>3717.6003676470591</v>
      </c>
      <c r="R988" s="223">
        <v>3779.866003708074</v>
      </c>
      <c r="S988" s="222">
        <v>3887.1637999999998</v>
      </c>
      <c r="T988" s="218">
        <v>4466.6391442592585</v>
      </c>
      <c r="U988" s="218">
        <v>5102.2762532500001</v>
      </c>
      <c r="V988" s="218">
        <v>5815.0915794518105</v>
      </c>
      <c r="W988" s="218">
        <v>6304.3042660647679</v>
      </c>
      <c r="X988" s="218">
        <v>6763.3812737407279</v>
      </c>
      <c r="Y988" s="223" t="s">
        <v>2624</v>
      </c>
      <c r="Z988" s="223" t="s">
        <v>2624</v>
      </c>
      <c r="AA988" s="223" t="s">
        <v>2624</v>
      </c>
      <c r="AB988" s="223" t="s">
        <v>2624</v>
      </c>
      <c r="AC988" s="223" t="s">
        <v>2624</v>
      </c>
      <c r="AD988" s="223" t="s">
        <v>2624</v>
      </c>
      <c r="AE988" s="223" t="s">
        <v>2624</v>
      </c>
      <c r="AF988" s="223" t="s">
        <v>2624</v>
      </c>
      <c r="AG988" s="223" t="s">
        <v>2624</v>
      </c>
      <c r="AH988" s="223" t="s">
        <v>2624</v>
      </c>
      <c r="AI988" s="223" t="s">
        <v>2624</v>
      </c>
      <c r="AJ988" s="223" t="s">
        <v>2624</v>
      </c>
      <c r="AK988" s="223" t="s">
        <v>2624</v>
      </c>
      <c r="AL988" s="223" t="s">
        <v>2624</v>
      </c>
      <c r="AM988" s="223" t="s">
        <v>2624</v>
      </c>
      <c r="AN988" s="223" t="s">
        <v>2624</v>
      </c>
      <c r="AO988" s="223" t="s">
        <v>2624</v>
      </c>
      <c r="AP988" s="223" t="s">
        <v>2624</v>
      </c>
      <c r="AQ988" s="223" t="s">
        <v>2624</v>
      </c>
      <c r="AR988" s="223" t="s">
        <v>2624</v>
      </c>
      <c r="AS988" s="223" t="s">
        <v>2624</v>
      </c>
      <c r="AT988" s="223" t="s">
        <v>2624</v>
      </c>
      <c r="AU988" s="223" t="s">
        <v>2624</v>
      </c>
    </row>
    <row r="989" spans="2:47" ht="21" hidden="1">
      <c r="B989" s="215" t="s">
        <v>5674</v>
      </c>
      <c r="C989" s="216" t="s">
        <v>5675</v>
      </c>
      <c r="D989" s="216" t="s">
        <v>2783</v>
      </c>
      <c r="E989" s="216" t="s">
        <v>2784</v>
      </c>
      <c r="F989" s="216" t="s">
        <v>3348</v>
      </c>
      <c r="G989" s="216" t="s">
        <v>5676</v>
      </c>
      <c r="H989" s="216" t="s">
        <v>2619</v>
      </c>
      <c r="I989" s="216" t="s">
        <v>2623</v>
      </c>
      <c r="J989" s="219">
        <v>1920795</v>
      </c>
      <c r="K989" s="219">
        <v>2077234</v>
      </c>
      <c r="L989" s="219">
        <v>2247375</v>
      </c>
      <c r="M989" s="219">
        <v>2407459.1</v>
      </c>
      <c r="N989" s="219">
        <v>2530353.6</v>
      </c>
      <c r="O989" s="219">
        <v>2700362.4</v>
      </c>
      <c r="P989" s="219">
        <v>2913609.6</v>
      </c>
      <c r="Q989" s="219">
        <v>3199835.7</v>
      </c>
      <c r="R989" s="219">
        <v>3613687.6</v>
      </c>
      <c r="S989" s="217">
        <v>3722098</v>
      </c>
      <c r="T989" s="218">
        <v>3982645</v>
      </c>
      <c r="U989" s="218">
        <v>4337101</v>
      </c>
      <c r="V989" s="218">
        <v>4649372</v>
      </c>
      <c r="W989" s="218">
        <v>4965529</v>
      </c>
      <c r="X989" s="218">
        <v>5323047</v>
      </c>
      <c r="Y989" s="219" t="s">
        <v>2624</v>
      </c>
      <c r="Z989" s="219" t="s">
        <v>2624</v>
      </c>
      <c r="AA989" s="219" t="s">
        <v>2624</v>
      </c>
      <c r="AB989" s="219" t="s">
        <v>2624</v>
      </c>
      <c r="AC989" s="219" t="s">
        <v>2624</v>
      </c>
      <c r="AD989" s="219" t="s">
        <v>2624</v>
      </c>
      <c r="AE989" s="219" t="s">
        <v>2624</v>
      </c>
      <c r="AF989" s="219" t="s">
        <v>2624</v>
      </c>
      <c r="AG989" s="219" t="s">
        <v>2624</v>
      </c>
      <c r="AH989" s="219" t="s">
        <v>2624</v>
      </c>
      <c r="AI989" s="219" t="s">
        <v>2624</v>
      </c>
      <c r="AJ989" s="219" t="s">
        <v>2624</v>
      </c>
      <c r="AK989" s="219" t="s">
        <v>2624</v>
      </c>
      <c r="AL989" s="219" t="s">
        <v>2624</v>
      </c>
      <c r="AM989" s="219" t="s">
        <v>2624</v>
      </c>
      <c r="AN989" s="219" t="s">
        <v>2624</v>
      </c>
      <c r="AO989" s="219" t="s">
        <v>2624</v>
      </c>
      <c r="AP989" s="219" t="s">
        <v>2624</v>
      </c>
      <c r="AQ989" s="219" t="s">
        <v>2624</v>
      </c>
      <c r="AR989" s="219" t="s">
        <v>2624</v>
      </c>
      <c r="AS989" s="219" t="s">
        <v>2624</v>
      </c>
      <c r="AT989" s="219" t="s">
        <v>2624</v>
      </c>
      <c r="AU989" s="219" t="s">
        <v>2624</v>
      </c>
    </row>
    <row r="990" spans="2:47" ht="63" hidden="1">
      <c r="B990" s="220" t="s">
        <v>5677</v>
      </c>
      <c r="C990" s="221" t="s">
        <v>5678</v>
      </c>
      <c r="D990" s="221" t="s">
        <v>2834</v>
      </c>
      <c r="E990" s="221" t="s">
        <v>2784</v>
      </c>
      <c r="F990" s="221" t="s">
        <v>4568</v>
      </c>
      <c r="G990" s="221" t="s">
        <v>5676</v>
      </c>
      <c r="H990" s="221" t="s">
        <v>3310</v>
      </c>
      <c r="I990" s="221" t="s">
        <v>2623</v>
      </c>
      <c r="J990" s="223">
        <v>1820.1411920780822</v>
      </c>
      <c r="K990" s="223">
        <v>1889.7689228529839</v>
      </c>
      <c r="L990" s="223">
        <v>1917.5554607508532</v>
      </c>
      <c r="M990" s="223">
        <v>1992.1051717004552</v>
      </c>
      <c r="N990" s="223">
        <v>2361.7263393690496</v>
      </c>
      <c r="O990" s="223">
        <v>2415.1349610947145</v>
      </c>
      <c r="P990" s="223">
        <v>2516.5050958714805</v>
      </c>
      <c r="Q990" s="223">
        <v>2941.0254595588235</v>
      </c>
      <c r="R990" s="223">
        <v>3045.4134501938315</v>
      </c>
      <c r="S990" s="222">
        <v>2919.2927278431375</v>
      </c>
      <c r="T990" s="218">
        <v>3277.89720490535</v>
      </c>
      <c r="U990" s="218">
        <v>3706.9235198396927</v>
      </c>
      <c r="V990" s="218">
        <v>4151.2247817176221</v>
      </c>
      <c r="W990" s="218">
        <v>4417.7304580955079</v>
      </c>
      <c r="X990" s="218">
        <v>4661.1621063153279</v>
      </c>
      <c r="Y990" s="223" t="s">
        <v>2624</v>
      </c>
      <c r="Z990" s="223" t="s">
        <v>2624</v>
      </c>
      <c r="AA990" s="223" t="s">
        <v>2624</v>
      </c>
      <c r="AB990" s="223" t="s">
        <v>2624</v>
      </c>
      <c r="AC990" s="223" t="s">
        <v>2624</v>
      </c>
      <c r="AD990" s="223" t="s">
        <v>2624</v>
      </c>
      <c r="AE990" s="223" t="s">
        <v>2624</v>
      </c>
      <c r="AF990" s="223" t="s">
        <v>2624</v>
      </c>
      <c r="AG990" s="223" t="s">
        <v>2624</v>
      </c>
      <c r="AH990" s="223" t="s">
        <v>2624</v>
      </c>
      <c r="AI990" s="223" t="s">
        <v>2624</v>
      </c>
      <c r="AJ990" s="223" t="s">
        <v>2624</v>
      </c>
      <c r="AK990" s="223" t="s">
        <v>2624</v>
      </c>
      <c r="AL990" s="223" t="s">
        <v>2624</v>
      </c>
      <c r="AM990" s="223" t="s">
        <v>2624</v>
      </c>
      <c r="AN990" s="223" t="s">
        <v>2624</v>
      </c>
      <c r="AO990" s="223" t="s">
        <v>2624</v>
      </c>
      <c r="AP990" s="223" t="s">
        <v>2624</v>
      </c>
      <c r="AQ990" s="223" t="s">
        <v>2624</v>
      </c>
      <c r="AR990" s="223" t="s">
        <v>2624</v>
      </c>
      <c r="AS990" s="223" t="s">
        <v>2624</v>
      </c>
      <c r="AT990" s="223" t="s">
        <v>2624</v>
      </c>
      <c r="AU990" s="223" t="s">
        <v>2624</v>
      </c>
    </row>
    <row r="991" spans="2:47" ht="31.5" hidden="1">
      <c r="B991" s="215" t="s">
        <v>5679</v>
      </c>
      <c r="C991" s="216" t="s">
        <v>5680</v>
      </c>
      <c r="D991" s="216" t="s">
        <v>2783</v>
      </c>
      <c r="E991" s="216" t="s">
        <v>2784</v>
      </c>
      <c r="F991" s="216" t="s">
        <v>2895</v>
      </c>
      <c r="G991" s="216" t="s">
        <v>5681</v>
      </c>
      <c r="H991" s="216" t="s">
        <v>2619</v>
      </c>
      <c r="I991" s="216" t="s">
        <v>2623</v>
      </c>
      <c r="J991" s="219">
        <v>1405151.6</v>
      </c>
      <c r="K991" s="219">
        <v>1491411.4</v>
      </c>
      <c r="L991" s="219">
        <v>1538922.1</v>
      </c>
      <c r="M991" s="219">
        <v>1611928</v>
      </c>
      <c r="N991" s="219">
        <v>1680491.2</v>
      </c>
      <c r="O991" s="219">
        <v>1834510.6</v>
      </c>
      <c r="P991" s="219">
        <v>1960686.8</v>
      </c>
      <c r="Q991" s="219">
        <v>2002006.8</v>
      </c>
      <c r="R991" s="219">
        <v>2241351</v>
      </c>
      <c r="S991" s="217">
        <v>2377208</v>
      </c>
      <c r="T991" s="218">
        <v>2557062</v>
      </c>
      <c r="U991" s="218">
        <v>2804599</v>
      </c>
      <c r="V991" s="218">
        <v>3017257</v>
      </c>
      <c r="W991" s="218">
        <v>3237120</v>
      </c>
      <c r="X991" s="218">
        <v>3484020</v>
      </c>
      <c r="Y991" s="219" t="s">
        <v>2624</v>
      </c>
      <c r="Z991" s="219" t="s">
        <v>2624</v>
      </c>
      <c r="AA991" s="219" t="s">
        <v>2624</v>
      </c>
      <c r="AB991" s="219" t="s">
        <v>2624</v>
      </c>
      <c r="AC991" s="219" t="s">
        <v>2624</v>
      </c>
      <c r="AD991" s="219" t="s">
        <v>2624</v>
      </c>
      <c r="AE991" s="219" t="s">
        <v>2624</v>
      </c>
      <c r="AF991" s="219" t="s">
        <v>2624</v>
      </c>
      <c r="AG991" s="219" t="s">
        <v>2624</v>
      </c>
      <c r="AH991" s="219" t="s">
        <v>2624</v>
      </c>
      <c r="AI991" s="219" t="s">
        <v>2624</v>
      </c>
      <c r="AJ991" s="219" t="s">
        <v>2624</v>
      </c>
      <c r="AK991" s="219" t="s">
        <v>2624</v>
      </c>
      <c r="AL991" s="219" t="s">
        <v>2624</v>
      </c>
      <c r="AM991" s="219" t="s">
        <v>2624</v>
      </c>
      <c r="AN991" s="219" t="s">
        <v>2624</v>
      </c>
      <c r="AO991" s="219" t="s">
        <v>2624</v>
      </c>
      <c r="AP991" s="219" t="s">
        <v>2624</v>
      </c>
      <c r="AQ991" s="219" t="s">
        <v>2624</v>
      </c>
      <c r="AR991" s="219" t="s">
        <v>2624</v>
      </c>
      <c r="AS991" s="219" t="s">
        <v>2624</v>
      </c>
      <c r="AT991" s="219" t="s">
        <v>2624</v>
      </c>
      <c r="AU991" s="219" t="s">
        <v>2624</v>
      </c>
    </row>
    <row r="992" spans="2:47" ht="73.5" hidden="1">
      <c r="B992" s="220" t="s">
        <v>5682</v>
      </c>
      <c r="C992" s="221" t="s">
        <v>5683</v>
      </c>
      <c r="D992" s="221" t="s">
        <v>2834</v>
      </c>
      <c r="E992" s="221" t="s">
        <v>2784</v>
      </c>
      <c r="F992" s="221" t="s">
        <v>5684</v>
      </c>
      <c r="G992" s="221" t="s">
        <v>5681</v>
      </c>
      <c r="H992" s="221" t="s">
        <v>3310</v>
      </c>
      <c r="I992" s="221" t="s">
        <v>2623</v>
      </c>
      <c r="J992" s="223">
        <v>1331.5186202975458</v>
      </c>
      <c r="K992" s="223">
        <v>1356.8153202328965</v>
      </c>
      <c r="L992" s="223">
        <v>1313.0734641638226</v>
      </c>
      <c r="M992" s="223">
        <v>1333.8254033926355</v>
      </c>
      <c r="N992" s="223">
        <v>1568.5002800074669</v>
      </c>
      <c r="O992" s="223">
        <v>1640.7392898667383</v>
      </c>
      <c r="P992" s="223">
        <v>1693.4589739160479</v>
      </c>
      <c r="Q992" s="223">
        <v>1840.079779411765</v>
      </c>
      <c r="R992" s="223">
        <v>1888.8850497218946</v>
      </c>
      <c r="S992" s="222">
        <v>1864.4771450980395</v>
      </c>
      <c r="T992" s="218">
        <v>2104.5776492839509</v>
      </c>
      <c r="U992" s="218">
        <v>2397.0927466892654</v>
      </c>
      <c r="V992" s="218">
        <v>2693.9795719996841</v>
      </c>
      <c r="W992" s="218">
        <v>2879.9996766522245</v>
      </c>
      <c r="X992" s="218">
        <v>3050.8051887705337</v>
      </c>
      <c r="Y992" s="223" t="s">
        <v>2624</v>
      </c>
      <c r="Z992" s="223" t="s">
        <v>2624</v>
      </c>
      <c r="AA992" s="223" t="s">
        <v>2624</v>
      </c>
      <c r="AB992" s="223" t="s">
        <v>2624</v>
      </c>
      <c r="AC992" s="223" t="s">
        <v>2624</v>
      </c>
      <c r="AD992" s="223" t="s">
        <v>2624</v>
      </c>
      <c r="AE992" s="223" t="s">
        <v>2624</v>
      </c>
      <c r="AF992" s="223" t="s">
        <v>2624</v>
      </c>
      <c r="AG992" s="223" t="s">
        <v>2624</v>
      </c>
      <c r="AH992" s="223" t="s">
        <v>2624</v>
      </c>
      <c r="AI992" s="223" t="s">
        <v>2624</v>
      </c>
      <c r="AJ992" s="223" t="s">
        <v>2624</v>
      </c>
      <c r="AK992" s="223" t="s">
        <v>2624</v>
      </c>
      <c r="AL992" s="223" t="s">
        <v>2624</v>
      </c>
      <c r="AM992" s="223" t="s">
        <v>2624</v>
      </c>
      <c r="AN992" s="223" t="s">
        <v>2624</v>
      </c>
      <c r="AO992" s="223" t="s">
        <v>2624</v>
      </c>
      <c r="AP992" s="223" t="s">
        <v>2624</v>
      </c>
      <c r="AQ992" s="223" t="s">
        <v>2624</v>
      </c>
      <c r="AR992" s="223" t="s">
        <v>2624</v>
      </c>
      <c r="AS992" s="223" t="s">
        <v>2624</v>
      </c>
      <c r="AT992" s="223" t="s">
        <v>2624</v>
      </c>
      <c r="AU992" s="223" t="s">
        <v>2624</v>
      </c>
    </row>
    <row r="993" spans="2:47" ht="31.5" hidden="1">
      <c r="B993" s="215" t="s">
        <v>5685</v>
      </c>
      <c r="C993" s="216" t="s">
        <v>5686</v>
      </c>
      <c r="D993" s="216" t="s">
        <v>2619</v>
      </c>
      <c r="E993" s="216" t="s">
        <v>2619</v>
      </c>
      <c r="F993" s="216" t="s">
        <v>2895</v>
      </c>
      <c r="G993" s="216" t="s">
        <v>5687</v>
      </c>
      <c r="H993" s="216" t="s">
        <v>2619</v>
      </c>
      <c r="I993" s="216" t="s">
        <v>2623</v>
      </c>
      <c r="J993" s="219">
        <v>0.79300000000000004</v>
      </c>
      <c r="K993" s="219">
        <v>0.83299999999999996</v>
      </c>
      <c r="L993" s="219">
        <v>0.51900000000000002</v>
      </c>
      <c r="M993" s="219">
        <v>0.42299999999999999</v>
      </c>
      <c r="N993" s="219">
        <v>0.77700000000000002</v>
      </c>
      <c r="O993" s="219">
        <v>1.1120000000000001</v>
      </c>
      <c r="P993" s="219">
        <v>1.409</v>
      </c>
      <c r="Q993" s="219">
        <v>0.58399999999999996</v>
      </c>
      <c r="R993" s="219">
        <v>0.51900000000000002</v>
      </c>
      <c r="S993" s="217">
        <v>0.9</v>
      </c>
      <c r="T993" s="218">
        <v>1.3</v>
      </c>
      <c r="U993" s="218">
        <v>1.1000000000000001</v>
      </c>
      <c r="V993" s="218">
        <v>0.2</v>
      </c>
      <c r="W993" s="218">
        <v>0.3</v>
      </c>
      <c r="X993" s="218">
        <v>0.3</v>
      </c>
      <c r="Y993" s="218">
        <v>0.3</v>
      </c>
      <c r="Z993" s="218">
        <v>0.4</v>
      </c>
      <c r="AA993" s="218">
        <v>0.4</v>
      </c>
      <c r="AB993" s="218">
        <v>0.4</v>
      </c>
      <c r="AC993" s="218">
        <v>0.5</v>
      </c>
      <c r="AD993" s="218">
        <v>0.5</v>
      </c>
      <c r="AE993" s="218">
        <v>0.5</v>
      </c>
      <c r="AF993" s="218">
        <v>0.6</v>
      </c>
      <c r="AG993" s="218">
        <v>0.6</v>
      </c>
      <c r="AH993" s="218">
        <v>0.7</v>
      </c>
      <c r="AI993" s="218">
        <v>0.7</v>
      </c>
      <c r="AJ993" s="218">
        <v>0.7</v>
      </c>
      <c r="AK993" s="218">
        <v>0.8</v>
      </c>
      <c r="AL993" s="218">
        <v>0.8</v>
      </c>
      <c r="AM993" s="218">
        <v>0.8</v>
      </c>
      <c r="AN993" s="218">
        <v>0.9</v>
      </c>
      <c r="AO993" s="218">
        <v>0.9</v>
      </c>
      <c r="AP993" s="218">
        <v>0.9</v>
      </c>
      <c r="AQ993" s="218">
        <v>1</v>
      </c>
      <c r="AR993" s="218">
        <v>1</v>
      </c>
      <c r="AS993" s="218">
        <v>1</v>
      </c>
      <c r="AT993" s="218">
        <v>1.1000000000000001</v>
      </c>
      <c r="AU993" s="218">
        <v>1.1000000000000001</v>
      </c>
    </row>
    <row r="994" spans="2:47" ht="31.5" hidden="1">
      <c r="B994" s="220" t="s">
        <v>5688</v>
      </c>
      <c r="C994" s="221" t="s">
        <v>5689</v>
      </c>
      <c r="D994" s="221" t="s">
        <v>2619</v>
      </c>
      <c r="E994" s="221" t="s">
        <v>2619</v>
      </c>
      <c r="F994" s="221" t="s">
        <v>2895</v>
      </c>
      <c r="G994" s="221" t="s">
        <v>5690</v>
      </c>
      <c r="H994" s="221" t="s">
        <v>2619</v>
      </c>
      <c r="I994" s="221" t="s">
        <v>2623</v>
      </c>
      <c r="J994" s="223">
        <v>-1.4990000000000001</v>
      </c>
      <c r="K994" s="223">
        <v>5.8999999999999997E-2</v>
      </c>
      <c r="L994" s="223">
        <v>0.14899999999999999</v>
      </c>
      <c r="M994" s="223">
        <v>-5.7000000000000002E-2</v>
      </c>
      <c r="N994" s="223">
        <v>0.36799999999999999</v>
      </c>
      <c r="O994" s="223">
        <v>0.25900000000000001</v>
      </c>
      <c r="P994" s="223">
        <v>0.112</v>
      </c>
      <c r="Q994" s="223">
        <v>-0.51200000000000001</v>
      </c>
      <c r="R994" s="223">
        <v>-0.152</v>
      </c>
      <c r="S994" s="222">
        <v>0.3</v>
      </c>
      <c r="T994" s="218">
        <v>-0.3</v>
      </c>
      <c r="U994" s="218">
        <v>-0.1</v>
      </c>
      <c r="V994" s="218">
        <v>0</v>
      </c>
      <c r="W994" s="218">
        <v>0</v>
      </c>
      <c r="X994" s="218">
        <v>-0.2</v>
      </c>
      <c r="Y994" s="218">
        <v>0</v>
      </c>
      <c r="Z994" s="218">
        <v>0.1</v>
      </c>
      <c r="AA994" s="218">
        <v>0.1</v>
      </c>
      <c r="AB994" s="218">
        <v>0.1</v>
      </c>
      <c r="AC994" s="218">
        <v>0.1</v>
      </c>
      <c r="AD994" s="218">
        <v>0.1</v>
      </c>
      <c r="AE994" s="218">
        <v>0.1</v>
      </c>
      <c r="AF994" s="218">
        <v>0.1</v>
      </c>
      <c r="AG994" s="218">
        <v>0.1</v>
      </c>
      <c r="AH994" s="218">
        <v>0.1</v>
      </c>
      <c r="AI994" s="218">
        <v>0.1</v>
      </c>
      <c r="AJ994" s="218">
        <v>0.1</v>
      </c>
      <c r="AK994" s="218">
        <v>0.1</v>
      </c>
      <c r="AL994" s="218">
        <v>0.1</v>
      </c>
      <c r="AM994" s="218">
        <v>0.1</v>
      </c>
      <c r="AN994" s="218">
        <v>0.1</v>
      </c>
      <c r="AO994" s="218">
        <v>0.1</v>
      </c>
      <c r="AP994" s="218">
        <v>0.1</v>
      </c>
      <c r="AQ994" s="218">
        <v>0.1</v>
      </c>
      <c r="AR994" s="218">
        <v>0.1</v>
      </c>
      <c r="AS994" s="218">
        <v>0.1</v>
      </c>
      <c r="AT994" s="218">
        <v>0.1</v>
      </c>
      <c r="AU994" s="218">
        <v>0.1</v>
      </c>
    </row>
    <row r="995" spans="2:47" ht="31.5" hidden="1">
      <c r="B995" s="215" t="s">
        <v>5691</v>
      </c>
      <c r="C995" s="216" t="s">
        <v>5692</v>
      </c>
      <c r="D995" s="216" t="s">
        <v>2619</v>
      </c>
      <c r="E995" s="216" t="s">
        <v>2619</v>
      </c>
      <c r="F995" s="216" t="s">
        <v>5693</v>
      </c>
      <c r="G995" s="216" t="s">
        <v>5694</v>
      </c>
      <c r="H995" s="216" t="s">
        <v>2619</v>
      </c>
      <c r="I995" s="216" t="s">
        <v>2623</v>
      </c>
      <c r="J995" s="219">
        <v>2011.34</v>
      </c>
      <c r="K995" s="219">
        <v>1915.59</v>
      </c>
      <c r="L995" s="219">
        <v>1961.31</v>
      </c>
      <c r="M995" s="219">
        <v>2026.46</v>
      </c>
      <c r="N995" s="219">
        <v>2467.4899999999998</v>
      </c>
      <c r="O995" s="219">
        <v>2041.04</v>
      </c>
      <c r="P995" s="219">
        <v>2197.67</v>
      </c>
      <c r="Q995" s="219">
        <v>2873.47</v>
      </c>
      <c r="R995" s="219">
        <v>2977.65</v>
      </c>
      <c r="S995" s="219" t="s">
        <v>2624</v>
      </c>
      <c r="T995" s="219" t="s">
        <v>2624</v>
      </c>
      <c r="U995" s="219" t="s">
        <v>2624</v>
      </c>
      <c r="V995" s="219" t="s">
        <v>2624</v>
      </c>
      <c r="W995" s="219" t="s">
        <v>2624</v>
      </c>
      <c r="X995" s="219" t="s">
        <v>2624</v>
      </c>
      <c r="Y995" s="219" t="s">
        <v>2624</v>
      </c>
      <c r="Z995" s="219" t="s">
        <v>2624</v>
      </c>
      <c r="AA995" s="219" t="s">
        <v>2624</v>
      </c>
      <c r="AB995" s="219" t="s">
        <v>2624</v>
      </c>
      <c r="AC995" s="219" t="s">
        <v>2624</v>
      </c>
      <c r="AD995" s="219" t="s">
        <v>2624</v>
      </c>
      <c r="AE995" s="219" t="s">
        <v>2624</v>
      </c>
      <c r="AF995" s="219" t="s">
        <v>2624</v>
      </c>
      <c r="AG995" s="219" t="s">
        <v>2624</v>
      </c>
      <c r="AH995" s="219" t="s">
        <v>2624</v>
      </c>
      <c r="AI995" s="219" t="s">
        <v>2624</v>
      </c>
      <c r="AJ995" s="219" t="s">
        <v>2624</v>
      </c>
      <c r="AK995" s="219" t="s">
        <v>2624</v>
      </c>
      <c r="AL995" s="219" t="s">
        <v>2624</v>
      </c>
      <c r="AM995" s="219" t="s">
        <v>2624</v>
      </c>
      <c r="AN995" s="219" t="s">
        <v>2624</v>
      </c>
      <c r="AO995" s="219" t="s">
        <v>2624</v>
      </c>
      <c r="AP995" s="219" t="s">
        <v>2624</v>
      </c>
      <c r="AQ995" s="219" t="s">
        <v>2624</v>
      </c>
      <c r="AR995" s="219" t="s">
        <v>2624</v>
      </c>
      <c r="AS995" s="219" t="s">
        <v>2624</v>
      </c>
      <c r="AT995" s="219" t="s">
        <v>2624</v>
      </c>
      <c r="AU995" s="219" t="s">
        <v>2624</v>
      </c>
    </row>
    <row r="996" spans="2:47" ht="63" hidden="1">
      <c r="B996" s="220" t="s">
        <v>5695</v>
      </c>
      <c r="C996" s="221" t="s">
        <v>5696</v>
      </c>
      <c r="D996" s="221" t="s">
        <v>2619</v>
      </c>
      <c r="E996" s="221" t="s">
        <v>2619</v>
      </c>
      <c r="F996" s="221" t="s">
        <v>2769</v>
      </c>
      <c r="G996" s="221" t="s">
        <v>5697</v>
      </c>
      <c r="H996" s="221" t="s">
        <v>2619</v>
      </c>
      <c r="I996" s="221" t="s">
        <v>2623</v>
      </c>
      <c r="J996" s="222">
        <v>4</v>
      </c>
      <c r="K996" s="222">
        <v>4</v>
      </c>
      <c r="L996" s="222">
        <v>4</v>
      </c>
      <c r="M996" s="222">
        <v>4</v>
      </c>
      <c r="N996" s="222">
        <v>4</v>
      </c>
      <c r="O996" s="222">
        <v>4</v>
      </c>
      <c r="P996" s="222">
        <v>4</v>
      </c>
      <c r="Q996" s="222">
        <v>4</v>
      </c>
      <c r="R996" s="222">
        <v>4.2</v>
      </c>
      <c r="S996" s="222">
        <v>4.4000000000000004</v>
      </c>
      <c r="T996" s="218">
        <v>4.5999999999999996</v>
      </c>
      <c r="U996" s="218">
        <v>4.8</v>
      </c>
      <c r="V996" s="218">
        <v>5</v>
      </c>
      <c r="W996" s="218">
        <v>5</v>
      </c>
      <c r="X996" s="218">
        <v>5</v>
      </c>
      <c r="Y996" s="223" t="s">
        <v>2624</v>
      </c>
      <c r="Z996" s="223" t="s">
        <v>2624</v>
      </c>
      <c r="AA996" s="223" t="s">
        <v>2624</v>
      </c>
      <c r="AB996" s="223" t="s">
        <v>2624</v>
      </c>
      <c r="AC996" s="223" t="s">
        <v>2624</v>
      </c>
      <c r="AD996" s="223" t="s">
        <v>2624</v>
      </c>
      <c r="AE996" s="223" t="s">
        <v>2624</v>
      </c>
      <c r="AF996" s="223" t="s">
        <v>2624</v>
      </c>
      <c r="AG996" s="223" t="s">
        <v>2624</v>
      </c>
      <c r="AH996" s="223" t="s">
        <v>2624</v>
      </c>
      <c r="AI996" s="223" t="s">
        <v>2624</v>
      </c>
      <c r="AJ996" s="223" t="s">
        <v>2624</v>
      </c>
      <c r="AK996" s="223" t="s">
        <v>2624</v>
      </c>
      <c r="AL996" s="223" t="s">
        <v>2624</v>
      </c>
      <c r="AM996" s="223" t="s">
        <v>2624</v>
      </c>
      <c r="AN996" s="223" t="s">
        <v>2624</v>
      </c>
      <c r="AO996" s="223" t="s">
        <v>2624</v>
      </c>
      <c r="AP996" s="223" t="s">
        <v>2624</v>
      </c>
      <c r="AQ996" s="223" t="s">
        <v>2624</v>
      </c>
      <c r="AR996" s="223" t="s">
        <v>2624</v>
      </c>
      <c r="AS996" s="223" t="s">
        <v>2624</v>
      </c>
      <c r="AT996" s="223" t="s">
        <v>2624</v>
      </c>
      <c r="AU996" s="223" t="s">
        <v>2624</v>
      </c>
    </row>
    <row r="997" spans="2:47" ht="52.5" hidden="1">
      <c r="B997" s="215" t="s">
        <v>5698</v>
      </c>
      <c r="C997" s="216" t="s">
        <v>5699</v>
      </c>
      <c r="D997" s="216" t="s">
        <v>2619</v>
      </c>
      <c r="E997" s="216" t="s">
        <v>2619</v>
      </c>
      <c r="F997" s="216" t="s">
        <v>2769</v>
      </c>
      <c r="G997" s="216" t="s">
        <v>5700</v>
      </c>
      <c r="H997" s="216" t="s">
        <v>2619</v>
      </c>
      <c r="I997" s="216" t="s">
        <v>2623</v>
      </c>
      <c r="J997" s="217">
        <v>7</v>
      </c>
      <c r="K997" s="217">
        <v>7</v>
      </c>
      <c r="L997" s="217">
        <v>7</v>
      </c>
      <c r="M997" s="217">
        <v>7.5</v>
      </c>
      <c r="N997" s="217">
        <v>7.5</v>
      </c>
      <c r="O997" s="217">
        <v>7.5</v>
      </c>
      <c r="P997" s="217">
        <v>7.5</v>
      </c>
      <c r="Q997" s="217">
        <v>7.5</v>
      </c>
      <c r="R997" s="217">
        <v>7.6</v>
      </c>
      <c r="S997" s="217">
        <v>7.6</v>
      </c>
      <c r="T997" s="218">
        <v>7.7</v>
      </c>
      <c r="U997" s="218">
        <v>7.8</v>
      </c>
      <c r="V997" s="218">
        <v>7.8</v>
      </c>
      <c r="W997" s="218">
        <v>7.8</v>
      </c>
      <c r="X997" s="218">
        <v>7.8</v>
      </c>
      <c r="Y997" s="219" t="s">
        <v>2624</v>
      </c>
      <c r="Z997" s="219" t="s">
        <v>2624</v>
      </c>
      <c r="AA997" s="219" t="s">
        <v>2624</v>
      </c>
      <c r="AB997" s="219" t="s">
        <v>2624</v>
      </c>
      <c r="AC997" s="219" t="s">
        <v>2624</v>
      </c>
      <c r="AD997" s="219" t="s">
        <v>2624</v>
      </c>
      <c r="AE997" s="219" t="s">
        <v>2624</v>
      </c>
      <c r="AF997" s="219" t="s">
        <v>2624</v>
      </c>
      <c r="AG997" s="219" t="s">
        <v>2624</v>
      </c>
      <c r="AH997" s="219" t="s">
        <v>2624</v>
      </c>
      <c r="AI997" s="219" t="s">
        <v>2624</v>
      </c>
      <c r="AJ997" s="219" t="s">
        <v>2624</v>
      </c>
      <c r="AK997" s="219" t="s">
        <v>2624</v>
      </c>
      <c r="AL997" s="219" t="s">
        <v>2624</v>
      </c>
      <c r="AM997" s="219" t="s">
        <v>2624</v>
      </c>
      <c r="AN997" s="219" t="s">
        <v>2624</v>
      </c>
      <c r="AO997" s="219" t="s">
        <v>2624</v>
      </c>
      <c r="AP997" s="219" t="s">
        <v>2624</v>
      </c>
      <c r="AQ997" s="219" t="s">
        <v>2624</v>
      </c>
      <c r="AR997" s="219" t="s">
        <v>2624</v>
      </c>
      <c r="AS997" s="219" t="s">
        <v>2624</v>
      </c>
      <c r="AT997" s="219" t="s">
        <v>2624</v>
      </c>
      <c r="AU997" s="219" t="s">
        <v>2624</v>
      </c>
    </row>
    <row r="998" spans="2:47" ht="63" hidden="1">
      <c r="B998" s="220" t="s">
        <v>5701</v>
      </c>
      <c r="C998" s="221" t="s">
        <v>5702</v>
      </c>
      <c r="D998" s="221" t="s">
        <v>2619</v>
      </c>
      <c r="E998" s="221" t="s">
        <v>2619</v>
      </c>
      <c r="F998" s="221" t="s">
        <v>2938</v>
      </c>
      <c r="G998" s="221" t="s">
        <v>5703</v>
      </c>
      <c r="H998" s="221" t="s">
        <v>2619</v>
      </c>
      <c r="I998" s="221" t="s">
        <v>2623</v>
      </c>
      <c r="J998" s="223">
        <v>7.0000000000000007E-2</v>
      </c>
      <c r="K998" s="223">
        <v>7.0000000000000007E-2</v>
      </c>
      <c r="L998" s="223">
        <v>7.0000000000000007E-2</v>
      </c>
      <c r="M998" s="223">
        <v>0.06</v>
      </c>
      <c r="N998" s="223">
        <v>7.0000000000000007E-2</v>
      </c>
      <c r="O998" s="223">
        <v>7.0000000000000007E-2</v>
      </c>
      <c r="P998" s="223">
        <v>7.0000000000000007E-2</v>
      </c>
      <c r="Q998" s="222">
        <v>7.1300000000000002E-2</v>
      </c>
      <c r="R998" s="222">
        <v>7.3300000000000004E-2</v>
      </c>
      <c r="S998" s="222">
        <v>7.51E-2</v>
      </c>
      <c r="T998" s="218">
        <v>7.6899999999999996E-2</v>
      </c>
      <c r="U998" s="218">
        <v>7.8799999999999995E-2</v>
      </c>
      <c r="V998" s="218">
        <v>8.0799999999999997E-2</v>
      </c>
      <c r="W998" s="218">
        <v>8.2900000000000001E-2</v>
      </c>
      <c r="X998" s="218">
        <v>8.5000000000000006E-2</v>
      </c>
      <c r="Y998" s="223" t="s">
        <v>2624</v>
      </c>
      <c r="Z998" s="223" t="s">
        <v>2624</v>
      </c>
      <c r="AA998" s="223" t="s">
        <v>2624</v>
      </c>
      <c r="AB998" s="223" t="s">
        <v>2624</v>
      </c>
      <c r="AC998" s="223" t="s">
        <v>2624</v>
      </c>
      <c r="AD998" s="223" t="s">
        <v>2624</v>
      </c>
      <c r="AE998" s="223" t="s">
        <v>2624</v>
      </c>
      <c r="AF998" s="223" t="s">
        <v>2624</v>
      </c>
      <c r="AG998" s="223" t="s">
        <v>2624</v>
      </c>
      <c r="AH998" s="223" t="s">
        <v>2624</v>
      </c>
      <c r="AI998" s="223" t="s">
        <v>2624</v>
      </c>
      <c r="AJ998" s="223" t="s">
        <v>2624</v>
      </c>
      <c r="AK998" s="223" t="s">
        <v>2624</v>
      </c>
      <c r="AL998" s="223" t="s">
        <v>2624</v>
      </c>
      <c r="AM998" s="223" t="s">
        <v>2624</v>
      </c>
      <c r="AN998" s="223" t="s">
        <v>2624</v>
      </c>
      <c r="AO998" s="223" t="s">
        <v>2624</v>
      </c>
      <c r="AP998" s="223" t="s">
        <v>2624</v>
      </c>
      <c r="AQ998" s="223" t="s">
        <v>2624</v>
      </c>
      <c r="AR998" s="223" t="s">
        <v>2624</v>
      </c>
      <c r="AS998" s="223" t="s">
        <v>2624</v>
      </c>
      <c r="AT998" s="223" t="s">
        <v>2624</v>
      </c>
      <c r="AU998" s="223" t="s">
        <v>2624</v>
      </c>
    </row>
    <row r="999" spans="2:47" ht="31.5" hidden="1">
      <c r="B999" s="215" t="s">
        <v>5704</v>
      </c>
      <c r="C999" s="216" t="s">
        <v>5705</v>
      </c>
      <c r="D999" s="216" t="s">
        <v>2619</v>
      </c>
      <c r="E999" s="216" t="s">
        <v>2619</v>
      </c>
      <c r="F999" s="216" t="s">
        <v>2636</v>
      </c>
      <c r="G999" s="216" t="s">
        <v>5706</v>
      </c>
      <c r="H999" s="216" t="s">
        <v>2619</v>
      </c>
      <c r="I999" s="216" t="s">
        <v>2623</v>
      </c>
      <c r="J999" s="219">
        <v>0.30499999999999999</v>
      </c>
      <c r="K999" s="219" t="s">
        <v>2624</v>
      </c>
      <c r="L999" s="219" t="s">
        <v>2624</v>
      </c>
      <c r="M999" s="219" t="s">
        <v>2624</v>
      </c>
      <c r="N999" s="219" t="s">
        <v>2624</v>
      </c>
      <c r="O999" s="219" t="s">
        <v>2624</v>
      </c>
      <c r="P999" s="219" t="s">
        <v>2624</v>
      </c>
      <c r="Q999" s="219" t="s">
        <v>2624</v>
      </c>
      <c r="R999" s="219" t="s">
        <v>2624</v>
      </c>
      <c r="S999" s="219" t="s">
        <v>2624</v>
      </c>
      <c r="T999" s="219" t="s">
        <v>2624</v>
      </c>
      <c r="U999" s="219" t="s">
        <v>2624</v>
      </c>
      <c r="V999" s="219" t="s">
        <v>2624</v>
      </c>
      <c r="W999" s="219" t="s">
        <v>2624</v>
      </c>
      <c r="X999" s="219" t="s">
        <v>2624</v>
      </c>
      <c r="Y999" s="219" t="s">
        <v>2624</v>
      </c>
      <c r="Z999" s="219" t="s">
        <v>2624</v>
      </c>
      <c r="AA999" s="219" t="s">
        <v>2624</v>
      </c>
      <c r="AB999" s="219" t="s">
        <v>2624</v>
      </c>
      <c r="AC999" s="219" t="s">
        <v>2624</v>
      </c>
      <c r="AD999" s="219" t="s">
        <v>2624</v>
      </c>
      <c r="AE999" s="219" t="s">
        <v>2624</v>
      </c>
      <c r="AF999" s="219" t="s">
        <v>2624</v>
      </c>
      <c r="AG999" s="219" t="s">
        <v>2624</v>
      </c>
      <c r="AH999" s="219" t="s">
        <v>2624</v>
      </c>
      <c r="AI999" s="219" t="s">
        <v>2624</v>
      </c>
      <c r="AJ999" s="219" t="s">
        <v>2624</v>
      </c>
      <c r="AK999" s="219" t="s">
        <v>2624</v>
      </c>
      <c r="AL999" s="219" t="s">
        <v>2624</v>
      </c>
      <c r="AM999" s="219" t="s">
        <v>2624</v>
      </c>
      <c r="AN999" s="219" t="s">
        <v>2624</v>
      </c>
      <c r="AO999" s="219" t="s">
        <v>2624</v>
      </c>
      <c r="AP999" s="219" t="s">
        <v>2624</v>
      </c>
      <c r="AQ999" s="219" t="s">
        <v>2624</v>
      </c>
      <c r="AR999" s="219" t="s">
        <v>2624</v>
      </c>
      <c r="AS999" s="219" t="s">
        <v>2624</v>
      </c>
      <c r="AT999" s="219" t="s">
        <v>2624</v>
      </c>
      <c r="AU999" s="219" t="s">
        <v>2624</v>
      </c>
    </row>
    <row r="1000" spans="2:47" ht="31.5" hidden="1">
      <c r="B1000" s="220" t="s">
        <v>5707</v>
      </c>
      <c r="C1000" s="221" t="s">
        <v>5708</v>
      </c>
      <c r="D1000" s="221" t="s">
        <v>2619</v>
      </c>
      <c r="E1000" s="221" t="s">
        <v>2619</v>
      </c>
      <c r="F1000" s="221" t="s">
        <v>2636</v>
      </c>
      <c r="G1000" s="221" t="s">
        <v>5709</v>
      </c>
      <c r="H1000" s="221" t="s">
        <v>2619</v>
      </c>
      <c r="I1000" s="221" t="s">
        <v>2623</v>
      </c>
      <c r="J1000" s="223">
        <v>1.0489999999999999</v>
      </c>
      <c r="K1000" s="223" t="s">
        <v>2624</v>
      </c>
      <c r="L1000" s="223" t="s">
        <v>2624</v>
      </c>
      <c r="M1000" s="223" t="s">
        <v>2624</v>
      </c>
      <c r="N1000" s="223" t="s">
        <v>2624</v>
      </c>
      <c r="O1000" s="223" t="s">
        <v>2624</v>
      </c>
      <c r="P1000" s="223" t="s">
        <v>2624</v>
      </c>
      <c r="Q1000" s="223" t="s">
        <v>2624</v>
      </c>
      <c r="R1000" s="223" t="s">
        <v>2624</v>
      </c>
      <c r="S1000" s="223" t="s">
        <v>2624</v>
      </c>
      <c r="T1000" s="223" t="s">
        <v>2624</v>
      </c>
      <c r="U1000" s="223" t="s">
        <v>2624</v>
      </c>
      <c r="V1000" s="223" t="s">
        <v>2624</v>
      </c>
      <c r="W1000" s="223" t="s">
        <v>2624</v>
      </c>
      <c r="X1000" s="223" t="s">
        <v>2624</v>
      </c>
      <c r="Y1000" s="223" t="s">
        <v>2624</v>
      </c>
      <c r="Z1000" s="223" t="s">
        <v>2624</v>
      </c>
      <c r="AA1000" s="223" t="s">
        <v>2624</v>
      </c>
      <c r="AB1000" s="223" t="s">
        <v>2624</v>
      </c>
      <c r="AC1000" s="223" t="s">
        <v>2624</v>
      </c>
      <c r="AD1000" s="223" t="s">
        <v>2624</v>
      </c>
      <c r="AE1000" s="223" t="s">
        <v>2624</v>
      </c>
      <c r="AF1000" s="223" t="s">
        <v>2624</v>
      </c>
      <c r="AG1000" s="223" t="s">
        <v>2624</v>
      </c>
      <c r="AH1000" s="223" t="s">
        <v>2624</v>
      </c>
      <c r="AI1000" s="223" t="s">
        <v>2624</v>
      </c>
      <c r="AJ1000" s="223" t="s">
        <v>2624</v>
      </c>
      <c r="AK1000" s="223" t="s">
        <v>2624</v>
      </c>
      <c r="AL1000" s="223" t="s">
        <v>2624</v>
      </c>
      <c r="AM1000" s="223" t="s">
        <v>2624</v>
      </c>
      <c r="AN1000" s="223" t="s">
        <v>2624</v>
      </c>
      <c r="AO1000" s="223" t="s">
        <v>2624</v>
      </c>
      <c r="AP1000" s="223" t="s">
        <v>2624</v>
      </c>
      <c r="AQ1000" s="223" t="s">
        <v>2624</v>
      </c>
      <c r="AR1000" s="223" t="s">
        <v>2624</v>
      </c>
      <c r="AS1000" s="223" t="s">
        <v>2624</v>
      </c>
      <c r="AT1000" s="223" t="s">
        <v>2624</v>
      </c>
      <c r="AU1000" s="223" t="s">
        <v>2624</v>
      </c>
    </row>
    <row r="1001" spans="2:47" ht="31.5" hidden="1">
      <c r="B1001" s="215" t="s">
        <v>5710</v>
      </c>
      <c r="C1001" s="216" t="s">
        <v>5711</v>
      </c>
      <c r="D1001" s="216" t="s">
        <v>2619</v>
      </c>
      <c r="E1001" s="216" t="s">
        <v>2619</v>
      </c>
      <c r="F1001" s="216" t="s">
        <v>5712</v>
      </c>
      <c r="G1001" s="216" t="s">
        <v>5713</v>
      </c>
      <c r="H1001" s="216" t="s">
        <v>2619</v>
      </c>
      <c r="I1001" s="216" t="s">
        <v>2623</v>
      </c>
      <c r="J1001" s="219">
        <v>0.379</v>
      </c>
      <c r="K1001" s="219">
        <v>0.35499999999999998</v>
      </c>
      <c r="L1001" s="219">
        <v>0.34399999999999997</v>
      </c>
      <c r="M1001" s="219">
        <v>0.33</v>
      </c>
      <c r="N1001" s="219">
        <v>0.30299999999999999</v>
      </c>
      <c r="O1001" s="219">
        <v>0.29699999999999999</v>
      </c>
      <c r="P1001" s="219">
        <v>0.46200000000000002</v>
      </c>
      <c r="Q1001" s="219">
        <v>0.38800000000000001</v>
      </c>
      <c r="R1001" s="217">
        <v>0.4</v>
      </c>
      <c r="S1001" s="217">
        <v>0.4</v>
      </c>
      <c r="T1001" s="218">
        <v>0.4</v>
      </c>
      <c r="U1001" s="218">
        <v>0.4</v>
      </c>
      <c r="V1001" s="218">
        <v>0.4</v>
      </c>
      <c r="W1001" s="218">
        <v>0.4</v>
      </c>
      <c r="X1001" s="218">
        <v>0.4</v>
      </c>
      <c r="Y1001" s="219" t="s">
        <v>2624</v>
      </c>
      <c r="Z1001" s="219" t="s">
        <v>2624</v>
      </c>
      <c r="AA1001" s="219" t="s">
        <v>2624</v>
      </c>
      <c r="AB1001" s="219" t="s">
        <v>2624</v>
      </c>
      <c r="AC1001" s="219" t="s">
        <v>2624</v>
      </c>
      <c r="AD1001" s="219" t="s">
        <v>2624</v>
      </c>
      <c r="AE1001" s="219" t="s">
        <v>2624</v>
      </c>
      <c r="AF1001" s="219" t="s">
        <v>2624</v>
      </c>
      <c r="AG1001" s="219" t="s">
        <v>2624</v>
      </c>
      <c r="AH1001" s="219" t="s">
        <v>2624</v>
      </c>
      <c r="AI1001" s="219" t="s">
        <v>2624</v>
      </c>
      <c r="AJ1001" s="219" t="s">
        <v>2624</v>
      </c>
      <c r="AK1001" s="219" t="s">
        <v>2624</v>
      </c>
      <c r="AL1001" s="219" t="s">
        <v>2624</v>
      </c>
      <c r="AM1001" s="219" t="s">
        <v>2624</v>
      </c>
      <c r="AN1001" s="219" t="s">
        <v>2624</v>
      </c>
      <c r="AO1001" s="219" t="s">
        <v>2624</v>
      </c>
      <c r="AP1001" s="219" t="s">
        <v>2624</v>
      </c>
      <c r="AQ1001" s="219" t="s">
        <v>2624</v>
      </c>
      <c r="AR1001" s="219" t="s">
        <v>2624</v>
      </c>
      <c r="AS1001" s="219" t="s">
        <v>2624</v>
      </c>
      <c r="AT1001" s="219" t="s">
        <v>2624</v>
      </c>
      <c r="AU1001" s="219" t="s">
        <v>2624</v>
      </c>
    </row>
    <row r="1002" spans="2:47" ht="31.5" hidden="1">
      <c r="B1002" s="220" t="s">
        <v>5714</v>
      </c>
      <c r="C1002" s="221" t="s">
        <v>5715</v>
      </c>
      <c r="D1002" s="221" t="s">
        <v>2619</v>
      </c>
      <c r="E1002" s="221" t="s">
        <v>2619</v>
      </c>
      <c r="F1002" s="221" t="s">
        <v>2636</v>
      </c>
      <c r="G1002" s="221" t="s">
        <v>5716</v>
      </c>
      <c r="H1002" s="221" t="s">
        <v>2619</v>
      </c>
      <c r="I1002" s="221" t="s">
        <v>2623</v>
      </c>
      <c r="J1002" s="223">
        <v>1.3029999999999999</v>
      </c>
      <c r="K1002" s="223">
        <v>1.224</v>
      </c>
      <c r="L1002" s="223">
        <v>1.1839999999999999</v>
      </c>
      <c r="M1002" s="223">
        <v>1.1120000000000001</v>
      </c>
      <c r="N1002" s="223">
        <v>0.96099999999999997</v>
      </c>
      <c r="O1002" s="223">
        <v>0.97799999999999998</v>
      </c>
      <c r="P1002" s="223">
        <v>1.536</v>
      </c>
      <c r="Q1002" s="223">
        <v>1.2390000000000001</v>
      </c>
      <c r="R1002" s="222">
        <v>1.3</v>
      </c>
      <c r="S1002" s="222">
        <v>1.3</v>
      </c>
      <c r="T1002" s="218">
        <v>1.3</v>
      </c>
      <c r="U1002" s="218">
        <v>1.3</v>
      </c>
      <c r="V1002" s="218">
        <v>1.4</v>
      </c>
      <c r="W1002" s="218">
        <v>1.4</v>
      </c>
      <c r="X1002" s="218">
        <v>1.4</v>
      </c>
      <c r="Y1002" s="223" t="s">
        <v>2624</v>
      </c>
      <c r="Z1002" s="223" t="s">
        <v>2624</v>
      </c>
      <c r="AA1002" s="223" t="s">
        <v>2624</v>
      </c>
      <c r="AB1002" s="223" t="s">
        <v>2624</v>
      </c>
      <c r="AC1002" s="223" t="s">
        <v>2624</v>
      </c>
      <c r="AD1002" s="223" t="s">
        <v>2624</v>
      </c>
      <c r="AE1002" s="223" t="s">
        <v>2624</v>
      </c>
      <c r="AF1002" s="223" t="s">
        <v>2624</v>
      </c>
      <c r="AG1002" s="223" t="s">
        <v>2624</v>
      </c>
      <c r="AH1002" s="223" t="s">
        <v>2624</v>
      </c>
      <c r="AI1002" s="223" t="s">
        <v>2624</v>
      </c>
      <c r="AJ1002" s="223" t="s">
        <v>2624</v>
      </c>
      <c r="AK1002" s="223" t="s">
        <v>2624</v>
      </c>
      <c r="AL1002" s="223" t="s">
        <v>2624</v>
      </c>
      <c r="AM1002" s="223" t="s">
        <v>2624</v>
      </c>
      <c r="AN1002" s="223" t="s">
        <v>2624</v>
      </c>
      <c r="AO1002" s="223" t="s">
        <v>2624</v>
      </c>
      <c r="AP1002" s="223" t="s">
        <v>2624</v>
      </c>
      <c r="AQ1002" s="223" t="s">
        <v>2624</v>
      </c>
      <c r="AR1002" s="223" t="s">
        <v>2624</v>
      </c>
      <c r="AS1002" s="223" t="s">
        <v>2624</v>
      </c>
      <c r="AT1002" s="223" t="s">
        <v>2624</v>
      </c>
      <c r="AU1002" s="223" t="s">
        <v>2624</v>
      </c>
    </row>
    <row r="1003" spans="2:47" ht="31.5" hidden="1">
      <c r="B1003" s="215" t="s">
        <v>5717</v>
      </c>
      <c r="C1003" s="216" t="s">
        <v>5718</v>
      </c>
      <c r="D1003" s="216" t="s">
        <v>2619</v>
      </c>
      <c r="E1003" s="216" t="s">
        <v>2619</v>
      </c>
      <c r="F1003" s="216" t="s">
        <v>2925</v>
      </c>
      <c r="G1003" s="216" t="s">
        <v>5719</v>
      </c>
      <c r="H1003" s="216" t="s">
        <v>2619</v>
      </c>
      <c r="I1003" s="216" t="s">
        <v>2623</v>
      </c>
      <c r="J1003" s="219">
        <v>-9.7089999999999996</v>
      </c>
      <c r="K1003" s="217">
        <v>-11.6</v>
      </c>
      <c r="L1003" s="217">
        <v>-18.600000000000001</v>
      </c>
      <c r="M1003" s="217">
        <v>-12.7</v>
      </c>
      <c r="N1003" s="217">
        <v>-10.4</v>
      </c>
      <c r="O1003" s="217">
        <v>-5.7</v>
      </c>
      <c r="P1003" s="217">
        <v>-6.8</v>
      </c>
      <c r="Q1003" s="217">
        <v>-6.7</v>
      </c>
      <c r="R1003" s="217">
        <v>-2.6</v>
      </c>
      <c r="S1003" s="217">
        <v>-3.8</v>
      </c>
      <c r="T1003" s="218">
        <v>-3.9</v>
      </c>
      <c r="U1003" s="218">
        <v>-4.8</v>
      </c>
      <c r="V1003" s="218">
        <v>-4.7</v>
      </c>
      <c r="W1003" s="218">
        <v>-4.7</v>
      </c>
      <c r="X1003" s="218">
        <v>-4.7</v>
      </c>
      <c r="Y1003" s="219" t="s">
        <v>2624</v>
      </c>
      <c r="Z1003" s="219" t="s">
        <v>2624</v>
      </c>
      <c r="AA1003" s="219" t="s">
        <v>2624</v>
      </c>
      <c r="AB1003" s="219" t="s">
        <v>2624</v>
      </c>
      <c r="AC1003" s="219" t="s">
        <v>2624</v>
      </c>
      <c r="AD1003" s="219" t="s">
        <v>2624</v>
      </c>
      <c r="AE1003" s="219" t="s">
        <v>2624</v>
      </c>
      <c r="AF1003" s="219" t="s">
        <v>2624</v>
      </c>
      <c r="AG1003" s="219" t="s">
        <v>2624</v>
      </c>
      <c r="AH1003" s="219" t="s">
        <v>2624</v>
      </c>
      <c r="AI1003" s="219" t="s">
        <v>2624</v>
      </c>
      <c r="AJ1003" s="219" t="s">
        <v>2624</v>
      </c>
      <c r="AK1003" s="219" t="s">
        <v>2624</v>
      </c>
      <c r="AL1003" s="219" t="s">
        <v>2624</v>
      </c>
      <c r="AM1003" s="219" t="s">
        <v>2624</v>
      </c>
      <c r="AN1003" s="219" t="s">
        <v>2624</v>
      </c>
      <c r="AO1003" s="219" t="s">
        <v>2624</v>
      </c>
      <c r="AP1003" s="219" t="s">
        <v>2624</v>
      </c>
      <c r="AQ1003" s="219" t="s">
        <v>2624</v>
      </c>
      <c r="AR1003" s="219" t="s">
        <v>2624</v>
      </c>
      <c r="AS1003" s="219" t="s">
        <v>2624</v>
      </c>
      <c r="AT1003" s="219" t="s">
        <v>2624</v>
      </c>
      <c r="AU1003" s="219" t="s">
        <v>2624</v>
      </c>
    </row>
    <row r="1004" spans="2:47" ht="21" hidden="1">
      <c r="B1004" s="220" t="s">
        <v>5720</v>
      </c>
      <c r="C1004" s="221" t="s">
        <v>5721</v>
      </c>
      <c r="D1004" s="221" t="s">
        <v>2783</v>
      </c>
      <c r="E1004" s="221" t="s">
        <v>2809</v>
      </c>
      <c r="F1004" s="221" t="s">
        <v>2619</v>
      </c>
      <c r="G1004" s="221" t="s">
        <v>5722</v>
      </c>
      <c r="H1004" s="221" t="s">
        <v>2619</v>
      </c>
      <c r="I1004" s="221" t="s">
        <v>2623</v>
      </c>
      <c r="J1004" s="223">
        <v>4794083</v>
      </c>
      <c r="K1004" s="222">
        <v>4238990</v>
      </c>
      <c r="L1004" s="222">
        <v>3448708</v>
      </c>
      <c r="M1004" s="222">
        <v>3010193</v>
      </c>
      <c r="N1004" s="222">
        <v>2695694</v>
      </c>
      <c r="O1004" s="222">
        <v>2543203</v>
      </c>
      <c r="P1004" s="222">
        <v>2370204</v>
      </c>
      <c r="Q1004" s="222">
        <v>2212324</v>
      </c>
      <c r="R1004" s="222">
        <v>2155347</v>
      </c>
      <c r="S1004" s="222">
        <v>2073285</v>
      </c>
      <c r="T1004" s="218">
        <v>1992005</v>
      </c>
      <c r="U1004" s="218">
        <v>1896138</v>
      </c>
      <c r="V1004" s="218">
        <v>1807546</v>
      </c>
      <c r="W1004" s="218">
        <v>1723227</v>
      </c>
      <c r="X1004" s="218">
        <v>1641693</v>
      </c>
      <c r="Y1004" s="223" t="s">
        <v>2624</v>
      </c>
      <c r="Z1004" s="223" t="s">
        <v>2624</v>
      </c>
      <c r="AA1004" s="223" t="s">
        <v>2624</v>
      </c>
      <c r="AB1004" s="223" t="s">
        <v>2624</v>
      </c>
      <c r="AC1004" s="223" t="s">
        <v>2624</v>
      </c>
      <c r="AD1004" s="223" t="s">
        <v>2624</v>
      </c>
      <c r="AE1004" s="223" t="s">
        <v>2624</v>
      </c>
      <c r="AF1004" s="223" t="s">
        <v>2624</v>
      </c>
      <c r="AG1004" s="223" t="s">
        <v>2624</v>
      </c>
      <c r="AH1004" s="223" t="s">
        <v>2624</v>
      </c>
      <c r="AI1004" s="223" t="s">
        <v>2624</v>
      </c>
      <c r="AJ1004" s="223" t="s">
        <v>2624</v>
      </c>
      <c r="AK1004" s="223" t="s">
        <v>2624</v>
      </c>
      <c r="AL1004" s="223" t="s">
        <v>2624</v>
      </c>
      <c r="AM1004" s="223" t="s">
        <v>2624</v>
      </c>
      <c r="AN1004" s="223" t="s">
        <v>2624</v>
      </c>
      <c r="AO1004" s="223" t="s">
        <v>2624</v>
      </c>
      <c r="AP1004" s="223" t="s">
        <v>2624</v>
      </c>
      <c r="AQ1004" s="223" t="s">
        <v>2624</v>
      </c>
      <c r="AR1004" s="223" t="s">
        <v>2624</v>
      </c>
      <c r="AS1004" s="223" t="s">
        <v>2624</v>
      </c>
      <c r="AT1004" s="223" t="s">
        <v>2624</v>
      </c>
      <c r="AU1004" s="223" t="s">
        <v>2624</v>
      </c>
    </row>
    <row r="1005" spans="2:47" ht="21" hidden="1">
      <c r="B1005" s="215" t="s">
        <v>5723</v>
      </c>
      <c r="C1005" s="216" t="s">
        <v>5724</v>
      </c>
      <c r="D1005" s="216" t="s">
        <v>2834</v>
      </c>
      <c r="E1005" s="216" t="s">
        <v>2809</v>
      </c>
      <c r="F1005" s="216" t="s">
        <v>2921</v>
      </c>
      <c r="G1005" s="216" t="s">
        <v>5722</v>
      </c>
      <c r="H1005" s="216" t="s">
        <v>2619</v>
      </c>
      <c r="I1005" s="216" t="s">
        <v>2623</v>
      </c>
      <c r="J1005" s="219">
        <v>4378.2</v>
      </c>
      <c r="K1005" s="217">
        <v>4026</v>
      </c>
      <c r="L1005" s="217">
        <v>3049</v>
      </c>
      <c r="M1005" s="217">
        <v>2593</v>
      </c>
      <c r="N1005" s="217">
        <v>2383</v>
      </c>
      <c r="O1005" s="217">
        <v>2312</v>
      </c>
      <c r="P1005" s="217">
        <v>2034</v>
      </c>
      <c r="Q1005" s="217">
        <v>1874</v>
      </c>
      <c r="R1005" s="217">
        <v>1884</v>
      </c>
      <c r="S1005" s="217">
        <v>1597</v>
      </c>
      <c r="T1005" s="218">
        <v>1559</v>
      </c>
      <c r="U1005" s="218">
        <v>1588</v>
      </c>
      <c r="V1005" s="218">
        <v>1591</v>
      </c>
      <c r="W1005" s="218">
        <v>1539</v>
      </c>
      <c r="X1005" s="218">
        <v>1443</v>
      </c>
      <c r="Y1005" s="219" t="s">
        <v>2624</v>
      </c>
      <c r="Z1005" s="219" t="s">
        <v>2624</v>
      </c>
      <c r="AA1005" s="219" t="s">
        <v>2624</v>
      </c>
      <c r="AB1005" s="219" t="s">
        <v>2624</v>
      </c>
      <c r="AC1005" s="219" t="s">
        <v>2624</v>
      </c>
      <c r="AD1005" s="219" t="s">
        <v>2624</v>
      </c>
      <c r="AE1005" s="219" t="s">
        <v>2624</v>
      </c>
      <c r="AF1005" s="219" t="s">
        <v>2624</v>
      </c>
      <c r="AG1005" s="219" t="s">
        <v>2624</v>
      </c>
      <c r="AH1005" s="219" t="s">
        <v>2624</v>
      </c>
      <c r="AI1005" s="219" t="s">
        <v>2624</v>
      </c>
      <c r="AJ1005" s="219" t="s">
        <v>2624</v>
      </c>
      <c r="AK1005" s="219" t="s">
        <v>2624</v>
      </c>
      <c r="AL1005" s="219" t="s">
        <v>2624</v>
      </c>
      <c r="AM1005" s="219" t="s">
        <v>2624</v>
      </c>
      <c r="AN1005" s="219" t="s">
        <v>2624</v>
      </c>
      <c r="AO1005" s="219" t="s">
        <v>2624</v>
      </c>
      <c r="AP1005" s="219" t="s">
        <v>2624</v>
      </c>
      <c r="AQ1005" s="219" t="s">
        <v>2624</v>
      </c>
      <c r="AR1005" s="219" t="s">
        <v>2624</v>
      </c>
      <c r="AS1005" s="219" t="s">
        <v>2624</v>
      </c>
      <c r="AT1005" s="219" t="s">
        <v>2624</v>
      </c>
      <c r="AU1005" s="219" t="s">
        <v>2624</v>
      </c>
    </row>
    <row r="1006" spans="2:47" ht="31.5" hidden="1">
      <c r="B1006" s="220" t="s">
        <v>5725</v>
      </c>
      <c r="C1006" s="221" t="s">
        <v>5726</v>
      </c>
      <c r="D1006" s="221" t="s">
        <v>2619</v>
      </c>
      <c r="E1006" s="221" t="s">
        <v>2619</v>
      </c>
      <c r="F1006" s="221" t="s">
        <v>2925</v>
      </c>
      <c r="G1006" s="221" t="s">
        <v>5727</v>
      </c>
      <c r="H1006" s="221" t="s">
        <v>2619</v>
      </c>
      <c r="I1006" s="221" t="s">
        <v>2623</v>
      </c>
      <c r="J1006" s="223">
        <v>7.9219999999999997</v>
      </c>
      <c r="K1006" s="223">
        <v>3.1760000000000002</v>
      </c>
      <c r="L1006" s="223">
        <v>-3.0990000000000002</v>
      </c>
      <c r="M1006" s="223">
        <v>4.351</v>
      </c>
      <c r="N1006" s="223">
        <v>0.312</v>
      </c>
      <c r="O1006" s="223">
        <v>-3.2690000000000001</v>
      </c>
      <c r="P1006" s="223">
        <v>-1.504</v>
      </c>
      <c r="Q1006" s="223">
        <v>2.996</v>
      </c>
      <c r="R1006" s="222">
        <v>6.8</v>
      </c>
      <c r="S1006" s="222">
        <v>3.9</v>
      </c>
      <c r="T1006" s="218">
        <v>3.1</v>
      </c>
      <c r="U1006" s="218">
        <v>2.6</v>
      </c>
      <c r="V1006" s="218">
        <v>4.5</v>
      </c>
      <c r="W1006" s="218">
        <v>4.8</v>
      </c>
      <c r="X1006" s="218">
        <v>4.9000000000000004</v>
      </c>
      <c r="Y1006" s="223" t="s">
        <v>2624</v>
      </c>
      <c r="Z1006" s="223" t="s">
        <v>2624</v>
      </c>
      <c r="AA1006" s="223" t="s">
        <v>2624</v>
      </c>
      <c r="AB1006" s="223" t="s">
        <v>2624</v>
      </c>
      <c r="AC1006" s="223" t="s">
        <v>2624</v>
      </c>
      <c r="AD1006" s="223" t="s">
        <v>2624</v>
      </c>
      <c r="AE1006" s="223" t="s">
        <v>2624</v>
      </c>
      <c r="AF1006" s="223" t="s">
        <v>2624</v>
      </c>
      <c r="AG1006" s="223" t="s">
        <v>2624</v>
      </c>
      <c r="AH1006" s="223" t="s">
        <v>2624</v>
      </c>
      <c r="AI1006" s="223" t="s">
        <v>2624</v>
      </c>
      <c r="AJ1006" s="223" t="s">
        <v>2624</v>
      </c>
      <c r="AK1006" s="223" t="s">
        <v>2624</v>
      </c>
      <c r="AL1006" s="223" t="s">
        <v>2624</v>
      </c>
      <c r="AM1006" s="223" t="s">
        <v>2624</v>
      </c>
      <c r="AN1006" s="223" t="s">
        <v>2624</v>
      </c>
      <c r="AO1006" s="223" t="s">
        <v>2624</v>
      </c>
      <c r="AP1006" s="223" t="s">
        <v>2624</v>
      </c>
      <c r="AQ1006" s="223" t="s">
        <v>2624</v>
      </c>
      <c r="AR1006" s="223" t="s">
        <v>2624</v>
      </c>
      <c r="AS1006" s="223" t="s">
        <v>2624</v>
      </c>
      <c r="AT1006" s="223" t="s">
        <v>2624</v>
      </c>
      <c r="AU1006" s="223" t="s">
        <v>2624</v>
      </c>
    </row>
    <row r="1007" spans="2:47" ht="21" hidden="1">
      <c r="B1007" s="215" t="s">
        <v>5728</v>
      </c>
      <c r="C1007" s="216" t="s">
        <v>5729</v>
      </c>
      <c r="D1007" s="216" t="s">
        <v>2783</v>
      </c>
      <c r="E1007" s="216" t="s">
        <v>2809</v>
      </c>
      <c r="F1007" s="216" t="s">
        <v>2619</v>
      </c>
      <c r="G1007" s="216" t="s">
        <v>5730</v>
      </c>
      <c r="H1007" s="216" t="s">
        <v>2619</v>
      </c>
      <c r="I1007" s="216" t="s">
        <v>2623</v>
      </c>
      <c r="J1007" s="219">
        <v>24144962.5</v>
      </c>
      <c r="K1007" s="219">
        <v>24911886.899999999</v>
      </c>
      <c r="L1007" s="219">
        <v>24139991.300000001</v>
      </c>
      <c r="M1007" s="219">
        <v>25190383.300000001</v>
      </c>
      <c r="N1007" s="219">
        <v>25269073.899999999</v>
      </c>
      <c r="O1007" s="219">
        <v>24443092.5</v>
      </c>
      <c r="P1007" s="219">
        <v>24075547</v>
      </c>
      <c r="Q1007" s="219">
        <v>24796960</v>
      </c>
      <c r="R1007" s="217">
        <v>26473987</v>
      </c>
      <c r="S1007" s="217">
        <v>27505304</v>
      </c>
      <c r="T1007" s="218">
        <v>28349699</v>
      </c>
      <c r="U1007" s="218">
        <v>29094798</v>
      </c>
      <c r="V1007" s="218">
        <v>30412045</v>
      </c>
      <c r="W1007" s="218">
        <v>31871589</v>
      </c>
      <c r="X1007" s="218">
        <v>33441047</v>
      </c>
      <c r="Y1007" s="219" t="s">
        <v>2624</v>
      </c>
      <c r="Z1007" s="219" t="s">
        <v>2624</v>
      </c>
      <c r="AA1007" s="219" t="s">
        <v>2624</v>
      </c>
      <c r="AB1007" s="219" t="s">
        <v>2624</v>
      </c>
      <c r="AC1007" s="219" t="s">
        <v>2624</v>
      </c>
      <c r="AD1007" s="219" t="s">
        <v>2624</v>
      </c>
      <c r="AE1007" s="219" t="s">
        <v>2624</v>
      </c>
      <c r="AF1007" s="219" t="s">
        <v>2624</v>
      </c>
      <c r="AG1007" s="219" t="s">
        <v>2624</v>
      </c>
      <c r="AH1007" s="219" t="s">
        <v>2624</v>
      </c>
      <c r="AI1007" s="219" t="s">
        <v>2624</v>
      </c>
      <c r="AJ1007" s="219" t="s">
        <v>2624</v>
      </c>
      <c r="AK1007" s="219" t="s">
        <v>2624</v>
      </c>
      <c r="AL1007" s="219" t="s">
        <v>2624</v>
      </c>
      <c r="AM1007" s="219" t="s">
        <v>2624</v>
      </c>
      <c r="AN1007" s="219" t="s">
        <v>2624</v>
      </c>
      <c r="AO1007" s="219" t="s">
        <v>2624</v>
      </c>
      <c r="AP1007" s="219" t="s">
        <v>2624</v>
      </c>
      <c r="AQ1007" s="219" t="s">
        <v>2624</v>
      </c>
      <c r="AR1007" s="219" t="s">
        <v>2624</v>
      </c>
      <c r="AS1007" s="219" t="s">
        <v>2624</v>
      </c>
      <c r="AT1007" s="219" t="s">
        <v>2624</v>
      </c>
      <c r="AU1007" s="219" t="s">
        <v>2624</v>
      </c>
    </row>
    <row r="1008" spans="2:47" ht="21" hidden="1">
      <c r="B1008" s="220" t="s">
        <v>5731</v>
      </c>
      <c r="C1008" s="221" t="s">
        <v>5732</v>
      </c>
      <c r="D1008" s="221" t="s">
        <v>2834</v>
      </c>
      <c r="E1008" s="221" t="s">
        <v>2809</v>
      </c>
      <c r="F1008" s="221" t="s">
        <v>2921</v>
      </c>
      <c r="G1008" s="221" t="s">
        <v>5730</v>
      </c>
      <c r="H1008" s="221" t="s">
        <v>2619</v>
      </c>
      <c r="I1008" s="221" t="s">
        <v>2623</v>
      </c>
      <c r="J1008" s="223">
        <v>22050.5</v>
      </c>
      <c r="K1008" s="223">
        <v>23661.599999999999</v>
      </c>
      <c r="L1008" s="223">
        <v>21344.799999999999</v>
      </c>
      <c r="M1008" s="223">
        <v>21701.5</v>
      </c>
      <c r="N1008" s="223">
        <v>22342.2</v>
      </c>
      <c r="O1008" s="223">
        <v>22217.7</v>
      </c>
      <c r="P1008" s="223">
        <v>20659.400000000001</v>
      </c>
      <c r="Q1008" s="223">
        <v>21009.599999999999</v>
      </c>
      <c r="R1008" s="222">
        <v>23142</v>
      </c>
      <c r="S1008" s="222">
        <v>21193</v>
      </c>
      <c r="T1008" s="218">
        <v>22192</v>
      </c>
      <c r="U1008" s="218">
        <v>24366</v>
      </c>
      <c r="V1008" s="218">
        <v>26771</v>
      </c>
      <c r="W1008" s="218">
        <v>28457</v>
      </c>
      <c r="X1008" s="218">
        <v>29399</v>
      </c>
      <c r="Y1008" s="223" t="s">
        <v>2624</v>
      </c>
      <c r="Z1008" s="223" t="s">
        <v>2624</v>
      </c>
      <c r="AA1008" s="223" t="s">
        <v>2624</v>
      </c>
      <c r="AB1008" s="223" t="s">
        <v>2624</v>
      </c>
      <c r="AC1008" s="223" t="s">
        <v>2624</v>
      </c>
      <c r="AD1008" s="223" t="s">
        <v>2624</v>
      </c>
      <c r="AE1008" s="223" t="s">
        <v>2624</v>
      </c>
      <c r="AF1008" s="223" t="s">
        <v>2624</v>
      </c>
      <c r="AG1008" s="223" t="s">
        <v>2624</v>
      </c>
      <c r="AH1008" s="223" t="s">
        <v>2624</v>
      </c>
      <c r="AI1008" s="223" t="s">
        <v>2624</v>
      </c>
      <c r="AJ1008" s="223" t="s">
        <v>2624</v>
      </c>
      <c r="AK1008" s="223" t="s">
        <v>2624</v>
      </c>
      <c r="AL1008" s="223" t="s">
        <v>2624</v>
      </c>
      <c r="AM1008" s="223" t="s">
        <v>2624</v>
      </c>
      <c r="AN1008" s="223" t="s">
        <v>2624</v>
      </c>
      <c r="AO1008" s="223" t="s">
        <v>2624</v>
      </c>
      <c r="AP1008" s="223" t="s">
        <v>2624</v>
      </c>
      <c r="AQ1008" s="223" t="s">
        <v>2624</v>
      </c>
      <c r="AR1008" s="223" t="s">
        <v>2624</v>
      </c>
      <c r="AS1008" s="223" t="s">
        <v>2624</v>
      </c>
      <c r="AT1008" s="223" t="s">
        <v>2624</v>
      </c>
      <c r="AU1008" s="223" t="s">
        <v>2624</v>
      </c>
    </row>
    <row r="1009" spans="2:47" ht="63" hidden="1">
      <c r="B1009" s="215" t="s">
        <v>5733</v>
      </c>
      <c r="C1009" s="216" t="s">
        <v>5734</v>
      </c>
      <c r="D1009" s="216" t="s">
        <v>2619</v>
      </c>
      <c r="E1009" s="216" t="s">
        <v>2619</v>
      </c>
      <c r="F1009" s="216" t="s">
        <v>5735</v>
      </c>
      <c r="G1009" s="216" t="s">
        <v>5736</v>
      </c>
      <c r="H1009" s="216" t="s">
        <v>2619</v>
      </c>
      <c r="I1009" s="216" t="s">
        <v>2623</v>
      </c>
      <c r="J1009" s="217">
        <v>724</v>
      </c>
      <c r="K1009" s="217">
        <v>739</v>
      </c>
      <c r="L1009" s="217">
        <v>753</v>
      </c>
      <c r="M1009" s="217">
        <v>769</v>
      </c>
      <c r="N1009" s="217">
        <v>786</v>
      </c>
      <c r="O1009" s="217">
        <v>804</v>
      </c>
      <c r="P1009" s="217">
        <v>821</v>
      </c>
      <c r="Q1009" s="217">
        <v>839</v>
      </c>
      <c r="R1009" s="217">
        <v>859</v>
      </c>
      <c r="S1009" s="217">
        <v>880</v>
      </c>
      <c r="T1009" s="218">
        <v>902</v>
      </c>
      <c r="U1009" s="218">
        <v>924</v>
      </c>
      <c r="V1009" s="218">
        <v>947</v>
      </c>
      <c r="W1009" s="218">
        <v>971</v>
      </c>
      <c r="X1009" s="218">
        <v>996</v>
      </c>
      <c r="Y1009" s="219" t="s">
        <v>2624</v>
      </c>
      <c r="Z1009" s="219" t="s">
        <v>2624</v>
      </c>
      <c r="AA1009" s="219" t="s">
        <v>2624</v>
      </c>
      <c r="AB1009" s="219" t="s">
        <v>2624</v>
      </c>
      <c r="AC1009" s="219" t="s">
        <v>2624</v>
      </c>
      <c r="AD1009" s="219" t="s">
        <v>2624</v>
      </c>
      <c r="AE1009" s="219" t="s">
        <v>2624</v>
      </c>
      <c r="AF1009" s="219" t="s">
        <v>2624</v>
      </c>
      <c r="AG1009" s="219" t="s">
        <v>2624</v>
      </c>
      <c r="AH1009" s="219" t="s">
        <v>2624</v>
      </c>
      <c r="AI1009" s="219" t="s">
        <v>2624</v>
      </c>
      <c r="AJ1009" s="219" t="s">
        <v>2624</v>
      </c>
      <c r="AK1009" s="219" t="s">
        <v>2624</v>
      </c>
      <c r="AL1009" s="219" t="s">
        <v>2624</v>
      </c>
      <c r="AM1009" s="219" t="s">
        <v>2624</v>
      </c>
      <c r="AN1009" s="219" t="s">
        <v>2624</v>
      </c>
      <c r="AO1009" s="219" t="s">
        <v>2624</v>
      </c>
      <c r="AP1009" s="219" t="s">
        <v>2624</v>
      </c>
      <c r="AQ1009" s="219" t="s">
        <v>2624</v>
      </c>
      <c r="AR1009" s="219" t="s">
        <v>2624</v>
      </c>
      <c r="AS1009" s="219" t="s">
        <v>2624</v>
      </c>
      <c r="AT1009" s="219" t="s">
        <v>2624</v>
      </c>
      <c r="AU1009" s="219" t="s">
        <v>2624</v>
      </c>
    </row>
    <row r="1010" spans="2:47" ht="52.5" hidden="1">
      <c r="B1010" s="220" t="s">
        <v>5737</v>
      </c>
      <c r="C1010" s="221" t="s">
        <v>5738</v>
      </c>
      <c r="D1010" s="221" t="s">
        <v>2619</v>
      </c>
      <c r="E1010" s="221" t="s">
        <v>2619</v>
      </c>
      <c r="F1010" s="221" t="s">
        <v>3643</v>
      </c>
      <c r="G1010" s="221" t="s">
        <v>5739</v>
      </c>
      <c r="H1010" s="221" t="s">
        <v>2619</v>
      </c>
      <c r="I1010" s="221" t="s">
        <v>2623</v>
      </c>
      <c r="J1010" s="223">
        <v>41.125999999999998</v>
      </c>
      <c r="K1010" s="223">
        <v>41.83</v>
      </c>
      <c r="L1010" s="223">
        <v>46.832000000000001</v>
      </c>
      <c r="M1010" s="223">
        <v>47.284999999999997</v>
      </c>
      <c r="N1010" s="223">
        <v>47.104999999999997</v>
      </c>
      <c r="O1010" s="223">
        <v>44.661000000000001</v>
      </c>
      <c r="P1010" s="223">
        <v>42.807000000000002</v>
      </c>
      <c r="Q1010" s="223">
        <v>44.435000000000002</v>
      </c>
      <c r="R1010" s="223">
        <v>43.171999999999997</v>
      </c>
      <c r="S1010" s="222">
        <v>39.299999999999997</v>
      </c>
      <c r="T1010" s="218">
        <v>40.4</v>
      </c>
      <c r="U1010" s="218">
        <v>40.4</v>
      </c>
      <c r="V1010" s="218">
        <v>41.2</v>
      </c>
      <c r="W1010" s="218">
        <v>41.4</v>
      </c>
      <c r="X1010" s="218">
        <v>41.3</v>
      </c>
      <c r="Y1010" s="223" t="s">
        <v>2624</v>
      </c>
      <c r="Z1010" s="223" t="s">
        <v>2624</v>
      </c>
      <c r="AA1010" s="223" t="s">
        <v>2624</v>
      </c>
      <c r="AB1010" s="223" t="s">
        <v>2624</v>
      </c>
      <c r="AC1010" s="223" t="s">
        <v>2624</v>
      </c>
      <c r="AD1010" s="223" t="s">
        <v>2624</v>
      </c>
      <c r="AE1010" s="223" t="s">
        <v>2624</v>
      </c>
      <c r="AF1010" s="223" t="s">
        <v>2624</v>
      </c>
      <c r="AG1010" s="223" t="s">
        <v>2624</v>
      </c>
      <c r="AH1010" s="223" t="s">
        <v>2624</v>
      </c>
      <c r="AI1010" s="223" t="s">
        <v>2624</v>
      </c>
      <c r="AJ1010" s="223" t="s">
        <v>2624</v>
      </c>
      <c r="AK1010" s="223" t="s">
        <v>2624</v>
      </c>
      <c r="AL1010" s="223" t="s">
        <v>2624</v>
      </c>
      <c r="AM1010" s="223" t="s">
        <v>2624</v>
      </c>
      <c r="AN1010" s="223" t="s">
        <v>2624</v>
      </c>
      <c r="AO1010" s="223" t="s">
        <v>2624</v>
      </c>
      <c r="AP1010" s="223" t="s">
        <v>2624</v>
      </c>
      <c r="AQ1010" s="223" t="s">
        <v>2624</v>
      </c>
      <c r="AR1010" s="223" t="s">
        <v>2624</v>
      </c>
      <c r="AS1010" s="223" t="s">
        <v>2624</v>
      </c>
      <c r="AT1010" s="223" t="s">
        <v>2624</v>
      </c>
      <c r="AU1010" s="223" t="s">
        <v>2624</v>
      </c>
    </row>
    <row r="1011" spans="2:47" ht="52.5" hidden="1">
      <c r="B1011" s="215" t="s">
        <v>5740</v>
      </c>
      <c r="C1011" s="216" t="s">
        <v>5741</v>
      </c>
      <c r="D1011" s="216" t="s">
        <v>2619</v>
      </c>
      <c r="E1011" s="216" t="s">
        <v>2619</v>
      </c>
      <c r="F1011" s="216" t="s">
        <v>2769</v>
      </c>
      <c r="G1011" s="216" t="s">
        <v>5742</v>
      </c>
      <c r="H1011" s="216" t="s">
        <v>2619</v>
      </c>
      <c r="I1011" s="216" t="s">
        <v>2623</v>
      </c>
      <c r="J1011" s="217">
        <v>4</v>
      </c>
      <c r="K1011" s="217">
        <v>4</v>
      </c>
      <c r="L1011" s="217">
        <v>4</v>
      </c>
      <c r="M1011" s="217">
        <v>4</v>
      </c>
      <c r="N1011" s="217">
        <v>4</v>
      </c>
      <c r="O1011" s="217">
        <v>4</v>
      </c>
      <c r="P1011" s="217">
        <v>4</v>
      </c>
      <c r="Q1011" s="217">
        <v>4</v>
      </c>
      <c r="R1011" s="217">
        <v>4.2</v>
      </c>
      <c r="S1011" s="217">
        <v>4.4000000000000004</v>
      </c>
      <c r="T1011" s="218">
        <v>4.5999999999999996</v>
      </c>
      <c r="U1011" s="218">
        <v>4.8</v>
      </c>
      <c r="V1011" s="218">
        <v>5</v>
      </c>
      <c r="W1011" s="218">
        <v>5</v>
      </c>
      <c r="X1011" s="218">
        <v>5</v>
      </c>
      <c r="Y1011" s="219" t="s">
        <v>2624</v>
      </c>
      <c r="Z1011" s="219" t="s">
        <v>2624</v>
      </c>
      <c r="AA1011" s="219" t="s">
        <v>2624</v>
      </c>
      <c r="AB1011" s="219" t="s">
        <v>2624</v>
      </c>
      <c r="AC1011" s="219" t="s">
        <v>2624</v>
      </c>
      <c r="AD1011" s="219" t="s">
        <v>2624</v>
      </c>
      <c r="AE1011" s="219" t="s">
        <v>2624</v>
      </c>
      <c r="AF1011" s="219" t="s">
        <v>2624</v>
      </c>
      <c r="AG1011" s="219" t="s">
        <v>2624</v>
      </c>
      <c r="AH1011" s="219" t="s">
        <v>2624</v>
      </c>
      <c r="AI1011" s="219" t="s">
        <v>2624</v>
      </c>
      <c r="AJ1011" s="219" t="s">
        <v>2624</v>
      </c>
      <c r="AK1011" s="219" t="s">
        <v>2624</v>
      </c>
      <c r="AL1011" s="219" t="s">
        <v>2624</v>
      </c>
      <c r="AM1011" s="219" t="s">
        <v>2624</v>
      </c>
      <c r="AN1011" s="219" t="s">
        <v>2624</v>
      </c>
      <c r="AO1011" s="219" t="s">
        <v>2624</v>
      </c>
      <c r="AP1011" s="219" t="s">
        <v>2624</v>
      </c>
      <c r="AQ1011" s="219" t="s">
        <v>2624</v>
      </c>
      <c r="AR1011" s="219" t="s">
        <v>2624</v>
      </c>
      <c r="AS1011" s="219" t="s">
        <v>2624</v>
      </c>
      <c r="AT1011" s="219" t="s">
        <v>2624</v>
      </c>
      <c r="AU1011" s="219" t="s">
        <v>2624</v>
      </c>
    </row>
    <row r="1012" spans="2:47" ht="73.5" hidden="1">
      <c r="B1012" s="220" t="s">
        <v>5743</v>
      </c>
      <c r="C1012" s="221" t="s">
        <v>5744</v>
      </c>
      <c r="D1012" s="221" t="s">
        <v>2834</v>
      </c>
      <c r="E1012" s="221" t="s">
        <v>2809</v>
      </c>
      <c r="F1012" s="221" t="s">
        <v>3090</v>
      </c>
      <c r="G1012" s="221" t="s">
        <v>5745</v>
      </c>
      <c r="H1012" s="221" t="s">
        <v>3266</v>
      </c>
      <c r="I1012" s="221" t="s">
        <v>2623</v>
      </c>
      <c r="J1012" s="223">
        <v>1237100</v>
      </c>
      <c r="K1012" s="223">
        <v>1258100</v>
      </c>
      <c r="L1012" s="223">
        <v>1218100</v>
      </c>
      <c r="M1012" s="223">
        <v>1242500</v>
      </c>
      <c r="N1012" s="223">
        <v>1453100</v>
      </c>
      <c r="O1012" s="223">
        <v>1525300</v>
      </c>
      <c r="P1012" s="223">
        <v>1604400</v>
      </c>
      <c r="Q1012" s="223">
        <v>1744800</v>
      </c>
      <c r="R1012" s="223">
        <v>1773000</v>
      </c>
      <c r="S1012" s="222">
        <v>1615000</v>
      </c>
      <c r="T1012" s="218">
        <v>1881000</v>
      </c>
      <c r="U1012" s="218">
        <v>1976000</v>
      </c>
      <c r="V1012" s="218">
        <v>2146000</v>
      </c>
      <c r="W1012" s="218">
        <v>2230000</v>
      </c>
      <c r="X1012" s="218">
        <v>2312000</v>
      </c>
      <c r="Y1012" s="223" t="s">
        <v>2624</v>
      </c>
      <c r="Z1012" s="223" t="s">
        <v>2624</v>
      </c>
      <c r="AA1012" s="223" t="s">
        <v>2624</v>
      </c>
      <c r="AB1012" s="223" t="s">
        <v>2624</v>
      </c>
      <c r="AC1012" s="223" t="s">
        <v>2624</v>
      </c>
      <c r="AD1012" s="223" t="s">
        <v>2624</v>
      </c>
      <c r="AE1012" s="223" t="s">
        <v>2624</v>
      </c>
      <c r="AF1012" s="223" t="s">
        <v>2624</v>
      </c>
      <c r="AG1012" s="223" t="s">
        <v>2624</v>
      </c>
      <c r="AH1012" s="223" t="s">
        <v>2624</v>
      </c>
      <c r="AI1012" s="223" t="s">
        <v>2624</v>
      </c>
      <c r="AJ1012" s="223" t="s">
        <v>2624</v>
      </c>
      <c r="AK1012" s="223" t="s">
        <v>2624</v>
      </c>
      <c r="AL1012" s="223" t="s">
        <v>2624</v>
      </c>
      <c r="AM1012" s="223" t="s">
        <v>2624</v>
      </c>
      <c r="AN1012" s="223" t="s">
        <v>2624</v>
      </c>
      <c r="AO1012" s="223" t="s">
        <v>2624</v>
      </c>
      <c r="AP1012" s="223" t="s">
        <v>2624</v>
      </c>
      <c r="AQ1012" s="223" t="s">
        <v>2624</v>
      </c>
      <c r="AR1012" s="223" t="s">
        <v>2624</v>
      </c>
      <c r="AS1012" s="223" t="s">
        <v>2624</v>
      </c>
      <c r="AT1012" s="223" t="s">
        <v>2624</v>
      </c>
      <c r="AU1012" s="223" t="s">
        <v>2624</v>
      </c>
    </row>
    <row r="1013" spans="2:47" ht="42" hidden="1">
      <c r="B1013" s="215" t="s">
        <v>5746</v>
      </c>
      <c r="C1013" s="216" t="s">
        <v>5747</v>
      </c>
      <c r="D1013" s="216" t="s">
        <v>2619</v>
      </c>
      <c r="E1013" s="216" t="s">
        <v>2619</v>
      </c>
      <c r="F1013" s="216" t="s">
        <v>5748</v>
      </c>
      <c r="G1013" s="216" t="s">
        <v>5749</v>
      </c>
      <c r="H1013" s="216" t="s">
        <v>2619</v>
      </c>
      <c r="I1013" s="216" t="s">
        <v>2623</v>
      </c>
      <c r="J1013" s="217">
        <v>24.2</v>
      </c>
      <c r="K1013" s="217">
        <v>24.2</v>
      </c>
      <c r="L1013" s="217">
        <v>24.2</v>
      </c>
      <c r="M1013" s="217">
        <v>24.2</v>
      </c>
      <c r="N1013" s="217">
        <v>22</v>
      </c>
      <c r="O1013" s="217">
        <v>25</v>
      </c>
      <c r="P1013" s="217">
        <v>25</v>
      </c>
      <c r="Q1013" s="217">
        <v>25</v>
      </c>
      <c r="R1013" s="217">
        <v>25</v>
      </c>
      <c r="S1013" s="219" t="s">
        <v>2624</v>
      </c>
      <c r="T1013" s="219" t="s">
        <v>2624</v>
      </c>
      <c r="U1013" s="219" t="s">
        <v>2624</v>
      </c>
      <c r="V1013" s="219" t="s">
        <v>2624</v>
      </c>
      <c r="W1013" s="219" t="s">
        <v>2624</v>
      </c>
      <c r="X1013" s="219" t="s">
        <v>2624</v>
      </c>
      <c r="Y1013" s="219" t="s">
        <v>2624</v>
      </c>
      <c r="Z1013" s="219" t="s">
        <v>2624</v>
      </c>
      <c r="AA1013" s="219" t="s">
        <v>2624</v>
      </c>
      <c r="AB1013" s="219" t="s">
        <v>2624</v>
      </c>
      <c r="AC1013" s="219" t="s">
        <v>2624</v>
      </c>
      <c r="AD1013" s="219" t="s">
        <v>2624</v>
      </c>
      <c r="AE1013" s="219" t="s">
        <v>2624</v>
      </c>
      <c r="AF1013" s="219" t="s">
        <v>2624</v>
      </c>
      <c r="AG1013" s="219" t="s">
        <v>2624</v>
      </c>
      <c r="AH1013" s="219" t="s">
        <v>2624</v>
      </c>
      <c r="AI1013" s="219" t="s">
        <v>2624</v>
      </c>
      <c r="AJ1013" s="219" t="s">
        <v>2624</v>
      </c>
      <c r="AK1013" s="219" t="s">
        <v>2624</v>
      </c>
      <c r="AL1013" s="219" t="s">
        <v>2624</v>
      </c>
      <c r="AM1013" s="219" t="s">
        <v>2624</v>
      </c>
      <c r="AN1013" s="219" t="s">
        <v>2624</v>
      </c>
      <c r="AO1013" s="219" t="s">
        <v>2624</v>
      </c>
      <c r="AP1013" s="219" t="s">
        <v>2624</v>
      </c>
      <c r="AQ1013" s="219" t="s">
        <v>2624</v>
      </c>
      <c r="AR1013" s="219" t="s">
        <v>2624</v>
      </c>
      <c r="AS1013" s="219" t="s">
        <v>2624</v>
      </c>
      <c r="AT1013" s="219" t="s">
        <v>2624</v>
      </c>
      <c r="AU1013" s="219" t="s">
        <v>2624</v>
      </c>
    </row>
    <row r="1014" spans="2:47" ht="63" hidden="1">
      <c r="B1014" s="220" t="s">
        <v>5750</v>
      </c>
      <c r="C1014" s="221" t="s">
        <v>5751</v>
      </c>
      <c r="D1014" s="221" t="s">
        <v>2619</v>
      </c>
      <c r="E1014" s="221" t="s">
        <v>2619</v>
      </c>
      <c r="F1014" s="221" t="s">
        <v>2769</v>
      </c>
      <c r="G1014" s="221" t="s">
        <v>5752</v>
      </c>
      <c r="H1014" s="221" t="s">
        <v>2619</v>
      </c>
      <c r="I1014" s="221" t="s">
        <v>2623</v>
      </c>
      <c r="J1014" s="222">
        <v>4</v>
      </c>
      <c r="K1014" s="222">
        <v>4</v>
      </c>
      <c r="L1014" s="222">
        <v>4</v>
      </c>
      <c r="M1014" s="222">
        <v>4</v>
      </c>
      <c r="N1014" s="222">
        <v>4</v>
      </c>
      <c r="O1014" s="222">
        <v>4</v>
      </c>
      <c r="P1014" s="222">
        <v>4</v>
      </c>
      <c r="Q1014" s="222">
        <v>4</v>
      </c>
      <c r="R1014" s="222">
        <v>3.8</v>
      </c>
      <c r="S1014" s="222">
        <v>3.6</v>
      </c>
      <c r="T1014" s="218">
        <v>3.4</v>
      </c>
      <c r="U1014" s="218">
        <v>3.2</v>
      </c>
      <c r="V1014" s="218">
        <v>3</v>
      </c>
      <c r="W1014" s="218">
        <v>3</v>
      </c>
      <c r="X1014" s="218">
        <v>3</v>
      </c>
      <c r="Y1014" s="223" t="s">
        <v>2624</v>
      </c>
      <c r="Z1014" s="223" t="s">
        <v>2624</v>
      </c>
      <c r="AA1014" s="223" t="s">
        <v>2624</v>
      </c>
      <c r="AB1014" s="223" t="s">
        <v>2624</v>
      </c>
      <c r="AC1014" s="223" t="s">
        <v>2624</v>
      </c>
      <c r="AD1014" s="223" t="s">
        <v>2624</v>
      </c>
      <c r="AE1014" s="223" t="s">
        <v>2624</v>
      </c>
      <c r="AF1014" s="223" t="s">
        <v>2624</v>
      </c>
      <c r="AG1014" s="223" t="s">
        <v>2624</v>
      </c>
      <c r="AH1014" s="223" t="s">
        <v>2624</v>
      </c>
      <c r="AI1014" s="223" t="s">
        <v>2624</v>
      </c>
      <c r="AJ1014" s="223" t="s">
        <v>2624</v>
      </c>
      <c r="AK1014" s="223" t="s">
        <v>2624</v>
      </c>
      <c r="AL1014" s="223" t="s">
        <v>2624</v>
      </c>
      <c r="AM1014" s="223" t="s">
        <v>2624</v>
      </c>
      <c r="AN1014" s="223" t="s">
        <v>2624</v>
      </c>
      <c r="AO1014" s="223" t="s">
        <v>2624</v>
      </c>
      <c r="AP1014" s="223" t="s">
        <v>2624</v>
      </c>
      <c r="AQ1014" s="223" t="s">
        <v>2624</v>
      </c>
      <c r="AR1014" s="223" t="s">
        <v>2624</v>
      </c>
      <c r="AS1014" s="223" t="s">
        <v>2624</v>
      </c>
      <c r="AT1014" s="223" t="s">
        <v>2624</v>
      </c>
      <c r="AU1014" s="223" t="s">
        <v>2624</v>
      </c>
    </row>
    <row r="1015" spans="2:47" ht="42" hidden="1">
      <c r="B1015" s="215" t="s">
        <v>5753</v>
      </c>
      <c r="C1015" s="216" t="s">
        <v>5754</v>
      </c>
      <c r="D1015" s="216" t="s">
        <v>2619</v>
      </c>
      <c r="E1015" s="216" t="s">
        <v>2619</v>
      </c>
      <c r="F1015" s="216" t="s">
        <v>5748</v>
      </c>
      <c r="G1015" s="216" t="s">
        <v>5755</v>
      </c>
      <c r="H1015" s="216" t="s">
        <v>2619</v>
      </c>
      <c r="I1015" s="216" t="s">
        <v>2623</v>
      </c>
      <c r="J1015" s="217">
        <v>38</v>
      </c>
      <c r="K1015" s="217">
        <v>38</v>
      </c>
      <c r="L1015" s="217">
        <v>38</v>
      </c>
      <c r="M1015" s="217">
        <v>38</v>
      </c>
      <c r="N1015" s="217">
        <v>40</v>
      </c>
      <c r="O1015" s="217">
        <v>42</v>
      </c>
      <c r="P1015" s="217">
        <v>42</v>
      </c>
      <c r="Q1015" s="217">
        <v>42</v>
      </c>
      <c r="R1015" s="217">
        <v>45</v>
      </c>
      <c r="S1015" s="219" t="s">
        <v>2624</v>
      </c>
      <c r="T1015" s="219" t="s">
        <v>2624</v>
      </c>
      <c r="U1015" s="219" t="s">
        <v>2624</v>
      </c>
      <c r="V1015" s="219" t="s">
        <v>2624</v>
      </c>
      <c r="W1015" s="219" t="s">
        <v>2624</v>
      </c>
      <c r="X1015" s="219" t="s">
        <v>2624</v>
      </c>
      <c r="Y1015" s="219" t="s">
        <v>2624</v>
      </c>
      <c r="Z1015" s="219" t="s">
        <v>2624</v>
      </c>
      <c r="AA1015" s="219" t="s">
        <v>2624</v>
      </c>
      <c r="AB1015" s="219" t="s">
        <v>2624</v>
      </c>
      <c r="AC1015" s="219" t="s">
        <v>2624</v>
      </c>
      <c r="AD1015" s="219" t="s">
        <v>2624</v>
      </c>
      <c r="AE1015" s="219" t="s">
        <v>2624</v>
      </c>
      <c r="AF1015" s="219" t="s">
        <v>2624</v>
      </c>
      <c r="AG1015" s="219" t="s">
        <v>2624</v>
      </c>
      <c r="AH1015" s="219" t="s">
        <v>2624</v>
      </c>
      <c r="AI1015" s="219" t="s">
        <v>2624</v>
      </c>
      <c r="AJ1015" s="219" t="s">
        <v>2624</v>
      </c>
      <c r="AK1015" s="219" t="s">
        <v>2624</v>
      </c>
      <c r="AL1015" s="219" t="s">
        <v>2624</v>
      </c>
      <c r="AM1015" s="219" t="s">
        <v>2624</v>
      </c>
      <c r="AN1015" s="219" t="s">
        <v>2624</v>
      </c>
      <c r="AO1015" s="219" t="s">
        <v>2624</v>
      </c>
      <c r="AP1015" s="219" t="s">
        <v>2624</v>
      </c>
      <c r="AQ1015" s="219" t="s">
        <v>2624</v>
      </c>
      <c r="AR1015" s="219" t="s">
        <v>2624</v>
      </c>
      <c r="AS1015" s="219" t="s">
        <v>2624</v>
      </c>
      <c r="AT1015" s="219" t="s">
        <v>2624</v>
      </c>
      <c r="AU1015" s="219" t="s">
        <v>2624</v>
      </c>
    </row>
    <row r="1016" spans="2:47" ht="157.5" hidden="1">
      <c r="B1016" s="220" t="s">
        <v>5756</v>
      </c>
      <c r="C1016" s="221" t="s">
        <v>5757</v>
      </c>
      <c r="D1016" s="221" t="s">
        <v>2619</v>
      </c>
      <c r="E1016" s="221" t="s">
        <v>2619</v>
      </c>
      <c r="F1016" s="221" t="s">
        <v>3023</v>
      </c>
      <c r="G1016" s="221" t="s">
        <v>5758</v>
      </c>
      <c r="H1016" s="221" t="s">
        <v>2619</v>
      </c>
      <c r="I1016" s="221" t="s">
        <v>2623</v>
      </c>
      <c r="J1016" s="223">
        <v>255.78299999999999</v>
      </c>
      <c r="K1016" s="223">
        <v>250.33500000000001</v>
      </c>
      <c r="L1016" s="223">
        <v>258.10300000000001</v>
      </c>
      <c r="M1016" s="223">
        <v>265.19200000000001</v>
      </c>
      <c r="N1016" s="223">
        <v>270.005</v>
      </c>
      <c r="O1016" s="223">
        <v>271.637</v>
      </c>
      <c r="P1016" s="223">
        <v>263.70699999999999</v>
      </c>
      <c r="Q1016" s="223">
        <v>244.738</v>
      </c>
      <c r="R1016" s="223">
        <v>257.67099999999999</v>
      </c>
      <c r="S1016" s="222">
        <v>258.2</v>
      </c>
      <c r="T1016" s="218">
        <v>259.7</v>
      </c>
      <c r="U1016" s="218">
        <v>262.2</v>
      </c>
      <c r="V1016" s="218">
        <v>263.89999999999998</v>
      </c>
      <c r="W1016" s="218">
        <v>265.39999999999998</v>
      </c>
      <c r="X1016" s="218">
        <v>267</v>
      </c>
      <c r="Y1016" s="218">
        <v>267.39999999999998</v>
      </c>
      <c r="Z1016" s="218">
        <v>266.8</v>
      </c>
      <c r="AA1016" s="218">
        <v>265.5</v>
      </c>
      <c r="AB1016" s="218">
        <v>263.3</v>
      </c>
      <c r="AC1016" s="218">
        <v>260.39999999999998</v>
      </c>
      <c r="AD1016" s="223" t="s">
        <v>2624</v>
      </c>
      <c r="AE1016" s="223" t="s">
        <v>2624</v>
      </c>
      <c r="AF1016" s="223" t="s">
        <v>2624</v>
      </c>
      <c r="AG1016" s="223" t="s">
        <v>2624</v>
      </c>
      <c r="AH1016" s="223" t="s">
        <v>2624</v>
      </c>
      <c r="AI1016" s="223" t="s">
        <v>2624</v>
      </c>
      <c r="AJ1016" s="223" t="s">
        <v>2624</v>
      </c>
      <c r="AK1016" s="223" t="s">
        <v>2624</v>
      </c>
      <c r="AL1016" s="223" t="s">
        <v>2624</v>
      </c>
      <c r="AM1016" s="223" t="s">
        <v>2624</v>
      </c>
      <c r="AN1016" s="223" t="s">
        <v>2624</v>
      </c>
      <c r="AO1016" s="223" t="s">
        <v>2624</v>
      </c>
      <c r="AP1016" s="223" t="s">
        <v>2624</v>
      </c>
      <c r="AQ1016" s="223" t="s">
        <v>2624</v>
      </c>
      <c r="AR1016" s="223" t="s">
        <v>2624</v>
      </c>
      <c r="AS1016" s="223" t="s">
        <v>2624</v>
      </c>
      <c r="AT1016" s="223" t="s">
        <v>2624</v>
      </c>
      <c r="AU1016" s="223" t="s">
        <v>2624</v>
      </c>
    </row>
    <row r="1017" spans="2:47" ht="157.5" hidden="1">
      <c r="B1017" s="215" t="s">
        <v>5759</v>
      </c>
      <c r="C1017" s="216" t="s">
        <v>5760</v>
      </c>
      <c r="D1017" s="216" t="s">
        <v>2619</v>
      </c>
      <c r="E1017" s="216" t="s">
        <v>2619</v>
      </c>
      <c r="F1017" s="216" t="s">
        <v>3023</v>
      </c>
      <c r="G1017" s="216" t="s">
        <v>5761</v>
      </c>
      <c r="H1017" s="216" t="s">
        <v>2619</v>
      </c>
      <c r="I1017" s="216" t="s">
        <v>2623</v>
      </c>
      <c r="J1017" s="219">
        <v>1.8440000000000001</v>
      </c>
      <c r="K1017" s="219">
        <v>1.8109999999999999</v>
      </c>
      <c r="L1017" s="219">
        <v>1.8720000000000001</v>
      </c>
      <c r="M1017" s="219">
        <v>1.9319999999999999</v>
      </c>
      <c r="N1017" s="219">
        <v>1.9410000000000001</v>
      </c>
      <c r="O1017" s="219">
        <v>1.921</v>
      </c>
      <c r="P1017" s="219">
        <v>1.877</v>
      </c>
      <c r="Q1017" s="219">
        <v>1.819</v>
      </c>
      <c r="R1017" s="219">
        <v>1.8320000000000001</v>
      </c>
      <c r="S1017" s="217">
        <v>1.8</v>
      </c>
      <c r="T1017" s="218">
        <v>1.8</v>
      </c>
      <c r="U1017" s="218">
        <v>1.8</v>
      </c>
      <c r="V1017" s="218">
        <v>1.8</v>
      </c>
      <c r="W1017" s="218">
        <v>1.8</v>
      </c>
      <c r="X1017" s="218">
        <v>1.8</v>
      </c>
      <c r="Y1017" s="218">
        <v>1.8</v>
      </c>
      <c r="Z1017" s="218">
        <v>1.9</v>
      </c>
      <c r="AA1017" s="218">
        <v>1.9</v>
      </c>
      <c r="AB1017" s="218">
        <v>1.9</v>
      </c>
      <c r="AC1017" s="218">
        <v>1.9</v>
      </c>
      <c r="AD1017" s="219" t="s">
        <v>2624</v>
      </c>
      <c r="AE1017" s="219" t="s">
        <v>2624</v>
      </c>
      <c r="AF1017" s="219" t="s">
        <v>2624</v>
      </c>
      <c r="AG1017" s="219" t="s">
        <v>2624</v>
      </c>
      <c r="AH1017" s="219" t="s">
        <v>2624</v>
      </c>
      <c r="AI1017" s="219" t="s">
        <v>2624</v>
      </c>
      <c r="AJ1017" s="219" t="s">
        <v>2624</v>
      </c>
      <c r="AK1017" s="219" t="s">
        <v>2624</v>
      </c>
      <c r="AL1017" s="219" t="s">
        <v>2624</v>
      </c>
      <c r="AM1017" s="219" t="s">
        <v>2624</v>
      </c>
      <c r="AN1017" s="219" t="s">
        <v>2624</v>
      </c>
      <c r="AO1017" s="219" t="s">
        <v>2624</v>
      </c>
      <c r="AP1017" s="219" t="s">
        <v>2624</v>
      </c>
      <c r="AQ1017" s="219" t="s">
        <v>2624</v>
      </c>
      <c r="AR1017" s="219" t="s">
        <v>2624</v>
      </c>
      <c r="AS1017" s="219" t="s">
        <v>2624</v>
      </c>
      <c r="AT1017" s="219" t="s">
        <v>2624</v>
      </c>
      <c r="AU1017" s="219" t="s">
        <v>2624</v>
      </c>
    </row>
    <row r="1018" spans="2:47" ht="157.5" hidden="1">
      <c r="B1018" s="220" t="s">
        <v>5762</v>
      </c>
      <c r="C1018" s="221" t="s">
        <v>5763</v>
      </c>
      <c r="D1018" s="221" t="s">
        <v>2619</v>
      </c>
      <c r="E1018" s="221" t="s">
        <v>2619</v>
      </c>
      <c r="F1018" s="221" t="s">
        <v>3023</v>
      </c>
      <c r="G1018" s="221" t="s">
        <v>5764</v>
      </c>
      <c r="H1018" s="221" t="s">
        <v>2619</v>
      </c>
      <c r="I1018" s="221" t="s">
        <v>2623</v>
      </c>
      <c r="J1018" s="223">
        <v>0.41499999999999998</v>
      </c>
      <c r="K1018" s="223">
        <v>0.39400000000000002</v>
      </c>
      <c r="L1018" s="223">
        <v>0.39500000000000002</v>
      </c>
      <c r="M1018" s="223">
        <v>0.39400000000000002</v>
      </c>
      <c r="N1018" s="223">
        <v>0.38900000000000001</v>
      </c>
      <c r="O1018" s="223">
        <v>0.38</v>
      </c>
      <c r="P1018" s="223">
        <v>0.36099999999999999</v>
      </c>
      <c r="Q1018" s="223">
        <v>0.33700000000000002</v>
      </c>
      <c r="R1018" s="223">
        <v>0.34100000000000003</v>
      </c>
      <c r="S1018" s="222">
        <v>0.3</v>
      </c>
      <c r="T1018" s="218">
        <v>0.3</v>
      </c>
      <c r="U1018" s="218">
        <v>0.3</v>
      </c>
      <c r="V1018" s="218">
        <v>0.3</v>
      </c>
      <c r="W1018" s="218">
        <v>0.3</v>
      </c>
      <c r="X1018" s="218">
        <v>0.3</v>
      </c>
      <c r="Y1018" s="218">
        <v>0.3</v>
      </c>
      <c r="Z1018" s="218">
        <v>0.3</v>
      </c>
      <c r="AA1018" s="218">
        <v>0.3</v>
      </c>
      <c r="AB1018" s="218">
        <v>0.3</v>
      </c>
      <c r="AC1018" s="218">
        <v>0.3</v>
      </c>
      <c r="AD1018" s="223" t="s">
        <v>2624</v>
      </c>
      <c r="AE1018" s="223" t="s">
        <v>2624</v>
      </c>
      <c r="AF1018" s="223" t="s">
        <v>2624</v>
      </c>
      <c r="AG1018" s="223" t="s">
        <v>2624</v>
      </c>
      <c r="AH1018" s="223" t="s">
        <v>2624</v>
      </c>
      <c r="AI1018" s="223" t="s">
        <v>2624</v>
      </c>
      <c r="AJ1018" s="223" t="s">
        <v>2624</v>
      </c>
      <c r="AK1018" s="223" t="s">
        <v>2624</v>
      </c>
      <c r="AL1018" s="223" t="s">
        <v>2624</v>
      </c>
      <c r="AM1018" s="223" t="s">
        <v>2624</v>
      </c>
      <c r="AN1018" s="223" t="s">
        <v>2624</v>
      </c>
      <c r="AO1018" s="223" t="s">
        <v>2624</v>
      </c>
      <c r="AP1018" s="223" t="s">
        <v>2624</v>
      </c>
      <c r="AQ1018" s="223" t="s">
        <v>2624</v>
      </c>
      <c r="AR1018" s="223" t="s">
        <v>2624</v>
      </c>
      <c r="AS1018" s="223" t="s">
        <v>2624</v>
      </c>
      <c r="AT1018" s="223" t="s">
        <v>2624</v>
      </c>
      <c r="AU1018" s="223" t="s">
        <v>2624</v>
      </c>
    </row>
    <row r="1019" spans="2:47" ht="157.5" hidden="1">
      <c r="B1019" s="215" t="s">
        <v>5765</v>
      </c>
      <c r="C1019" s="216" t="s">
        <v>5766</v>
      </c>
      <c r="D1019" s="216" t="s">
        <v>2619</v>
      </c>
      <c r="E1019" s="216" t="s">
        <v>2619</v>
      </c>
      <c r="F1019" s="216" t="s">
        <v>3033</v>
      </c>
      <c r="G1019" s="216" t="s">
        <v>5767</v>
      </c>
      <c r="H1019" s="216" t="s">
        <v>2619</v>
      </c>
      <c r="I1019" s="216" t="s">
        <v>2623</v>
      </c>
      <c r="J1019" s="219">
        <v>524.91</v>
      </c>
      <c r="K1019" s="219">
        <v>513.74</v>
      </c>
      <c r="L1019" s="219">
        <v>529.67999999999995</v>
      </c>
      <c r="M1019" s="219">
        <v>544.22</v>
      </c>
      <c r="N1019" s="219">
        <v>554.1</v>
      </c>
      <c r="O1019" s="219">
        <v>557.45000000000005</v>
      </c>
      <c r="P1019" s="219">
        <v>541.17999999999995</v>
      </c>
      <c r="Q1019" s="219">
        <v>502.25</v>
      </c>
      <c r="R1019" s="219">
        <v>528.79</v>
      </c>
      <c r="S1019" s="217">
        <v>530</v>
      </c>
      <c r="T1019" s="218">
        <v>533</v>
      </c>
      <c r="U1019" s="218">
        <v>538</v>
      </c>
      <c r="V1019" s="218">
        <v>541.70000000000005</v>
      </c>
      <c r="W1019" s="218">
        <v>544.70000000000005</v>
      </c>
      <c r="X1019" s="218">
        <v>547.9</v>
      </c>
      <c r="Y1019" s="218">
        <v>548.70000000000005</v>
      </c>
      <c r="Z1019" s="218">
        <v>547.5</v>
      </c>
      <c r="AA1019" s="218">
        <v>544.79999999999995</v>
      </c>
      <c r="AB1019" s="218">
        <v>540.29999999999995</v>
      </c>
      <c r="AC1019" s="218">
        <v>534.29999999999995</v>
      </c>
      <c r="AD1019" s="219" t="s">
        <v>2624</v>
      </c>
      <c r="AE1019" s="219" t="s">
        <v>2624</v>
      </c>
      <c r="AF1019" s="219" t="s">
        <v>2624</v>
      </c>
      <c r="AG1019" s="219" t="s">
        <v>2624</v>
      </c>
      <c r="AH1019" s="219" t="s">
        <v>2624</v>
      </c>
      <c r="AI1019" s="219" t="s">
        <v>2624</v>
      </c>
      <c r="AJ1019" s="219" t="s">
        <v>2624</v>
      </c>
      <c r="AK1019" s="219" t="s">
        <v>2624</v>
      </c>
      <c r="AL1019" s="219" t="s">
        <v>2624</v>
      </c>
      <c r="AM1019" s="219" t="s">
        <v>2624</v>
      </c>
      <c r="AN1019" s="219" t="s">
        <v>2624</v>
      </c>
      <c r="AO1019" s="219" t="s">
        <v>2624</v>
      </c>
      <c r="AP1019" s="219" t="s">
        <v>2624</v>
      </c>
      <c r="AQ1019" s="219" t="s">
        <v>2624</v>
      </c>
      <c r="AR1019" s="219" t="s">
        <v>2624</v>
      </c>
      <c r="AS1019" s="219" t="s">
        <v>2624</v>
      </c>
      <c r="AT1019" s="219" t="s">
        <v>2624</v>
      </c>
      <c r="AU1019" s="219" t="s">
        <v>2624</v>
      </c>
    </row>
    <row r="1020" spans="2:47" ht="157.5" hidden="1">
      <c r="B1020" s="220" t="s">
        <v>5768</v>
      </c>
      <c r="C1020" s="221" t="s">
        <v>5769</v>
      </c>
      <c r="D1020" s="221" t="s">
        <v>2619</v>
      </c>
      <c r="E1020" s="221" t="s">
        <v>2619</v>
      </c>
      <c r="F1020" s="221" t="s">
        <v>3023</v>
      </c>
      <c r="G1020" s="221" t="s">
        <v>5770</v>
      </c>
      <c r="H1020" s="221" t="s">
        <v>2619</v>
      </c>
      <c r="I1020" s="221" t="s">
        <v>2623</v>
      </c>
      <c r="J1020" s="223">
        <v>10.478</v>
      </c>
      <c r="K1020" s="223">
        <v>10.161</v>
      </c>
      <c r="L1020" s="223">
        <v>10.387</v>
      </c>
      <c r="M1020" s="223">
        <v>10.606999999999999</v>
      </c>
      <c r="N1020" s="223">
        <v>10.757</v>
      </c>
      <c r="O1020" s="223">
        <v>10.787000000000001</v>
      </c>
      <c r="P1020" s="223">
        <v>10.446999999999999</v>
      </c>
      <c r="Q1020" s="223">
        <v>9.6880000000000006</v>
      </c>
      <c r="R1020" s="223">
        <v>10.202</v>
      </c>
      <c r="S1020" s="222">
        <v>10.199999999999999</v>
      </c>
      <c r="T1020" s="218">
        <v>10.3</v>
      </c>
      <c r="U1020" s="218">
        <v>10.4</v>
      </c>
      <c r="V1020" s="218">
        <v>10.5</v>
      </c>
      <c r="W1020" s="218">
        <v>10.5</v>
      </c>
      <c r="X1020" s="218">
        <v>10.6</v>
      </c>
      <c r="Y1020" s="218">
        <v>10.7</v>
      </c>
      <c r="Z1020" s="218">
        <v>10.7</v>
      </c>
      <c r="AA1020" s="218">
        <v>10.6</v>
      </c>
      <c r="AB1020" s="218">
        <v>10.6</v>
      </c>
      <c r="AC1020" s="218">
        <v>10.5</v>
      </c>
      <c r="AD1020" s="223" t="s">
        <v>2624</v>
      </c>
      <c r="AE1020" s="223" t="s">
        <v>2624</v>
      </c>
      <c r="AF1020" s="223" t="s">
        <v>2624</v>
      </c>
      <c r="AG1020" s="223" t="s">
        <v>2624</v>
      </c>
      <c r="AH1020" s="223" t="s">
        <v>2624</v>
      </c>
      <c r="AI1020" s="223" t="s">
        <v>2624</v>
      </c>
      <c r="AJ1020" s="223" t="s">
        <v>2624</v>
      </c>
      <c r="AK1020" s="223" t="s">
        <v>2624</v>
      </c>
      <c r="AL1020" s="223" t="s">
        <v>2624</v>
      </c>
      <c r="AM1020" s="223" t="s">
        <v>2624</v>
      </c>
      <c r="AN1020" s="223" t="s">
        <v>2624</v>
      </c>
      <c r="AO1020" s="223" t="s">
        <v>2624</v>
      </c>
      <c r="AP1020" s="223" t="s">
        <v>2624</v>
      </c>
      <c r="AQ1020" s="223" t="s">
        <v>2624</v>
      </c>
      <c r="AR1020" s="223" t="s">
        <v>2624</v>
      </c>
      <c r="AS1020" s="223" t="s">
        <v>2624</v>
      </c>
      <c r="AT1020" s="223" t="s">
        <v>2624</v>
      </c>
      <c r="AU1020" s="223" t="s">
        <v>2624</v>
      </c>
    </row>
    <row r="1021" spans="2:47" ht="168" hidden="1">
      <c r="B1021" s="215" t="s">
        <v>5771</v>
      </c>
      <c r="C1021" s="216" t="s">
        <v>5772</v>
      </c>
      <c r="D1021" s="216" t="s">
        <v>2834</v>
      </c>
      <c r="E1021" s="216" t="s">
        <v>2619</v>
      </c>
      <c r="F1021" s="216" t="s">
        <v>3317</v>
      </c>
      <c r="G1021" s="216" t="s">
        <v>5773</v>
      </c>
      <c r="H1021" s="216" t="s">
        <v>2871</v>
      </c>
      <c r="I1021" s="216" t="s">
        <v>2623</v>
      </c>
      <c r="J1021" s="219">
        <v>8038.5069999999996</v>
      </c>
      <c r="K1021" s="219">
        <v>8015.3869999999997</v>
      </c>
      <c r="L1021" s="219">
        <v>7386.0640000000003</v>
      </c>
      <c r="M1021" s="219">
        <v>6951.9369999999999</v>
      </c>
      <c r="N1021" s="219">
        <v>7386.643</v>
      </c>
      <c r="O1021" s="219">
        <v>7832.0159999999996</v>
      </c>
      <c r="P1021" s="219">
        <v>8350.0640000000003</v>
      </c>
      <c r="Q1021" s="219">
        <v>9719.0419999999995</v>
      </c>
      <c r="R1021" s="219">
        <v>10935.291999999999</v>
      </c>
      <c r="S1021" s="217">
        <v>11170.1</v>
      </c>
      <c r="T1021" s="218">
        <v>11077.6</v>
      </c>
      <c r="U1021" s="218">
        <v>11309.2</v>
      </c>
      <c r="V1021" s="218">
        <v>11631.9</v>
      </c>
      <c r="W1021" s="218">
        <v>11860</v>
      </c>
      <c r="X1021" s="218">
        <v>11946.2</v>
      </c>
      <c r="Y1021" s="219" t="s">
        <v>2624</v>
      </c>
      <c r="Z1021" s="219" t="s">
        <v>2624</v>
      </c>
      <c r="AA1021" s="219" t="s">
        <v>2624</v>
      </c>
      <c r="AB1021" s="219" t="s">
        <v>2624</v>
      </c>
      <c r="AC1021" s="219" t="s">
        <v>2624</v>
      </c>
      <c r="AD1021" s="219" t="s">
        <v>2624</v>
      </c>
      <c r="AE1021" s="219" t="s">
        <v>2624</v>
      </c>
      <c r="AF1021" s="219" t="s">
        <v>2624</v>
      </c>
      <c r="AG1021" s="219" t="s">
        <v>2624</v>
      </c>
      <c r="AH1021" s="219" t="s">
        <v>2624</v>
      </c>
      <c r="AI1021" s="219" t="s">
        <v>2624</v>
      </c>
      <c r="AJ1021" s="219" t="s">
        <v>2624</v>
      </c>
      <c r="AK1021" s="219" t="s">
        <v>2624</v>
      </c>
      <c r="AL1021" s="219" t="s">
        <v>2624</v>
      </c>
      <c r="AM1021" s="219" t="s">
        <v>2624</v>
      </c>
      <c r="AN1021" s="219" t="s">
        <v>2624</v>
      </c>
      <c r="AO1021" s="219" t="s">
        <v>2624</v>
      </c>
      <c r="AP1021" s="219" t="s">
        <v>2624</v>
      </c>
      <c r="AQ1021" s="219" t="s">
        <v>2624</v>
      </c>
      <c r="AR1021" s="219" t="s">
        <v>2624</v>
      </c>
      <c r="AS1021" s="219" t="s">
        <v>2624</v>
      </c>
      <c r="AT1021" s="219" t="s">
        <v>2624</v>
      </c>
      <c r="AU1021" s="219" t="s">
        <v>2624</v>
      </c>
    </row>
    <row r="1022" spans="2:47" ht="168" hidden="1">
      <c r="B1022" s="220" t="s">
        <v>5774</v>
      </c>
      <c r="C1022" s="221" t="s">
        <v>5775</v>
      </c>
      <c r="D1022" s="221" t="s">
        <v>2619</v>
      </c>
      <c r="E1022" s="221" t="s">
        <v>2619</v>
      </c>
      <c r="F1022" s="221" t="s">
        <v>3317</v>
      </c>
      <c r="G1022" s="221" t="s">
        <v>5776</v>
      </c>
      <c r="H1022" s="221" t="s">
        <v>2619</v>
      </c>
      <c r="I1022" s="221" t="s">
        <v>2623</v>
      </c>
      <c r="J1022" s="223">
        <v>53.634</v>
      </c>
      <c r="K1022" s="223">
        <v>53.768000000000001</v>
      </c>
      <c r="L1022" s="223">
        <v>56.567</v>
      </c>
      <c r="M1022" s="223">
        <v>56.317</v>
      </c>
      <c r="N1022" s="223">
        <v>54.383000000000003</v>
      </c>
      <c r="O1022" s="223">
        <v>52.91</v>
      </c>
      <c r="P1022" s="223">
        <v>61.613</v>
      </c>
      <c r="Q1022" s="223">
        <v>78.046000000000006</v>
      </c>
      <c r="R1022" s="223">
        <v>69.149000000000001</v>
      </c>
      <c r="S1022" s="222">
        <v>71.2</v>
      </c>
      <c r="T1022" s="218">
        <v>72.7</v>
      </c>
      <c r="U1022" s="218">
        <v>66.2</v>
      </c>
      <c r="V1022" s="218">
        <v>61.4</v>
      </c>
      <c r="W1022" s="218">
        <v>58.1</v>
      </c>
      <c r="X1022" s="218">
        <v>56.1</v>
      </c>
      <c r="Y1022" s="223" t="s">
        <v>2624</v>
      </c>
      <c r="Z1022" s="223" t="s">
        <v>2624</v>
      </c>
      <c r="AA1022" s="223" t="s">
        <v>2624</v>
      </c>
      <c r="AB1022" s="223" t="s">
        <v>2624</v>
      </c>
      <c r="AC1022" s="223" t="s">
        <v>2624</v>
      </c>
      <c r="AD1022" s="223" t="s">
        <v>2624</v>
      </c>
      <c r="AE1022" s="223" t="s">
        <v>2624</v>
      </c>
      <c r="AF1022" s="223" t="s">
        <v>2624</v>
      </c>
      <c r="AG1022" s="223" t="s">
        <v>2624</v>
      </c>
      <c r="AH1022" s="223" t="s">
        <v>2624</v>
      </c>
      <c r="AI1022" s="223" t="s">
        <v>2624</v>
      </c>
      <c r="AJ1022" s="223" t="s">
        <v>2624</v>
      </c>
      <c r="AK1022" s="223" t="s">
        <v>2624</v>
      </c>
      <c r="AL1022" s="223" t="s">
        <v>2624</v>
      </c>
      <c r="AM1022" s="223" t="s">
        <v>2624</v>
      </c>
      <c r="AN1022" s="223" t="s">
        <v>2624</v>
      </c>
      <c r="AO1022" s="223" t="s">
        <v>2624</v>
      </c>
      <c r="AP1022" s="223" t="s">
        <v>2624</v>
      </c>
      <c r="AQ1022" s="223" t="s">
        <v>2624</v>
      </c>
      <c r="AR1022" s="223" t="s">
        <v>2624</v>
      </c>
      <c r="AS1022" s="223" t="s">
        <v>2624</v>
      </c>
      <c r="AT1022" s="223" t="s">
        <v>2624</v>
      </c>
      <c r="AU1022" s="223" t="s">
        <v>2624</v>
      </c>
    </row>
    <row r="1023" spans="2:47" ht="168" hidden="1">
      <c r="B1023" s="215" t="s">
        <v>5777</v>
      </c>
      <c r="C1023" s="216" t="s">
        <v>5778</v>
      </c>
      <c r="D1023" s="216" t="s">
        <v>2619</v>
      </c>
      <c r="E1023" s="216" t="s">
        <v>2619</v>
      </c>
      <c r="F1023" s="216" t="s">
        <v>3317</v>
      </c>
      <c r="G1023" s="216" t="s">
        <v>5779</v>
      </c>
      <c r="H1023" s="216" t="s">
        <v>2871</v>
      </c>
      <c r="I1023" s="216" t="s">
        <v>2623</v>
      </c>
      <c r="J1023" s="219">
        <v>29.382000000000001</v>
      </c>
      <c r="K1023" s="219">
        <v>27.297999999999998</v>
      </c>
      <c r="L1023" s="219">
        <v>25.692</v>
      </c>
      <c r="M1023" s="219">
        <v>23.785</v>
      </c>
      <c r="N1023" s="219">
        <v>23.443000000000001</v>
      </c>
      <c r="O1023" s="219">
        <v>23.457999999999998</v>
      </c>
      <c r="P1023" s="219">
        <v>26.193000000000001</v>
      </c>
      <c r="Q1023" s="219">
        <v>30.643999999999998</v>
      </c>
      <c r="R1023" s="219">
        <v>31.297000000000001</v>
      </c>
      <c r="S1023" s="217">
        <v>34.5</v>
      </c>
      <c r="T1023" s="218">
        <v>32</v>
      </c>
      <c r="U1023" s="218">
        <v>30.4</v>
      </c>
      <c r="V1023" s="218">
        <v>29</v>
      </c>
      <c r="W1023" s="218">
        <v>28.2</v>
      </c>
      <c r="X1023" s="218">
        <v>27.6</v>
      </c>
      <c r="Y1023" s="219" t="s">
        <v>2624</v>
      </c>
      <c r="Z1023" s="219" t="s">
        <v>2624</v>
      </c>
      <c r="AA1023" s="219" t="s">
        <v>2624</v>
      </c>
      <c r="AB1023" s="219" t="s">
        <v>2624</v>
      </c>
      <c r="AC1023" s="219" t="s">
        <v>2624</v>
      </c>
      <c r="AD1023" s="219" t="s">
        <v>2624</v>
      </c>
      <c r="AE1023" s="219" t="s">
        <v>2624</v>
      </c>
      <c r="AF1023" s="219" t="s">
        <v>2624</v>
      </c>
      <c r="AG1023" s="219" t="s">
        <v>2624</v>
      </c>
      <c r="AH1023" s="219" t="s">
        <v>2624</v>
      </c>
      <c r="AI1023" s="219" t="s">
        <v>2624</v>
      </c>
      <c r="AJ1023" s="219" t="s">
        <v>2624</v>
      </c>
      <c r="AK1023" s="219" t="s">
        <v>2624</v>
      </c>
      <c r="AL1023" s="219" t="s">
        <v>2624</v>
      </c>
      <c r="AM1023" s="219" t="s">
        <v>2624</v>
      </c>
      <c r="AN1023" s="219" t="s">
        <v>2624</v>
      </c>
      <c r="AO1023" s="219" t="s">
        <v>2624</v>
      </c>
      <c r="AP1023" s="219" t="s">
        <v>2624</v>
      </c>
      <c r="AQ1023" s="219" t="s">
        <v>2624</v>
      </c>
      <c r="AR1023" s="219" t="s">
        <v>2624</v>
      </c>
      <c r="AS1023" s="219" t="s">
        <v>2624</v>
      </c>
      <c r="AT1023" s="219" t="s">
        <v>2624</v>
      </c>
      <c r="AU1023" s="219" t="s">
        <v>2624</v>
      </c>
    </row>
    <row r="1024" spans="2:47" ht="304.5" hidden="1">
      <c r="B1024" s="220" t="s">
        <v>5780</v>
      </c>
      <c r="C1024" s="221" t="s">
        <v>5781</v>
      </c>
      <c r="D1024" s="221" t="s">
        <v>2834</v>
      </c>
      <c r="E1024" s="221" t="s">
        <v>2809</v>
      </c>
      <c r="F1024" s="221" t="s">
        <v>2957</v>
      </c>
      <c r="G1024" s="221" t="s">
        <v>5782</v>
      </c>
      <c r="H1024" s="221" t="s">
        <v>2959</v>
      </c>
      <c r="I1024" s="221" t="s">
        <v>2623</v>
      </c>
      <c r="J1024" s="223">
        <v>2248154.9</v>
      </c>
      <c r="K1024" s="223">
        <v>2329543.6</v>
      </c>
      <c r="L1024" s="223">
        <v>2369950</v>
      </c>
      <c r="M1024" s="223">
        <v>2448007.2999999998</v>
      </c>
      <c r="N1024" s="223">
        <v>2933385.6</v>
      </c>
      <c r="O1024" s="223">
        <v>3002268.5</v>
      </c>
      <c r="P1024" s="223">
        <v>3160217.7</v>
      </c>
      <c r="Q1024" s="223">
        <v>3764718.8</v>
      </c>
      <c r="R1024" s="222">
        <v>3786687</v>
      </c>
      <c r="S1024" s="222">
        <v>3409213</v>
      </c>
      <c r="T1024" s="218">
        <v>3894241</v>
      </c>
      <c r="U1024" s="218">
        <v>4215830</v>
      </c>
      <c r="V1024" s="218">
        <v>4613152</v>
      </c>
      <c r="W1024" s="218">
        <v>4796467</v>
      </c>
      <c r="X1024" s="218">
        <v>4940371</v>
      </c>
      <c r="Y1024" s="223" t="s">
        <v>2624</v>
      </c>
      <c r="Z1024" s="223" t="s">
        <v>2624</v>
      </c>
      <c r="AA1024" s="223" t="s">
        <v>2624</v>
      </c>
      <c r="AB1024" s="223" t="s">
        <v>2624</v>
      </c>
      <c r="AC1024" s="223" t="s">
        <v>2624</v>
      </c>
      <c r="AD1024" s="223" t="s">
        <v>2624</v>
      </c>
      <c r="AE1024" s="223" t="s">
        <v>2624</v>
      </c>
      <c r="AF1024" s="223" t="s">
        <v>2624</v>
      </c>
      <c r="AG1024" s="223" t="s">
        <v>2624</v>
      </c>
      <c r="AH1024" s="223" t="s">
        <v>2624</v>
      </c>
      <c r="AI1024" s="223" t="s">
        <v>2624</v>
      </c>
      <c r="AJ1024" s="223" t="s">
        <v>2624</v>
      </c>
      <c r="AK1024" s="223" t="s">
        <v>2624</v>
      </c>
      <c r="AL1024" s="223" t="s">
        <v>2624</v>
      </c>
      <c r="AM1024" s="223" t="s">
        <v>2624</v>
      </c>
      <c r="AN1024" s="223" t="s">
        <v>2624</v>
      </c>
      <c r="AO1024" s="223" t="s">
        <v>2624</v>
      </c>
      <c r="AP1024" s="223" t="s">
        <v>2624</v>
      </c>
      <c r="AQ1024" s="223" t="s">
        <v>2624</v>
      </c>
      <c r="AR1024" s="223" t="s">
        <v>2624</v>
      </c>
      <c r="AS1024" s="223" t="s">
        <v>2624</v>
      </c>
      <c r="AT1024" s="223" t="s">
        <v>2624</v>
      </c>
      <c r="AU1024" s="223" t="s">
        <v>2624</v>
      </c>
    </row>
    <row r="1025" spans="2:47" ht="304.5" hidden="1">
      <c r="B1025" s="215" t="s">
        <v>5783</v>
      </c>
      <c r="C1025" s="216" t="s">
        <v>5784</v>
      </c>
      <c r="D1025" s="216" t="s">
        <v>2834</v>
      </c>
      <c r="E1025" s="216" t="s">
        <v>2809</v>
      </c>
      <c r="F1025" s="216" t="s">
        <v>2957</v>
      </c>
      <c r="G1025" s="216" t="s">
        <v>5785</v>
      </c>
      <c r="H1025" s="216" t="s">
        <v>2959</v>
      </c>
      <c r="I1025" s="216" t="s">
        <v>2623</v>
      </c>
      <c r="J1025" s="219">
        <v>2075073.9</v>
      </c>
      <c r="K1025" s="219">
        <v>2054568.4</v>
      </c>
      <c r="L1025" s="219">
        <v>2111230</v>
      </c>
      <c r="M1025" s="219">
        <v>2142259.2000000002</v>
      </c>
      <c r="N1025" s="219">
        <v>2758359</v>
      </c>
      <c r="O1025" s="219">
        <v>2571792.7000000002</v>
      </c>
      <c r="P1025" s="219">
        <v>2782112.5</v>
      </c>
      <c r="Q1025" s="219">
        <v>3584011.9</v>
      </c>
      <c r="R1025" s="217">
        <v>3619298</v>
      </c>
      <c r="S1025" s="217">
        <v>3504271</v>
      </c>
      <c r="T1025" s="218">
        <v>3846860</v>
      </c>
      <c r="U1025" s="218">
        <v>4126798</v>
      </c>
      <c r="V1025" s="218">
        <v>4442386</v>
      </c>
      <c r="W1025" s="218">
        <v>4645543</v>
      </c>
      <c r="X1025" s="218">
        <v>4834446</v>
      </c>
      <c r="Y1025" s="219" t="s">
        <v>2624</v>
      </c>
      <c r="Z1025" s="219" t="s">
        <v>2624</v>
      </c>
      <c r="AA1025" s="219" t="s">
        <v>2624</v>
      </c>
      <c r="AB1025" s="219" t="s">
        <v>2624</v>
      </c>
      <c r="AC1025" s="219" t="s">
        <v>2624</v>
      </c>
      <c r="AD1025" s="219" t="s">
        <v>2624</v>
      </c>
      <c r="AE1025" s="219" t="s">
        <v>2624</v>
      </c>
      <c r="AF1025" s="219" t="s">
        <v>2624</v>
      </c>
      <c r="AG1025" s="219" t="s">
        <v>2624</v>
      </c>
      <c r="AH1025" s="219" t="s">
        <v>2624</v>
      </c>
      <c r="AI1025" s="219" t="s">
        <v>2624</v>
      </c>
      <c r="AJ1025" s="219" t="s">
        <v>2624</v>
      </c>
      <c r="AK1025" s="219" t="s">
        <v>2624</v>
      </c>
      <c r="AL1025" s="219" t="s">
        <v>2624</v>
      </c>
      <c r="AM1025" s="219" t="s">
        <v>2624</v>
      </c>
      <c r="AN1025" s="219" t="s">
        <v>2624</v>
      </c>
      <c r="AO1025" s="219" t="s">
        <v>2624</v>
      </c>
      <c r="AP1025" s="219" t="s">
        <v>2624</v>
      </c>
      <c r="AQ1025" s="219" t="s">
        <v>2624</v>
      </c>
      <c r="AR1025" s="219" t="s">
        <v>2624</v>
      </c>
      <c r="AS1025" s="219" t="s">
        <v>2624</v>
      </c>
      <c r="AT1025" s="219" t="s">
        <v>2624</v>
      </c>
      <c r="AU1025" s="219" t="s">
        <v>2624</v>
      </c>
    </row>
    <row r="1026" spans="2:47" ht="304.5" hidden="1">
      <c r="B1026" s="220" t="s">
        <v>5786</v>
      </c>
      <c r="C1026" s="221" t="s">
        <v>5787</v>
      </c>
      <c r="D1026" s="221" t="s">
        <v>2834</v>
      </c>
      <c r="E1026" s="221" t="s">
        <v>2809</v>
      </c>
      <c r="F1026" s="221" t="s">
        <v>2957</v>
      </c>
      <c r="G1026" s="221" t="s">
        <v>5788</v>
      </c>
      <c r="H1026" s="221" t="s">
        <v>2959</v>
      </c>
      <c r="I1026" s="221" t="s">
        <v>2623</v>
      </c>
      <c r="J1026" s="223">
        <v>2062143.8</v>
      </c>
      <c r="K1026" s="223">
        <v>2117714.9</v>
      </c>
      <c r="L1026" s="223">
        <v>2173112.9</v>
      </c>
      <c r="M1026" s="223">
        <v>2274352.2000000002</v>
      </c>
      <c r="N1026" s="223">
        <v>2730782.9</v>
      </c>
      <c r="O1026" s="223">
        <v>2794304.4</v>
      </c>
      <c r="P1026" s="223">
        <v>2860278.6</v>
      </c>
      <c r="Q1026" s="223">
        <v>3358988.1</v>
      </c>
      <c r="R1026" s="222">
        <v>3354667</v>
      </c>
      <c r="S1026" s="222">
        <v>3126813</v>
      </c>
      <c r="T1026" s="218">
        <v>3597606</v>
      </c>
      <c r="U1026" s="218">
        <v>3873285</v>
      </c>
      <c r="V1026" s="218">
        <v>4241973</v>
      </c>
      <c r="W1026" s="218">
        <v>4421828</v>
      </c>
      <c r="X1026" s="218">
        <v>4562430</v>
      </c>
      <c r="Y1026" s="223" t="s">
        <v>2624</v>
      </c>
      <c r="Z1026" s="223" t="s">
        <v>2624</v>
      </c>
      <c r="AA1026" s="223" t="s">
        <v>2624</v>
      </c>
      <c r="AB1026" s="223" t="s">
        <v>2624</v>
      </c>
      <c r="AC1026" s="223" t="s">
        <v>2624</v>
      </c>
      <c r="AD1026" s="223" t="s">
        <v>2624</v>
      </c>
      <c r="AE1026" s="223" t="s">
        <v>2624</v>
      </c>
      <c r="AF1026" s="223" t="s">
        <v>2624</v>
      </c>
      <c r="AG1026" s="223" t="s">
        <v>2624</v>
      </c>
      <c r="AH1026" s="223" t="s">
        <v>2624</v>
      </c>
      <c r="AI1026" s="223" t="s">
        <v>2624</v>
      </c>
      <c r="AJ1026" s="223" t="s">
        <v>2624</v>
      </c>
      <c r="AK1026" s="223" t="s">
        <v>2624</v>
      </c>
      <c r="AL1026" s="223" t="s">
        <v>2624</v>
      </c>
      <c r="AM1026" s="223" t="s">
        <v>2624</v>
      </c>
      <c r="AN1026" s="223" t="s">
        <v>2624</v>
      </c>
      <c r="AO1026" s="223" t="s">
        <v>2624</v>
      </c>
      <c r="AP1026" s="223" t="s">
        <v>2624</v>
      </c>
      <c r="AQ1026" s="223" t="s">
        <v>2624</v>
      </c>
      <c r="AR1026" s="223" t="s">
        <v>2624</v>
      </c>
      <c r="AS1026" s="223" t="s">
        <v>2624</v>
      </c>
      <c r="AT1026" s="223" t="s">
        <v>2624</v>
      </c>
      <c r="AU1026" s="223" t="s">
        <v>2624</v>
      </c>
    </row>
    <row r="1027" spans="2:47" ht="304.5" hidden="1">
      <c r="B1027" s="215" t="s">
        <v>5789</v>
      </c>
      <c r="C1027" s="216" t="s">
        <v>5790</v>
      </c>
      <c r="D1027" s="216" t="s">
        <v>2834</v>
      </c>
      <c r="E1027" s="216" t="s">
        <v>2809</v>
      </c>
      <c r="F1027" s="216" t="s">
        <v>2957</v>
      </c>
      <c r="G1027" s="216" t="s">
        <v>5791</v>
      </c>
      <c r="H1027" s="216" t="s">
        <v>2959</v>
      </c>
      <c r="I1027" s="216" t="s">
        <v>2623</v>
      </c>
      <c r="J1027" s="219">
        <v>2052366.4</v>
      </c>
      <c r="K1027" s="219">
        <v>2131043.5</v>
      </c>
      <c r="L1027" s="219">
        <v>2111833.9</v>
      </c>
      <c r="M1027" s="219">
        <v>2140466</v>
      </c>
      <c r="N1027" s="219">
        <v>2445659.7999999998</v>
      </c>
      <c r="O1027" s="219">
        <v>2517041.2999999998</v>
      </c>
      <c r="P1027" s="219">
        <v>2548814.7000000002</v>
      </c>
      <c r="Q1027" s="219">
        <v>2822036.4</v>
      </c>
      <c r="R1027" s="217">
        <v>3993119</v>
      </c>
      <c r="S1027" s="217">
        <v>3413833</v>
      </c>
      <c r="T1027" s="218">
        <v>4032055</v>
      </c>
      <c r="U1027" s="218">
        <v>4379338</v>
      </c>
      <c r="V1027" s="218">
        <v>4847150</v>
      </c>
      <c r="W1027" s="218">
        <v>5003057</v>
      </c>
      <c r="X1027" s="218">
        <v>5095915</v>
      </c>
      <c r="Y1027" s="219" t="s">
        <v>2624</v>
      </c>
      <c r="Z1027" s="219" t="s">
        <v>2624</v>
      </c>
      <c r="AA1027" s="219" t="s">
        <v>2624</v>
      </c>
      <c r="AB1027" s="219" t="s">
        <v>2624</v>
      </c>
      <c r="AC1027" s="219" t="s">
        <v>2624</v>
      </c>
      <c r="AD1027" s="219" t="s">
        <v>2624</v>
      </c>
      <c r="AE1027" s="219" t="s">
        <v>2624</v>
      </c>
      <c r="AF1027" s="219" t="s">
        <v>2624</v>
      </c>
      <c r="AG1027" s="219" t="s">
        <v>2624</v>
      </c>
      <c r="AH1027" s="219" t="s">
        <v>2624</v>
      </c>
      <c r="AI1027" s="219" t="s">
        <v>2624</v>
      </c>
      <c r="AJ1027" s="219" t="s">
        <v>2624</v>
      </c>
      <c r="AK1027" s="219" t="s">
        <v>2624</v>
      </c>
      <c r="AL1027" s="219" t="s">
        <v>2624</v>
      </c>
      <c r="AM1027" s="219" t="s">
        <v>2624</v>
      </c>
      <c r="AN1027" s="219" t="s">
        <v>2624</v>
      </c>
      <c r="AO1027" s="219" t="s">
        <v>2624</v>
      </c>
      <c r="AP1027" s="219" t="s">
        <v>2624</v>
      </c>
      <c r="AQ1027" s="219" t="s">
        <v>2624</v>
      </c>
      <c r="AR1027" s="219" t="s">
        <v>2624</v>
      </c>
      <c r="AS1027" s="219" t="s">
        <v>2624</v>
      </c>
      <c r="AT1027" s="219" t="s">
        <v>2624</v>
      </c>
      <c r="AU1027" s="219" t="s">
        <v>2624</v>
      </c>
    </row>
    <row r="1028" spans="2:47" ht="304.5" hidden="1">
      <c r="B1028" s="220" t="s">
        <v>5792</v>
      </c>
      <c r="C1028" s="221" t="s">
        <v>5793</v>
      </c>
      <c r="D1028" s="221" t="s">
        <v>2834</v>
      </c>
      <c r="E1028" s="221" t="s">
        <v>2809</v>
      </c>
      <c r="F1028" s="221" t="s">
        <v>2957</v>
      </c>
      <c r="G1028" s="221" t="s">
        <v>5794</v>
      </c>
      <c r="H1028" s="221" t="s">
        <v>2959</v>
      </c>
      <c r="I1028" s="221" t="s">
        <v>2623</v>
      </c>
      <c r="J1028" s="223">
        <v>1655253.8</v>
      </c>
      <c r="K1028" s="223">
        <v>1735739.1</v>
      </c>
      <c r="L1028" s="223">
        <v>1765176.2</v>
      </c>
      <c r="M1028" s="223">
        <v>1803949.3</v>
      </c>
      <c r="N1028" s="223">
        <v>2107830.6</v>
      </c>
      <c r="O1028" s="223">
        <v>2154851.2999999998</v>
      </c>
      <c r="P1028" s="223">
        <v>2237805.1</v>
      </c>
      <c r="Q1028" s="223">
        <v>2554916.7000000002</v>
      </c>
      <c r="R1028" s="222">
        <v>2560503</v>
      </c>
      <c r="S1028" s="222">
        <v>2384065</v>
      </c>
      <c r="T1028" s="218">
        <v>2733827</v>
      </c>
      <c r="U1028" s="218">
        <v>2939771</v>
      </c>
      <c r="V1028" s="218">
        <v>3205408</v>
      </c>
      <c r="W1028" s="218">
        <v>3332483</v>
      </c>
      <c r="X1028" s="218">
        <v>3429219</v>
      </c>
      <c r="Y1028" s="223" t="s">
        <v>2624</v>
      </c>
      <c r="Z1028" s="223" t="s">
        <v>2624</v>
      </c>
      <c r="AA1028" s="223" t="s">
        <v>2624</v>
      </c>
      <c r="AB1028" s="223" t="s">
        <v>2624</v>
      </c>
      <c r="AC1028" s="223" t="s">
        <v>2624</v>
      </c>
      <c r="AD1028" s="223" t="s">
        <v>2624</v>
      </c>
      <c r="AE1028" s="223" t="s">
        <v>2624</v>
      </c>
      <c r="AF1028" s="223" t="s">
        <v>2624</v>
      </c>
      <c r="AG1028" s="223" t="s">
        <v>2624</v>
      </c>
      <c r="AH1028" s="223" t="s">
        <v>2624</v>
      </c>
      <c r="AI1028" s="223" t="s">
        <v>2624</v>
      </c>
      <c r="AJ1028" s="223" t="s">
        <v>2624</v>
      </c>
      <c r="AK1028" s="223" t="s">
        <v>2624</v>
      </c>
      <c r="AL1028" s="223" t="s">
        <v>2624</v>
      </c>
      <c r="AM1028" s="223" t="s">
        <v>2624</v>
      </c>
      <c r="AN1028" s="223" t="s">
        <v>2624</v>
      </c>
      <c r="AO1028" s="223" t="s">
        <v>2624</v>
      </c>
      <c r="AP1028" s="223" t="s">
        <v>2624</v>
      </c>
      <c r="AQ1028" s="223" t="s">
        <v>2624</v>
      </c>
      <c r="AR1028" s="223" t="s">
        <v>2624</v>
      </c>
      <c r="AS1028" s="223" t="s">
        <v>2624</v>
      </c>
      <c r="AT1028" s="223" t="s">
        <v>2624</v>
      </c>
      <c r="AU1028" s="223" t="s">
        <v>2624</v>
      </c>
    </row>
    <row r="1029" spans="2:47" ht="304.5" hidden="1">
      <c r="B1029" s="215" t="s">
        <v>5795</v>
      </c>
      <c r="C1029" s="216" t="s">
        <v>5796</v>
      </c>
      <c r="D1029" s="216" t="s">
        <v>2834</v>
      </c>
      <c r="E1029" s="216" t="s">
        <v>2809</v>
      </c>
      <c r="F1029" s="216" t="s">
        <v>2957</v>
      </c>
      <c r="G1029" s="216" t="s">
        <v>5797</v>
      </c>
      <c r="H1029" s="216" t="s">
        <v>2959</v>
      </c>
      <c r="I1029" s="216" t="s">
        <v>2623</v>
      </c>
      <c r="J1029" s="219">
        <v>10965459.4</v>
      </c>
      <c r="K1029" s="219">
        <v>11312109.1</v>
      </c>
      <c r="L1029" s="219">
        <v>11509497.5</v>
      </c>
      <c r="M1029" s="219">
        <v>11844596.300000001</v>
      </c>
      <c r="N1029" s="219">
        <v>14222053.1</v>
      </c>
      <c r="O1029" s="219">
        <v>14266345.300000001</v>
      </c>
      <c r="P1029" s="219">
        <v>14867063.1</v>
      </c>
      <c r="Q1029" s="219">
        <v>17590733.199999999</v>
      </c>
      <c r="R1029" s="217">
        <v>17314274</v>
      </c>
      <c r="S1029" s="217">
        <v>15838195</v>
      </c>
      <c r="T1029" s="218">
        <v>18104589</v>
      </c>
      <c r="U1029" s="218">
        <v>19535022</v>
      </c>
      <c r="V1029" s="218">
        <v>21350069</v>
      </c>
      <c r="W1029" s="218">
        <v>22199378</v>
      </c>
      <c r="X1029" s="218">
        <v>22862381</v>
      </c>
      <c r="Y1029" s="219" t="s">
        <v>2624</v>
      </c>
      <c r="Z1029" s="219" t="s">
        <v>2624</v>
      </c>
      <c r="AA1029" s="219" t="s">
        <v>2624</v>
      </c>
      <c r="AB1029" s="219" t="s">
        <v>2624</v>
      </c>
      <c r="AC1029" s="219" t="s">
        <v>2624</v>
      </c>
      <c r="AD1029" s="219" t="s">
        <v>2624</v>
      </c>
      <c r="AE1029" s="219" t="s">
        <v>2624</v>
      </c>
      <c r="AF1029" s="219" t="s">
        <v>2624</v>
      </c>
      <c r="AG1029" s="219" t="s">
        <v>2624</v>
      </c>
      <c r="AH1029" s="219" t="s">
        <v>2624</v>
      </c>
      <c r="AI1029" s="219" t="s">
        <v>2624</v>
      </c>
      <c r="AJ1029" s="219" t="s">
        <v>2624</v>
      </c>
      <c r="AK1029" s="219" t="s">
        <v>2624</v>
      </c>
      <c r="AL1029" s="219" t="s">
        <v>2624</v>
      </c>
      <c r="AM1029" s="219" t="s">
        <v>2624</v>
      </c>
      <c r="AN1029" s="219" t="s">
        <v>2624</v>
      </c>
      <c r="AO1029" s="219" t="s">
        <v>2624</v>
      </c>
      <c r="AP1029" s="219" t="s">
        <v>2624</v>
      </c>
      <c r="AQ1029" s="219" t="s">
        <v>2624</v>
      </c>
      <c r="AR1029" s="219" t="s">
        <v>2624</v>
      </c>
      <c r="AS1029" s="219" t="s">
        <v>2624</v>
      </c>
      <c r="AT1029" s="219" t="s">
        <v>2624</v>
      </c>
      <c r="AU1029" s="219" t="s">
        <v>2624</v>
      </c>
    </row>
    <row r="1030" spans="2:47" ht="304.5" hidden="1">
      <c r="B1030" s="220" t="s">
        <v>5798</v>
      </c>
      <c r="C1030" s="221" t="s">
        <v>5799</v>
      </c>
      <c r="D1030" s="221" t="s">
        <v>2834</v>
      </c>
      <c r="E1030" s="221" t="s">
        <v>2809</v>
      </c>
      <c r="F1030" s="221" t="s">
        <v>2957</v>
      </c>
      <c r="G1030" s="221" t="s">
        <v>5800</v>
      </c>
      <c r="H1030" s="221" t="s">
        <v>2959</v>
      </c>
      <c r="I1030" s="221" t="s">
        <v>2623</v>
      </c>
      <c r="J1030" s="223">
        <v>2274550.7000000002</v>
      </c>
      <c r="K1030" s="223">
        <v>2353577.4</v>
      </c>
      <c r="L1030" s="223">
        <v>2386746.2999999998</v>
      </c>
      <c r="M1030" s="223">
        <v>2467539.4</v>
      </c>
      <c r="N1030" s="223">
        <v>2957122.7</v>
      </c>
      <c r="O1030" s="223">
        <v>3027872.3</v>
      </c>
      <c r="P1030" s="223">
        <v>3188129.6</v>
      </c>
      <c r="Q1030" s="223">
        <v>3797685.3</v>
      </c>
      <c r="R1030" s="222">
        <v>3785116</v>
      </c>
      <c r="S1030" s="222">
        <v>3517152</v>
      </c>
      <c r="T1030" s="218">
        <v>4049962</v>
      </c>
      <c r="U1030" s="218">
        <v>4362553</v>
      </c>
      <c r="V1030" s="218">
        <v>4777085</v>
      </c>
      <c r="W1030" s="218">
        <v>4979948</v>
      </c>
      <c r="X1030" s="218">
        <v>5137802</v>
      </c>
      <c r="Y1030" s="223" t="s">
        <v>2624</v>
      </c>
      <c r="Z1030" s="223" t="s">
        <v>2624</v>
      </c>
      <c r="AA1030" s="223" t="s">
        <v>2624</v>
      </c>
      <c r="AB1030" s="223" t="s">
        <v>2624</v>
      </c>
      <c r="AC1030" s="223" t="s">
        <v>2624</v>
      </c>
      <c r="AD1030" s="223" t="s">
        <v>2624</v>
      </c>
      <c r="AE1030" s="223" t="s">
        <v>2624</v>
      </c>
      <c r="AF1030" s="223" t="s">
        <v>2624</v>
      </c>
      <c r="AG1030" s="223" t="s">
        <v>2624</v>
      </c>
      <c r="AH1030" s="223" t="s">
        <v>2624</v>
      </c>
      <c r="AI1030" s="223" t="s">
        <v>2624</v>
      </c>
      <c r="AJ1030" s="223" t="s">
        <v>2624</v>
      </c>
      <c r="AK1030" s="223" t="s">
        <v>2624</v>
      </c>
      <c r="AL1030" s="223" t="s">
        <v>2624</v>
      </c>
      <c r="AM1030" s="223" t="s">
        <v>2624</v>
      </c>
      <c r="AN1030" s="223" t="s">
        <v>2624</v>
      </c>
      <c r="AO1030" s="223" t="s">
        <v>2624</v>
      </c>
      <c r="AP1030" s="223" t="s">
        <v>2624</v>
      </c>
      <c r="AQ1030" s="223" t="s">
        <v>2624</v>
      </c>
      <c r="AR1030" s="223" t="s">
        <v>2624</v>
      </c>
      <c r="AS1030" s="223" t="s">
        <v>2624</v>
      </c>
      <c r="AT1030" s="223" t="s">
        <v>2624</v>
      </c>
      <c r="AU1030" s="223" t="s">
        <v>2624</v>
      </c>
    </row>
    <row r="1031" spans="2:47" ht="304.5" hidden="1">
      <c r="B1031" s="215" t="s">
        <v>5801</v>
      </c>
      <c r="C1031" s="216" t="s">
        <v>5802</v>
      </c>
      <c r="D1031" s="216" t="s">
        <v>2834</v>
      </c>
      <c r="E1031" s="216" t="s">
        <v>2809</v>
      </c>
      <c r="F1031" s="216" t="s">
        <v>2957</v>
      </c>
      <c r="G1031" s="216" t="s">
        <v>5803</v>
      </c>
      <c r="H1031" s="216" t="s">
        <v>2959</v>
      </c>
      <c r="I1031" s="216" t="s">
        <v>2623</v>
      </c>
      <c r="J1031" s="219">
        <v>2339221.2999999998</v>
      </c>
      <c r="K1031" s="219">
        <v>2281321.2999999998</v>
      </c>
      <c r="L1031" s="219">
        <v>2300802.9</v>
      </c>
      <c r="M1031" s="219">
        <v>2349799.7000000002</v>
      </c>
      <c r="N1031" s="219">
        <v>3073586.7</v>
      </c>
      <c r="O1031" s="219">
        <v>2748425.7</v>
      </c>
      <c r="P1031" s="219">
        <v>2934920.2</v>
      </c>
      <c r="Q1031" s="219">
        <v>3815986.9</v>
      </c>
      <c r="R1031" s="217">
        <v>3811898</v>
      </c>
      <c r="S1031" s="217">
        <v>3267456</v>
      </c>
      <c r="T1031" s="218">
        <v>3710415</v>
      </c>
      <c r="U1031" s="218">
        <v>3979248</v>
      </c>
      <c r="V1031" s="218">
        <v>4337421</v>
      </c>
      <c r="W1031" s="218">
        <v>4528906</v>
      </c>
      <c r="X1031" s="218">
        <v>4675384</v>
      </c>
      <c r="Y1031" s="219" t="s">
        <v>2624</v>
      </c>
      <c r="Z1031" s="219" t="s">
        <v>2624</v>
      </c>
      <c r="AA1031" s="219" t="s">
        <v>2624</v>
      </c>
      <c r="AB1031" s="219" t="s">
        <v>2624</v>
      </c>
      <c r="AC1031" s="219" t="s">
        <v>2624</v>
      </c>
      <c r="AD1031" s="219" t="s">
        <v>2624</v>
      </c>
      <c r="AE1031" s="219" t="s">
        <v>2624</v>
      </c>
      <c r="AF1031" s="219" t="s">
        <v>2624</v>
      </c>
      <c r="AG1031" s="219" t="s">
        <v>2624</v>
      </c>
      <c r="AH1031" s="219" t="s">
        <v>2624</v>
      </c>
      <c r="AI1031" s="219" t="s">
        <v>2624</v>
      </c>
      <c r="AJ1031" s="219" t="s">
        <v>2624</v>
      </c>
      <c r="AK1031" s="219" t="s">
        <v>2624</v>
      </c>
      <c r="AL1031" s="219" t="s">
        <v>2624</v>
      </c>
      <c r="AM1031" s="219" t="s">
        <v>2624</v>
      </c>
      <c r="AN1031" s="219" t="s">
        <v>2624</v>
      </c>
      <c r="AO1031" s="219" t="s">
        <v>2624</v>
      </c>
      <c r="AP1031" s="219" t="s">
        <v>2624</v>
      </c>
      <c r="AQ1031" s="219" t="s">
        <v>2624</v>
      </c>
      <c r="AR1031" s="219" t="s">
        <v>2624</v>
      </c>
      <c r="AS1031" s="219" t="s">
        <v>2624</v>
      </c>
      <c r="AT1031" s="219" t="s">
        <v>2624</v>
      </c>
      <c r="AU1031" s="219" t="s">
        <v>2624</v>
      </c>
    </row>
    <row r="1032" spans="2:47" ht="304.5" hidden="1">
      <c r="B1032" s="220" t="s">
        <v>5804</v>
      </c>
      <c r="C1032" s="221" t="s">
        <v>5805</v>
      </c>
      <c r="D1032" s="221" t="s">
        <v>2834</v>
      </c>
      <c r="E1032" s="221" t="s">
        <v>2809</v>
      </c>
      <c r="F1032" s="221" t="s">
        <v>2957</v>
      </c>
      <c r="G1032" s="221" t="s">
        <v>5806</v>
      </c>
      <c r="H1032" s="221" t="s">
        <v>2959</v>
      </c>
      <c r="I1032" s="221" t="s">
        <v>2623</v>
      </c>
      <c r="J1032" s="223">
        <v>2022999.5</v>
      </c>
      <c r="K1032" s="223">
        <v>2073291</v>
      </c>
      <c r="L1032" s="223">
        <v>2111627.9</v>
      </c>
      <c r="M1032" s="223">
        <v>2213370.2000000002</v>
      </c>
      <c r="N1032" s="223">
        <v>2668284.2000000002</v>
      </c>
      <c r="O1032" s="223">
        <v>2735046.6</v>
      </c>
      <c r="P1032" s="223">
        <v>2808482.4</v>
      </c>
      <c r="Q1032" s="223">
        <v>3310736.9</v>
      </c>
      <c r="R1032" s="222">
        <v>3316379</v>
      </c>
      <c r="S1032" s="222">
        <v>2932363</v>
      </c>
      <c r="T1032" s="218">
        <v>3383104</v>
      </c>
      <c r="U1032" s="218">
        <v>3640728</v>
      </c>
      <c r="V1032" s="218">
        <v>3968347</v>
      </c>
      <c r="W1032" s="218">
        <v>4135948</v>
      </c>
      <c r="X1032" s="218">
        <v>4260659</v>
      </c>
      <c r="Y1032" s="223" t="s">
        <v>2624</v>
      </c>
      <c r="Z1032" s="223" t="s">
        <v>2624</v>
      </c>
      <c r="AA1032" s="223" t="s">
        <v>2624</v>
      </c>
      <c r="AB1032" s="223" t="s">
        <v>2624</v>
      </c>
      <c r="AC1032" s="223" t="s">
        <v>2624</v>
      </c>
      <c r="AD1032" s="223" t="s">
        <v>2624</v>
      </c>
      <c r="AE1032" s="223" t="s">
        <v>2624</v>
      </c>
      <c r="AF1032" s="223" t="s">
        <v>2624</v>
      </c>
      <c r="AG1032" s="223" t="s">
        <v>2624</v>
      </c>
      <c r="AH1032" s="223" t="s">
        <v>2624</v>
      </c>
      <c r="AI1032" s="223" t="s">
        <v>2624</v>
      </c>
      <c r="AJ1032" s="223" t="s">
        <v>2624</v>
      </c>
      <c r="AK1032" s="223" t="s">
        <v>2624</v>
      </c>
      <c r="AL1032" s="223" t="s">
        <v>2624</v>
      </c>
      <c r="AM1032" s="223" t="s">
        <v>2624</v>
      </c>
      <c r="AN1032" s="223" t="s">
        <v>2624</v>
      </c>
      <c r="AO1032" s="223" t="s">
        <v>2624</v>
      </c>
      <c r="AP1032" s="223" t="s">
        <v>2624</v>
      </c>
      <c r="AQ1032" s="223" t="s">
        <v>2624</v>
      </c>
      <c r="AR1032" s="223" t="s">
        <v>2624</v>
      </c>
      <c r="AS1032" s="223" t="s">
        <v>2624</v>
      </c>
      <c r="AT1032" s="223" t="s">
        <v>2624</v>
      </c>
      <c r="AU1032" s="223" t="s">
        <v>2624</v>
      </c>
    </row>
    <row r="1033" spans="2:47" ht="304.5" hidden="1">
      <c r="B1033" s="215" t="s">
        <v>5807</v>
      </c>
      <c r="C1033" s="216" t="s">
        <v>5808</v>
      </c>
      <c r="D1033" s="216" t="s">
        <v>2834</v>
      </c>
      <c r="E1033" s="216" t="s">
        <v>2809</v>
      </c>
      <c r="F1033" s="216" t="s">
        <v>2957</v>
      </c>
      <c r="G1033" s="216" t="s">
        <v>5809</v>
      </c>
      <c r="H1033" s="216" t="s">
        <v>2959</v>
      </c>
      <c r="I1033" s="216" t="s">
        <v>2623</v>
      </c>
      <c r="J1033" s="219">
        <v>1660417200</v>
      </c>
      <c r="K1033" s="219">
        <v>1683672200</v>
      </c>
      <c r="L1033" s="219">
        <v>1633145300</v>
      </c>
      <c r="M1033" s="219">
        <v>1626329700</v>
      </c>
      <c r="N1033" s="219">
        <v>1882275200</v>
      </c>
      <c r="O1033" s="219">
        <v>1910273100</v>
      </c>
      <c r="P1033" s="219">
        <v>1907068800</v>
      </c>
      <c r="Q1033" s="219">
        <v>2125781900</v>
      </c>
      <c r="R1033" s="217">
        <v>3615156000</v>
      </c>
      <c r="S1033" s="217">
        <v>3249608000</v>
      </c>
      <c r="T1033" s="218">
        <v>3724844000</v>
      </c>
      <c r="U1033" s="218">
        <v>4006298000</v>
      </c>
      <c r="V1033" s="218">
        <v>4377465000</v>
      </c>
      <c r="W1033" s="218">
        <v>4565325000</v>
      </c>
      <c r="X1033" s="218">
        <v>4709535000</v>
      </c>
      <c r="Y1033" s="219" t="s">
        <v>2624</v>
      </c>
      <c r="Z1033" s="219" t="s">
        <v>2624</v>
      </c>
      <c r="AA1033" s="219" t="s">
        <v>2624</v>
      </c>
      <c r="AB1033" s="219" t="s">
        <v>2624</v>
      </c>
      <c r="AC1033" s="219" t="s">
        <v>2624</v>
      </c>
      <c r="AD1033" s="219" t="s">
        <v>2624</v>
      </c>
      <c r="AE1033" s="219" t="s">
        <v>2624</v>
      </c>
      <c r="AF1033" s="219" t="s">
        <v>2624</v>
      </c>
      <c r="AG1033" s="219" t="s">
        <v>2624</v>
      </c>
      <c r="AH1033" s="219" t="s">
        <v>2624</v>
      </c>
      <c r="AI1033" s="219" t="s">
        <v>2624</v>
      </c>
      <c r="AJ1033" s="219" t="s">
        <v>2624</v>
      </c>
      <c r="AK1033" s="219" t="s">
        <v>2624</v>
      </c>
      <c r="AL1033" s="219" t="s">
        <v>2624</v>
      </c>
      <c r="AM1033" s="219" t="s">
        <v>2624</v>
      </c>
      <c r="AN1033" s="219" t="s">
        <v>2624</v>
      </c>
      <c r="AO1033" s="219" t="s">
        <v>2624</v>
      </c>
      <c r="AP1033" s="219" t="s">
        <v>2624</v>
      </c>
      <c r="AQ1033" s="219" t="s">
        <v>2624</v>
      </c>
      <c r="AR1033" s="219" t="s">
        <v>2624</v>
      </c>
      <c r="AS1033" s="219" t="s">
        <v>2624</v>
      </c>
      <c r="AT1033" s="219" t="s">
        <v>2624</v>
      </c>
      <c r="AU1033" s="219" t="s">
        <v>2624</v>
      </c>
    </row>
    <row r="1034" spans="2:47" ht="304.5" hidden="1">
      <c r="B1034" s="220" t="s">
        <v>5810</v>
      </c>
      <c r="C1034" s="221" t="s">
        <v>5811</v>
      </c>
      <c r="D1034" s="221" t="s">
        <v>2834</v>
      </c>
      <c r="E1034" s="221" t="s">
        <v>2809</v>
      </c>
      <c r="F1034" s="221" t="s">
        <v>2957</v>
      </c>
      <c r="G1034" s="221" t="s">
        <v>5812</v>
      </c>
      <c r="H1034" s="221" t="s">
        <v>2959</v>
      </c>
      <c r="I1034" s="221" t="s">
        <v>2623</v>
      </c>
      <c r="J1034" s="223">
        <v>1837920.9</v>
      </c>
      <c r="K1034" s="223">
        <v>1895155.1</v>
      </c>
      <c r="L1034" s="223">
        <v>1890863.9</v>
      </c>
      <c r="M1034" s="223">
        <v>1864769.8</v>
      </c>
      <c r="N1034" s="223">
        <v>2141868.6</v>
      </c>
      <c r="O1034" s="223">
        <v>2179829.5</v>
      </c>
      <c r="P1034" s="223">
        <v>2254300.2999999998</v>
      </c>
      <c r="Q1034" s="223">
        <v>2603782.4</v>
      </c>
      <c r="R1034" s="222">
        <v>2624288</v>
      </c>
      <c r="S1034" s="222">
        <v>2403386</v>
      </c>
      <c r="T1034" s="218">
        <v>2785035</v>
      </c>
      <c r="U1034" s="218">
        <v>3006567</v>
      </c>
      <c r="V1034" s="218">
        <v>3273516</v>
      </c>
      <c r="W1034" s="218">
        <v>3403937</v>
      </c>
      <c r="X1034" s="218">
        <v>3494793</v>
      </c>
      <c r="Y1034" s="223" t="s">
        <v>2624</v>
      </c>
      <c r="Z1034" s="223" t="s">
        <v>2624</v>
      </c>
      <c r="AA1034" s="223" t="s">
        <v>2624</v>
      </c>
      <c r="AB1034" s="223" t="s">
        <v>2624</v>
      </c>
      <c r="AC1034" s="223" t="s">
        <v>2624</v>
      </c>
      <c r="AD1034" s="223" t="s">
        <v>2624</v>
      </c>
      <c r="AE1034" s="223" t="s">
        <v>2624</v>
      </c>
      <c r="AF1034" s="223" t="s">
        <v>2624</v>
      </c>
      <c r="AG1034" s="223" t="s">
        <v>2624</v>
      </c>
      <c r="AH1034" s="223" t="s">
        <v>2624</v>
      </c>
      <c r="AI1034" s="223" t="s">
        <v>2624</v>
      </c>
      <c r="AJ1034" s="223" t="s">
        <v>2624</v>
      </c>
      <c r="AK1034" s="223" t="s">
        <v>2624</v>
      </c>
      <c r="AL1034" s="223" t="s">
        <v>2624</v>
      </c>
      <c r="AM1034" s="223" t="s">
        <v>2624</v>
      </c>
      <c r="AN1034" s="223" t="s">
        <v>2624</v>
      </c>
      <c r="AO1034" s="223" t="s">
        <v>2624</v>
      </c>
      <c r="AP1034" s="223" t="s">
        <v>2624</v>
      </c>
      <c r="AQ1034" s="223" t="s">
        <v>2624</v>
      </c>
      <c r="AR1034" s="223" t="s">
        <v>2624</v>
      </c>
      <c r="AS1034" s="223" t="s">
        <v>2624</v>
      </c>
      <c r="AT1034" s="223" t="s">
        <v>2624</v>
      </c>
      <c r="AU1034" s="223" t="s">
        <v>2624</v>
      </c>
    </row>
    <row r="1035" spans="2:47" ht="304.5" hidden="1">
      <c r="B1035" s="215" t="s">
        <v>5813</v>
      </c>
      <c r="C1035" s="216" t="s">
        <v>5814</v>
      </c>
      <c r="D1035" s="216" t="s">
        <v>2834</v>
      </c>
      <c r="E1035" s="216" t="s">
        <v>2809</v>
      </c>
      <c r="F1035" s="216" t="s">
        <v>2957</v>
      </c>
      <c r="G1035" s="216" t="s">
        <v>5815</v>
      </c>
      <c r="H1035" s="216" t="s">
        <v>2959</v>
      </c>
      <c r="I1035" s="216" t="s">
        <v>2623</v>
      </c>
      <c r="J1035" s="219">
        <v>11005824.199999999</v>
      </c>
      <c r="K1035" s="219">
        <v>11231188.300000001</v>
      </c>
      <c r="L1035" s="219">
        <v>11305036.699999999</v>
      </c>
      <c r="M1035" s="219">
        <v>11563498.1</v>
      </c>
      <c r="N1035" s="219">
        <v>13960355.300000001</v>
      </c>
      <c r="O1035" s="219">
        <v>13830183</v>
      </c>
      <c r="P1035" s="219">
        <v>14366117.199999999</v>
      </c>
      <c r="Q1035" s="219">
        <v>17149289.300000001</v>
      </c>
      <c r="R1035" s="217">
        <v>17152837</v>
      </c>
      <c r="S1035" s="217">
        <v>15369965</v>
      </c>
      <c r="T1035" s="218">
        <v>17653360</v>
      </c>
      <c r="U1035" s="218">
        <v>18995394</v>
      </c>
      <c r="V1035" s="218">
        <v>20733835</v>
      </c>
      <c r="W1035" s="218">
        <v>21614063</v>
      </c>
      <c r="X1035" s="218">
        <v>22278173</v>
      </c>
      <c r="Y1035" s="219" t="s">
        <v>2624</v>
      </c>
      <c r="Z1035" s="219" t="s">
        <v>2624</v>
      </c>
      <c r="AA1035" s="219" t="s">
        <v>2624</v>
      </c>
      <c r="AB1035" s="219" t="s">
        <v>2624</v>
      </c>
      <c r="AC1035" s="219" t="s">
        <v>2624</v>
      </c>
      <c r="AD1035" s="219" t="s">
        <v>2624</v>
      </c>
      <c r="AE1035" s="219" t="s">
        <v>2624</v>
      </c>
      <c r="AF1035" s="219" t="s">
        <v>2624</v>
      </c>
      <c r="AG1035" s="219" t="s">
        <v>2624</v>
      </c>
      <c r="AH1035" s="219" t="s">
        <v>2624</v>
      </c>
      <c r="AI1035" s="219" t="s">
        <v>2624</v>
      </c>
      <c r="AJ1035" s="219" t="s">
        <v>2624</v>
      </c>
      <c r="AK1035" s="219" t="s">
        <v>2624</v>
      </c>
      <c r="AL1035" s="219" t="s">
        <v>2624</v>
      </c>
      <c r="AM1035" s="219" t="s">
        <v>2624</v>
      </c>
      <c r="AN1035" s="219" t="s">
        <v>2624</v>
      </c>
      <c r="AO1035" s="219" t="s">
        <v>2624</v>
      </c>
      <c r="AP1035" s="219" t="s">
        <v>2624</v>
      </c>
      <c r="AQ1035" s="219" t="s">
        <v>2624</v>
      </c>
      <c r="AR1035" s="219" t="s">
        <v>2624</v>
      </c>
      <c r="AS1035" s="219" t="s">
        <v>2624</v>
      </c>
      <c r="AT1035" s="219" t="s">
        <v>2624</v>
      </c>
      <c r="AU1035" s="219" t="s">
        <v>2624</v>
      </c>
    </row>
    <row r="1036" spans="2:47" ht="168" hidden="1">
      <c r="B1036" s="220" t="s">
        <v>5816</v>
      </c>
      <c r="C1036" s="221" t="s">
        <v>5817</v>
      </c>
      <c r="D1036" s="221" t="s">
        <v>2619</v>
      </c>
      <c r="E1036" s="221" t="s">
        <v>2619</v>
      </c>
      <c r="F1036" s="221" t="s">
        <v>2636</v>
      </c>
      <c r="G1036" s="221" t="s">
        <v>5818</v>
      </c>
      <c r="H1036" s="221" t="s">
        <v>5819</v>
      </c>
      <c r="I1036" s="221" t="s">
        <v>2623</v>
      </c>
      <c r="J1036" s="222">
        <v>1.5</v>
      </c>
      <c r="K1036" s="222">
        <v>0.5</v>
      </c>
      <c r="L1036" s="222">
        <v>0.9</v>
      </c>
      <c r="M1036" s="222">
        <v>1</v>
      </c>
      <c r="N1036" s="222">
        <v>1</v>
      </c>
      <c r="O1036" s="222">
        <v>1.4</v>
      </c>
      <c r="P1036" s="222">
        <v>0.4</v>
      </c>
      <c r="Q1036" s="222">
        <v>-1.3</v>
      </c>
      <c r="R1036" s="222">
        <v>2.2000000000000002</v>
      </c>
      <c r="S1036" s="222">
        <v>0</v>
      </c>
      <c r="T1036" s="218">
        <v>0.5</v>
      </c>
      <c r="U1036" s="218">
        <v>1.4</v>
      </c>
      <c r="V1036" s="218">
        <v>1.7</v>
      </c>
      <c r="W1036" s="218">
        <v>1.8</v>
      </c>
      <c r="X1036" s="218">
        <v>1.9</v>
      </c>
      <c r="Y1036" s="218">
        <v>1.8</v>
      </c>
      <c r="Z1036" s="218">
        <v>1.9</v>
      </c>
      <c r="AA1036" s="218">
        <v>1.9</v>
      </c>
      <c r="AB1036" s="218">
        <v>1.9</v>
      </c>
      <c r="AC1036" s="218">
        <v>1.9</v>
      </c>
      <c r="AD1036" s="218">
        <v>2</v>
      </c>
      <c r="AE1036" s="218">
        <v>2</v>
      </c>
      <c r="AF1036" s="218">
        <v>2</v>
      </c>
      <c r="AG1036" s="218">
        <v>2</v>
      </c>
      <c r="AH1036" s="218">
        <v>1.9</v>
      </c>
      <c r="AI1036" s="218">
        <v>1.9</v>
      </c>
      <c r="AJ1036" s="218">
        <v>1.9</v>
      </c>
      <c r="AK1036" s="218">
        <v>1.8</v>
      </c>
      <c r="AL1036" s="218">
        <v>1.8</v>
      </c>
      <c r="AM1036" s="218">
        <v>1.7</v>
      </c>
      <c r="AN1036" s="218">
        <v>1.7</v>
      </c>
      <c r="AO1036" s="218">
        <v>1.6</v>
      </c>
      <c r="AP1036" s="218">
        <v>1.6</v>
      </c>
      <c r="AQ1036" s="218">
        <v>1.5</v>
      </c>
      <c r="AR1036" s="218">
        <v>1.5</v>
      </c>
      <c r="AS1036" s="218">
        <v>1.4</v>
      </c>
      <c r="AT1036" s="218">
        <v>1.4</v>
      </c>
      <c r="AU1036" s="218">
        <v>1.4</v>
      </c>
    </row>
    <row r="1037" spans="2:47" ht="147" hidden="1">
      <c r="B1037" s="215" t="s">
        <v>5820</v>
      </c>
      <c r="C1037" s="216" t="s">
        <v>5821</v>
      </c>
      <c r="D1037" s="216" t="s">
        <v>2834</v>
      </c>
      <c r="E1037" s="216" t="s">
        <v>2784</v>
      </c>
      <c r="F1037" s="216" t="s">
        <v>4207</v>
      </c>
      <c r="G1037" s="216" t="s">
        <v>5822</v>
      </c>
      <c r="H1037" s="216" t="s">
        <v>2871</v>
      </c>
      <c r="I1037" s="216" t="s">
        <v>2623</v>
      </c>
      <c r="J1037" s="219">
        <v>402.71495000000004</v>
      </c>
      <c r="K1037" s="219">
        <v>405.2423</v>
      </c>
      <c r="L1037" s="219">
        <v>376.64790000000005</v>
      </c>
      <c r="M1037" s="219">
        <v>356.7038</v>
      </c>
      <c r="N1037" s="219">
        <v>380.49809999999997</v>
      </c>
      <c r="O1037" s="219">
        <v>404.73430000000002</v>
      </c>
      <c r="P1037" s="219">
        <v>432.56529999999998</v>
      </c>
      <c r="Q1037" s="219">
        <v>503.88070000000005</v>
      </c>
      <c r="R1037" s="219">
        <v>566.77769999999998</v>
      </c>
      <c r="S1037" s="217">
        <v>578.78581400000007</v>
      </c>
      <c r="T1037" s="218">
        <v>573.64230900000007</v>
      </c>
      <c r="U1037" s="218">
        <v>585.157826</v>
      </c>
      <c r="V1037" s="218">
        <v>601.26073800000006</v>
      </c>
      <c r="W1037" s="218">
        <v>612.33939599999997</v>
      </c>
      <c r="X1037" s="218">
        <v>615.966498</v>
      </c>
      <c r="Y1037" s="219" t="s">
        <v>2624</v>
      </c>
      <c r="Z1037" s="219" t="s">
        <v>2624</v>
      </c>
      <c r="AA1037" s="219" t="s">
        <v>2624</v>
      </c>
      <c r="AB1037" s="219" t="s">
        <v>2624</v>
      </c>
      <c r="AC1037" s="219" t="s">
        <v>2624</v>
      </c>
      <c r="AD1037" s="219" t="s">
        <v>2624</v>
      </c>
      <c r="AE1037" s="219" t="s">
        <v>2624</v>
      </c>
      <c r="AF1037" s="219" t="s">
        <v>2624</v>
      </c>
      <c r="AG1037" s="219" t="s">
        <v>2624</v>
      </c>
      <c r="AH1037" s="219" t="s">
        <v>2624</v>
      </c>
      <c r="AI1037" s="219" t="s">
        <v>2624</v>
      </c>
      <c r="AJ1037" s="219" t="s">
        <v>2624</v>
      </c>
      <c r="AK1037" s="219" t="s">
        <v>2624</v>
      </c>
      <c r="AL1037" s="219" t="s">
        <v>2624</v>
      </c>
      <c r="AM1037" s="219" t="s">
        <v>2624</v>
      </c>
      <c r="AN1037" s="219" t="s">
        <v>2624</v>
      </c>
      <c r="AO1037" s="219" t="s">
        <v>2624</v>
      </c>
      <c r="AP1037" s="219" t="s">
        <v>2624</v>
      </c>
      <c r="AQ1037" s="219" t="s">
        <v>2624</v>
      </c>
      <c r="AR1037" s="219" t="s">
        <v>2624</v>
      </c>
      <c r="AS1037" s="219" t="s">
        <v>2624</v>
      </c>
      <c r="AT1037" s="219" t="s">
        <v>2624</v>
      </c>
      <c r="AU1037" s="219" t="s">
        <v>2624</v>
      </c>
    </row>
    <row r="1038" spans="2:47" ht="147" hidden="1">
      <c r="B1038" s="220" t="s">
        <v>5823</v>
      </c>
      <c r="C1038" s="221" t="s">
        <v>5824</v>
      </c>
      <c r="D1038" s="221" t="s">
        <v>2834</v>
      </c>
      <c r="E1038" s="221" t="s">
        <v>2784</v>
      </c>
      <c r="F1038" s="221" t="s">
        <v>2869</v>
      </c>
      <c r="G1038" s="221" t="s">
        <v>5825</v>
      </c>
      <c r="H1038" s="221" t="s">
        <v>2871</v>
      </c>
      <c r="I1038" s="221" t="s">
        <v>2623</v>
      </c>
      <c r="J1038" s="222">
        <v>15.168761</v>
      </c>
      <c r="K1038" s="222">
        <v>19.140554000000002</v>
      </c>
      <c r="L1038" s="222">
        <v>42.384108999999995</v>
      </c>
      <c r="M1038" s="222">
        <v>38.434889000000005</v>
      </c>
      <c r="N1038" s="222">
        <v>35.963822999999998</v>
      </c>
      <c r="O1038" s="222">
        <v>41.501708000000001</v>
      </c>
      <c r="P1038" s="222">
        <v>47.809942999999997</v>
      </c>
      <c r="Q1038" s="222">
        <v>42.818562</v>
      </c>
      <c r="R1038" s="222">
        <v>62.054653000000002</v>
      </c>
      <c r="S1038" s="222">
        <v>78.837615999999997</v>
      </c>
      <c r="T1038" s="218">
        <v>87.125980999999996</v>
      </c>
      <c r="U1038" s="218">
        <v>83.129216</v>
      </c>
      <c r="V1038" s="218">
        <v>72.564392999999995</v>
      </c>
      <c r="W1038" s="218">
        <v>64.547077000000002</v>
      </c>
      <c r="X1038" s="218">
        <v>60.696292999999997</v>
      </c>
      <c r="Y1038" s="223" t="s">
        <v>2624</v>
      </c>
      <c r="Z1038" s="223" t="s">
        <v>2624</v>
      </c>
      <c r="AA1038" s="223" t="s">
        <v>2624</v>
      </c>
      <c r="AB1038" s="223" t="s">
        <v>2624</v>
      </c>
      <c r="AC1038" s="223" t="s">
        <v>2624</v>
      </c>
      <c r="AD1038" s="223" t="s">
        <v>2624</v>
      </c>
      <c r="AE1038" s="223" t="s">
        <v>2624</v>
      </c>
      <c r="AF1038" s="223" t="s">
        <v>2624</v>
      </c>
      <c r="AG1038" s="223" t="s">
        <v>2624</v>
      </c>
      <c r="AH1038" s="223" t="s">
        <v>2624</v>
      </c>
      <c r="AI1038" s="223" t="s">
        <v>2624</v>
      </c>
      <c r="AJ1038" s="223" t="s">
        <v>2624</v>
      </c>
      <c r="AK1038" s="223" t="s">
        <v>2624</v>
      </c>
      <c r="AL1038" s="223" t="s">
        <v>2624</v>
      </c>
      <c r="AM1038" s="223" t="s">
        <v>2624</v>
      </c>
      <c r="AN1038" s="223" t="s">
        <v>2624</v>
      </c>
      <c r="AO1038" s="223" t="s">
        <v>2624</v>
      </c>
      <c r="AP1038" s="223" t="s">
        <v>2624</v>
      </c>
      <c r="AQ1038" s="223" t="s">
        <v>2624</v>
      </c>
      <c r="AR1038" s="223" t="s">
        <v>2624</v>
      </c>
      <c r="AS1038" s="223" t="s">
        <v>2624</v>
      </c>
      <c r="AT1038" s="223" t="s">
        <v>2624</v>
      </c>
      <c r="AU1038" s="223" t="s">
        <v>2624</v>
      </c>
    </row>
    <row r="1039" spans="2:47" ht="147" hidden="1">
      <c r="B1039" s="215" t="s">
        <v>5826</v>
      </c>
      <c r="C1039" s="216" t="s">
        <v>5827</v>
      </c>
      <c r="D1039" s="216" t="s">
        <v>2834</v>
      </c>
      <c r="E1039" s="216" t="s">
        <v>2784</v>
      </c>
      <c r="F1039" s="216" t="s">
        <v>2869</v>
      </c>
      <c r="G1039" s="216" t="s">
        <v>5828</v>
      </c>
      <c r="H1039" s="216" t="s">
        <v>2871</v>
      </c>
      <c r="I1039" s="216" t="s">
        <v>2623</v>
      </c>
      <c r="J1039" s="217">
        <v>15.168799999999999</v>
      </c>
      <c r="K1039" s="217">
        <v>19.140599999999999</v>
      </c>
      <c r="L1039" s="217">
        <v>42.384099999999997</v>
      </c>
      <c r="M1039" s="217">
        <v>38.434899999999999</v>
      </c>
      <c r="N1039" s="217">
        <v>35.963800000000006</v>
      </c>
      <c r="O1039" s="217">
        <v>41.5017</v>
      </c>
      <c r="P1039" s="217">
        <v>47.809899999999999</v>
      </c>
      <c r="Q1039" s="217">
        <v>42.818599999999996</v>
      </c>
      <c r="R1039" s="217">
        <v>62.054699999999997</v>
      </c>
      <c r="S1039" s="217">
        <v>78.837600000000009</v>
      </c>
      <c r="T1039" s="218">
        <v>87.126000000000005</v>
      </c>
      <c r="U1039" s="218">
        <v>83.129199999999997</v>
      </c>
      <c r="V1039" s="218">
        <v>72.564399999999992</v>
      </c>
      <c r="W1039" s="218">
        <v>64.5471</v>
      </c>
      <c r="X1039" s="218">
        <v>60.696300000000001</v>
      </c>
      <c r="Y1039" s="219" t="s">
        <v>2624</v>
      </c>
      <c r="Z1039" s="219" t="s">
        <v>2624</v>
      </c>
      <c r="AA1039" s="219" t="s">
        <v>2624</v>
      </c>
      <c r="AB1039" s="219" t="s">
        <v>2624</v>
      </c>
      <c r="AC1039" s="219" t="s">
        <v>2624</v>
      </c>
      <c r="AD1039" s="219" t="s">
        <v>2624</v>
      </c>
      <c r="AE1039" s="219" t="s">
        <v>2624</v>
      </c>
      <c r="AF1039" s="219" t="s">
        <v>2624</v>
      </c>
      <c r="AG1039" s="219" t="s">
        <v>2624</v>
      </c>
      <c r="AH1039" s="219" t="s">
        <v>2624</v>
      </c>
      <c r="AI1039" s="219" t="s">
        <v>2624</v>
      </c>
      <c r="AJ1039" s="219" t="s">
        <v>2624</v>
      </c>
      <c r="AK1039" s="219" t="s">
        <v>2624</v>
      </c>
      <c r="AL1039" s="219" t="s">
        <v>2624</v>
      </c>
      <c r="AM1039" s="219" t="s">
        <v>2624</v>
      </c>
      <c r="AN1039" s="219" t="s">
        <v>2624</v>
      </c>
      <c r="AO1039" s="219" t="s">
        <v>2624</v>
      </c>
      <c r="AP1039" s="219" t="s">
        <v>2624</v>
      </c>
      <c r="AQ1039" s="219" t="s">
        <v>2624</v>
      </c>
      <c r="AR1039" s="219" t="s">
        <v>2624</v>
      </c>
      <c r="AS1039" s="219" t="s">
        <v>2624</v>
      </c>
      <c r="AT1039" s="219" t="s">
        <v>2624</v>
      </c>
      <c r="AU1039" s="219" t="s">
        <v>2624</v>
      </c>
    </row>
    <row r="1040" spans="2:47" ht="157.5" hidden="1">
      <c r="B1040" s="220" t="s">
        <v>5829</v>
      </c>
      <c r="C1040" s="221" t="s">
        <v>5830</v>
      </c>
      <c r="D1040" s="221" t="s">
        <v>2619</v>
      </c>
      <c r="E1040" s="221" t="s">
        <v>2619</v>
      </c>
      <c r="F1040" s="221" t="s">
        <v>3023</v>
      </c>
      <c r="G1040" s="221" t="s">
        <v>5831</v>
      </c>
      <c r="H1040" s="221" t="s">
        <v>2619</v>
      </c>
      <c r="I1040" s="221" t="s">
        <v>2623</v>
      </c>
      <c r="J1040" s="223">
        <v>2.1429999999999998</v>
      </c>
      <c r="K1040" s="223">
        <v>2.1549999999999998</v>
      </c>
      <c r="L1040" s="223">
        <v>2.19</v>
      </c>
      <c r="M1040" s="223">
        <v>2.2549999999999999</v>
      </c>
      <c r="N1040" s="223">
        <v>2.2109999999999999</v>
      </c>
      <c r="O1040" s="223">
        <v>2.1589999999999998</v>
      </c>
      <c r="P1040" s="223">
        <v>2.12</v>
      </c>
      <c r="Q1040" s="223">
        <v>2.177</v>
      </c>
      <c r="R1040" s="223">
        <v>2.1989999999999998</v>
      </c>
      <c r="S1040" s="222">
        <v>2.2000000000000002</v>
      </c>
      <c r="T1040" s="218">
        <v>2.2000000000000002</v>
      </c>
      <c r="U1040" s="218">
        <v>2.2000000000000002</v>
      </c>
      <c r="V1040" s="218">
        <v>2.2000000000000002</v>
      </c>
      <c r="W1040" s="218">
        <v>2.2000000000000002</v>
      </c>
      <c r="X1040" s="218">
        <v>2.2000000000000002</v>
      </c>
      <c r="Y1040" s="218">
        <v>2.2000000000000002</v>
      </c>
      <c r="Z1040" s="218">
        <v>2.2000000000000002</v>
      </c>
      <c r="AA1040" s="218">
        <v>2.2000000000000002</v>
      </c>
      <c r="AB1040" s="218">
        <v>2.2999999999999998</v>
      </c>
      <c r="AC1040" s="218">
        <v>2.2999999999999998</v>
      </c>
      <c r="AD1040" s="223" t="s">
        <v>2624</v>
      </c>
      <c r="AE1040" s="223" t="s">
        <v>2624</v>
      </c>
      <c r="AF1040" s="223" t="s">
        <v>2624</v>
      </c>
      <c r="AG1040" s="223" t="s">
        <v>2624</v>
      </c>
      <c r="AH1040" s="223" t="s">
        <v>2624</v>
      </c>
      <c r="AI1040" s="223" t="s">
        <v>2624</v>
      </c>
      <c r="AJ1040" s="223" t="s">
        <v>2624</v>
      </c>
      <c r="AK1040" s="223" t="s">
        <v>2624</v>
      </c>
      <c r="AL1040" s="223" t="s">
        <v>2624</v>
      </c>
      <c r="AM1040" s="223" t="s">
        <v>2624</v>
      </c>
      <c r="AN1040" s="223" t="s">
        <v>2624</v>
      </c>
      <c r="AO1040" s="223" t="s">
        <v>2624</v>
      </c>
      <c r="AP1040" s="223" t="s">
        <v>2624</v>
      </c>
      <c r="AQ1040" s="223" t="s">
        <v>2624</v>
      </c>
      <c r="AR1040" s="223" t="s">
        <v>2624</v>
      </c>
      <c r="AS1040" s="223" t="s">
        <v>2624</v>
      </c>
      <c r="AT1040" s="223" t="s">
        <v>2624</v>
      </c>
      <c r="AU1040" s="223" t="s">
        <v>2624</v>
      </c>
    </row>
    <row r="1041" spans="2:47" ht="31.5" hidden="1">
      <c r="B1041" s="215" t="s">
        <v>5832</v>
      </c>
      <c r="C1041" s="216" t="s">
        <v>5833</v>
      </c>
      <c r="D1041" s="216" t="s">
        <v>2619</v>
      </c>
      <c r="E1041" s="216" t="s">
        <v>2619</v>
      </c>
      <c r="F1041" s="216" t="s">
        <v>2636</v>
      </c>
      <c r="G1041" s="216" t="s">
        <v>5834</v>
      </c>
      <c r="H1041" s="216" t="s">
        <v>2619</v>
      </c>
      <c r="I1041" s="216" t="s">
        <v>2623</v>
      </c>
      <c r="J1041" s="219">
        <v>29.885000000000002</v>
      </c>
      <c r="K1041" s="219">
        <v>29.79</v>
      </c>
      <c r="L1041" s="219">
        <v>29.529</v>
      </c>
      <c r="M1041" s="219">
        <v>30.143000000000001</v>
      </c>
      <c r="N1041" s="217">
        <v>32.299999999999997</v>
      </c>
      <c r="O1041" s="217">
        <v>31.5</v>
      </c>
      <c r="P1041" s="217">
        <v>31.5</v>
      </c>
      <c r="Q1041" s="217">
        <v>31.9</v>
      </c>
      <c r="R1041" s="217">
        <v>32.1</v>
      </c>
      <c r="S1041" s="217">
        <v>31.5</v>
      </c>
      <c r="T1041" s="218">
        <v>31.7</v>
      </c>
      <c r="U1041" s="218">
        <v>31.4</v>
      </c>
      <c r="V1041" s="218">
        <v>30.7</v>
      </c>
      <c r="W1041" s="218">
        <v>30.7</v>
      </c>
      <c r="X1041" s="218">
        <v>30.6</v>
      </c>
      <c r="Y1041" s="218">
        <v>30.4</v>
      </c>
      <c r="Z1041" s="218">
        <v>30.4</v>
      </c>
      <c r="AA1041" s="218">
        <v>30.4</v>
      </c>
      <c r="AB1041" s="218">
        <v>30.4</v>
      </c>
      <c r="AC1041" s="218">
        <v>30.5</v>
      </c>
      <c r="AD1041" s="219" t="s">
        <v>2624</v>
      </c>
      <c r="AE1041" s="219" t="s">
        <v>2624</v>
      </c>
      <c r="AF1041" s="219" t="s">
        <v>2624</v>
      </c>
      <c r="AG1041" s="219" t="s">
        <v>2624</v>
      </c>
      <c r="AH1041" s="219" t="s">
        <v>2624</v>
      </c>
      <c r="AI1041" s="219" t="s">
        <v>2624</v>
      </c>
      <c r="AJ1041" s="219" t="s">
        <v>2624</v>
      </c>
      <c r="AK1041" s="219" t="s">
        <v>2624</v>
      </c>
      <c r="AL1041" s="219" t="s">
        <v>2624</v>
      </c>
      <c r="AM1041" s="219" t="s">
        <v>2624</v>
      </c>
      <c r="AN1041" s="219" t="s">
        <v>2624</v>
      </c>
      <c r="AO1041" s="219" t="s">
        <v>2624</v>
      </c>
      <c r="AP1041" s="219" t="s">
        <v>2624</v>
      </c>
      <c r="AQ1041" s="219" t="s">
        <v>2624</v>
      </c>
      <c r="AR1041" s="219" t="s">
        <v>2624</v>
      </c>
      <c r="AS1041" s="219" t="s">
        <v>2624</v>
      </c>
      <c r="AT1041" s="219" t="s">
        <v>2624</v>
      </c>
      <c r="AU1041" s="219" t="s">
        <v>2624</v>
      </c>
    </row>
    <row r="1042" spans="2:47" ht="42" hidden="1">
      <c r="B1042" s="220" t="s">
        <v>5835</v>
      </c>
      <c r="C1042" s="221" t="s">
        <v>5836</v>
      </c>
      <c r="D1042" s="221" t="s">
        <v>2619</v>
      </c>
      <c r="E1042" s="221" t="s">
        <v>2619</v>
      </c>
      <c r="F1042" s="221" t="s">
        <v>5837</v>
      </c>
      <c r="G1042" s="221" t="s">
        <v>5838</v>
      </c>
      <c r="H1042" s="221" t="s">
        <v>2619</v>
      </c>
      <c r="I1042" s="221" t="s">
        <v>2623</v>
      </c>
      <c r="J1042" s="223">
        <v>376.4</v>
      </c>
      <c r="K1042" s="222">
        <v>378</v>
      </c>
      <c r="L1042" s="222">
        <v>381</v>
      </c>
      <c r="M1042" s="222">
        <v>384</v>
      </c>
      <c r="N1042" s="222">
        <v>388</v>
      </c>
      <c r="O1042" s="222">
        <v>392</v>
      </c>
      <c r="P1042" s="222">
        <v>397</v>
      </c>
      <c r="Q1042" s="222">
        <v>402</v>
      </c>
      <c r="R1042" s="222">
        <v>408</v>
      </c>
      <c r="S1042" s="223" t="s">
        <v>2624</v>
      </c>
      <c r="T1042" s="223" t="s">
        <v>2624</v>
      </c>
      <c r="U1042" s="223" t="s">
        <v>2624</v>
      </c>
      <c r="V1042" s="223" t="s">
        <v>2624</v>
      </c>
      <c r="W1042" s="223" t="s">
        <v>2624</v>
      </c>
      <c r="X1042" s="223" t="s">
        <v>2624</v>
      </c>
      <c r="Y1042" s="223" t="s">
        <v>2624</v>
      </c>
      <c r="Z1042" s="223" t="s">
        <v>2624</v>
      </c>
      <c r="AA1042" s="223" t="s">
        <v>2624</v>
      </c>
      <c r="AB1042" s="223" t="s">
        <v>2624</v>
      </c>
      <c r="AC1042" s="223" t="s">
        <v>2624</v>
      </c>
      <c r="AD1042" s="223" t="s">
        <v>2624</v>
      </c>
      <c r="AE1042" s="223" t="s">
        <v>2624</v>
      </c>
      <c r="AF1042" s="223" t="s">
        <v>2624</v>
      </c>
      <c r="AG1042" s="223" t="s">
        <v>2624</v>
      </c>
      <c r="AH1042" s="223" t="s">
        <v>2624</v>
      </c>
      <c r="AI1042" s="223" t="s">
        <v>2624</v>
      </c>
      <c r="AJ1042" s="223" t="s">
        <v>2624</v>
      </c>
      <c r="AK1042" s="223" t="s">
        <v>2624</v>
      </c>
      <c r="AL1042" s="223" t="s">
        <v>2624</v>
      </c>
      <c r="AM1042" s="223" t="s">
        <v>2624</v>
      </c>
      <c r="AN1042" s="223" t="s">
        <v>2624</v>
      </c>
      <c r="AO1042" s="223" t="s">
        <v>2624</v>
      </c>
      <c r="AP1042" s="223" t="s">
        <v>2624</v>
      </c>
      <c r="AQ1042" s="223" t="s">
        <v>2624</v>
      </c>
      <c r="AR1042" s="223" t="s">
        <v>2624</v>
      </c>
      <c r="AS1042" s="223" t="s">
        <v>2624</v>
      </c>
      <c r="AT1042" s="223" t="s">
        <v>2624</v>
      </c>
      <c r="AU1042" s="223" t="s">
        <v>2624</v>
      </c>
    </row>
    <row r="1043" spans="2:47" ht="21" hidden="1">
      <c r="B1043" s="215" t="s">
        <v>5839</v>
      </c>
      <c r="C1043" s="216" t="s">
        <v>5840</v>
      </c>
      <c r="D1043" s="216" t="s">
        <v>2619</v>
      </c>
      <c r="E1043" s="216" t="s">
        <v>2816</v>
      </c>
      <c r="F1043" s="216" t="s">
        <v>4773</v>
      </c>
      <c r="G1043" s="216" t="s">
        <v>5841</v>
      </c>
      <c r="H1043" s="216" t="s">
        <v>2619</v>
      </c>
      <c r="I1043" s="216" t="s">
        <v>2623</v>
      </c>
      <c r="J1043" s="219">
        <v>18858.637999999999</v>
      </c>
      <c r="K1043" s="217">
        <v>19130</v>
      </c>
      <c r="L1043" s="217">
        <v>19410</v>
      </c>
      <c r="M1043" s="217">
        <v>19690</v>
      </c>
      <c r="N1043" s="217">
        <v>19980</v>
      </c>
      <c r="O1043" s="217">
        <v>20270</v>
      </c>
      <c r="P1043" s="217">
        <v>20560</v>
      </c>
      <c r="Q1043" s="217">
        <v>20860</v>
      </c>
      <c r="R1043" s="217">
        <v>21170</v>
      </c>
      <c r="S1043" s="219" t="s">
        <v>2624</v>
      </c>
      <c r="T1043" s="219" t="s">
        <v>2624</v>
      </c>
      <c r="U1043" s="219" t="s">
        <v>2624</v>
      </c>
      <c r="V1043" s="219" t="s">
        <v>2624</v>
      </c>
      <c r="W1043" s="219" t="s">
        <v>2624</v>
      </c>
      <c r="X1043" s="219" t="s">
        <v>2624</v>
      </c>
      <c r="Y1043" s="219" t="s">
        <v>2624</v>
      </c>
      <c r="Z1043" s="219" t="s">
        <v>2624</v>
      </c>
      <c r="AA1043" s="219" t="s">
        <v>2624</v>
      </c>
      <c r="AB1043" s="219" t="s">
        <v>2624</v>
      </c>
      <c r="AC1043" s="219" t="s">
        <v>2624</v>
      </c>
      <c r="AD1043" s="219" t="s">
        <v>2624</v>
      </c>
      <c r="AE1043" s="219" t="s">
        <v>2624</v>
      </c>
      <c r="AF1043" s="219" t="s">
        <v>2624</v>
      </c>
      <c r="AG1043" s="219" t="s">
        <v>2624</v>
      </c>
      <c r="AH1043" s="219" t="s">
        <v>2624</v>
      </c>
      <c r="AI1043" s="219" t="s">
        <v>2624</v>
      </c>
      <c r="AJ1043" s="219" t="s">
        <v>2624</v>
      </c>
      <c r="AK1043" s="219" t="s">
        <v>2624</v>
      </c>
      <c r="AL1043" s="219" t="s">
        <v>2624</v>
      </c>
      <c r="AM1043" s="219" t="s">
        <v>2624</v>
      </c>
      <c r="AN1043" s="219" t="s">
        <v>2624</v>
      </c>
      <c r="AO1043" s="219" t="s">
        <v>2624</v>
      </c>
      <c r="AP1043" s="219" t="s">
        <v>2624</v>
      </c>
      <c r="AQ1043" s="219" t="s">
        <v>2624</v>
      </c>
      <c r="AR1043" s="219" t="s">
        <v>2624</v>
      </c>
      <c r="AS1043" s="219" t="s">
        <v>2624</v>
      </c>
      <c r="AT1043" s="219" t="s">
        <v>2624</v>
      </c>
      <c r="AU1043" s="219" t="s">
        <v>2624</v>
      </c>
    </row>
    <row r="1044" spans="2:47" ht="94.5" hidden="1">
      <c r="B1044" s="220" t="s">
        <v>5842</v>
      </c>
      <c r="C1044" s="221" t="s">
        <v>5843</v>
      </c>
      <c r="D1044" s="221" t="s">
        <v>2834</v>
      </c>
      <c r="E1044" s="221" t="s">
        <v>2809</v>
      </c>
      <c r="F1044" s="221" t="s">
        <v>2636</v>
      </c>
      <c r="G1044" s="221" t="s">
        <v>5844</v>
      </c>
      <c r="H1044" s="221" t="s">
        <v>2638</v>
      </c>
      <c r="I1044" s="221" t="s">
        <v>2623</v>
      </c>
      <c r="J1044" s="222">
        <v>718900</v>
      </c>
      <c r="K1044" s="222">
        <v>779106</v>
      </c>
      <c r="L1044" s="222">
        <v>775336</v>
      </c>
      <c r="M1044" s="222">
        <v>773418</v>
      </c>
      <c r="N1044" s="222">
        <v>820934</v>
      </c>
      <c r="O1044" s="222">
        <v>879615</v>
      </c>
      <c r="P1044" s="222">
        <v>856753</v>
      </c>
      <c r="Q1044" s="222">
        <v>865756</v>
      </c>
      <c r="R1044" s="222">
        <v>922566</v>
      </c>
      <c r="S1044" s="222">
        <v>859126</v>
      </c>
      <c r="T1044" s="218">
        <v>904781</v>
      </c>
      <c r="U1044" s="218">
        <v>992192</v>
      </c>
      <c r="V1044" s="218">
        <v>1072088</v>
      </c>
      <c r="W1044" s="218">
        <v>1125956</v>
      </c>
      <c r="X1044" s="218">
        <v>1144930</v>
      </c>
      <c r="Y1044" s="218">
        <v>1214248</v>
      </c>
      <c r="Z1044" s="218">
        <v>1294041</v>
      </c>
      <c r="AA1044" s="218">
        <v>1382661</v>
      </c>
      <c r="AB1044" s="218">
        <v>1479599</v>
      </c>
      <c r="AC1044" s="218">
        <v>1583488</v>
      </c>
      <c r="AD1044" s="223" t="s">
        <v>2624</v>
      </c>
      <c r="AE1044" s="223" t="s">
        <v>2624</v>
      </c>
      <c r="AF1044" s="223" t="s">
        <v>2624</v>
      </c>
      <c r="AG1044" s="223" t="s">
        <v>2624</v>
      </c>
      <c r="AH1044" s="223" t="s">
        <v>2624</v>
      </c>
      <c r="AI1044" s="223" t="s">
        <v>2624</v>
      </c>
      <c r="AJ1044" s="223" t="s">
        <v>2624</v>
      </c>
      <c r="AK1044" s="223" t="s">
        <v>2624</v>
      </c>
      <c r="AL1044" s="223" t="s">
        <v>2624</v>
      </c>
      <c r="AM1044" s="223" t="s">
        <v>2624</v>
      </c>
      <c r="AN1044" s="223" t="s">
        <v>2624</v>
      </c>
      <c r="AO1044" s="223" t="s">
        <v>2624</v>
      </c>
      <c r="AP1044" s="223" t="s">
        <v>2624</v>
      </c>
      <c r="AQ1044" s="223" t="s">
        <v>2624</v>
      </c>
      <c r="AR1044" s="223" t="s">
        <v>2624</v>
      </c>
      <c r="AS1044" s="223" t="s">
        <v>2624</v>
      </c>
      <c r="AT1044" s="223" t="s">
        <v>2624</v>
      </c>
      <c r="AU1044" s="223" t="s">
        <v>2624</v>
      </c>
    </row>
    <row r="1045" spans="2:47" ht="94.5" hidden="1">
      <c r="B1045" s="215" t="s">
        <v>5845</v>
      </c>
      <c r="C1045" s="216" t="s">
        <v>5846</v>
      </c>
      <c r="D1045" s="216" t="s">
        <v>2834</v>
      </c>
      <c r="E1045" s="216" t="s">
        <v>2809</v>
      </c>
      <c r="F1045" s="216" t="s">
        <v>2636</v>
      </c>
      <c r="G1045" s="216" t="s">
        <v>5847</v>
      </c>
      <c r="H1045" s="216" t="s">
        <v>2638</v>
      </c>
      <c r="I1045" s="216" t="s">
        <v>2623</v>
      </c>
      <c r="J1045" s="217">
        <v>720180</v>
      </c>
      <c r="K1045" s="217">
        <v>743395</v>
      </c>
      <c r="L1045" s="217">
        <v>787674</v>
      </c>
      <c r="M1045" s="217">
        <v>797620</v>
      </c>
      <c r="N1045" s="217">
        <v>810906</v>
      </c>
      <c r="O1045" s="217">
        <v>834956</v>
      </c>
      <c r="P1045" s="217">
        <v>856753</v>
      </c>
      <c r="Q1045" s="217">
        <v>867556</v>
      </c>
      <c r="R1045" s="217">
        <v>875300</v>
      </c>
      <c r="S1045" s="217">
        <v>880065</v>
      </c>
      <c r="T1045" s="218">
        <v>890670</v>
      </c>
      <c r="U1045" s="218">
        <v>907243</v>
      </c>
      <c r="V1045" s="218">
        <v>926604</v>
      </c>
      <c r="W1045" s="218">
        <v>950118</v>
      </c>
      <c r="X1045" s="218">
        <v>970225</v>
      </c>
      <c r="Y1045" s="218">
        <v>992891</v>
      </c>
      <c r="Z1045" s="218">
        <v>1017925</v>
      </c>
      <c r="AA1045" s="218">
        <v>1044302</v>
      </c>
      <c r="AB1045" s="218">
        <v>1071075</v>
      </c>
      <c r="AC1045" s="218">
        <v>1097429</v>
      </c>
      <c r="AD1045" s="219" t="s">
        <v>2624</v>
      </c>
      <c r="AE1045" s="219" t="s">
        <v>2624</v>
      </c>
      <c r="AF1045" s="219" t="s">
        <v>2624</v>
      </c>
      <c r="AG1045" s="219" t="s">
        <v>2624</v>
      </c>
      <c r="AH1045" s="219" t="s">
        <v>2624</v>
      </c>
      <c r="AI1045" s="219" t="s">
        <v>2624</v>
      </c>
      <c r="AJ1045" s="219" t="s">
        <v>2624</v>
      </c>
      <c r="AK1045" s="219" t="s">
        <v>2624</v>
      </c>
      <c r="AL1045" s="219" t="s">
        <v>2624</v>
      </c>
      <c r="AM1045" s="219" t="s">
        <v>2624</v>
      </c>
      <c r="AN1045" s="219" t="s">
        <v>2624</v>
      </c>
      <c r="AO1045" s="219" t="s">
        <v>2624</v>
      </c>
      <c r="AP1045" s="219" t="s">
        <v>2624</v>
      </c>
      <c r="AQ1045" s="219" t="s">
        <v>2624</v>
      </c>
      <c r="AR1045" s="219" t="s">
        <v>2624</v>
      </c>
      <c r="AS1045" s="219" t="s">
        <v>2624</v>
      </c>
      <c r="AT1045" s="219" t="s">
        <v>2624</v>
      </c>
      <c r="AU1045" s="219" t="s">
        <v>2624</v>
      </c>
    </row>
    <row r="1046" spans="2:47" ht="94.5" hidden="1">
      <c r="B1046" s="220" t="s">
        <v>5848</v>
      </c>
      <c r="C1046" s="221" t="s">
        <v>5849</v>
      </c>
      <c r="D1046" s="221" t="s">
        <v>2834</v>
      </c>
      <c r="E1046" s="221" t="s">
        <v>2809</v>
      </c>
      <c r="F1046" s="221" t="s">
        <v>2636</v>
      </c>
      <c r="G1046" s="221" t="s">
        <v>5850</v>
      </c>
      <c r="H1046" s="221" t="s">
        <v>2638</v>
      </c>
      <c r="I1046" s="221" t="s">
        <v>2623</v>
      </c>
      <c r="J1046" s="222">
        <v>709321</v>
      </c>
      <c r="K1046" s="222">
        <v>770043</v>
      </c>
      <c r="L1046" s="222">
        <v>765760</v>
      </c>
      <c r="M1046" s="222">
        <v>763390</v>
      </c>
      <c r="N1046" s="222">
        <v>811302</v>
      </c>
      <c r="O1046" s="222">
        <v>870486</v>
      </c>
      <c r="P1046" s="222">
        <v>846979</v>
      </c>
      <c r="Q1046" s="222">
        <v>855817</v>
      </c>
      <c r="R1046" s="222">
        <v>913153</v>
      </c>
      <c r="S1046" s="222">
        <v>848511</v>
      </c>
      <c r="T1046" s="218">
        <v>894585</v>
      </c>
      <c r="U1046" s="218">
        <v>982895</v>
      </c>
      <c r="V1046" s="218">
        <v>1063445</v>
      </c>
      <c r="W1046" s="218">
        <v>1117625</v>
      </c>
      <c r="X1046" s="218">
        <v>1136566</v>
      </c>
      <c r="Y1046" s="218">
        <v>1206280</v>
      </c>
      <c r="Z1046" s="218">
        <v>1286496</v>
      </c>
      <c r="AA1046" s="218">
        <v>1375538</v>
      </c>
      <c r="AB1046" s="218">
        <v>1472887</v>
      </c>
      <c r="AC1046" s="218">
        <v>1577163</v>
      </c>
      <c r="AD1046" s="223" t="s">
        <v>2624</v>
      </c>
      <c r="AE1046" s="223" t="s">
        <v>2624</v>
      </c>
      <c r="AF1046" s="223" t="s">
        <v>2624</v>
      </c>
      <c r="AG1046" s="223" t="s">
        <v>2624</v>
      </c>
      <c r="AH1046" s="223" t="s">
        <v>2624</v>
      </c>
      <c r="AI1046" s="223" t="s">
        <v>2624</v>
      </c>
      <c r="AJ1046" s="223" t="s">
        <v>2624</v>
      </c>
      <c r="AK1046" s="223" t="s">
        <v>2624</v>
      </c>
      <c r="AL1046" s="223" t="s">
        <v>2624</v>
      </c>
      <c r="AM1046" s="223" t="s">
        <v>2624</v>
      </c>
      <c r="AN1046" s="223" t="s">
        <v>2624</v>
      </c>
      <c r="AO1046" s="223" t="s">
        <v>2624</v>
      </c>
      <c r="AP1046" s="223" t="s">
        <v>2624</v>
      </c>
      <c r="AQ1046" s="223" t="s">
        <v>2624</v>
      </c>
      <c r="AR1046" s="223" t="s">
        <v>2624</v>
      </c>
      <c r="AS1046" s="223" t="s">
        <v>2624</v>
      </c>
      <c r="AT1046" s="223" t="s">
        <v>2624</v>
      </c>
      <c r="AU1046" s="223" t="s">
        <v>2624</v>
      </c>
    </row>
    <row r="1047" spans="2:47" ht="94.5" hidden="1">
      <c r="B1047" s="215" t="s">
        <v>5851</v>
      </c>
      <c r="C1047" s="216" t="s">
        <v>5852</v>
      </c>
      <c r="D1047" s="216" t="s">
        <v>2834</v>
      </c>
      <c r="E1047" s="216" t="s">
        <v>2809</v>
      </c>
      <c r="F1047" s="216" t="s">
        <v>2636</v>
      </c>
      <c r="G1047" s="216" t="s">
        <v>5853</v>
      </c>
      <c r="H1047" s="216" t="s">
        <v>2638</v>
      </c>
      <c r="I1047" s="216" t="s">
        <v>2623</v>
      </c>
      <c r="J1047" s="217">
        <v>710623</v>
      </c>
      <c r="K1047" s="217">
        <v>733760</v>
      </c>
      <c r="L1047" s="217">
        <v>778293</v>
      </c>
      <c r="M1047" s="217">
        <v>787988</v>
      </c>
      <c r="N1047" s="217">
        <v>801118</v>
      </c>
      <c r="O1047" s="217">
        <v>825190</v>
      </c>
      <c r="P1047" s="217">
        <v>846979</v>
      </c>
      <c r="Q1047" s="217">
        <v>857644</v>
      </c>
      <c r="R1047" s="217">
        <v>865225</v>
      </c>
      <c r="S1047" s="217">
        <v>869778</v>
      </c>
      <c r="T1047" s="218">
        <v>880264</v>
      </c>
      <c r="U1047" s="218">
        <v>896809</v>
      </c>
      <c r="V1047" s="218">
        <v>916181</v>
      </c>
      <c r="W1047" s="218">
        <v>939765</v>
      </c>
      <c r="X1047" s="218">
        <v>959889</v>
      </c>
      <c r="Y1047" s="218">
        <v>982593</v>
      </c>
      <c r="Z1047" s="218">
        <v>1007690</v>
      </c>
      <c r="AA1047" s="218">
        <v>1034139</v>
      </c>
      <c r="AB1047" s="218">
        <v>1060980</v>
      </c>
      <c r="AC1047" s="218">
        <v>1087388</v>
      </c>
      <c r="AD1047" s="219" t="s">
        <v>2624</v>
      </c>
      <c r="AE1047" s="219" t="s">
        <v>2624</v>
      </c>
      <c r="AF1047" s="219" t="s">
        <v>2624</v>
      </c>
      <c r="AG1047" s="219" t="s">
        <v>2624</v>
      </c>
      <c r="AH1047" s="219" t="s">
        <v>2624</v>
      </c>
      <c r="AI1047" s="219" t="s">
        <v>2624</v>
      </c>
      <c r="AJ1047" s="219" t="s">
        <v>2624</v>
      </c>
      <c r="AK1047" s="219" t="s">
        <v>2624</v>
      </c>
      <c r="AL1047" s="219" t="s">
        <v>2624</v>
      </c>
      <c r="AM1047" s="219" t="s">
        <v>2624</v>
      </c>
      <c r="AN1047" s="219" t="s">
        <v>2624</v>
      </c>
      <c r="AO1047" s="219" t="s">
        <v>2624</v>
      </c>
      <c r="AP1047" s="219" t="s">
        <v>2624</v>
      </c>
      <c r="AQ1047" s="219" t="s">
        <v>2624</v>
      </c>
      <c r="AR1047" s="219" t="s">
        <v>2624</v>
      </c>
      <c r="AS1047" s="219" t="s">
        <v>2624</v>
      </c>
      <c r="AT1047" s="219" t="s">
        <v>2624</v>
      </c>
      <c r="AU1047" s="219" t="s">
        <v>2624</v>
      </c>
    </row>
    <row r="1048" spans="2:47" ht="94.5" hidden="1">
      <c r="B1048" s="220" t="s">
        <v>5854</v>
      </c>
      <c r="C1048" s="221" t="s">
        <v>5855</v>
      </c>
      <c r="D1048" s="221" t="s">
        <v>2834</v>
      </c>
      <c r="E1048" s="221" t="s">
        <v>2809</v>
      </c>
      <c r="F1048" s="221" t="s">
        <v>2636</v>
      </c>
      <c r="G1048" s="221" t="s">
        <v>5856</v>
      </c>
      <c r="H1048" s="221" t="s">
        <v>2638</v>
      </c>
      <c r="I1048" s="221" t="s">
        <v>2623</v>
      </c>
      <c r="J1048" s="222">
        <v>694011</v>
      </c>
      <c r="K1048" s="222">
        <v>755681</v>
      </c>
      <c r="L1048" s="222">
        <v>750529</v>
      </c>
      <c r="M1048" s="222">
        <v>747390</v>
      </c>
      <c r="N1048" s="222">
        <v>796031</v>
      </c>
      <c r="O1048" s="222">
        <v>856124</v>
      </c>
      <c r="P1048" s="222">
        <v>831512</v>
      </c>
      <c r="Q1048" s="222">
        <v>840082</v>
      </c>
      <c r="R1048" s="222">
        <v>898361</v>
      </c>
      <c r="S1048" s="222">
        <v>831628</v>
      </c>
      <c r="T1048" s="218">
        <v>878461</v>
      </c>
      <c r="U1048" s="218">
        <v>968360</v>
      </c>
      <c r="V1048" s="218">
        <v>1050050</v>
      </c>
      <c r="W1048" s="218">
        <v>1104775</v>
      </c>
      <c r="X1048" s="218">
        <v>1123674</v>
      </c>
      <c r="Y1048" s="218">
        <v>1194066</v>
      </c>
      <c r="Z1048" s="218">
        <v>1274995</v>
      </c>
      <c r="AA1048" s="218">
        <v>1364739</v>
      </c>
      <c r="AB1048" s="218">
        <v>1462759</v>
      </c>
      <c r="AC1048" s="218">
        <v>1567658</v>
      </c>
      <c r="AD1048" s="223" t="s">
        <v>2624</v>
      </c>
      <c r="AE1048" s="223" t="s">
        <v>2624</v>
      </c>
      <c r="AF1048" s="223" t="s">
        <v>2624</v>
      </c>
      <c r="AG1048" s="223" t="s">
        <v>2624</v>
      </c>
      <c r="AH1048" s="223" t="s">
        <v>2624</v>
      </c>
      <c r="AI1048" s="223" t="s">
        <v>2624</v>
      </c>
      <c r="AJ1048" s="223" t="s">
        <v>2624</v>
      </c>
      <c r="AK1048" s="223" t="s">
        <v>2624</v>
      </c>
      <c r="AL1048" s="223" t="s">
        <v>2624</v>
      </c>
      <c r="AM1048" s="223" t="s">
        <v>2624</v>
      </c>
      <c r="AN1048" s="223" t="s">
        <v>2624</v>
      </c>
      <c r="AO1048" s="223" t="s">
        <v>2624</v>
      </c>
      <c r="AP1048" s="223" t="s">
        <v>2624</v>
      </c>
      <c r="AQ1048" s="223" t="s">
        <v>2624</v>
      </c>
      <c r="AR1048" s="223" t="s">
        <v>2624</v>
      </c>
      <c r="AS1048" s="223" t="s">
        <v>2624</v>
      </c>
      <c r="AT1048" s="223" t="s">
        <v>2624</v>
      </c>
      <c r="AU1048" s="223" t="s">
        <v>2624</v>
      </c>
    </row>
    <row r="1049" spans="2:47" ht="94.5" hidden="1">
      <c r="B1049" s="215" t="s">
        <v>5857</v>
      </c>
      <c r="C1049" s="216" t="s">
        <v>5858</v>
      </c>
      <c r="D1049" s="216" t="s">
        <v>2834</v>
      </c>
      <c r="E1049" s="216" t="s">
        <v>2809</v>
      </c>
      <c r="F1049" s="216" t="s">
        <v>2636</v>
      </c>
      <c r="G1049" s="216" t="s">
        <v>5859</v>
      </c>
      <c r="H1049" s="216" t="s">
        <v>2638</v>
      </c>
      <c r="I1049" s="216" t="s">
        <v>2623</v>
      </c>
      <c r="J1049" s="217">
        <v>695352</v>
      </c>
      <c r="K1049" s="217">
        <v>718387</v>
      </c>
      <c r="L1049" s="217">
        <v>763406</v>
      </c>
      <c r="M1049" s="217">
        <v>772688</v>
      </c>
      <c r="N1049" s="217">
        <v>785574</v>
      </c>
      <c r="O1049" s="217">
        <v>809710</v>
      </c>
      <c r="P1049" s="217">
        <v>831512</v>
      </c>
      <c r="Q1049" s="217">
        <v>841956</v>
      </c>
      <c r="R1049" s="217">
        <v>849271</v>
      </c>
      <c r="S1049" s="217">
        <v>853473</v>
      </c>
      <c r="T1049" s="218">
        <v>863770</v>
      </c>
      <c r="U1049" s="218">
        <v>880287</v>
      </c>
      <c r="V1049" s="218">
        <v>899702</v>
      </c>
      <c r="W1049" s="218">
        <v>923427</v>
      </c>
      <c r="X1049" s="218">
        <v>943602</v>
      </c>
      <c r="Y1049" s="218">
        <v>966392</v>
      </c>
      <c r="Z1049" s="218">
        <v>991619</v>
      </c>
      <c r="AA1049" s="218">
        <v>1018213</v>
      </c>
      <c r="AB1049" s="218">
        <v>1045192</v>
      </c>
      <c r="AC1049" s="218">
        <v>1071713</v>
      </c>
      <c r="AD1049" s="219" t="s">
        <v>2624</v>
      </c>
      <c r="AE1049" s="219" t="s">
        <v>2624</v>
      </c>
      <c r="AF1049" s="219" t="s">
        <v>2624</v>
      </c>
      <c r="AG1049" s="219" t="s">
        <v>2624</v>
      </c>
      <c r="AH1049" s="219" t="s">
        <v>2624</v>
      </c>
      <c r="AI1049" s="219" t="s">
        <v>2624</v>
      </c>
      <c r="AJ1049" s="219" t="s">
        <v>2624</v>
      </c>
      <c r="AK1049" s="219" t="s">
        <v>2624</v>
      </c>
      <c r="AL1049" s="219" t="s">
        <v>2624</v>
      </c>
      <c r="AM1049" s="219" t="s">
        <v>2624</v>
      </c>
      <c r="AN1049" s="219" t="s">
        <v>2624</v>
      </c>
      <c r="AO1049" s="219" t="s">
        <v>2624</v>
      </c>
      <c r="AP1049" s="219" t="s">
        <v>2624</v>
      </c>
      <c r="AQ1049" s="219" t="s">
        <v>2624</v>
      </c>
      <c r="AR1049" s="219" t="s">
        <v>2624</v>
      </c>
      <c r="AS1049" s="219" t="s">
        <v>2624</v>
      </c>
      <c r="AT1049" s="219" t="s">
        <v>2624</v>
      </c>
      <c r="AU1049" s="219" t="s">
        <v>2624</v>
      </c>
    </row>
    <row r="1050" spans="2:47" ht="94.5" hidden="1">
      <c r="B1050" s="220" t="s">
        <v>5860</v>
      </c>
      <c r="C1050" s="221" t="s">
        <v>5861</v>
      </c>
      <c r="D1050" s="221" t="s">
        <v>2834</v>
      </c>
      <c r="E1050" s="221" t="s">
        <v>2809</v>
      </c>
      <c r="F1050" s="221" t="s">
        <v>2636</v>
      </c>
      <c r="G1050" s="221" t="s">
        <v>5862</v>
      </c>
      <c r="H1050" s="221" t="s">
        <v>2638</v>
      </c>
      <c r="I1050" s="221" t="s">
        <v>2623</v>
      </c>
      <c r="J1050" s="222">
        <v>632590</v>
      </c>
      <c r="K1050" s="222">
        <v>698037</v>
      </c>
      <c r="L1050" s="222">
        <v>689388</v>
      </c>
      <c r="M1050" s="222">
        <v>683183</v>
      </c>
      <c r="N1050" s="222">
        <v>734734</v>
      </c>
      <c r="O1050" s="222">
        <v>798550</v>
      </c>
      <c r="P1050" s="222">
        <v>769437</v>
      </c>
      <c r="Q1050" s="222">
        <v>776927</v>
      </c>
      <c r="R1050" s="222">
        <v>839081</v>
      </c>
      <c r="S1050" s="222">
        <v>763855</v>
      </c>
      <c r="T1050" s="218">
        <v>813755</v>
      </c>
      <c r="U1050" s="218">
        <v>910229</v>
      </c>
      <c r="V1050" s="218">
        <v>996746</v>
      </c>
      <c r="W1050" s="218">
        <v>1053815</v>
      </c>
      <c r="X1050" s="218">
        <v>1072579</v>
      </c>
      <c r="Y1050" s="218">
        <v>1145898</v>
      </c>
      <c r="Z1050" s="218">
        <v>1229912</v>
      </c>
      <c r="AA1050" s="218">
        <v>1322694</v>
      </c>
      <c r="AB1050" s="218">
        <v>1423613</v>
      </c>
      <c r="AC1050" s="218">
        <v>1531190</v>
      </c>
      <c r="AD1050" s="223" t="s">
        <v>2624</v>
      </c>
      <c r="AE1050" s="223" t="s">
        <v>2624</v>
      </c>
      <c r="AF1050" s="223" t="s">
        <v>2624</v>
      </c>
      <c r="AG1050" s="223" t="s">
        <v>2624</v>
      </c>
      <c r="AH1050" s="223" t="s">
        <v>2624</v>
      </c>
      <c r="AI1050" s="223" t="s">
        <v>2624</v>
      </c>
      <c r="AJ1050" s="223" t="s">
        <v>2624</v>
      </c>
      <c r="AK1050" s="223" t="s">
        <v>2624</v>
      </c>
      <c r="AL1050" s="223" t="s">
        <v>2624</v>
      </c>
      <c r="AM1050" s="223" t="s">
        <v>2624</v>
      </c>
      <c r="AN1050" s="223" t="s">
        <v>2624</v>
      </c>
      <c r="AO1050" s="223" t="s">
        <v>2624</v>
      </c>
      <c r="AP1050" s="223" t="s">
        <v>2624</v>
      </c>
      <c r="AQ1050" s="223" t="s">
        <v>2624</v>
      </c>
      <c r="AR1050" s="223" t="s">
        <v>2624</v>
      </c>
      <c r="AS1050" s="223" t="s">
        <v>2624</v>
      </c>
      <c r="AT1050" s="223" t="s">
        <v>2624</v>
      </c>
      <c r="AU1050" s="223" t="s">
        <v>2624</v>
      </c>
    </row>
    <row r="1051" spans="2:47" ht="94.5" hidden="1">
      <c r="B1051" s="215" t="s">
        <v>5863</v>
      </c>
      <c r="C1051" s="216" t="s">
        <v>5864</v>
      </c>
      <c r="D1051" s="216" t="s">
        <v>2834</v>
      </c>
      <c r="E1051" s="216" t="s">
        <v>2809</v>
      </c>
      <c r="F1051" s="216" t="s">
        <v>2636</v>
      </c>
      <c r="G1051" s="216" t="s">
        <v>5865</v>
      </c>
      <c r="H1051" s="216" t="s">
        <v>2638</v>
      </c>
      <c r="I1051" s="216" t="s">
        <v>2623</v>
      </c>
      <c r="J1051" s="217">
        <v>634088</v>
      </c>
      <c r="K1051" s="217">
        <v>656697</v>
      </c>
      <c r="L1051" s="217">
        <v>703648</v>
      </c>
      <c r="M1051" s="217">
        <v>711272</v>
      </c>
      <c r="N1051" s="217">
        <v>723173</v>
      </c>
      <c r="O1051" s="217">
        <v>747572</v>
      </c>
      <c r="P1051" s="217">
        <v>769437</v>
      </c>
      <c r="Q1051" s="217">
        <v>778992</v>
      </c>
      <c r="R1051" s="217">
        <v>785239</v>
      </c>
      <c r="S1051" s="217">
        <v>788025</v>
      </c>
      <c r="T1051" s="218">
        <v>797564</v>
      </c>
      <c r="U1051" s="218">
        <v>813972</v>
      </c>
      <c r="V1051" s="218">
        <v>833570</v>
      </c>
      <c r="W1051" s="218">
        <v>857886</v>
      </c>
      <c r="X1051" s="218">
        <v>878285</v>
      </c>
      <c r="Y1051" s="218">
        <v>901449</v>
      </c>
      <c r="Z1051" s="218">
        <v>927233</v>
      </c>
      <c r="AA1051" s="218">
        <v>954456</v>
      </c>
      <c r="AB1051" s="218">
        <v>982037</v>
      </c>
      <c r="AC1051" s="218">
        <v>1009063</v>
      </c>
      <c r="AD1051" s="219" t="s">
        <v>2624</v>
      </c>
      <c r="AE1051" s="219" t="s">
        <v>2624</v>
      </c>
      <c r="AF1051" s="219" t="s">
        <v>2624</v>
      </c>
      <c r="AG1051" s="219" t="s">
        <v>2624</v>
      </c>
      <c r="AH1051" s="219" t="s">
        <v>2624</v>
      </c>
      <c r="AI1051" s="219" t="s">
        <v>2624</v>
      </c>
      <c r="AJ1051" s="219" t="s">
        <v>2624</v>
      </c>
      <c r="AK1051" s="219" t="s">
        <v>2624</v>
      </c>
      <c r="AL1051" s="219" t="s">
        <v>2624</v>
      </c>
      <c r="AM1051" s="219" t="s">
        <v>2624</v>
      </c>
      <c r="AN1051" s="219" t="s">
        <v>2624</v>
      </c>
      <c r="AO1051" s="219" t="s">
        <v>2624</v>
      </c>
      <c r="AP1051" s="219" t="s">
        <v>2624</v>
      </c>
      <c r="AQ1051" s="219" t="s">
        <v>2624</v>
      </c>
      <c r="AR1051" s="219" t="s">
        <v>2624</v>
      </c>
      <c r="AS1051" s="219" t="s">
        <v>2624</v>
      </c>
      <c r="AT1051" s="219" t="s">
        <v>2624</v>
      </c>
      <c r="AU1051" s="219" t="s">
        <v>2624</v>
      </c>
    </row>
    <row r="1052" spans="2:47" ht="94.5" hidden="1">
      <c r="B1052" s="220" t="s">
        <v>5866</v>
      </c>
      <c r="C1052" s="221" t="s">
        <v>5867</v>
      </c>
      <c r="D1052" s="221" t="s">
        <v>2834</v>
      </c>
      <c r="E1052" s="221" t="s">
        <v>2809</v>
      </c>
      <c r="F1052" s="221" t="s">
        <v>2636</v>
      </c>
      <c r="G1052" s="221" t="s">
        <v>5868</v>
      </c>
      <c r="H1052" s="221" t="s">
        <v>2638</v>
      </c>
      <c r="I1052" s="221" t="s">
        <v>2623</v>
      </c>
      <c r="J1052" s="222">
        <v>718289</v>
      </c>
      <c r="K1052" s="222">
        <v>778532</v>
      </c>
      <c r="L1052" s="222">
        <v>774727</v>
      </c>
      <c r="M1052" s="222">
        <v>772779</v>
      </c>
      <c r="N1052" s="222">
        <v>820324</v>
      </c>
      <c r="O1052" s="222">
        <v>879043</v>
      </c>
      <c r="P1052" s="222">
        <v>856135</v>
      </c>
      <c r="Q1052" s="222">
        <v>865127</v>
      </c>
      <c r="R1052" s="222">
        <v>921977</v>
      </c>
      <c r="S1052" s="222">
        <v>858451</v>
      </c>
      <c r="T1052" s="218">
        <v>904137</v>
      </c>
      <c r="U1052" s="218">
        <v>991616</v>
      </c>
      <c r="V1052" s="218">
        <v>1071563</v>
      </c>
      <c r="W1052" s="218">
        <v>1125458</v>
      </c>
      <c r="X1052" s="218">
        <v>1144431</v>
      </c>
      <c r="Y1052" s="218">
        <v>1213783</v>
      </c>
      <c r="Z1052" s="218">
        <v>1293615</v>
      </c>
      <c r="AA1052" s="218">
        <v>1382274</v>
      </c>
      <c r="AB1052" s="218">
        <v>1479252</v>
      </c>
      <c r="AC1052" s="218">
        <v>1583181</v>
      </c>
      <c r="AD1052" s="223" t="s">
        <v>2624</v>
      </c>
      <c r="AE1052" s="223" t="s">
        <v>2624</v>
      </c>
      <c r="AF1052" s="223" t="s">
        <v>2624</v>
      </c>
      <c r="AG1052" s="223" t="s">
        <v>2624</v>
      </c>
      <c r="AH1052" s="223" t="s">
        <v>2624</v>
      </c>
      <c r="AI1052" s="223" t="s">
        <v>2624</v>
      </c>
      <c r="AJ1052" s="223" t="s">
        <v>2624</v>
      </c>
      <c r="AK1052" s="223" t="s">
        <v>2624</v>
      </c>
      <c r="AL1052" s="223" t="s">
        <v>2624</v>
      </c>
      <c r="AM1052" s="223" t="s">
        <v>2624</v>
      </c>
      <c r="AN1052" s="223" t="s">
        <v>2624</v>
      </c>
      <c r="AO1052" s="223" t="s">
        <v>2624</v>
      </c>
      <c r="AP1052" s="223" t="s">
        <v>2624</v>
      </c>
      <c r="AQ1052" s="223" t="s">
        <v>2624</v>
      </c>
      <c r="AR1052" s="223" t="s">
        <v>2624</v>
      </c>
      <c r="AS1052" s="223" t="s">
        <v>2624</v>
      </c>
      <c r="AT1052" s="223" t="s">
        <v>2624</v>
      </c>
      <c r="AU1052" s="223" t="s">
        <v>2624</v>
      </c>
    </row>
    <row r="1053" spans="2:47" ht="94.5" hidden="1">
      <c r="B1053" s="215" t="s">
        <v>5869</v>
      </c>
      <c r="C1053" s="216" t="s">
        <v>5870</v>
      </c>
      <c r="D1053" s="216" t="s">
        <v>2834</v>
      </c>
      <c r="E1053" s="216" t="s">
        <v>2809</v>
      </c>
      <c r="F1053" s="216" t="s">
        <v>2636</v>
      </c>
      <c r="G1053" s="216" t="s">
        <v>5871</v>
      </c>
      <c r="H1053" s="216" t="s">
        <v>2638</v>
      </c>
      <c r="I1053" s="216" t="s">
        <v>2623</v>
      </c>
      <c r="J1053" s="217">
        <v>719570</v>
      </c>
      <c r="K1053" s="217">
        <v>742781</v>
      </c>
      <c r="L1053" s="217">
        <v>787079</v>
      </c>
      <c r="M1053" s="217">
        <v>797009</v>
      </c>
      <c r="N1053" s="217">
        <v>810285</v>
      </c>
      <c r="O1053" s="217">
        <v>834338</v>
      </c>
      <c r="P1053" s="217">
        <v>856135</v>
      </c>
      <c r="Q1053" s="217">
        <v>866930</v>
      </c>
      <c r="R1053" s="217">
        <v>874663</v>
      </c>
      <c r="S1053" s="217">
        <v>879414</v>
      </c>
      <c r="T1053" s="218">
        <v>890012</v>
      </c>
      <c r="U1053" s="218">
        <v>906584</v>
      </c>
      <c r="V1053" s="218">
        <v>925946</v>
      </c>
      <c r="W1053" s="218">
        <v>949466</v>
      </c>
      <c r="X1053" s="218">
        <v>969576</v>
      </c>
      <c r="Y1053" s="218">
        <v>992246</v>
      </c>
      <c r="Z1053" s="218">
        <v>1017286</v>
      </c>
      <c r="AA1053" s="218">
        <v>1043670</v>
      </c>
      <c r="AB1053" s="218">
        <v>1070449</v>
      </c>
      <c r="AC1053" s="218">
        <v>1096808</v>
      </c>
      <c r="AD1053" s="219" t="s">
        <v>2624</v>
      </c>
      <c r="AE1053" s="219" t="s">
        <v>2624</v>
      </c>
      <c r="AF1053" s="219" t="s">
        <v>2624</v>
      </c>
      <c r="AG1053" s="219" t="s">
        <v>2624</v>
      </c>
      <c r="AH1053" s="219" t="s">
        <v>2624</v>
      </c>
      <c r="AI1053" s="219" t="s">
        <v>2624</v>
      </c>
      <c r="AJ1053" s="219" t="s">
        <v>2624</v>
      </c>
      <c r="AK1053" s="219" t="s">
        <v>2624</v>
      </c>
      <c r="AL1053" s="219" t="s">
        <v>2624</v>
      </c>
      <c r="AM1053" s="219" t="s">
        <v>2624</v>
      </c>
      <c r="AN1053" s="219" t="s">
        <v>2624</v>
      </c>
      <c r="AO1053" s="219" t="s">
        <v>2624</v>
      </c>
      <c r="AP1053" s="219" t="s">
        <v>2624</v>
      </c>
      <c r="AQ1053" s="219" t="s">
        <v>2624</v>
      </c>
      <c r="AR1053" s="219" t="s">
        <v>2624</v>
      </c>
      <c r="AS1053" s="219" t="s">
        <v>2624</v>
      </c>
      <c r="AT1053" s="219" t="s">
        <v>2624</v>
      </c>
      <c r="AU1053" s="219" t="s">
        <v>2624</v>
      </c>
    </row>
    <row r="1054" spans="2:47" ht="94.5" hidden="1">
      <c r="B1054" s="220" t="s">
        <v>5872</v>
      </c>
      <c r="C1054" s="221" t="s">
        <v>5873</v>
      </c>
      <c r="D1054" s="221" t="s">
        <v>2834</v>
      </c>
      <c r="E1054" s="221" t="s">
        <v>2809</v>
      </c>
      <c r="F1054" s="221" t="s">
        <v>2636</v>
      </c>
      <c r="G1054" s="221" t="s">
        <v>5874</v>
      </c>
      <c r="H1054" s="221" t="s">
        <v>2638</v>
      </c>
      <c r="I1054" s="221" t="s">
        <v>2623</v>
      </c>
      <c r="J1054" s="222">
        <v>531407</v>
      </c>
      <c r="K1054" s="222">
        <v>600275</v>
      </c>
      <c r="L1054" s="222">
        <v>586937</v>
      </c>
      <c r="M1054" s="222">
        <v>576736</v>
      </c>
      <c r="N1054" s="222">
        <v>630950</v>
      </c>
      <c r="O1054" s="222">
        <v>698972</v>
      </c>
      <c r="P1054" s="222">
        <v>663775</v>
      </c>
      <c r="Q1054" s="222">
        <v>669553</v>
      </c>
      <c r="R1054" s="222">
        <v>736285</v>
      </c>
      <c r="S1054" s="222">
        <v>650297</v>
      </c>
      <c r="T1054" s="218">
        <v>703370</v>
      </c>
      <c r="U1054" s="218">
        <v>808242</v>
      </c>
      <c r="V1054" s="218">
        <v>901739</v>
      </c>
      <c r="W1054" s="218">
        <v>962389</v>
      </c>
      <c r="X1054" s="218">
        <v>980831</v>
      </c>
      <c r="Y1054" s="218">
        <v>1058907</v>
      </c>
      <c r="Z1054" s="218">
        <v>1148170</v>
      </c>
      <c r="AA1054" s="218">
        <v>1246317</v>
      </c>
      <c r="AB1054" s="218">
        <v>1352511</v>
      </c>
      <c r="AC1054" s="218">
        <v>1465070</v>
      </c>
      <c r="AD1054" s="223" t="s">
        <v>2624</v>
      </c>
      <c r="AE1054" s="223" t="s">
        <v>2624</v>
      </c>
      <c r="AF1054" s="223" t="s">
        <v>2624</v>
      </c>
      <c r="AG1054" s="223" t="s">
        <v>2624</v>
      </c>
      <c r="AH1054" s="223" t="s">
        <v>2624</v>
      </c>
      <c r="AI1054" s="223" t="s">
        <v>2624</v>
      </c>
      <c r="AJ1054" s="223" t="s">
        <v>2624</v>
      </c>
      <c r="AK1054" s="223" t="s">
        <v>2624</v>
      </c>
      <c r="AL1054" s="223" t="s">
        <v>2624</v>
      </c>
      <c r="AM1054" s="223" t="s">
        <v>2624</v>
      </c>
      <c r="AN1054" s="223" t="s">
        <v>2624</v>
      </c>
      <c r="AO1054" s="223" t="s">
        <v>2624</v>
      </c>
      <c r="AP1054" s="223" t="s">
        <v>2624</v>
      </c>
      <c r="AQ1054" s="223" t="s">
        <v>2624</v>
      </c>
      <c r="AR1054" s="223" t="s">
        <v>2624</v>
      </c>
      <c r="AS1054" s="223" t="s">
        <v>2624</v>
      </c>
      <c r="AT1054" s="223" t="s">
        <v>2624</v>
      </c>
      <c r="AU1054" s="223" t="s">
        <v>2624</v>
      </c>
    </row>
    <row r="1055" spans="2:47" ht="94.5" hidden="1">
      <c r="B1055" s="215" t="s">
        <v>5875</v>
      </c>
      <c r="C1055" s="216" t="s">
        <v>5876</v>
      </c>
      <c r="D1055" s="216" t="s">
        <v>2834</v>
      </c>
      <c r="E1055" s="216" t="s">
        <v>2809</v>
      </c>
      <c r="F1055" s="216" t="s">
        <v>2636</v>
      </c>
      <c r="G1055" s="216" t="s">
        <v>5877</v>
      </c>
      <c r="H1055" s="216" t="s">
        <v>2638</v>
      </c>
      <c r="I1055" s="216" t="s">
        <v>2623</v>
      </c>
      <c r="J1055" s="217">
        <v>533063</v>
      </c>
      <c r="K1055" s="217">
        <v>554413</v>
      </c>
      <c r="L1055" s="217">
        <v>602764</v>
      </c>
      <c r="M1055" s="217">
        <v>607879</v>
      </c>
      <c r="N1055" s="217">
        <v>618111</v>
      </c>
      <c r="O1055" s="217">
        <v>642302</v>
      </c>
      <c r="P1055" s="217">
        <v>663775</v>
      </c>
      <c r="Q1055" s="217">
        <v>671848</v>
      </c>
      <c r="R1055" s="217">
        <v>676426</v>
      </c>
      <c r="S1055" s="217">
        <v>677132</v>
      </c>
      <c r="T1055" s="218">
        <v>685377</v>
      </c>
      <c r="U1055" s="218">
        <v>701267</v>
      </c>
      <c r="V1055" s="218">
        <v>720714</v>
      </c>
      <c r="W1055" s="218">
        <v>745417</v>
      </c>
      <c r="X1055" s="218">
        <v>765780</v>
      </c>
      <c r="Y1055" s="218">
        <v>789113</v>
      </c>
      <c r="Z1055" s="218">
        <v>815344</v>
      </c>
      <c r="AA1055" s="218">
        <v>843150</v>
      </c>
      <c r="AB1055" s="218">
        <v>871320</v>
      </c>
      <c r="AC1055" s="218">
        <v>898830</v>
      </c>
      <c r="AD1055" s="219" t="s">
        <v>2624</v>
      </c>
      <c r="AE1055" s="219" t="s">
        <v>2624</v>
      </c>
      <c r="AF1055" s="219" t="s">
        <v>2624</v>
      </c>
      <c r="AG1055" s="219" t="s">
        <v>2624</v>
      </c>
      <c r="AH1055" s="219" t="s">
        <v>2624</v>
      </c>
      <c r="AI1055" s="219" t="s">
        <v>2624</v>
      </c>
      <c r="AJ1055" s="219" t="s">
        <v>2624</v>
      </c>
      <c r="AK1055" s="219" t="s">
        <v>2624</v>
      </c>
      <c r="AL1055" s="219" t="s">
        <v>2624</v>
      </c>
      <c r="AM1055" s="219" t="s">
        <v>2624</v>
      </c>
      <c r="AN1055" s="219" t="s">
        <v>2624</v>
      </c>
      <c r="AO1055" s="219" t="s">
        <v>2624</v>
      </c>
      <c r="AP1055" s="219" t="s">
        <v>2624</v>
      </c>
      <c r="AQ1055" s="219" t="s">
        <v>2624</v>
      </c>
      <c r="AR1055" s="219" t="s">
        <v>2624</v>
      </c>
      <c r="AS1055" s="219" t="s">
        <v>2624</v>
      </c>
      <c r="AT1055" s="219" t="s">
        <v>2624</v>
      </c>
      <c r="AU1055" s="219" t="s">
        <v>2624</v>
      </c>
    </row>
    <row r="1056" spans="2:47" ht="94.5" hidden="1">
      <c r="B1056" s="220" t="s">
        <v>5878</v>
      </c>
      <c r="C1056" s="221" t="s">
        <v>5879</v>
      </c>
      <c r="D1056" s="221" t="s">
        <v>2834</v>
      </c>
      <c r="E1056" s="221" t="s">
        <v>2809</v>
      </c>
      <c r="F1056" s="221" t="s">
        <v>2636</v>
      </c>
      <c r="G1056" s="221" t="s">
        <v>5880</v>
      </c>
      <c r="H1056" s="221" t="s">
        <v>2638</v>
      </c>
      <c r="I1056" s="221" t="s">
        <v>2623</v>
      </c>
      <c r="J1056" s="222">
        <v>716909</v>
      </c>
      <c r="K1056" s="222">
        <v>777217</v>
      </c>
      <c r="L1056" s="222">
        <v>773342</v>
      </c>
      <c r="M1056" s="222">
        <v>771332</v>
      </c>
      <c r="N1056" s="222">
        <v>818926</v>
      </c>
      <c r="O1056" s="222">
        <v>877709</v>
      </c>
      <c r="P1056" s="222">
        <v>854714</v>
      </c>
      <c r="Q1056" s="222">
        <v>863683</v>
      </c>
      <c r="R1056" s="222">
        <v>920600</v>
      </c>
      <c r="S1056" s="222">
        <v>856916</v>
      </c>
      <c r="T1056" s="218">
        <v>902654</v>
      </c>
      <c r="U1056" s="218">
        <v>990250</v>
      </c>
      <c r="V1056" s="218">
        <v>1070282</v>
      </c>
      <c r="W1056" s="218">
        <v>1124218</v>
      </c>
      <c r="X1056" s="218">
        <v>1143185</v>
      </c>
      <c r="Y1056" s="218">
        <v>1212589</v>
      </c>
      <c r="Z1056" s="218">
        <v>1292476</v>
      </c>
      <c r="AA1056" s="218">
        <v>1381192</v>
      </c>
      <c r="AB1056" s="218">
        <v>1478224</v>
      </c>
      <c r="AC1056" s="218">
        <v>1582204</v>
      </c>
      <c r="AD1056" s="223" t="s">
        <v>2624</v>
      </c>
      <c r="AE1056" s="223" t="s">
        <v>2624</v>
      </c>
      <c r="AF1056" s="223" t="s">
        <v>2624</v>
      </c>
      <c r="AG1056" s="223" t="s">
        <v>2624</v>
      </c>
      <c r="AH1056" s="223" t="s">
        <v>2624</v>
      </c>
      <c r="AI1056" s="223" t="s">
        <v>2624</v>
      </c>
      <c r="AJ1056" s="223" t="s">
        <v>2624</v>
      </c>
      <c r="AK1056" s="223" t="s">
        <v>2624</v>
      </c>
      <c r="AL1056" s="223" t="s">
        <v>2624</v>
      </c>
      <c r="AM1056" s="223" t="s">
        <v>2624</v>
      </c>
      <c r="AN1056" s="223" t="s">
        <v>2624</v>
      </c>
      <c r="AO1056" s="223" t="s">
        <v>2624</v>
      </c>
      <c r="AP1056" s="223" t="s">
        <v>2624</v>
      </c>
      <c r="AQ1056" s="223" t="s">
        <v>2624</v>
      </c>
      <c r="AR1056" s="223" t="s">
        <v>2624</v>
      </c>
      <c r="AS1056" s="223" t="s">
        <v>2624</v>
      </c>
      <c r="AT1056" s="223" t="s">
        <v>2624</v>
      </c>
      <c r="AU1056" s="223" t="s">
        <v>2624</v>
      </c>
    </row>
    <row r="1057" spans="2:47" ht="94.5" hidden="1">
      <c r="B1057" s="215" t="s">
        <v>5881</v>
      </c>
      <c r="C1057" s="216" t="s">
        <v>5882</v>
      </c>
      <c r="D1057" s="216" t="s">
        <v>2834</v>
      </c>
      <c r="E1057" s="216" t="s">
        <v>2809</v>
      </c>
      <c r="F1057" s="216" t="s">
        <v>2636</v>
      </c>
      <c r="G1057" s="216" t="s">
        <v>5883</v>
      </c>
      <c r="H1057" s="216" t="s">
        <v>2638</v>
      </c>
      <c r="I1057" s="216" t="s">
        <v>2623</v>
      </c>
      <c r="J1057" s="217">
        <v>718193</v>
      </c>
      <c r="K1057" s="217">
        <v>741390</v>
      </c>
      <c r="L1057" s="217">
        <v>785719</v>
      </c>
      <c r="M1057" s="217">
        <v>795614</v>
      </c>
      <c r="N1057" s="217">
        <v>808867</v>
      </c>
      <c r="O1057" s="217">
        <v>832920</v>
      </c>
      <c r="P1057" s="217">
        <v>854714</v>
      </c>
      <c r="Q1057" s="217">
        <v>865489</v>
      </c>
      <c r="R1057" s="217">
        <v>873199</v>
      </c>
      <c r="S1057" s="217">
        <v>877920</v>
      </c>
      <c r="T1057" s="218">
        <v>888501</v>
      </c>
      <c r="U1057" s="218">
        <v>905068</v>
      </c>
      <c r="V1057" s="218">
        <v>924430</v>
      </c>
      <c r="W1057" s="218">
        <v>947958</v>
      </c>
      <c r="X1057" s="218">
        <v>968068</v>
      </c>
      <c r="Y1057" s="218">
        <v>990741</v>
      </c>
      <c r="Z1057" s="218">
        <v>1015787</v>
      </c>
      <c r="AA1057" s="218">
        <v>1042179</v>
      </c>
      <c r="AB1057" s="218">
        <v>1068966</v>
      </c>
      <c r="AC1057" s="218">
        <v>1095331</v>
      </c>
      <c r="AD1057" s="219" t="s">
        <v>2624</v>
      </c>
      <c r="AE1057" s="219" t="s">
        <v>2624</v>
      </c>
      <c r="AF1057" s="219" t="s">
        <v>2624</v>
      </c>
      <c r="AG1057" s="219" t="s">
        <v>2624</v>
      </c>
      <c r="AH1057" s="219" t="s">
        <v>2624</v>
      </c>
      <c r="AI1057" s="219" t="s">
        <v>2624</v>
      </c>
      <c r="AJ1057" s="219" t="s">
        <v>2624</v>
      </c>
      <c r="AK1057" s="219" t="s">
        <v>2624</v>
      </c>
      <c r="AL1057" s="219" t="s">
        <v>2624</v>
      </c>
      <c r="AM1057" s="219" t="s">
        <v>2624</v>
      </c>
      <c r="AN1057" s="219" t="s">
        <v>2624</v>
      </c>
      <c r="AO1057" s="219" t="s">
        <v>2624</v>
      </c>
      <c r="AP1057" s="219" t="s">
        <v>2624</v>
      </c>
      <c r="AQ1057" s="219" t="s">
        <v>2624</v>
      </c>
      <c r="AR1057" s="219" t="s">
        <v>2624</v>
      </c>
      <c r="AS1057" s="219" t="s">
        <v>2624</v>
      </c>
      <c r="AT1057" s="219" t="s">
        <v>2624</v>
      </c>
      <c r="AU1057" s="219" t="s">
        <v>2624</v>
      </c>
    </row>
    <row r="1058" spans="2:47" ht="94.5" hidden="1">
      <c r="B1058" s="220" t="s">
        <v>5884</v>
      </c>
      <c r="C1058" s="221" t="s">
        <v>5885</v>
      </c>
      <c r="D1058" s="221" t="s">
        <v>2834</v>
      </c>
      <c r="E1058" s="221" t="s">
        <v>2809</v>
      </c>
      <c r="F1058" s="221" t="s">
        <v>2636</v>
      </c>
      <c r="G1058" s="221" t="s">
        <v>5886</v>
      </c>
      <c r="H1058" s="221" t="s">
        <v>2638</v>
      </c>
      <c r="I1058" s="221" t="s">
        <v>2623</v>
      </c>
      <c r="J1058" s="222">
        <v>362251</v>
      </c>
      <c r="K1058" s="222">
        <v>425253</v>
      </c>
      <c r="L1058" s="222">
        <v>408856</v>
      </c>
      <c r="M1058" s="222">
        <v>396234</v>
      </c>
      <c r="N1058" s="222">
        <v>445914</v>
      </c>
      <c r="O1058" s="222">
        <v>510971</v>
      </c>
      <c r="P1058" s="222">
        <v>472815</v>
      </c>
      <c r="Q1058" s="222">
        <v>476089</v>
      </c>
      <c r="R1058" s="222">
        <v>540734</v>
      </c>
      <c r="S1058" s="222">
        <v>452948</v>
      </c>
      <c r="T1058" s="218">
        <v>502716</v>
      </c>
      <c r="U1058" s="218">
        <v>607092</v>
      </c>
      <c r="V1058" s="218">
        <v>703329</v>
      </c>
      <c r="W1058" s="218">
        <v>765897</v>
      </c>
      <c r="X1058" s="218">
        <v>782851</v>
      </c>
      <c r="Y1058" s="218">
        <v>865207</v>
      </c>
      <c r="Z1058" s="218">
        <v>960691</v>
      </c>
      <c r="AA1058" s="218">
        <v>1066577</v>
      </c>
      <c r="AB1058" s="218">
        <v>1181601</v>
      </c>
      <c r="AC1058" s="218">
        <v>1303497</v>
      </c>
      <c r="AD1058" s="223" t="s">
        <v>2624</v>
      </c>
      <c r="AE1058" s="223" t="s">
        <v>2624</v>
      </c>
      <c r="AF1058" s="223" t="s">
        <v>2624</v>
      </c>
      <c r="AG1058" s="223" t="s">
        <v>2624</v>
      </c>
      <c r="AH1058" s="223" t="s">
        <v>2624</v>
      </c>
      <c r="AI1058" s="223" t="s">
        <v>2624</v>
      </c>
      <c r="AJ1058" s="223" t="s">
        <v>2624</v>
      </c>
      <c r="AK1058" s="223" t="s">
        <v>2624</v>
      </c>
      <c r="AL1058" s="223" t="s">
        <v>2624</v>
      </c>
      <c r="AM1058" s="223" t="s">
        <v>2624</v>
      </c>
      <c r="AN1058" s="223" t="s">
        <v>2624</v>
      </c>
      <c r="AO1058" s="223" t="s">
        <v>2624</v>
      </c>
      <c r="AP1058" s="223" t="s">
        <v>2624</v>
      </c>
      <c r="AQ1058" s="223" t="s">
        <v>2624</v>
      </c>
      <c r="AR1058" s="223" t="s">
        <v>2624</v>
      </c>
      <c r="AS1058" s="223" t="s">
        <v>2624</v>
      </c>
      <c r="AT1058" s="223" t="s">
        <v>2624</v>
      </c>
      <c r="AU1058" s="223" t="s">
        <v>2624</v>
      </c>
    </row>
    <row r="1059" spans="2:47" ht="94.5" hidden="1">
      <c r="B1059" s="215" t="s">
        <v>5887</v>
      </c>
      <c r="C1059" s="216" t="s">
        <v>5888</v>
      </c>
      <c r="D1059" s="216" t="s">
        <v>2834</v>
      </c>
      <c r="E1059" s="216" t="s">
        <v>2809</v>
      </c>
      <c r="F1059" s="216" t="s">
        <v>2636</v>
      </c>
      <c r="G1059" s="216" t="s">
        <v>5889</v>
      </c>
      <c r="H1059" s="216" t="s">
        <v>2638</v>
      </c>
      <c r="I1059" s="216" t="s">
        <v>2623</v>
      </c>
      <c r="J1059" s="217">
        <v>363808</v>
      </c>
      <c r="K1059" s="217">
        <v>380938</v>
      </c>
      <c r="L1059" s="217">
        <v>424211</v>
      </c>
      <c r="M1059" s="217">
        <v>426137</v>
      </c>
      <c r="N1059" s="217">
        <v>433382</v>
      </c>
      <c r="O1059" s="217">
        <v>454332</v>
      </c>
      <c r="P1059" s="217">
        <v>472815</v>
      </c>
      <c r="Q1059" s="217">
        <v>478356</v>
      </c>
      <c r="R1059" s="217">
        <v>480620</v>
      </c>
      <c r="S1059" s="217">
        <v>479059</v>
      </c>
      <c r="T1059" s="218">
        <v>484951</v>
      </c>
      <c r="U1059" s="218">
        <v>498378</v>
      </c>
      <c r="V1059" s="218">
        <v>515383</v>
      </c>
      <c r="W1059" s="218">
        <v>537731</v>
      </c>
      <c r="X1059" s="218">
        <v>555855</v>
      </c>
      <c r="Y1059" s="218">
        <v>576966</v>
      </c>
      <c r="Z1059" s="218">
        <v>601137</v>
      </c>
      <c r="AA1059" s="218">
        <v>627053</v>
      </c>
      <c r="AB1059" s="218">
        <v>653474</v>
      </c>
      <c r="AC1059" s="218">
        <v>679309</v>
      </c>
      <c r="AD1059" s="219" t="s">
        <v>2624</v>
      </c>
      <c r="AE1059" s="219" t="s">
        <v>2624</v>
      </c>
      <c r="AF1059" s="219" t="s">
        <v>2624</v>
      </c>
      <c r="AG1059" s="219" t="s">
        <v>2624</v>
      </c>
      <c r="AH1059" s="219" t="s">
        <v>2624</v>
      </c>
      <c r="AI1059" s="219" t="s">
        <v>2624</v>
      </c>
      <c r="AJ1059" s="219" t="s">
        <v>2624</v>
      </c>
      <c r="AK1059" s="219" t="s">
        <v>2624</v>
      </c>
      <c r="AL1059" s="219" t="s">
        <v>2624</v>
      </c>
      <c r="AM1059" s="219" t="s">
        <v>2624</v>
      </c>
      <c r="AN1059" s="219" t="s">
        <v>2624</v>
      </c>
      <c r="AO1059" s="219" t="s">
        <v>2624</v>
      </c>
      <c r="AP1059" s="219" t="s">
        <v>2624</v>
      </c>
      <c r="AQ1059" s="219" t="s">
        <v>2624</v>
      </c>
      <c r="AR1059" s="219" t="s">
        <v>2624</v>
      </c>
      <c r="AS1059" s="219" t="s">
        <v>2624</v>
      </c>
      <c r="AT1059" s="219" t="s">
        <v>2624</v>
      </c>
      <c r="AU1059" s="219" t="s">
        <v>2624</v>
      </c>
    </row>
    <row r="1060" spans="2:47" ht="94.5" hidden="1">
      <c r="B1060" s="220" t="s">
        <v>5890</v>
      </c>
      <c r="C1060" s="221" t="s">
        <v>5891</v>
      </c>
      <c r="D1060" s="221" t="s">
        <v>2834</v>
      </c>
      <c r="E1060" s="221" t="s">
        <v>2809</v>
      </c>
      <c r="F1060" s="221" t="s">
        <v>2636</v>
      </c>
      <c r="G1060" s="221" t="s">
        <v>5892</v>
      </c>
      <c r="H1060" s="221" t="s">
        <v>2638</v>
      </c>
      <c r="I1060" s="221" t="s">
        <v>2623</v>
      </c>
      <c r="J1060" s="222">
        <v>175969</v>
      </c>
      <c r="K1060" s="222">
        <v>215702</v>
      </c>
      <c r="L1060" s="222">
        <v>203460</v>
      </c>
      <c r="M1060" s="222">
        <v>194154</v>
      </c>
      <c r="N1060" s="222">
        <v>225564</v>
      </c>
      <c r="O1060" s="222">
        <v>268885</v>
      </c>
      <c r="P1060" s="222">
        <v>241338</v>
      </c>
      <c r="Q1060" s="222">
        <v>242515</v>
      </c>
      <c r="R1060" s="222">
        <v>286131</v>
      </c>
      <c r="S1060" s="222">
        <v>225376</v>
      </c>
      <c r="T1060" s="218">
        <v>257605</v>
      </c>
      <c r="U1060" s="218">
        <v>330310</v>
      </c>
      <c r="V1060" s="218">
        <v>402238</v>
      </c>
      <c r="W1060" s="218">
        <v>450798</v>
      </c>
      <c r="X1060" s="218">
        <v>462764</v>
      </c>
      <c r="Y1060" s="218">
        <v>530246</v>
      </c>
      <c r="Z1060" s="218">
        <v>612557</v>
      </c>
      <c r="AA1060" s="218">
        <v>708481</v>
      </c>
      <c r="AB1060" s="218">
        <v>817593</v>
      </c>
      <c r="AC1060" s="218">
        <v>937926</v>
      </c>
      <c r="AD1060" s="223" t="s">
        <v>2624</v>
      </c>
      <c r="AE1060" s="223" t="s">
        <v>2624</v>
      </c>
      <c r="AF1060" s="223" t="s">
        <v>2624</v>
      </c>
      <c r="AG1060" s="223" t="s">
        <v>2624</v>
      </c>
      <c r="AH1060" s="223" t="s">
        <v>2624</v>
      </c>
      <c r="AI1060" s="223" t="s">
        <v>2624</v>
      </c>
      <c r="AJ1060" s="223" t="s">
        <v>2624</v>
      </c>
      <c r="AK1060" s="223" t="s">
        <v>2624</v>
      </c>
      <c r="AL1060" s="223" t="s">
        <v>2624</v>
      </c>
      <c r="AM1060" s="223" t="s">
        <v>2624</v>
      </c>
      <c r="AN1060" s="223" t="s">
        <v>2624</v>
      </c>
      <c r="AO1060" s="223" t="s">
        <v>2624</v>
      </c>
      <c r="AP1060" s="223" t="s">
        <v>2624</v>
      </c>
      <c r="AQ1060" s="223" t="s">
        <v>2624</v>
      </c>
      <c r="AR1060" s="223" t="s">
        <v>2624</v>
      </c>
      <c r="AS1060" s="223" t="s">
        <v>2624</v>
      </c>
      <c r="AT1060" s="223" t="s">
        <v>2624</v>
      </c>
      <c r="AU1060" s="223" t="s">
        <v>2624</v>
      </c>
    </row>
    <row r="1061" spans="2:47" ht="94.5" hidden="1">
      <c r="B1061" s="215" t="s">
        <v>5893</v>
      </c>
      <c r="C1061" s="216" t="s">
        <v>5894</v>
      </c>
      <c r="D1061" s="216" t="s">
        <v>2834</v>
      </c>
      <c r="E1061" s="216" t="s">
        <v>2809</v>
      </c>
      <c r="F1061" s="216" t="s">
        <v>2636</v>
      </c>
      <c r="G1061" s="216" t="s">
        <v>5895</v>
      </c>
      <c r="H1061" s="216" t="s">
        <v>2638</v>
      </c>
      <c r="I1061" s="216" t="s">
        <v>2623</v>
      </c>
      <c r="J1061" s="217">
        <v>176956</v>
      </c>
      <c r="K1061" s="217">
        <v>186680</v>
      </c>
      <c r="L1061" s="217">
        <v>213563</v>
      </c>
      <c r="M1061" s="217">
        <v>213582</v>
      </c>
      <c r="N1061" s="217">
        <v>217253</v>
      </c>
      <c r="O1061" s="217">
        <v>230051</v>
      </c>
      <c r="P1061" s="217">
        <v>241338</v>
      </c>
      <c r="Q1061" s="217">
        <v>244044</v>
      </c>
      <c r="R1061" s="217">
        <v>244615</v>
      </c>
      <c r="S1061" s="217">
        <v>242624</v>
      </c>
      <c r="T1061" s="218">
        <v>245641</v>
      </c>
      <c r="U1061" s="218">
        <v>253717</v>
      </c>
      <c r="V1061" s="218">
        <v>264257</v>
      </c>
      <c r="W1061" s="218">
        <v>278542</v>
      </c>
      <c r="X1061" s="218">
        <v>290043</v>
      </c>
      <c r="Y1061" s="218">
        <v>303676</v>
      </c>
      <c r="Z1061" s="218">
        <v>319603</v>
      </c>
      <c r="AA1061" s="218">
        <v>336954</v>
      </c>
      <c r="AB1061" s="218">
        <v>354860</v>
      </c>
      <c r="AC1061" s="218">
        <v>372515</v>
      </c>
      <c r="AD1061" s="219" t="s">
        <v>2624</v>
      </c>
      <c r="AE1061" s="219" t="s">
        <v>2624</v>
      </c>
      <c r="AF1061" s="219" t="s">
        <v>2624</v>
      </c>
      <c r="AG1061" s="219" t="s">
        <v>2624</v>
      </c>
      <c r="AH1061" s="219" t="s">
        <v>2624</v>
      </c>
      <c r="AI1061" s="219" t="s">
        <v>2624</v>
      </c>
      <c r="AJ1061" s="219" t="s">
        <v>2624</v>
      </c>
      <c r="AK1061" s="219" t="s">
        <v>2624</v>
      </c>
      <c r="AL1061" s="219" t="s">
        <v>2624</v>
      </c>
      <c r="AM1061" s="219" t="s">
        <v>2624</v>
      </c>
      <c r="AN1061" s="219" t="s">
        <v>2624</v>
      </c>
      <c r="AO1061" s="219" t="s">
        <v>2624</v>
      </c>
      <c r="AP1061" s="219" t="s">
        <v>2624</v>
      </c>
      <c r="AQ1061" s="219" t="s">
        <v>2624</v>
      </c>
      <c r="AR1061" s="219" t="s">
        <v>2624</v>
      </c>
      <c r="AS1061" s="219" t="s">
        <v>2624</v>
      </c>
      <c r="AT1061" s="219" t="s">
        <v>2624</v>
      </c>
      <c r="AU1061" s="219" t="s">
        <v>2624</v>
      </c>
    </row>
    <row r="1062" spans="2:47" ht="147" hidden="1">
      <c r="B1062" s="220" t="s">
        <v>5896</v>
      </c>
      <c r="C1062" s="221" t="s">
        <v>5897</v>
      </c>
      <c r="D1062" s="221" t="s">
        <v>2834</v>
      </c>
      <c r="E1062" s="221" t="s">
        <v>2784</v>
      </c>
      <c r="F1062" s="221" t="s">
        <v>4194</v>
      </c>
      <c r="G1062" s="221" t="s">
        <v>5898</v>
      </c>
      <c r="H1062" s="221" t="s">
        <v>2871</v>
      </c>
      <c r="I1062" s="221" t="s">
        <v>2623</v>
      </c>
      <c r="J1062" s="222">
        <v>6.0611809999999995</v>
      </c>
      <c r="K1062" s="222">
        <v>7.551634</v>
      </c>
      <c r="L1062" s="222">
        <v>7.1284089999999996</v>
      </c>
      <c r="M1062" s="222">
        <v>8.1535700000000002</v>
      </c>
      <c r="N1062" s="222">
        <v>10.223614</v>
      </c>
      <c r="O1062" s="222">
        <v>14.524463000000001</v>
      </c>
      <c r="P1062" s="222">
        <v>15.999067</v>
      </c>
      <c r="Q1062" s="222">
        <v>10.628322000000001</v>
      </c>
      <c r="R1062" s="222">
        <v>9.4869900000000005</v>
      </c>
      <c r="S1062" s="222">
        <v>20.39751</v>
      </c>
      <c r="T1062" s="218">
        <v>34.996529000000002</v>
      </c>
      <c r="U1062" s="218">
        <v>33.801622999999999</v>
      </c>
      <c r="V1062" s="218">
        <v>27.146370999999998</v>
      </c>
      <c r="W1062" s="218">
        <v>22.949137</v>
      </c>
      <c r="X1062" s="218">
        <v>22.098951000000003</v>
      </c>
      <c r="Y1062" s="223" t="s">
        <v>2624</v>
      </c>
      <c r="Z1062" s="223" t="s">
        <v>2624</v>
      </c>
      <c r="AA1062" s="223" t="s">
        <v>2624</v>
      </c>
      <c r="AB1062" s="223" t="s">
        <v>2624</v>
      </c>
      <c r="AC1062" s="223" t="s">
        <v>2624</v>
      </c>
      <c r="AD1062" s="223" t="s">
        <v>2624</v>
      </c>
      <c r="AE1062" s="223" t="s">
        <v>2624</v>
      </c>
      <c r="AF1062" s="223" t="s">
        <v>2624</v>
      </c>
      <c r="AG1062" s="223" t="s">
        <v>2624</v>
      </c>
      <c r="AH1062" s="223" t="s">
        <v>2624</v>
      </c>
      <c r="AI1062" s="223" t="s">
        <v>2624</v>
      </c>
      <c r="AJ1062" s="223" t="s">
        <v>2624</v>
      </c>
      <c r="AK1062" s="223" t="s">
        <v>2624</v>
      </c>
      <c r="AL1062" s="223" t="s">
        <v>2624</v>
      </c>
      <c r="AM1062" s="223" t="s">
        <v>2624</v>
      </c>
      <c r="AN1062" s="223" t="s">
        <v>2624</v>
      </c>
      <c r="AO1062" s="223" t="s">
        <v>2624</v>
      </c>
      <c r="AP1062" s="223" t="s">
        <v>2624</v>
      </c>
      <c r="AQ1062" s="223" t="s">
        <v>2624</v>
      </c>
      <c r="AR1062" s="223" t="s">
        <v>2624</v>
      </c>
      <c r="AS1062" s="223" t="s">
        <v>2624</v>
      </c>
      <c r="AT1062" s="223" t="s">
        <v>2624</v>
      </c>
      <c r="AU1062" s="223" t="s">
        <v>2624</v>
      </c>
    </row>
    <row r="1063" spans="2:47" ht="147" hidden="1">
      <c r="B1063" s="215" t="s">
        <v>5899</v>
      </c>
      <c r="C1063" s="216" t="s">
        <v>5900</v>
      </c>
      <c r="D1063" s="216" t="s">
        <v>2834</v>
      </c>
      <c r="E1063" s="216" t="s">
        <v>2784</v>
      </c>
      <c r="F1063" s="216" t="s">
        <v>4194</v>
      </c>
      <c r="G1063" s="216" t="s">
        <v>5901</v>
      </c>
      <c r="H1063" s="216" t="s">
        <v>2871</v>
      </c>
      <c r="I1063" s="216" t="s">
        <v>2623</v>
      </c>
      <c r="J1063" s="217">
        <v>6.0612000000000004</v>
      </c>
      <c r="K1063" s="217">
        <v>7.5516000000000005</v>
      </c>
      <c r="L1063" s="217">
        <v>7.1284000000000001</v>
      </c>
      <c r="M1063" s="217">
        <v>8.1536000000000008</v>
      </c>
      <c r="N1063" s="217">
        <v>10.223600000000001</v>
      </c>
      <c r="O1063" s="217">
        <v>14.5245</v>
      </c>
      <c r="P1063" s="217">
        <v>15.9991</v>
      </c>
      <c r="Q1063" s="217">
        <v>10.628299999999999</v>
      </c>
      <c r="R1063" s="217">
        <v>9.4870000000000001</v>
      </c>
      <c r="S1063" s="217">
        <v>20.397500000000001</v>
      </c>
      <c r="T1063" s="218">
        <v>34.996499999999997</v>
      </c>
      <c r="U1063" s="218">
        <v>33.801600000000001</v>
      </c>
      <c r="V1063" s="218">
        <v>27.146400000000003</v>
      </c>
      <c r="W1063" s="218">
        <v>22.949099999999998</v>
      </c>
      <c r="X1063" s="218">
        <v>22.099</v>
      </c>
      <c r="Y1063" s="219" t="s">
        <v>2624</v>
      </c>
      <c r="Z1063" s="219" t="s">
        <v>2624</v>
      </c>
      <c r="AA1063" s="219" t="s">
        <v>2624</v>
      </c>
      <c r="AB1063" s="219" t="s">
        <v>2624</v>
      </c>
      <c r="AC1063" s="219" t="s">
        <v>2624</v>
      </c>
      <c r="AD1063" s="219" t="s">
        <v>2624</v>
      </c>
      <c r="AE1063" s="219" t="s">
        <v>2624</v>
      </c>
      <c r="AF1063" s="219" t="s">
        <v>2624</v>
      </c>
      <c r="AG1063" s="219" t="s">
        <v>2624</v>
      </c>
      <c r="AH1063" s="219" t="s">
        <v>2624</v>
      </c>
      <c r="AI1063" s="219" t="s">
        <v>2624</v>
      </c>
      <c r="AJ1063" s="219" t="s">
        <v>2624</v>
      </c>
      <c r="AK1063" s="219" t="s">
        <v>2624</v>
      </c>
      <c r="AL1063" s="219" t="s">
        <v>2624</v>
      </c>
      <c r="AM1063" s="219" t="s">
        <v>2624</v>
      </c>
      <c r="AN1063" s="219" t="s">
        <v>2624</v>
      </c>
      <c r="AO1063" s="219" t="s">
        <v>2624</v>
      </c>
      <c r="AP1063" s="219" t="s">
        <v>2624</v>
      </c>
      <c r="AQ1063" s="219" t="s">
        <v>2624</v>
      </c>
      <c r="AR1063" s="219" t="s">
        <v>2624</v>
      </c>
      <c r="AS1063" s="219" t="s">
        <v>2624</v>
      </c>
      <c r="AT1063" s="219" t="s">
        <v>2624</v>
      </c>
      <c r="AU1063" s="219" t="s">
        <v>2624</v>
      </c>
    </row>
    <row r="1064" spans="2:47" ht="31.5" hidden="1">
      <c r="B1064" s="220" t="s">
        <v>5902</v>
      </c>
      <c r="C1064" s="221" t="s">
        <v>5903</v>
      </c>
      <c r="D1064" s="221" t="s">
        <v>2619</v>
      </c>
      <c r="E1064" s="221" t="s">
        <v>2619</v>
      </c>
      <c r="F1064" s="221" t="s">
        <v>4449</v>
      </c>
      <c r="G1064" s="221" t="s">
        <v>5904</v>
      </c>
      <c r="H1064" s="221" t="s">
        <v>2619</v>
      </c>
      <c r="I1064" s="221" t="s">
        <v>2623</v>
      </c>
      <c r="J1064" s="223">
        <v>8.8550000000000004</v>
      </c>
      <c r="K1064" s="223">
        <v>7.3280000000000003</v>
      </c>
      <c r="L1064" s="223">
        <v>6.9240000000000004</v>
      </c>
      <c r="M1064" s="223">
        <v>6.1539999999999999</v>
      </c>
      <c r="N1064" s="222">
        <v>6.2</v>
      </c>
      <c r="O1064" s="222">
        <v>6.9</v>
      </c>
      <c r="P1064" s="222">
        <v>7.2</v>
      </c>
      <c r="Q1064" s="222">
        <v>6.7</v>
      </c>
      <c r="R1064" s="222">
        <v>6.7</v>
      </c>
      <c r="S1064" s="222">
        <v>7.4</v>
      </c>
      <c r="T1064" s="218">
        <v>7.2</v>
      </c>
      <c r="U1064" s="218">
        <v>6.6</v>
      </c>
      <c r="V1064" s="218">
        <v>6.3</v>
      </c>
      <c r="W1064" s="218">
        <v>6</v>
      </c>
      <c r="X1064" s="218">
        <v>6</v>
      </c>
      <c r="Y1064" s="223" t="s">
        <v>2624</v>
      </c>
      <c r="Z1064" s="223" t="s">
        <v>2624</v>
      </c>
      <c r="AA1064" s="223" t="s">
        <v>2624</v>
      </c>
      <c r="AB1064" s="223" t="s">
        <v>2624</v>
      </c>
      <c r="AC1064" s="223" t="s">
        <v>2624</v>
      </c>
      <c r="AD1064" s="223" t="s">
        <v>2624</v>
      </c>
      <c r="AE1064" s="223" t="s">
        <v>2624</v>
      </c>
      <c r="AF1064" s="223" t="s">
        <v>2624</v>
      </c>
      <c r="AG1064" s="223" t="s">
        <v>2624</v>
      </c>
      <c r="AH1064" s="223" t="s">
        <v>2624</v>
      </c>
      <c r="AI1064" s="223" t="s">
        <v>2624</v>
      </c>
      <c r="AJ1064" s="223" t="s">
        <v>2624</v>
      </c>
      <c r="AK1064" s="223" t="s">
        <v>2624</v>
      </c>
      <c r="AL1064" s="223" t="s">
        <v>2624</v>
      </c>
      <c r="AM1064" s="223" t="s">
        <v>2624</v>
      </c>
      <c r="AN1064" s="223" t="s">
        <v>2624</v>
      </c>
      <c r="AO1064" s="223" t="s">
        <v>2624</v>
      </c>
      <c r="AP1064" s="223" t="s">
        <v>2624</v>
      </c>
      <c r="AQ1064" s="223" t="s">
        <v>2624</v>
      </c>
      <c r="AR1064" s="223" t="s">
        <v>2624</v>
      </c>
      <c r="AS1064" s="223" t="s">
        <v>2624</v>
      </c>
      <c r="AT1064" s="223" t="s">
        <v>2624</v>
      </c>
      <c r="AU1064" s="223" t="s">
        <v>2624</v>
      </c>
    </row>
    <row r="1065" spans="2:47" ht="31.5" hidden="1">
      <c r="B1065" s="215" t="s">
        <v>5905</v>
      </c>
      <c r="C1065" s="216" t="s">
        <v>5906</v>
      </c>
      <c r="D1065" s="216" t="s">
        <v>2619</v>
      </c>
      <c r="E1065" s="216" t="s">
        <v>2619</v>
      </c>
      <c r="F1065" s="216" t="s">
        <v>4449</v>
      </c>
      <c r="G1065" s="216" t="s">
        <v>5907</v>
      </c>
      <c r="H1065" s="216" t="s">
        <v>2619</v>
      </c>
      <c r="I1065" s="216" t="s">
        <v>2623</v>
      </c>
      <c r="J1065" s="219">
        <v>2.5760000000000001</v>
      </c>
      <c r="K1065" s="219">
        <v>2.1219999999999999</v>
      </c>
      <c r="L1065" s="219">
        <v>2.0089999999999999</v>
      </c>
      <c r="M1065" s="219">
        <v>1.829</v>
      </c>
      <c r="N1065" s="217">
        <v>1.9</v>
      </c>
      <c r="O1065" s="217">
        <v>2.1</v>
      </c>
      <c r="P1065" s="217">
        <v>2.2000000000000002</v>
      </c>
      <c r="Q1065" s="217">
        <v>2.1</v>
      </c>
      <c r="R1065" s="217">
        <v>2.1</v>
      </c>
      <c r="S1065" s="217">
        <v>2.2999999999999998</v>
      </c>
      <c r="T1065" s="218">
        <v>2.2000000000000002</v>
      </c>
      <c r="U1065" s="218">
        <v>2</v>
      </c>
      <c r="V1065" s="218">
        <v>1.9</v>
      </c>
      <c r="W1065" s="218">
        <v>1.8</v>
      </c>
      <c r="X1065" s="218">
        <v>1.8</v>
      </c>
      <c r="Y1065" s="219" t="s">
        <v>2624</v>
      </c>
      <c r="Z1065" s="219" t="s">
        <v>2624</v>
      </c>
      <c r="AA1065" s="219" t="s">
        <v>2624</v>
      </c>
      <c r="AB1065" s="219" t="s">
        <v>2624</v>
      </c>
      <c r="AC1065" s="219" t="s">
        <v>2624</v>
      </c>
      <c r="AD1065" s="219" t="s">
        <v>2624</v>
      </c>
      <c r="AE1065" s="219" t="s">
        <v>2624</v>
      </c>
      <c r="AF1065" s="219" t="s">
        <v>2624</v>
      </c>
      <c r="AG1065" s="219" t="s">
        <v>2624</v>
      </c>
      <c r="AH1065" s="219" t="s">
        <v>2624</v>
      </c>
      <c r="AI1065" s="219" t="s">
        <v>2624</v>
      </c>
      <c r="AJ1065" s="219" t="s">
        <v>2624</v>
      </c>
      <c r="AK1065" s="219" t="s">
        <v>2624</v>
      </c>
      <c r="AL1065" s="219" t="s">
        <v>2624</v>
      </c>
      <c r="AM1065" s="219" t="s">
        <v>2624</v>
      </c>
      <c r="AN1065" s="219" t="s">
        <v>2624</v>
      </c>
      <c r="AO1065" s="219" t="s">
        <v>2624</v>
      </c>
      <c r="AP1065" s="219" t="s">
        <v>2624</v>
      </c>
      <c r="AQ1065" s="219" t="s">
        <v>2624</v>
      </c>
      <c r="AR1065" s="219" t="s">
        <v>2624</v>
      </c>
      <c r="AS1065" s="219" t="s">
        <v>2624</v>
      </c>
      <c r="AT1065" s="219" t="s">
        <v>2624</v>
      </c>
      <c r="AU1065" s="219" t="s">
        <v>2624</v>
      </c>
    </row>
    <row r="1066" spans="2:47" ht="31.5" hidden="1">
      <c r="B1066" s="220" t="s">
        <v>5908</v>
      </c>
      <c r="C1066" s="221" t="s">
        <v>5909</v>
      </c>
      <c r="D1066" s="221" t="s">
        <v>2619</v>
      </c>
      <c r="E1066" s="221" t="s">
        <v>2619</v>
      </c>
      <c r="F1066" s="221" t="s">
        <v>4449</v>
      </c>
      <c r="G1066" s="221" t="s">
        <v>5910</v>
      </c>
      <c r="H1066" s="221" t="s">
        <v>2619</v>
      </c>
      <c r="I1066" s="221" t="s">
        <v>2623</v>
      </c>
      <c r="J1066" s="223">
        <v>-4.1500000000000004</v>
      </c>
      <c r="K1066" s="223">
        <v>-14.218999999999999</v>
      </c>
      <c r="L1066" s="223">
        <v>0.41599999999999998</v>
      </c>
      <c r="M1066" s="223">
        <v>-4.4020000000000001</v>
      </c>
      <c r="N1066" s="222">
        <v>11.9</v>
      </c>
      <c r="O1066" s="222">
        <v>12.4</v>
      </c>
      <c r="P1066" s="222">
        <v>4.3</v>
      </c>
      <c r="Q1066" s="222">
        <v>-2.2999999999999998</v>
      </c>
      <c r="R1066" s="222">
        <v>7.2</v>
      </c>
      <c r="S1066" s="222">
        <v>12.1</v>
      </c>
      <c r="T1066" s="218">
        <v>-1.3</v>
      </c>
      <c r="U1066" s="218">
        <v>-5.6</v>
      </c>
      <c r="V1066" s="218">
        <v>-1.5</v>
      </c>
      <c r="W1066" s="218">
        <v>-1.9</v>
      </c>
      <c r="X1066" s="218">
        <v>3.5</v>
      </c>
      <c r="Y1066" s="223" t="s">
        <v>2624</v>
      </c>
      <c r="Z1066" s="223" t="s">
        <v>2624</v>
      </c>
      <c r="AA1066" s="223" t="s">
        <v>2624</v>
      </c>
      <c r="AB1066" s="223" t="s">
        <v>2624</v>
      </c>
      <c r="AC1066" s="223" t="s">
        <v>2624</v>
      </c>
      <c r="AD1066" s="223" t="s">
        <v>2624</v>
      </c>
      <c r="AE1066" s="223" t="s">
        <v>2624</v>
      </c>
      <c r="AF1066" s="223" t="s">
        <v>2624</v>
      </c>
      <c r="AG1066" s="223" t="s">
        <v>2624</v>
      </c>
      <c r="AH1066" s="223" t="s">
        <v>2624</v>
      </c>
      <c r="AI1066" s="223" t="s">
        <v>2624</v>
      </c>
      <c r="AJ1066" s="223" t="s">
        <v>2624</v>
      </c>
      <c r="AK1066" s="223" t="s">
        <v>2624</v>
      </c>
      <c r="AL1066" s="223" t="s">
        <v>2624</v>
      </c>
      <c r="AM1066" s="223" t="s">
        <v>2624</v>
      </c>
      <c r="AN1066" s="223" t="s">
        <v>2624</v>
      </c>
      <c r="AO1066" s="223" t="s">
        <v>2624</v>
      </c>
      <c r="AP1066" s="223" t="s">
        <v>2624</v>
      </c>
      <c r="AQ1066" s="223" t="s">
        <v>2624</v>
      </c>
      <c r="AR1066" s="223" t="s">
        <v>2624</v>
      </c>
      <c r="AS1066" s="223" t="s">
        <v>2624</v>
      </c>
      <c r="AT1066" s="223" t="s">
        <v>2624</v>
      </c>
      <c r="AU1066" s="223" t="s">
        <v>2624</v>
      </c>
    </row>
    <row r="1067" spans="2:47" ht="21" hidden="1">
      <c r="B1067" s="215" t="s">
        <v>5911</v>
      </c>
      <c r="C1067" s="216" t="s">
        <v>5912</v>
      </c>
      <c r="D1067" s="216" t="s">
        <v>2783</v>
      </c>
      <c r="E1067" s="216" t="s">
        <v>2809</v>
      </c>
      <c r="F1067" s="216" t="s">
        <v>4449</v>
      </c>
      <c r="G1067" s="216" t="s">
        <v>5913</v>
      </c>
      <c r="H1067" s="216" t="s">
        <v>2619</v>
      </c>
      <c r="I1067" s="216" t="s">
        <v>2623</v>
      </c>
      <c r="J1067" s="219">
        <v>38662298.200000003</v>
      </c>
      <c r="K1067" s="219">
        <v>33165047.199999999</v>
      </c>
      <c r="L1067" s="219">
        <v>33303101.800000001</v>
      </c>
      <c r="M1067" s="219">
        <v>31836950.5</v>
      </c>
      <c r="N1067" s="217">
        <v>35615655</v>
      </c>
      <c r="O1067" s="217">
        <v>40017048</v>
      </c>
      <c r="P1067" s="217">
        <v>41737681</v>
      </c>
      <c r="Q1067" s="217">
        <v>40784395</v>
      </c>
      <c r="R1067" s="217">
        <v>43713896</v>
      </c>
      <c r="S1067" s="217">
        <v>48986628</v>
      </c>
      <c r="T1067" s="218">
        <v>48366591</v>
      </c>
      <c r="U1067" s="218">
        <v>45653922</v>
      </c>
      <c r="V1067" s="218">
        <v>44954744</v>
      </c>
      <c r="W1067" s="218">
        <v>44111844</v>
      </c>
      <c r="X1067" s="218">
        <v>45676664</v>
      </c>
      <c r="Y1067" s="219" t="s">
        <v>2624</v>
      </c>
      <c r="Z1067" s="219" t="s">
        <v>2624</v>
      </c>
      <c r="AA1067" s="219" t="s">
        <v>2624</v>
      </c>
      <c r="AB1067" s="219" t="s">
        <v>2624</v>
      </c>
      <c r="AC1067" s="219" t="s">
        <v>2624</v>
      </c>
      <c r="AD1067" s="219" t="s">
        <v>2624</v>
      </c>
      <c r="AE1067" s="219" t="s">
        <v>2624</v>
      </c>
      <c r="AF1067" s="219" t="s">
        <v>2624</v>
      </c>
      <c r="AG1067" s="219" t="s">
        <v>2624</v>
      </c>
      <c r="AH1067" s="219" t="s">
        <v>2624</v>
      </c>
      <c r="AI1067" s="219" t="s">
        <v>2624</v>
      </c>
      <c r="AJ1067" s="219" t="s">
        <v>2624</v>
      </c>
      <c r="AK1067" s="219" t="s">
        <v>2624</v>
      </c>
      <c r="AL1067" s="219" t="s">
        <v>2624</v>
      </c>
      <c r="AM1067" s="219" t="s">
        <v>2624</v>
      </c>
      <c r="AN1067" s="219" t="s">
        <v>2624</v>
      </c>
      <c r="AO1067" s="219" t="s">
        <v>2624</v>
      </c>
      <c r="AP1067" s="219" t="s">
        <v>2624</v>
      </c>
      <c r="AQ1067" s="219" t="s">
        <v>2624</v>
      </c>
      <c r="AR1067" s="219" t="s">
        <v>2624</v>
      </c>
      <c r="AS1067" s="219" t="s">
        <v>2624</v>
      </c>
      <c r="AT1067" s="219" t="s">
        <v>2624</v>
      </c>
      <c r="AU1067" s="219" t="s">
        <v>2624</v>
      </c>
    </row>
    <row r="1068" spans="2:47" ht="21" hidden="1">
      <c r="B1068" s="220" t="s">
        <v>5914</v>
      </c>
      <c r="C1068" s="221" t="s">
        <v>5915</v>
      </c>
      <c r="D1068" s="221" t="s">
        <v>2834</v>
      </c>
      <c r="E1068" s="221" t="s">
        <v>2809</v>
      </c>
      <c r="F1068" s="221" t="s">
        <v>4457</v>
      </c>
      <c r="G1068" s="221" t="s">
        <v>5913</v>
      </c>
      <c r="H1068" s="221" t="s">
        <v>2619</v>
      </c>
      <c r="I1068" s="221" t="s">
        <v>2623</v>
      </c>
      <c r="J1068" s="223">
        <v>35308.6</v>
      </c>
      <c r="K1068" s="223">
        <v>31500.6</v>
      </c>
      <c r="L1068" s="223">
        <v>29447</v>
      </c>
      <c r="M1068" s="223">
        <v>27427.5</v>
      </c>
      <c r="N1068" s="222">
        <v>31490</v>
      </c>
      <c r="O1068" s="222">
        <v>36374</v>
      </c>
      <c r="P1068" s="222">
        <v>35815</v>
      </c>
      <c r="Q1068" s="222">
        <v>34555</v>
      </c>
      <c r="R1068" s="222">
        <v>38213</v>
      </c>
      <c r="S1068" s="222">
        <v>37745</v>
      </c>
      <c r="T1068" s="218">
        <v>37862</v>
      </c>
      <c r="U1068" s="218">
        <v>38234</v>
      </c>
      <c r="V1068" s="218">
        <v>39573</v>
      </c>
      <c r="W1068" s="218">
        <v>39386</v>
      </c>
      <c r="X1068" s="218">
        <v>40155</v>
      </c>
      <c r="Y1068" s="223" t="s">
        <v>2624</v>
      </c>
      <c r="Z1068" s="223" t="s">
        <v>2624</v>
      </c>
      <c r="AA1068" s="223" t="s">
        <v>2624</v>
      </c>
      <c r="AB1068" s="223" t="s">
        <v>2624</v>
      </c>
      <c r="AC1068" s="223" t="s">
        <v>2624</v>
      </c>
      <c r="AD1068" s="223" t="s">
        <v>2624</v>
      </c>
      <c r="AE1068" s="223" t="s">
        <v>2624</v>
      </c>
      <c r="AF1068" s="223" t="s">
        <v>2624</v>
      </c>
      <c r="AG1068" s="223" t="s">
        <v>2624</v>
      </c>
      <c r="AH1068" s="223" t="s">
        <v>2624</v>
      </c>
      <c r="AI1068" s="223" t="s">
        <v>2624</v>
      </c>
      <c r="AJ1068" s="223" t="s">
        <v>2624</v>
      </c>
      <c r="AK1068" s="223" t="s">
        <v>2624</v>
      </c>
      <c r="AL1068" s="223" t="s">
        <v>2624</v>
      </c>
      <c r="AM1068" s="223" t="s">
        <v>2624</v>
      </c>
      <c r="AN1068" s="223" t="s">
        <v>2624</v>
      </c>
      <c r="AO1068" s="223" t="s">
        <v>2624</v>
      </c>
      <c r="AP1068" s="223" t="s">
        <v>2624</v>
      </c>
      <c r="AQ1068" s="223" t="s">
        <v>2624</v>
      </c>
      <c r="AR1068" s="223" t="s">
        <v>2624</v>
      </c>
      <c r="AS1068" s="223" t="s">
        <v>2624</v>
      </c>
      <c r="AT1068" s="223" t="s">
        <v>2624</v>
      </c>
      <c r="AU1068" s="223" t="s">
        <v>2624</v>
      </c>
    </row>
    <row r="1069" spans="2:47" ht="42" hidden="1">
      <c r="B1069" s="215" t="s">
        <v>5916</v>
      </c>
      <c r="C1069" s="216" t="s">
        <v>5917</v>
      </c>
      <c r="D1069" s="216" t="s">
        <v>2834</v>
      </c>
      <c r="E1069" s="216" t="s">
        <v>2809</v>
      </c>
      <c r="F1069" s="216" t="s">
        <v>3090</v>
      </c>
      <c r="G1069" s="216" t="s">
        <v>5918</v>
      </c>
      <c r="H1069" s="216" t="s">
        <v>2619</v>
      </c>
      <c r="I1069" s="216" t="s">
        <v>2623</v>
      </c>
      <c r="J1069" s="219">
        <v>2250600</v>
      </c>
      <c r="K1069" s="219">
        <v>2323500</v>
      </c>
      <c r="L1069" s="219">
        <v>2339500</v>
      </c>
      <c r="M1069" s="219">
        <v>2426900</v>
      </c>
      <c r="N1069" s="219">
        <v>2892900</v>
      </c>
      <c r="O1069" s="219">
        <v>2974300</v>
      </c>
      <c r="P1069" s="219">
        <v>3126700</v>
      </c>
      <c r="Q1069" s="219">
        <v>3639400</v>
      </c>
      <c r="R1069" s="219">
        <v>3732700</v>
      </c>
      <c r="S1069" s="217">
        <v>3383000</v>
      </c>
      <c r="T1069" s="218">
        <v>3892000</v>
      </c>
      <c r="U1069" s="218">
        <v>4190000</v>
      </c>
      <c r="V1069" s="218">
        <v>4589000</v>
      </c>
      <c r="W1069" s="218">
        <v>4784000</v>
      </c>
      <c r="X1069" s="218">
        <v>4936000</v>
      </c>
      <c r="Y1069" s="219" t="s">
        <v>2624</v>
      </c>
      <c r="Z1069" s="219" t="s">
        <v>2624</v>
      </c>
      <c r="AA1069" s="219" t="s">
        <v>2624</v>
      </c>
      <c r="AB1069" s="219" t="s">
        <v>2624</v>
      </c>
      <c r="AC1069" s="219" t="s">
        <v>2624</v>
      </c>
      <c r="AD1069" s="219" t="s">
        <v>2624</v>
      </c>
      <c r="AE1069" s="219" t="s">
        <v>2624</v>
      </c>
      <c r="AF1069" s="219" t="s">
        <v>2624</v>
      </c>
      <c r="AG1069" s="219" t="s">
        <v>2624</v>
      </c>
      <c r="AH1069" s="219" t="s">
        <v>2624</v>
      </c>
      <c r="AI1069" s="219" t="s">
        <v>2624</v>
      </c>
      <c r="AJ1069" s="219" t="s">
        <v>2624</v>
      </c>
      <c r="AK1069" s="219" t="s">
        <v>2624</v>
      </c>
      <c r="AL1069" s="219" t="s">
        <v>2624</v>
      </c>
      <c r="AM1069" s="219" t="s">
        <v>2624</v>
      </c>
      <c r="AN1069" s="219" t="s">
        <v>2624</v>
      </c>
      <c r="AO1069" s="219" t="s">
        <v>2624</v>
      </c>
      <c r="AP1069" s="219" t="s">
        <v>2624</v>
      </c>
      <c r="AQ1069" s="219" t="s">
        <v>2624</v>
      </c>
      <c r="AR1069" s="219" t="s">
        <v>2624</v>
      </c>
      <c r="AS1069" s="219" t="s">
        <v>2624</v>
      </c>
      <c r="AT1069" s="219" t="s">
        <v>2624</v>
      </c>
      <c r="AU1069" s="219" t="s">
        <v>2624</v>
      </c>
    </row>
    <row r="1070" spans="2:47" ht="52.5" hidden="1">
      <c r="B1070" s="220" t="s">
        <v>5919</v>
      </c>
      <c r="C1070" s="221" t="s">
        <v>5920</v>
      </c>
      <c r="D1070" s="221" t="s">
        <v>2834</v>
      </c>
      <c r="E1070" s="221" t="s">
        <v>2619</v>
      </c>
      <c r="F1070" s="221" t="s">
        <v>3008</v>
      </c>
      <c r="G1070" s="221" t="s">
        <v>5921</v>
      </c>
      <c r="H1070" s="221" t="s">
        <v>2619</v>
      </c>
      <c r="I1070" s="221" t="s">
        <v>2623</v>
      </c>
      <c r="J1070" s="223">
        <v>44923.6</v>
      </c>
      <c r="K1070" s="223">
        <v>45957.599999999999</v>
      </c>
      <c r="L1070" s="223">
        <v>45877.5</v>
      </c>
      <c r="M1070" s="223">
        <v>47298.1</v>
      </c>
      <c r="N1070" s="223">
        <v>56160.5</v>
      </c>
      <c r="O1070" s="223">
        <v>57555</v>
      </c>
      <c r="P1070" s="223">
        <v>60356.3</v>
      </c>
      <c r="Q1070" s="223">
        <v>70198</v>
      </c>
      <c r="R1070" s="223">
        <v>72018.600000000006</v>
      </c>
      <c r="S1070" s="222">
        <v>65280</v>
      </c>
      <c r="T1070" s="218">
        <v>75160</v>
      </c>
      <c r="U1070" s="218">
        <v>80990</v>
      </c>
      <c r="V1070" s="218">
        <v>88780</v>
      </c>
      <c r="W1070" s="218">
        <v>92650</v>
      </c>
      <c r="X1070" s="218">
        <v>95730</v>
      </c>
      <c r="Y1070" s="223" t="s">
        <v>2624</v>
      </c>
      <c r="Z1070" s="223" t="s">
        <v>2624</v>
      </c>
      <c r="AA1070" s="223" t="s">
        <v>2624</v>
      </c>
      <c r="AB1070" s="223" t="s">
        <v>2624</v>
      </c>
      <c r="AC1070" s="223" t="s">
        <v>2624</v>
      </c>
      <c r="AD1070" s="223" t="s">
        <v>2624</v>
      </c>
      <c r="AE1070" s="223" t="s">
        <v>2624</v>
      </c>
      <c r="AF1070" s="223" t="s">
        <v>2624</v>
      </c>
      <c r="AG1070" s="223" t="s">
        <v>2624</v>
      </c>
      <c r="AH1070" s="223" t="s">
        <v>2624</v>
      </c>
      <c r="AI1070" s="223" t="s">
        <v>2624</v>
      </c>
      <c r="AJ1070" s="223" t="s">
        <v>2624</v>
      </c>
      <c r="AK1070" s="223" t="s">
        <v>2624</v>
      </c>
      <c r="AL1070" s="223" t="s">
        <v>2624</v>
      </c>
      <c r="AM1070" s="223" t="s">
        <v>2624</v>
      </c>
      <c r="AN1070" s="223" t="s">
        <v>2624</v>
      </c>
      <c r="AO1070" s="223" t="s">
        <v>2624</v>
      </c>
      <c r="AP1070" s="223" t="s">
        <v>2624</v>
      </c>
      <c r="AQ1070" s="223" t="s">
        <v>2624</v>
      </c>
      <c r="AR1070" s="223" t="s">
        <v>2624</v>
      </c>
      <c r="AS1070" s="223" t="s">
        <v>2624</v>
      </c>
      <c r="AT1070" s="223" t="s">
        <v>2624</v>
      </c>
      <c r="AU1070" s="223" t="s">
        <v>2624</v>
      </c>
    </row>
    <row r="1071" spans="2:47" ht="42" hidden="1">
      <c r="B1071" s="215" t="s">
        <v>5922</v>
      </c>
      <c r="C1071" s="216" t="s">
        <v>5923</v>
      </c>
      <c r="D1071" s="216" t="s">
        <v>2834</v>
      </c>
      <c r="E1071" s="216" t="s">
        <v>2809</v>
      </c>
      <c r="F1071" s="216" t="s">
        <v>3090</v>
      </c>
      <c r="G1071" s="216" t="s">
        <v>5924</v>
      </c>
      <c r="H1071" s="216" t="s">
        <v>2619</v>
      </c>
      <c r="I1071" s="216" t="s">
        <v>2623</v>
      </c>
      <c r="J1071" s="219">
        <v>1844000</v>
      </c>
      <c r="K1071" s="219">
        <v>1883800</v>
      </c>
      <c r="L1071" s="219">
        <v>1881100</v>
      </c>
      <c r="M1071" s="219">
        <v>1954600</v>
      </c>
      <c r="N1071" s="219">
        <v>2352500</v>
      </c>
      <c r="O1071" s="219">
        <v>2409100</v>
      </c>
      <c r="P1071" s="219">
        <v>2529400</v>
      </c>
      <c r="Q1071" s="219">
        <v>2947300</v>
      </c>
      <c r="R1071" s="219">
        <v>3017300</v>
      </c>
      <c r="S1071" s="217">
        <v>2664000</v>
      </c>
      <c r="T1071" s="218">
        <v>2878000</v>
      </c>
      <c r="U1071" s="218">
        <v>3195000</v>
      </c>
      <c r="V1071" s="218">
        <v>3556000</v>
      </c>
      <c r="W1071" s="218">
        <v>3852000</v>
      </c>
      <c r="X1071" s="218">
        <v>4031000</v>
      </c>
      <c r="Y1071" s="219" t="s">
        <v>2624</v>
      </c>
      <c r="Z1071" s="219" t="s">
        <v>2624</v>
      </c>
      <c r="AA1071" s="219" t="s">
        <v>2624</v>
      </c>
      <c r="AB1071" s="219" t="s">
        <v>2624</v>
      </c>
      <c r="AC1071" s="219" t="s">
        <v>2624</v>
      </c>
      <c r="AD1071" s="219" t="s">
        <v>2624</v>
      </c>
      <c r="AE1071" s="219" t="s">
        <v>2624</v>
      </c>
      <c r="AF1071" s="219" t="s">
        <v>2624</v>
      </c>
      <c r="AG1071" s="219" t="s">
        <v>2624</v>
      </c>
      <c r="AH1071" s="219" t="s">
        <v>2624</v>
      </c>
      <c r="AI1071" s="219" t="s">
        <v>2624</v>
      </c>
      <c r="AJ1071" s="219" t="s">
        <v>2624</v>
      </c>
      <c r="AK1071" s="219" t="s">
        <v>2624</v>
      </c>
      <c r="AL1071" s="219" t="s">
        <v>2624</v>
      </c>
      <c r="AM1071" s="219" t="s">
        <v>2624</v>
      </c>
      <c r="AN1071" s="219" t="s">
        <v>2624</v>
      </c>
      <c r="AO1071" s="219" t="s">
        <v>2624</v>
      </c>
      <c r="AP1071" s="219" t="s">
        <v>2624</v>
      </c>
      <c r="AQ1071" s="219" t="s">
        <v>2624</v>
      </c>
      <c r="AR1071" s="219" t="s">
        <v>2624</v>
      </c>
      <c r="AS1071" s="219" t="s">
        <v>2624</v>
      </c>
      <c r="AT1071" s="219" t="s">
        <v>2624</v>
      </c>
      <c r="AU1071" s="219" t="s">
        <v>2624</v>
      </c>
    </row>
    <row r="1072" spans="2:47" ht="52.5" hidden="1">
      <c r="B1072" s="220" t="s">
        <v>5925</v>
      </c>
      <c r="C1072" s="221" t="s">
        <v>5926</v>
      </c>
      <c r="D1072" s="221" t="s">
        <v>2619</v>
      </c>
      <c r="E1072" s="221" t="s">
        <v>2619</v>
      </c>
      <c r="F1072" s="221" t="s">
        <v>3008</v>
      </c>
      <c r="G1072" s="221" t="s">
        <v>5927</v>
      </c>
      <c r="H1072" s="221" t="s">
        <v>2619</v>
      </c>
      <c r="I1072" s="221" t="s">
        <v>2623</v>
      </c>
      <c r="J1072" s="223">
        <v>158.25</v>
      </c>
      <c r="K1072" s="223">
        <v>163.41200000000001</v>
      </c>
      <c r="L1072" s="223">
        <v>165.37100000000001</v>
      </c>
      <c r="M1072" s="223">
        <v>168.48</v>
      </c>
      <c r="N1072" s="223">
        <v>168.84399999999999</v>
      </c>
      <c r="O1072" s="223">
        <v>175.19399999999999</v>
      </c>
      <c r="P1072" s="223">
        <v>188.10499999999999</v>
      </c>
      <c r="Q1072" s="223">
        <v>204.03</v>
      </c>
      <c r="R1072" s="223">
        <v>213.803</v>
      </c>
      <c r="S1072" s="222">
        <v>216.1</v>
      </c>
      <c r="T1072" s="218">
        <v>213.8</v>
      </c>
      <c r="U1072" s="218">
        <v>214.9</v>
      </c>
      <c r="V1072" s="218">
        <v>218.3</v>
      </c>
      <c r="W1072" s="218">
        <v>220.6</v>
      </c>
      <c r="X1072" s="218">
        <v>223.6</v>
      </c>
      <c r="Y1072" s="223" t="s">
        <v>2624</v>
      </c>
      <c r="Z1072" s="223" t="s">
        <v>2624</v>
      </c>
      <c r="AA1072" s="223" t="s">
        <v>2624</v>
      </c>
      <c r="AB1072" s="223" t="s">
        <v>2624</v>
      </c>
      <c r="AC1072" s="223" t="s">
        <v>2624</v>
      </c>
      <c r="AD1072" s="223" t="s">
        <v>2624</v>
      </c>
      <c r="AE1072" s="223" t="s">
        <v>2624</v>
      </c>
      <c r="AF1072" s="223" t="s">
        <v>2624</v>
      </c>
      <c r="AG1072" s="223" t="s">
        <v>2624</v>
      </c>
      <c r="AH1072" s="223" t="s">
        <v>2624</v>
      </c>
      <c r="AI1072" s="223" t="s">
        <v>2624</v>
      </c>
      <c r="AJ1072" s="223" t="s">
        <v>2624</v>
      </c>
      <c r="AK1072" s="223" t="s">
        <v>2624</v>
      </c>
      <c r="AL1072" s="223" t="s">
        <v>2624</v>
      </c>
      <c r="AM1072" s="223" t="s">
        <v>2624</v>
      </c>
      <c r="AN1072" s="223" t="s">
        <v>2624</v>
      </c>
      <c r="AO1072" s="223" t="s">
        <v>2624</v>
      </c>
      <c r="AP1072" s="223" t="s">
        <v>2624</v>
      </c>
      <c r="AQ1072" s="223" t="s">
        <v>2624</v>
      </c>
      <c r="AR1072" s="223" t="s">
        <v>2624</v>
      </c>
      <c r="AS1072" s="223" t="s">
        <v>2624</v>
      </c>
      <c r="AT1072" s="223" t="s">
        <v>2624</v>
      </c>
      <c r="AU1072" s="223" t="s">
        <v>2624</v>
      </c>
    </row>
    <row r="1073" spans="2:47" ht="52.5" hidden="1">
      <c r="B1073" s="215" t="s">
        <v>5928</v>
      </c>
      <c r="C1073" s="216" t="s">
        <v>5929</v>
      </c>
      <c r="D1073" s="216" t="s">
        <v>2619</v>
      </c>
      <c r="E1073" s="216" t="s">
        <v>2816</v>
      </c>
      <c r="F1073" s="216" t="s">
        <v>2619</v>
      </c>
      <c r="G1073" s="216" t="s">
        <v>5930</v>
      </c>
      <c r="H1073" s="216" t="s">
        <v>2619</v>
      </c>
      <c r="I1073" s="216" t="s">
        <v>2623</v>
      </c>
      <c r="J1073" s="219" t="s">
        <v>2624</v>
      </c>
      <c r="K1073" s="219" t="s">
        <v>2624</v>
      </c>
      <c r="L1073" s="219" t="s">
        <v>2624</v>
      </c>
      <c r="M1073" s="219" t="s">
        <v>2624</v>
      </c>
      <c r="N1073" s="219" t="s">
        <v>2624</v>
      </c>
      <c r="O1073" s="219" t="s">
        <v>2624</v>
      </c>
      <c r="P1073" s="219" t="s">
        <v>2624</v>
      </c>
      <c r="Q1073" s="219" t="s">
        <v>2624</v>
      </c>
      <c r="R1073" s="219" t="s">
        <v>2624</v>
      </c>
      <c r="S1073" s="219" t="s">
        <v>2624</v>
      </c>
      <c r="T1073" s="219" t="s">
        <v>2624</v>
      </c>
      <c r="U1073" s="219" t="s">
        <v>2624</v>
      </c>
      <c r="V1073" s="219" t="s">
        <v>2624</v>
      </c>
      <c r="W1073" s="219" t="s">
        <v>2624</v>
      </c>
      <c r="X1073" s="219" t="s">
        <v>2624</v>
      </c>
      <c r="Y1073" s="219" t="s">
        <v>2624</v>
      </c>
      <c r="Z1073" s="219" t="s">
        <v>2624</v>
      </c>
      <c r="AA1073" s="219" t="s">
        <v>2624</v>
      </c>
      <c r="AB1073" s="219" t="s">
        <v>2624</v>
      </c>
      <c r="AC1073" s="219" t="s">
        <v>2624</v>
      </c>
      <c r="AD1073" s="219" t="s">
        <v>2624</v>
      </c>
      <c r="AE1073" s="219" t="s">
        <v>2624</v>
      </c>
      <c r="AF1073" s="219" t="s">
        <v>2624</v>
      </c>
      <c r="AG1073" s="219" t="s">
        <v>2624</v>
      </c>
      <c r="AH1073" s="219" t="s">
        <v>2624</v>
      </c>
      <c r="AI1073" s="219" t="s">
        <v>2624</v>
      </c>
      <c r="AJ1073" s="219" t="s">
        <v>2624</v>
      </c>
      <c r="AK1073" s="219" t="s">
        <v>2624</v>
      </c>
      <c r="AL1073" s="219" t="s">
        <v>2624</v>
      </c>
      <c r="AM1073" s="219" t="s">
        <v>2624</v>
      </c>
      <c r="AN1073" s="219" t="s">
        <v>2624</v>
      </c>
      <c r="AO1073" s="219" t="s">
        <v>2624</v>
      </c>
      <c r="AP1073" s="219" t="s">
        <v>2624</v>
      </c>
      <c r="AQ1073" s="219" t="s">
        <v>2624</v>
      </c>
      <c r="AR1073" s="219" t="s">
        <v>2624</v>
      </c>
      <c r="AS1073" s="219" t="s">
        <v>2624</v>
      </c>
      <c r="AT1073" s="219" t="s">
        <v>2624</v>
      </c>
      <c r="AU1073" s="219" t="s">
        <v>2624</v>
      </c>
    </row>
    <row r="1074" spans="2:47" ht="63" hidden="1">
      <c r="B1074" s="220" t="s">
        <v>5931</v>
      </c>
      <c r="C1074" s="221" t="s">
        <v>5932</v>
      </c>
      <c r="D1074" s="221" t="s">
        <v>2619</v>
      </c>
      <c r="E1074" s="221" t="s">
        <v>2816</v>
      </c>
      <c r="F1074" s="221" t="s">
        <v>5933</v>
      </c>
      <c r="G1074" s="221" t="s">
        <v>5934</v>
      </c>
      <c r="H1074" s="221" t="s">
        <v>2619</v>
      </c>
      <c r="I1074" s="221" t="s">
        <v>2623</v>
      </c>
      <c r="J1074" s="223" t="s">
        <v>2624</v>
      </c>
      <c r="K1074" s="223" t="s">
        <v>2624</v>
      </c>
      <c r="L1074" s="223" t="s">
        <v>2624</v>
      </c>
      <c r="M1074" s="223" t="s">
        <v>2624</v>
      </c>
      <c r="N1074" s="223" t="s">
        <v>2624</v>
      </c>
      <c r="O1074" s="223" t="s">
        <v>2624</v>
      </c>
      <c r="P1074" s="223" t="s">
        <v>2624</v>
      </c>
      <c r="Q1074" s="223" t="s">
        <v>2624</v>
      </c>
      <c r="R1074" s="223" t="s">
        <v>2624</v>
      </c>
      <c r="S1074" s="223" t="s">
        <v>2624</v>
      </c>
      <c r="T1074" s="223" t="s">
        <v>2624</v>
      </c>
      <c r="U1074" s="223" t="s">
        <v>2624</v>
      </c>
      <c r="V1074" s="223" t="s">
        <v>2624</v>
      </c>
      <c r="W1074" s="223" t="s">
        <v>2624</v>
      </c>
      <c r="X1074" s="223" t="s">
        <v>2624</v>
      </c>
      <c r="Y1074" s="223" t="s">
        <v>2624</v>
      </c>
      <c r="Z1074" s="223" t="s">
        <v>2624</v>
      </c>
      <c r="AA1074" s="223" t="s">
        <v>2624</v>
      </c>
      <c r="AB1074" s="223" t="s">
        <v>2624</v>
      </c>
      <c r="AC1074" s="223" t="s">
        <v>2624</v>
      </c>
      <c r="AD1074" s="223" t="s">
        <v>2624</v>
      </c>
      <c r="AE1074" s="223" t="s">
        <v>2624</v>
      </c>
      <c r="AF1074" s="223" t="s">
        <v>2624</v>
      </c>
      <c r="AG1074" s="223" t="s">
        <v>2624</v>
      </c>
      <c r="AH1074" s="223" t="s">
        <v>2624</v>
      </c>
      <c r="AI1074" s="223" t="s">
        <v>2624</v>
      </c>
      <c r="AJ1074" s="223" t="s">
        <v>2624</v>
      </c>
      <c r="AK1074" s="223" t="s">
        <v>2624</v>
      </c>
      <c r="AL1074" s="223" t="s">
        <v>2624</v>
      </c>
      <c r="AM1074" s="223" t="s">
        <v>2624</v>
      </c>
      <c r="AN1074" s="223" t="s">
        <v>2624</v>
      </c>
      <c r="AO1074" s="223" t="s">
        <v>2624</v>
      </c>
      <c r="AP1074" s="223" t="s">
        <v>2624</v>
      </c>
      <c r="AQ1074" s="223" t="s">
        <v>2624</v>
      </c>
      <c r="AR1074" s="223" t="s">
        <v>2624</v>
      </c>
      <c r="AS1074" s="223" t="s">
        <v>2624</v>
      </c>
      <c r="AT1074" s="223" t="s">
        <v>2624</v>
      </c>
      <c r="AU1074" s="223" t="s">
        <v>2624</v>
      </c>
    </row>
    <row r="1075" spans="2:47" ht="147" hidden="1">
      <c r="B1075" s="215" t="s">
        <v>5935</v>
      </c>
      <c r="C1075" s="216" t="s">
        <v>5936</v>
      </c>
      <c r="D1075" s="216" t="s">
        <v>2834</v>
      </c>
      <c r="E1075" s="216" t="s">
        <v>2784</v>
      </c>
      <c r="F1075" s="216" t="s">
        <v>2869</v>
      </c>
      <c r="G1075" s="216" t="s">
        <v>5937</v>
      </c>
      <c r="H1075" s="216" t="s">
        <v>2871</v>
      </c>
      <c r="I1075" s="216" t="s">
        <v>2623</v>
      </c>
      <c r="J1075" s="219">
        <v>292.82292000000001</v>
      </c>
      <c r="K1075" s="219">
        <v>290.584</v>
      </c>
      <c r="L1075" s="219">
        <v>272.32830000000001</v>
      </c>
      <c r="M1075" s="219">
        <v>251.9316</v>
      </c>
      <c r="N1075" s="219">
        <v>264.54200000000003</v>
      </c>
      <c r="O1075" s="219">
        <v>279.1343</v>
      </c>
      <c r="P1075" s="217">
        <v>297.10070000000002</v>
      </c>
      <c r="Q1075" s="217">
        <v>343.8143</v>
      </c>
      <c r="R1075" s="217">
        <v>402.04190000000006</v>
      </c>
      <c r="S1075" s="217">
        <v>387.60179999999997</v>
      </c>
      <c r="T1075" s="218">
        <v>384.47230000000002</v>
      </c>
      <c r="U1075" s="218">
        <v>373.1447</v>
      </c>
      <c r="V1075" s="218">
        <v>359.22669999999999</v>
      </c>
      <c r="W1075" s="218">
        <v>346.62880000000001</v>
      </c>
      <c r="X1075" s="218">
        <v>337.03140000000002</v>
      </c>
      <c r="Y1075" s="219" t="s">
        <v>2624</v>
      </c>
      <c r="Z1075" s="219" t="s">
        <v>2624</v>
      </c>
      <c r="AA1075" s="219" t="s">
        <v>2624</v>
      </c>
      <c r="AB1075" s="219" t="s">
        <v>2624</v>
      </c>
      <c r="AC1075" s="219" t="s">
        <v>2624</v>
      </c>
      <c r="AD1075" s="219" t="s">
        <v>2624</v>
      </c>
      <c r="AE1075" s="219" t="s">
        <v>2624</v>
      </c>
      <c r="AF1075" s="219" t="s">
        <v>2624</v>
      </c>
      <c r="AG1075" s="219" t="s">
        <v>2624</v>
      </c>
      <c r="AH1075" s="219" t="s">
        <v>2624</v>
      </c>
      <c r="AI1075" s="219" t="s">
        <v>2624</v>
      </c>
      <c r="AJ1075" s="219" t="s">
        <v>2624</v>
      </c>
      <c r="AK1075" s="219" t="s">
        <v>2624</v>
      </c>
      <c r="AL1075" s="219" t="s">
        <v>2624</v>
      </c>
      <c r="AM1075" s="219" t="s">
        <v>2624</v>
      </c>
      <c r="AN1075" s="219" t="s">
        <v>2624</v>
      </c>
      <c r="AO1075" s="219" t="s">
        <v>2624</v>
      </c>
      <c r="AP1075" s="219" t="s">
        <v>2624</v>
      </c>
      <c r="AQ1075" s="219" t="s">
        <v>2624</v>
      </c>
      <c r="AR1075" s="219" t="s">
        <v>2624</v>
      </c>
      <c r="AS1075" s="219" t="s">
        <v>2624</v>
      </c>
      <c r="AT1075" s="219" t="s">
        <v>2624</v>
      </c>
      <c r="AU1075" s="219" t="s">
        <v>2624</v>
      </c>
    </row>
    <row r="1076" spans="2:47" ht="63" hidden="1">
      <c r="B1076" s="220" t="s">
        <v>5938</v>
      </c>
      <c r="C1076" s="221" t="s">
        <v>5939</v>
      </c>
      <c r="D1076" s="221" t="s">
        <v>2619</v>
      </c>
      <c r="E1076" s="221" t="s">
        <v>2619</v>
      </c>
      <c r="F1076" s="221" t="s">
        <v>5940</v>
      </c>
      <c r="G1076" s="221" t="s">
        <v>5941</v>
      </c>
      <c r="H1076" s="221" t="s">
        <v>2619</v>
      </c>
      <c r="I1076" s="221" t="s">
        <v>2623</v>
      </c>
      <c r="J1076" s="223">
        <v>23</v>
      </c>
      <c r="K1076" s="223">
        <v>23</v>
      </c>
      <c r="L1076" s="223">
        <v>24</v>
      </c>
      <c r="M1076" s="223">
        <v>25</v>
      </c>
      <c r="N1076" s="223">
        <v>24</v>
      </c>
      <c r="O1076" s="223">
        <v>24</v>
      </c>
      <c r="P1076" s="223">
        <v>24</v>
      </c>
      <c r="Q1076" s="222">
        <v>24</v>
      </c>
      <c r="R1076" s="222">
        <v>24</v>
      </c>
      <c r="S1076" s="222">
        <v>25</v>
      </c>
      <c r="T1076" s="218">
        <v>26</v>
      </c>
      <c r="U1076" s="218">
        <v>25</v>
      </c>
      <c r="V1076" s="218">
        <v>26</v>
      </c>
      <c r="W1076" s="218">
        <v>24</v>
      </c>
      <c r="X1076" s="218">
        <v>24</v>
      </c>
      <c r="Y1076" s="218">
        <v>23</v>
      </c>
      <c r="Z1076" s="218">
        <v>22</v>
      </c>
      <c r="AA1076" s="218">
        <v>22</v>
      </c>
      <c r="AB1076" s="218">
        <v>22</v>
      </c>
      <c r="AC1076" s="218">
        <v>22</v>
      </c>
      <c r="AD1076" s="223" t="s">
        <v>2624</v>
      </c>
      <c r="AE1076" s="223" t="s">
        <v>2624</v>
      </c>
      <c r="AF1076" s="223" t="s">
        <v>2624</v>
      </c>
      <c r="AG1076" s="223" t="s">
        <v>2624</v>
      </c>
      <c r="AH1076" s="223" t="s">
        <v>2624</v>
      </c>
      <c r="AI1076" s="223" t="s">
        <v>2624</v>
      </c>
      <c r="AJ1076" s="223" t="s">
        <v>2624</v>
      </c>
      <c r="AK1076" s="223" t="s">
        <v>2624</v>
      </c>
      <c r="AL1076" s="223" t="s">
        <v>2624</v>
      </c>
      <c r="AM1076" s="223" t="s">
        <v>2624</v>
      </c>
      <c r="AN1076" s="223" t="s">
        <v>2624</v>
      </c>
      <c r="AO1076" s="223" t="s">
        <v>2624</v>
      </c>
      <c r="AP1076" s="223" t="s">
        <v>2624</v>
      </c>
      <c r="AQ1076" s="223" t="s">
        <v>2624</v>
      </c>
      <c r="AR1076" s="223" t="s">
        <v>2624</v>
      </c>
      <c r="AS1076" s="223" t="s">
        <v>2624</v>
      </c>
      <c r="AT1076" s="223" t="s">
        <v>2624</v>
      </c>
      <c r="AU1076" s="223" t="s">
        <v>2624</v>
      </c>
    </row>
    <row r="1077" spans="2:47" ht="147" hidden="1">
      <c r="B1077" s="215" t="s">
        <v>5942</v>
      </c>
      <c r="C1077" s="216" t="s">
        <v>5943</v>
      </c>
      <c r="D1077" s="216" t="s">
        <v>2834</v>
      </c>
      <c r="E1077" s="216" t="s">
        <v>2784</v>
      </c>
      <c r="F1077" s="216" t="s">
        <v>4194</v>
      </c>
      <c r="G1077" s="216" t="s">
        <v>5944</v>
      </c>
      <c r="H1077" s="216" t="s">
        <v>2871</v>
      </c>
      <c r="I1077" s="216" t="s">
        <v>2623</v>
      </c>
      <c r="J1077" s="217">
        <v>9.1075999999999997</v>
      </c>
      <c r="K1077" s="217">
        <v>11.588900000000001</v>
      </c>
      <c r="L1077" s="217">
        <v>35.255699999999997</v>
      </c>
      <c r="M1077" s="217">
        <v>30.281300000000002</v>
      </c>
      <c r="N1077" s="217">
        <v>25.740200000000002</v>
      </c>
      <c r="O1077" s="217">
        <v>26.9772</v>
      </c>
      <c r="P1077" s="217">
        <v>31.810900000000004</v>
      </c>
      <c r="Q1077" s="217">
        <v>32.190200000000004</v>
      </c>
      <c r="R1077" s="217">
        <v>52.567699999999995</v>
      </c>
      <c r="S1077" s="217">
        <v>58.440100000000001</v>
      </c>
      <c r="T1077" s="218">
        <v>52.1295</v>
      </c>
      <c r="U1077" s="218">
        <v>49.327599999999997</v>
      </c>
      <c r="V1077" s="218">
        <v>45.417999999999999</v>
      </c>
      <c r="W1077" s="218">
        <v>41.597900000000003</v>
      </c>
      <c r="X1077" s="218">
        <v>38.597300000000004</v>
      </c>
      <c r="Y1077" s="219" t="s">
        <v>2624</v>
      </c>
      <c r="Z1077" s="219" t="s">
        <v>2624</v>
      </c>
      <c r="AA1077" s="219" t="s">
        <v>2624</v>
      </c>
      <c r="AB1077" s="219" t="s">
        <v>2624</v>
      </c>
      <c r="AC1077" s="219" t="s">
        <v>2624</v>
      </c>
      <c r="AD1077" s="219" t="s">
        <v>2624</v>
      </c>
      <c r="AE1077" s="219" t="s">
        <v>2624</v>
      </c>
      <c r="AF1077" s="219" t="s">
        <v>2624</v>
      </c>
      <c r="AG1077" s="219" t="s">
        <v>2624</v>
      </c>
      <c r="AH1077" s="219" t="s">
        <v>2624</v>
      </c>
      <c r="AI1077" s="219" t="s">
        <v>2624</v>
      </c>
      <c r="AJ1077" s="219" t="s">
        <v>2624</v>
      </c>
      <c r="AK1077" s="219" t="s">
        <v>2624</v>
      </c>
      <c r="AL1077" s="219" t="s">
        <v>2624</v>
      </c>
      <c r="AM1077" s="219" t="s">
        <v>2624</v>
      </c>
      <c r="AN1077" s="219" t="s">
        <v>2624</v>
      </c>
      <c r="AO1077" s="219" t="s">
        <v>2624</v>
      </c>
      <c r="AP1077" s="219" t="s">
        <v>2624</v>
      </c>
      <c r="AQ1077" s="219" t="s">
        <v>2624</v>
      </c>
      <c r="AR1077" s="219" t="s">
        <v>2624</v>
      </c>
      <c r="AS1077" s="219" t="s">
        <v>2624</v>
      </c>
      <c r="AT1077" s="219" t="s">
        <v>2624</v>
      </c>
      <c r="AU1077" s="219" t="s">
        <v>2624</v>
      </c>
    </row>
    <row r="1078" spans="2:47" ht="147" hidden="1">
      <c r="B1078" s="220" t="s">
        <v>5945</v>
      </c>
      <c r="C1078" s="221" t="s">
        <v>5946</v>
      </c>
      <c r="D1078" s="221" t="s">
        <v>2834</v>
      </c>
      <c r="E1078" s="221" t="s">
        <v>2784</v>
      </c>
      <c r="F1078" s="221" t="s">
        <v>4194</v>
      </c>
      <c r="G1078" s="221" t="s">
        <v>5947</v>
      </c>
      <c r="H1078" s="221" t="s">
        <v>2871</v>
      </c>
      <c r="I1078" s="221" t="s">
        <v>2623</v>
      </c>
      <c r="J1078" s="222">
        <v>9.1075999999999997</v>
      </c>
      <c r="K1078" s="222">
        <v>11.588900000000001</v>
      </c>
      <c r="L1078" s="222">
        <v>35.255699999999997</v>
      </c>
      <c r="M1078" s="222">
        <v>30.281300000000002</v>
      </c>
      <c r="N1078" s="222">
        <v>25.740200000000002</v>
      </c>
      <c r="O1078" s="222">
        <v>26.9772</v>
      </c>
      <c r="P1078" s="222">
        <v>31.810900000000004</v>
      </c>
      <c r="Q1078" s="222">
        <v>32.190200000000004</v>
      </c>
      <c r="R1078" s="222">
        <v>52.567699999999995</v>
      </c>
      <c r="S1078" s="222">
        <v>58.440100000000001</v>
      </c>
      <c r="T1078" s="218">
        <v>52.1295</v>
      </c>
      <c r="U1078" s="218">
        <v>49.327599999999997</v>
      </c>
      <c r="V1078" s="218">
        <v>45.417999999999999</v>
      </c>
      <c r="W1078" s="218">
        <v>41.597900000000003</v>
      </c>
      <c r="X1078" s="218">
        <v>38.597300000000004</v>
      </c>
      <c r="Y1078" s="223" t="s">
        <v>2624</v>
      </c>
      <c r="Z1078" s="223" t="s">
        <v>2624</v>
      </c>
      <c r="AA1078" s="223" t="s">
        <v>2624</v>
      </c>
      <c r="AB1078" s="223" t="s">
        <v>2624</v>
      </c>
      <c r="AC1078" s="223" t="s">
        <v>2624</v>
      </c>
      <c r="AD1078" s="223" t="s">
        <v>2624</v>
      </c>
      <c r="AE1078" s="223" t="s">
        <v>2624</v>
      </c>
      <c r="AF1078" s="223" t="s">
        <v>2624</v>
      </c>
      <c r="AG1078" s="223" t="s">
        <v>2624</v>
      </c>
      <c r="AH1078" s="223" t="s">
        <v>2624</v>
      </c>
      <c r="AI1078" s="223" t="s">
        <v>2624</v>
      </c>
      <c r="AJ1078" s="223" t="s">
        <v>2624</v>
      </c>
      <c r="AK1078" s="223" t="s">
        <v>2624</v>
      </c>
      <c r="AL1078" s="223" t="s">
        <v>2624</v>
      </c>
      <c r="AM1078" s="223" t="s">
        <v>2624</v>
      </c>
      <c r="AN1078" s="223" t="s">
        <v>2624</v>
      </c>
      <c r="AO1078" s="223" t="s">
        <v>2624</v>
      </c>
      <c r="AP1078" s="223" t="s">
        <v>2624</v>
      </c>
      <c r="AQ1078" s="223" t="s">
        <v>2624</v>
      </c>
      <c r="AR1078" s="223" t="s">
        <v>2624</v>
      </c>
      <c r="AS1078" s="223" t="s">
        <v>2624</v>
      </c>
      <c r="AT1078" s="223" t="s">
        <v>2624</v>
      </c>
      <c r="AU1078" s="223" t="s">
        <v>2624</v>
      </c>
    </row>
    <row r="1079" spans="2:47" ht="42" hidden="1">
      <c r="B1079" s="215" t="s">
        <v>5948</v>
      </c>
      <c r="C1079" s="216" t="s">
        <v>5949</v>
      </c>
      <c r="D1079" s="216" t="s">
        <v>2619</v>
      </c>
      <c r="E1079" s="216" t="s">
        <v>2619</v>
      </c>
      <c r="F1079" s="216" t="s">
        <v>5950</v>
      </c>
      <c r="G1079" s="216" t="s">
        <v>5951</v>
      </c>
      <c r="H1079" s="216" t="s">
        <v>2619</v>
      </c>
      <c r="I1079" s="216" t="s">
        <v>2623</v>
      </c>
      <c r="J1079" s="219">
        <v>5.2480000000000002</v>
      </c>
      <c r="K1079" s="219">
        <v>5.266</v>
      </c>
      <c r="L1079" s="219">
        <v>5.2530000000000001</v>
      </c>
      <c r="M1079" s="217">
        <v>4.3</v>
      </c>
      <c r="N1079" s="217">
        <v>4.3</v>
      </c>
      <c r="O1079" s="217">
        <v>4.5</v>
      </c>
      <c r="P1079" s="219" t="s">
        <v>2624</v>
      </c>
      <c r="Q1079" s="219" t="s">
        <v>2624</v>
      </c>
      <c r="R1079" s="219" t="s">
        <v>2624</v>
      </c>
      <c r="S1079" s="219" t="s">
        <v>2624</v>
      </c>
      <c r="T1079" s="219" t="s">
        <v>2624</v>
      </c>
      <c r="U1079" s="219" t="s">
        <v>2624</v>
      </c>
      <c r="V1079" s="219" t="s">
        <v>2624</v>
      </c>
      <c r="W1079" s="219" t="s">
        <v>2624</v>
      </c>
      <c r="X1079" s="219" t="s">
        <v>2624</v>
      </c>
      <c r="Y1079" s="219" t="s">
        <v>2624</v>
      </c>
      <c r="Z1079" s="219" t="s">
        <v>2624</v>
      </c>
      <c r="AA1079" s="219" t="s">
        <v>2624</v>
      </c>
      <c r="AB1079" s="219" t="s">
        <v>2624</v>
      </c>
      <c r="AC1079" s="219" t="s">
        <v>2624</v>
      </c>
      <c r="AD1079" s="219" t="s">
        <v>2624</v>
      </c>
      <c r="AE1079" s="219" t="s">
        <v>2624</v>
      </c>
      <c r="AF1079" s="219" t="s">
        <v>2624</v>
      </c>
      <c r="AG1079" s="219" t="s">
        <v>2624</v>
      </c>
      <c r="AH1079" s="219" t="s">
        <v>2624</v>
      </c>
      <c r="AI1079" s="219" t="s">
        <v>2624</v>
      </c>
      <c r="AJ1079" s="219" t="s">
        <v>2624</v>
      </c>
      <c r="AK1079" s="219" t="s">
        <v>2624</v>
      </c>
      <c r="AL1079" s="219" t="s">
        <v>2624</v>
      </c>
      <c r="AM1079" s="219" t="s">
        <v>2624</v>
      </c>
      <c r="AN1079" s="219" t="s">
        <v>2624</v>
      </c>
      <c r="AO1079" s="219" t="s">
        <v>2624</v>
      </c>
      <c r="AP1079" s="219" t="s">
        <v>2624</v>
      </c>
      <c r="AQ1079" s="219" t="s">
        <v>2624</v>
      </c>
      <c r="AR1079" s="219" t="s">
        <v>2624</v>
      </c>
      <c r="AS1079" s="219" t="s">
        <v>2624</v>
      </c>
      <c r="AT1079" s="219" t="s">
        <v>2624</v>
      </c>
      <c r="AU1079" s="219" t="s">
        <v>2624</v>
      </c>
    </row>
    <row r="1080" spans="2:47" ht="52.5" hidden="1">
      <c r="B1080" s="220" t="s">
        <v>5952</v>
      </c>
      <c r="C1080" s="221" t="s">
        <v>5953</v>
      </c>
      <c r="D1080" s="221" t="s">
        <v>2619</v>
      </c>
      <c r="E1080" s="221" t="s">
        <v>2619</v>
      </c>
      <c r="F1080" s="221" t="s">
        <v>3166</v>
      </c>
      <c r="G1080" s="221" t="s">
        <v>5954</v>
      </c>
      <c r="H1080" s="221" t="s">
        <v>2619</v>
      </c>
      <c r="I1080" s="221" t="s">
        <v>2623</v>
      </c>
      <c r="J1080" s="222">
        <v>5.4</v>
      </c>
      <c r="K1080" s="222">
        <v>4</v>
      </c>
      <c r="L1080" s="222">
        <v>5.8</v>
      </c>
      <c r="M1080" s="222">
        <v>5.6</v>
      </c>
      <c r="N1080" s="222">
        <v>6.9</v>
      </c>
      <c r="O1080" s="222">
        <v>3.6</v>
      </c>
      <c r="P1080" s="222">
        <v>0.8</v>
      </c>
      <c r="Q1080" s="222">
        <v>1.2</v>
      </c>
      <c r="R1080" s="222">
        <v>8.1</v>
      </c>
      <c r="S1080" s="222">
        <v>3.2</v>
      </c>
      <c r="T1080" s="218">
        <v>3.6</v>
      </c>
      <c r="U1080" s="218">
        <v>3.8</v>
      </c>
      <c r="V1080" s="218">
        <v>4</v>
      </c>
      <c r="W1080" s="218">
        <v>4</v>
      </c>
      <c r="X1080" s="218">
        <v>3.8</v>
      </c>
      <c r="Y1080" s="223" t="s">
        <v>2624</v>
      </c>
      <c r="Z1080" s="223" t="s">
        <v>2624</v>
      </c>
      <c r="AA1080" s="223" t="s">
        <v>2624</v>
      </c>
      <c r="AB1080" s="223" t="s">
        <v>2624</v>
      </c>
      <c r="AC1080" s="223" t="s">
        <v>2624</v>
      </c>
      <c r="AD1080" s="223" t="s">
        <v>2624</v>
      </c>
      <c r="AE1080" s="223" t="s">
        <v>2624</v>
      </c>
      <c r="AF1080" s="223" t="s">
        <v>2624</v>
      </c>
      <c r="AG1080" s="223" t="s">
        <v>2624</v>
      </c>
      <c r="AH1080" s="223" t="s">
        <v>2624</v>
      </c>
      <c r="AI1080" s="223" t="s">
        <v>2624</v>
      </c>
      <c r="AJ1080" s="223" t="s">
        <v>2624</v>
      </c>
      <c r="AK1080" s="223" t="s">
        <v>2624</v>
      </c>
      <c r="AL1080" s="223" t="s">
        <v>2624</v>
      </c>
      <c r="AM1080" s="223" t="s">
        <v>2624</v>
      </c>
      <c r="AN1080" s="223" t="s">
        <v>2624</v>
      </c>
      <c r="AO1080" s="223" t="s">
        <v>2624</v>
      </c>
      <c r="AP1080" s="223" t="s">
        <v>2624</v>
      </c>
      <c r="AQ1080" s="223" t="s">
        <v>2624</v>
      </c>
      <c r="AR1080" s="223" t="s">
        <v>2624</v>
      </c>
      <c r="AS1080" s="223" t="s">
        <v>2624</v>
      </c>
      <c r="AT1080" s="223" t="s">
        <v>2624</v>
      </c>
      <c r="AU1080" s="223" t="s">
        <v>2624</v>
      </c>
    </row>
    <row r="1081" spans="2:47" ht="52.5" hidden="1">
      <c r="B1081" s="215" t="s">
        <v>5955</v>
      </c>
      <c r="C1081" s="216" t="s">
        <v>5956</v>
      </c>
      <c r="D1081" s="216" t="s">
        <v>2783</v>
      </c>
      <c r="E1081" s="216" t="s">
        <v>2784</v>
      </c>
      <c r="F1081" s="216" t="s">
        <v>3166</v>
      </c>
      <c r="G1081" s="216" t="s">
        <v>5957</v>
      </c>
      <c r="H1081" s="216" t="s">
        <v>2619</v>
      </c>
      <c r="I1081" s="216" t="s">
        <v>2623</v>
      </c>
      <c r="J1081" s="217">
        <v>261651</v>
      </c>
      <c r="K1081" s="217">
        <v>272108</v>
      </c>
      <c r="L1081" s="217">
        <v>287783</v>
      </c>
      <c r="M1081" s="217">
        <v>303810</v>
      </c>
      <c r="N1081" s="217">
        <v>324717</v>
      </c>
      <c r="O1081" s="217">
        <v>336456</v>
      </c>
      <c r="P1081" s="217">
        <v>339113</v>
      </c>
      <c r="Q1081" s="217">
        <v>343106</v>
      </c>
      <c r="R1081" s="217">
        <v>370779</v>
      </c>
      <c r="S1081" s="217">
        <v>382672</v>
      </c>
      <c r="T1081" s="218">
        <v>396584</v>
      </c>
      <c r="U1081" s="218">
        <v>411671</v>
      </c>
      <c r="V1081" s="218">
        <v>428168</v>
      </c>
      <c r="W1081" s="218">
        <v>445279</v>
      </c>
      <c r="X1081" s="218">
        <v>461980</v>
      </c>
      <c r="Y1081" s="219" t="s">
        <v>2624</v>
      </c>
      <c r="Z1081" s="219" t="s">
        <v>2624</v>
      </c>
      <c r="AA1081" s="219" t="s">
        <v>2624</v>
      </c>
      <c r="AB1081" s="219" t="s">
        <v>2624</v>
      </c>
      <c r="AC1081" s="219" t="s">
        <v>2624</v>
      </c>
      <c r="AD1081" s="219" t="s">
        <v>2624</v>
      </c>
      <c r="AE1081" s="219" t="s">
        <v>2624</v>
      </c>
      <c r="AF1081" s="219" t="s">
        <v>2624</v>
      </c>
      <c r="AG1081" s="219" t="s">
        <v>2624</v>
      </c>
      <c r="AH1081" s="219" t="s">
        <v>2624</v>
      </c>
      <c r="AI1081" s="219" t="s">
        <v>2624</v>
      </c>
      <c r="AJ1081" s="219" t="s">
        <v>2624</v>
      </c>
      <c r="AK1081" s="219" t="s">
        <v>2624</v>
      </c>
      <c r="AL1081" s="219" t="s">
        <v>2624</v>
      </c>
      <c r="AM1081" s="219" t="s">
        <v>2624</v>
      </c>
      <c r="AN1081" s="219" t="s">
        <v>2624</v>
      </c>
      <c r="AO1081" s="219" t="s">
        <v>2624</v>
      </c>
      <c r="AP1081" s="219" t="s">
        <v>2624</v>
      </c>
      <c r="AQ1081" s="219" t="s">
        <v>2624</v>
      </c>
      <c r="AR1081" s="219" t="s">
        <v>2624</v>
      </c>
      <c r="AS1081" s="219" t="s">
        <v>2624</v>
      </c>
      <c r="AT1081" s="219" t="s">
        <v>2624</v>
      </c>
      <c r="AU1081" s="219" t="s">
        <v>2624</v>
      </c>
    </row>
    <row r="1082" spans="2:47" ht="52.5" hidden="1">
      <c r="B1082" s="220" t="s">
        <v>5958</v>
      </c>
      <c r="C1082" s="221" t="s">
        <v>5959</v>
      </c>
      <c r="D1082" s="221" t="s">
        <v>2834</v>
      </c>
      <c r="E1082" s="221" t="s">
        <v>2809</v>
      </c>
      <c r="F1082" s="221" t="s">
        <v>3166</v>
      </c>
      <c r="G1082" s="221" t="s">
        <v>5960</v>
      </c>
      <c r="H1082" s="221" t="s">
        <v>2619</v>
      </c>
      <c r="I1082" s="221" t="s">
        <v>2623</v>
      </c>
      <c r="J1082" s="222">
        <v>239000</v>
      </c>
      <c r="K1082" s="222">
        <v>258500</v>
      </c>
      <c r="L1082" s="222">
        <v>254500</v>
      </c>
      <c r="M1082" s="222">
        <v>261700</v>
      </c>
      <c r="N1082" s="222">
        <v>287100</v>
      </c>
      <c r="O1082" s="222">
        <v>305800</v>
      </c>
      <c r="P1082" s="222">
        <v>291000</v>
      </c>
      <c r="Q1082" s="222">
        <v>290700</v>
      </c>
      <c r="R1082" s="222">
        <v>324100</v>
      </c>
      <c r="S1082" s="222">
        <v>294900</v>
      </c>
      <c r="T1082" s="218">
        <v>310400</v>
      </c>
      <c r="U1082" s="218">
        <v>344800</v>
      </c>
      <c r="V1082" s="218">
        <v>376900</v>
      </c>
      <c r="W1082" s="218">
        <v>397600</v>
      </c>
      <c r="X1082" s="218">
        <v>406100</v>
      </c>
      <c r="Y1082" s="223" t="s">
        <v>2624</v>
      </c>
      <c r="Z1082" s="223" t="s">
        <v>2624</v>
      </c>
      <c r="AA1082" s="223" t="s">
        <v>2624</v>
      </c>
      <c r="AB1082" s="223" t="s">
        <v>2624</v>
      </c>
      <c r="AC1082" s="223" t="s">
        <v>2624</v>
      </c>
      <c r="AD1082" s="223" t="s">
        <v>2624</v>
      </c>
      <c r="AE1082" s="223" t="s">
        <v>2624</v>
      </c>
      <c r="AF1082" s="223" t="s">
        <v>2624</v>
      </c>
      <c r="AG1082" s="223" t="s">
        <v>2624</v>
      </c>
      <c r="AH1082" s="223" t="s">
        <v>2624</v>
      </c>
      <c r="AI1082" s="223" t="s">
        <v>2624</v>
      </c>
      <c r="AJ1082" s="223" t="s">
        <v>2624</v>
      </c>
      <c r="AK1082" s="223" t="s">
        <v>2624</v>
      </c>
      <c r="AL1082" s="223" t="s">
        <v>2624</v>
      </c>
      <c r="AM1082" s="223" t="s">
        <v>2624</v>
      </c>
      <c r="AN1082" s="223" t="s">
        <v>2624</v>
      </c>
      <c r="AO1082" s="223" t="s">
        <v>2624</v>
      </c>
      <c r="AP1082" s="223" t="s">
        <v>2624</v>
      </c>
      <c r="AQ1082" s="223" t="s">
        <v>2624</v>
      </c>
      <c r="AR1082" s="223" t="s">
        <v>2624</v>
      </c>
      <c r="AS1082" s="223" t="s">
        <v>2624</v>
      </c>
      <c r="AT1082" s="223" t="s">
        <v>2624</v>
      </c>
      <c r="AU1082" s="223" t="s">
        <v>2624</v>
      </c>
    </row>
    <row r="1083" spans="2:47" ht="126" hidden="1">
      <c r="B1083" s="215" t="s">
        <v>5961</v>
      </c>
      <c r="C1083" s="216" t="s">
        <v>5962</v>
      </c>
      <c r="D1083" s="216" t="s">
        <v>2834</v>
      </c>
      <c r="E1083" s="216" t="s">
        <v>2784</v>
      </c>
      <c r="F1083" s="216" t="s">
        <v>3090</v>
      </c>
      <c r="G1083" s="216" t="s">
        <v>5963</v>
      </c>
      <c r="H1083" s="216" t="s">
        <v>3273</v>
      </c>
      <c r="I1083" s="216" t="s">
        <v>2623</v>
      </c>
      <c r="J1083" s="219">
        <v>80.259</v>
      </c>
      <c r="K1083" s="219">
        <v>86.144999999999996</v>
      </c>
      <c r="L1083" s="219">
        <v>120.27500000000001</v>
      </c>
      <c r="M1083" s="219">
        <v>116.46169999999999</v>
      </c>
      <c r="N1083" s="219">
        <v>113.5929</v>
      </c>
      <c r="O1083" s="219">
        <v>110.08680000000001</v>
      </c>
      <c r="P1083" s="219">
        <v>79.812100000000001</v>
      </c>
      <c r="Q1083" s="219">
        <v>80.604800000000012</v>
      </c>
      <c r="R1083" s="219">
        <v>76.2072</v>
      </c>
      <c r="S1083" s="217">
        <v>10.222799999999999</v>
      </c>
      <c r="T1083" s="218">
        <v>48.021300000000004</v>
      </c>
      <c r="U1083" s="218">
        <v>57.488400000000006</v>
      </c>
      <c r="V1083" s="218">
        <v>59.371900000000004</v>
      </c>
      <c r="W1083" s="218">
        <v>65.822400000000002</v>
      </c>
      <c r="X1083" s="218">
        <v>65.617800000000003</v>
      </c>
      <c r="Y1083" s="219" t="s">
        <v>2624</v>
      </c>
      <c r="Z1083" s="219" t="s">
        <v>2624</v>
      </c>
      <c r="AA1083" s="219" t="s">
        <v>2624</v>
      </c>
      <c r="AB1083" s="219" t="s">
        <v>2624</v>
      </c>
      <c r="AC1083" s="219" t="s">
        <v>2624</v>
      </c>
      <c r="AD1083" s="219" t="s">
        <v>2624</v>
      </c>
      <c r="AE1083" s="219" t="s">
        <v>2624</v>
      </c>
      <c r="AF1083" s="219" t="s">
        <v>2624</v>
      </c>
      <c r="AG1083" s="219" t="s">
        <v>2624</v>
      </c>
      <c r="AH1083" s="219" t="s">
        <v>2624</v>
      </c>
      <c r="AI1083" s="219" t="s">
        <v>2624</v>
      </c>
      <c r="AJ1083" s="219" t="s">
        <v>2624</v>
      </c>
      <c r="AK1083" s="219" t="s">
        <v>2624</v>
      </c>
      <c r="AL1083" s="219" t="s">
        <v>2624</v>
      </c>
      <c r="AM1083" s="219" t="s">
        <v>2624</v>
      </c>
      <c r="AN1083" s="219" t="s">
        <v>2624</v>
      </c>
      <c r="AO1083" s="219" t="s">
        <v>2624</v>
      </c>
      <c r="AP1083" s="219" t="s">
        <v>2624</v>
      </c>
      <c r="AQ1083" s="219" t="s">
        <v>2624</v>
      </c>
      <c r="AR1083" s="219" t="s">
        <v>2624</v>
      </c>
      <c r="AS1083" s="219" t="s">
        <v>2624</v>
      </c>
      <c r="AT1083" s="219" t="s">
        <v>2624</v>
      </c>
      <c r="AU1083" s="219" t="s">
        <v>2624</v>
      </c>
    </row>
    <row r="1084" spans="2:47" ht="52.5" hidden="1">
      <c r="B1084" s="220" t="s">
        <v>5964</v>
      </c>
      <c r="C1084" s="221" t="s">
        <v>5965</v>
      </c>
      <c r="D1084" s="221" t="s">
        <v>2619</v>
      </c>
      <c r="E1084" s="221" t="s">
        <v>2619</v>
      </c>
      <c r="F1084" s="221" t="s">
        <v>3008</v>
      </c>
      <c r="G1084" s="221" t="s">
        <v>5966</v>
      </c>
      <c r="H1084" s="221" t="s">
        <v>2619</v>
      </c>
      <c r="I1084" s="221" t="s">
        <v>2623</v>
      </c>
      <c r="J1084" s="223">
        <v>5.8559999999999999</v>
      </c>
      <c r="K1084" s="223">
        <v>5.8029999999999999</v>
      </c>
      <c r="L1084" s="223">
        <v>8.2040000000000006</v>
      </c>
      <c r="M1084" s="223">
        <v>7.766</v>
      </c>
      <c r="N1084" s="223">
        <v>6.9989999999999997</v>
      </c>
      <c r="O1084" s="223">
        <v>6.38</v>
      </c>
      <c r="P1084" s="223">
        <v>4.8330000000000002</v>
      </c>
      <c r="Q1084" s="223">
        <v>4.9020000000000001</v>
      </c>
      <c r="R1084" s="223">
        <v>4.2080000000000002</v>
      </c>
      <c r="S1084" s="222">
        <v>0.6</v>
      </c>
      <c r="T1084" s="218">
        <v>2.7</v>
      </c>
      <c r="U1084" s="218">
        <v>3</v>
      </c>
      <c r="V1084" s="218">
        <v>2.9</v>
      </c>
      <c r="W1084" s="218">
        <v>3</v>
      </c>
      <c r="X1084" s="218">
        <v>2.9</v>
      </c>
      <c r="Y1084" s="223" t="s">
        <v>2624</v>
      </c>
      <c r="Z1084" s="223" t="s">
        <v>2624</v>
      </c>
      <c r="AA1084" s="223" t="s">
        <v>2624</v>
      </c>
      <c r="AB1084" s="223" t="s">
        <v>2624</v>
      </c>
      <c r="AC1084" s="223" t="s">
        <v>2624</v>
      </c>
      <c r="AD1084" s="223" t="s">
        <v>2624</v>
      </c>
      <c r="AE1084" s="223" t="s">
        <v>2624</v>
      </c>
      <c r="AF1084" s="223" t="s">
        <v>2624</v>
      </c>
      <c r="AG1084" s="223" t="s">
        <v>2624</v>
      </c>
      <c r="AH1084" s="223" t="s">
        <v>2624</v>
      </c>
      <c r="AI1084" s="223" t="s">
        <v>2624</v>
      </c>
      <c r="AJ1084" s="223" t="s">
        <v>2624</v>
      </c>
      <c r="AK1084" s="223" t="s">
        <v>2624</v>
      </c>
      <c r="AL1084" s="223" t="s">
        <v>2624</v>
      </c>
      <c r="AM1084" s="223" t="s">
        <v>2624</v>
      </c>
      <c r="AN1084" s="223" t="s">
        <v>2624</v>
      </c>
      <c r="AO1084" s="223" t="s">
        <v>2624</v>
      </c>
      <c r="AP1084" s="223" t="s">
        <v>2624</v>
      </c>
      <c r="AQ1084" s="223" t="s">
        <v>2624</v>
      </c>
      <c r="AR1084" s="223" t="s">
        <v>2624</v>
      </c>
      <c r="AS1084" s="223" t="s">
        <v>2624</v>
      </c>
      <c r="AT1084" s="223" t="s">
        <v>2624</v>
      </c>
      <c r="AU1084" s="223" t="s">
        <v>2624</v>
      </c>
    </row>
    <row r="1085" spans="2:47" ht="73.5" hidden="1">
      <c r="B1085" s="215" t="s">
        <v>5967</v>
      </c>
      <c r="C1085" s="216" t="s">
        <v>5968</v>
      </c>
      <c r="D1085" s="216" t="s">
        <v>2619</v>
      </c>
      <c r="E1085" s="216" t="s">
        <v>2619</v>
      </c>
      <c r="F1085" s="216" t="s">
        <v>2769</v>
      </c>
      <c r="G1085" s="216" t="s">
        <v>5969</v>
      </c>
      <c r="H1085" s="216" t="s">
        <v>2619</v>
      </c>
      <c r="I1085" s="216" t="s">
        <v>2623</v>
      </c>
      <c r="J1085" s="217">
        <v>3</v>
      </c>
      <c r="K1085" s="217">
        <v>3</v>
      </c>
      <c r="L1085" s="217">
        <v>3</v>
      </c>
      <c r="M1085" s="217">
        <v>4</v>
      </c>
      <c r="N1085" s="217">
        <v>4</v>
      </c>
      <c r="O1085" s="217">
        <v>4</v>
      </c>
      <c r="P1085" s="217">
        <v>4</v>
      </c>
      <c r="Q1085" s="217">
        <v>4</v>
      </c>
      <c r="R1085" s="217">
        <v>4.2</v>
      </c>
      <c r="S1085" s="217">
        <v>4.4000000000000004</v>
      </c>
      <c r="T1085" s="218">
        <v>4.5999999999999996</v>
      </c>
      <c r="U1085" s="218">
        <v>4.8</v>
      </c>
      <c r="V1085" s="218">
        <v>5</v>
      </c>
      <c r="W1085" s="218">
        <v>5</v>
      </c>
      <c r="X1085" s="218">
        <v>5</v>
      </c>
      <c r="Y1085" s="219" t="s">
        <v>2624</v>
      </c>
      <c r="Z1085" s="219" t="s">
        <v>2624</v>
      </c>
      <c r="AA1085" s="219" t="s">
        <v>2624</v>
      </c>
      <c r="AB1085" s="219" t="s">
        <v>2624</v>
      </c>
      <c r="AC1085" s="219" t="s">
        <v>2624</v>
      </c>
      <c r="AD1085" s="219" t="s">
        <v>2624</v>
      </c>
      <c r="AE1085" s="219" t="s">
        <v>2624</v>
      </c>
      <c r="AF1085" s="219" t="s">
        <v>2624</v>
      </c>
      <c r="AG1085" s="219" t="s">
        <v>2624</v>
      </c>
      <c r="AH1085" s="219" t="s">
        <v>2624</v>
      </c>
      <c r="AI1085" s="219" t="s">
        <v>2624</v>
      </c>
      <c r="AJ1085" s="219" t="s">
        <v>2624</v>
      </c>
      <c r="AK1085" s="219" t="s">
        <v>2624</v>
      </c>
      <c r="AL1085" s="219" t="s">
        <v>2624</v>
      </c>
      <c r="AM1085" s="219" t="s">
        <v>2624</v>
      </c>
      <c r="AN1085" s="219" t="s">
        <v>2624</v>
      </c>
      <c r="AO1085" s="219" t="s">
        <v>2624</v>
      </c>
      <c r="AP1085" s="219" t="s">
        <v>2624</v>
      </c>
      <c r="AQ1085" s="219" t="s">
        <v>2624</v>
      </c>
      <c r="AR1085" s="219" t="s">
        <v>2624</v>
      </c>
      <c r="AS1085" s="219" t="s">
        <v>2624</v>
      </c>
      <c r="AT1085" s="219" t="s">
        <v>2624</v>
      </c>
      <c r="AU1085" s="219" t="s">
        <v>2624</v>
      </c>
    </row>
    <row r="1086" spans="2:47" ht="63" hidden="1">
      <c r="B1086" s="220" t="s">
        <v>5970</v>
      </c>
      <c r="C1086" s="221" t="s">
        <v>5971</v>
      </c>
      <c r="D1086" s="221" t="s">
        <v>2619</v>
      </c>
      <c r="E1086" s="221" t="s">
        <v>2619</v>
      </c>
      <c r="F1086" s="221" t="s">
        <v>2769</v>
      </c>
      <c r="G1086" s="221" t="s">
        <v>5972</v>
      </c>
      <c r="H1086" s="221" t="s">
        <v>2619</v>
      </c>
      <c r="I1086" s="221" t="s">
        <v>2623</v>
      </c>
      <c r="J1086" s="222">
        <v>3</v>
      </c>
      <c r="K1086" s="222">
        <v>3</v>
      </c>
      <c r="L1086" s="222">
        <v>3</v>
      </c>
      <c r="M1086" s="222">
        <v>3</v>
      </c>
      <c r="N1086" s="222">
        <v>3</v>
      </c>
      <c r="O1086" s="222">
        <v>3</v>
      </c>
      <c r="P1086" s="222">
        <v>3</v>
      </c>
      <c r="Q1086" s="222">
        <v>3</v>
      </c>
      <c r="R1086" s="222">
        <v>3.2</v>
      </c>
      <c r="S1086" s="222">
        <v>3.4</v>
      </c>
      <c r="T1086" s="218">
        <v>3.6</v>
      </c>
      <c r="U1086" s="218">
        <v>3.8</v>
      </c>
      <c r="V1086" s="218">
        <v>4</v>
      </c>
      <c r="W1086" s="218">
        <v>4</v>
      </c>
      <c r="X1086" s="218">
        <v>4</v>
      </c>
      <c r="Y1086" s="223" t="s">
        <v>2624</v>
      </c>
      <c r="Z1086" s="223" t="s">
        <v>2624</v>
      </c>
      <c r="AA1086" s="223" t="s">
        <v>2624</v>
      </c>
      <c r="AB1086" s="223" t="s">
        <v>2624</v>
      </c>
      <c r="AC1086" s="223" t="s">
        <v>2624</v>
      </c>
      <c r="AD1086" s="223" t="s">
        <v>2624</v>
      </c>
      <c r="AE1086" s="223" t="s">
        <v>2624</v>
      </c>
      <c r="AF1086" s="223" t="s">
        <v>2624</v>
      </c>
      <c r="AG1086" s="223" t="s">
        <v>2624</v>
      </c>
      <c r="AH1086" s="223" t="s">
        <v>2624</v>
      </c>
      <c r="AI1086" s="223" t="s">
        <v>2624</v>
      </c>
      <c r="AJ1086" s="223" t="s">
        <v>2624</v>
      </c>
      <c r="AK1086" s="223" t="s">
        <v>2624</v>
      </c>
      <c r="AL1086" s="223" t="s">
        <v>2624</v>
      </c>
      <c r="AM1086" s="223" t="s">
        <v>2624</v>
      </c>
      <c r="AN1086" s="223" t="s">
        <v>2624</v>
      </c>
      <c r="AO1086" s="223" t="s">
        <v>2624</v>
      </c>
      <c r="AP1086" s="223" t="s">
        <v>2624</v>
      </c>
      <c r="AQ1086" s="223" t="s">
        <v>2624</v>
      </c>
      <c r="AR1086" s="223" t="s">
        <v>2624</v>
      </c>
      <c r="AS1086" s="223" t="s">
        <v>2624</v>
      </c>
      <c r="AT1086" s="223" t="s">
        <v>2624</v>
      </c>
      <c r="AU1086" s="223" t="s">
        <v>2624</v>
      </c>
    </row>
    <row r="1087" spans="2:47" ht="157.5" hidden="1">
      <c r="B1087" s="215" t="s">
        <v>5973</v>
      </c>
      <c r="C1087" s="216" t="s">
        <v>5974</v>
      </c>
      <c r="D1087" s="216" t="s">
        <v>2619</v>
      </c>
      <c r="E1087" s="216" t="s">
        <v>2619</v>
      </c>
      <c r="F1087" s="216" t="s">
        <v>3023</v>
      </c>
      <c r="G1087" s="216" t="s">
        <v>5975</v>
      </c>
      <c r="H1087" s="216" t="s">
        <v>2619</v>
      </c>
      <c r="I1087" s="216" t="s">
        <v>2623</v>
      </c>
      <c r="J1087" s="219">
        <v>13.422000000000001</v>
      </c>
      <c r="K1087" s="219">
        <v>13.595000000000001</v>
      </c>
      <c r="L1087" s="219">
        <v>13.977</v>
      </c>
      <c r="M1087" s="219">
        <v>14.057</v>
      </c>
      <c r="N1087" s="219">
        <v>14.199</v>
      </c>
      <c r="O1087" s="219">
        <v>14.138</v>
      </c>
      <c r="P1087" s="219">
        <v>14.752000000000001</v>
      </c>
      <c r="Q1087" s="219">
        <v>15.215</v>
      </c>
      <c r="R1087" s="219">
        <v>15.052</v>
      </c>
      <c r="S1087" s="217">
        <v>15</v>
      </c>
      <c r="T1087" s="218">
        <v>15.2</v>
      </c>
      <c r="U1087" s="218">
        <v>15.4</v>
      </c>
      <c r="V1087" s="218">
        <v>15.6</v>
      </c>
      <c r="W1087" s="218">
        <v>15.8</v>
      </c>
      <c r="X1087" s="218">
        <v>15.9</v>
      </c>
      <c r="Y1087" s="218">
        <v>16.100000000000001</v>
      </c>
      <c r="Z1087" s="218">
        <v>16.2</v>
      </c>
      <c r="AA1087" s="218">
        <v>16.399999999999999</v>
      </c>
      <c r="AB1087" s="218">
        <v>16.5</v>
      </c>
      <c r="AC1087" s="218">
        <v>16.7</v>
      </c>
      <c r="AD1087" s="219" t="s">
        <v>2624</v>
      </c>
      <c r="AE1087" s="219" t="s">
        <v>2624</v>
      </c>
      <c r="AF1087" s="219" t="s">
        <v>2624</v>
      </c>
      <c r="AG1087" s="219" t="s">
        <v>2624</v>
      </c>
      <c r="AH1087" s="219" t="s">
        <v>2624</v>
      </c>
      <c r="AI1087" s="219" t="s">
        <v>2624</v>
      </c>
      <c r="AJ1087" s="219" t="s">
        <v>2624</v>
      </c>
      <c r="AK1087" s="219" t="s">
        <v>2624</v>
      </c>
      <c r="AL1087" s="219" t="s">
        <v>2624</v>
      </c>
      <c r="AM1087" s="219" t="s">
        <v>2624</v>
      </c>
      <c r="AN1087" s="219" t="s">
        <v>2624</v>
      </c>
      <c r="AO1087" s="219" t="s">
        <v>2624</v>
      </c>
      <c r="AP1087" s="219" t="s">
        <v>2624</v>
      </c>
      <c r="AQ1087" s="219" t="s">
        <v>2624</v>
      </c>
      <c r="AR1087" s="219" t="s">
        <v>2624</v>
      </c>
      <c r="AS1087" s="219" t="s">
        <v>2624</v>
      </c>
      <c r="AT1087" s="219" t="s">
        <v>2624</v>
      </c>
      <c r="AU1087" s="219" t="s">
        <v>2624</v>
      </c>
    </row>
    <row r="1088" spans="2:47" ht="157.5" hidden="1">
      <c r="B1088" s="220" t="s">
        <v>5976</v>
      </c>
      <c r="C1088" s="221" t="s">
        <v>5977</v>
      </c>
      <c r="D1088" s="221" t="s">
        <v>2619</v>
      </c>
      <c r="E1088" s="221" t="s">
        <v>2619</v>
      </c>
      <c r="F1088" s="221" t="s">
        <v>3033</v>
      </c>
      <c r="G1088" s="221" t="s">
        <v>5978</v>
      </c>
      <c r="H1088" s="221" t="s">
        <v>2619</v>
      </c>
      <c r="I1088" s="221" t="s">
        <v>2623</v>
      </c>
      <c r="J1088" s="223">
        <v>35411.199999999997</v>
      </c>
      <c r="K1088" s="223">
        <v>36483.699999999997</v>
      </c>
      <c r="L1088" s="223">
        <v>38104.1</v>
      </c>
      <c r="M1088" s="223">
        <v>39686.5</v>
      </c>
      <c r="N1088" s="223">
        <v>40064.9</v>
      </c>
      <c r="O1088" s="223">
        <v>39864.5</v>
      </c>
      <c r="P1088" s="223">
        <v>41317.800000000003</v>
      </c>
      <c r="Q1088" s="222">
        <v>42010</v>
      </c>
      <c r="R1088" s="222">
        <v>43669</v>
      </c>
      <c r="S1088" s="222">
        <v>44266</v>
      </c>
      <c r="T1088" s="218">
        <v>45535</v>
      </c>
      <c r="U1088" s="218">
        <v>46318</v>
      </c>
      <c r="V1088" s="218">
        <v>47766</v>
      </c>
      <c r="W1088" s="218">
        <v>48643</v>
      </c>
      <c r="X1088" s="218">
        <v>49495</v>
      </c>
      <c r="Y1088" s="218">
        <v>50206</v>
      </c>
      <c r="Z1088" s="218">
        <v>50830</v>
      </c>
      <c r="AA1088" s="218">
        <v>51633</v>
      </c>
      <c r="AB1088" s="218">
        <v>52357</v>
      </c>
      <c r="AC1088" s="218">
        <v>52962</v>
      </c>
      <c r="AD1088" s="223" t="s">
        <v>2624</v>
      </c>
      <c r="AE1088" s="223" t="s">
        <v>2624</v>
      </c>
      <c r="AF1088" s="223" t="s">
        <v>2624</v>
      </c>
      <c r="AG1088" s="223" t="s">
        <v>2624</v>
      </c>
      <c r="AH1088" s="223" t="s">
        <v>2624</v>
      </c>
      <c r="AI1088" s="223" t="s">
        <v>2624</v>
      </c>
      <c r="AJ1088" s="223" t="s">
        <v>2624</v>
      </c>
      <c r="AK1088" s="223" t="s">
        <v>2624</v>
      </c>
      <c r="AL1088" s="223" t="s">
        <v>2624</v>
      </c>
      <c r="AM1088" s="223" t="s">
        <v>2624</v>
      </c>
      <c r="AN1088" s="223" t="s">
        <v>2624</v>
      </c>
      <c r="AO1088" s="223" t="s">
        <v>2624</v>
      </c>
      <c r="AP1088" s="223" t="s">
        <v>2624</v>
      </c>
      <c r="AQ1088" s="223" t="s">
        <v>2624</v>
      </c>
      <c r="AR1088" s="223" t="s">
        <v>2624</v>
      </c>
      <c r="AS1088" s="223" t="s">
        <v>2624</v>
      </c>
      <c r="AT1088" s="223" t="s">
        <v>2624</v>
      </c>
      <c r="AU1088" s="223" t="s">
        <v>2624</v>
      </c>
    </row>
    <row r="1089" spans="2:47" ht="31.5" hidden="1">
      <c r="B1089" s="215" t="s">
        <v>5979</v>
      </c>
      <c r="C1089" s="216" t="s">
        <v>5980</v>
      </c>
      <c r="D1089" s="216" t="s">
        <v>2619</v>
      </c>
      <c r="E1089" s="216" t="s">
        <v>2619</v>
      </c>
      <c r="F1089" s="216" t="s">
        <v>2776</v>
      </c>
      <c r="G1089" s="216" t="s">
        <v>5981</v>
      </c>
      <c r="H1089" s="216" t="s">
        <v>2619</v>
      </c>
      <c r="I1089" s="216" t="s">
        <v>2623</v>
      </c>
      <c r="J1089" s="219">
        <v>1.4726820358678561</v>
      </c>
      <c r="K1089" s="219">
        <v>1.2215301104071985</v>
      </c>
      <c r="L1089" s="219">
        <v>2.3880241742816555</v>
      </c>
      <c r="M1089" s="219">
        <v>0.36598603406865493</v>
      </c>
      <c r="N1089" s="219">
        <v>2.6833646718988469</v>
      </c>
      <c r="O1089" s="219">
        <v>3.7029910879412764</v>
      </c>
      <c r="P1089" s="219">
        <v>1.6835781553894869</v>
      </c>
      <c r="Q1089" s="219">
        <v>-17.344771935785264</v>
      </c>
      <c r="R1089" s="219">
        <v>5.2571582989833887</v>
      </c>
      <c r="S1089" s="217">
        <v>16.181938471372771</v>
      </c>
      <c r="T1089" s="218">
        <v>2.3402263424422864</v>
      </c>
      <c r="U1089" s="218">
        <v>3.0236700859820553</v>
      </c>
      <c r="V1089" s="218">
        <v>4.2471512156235347</v>
      </c>
      <c r="W1089" s="218">
        <v>4.1676723608395028</v>
      </c>
      <c r="X1089" s="218">
        <v>4.3141859924544557</v>
      </c>
      <c r="Y1089" s="219" t="s">
        <v>2624</v>
      </c>
      <c r="Z1089" s="219" t="s">
        <v>2624</v>
      </c>
      <c r="AA1089" s="219" t="s">
        <v>2624</v>
      </c>
      <c r="AB1089" s="219" t="s">
        <v>2624</v>
      </c>
      <c r="AC1089" s="219" t="s">
        <v>2624</v>
      </c>
      <c r="AD1089" s="219" t="s">
        <v>2624</v>
      </c>
      <c r="AE1089" s="219" t="s">
        <v>2624</v>
      </c>
      <c r="AF1089" s="219" t="s">
        <v>2624</v>
      </c>
      <c r="AG1089" s="219" t="s">
        <v>2624</v>
      </c>
      <c r="AH1089" s="219" t="s">
        <v>2624</v>
      </c>
      <c r="AI1089" s="219" t="s">
        <v>2624</v>
      </c>
      <c r="AJ1089" s="219" t="s">
        <v>2624</v>
      </c>
      <c r="AK1089" s="219" t="s">
        <v>2624</v>
      </c>
      <c r="AL1089" s="219" t="s">
        <v>2624</v>
      </c>
      <c r="AM1089" s="219" t="s">
        <v>2624</v>
      </c>
      <c r="AN1089" s="219" t="s">
        <v>2624</v>
      </c>
      <c r="AO1089" s="219" t="s">
        <v>2624</v>
      </c>
      <c r="AP1089" s="219" t="s">
        <v>2624</v>
      </c>
      <c r="AQ1089" s="219" t="s">
        <v>2624</v>
      </c>
      <c r="AR1089" s="219" t="s">
        <v>2624</v>
      </c>
      <c r="AS1089" s="219" t="s">
        <v>2624</v>
      </c>
      <c r="AT1089" s="219" t="s">
        <v>2624</v>
      </c>
      <c r="AU1089" s="219" t="s">
        <v>2624</v>
      </c>
    </row>
    <row r="1090" spans="2:47" ht="52.5" hidden="1">
      <c r="B1090" s="220" t="s">
        <v>5982</v>
      </c>
      <c r="C1090" s="221" t="s">
        <v>5983</v>
      </c>
      <c r="D1090" s="221" t="s">
        <v>2619</v>
      </c>
      <c r="E1090" s="221" t="s">
        <v>2619</v>
      </c>
      <c r="F1090" s="221" t="s">
        <v>2776</v>
      </c>
      <c r="G1090" s="221" t="s">
        <v>5984</v>
      </c>
      <c r="H1090" s="221" t="s">
        <v>2619</v>
      </c>
      <c r="I1090" s="221" t="s">
        <v>2623</v>
      </c>
      <c r="J1090" s="223">
        <v>3.9305667831676736</v>
      </c>
      <c r="K1090" s="223">
        <v>3.8590542263881309</v>
      </c>
      <c r="L1090" s="223">
        <v>3.8463541313944209</v>
      </c>
      <c r="M1090" s="223">
        <v>3.754630170821041</v>
      </c>
      <c r="N1090" s="223">
        <v>3.7360482479816262</v>
      </c>
      <c r="O1090" s="223">
        <v>3.7594381912345756</v>
      </c>
      <c r="P1090" s="223">
        <v>3.7337932539623337</v>
      </c>
      <c r="Q1090" s="223">
        <v>3.1141802070573008</v>
      </c>
      <c r="R1090" s="223">
        <v>3.144298014728371</v>
      </c>
      <c r="S1090" s="222">
        <v>3.5593891872845562</v>
      </c>
      <c r="T1090" s="218">
        <v>3.5883710704364473</v>
      </c>
      <c r="U1090" s="218">
        <v>3.6088801288605019</v>
      </c>
      <c r="V1090" s="218">
        <v>3.6586255996484742</v>
      </c>
      <c r="W1090" s="218">
        <v>3.708752864254488</v>
      </c>
      <c r="X1090" s="218">
        <v>3.7586892319514811</v>
      </c>
      <c r="Y1090" s="223" t="s">
        <v>2624</v>
      </c>
      <c r="Z1090" s="223" t="s">
        <v>2624</v>
      </c>
      <c r="AA1090" s="223" t="s">
        <v>2624</v>
      </c>
      <c r="AB1090" s="223" t="s">
        <v>2624</v>
      </c>
      <c r="AC1090" s="223" t="s">
        <v>2624</v>
      </c>
      <c r="AD1090" s="223" t="s">
        <v>2624</v>
      </c>
      <c r="AE1090" s="223" t="s">
        <v>2624</v>
      </c>
      <c r="AF1090" s="223" t="s">
        <v>2624</v>
      </c>
      <c r="AG1090" s="223" t="s">
        <v>2624</v>
      </c>
      <c r="AH1090" s="223" t="s">
        <v>2624</v>
      </c>
      <c r="AI1090" s="223" t="s">
        <v>2624</v>
      </c>
      <c r="AJ1090" s="223" t="s">
        <v>2624</v>
      </c>
      <c r="AK1090" s="223" t="s">
        <v>2624</v>
      </c>
      <c r="AL1090" s="223" t="s">
        <v>2624</v>
      </c>
      <c r="AM1090" s="223" t="s">
        <v>2624</v>
      </c>
      <c r="AN1090" s="223" t="s">
        <v>2624</v>
      </c>
      <c r="AO1090" s="223" t="s">
        <v>2624</v>
      </c>
      <c r="AP1090" s="223" t="s">
        <v>2624</v>
      </c>
      <c r="AQ1090" s="223" t="s">
        <v>2624</v>
      </c>
      <c r="AR1090" s="223" t="s">
        <v>2624</v>
      </c>
      <c r="AS1090" s="223" t="s">
        <v>2624</v>
      </c>
      <c r="AT1090" s="223" t="s">
        <v>2624</v>
      </c>
      <c r="AU1090" s="223" t="s">
        <v>2624</v>
      </c>
    </row>
    <row r="1091" spans="2:47" ht="21" hidden="1">
      <c r="B1091" s="215" t="s">
        <v>5985</v>
      </c>
      <c r="C1091" s="216" t="s">
        <v>5986</v>
      </c>
      <c r="D1091" s="216" t="s">
        <v>2783</v>
      </c>
      <c r="E1091" s="216" t="s">
        <v>2784</v>
      </c>
      <c r="F1091" s="216" t="s">
        <v>2785</v>
      </c>
      <c r="G1091" s="216" t="s">
        <v>5987</v>
      </c>
      <c r="H1091" s="216" t="s">
        <v>2619</v>
      </c>
      <c r="I1091" s="216" t="s">
        <v>2623</v>
      </c>
      <c r="J1091" s="219">
        <v>56445.599999999999</v>
      </c>
      <c r="K1091" s="219">
        <v>57135.1</v>
      </c>
      <c r="L1091" s="219">
        <v>58499.5</v>
      </c>
      <c r="M1091" s="219">
        <v>58713.599999999999</v>
      </c>
      <c r="N1091" s="219">
        <v>60289.1</v>
      </c>
      <c r="O1091" s="219">
        <v>62521.599999999999</v>
      </c>
      <c r="P1091" s="219">
        <v>63574.2</v>
      </c>
      <c r="Q1091" s="219">
        <v>52547.4</v>
      </c>
      <c r="R1091" s="219">
        <v>55309.9</v>
      </c>
      <c r="S1091" s="217">
        <v>64260.11398657781</v>
      </c>
      <c r="T1091" s="218">
        <v>65763.946101775146</v>
      </c>
      <c r="U1091" s="218">
        <v>67752.430867415882</v>
      </c>
      <c r="V1091" s="218">
        <v>70629.979058615834</v>
      </c>
      <c r="W1091" s="218">
        <v>73573.605174308497</v>
      </c>
      <c r="X1091" s="218">
        <v>76747.707342882262</v>
      </c>
      <c r="Y1091" s="219" t="s">
        <v>2624</v>
      </c>
      <c r="Z1091" s="219" t="s">
        <v>2624</v>
      </c>
      <c r="AA1091" s="219" t="s">
        <v>2624</v>
      </c>
      <c r="AB1091" s="219" t="s">
        <v>2624</v>
      </c>
      <c r="AC1091" s="219" t="s">
        <v>2624</v>
      </c>
      <c r="AD1091" s="219" t="s">
        <v>2624</v>
      </c>
      <c r="AE1091" s="219" t="s">
        <v>2624</v>
      </c>
      <c r="AF1091" s="219" t="s">
        <v>2624</v>
      </c>
      <c r="AG1091" s="219" t="s">
        <v>2624</v>
      </c>
      <c r="AH1091" s="219" t="s">
        <v>2624</v>
      </c>
      <c r="AI1091" s="219" t="s">
        <v>2624</v>
      </c>
      <c r="AJ1091" s="219" t="s">
        <v>2624</v>
      </c>
      <c r="AK1091" s="219" t="s">
        <v>2624</v>
      </c>
      <c r="AL1091" s="219" t="s">
        <v>2624</v>
      </c>
      <c r="AM1091" s="219" t="s">
        <v>2624</v>
      </c>
      <c r="AN1091" s="219" t="s">
        <v>2624</v>
      </c>
      <c r="AO1091" s="219" t="s">
        <v>2624</v>
      </c>
      <c r="AP1091" s="219" t="s">
        <v>2624</v>
      </c>
      <c r="AQ1091" s="219" t="s">
        <v>2624</v>
      </c>
      <c r="AR1091" s="219" t="s">
        <v>2624</v>
      </c>
      <c r="AS1091" s="219" t="s">
        <v>2624</v>
      </c>
      <c r="AT1091" s="219" t="s">
        <v>2624</v>
      </c>
      <c r="AU1091" s="219" t="s">
        <v>2624</v>
      </c>
    </row>
    <row r="1092" spans="2:47" ht="52.5" hidden="1">
      <c r="B1092" s="220" t="s">
        <v>5988</v>
      </c>
      <c r="C1092" s="221" t="s">
        <v>5989</v>
      </c>
      <c r="D1092" s="221" t="s">
        <v>2619</v>
      </c>
      <c r="E1092" s="221" t="s">
        <v>2619</v>
      </c>
      <c r="F1092" s="221" t="s">
        <v>3166</v>
      </c>
      <c r="G1092" s="221" t="s">
        <v>5990</v>
      </c>
      <c r="H1092" s="221" t="s">
        <v>2619</v>
      </c>
      <c r="I1092" s="221" t="s">
        <v>2623</v>
      </c>
      <c r="J1092" s="222">
        <v>6.4</v>
      </c>
      <c r="K1092" s="222">
        <v>5.8</v>
      </c>
      <c r="L1092" s="222">
        <v>-1.7</v>
      </c>
      <c r="M1092" s="222">
        <v>5.3</v>
      </c>
      <c r="N1092" s="222">
        <v>11.2</v>
      </c>
      <c r="O1092" s="222">
        <v>3.9</v>
      </c>
      <c r="P1092" s="222">
        <v>-7.5</v>
      </c>
      <c r="Q1092" s="222">
        <v>0.9</v>
      </c>
      <c r="R1092" s="222">
        <v>16.899999999999999</v>
      </c>
      <c r="S1092" s="222">
        <v>-8.3000000000000007</v>
      </c>
      <c r="T1092" s="218">
        <v>10</v>
      </c>
      <c r="U1092" s="218">
        <v>10.199999999999999</v>
      </c>
      <c r="V1092" s="218">
        <v>4.9000000000000004</v>
      </c>
      <c r="W1092" s="218">
        <v>1</v>
      </c>
      <c r="X1092" s="218">
        <v>-0.3</v>
      </c>
      <c r="Y1092" s="223" t="s">
        <v>2624</v>
      </c>
      <c r="Z1092" s="223" t="s">
        <v>2624</v>
      </c>
      <c r="AA1092" s="223" t="s">
        <v>2624</v>
      </c>
      <c r="AB1092" s="223" t="s">
        <v>2624</v>
      </c>
      <c r="AC1092" s="223" t="s">
        <v>2624</v>
      </c>
      <c r="AD1092" s="223" t="s">
        <v>2624</v>
      </c>
      <c r="AE1092" s="223" t="s">
        <v>2624</v>
      </c>
      <c r="AF1092" s="223" t="s">
        <v>2624</v>
      </c>
      <c r="AG1092" s="223" t="s">
        <v>2624</v>
      </c>
      <c r="AH1092" s="223" t="s">
        <v>2624</v>
      </c>
      <c r="AI1092" s="223" t="s">
        <v>2624</v>
      </c>
      <c r="AJ1092" s="223" t="s">
        <v>2624</v>
      </c>
      <c r="AK1092" s="223" t="s">
        <v>2624</v>
      </c>
      <c r="AL1092" s="223" t="s">
        <v>2624</v>
      </c>
      <c r="AM1092" s="223" t="s">
        <v>2624</v>
      </c>
      <c r="AN1092" s="223" t="s">
        <v>2624</v>
      </c>
      <c r="AO1092" s="223" t="s">
        <v>2624</v>
      </c>
      <c r="AP1092" s="223" t="s">
        <v>2624</v>
      </c>
      <c r="AQ1092" s="223" t="s">
        <v>2624</v>
      </c>
      <c r="AR1092" s="223" t="s">
        <v>2624</v>
      </c>
      <c r="AS1092" s="223" t="s">
        <v>2624</v>
      </c>
      <c r="AT1092" s="223" t="s">
        <v>2624</v>
      </c>
      <c r="AU1092" s="223" t="s">
        <v>2624</v>
      </c>
    </row>
    <row r="1093" spans="2:47" ht="52.5" hidden="1">
      <c r="B1093" s="215" t="s">
        <v>5991</v>
      </c>
      <c r="C1093" s="216" t="s">
        <v>5992</v>
      </c>
      <c r="D1093" s="216" t="s">
        <v>2783</v>
      </c>
      <c r="E1093" s="216" t="s">
        <v>2784</v>
      </c>
      <c r="F1093" s="216" t="s">
        <v>3166</v>
      </c>
      <c r="G1093" s="216" t="s">
        <v>5993</v>
      </c>
      <c r="H1093" s="216" t="s">
        <v>2619</v>
      </c>
      <c r="I1093" s="216" t="s">
        <v>2623</v>
      </c>
      <c r="J1093" s="217">
        <v>30723</v>
      </c>
      <c r="K1093" s="217">
        <v>32518</v>
      </c>
      <c r="L1093" s="217">
        <v>31965</v>
      </c>
      <c r="M1093" s="217">
        <v>33667</v>
      </c>
      <c r="N1093" s="217">
        <v>37446</v>
      </c>
      <c r="O1093" s="217">
        <v>38915</v>
      </c>
      <c r="P1093" s="217">
        <v>36000</v>
      </c>
      <c r="Q1093" s="217">
        <v>36322</v>
      </c>
      <c r="R1093" s="217">
        <v>42470</v>
      </c>
      <c r="S1093" s="217">
        <v>38954</v>
      </c>
      <c r="T1093" s="218">
        <v>42863</v>
      </c>
      <c r="U1093" s="218">
        <v>47245</v>
      </c>
      <c r="V1093" s="218">
        <v>49537</v>
      </c>
      <c r="W1093" s="218">
        <v>50042</v>
      </c>
      <c r="X1093" s="218">
        <v>49890</v>
      </c>
      <c r="Y1093" s="219" t="s">
        <v>2624</v>
      </c>
      <c r="Z1093" s="219" t="s">
        <v>2624</v>
      </c>
      <c r="AA1093" s="219" t="s">
        <v>2624</v>
      </c>
      <c r="AB1093" s="219" t="s">
        <v>2624</v>
      </c>
      <c r="AC1093" s="219" t="s">
        <v>2624</v>
      </c>
      <c r="AD1093" s="219" t="s">
        <v>2624</v>
      </c>
      <c r="AE1093" s="219" t="s">
        <v>2624</v>
      </c>
      <c r="AF1093" s="219" t="s">
        <v>2624</v>
      </c>
      <c r="AG1093" s="219" t="s">
        <v>2624</v>
      </c>
      <c r="AH1093" s="219" t="s">
        <v>2624</v>
      </c>
      <c r="AI1093" s="219" t="s">
        <v>2624</v>
      </c>
      <c r="AJ1093" s="219" t="s">
        <v>2624</v>
      </c>
      <c r="AK1093" s="219" t="s">
        <v>2624</v>
      </c>
      <c r="AL1093" s="219" t="s">
        <v>2624</v>
      </c>
      <c r="AM1093" s="219" t="s">
        <v>2624</v>
      </c>
      <c r="AN1093" s="219" t="s">
        <v>2624</v>
      </c>
      <c r="AO1093" s="219" t="s">
        <v>2624</v>
      </c>
      <c r="AP1093" s="219" t="s">
        <v>2624</v>
      </c>
      <c r="AQ1093" s="219" t="s">
        <v>2624</v>
      </c>
      <c r="AR1093" s="219" t="s">
        <v>2624</v>
      </c>
      <c r="AS1093" s="219" t="s">
        <v>2624</v>
      </c>
      <c r="AT1093" s="219" t="s">
        <v>2624</v>
      </c>
      <c r="AU1093" s="219" t="s">
        <v>2624</v>
      </c>
    </row>
    <row r="1094" spans="2:47" ht="52.5" hidden="1">
      <c r="B1094" s="220" t="s">
        <v>5994</v>
      </c>
      <c r="C1094" s="221" t="s">
        <v>5995</v>
      </c>
      <c r="D1094" s="221" t="s">
        <v>2834</v>
      </c>
      <c r="E1094" s="221" t="s">
        <v>2809</v>
      </c>
      <c r="F1094" s="221" t="s">
        <v>3166</v>
      </c>
      <c r="G1094" s="221" t="s">
        <v>5996</v>
      </c>
      <c r="H1094" s="221" t="s">
        <v>2619</v>
      </c>
      <c r="I1094" s="221" t="s">
        <v>2623</v>
      </c>
      <c r="J1094" s="222">
        <v>28060</v>
      </c>
      <c r="K1094" s="222">
        <v>30890</v>
      </c>
      <c r="L1094" s="222">
        <v>28260</v>
      </c>
      <c r="M1094" s="222">
        <v>29000</v>
      </c>
      <c r="N1094" s="222">
        <v>33110</v>
      </c>
      <c r="O1094" s="222">
        <v>35370</v>
      </c>
      <c r="P1094" s="222">
        <v>30890</v>
      </c>
      <c r="Q1094" s="222">
        <v>30770</v>
      </c>
      <c r="R1094" s="222">
        <v>37130</v>
      </c>
      <c r="S1094" s="222">
        <v>30010</v>
      </c>
      <c r="T1094" s="218">
        <v>33550</v>
      </c>
      <c r="U1094" s="218">
        <v>39570</v>
      </c>
      <c r="V1094" s="218">
        <v>43610</v>
      </c>
      <c r="W1094" s="218">
        <v>44680</v>
      </c>
      <c r="X1094" s="218">
        <v>43860</v>
      </c>
      <c r="Y1094" s="223" t="s">
        <v>2624</v>
      </c>
      <c r="Z1094" s="223" t="s">
        <v>2624</v>
      </c>
      <c r="AA1094" s="223" t="s">
        <v>2624</v>
      </c>
      <c r="AB1094" s="223" t="s">
        <v>2624</v>
      </c>
      <c r="AC1094" s="223" t="s">
        <v>2624</v>
      </c>
      <c r="AD1094" s="223" t="s">
        <v>2624</v>
      </c>
      <c r="AE1094" s="223" t="s">
        <v>2624</v>
      </c>
      <c r="AF1094" s="223" t="s">
        <v>2624</v>
      </c>
      <c r="AG1094" s="223" t="s">
        <v>2624</v>
      </c>
      <c r="AH1094" s="223" t="s">
        <v>2624</v>
      </c>
      <c r="AI1094" s="223" t="s">
        <v>2624</v>
      </c>
      <c r="AJ1094" s="223" t="s">
        <v>2624</v>
      </c>
      <c r="AK1094" s="223" t="s">
        <v>2624</v>
      </c>
      <c r="AL1094" s="223" t="s">
        <v>2624</v>
      </c>
      <c r="AM1094" s="223" t="s">
        <v>2624</v>
      </c>
      <c r="AN1094" s="223" t="s">
        <v>2624</v>
      </c>
      <c r="AO1094" s="223" t="s">
        <v>2624</v>
      </c>
      <c r="AP1094" s="223" t="s">
        <v>2624</v>
      </c>
      <c r="AQ1094" s="223" t="s">
        <v>2624</v>
      </c>
      <c r="AR1094" s="223" t="s">
        <v>2624</v>
      </c>
      <c r="AS1094" s="223" t="s">
        <v>2624</v>
      </c>
      <c r="AT1094" s="223" t="s">
        <v>2624</v>
      </c>
      <c r="AU1094" s="223" t="s">
        <v>2624</v>
      </c>
    </row>
    <row r="1095" spans="2:47" ht="21" hidden="1">
      <c r="B1095" s="215" t="s">
        <v>5997</v>
      </c>
      <c r="C1095" s="216" t="s">
        <v>5998</v>
      </c>
      <c r="D1095" s="216" t="s">
        <v>2619</v>
      </c>
      <c r="E1095" s="216" t="s">
        <v>2619</v>
      </c>
      <c r="F1095" s="216" t="s">
        <v>2993</v>
      </c>
      <c r="G1095" s="216" t="s">
        <v>5999</v>
      </c>
      <c r="H1095" s="216" t="s">
        <v>2619</v>
      </c>
      <c r="I1095" s="216" t="s">
        <v>2623</v>
      </c>
      <c r="J1095" s="219">
        <v>69.204999999999998</v>
      </c>
      <c r="K1095" s="219">
        <v>53.545999999999999</v>
      </c>
      <c r="L1095" s="219" t="s">
        <v>2624</v>
      </c>
      <c r="M1095" s="219" t="s">
        <v>2624</v>
      </c>
      <c r="N1095" s="219" t="s">
        <v>2624</v>
      </c>
      <c r="O1095" s="219" t="s">
        <v>2624</v>
      </c>
      <c r="P1095" s="219" t="s">
        <v>2624</v>
      </c>
      <c r="Q1095" s="219" t="s">
        <v>2624</v>
      </c>
      <c r="R1095" s="219" t="s">
        <v>2624</v>
      </c>
      <c r="S1095" s="219" t="s">
        <v>2624</v>
      </c>
      <c r="T1095" s="219" t="s">
        <v>2624</v>
      </c>
      <c r="U1095" s="219" t="s">
        <v>2624</v>
      </c>
      <c r="V1095" s="219" t="s">
        <v>2624</v>
      </c>
      <c r="W1095" s="219" t="s">
        <v>2624</v>
      </c>
      <c r="X1095" s="219" t="s">
        <v>2624</v>
      </c>
      <c r="Y1095" s="219" t="s">
        <v>2624</v>
      </c>
      <c r="Z1095" s="219" t="s">
        <v>2624</v>
      </c>
      <c r="AA1095" s="219" t="s">
        <v>2624</v>
      </c>
      <c r="AB1095" s="219" t="s">
        <v>2624</v>
      </c>
      <c r="AC1095" s="219" t="s">
        <v>2624</v>
      </c>
      <c r="AD1095" s="219" t="s">
        <v>2624</v>
      </c>
      <c r="AE1095" s="219" t="s">
        <v>2624</v>
      </c>
      <c r="AF1095" s="219" t="s">
        <v>2624</v>
      </c>
      <c r="AG1095" s="219" t="s">
        <v>2624</v>
      </c>
      <c r="AH1095" s="219" t="s">
        <v>2624</v>
      </c>
      <c r="AI1095" s="219" t="s">
        <v>2624</v>
      </c>
      <c r="AJ1095" s="219" t="s">
        <v>2624</v>
      </c>
      <c r="AK1095" s="219" t="s">
        <v>2624</v>
      </c>
      <c r="AL1095" s="219" t="s">
        <v>2624</v>
      </c>
      <c r="AM1095" s="219" t="s">
        <v>2624</v>
      </c>
      <c r="AN1095" s="219" t="s">
        <v>2624</v>
      </c>
      <c r="AO1095" s="219" t="s">
        <v>2624</v>
      </c>
      <c r="AP1095" s="219" t="s">
        <v>2624</v>
      </c>
      <c r="AQ1095" s="219" t="s">
        <v>2624</v>
      </c>
      <c r="AR1095" s="219" t="s">
        <v>2624</v>
      </c>
      <c r="AS1095" s="219" t="s">
        <v>2624</v>
      </c>
      <c r="AT1095" s="219" t="s">
        <v>2624</v>
      </c>
      <c r="AU1095" s="219" t="s">
        <v>2624</v>
      </c>
    </row>
    <row r="1096" spans="2:47" ht="21" hidden="1">
      <c r="B1096" s="220" t="s">
        <v>6000</v>
      </c>
      <c r="C1096" s="221" t="s">
        <v>6001</v>
      </c>
      <c r="D1096" s="221" t="s">
        <v>2619</v>
      </c>
      <c r="E1096" s="221" t="s">
        <v>2619</v>
      </c>
      <c r="F1096" s="221" t="s">
        <v>2993</v>
      </c>
      <c r="G1096" s="221" t="s">
        <v>6002</v>
      </c>
      <c r="H1096" s="221" t="s">
        <v>2619</v>
      </c>
      <c r="I1096" s="221" t="s">
        <v>2623</v>
      </c>
      <c r="J1096" s="223">
        <v>58702.012000000002</v>
      </c>
      <c r="K1096" s="223">
        <v>45998.58</v>
      </c>
      <c r="L1096" s="223" t="s">
        <v>2624</v>
      </c>
      <c r="M1096" s="223" t="s">
        <v>2624</v>
      </c>
      <c r="N1096" s="223" t="s">
        <v>2624</v>
      </c>
      <c r="O1096" s="223" t="s">
        <v>2624</v>
      </c>
      <c r="P1096" s="223" t="s">
        <v>2624</v>
      </c>
      <c r="Q1096" s="223" t="s">
        <v>2624</v>
      </c>
      <c r="R1096" s="223" t="s">
        <v>2624</v>
      </c>
      <c r="S1096" s="223" t="s">
        <v>2624</v>
      </c>
      <c r="T1096" s="223" t="s">
        <v>2624</v>
      </c>
      <c r="U1096" s="223" t="s">
        <v>2624</v>
      </c>
      <c r="V1096" s="223" t="s">
        <v>2624</v>
      </c>
      <c r="W1096" s="223" t="s">
        <v>2624</v>
      </c>
      <c r="X1096" s="223" t="s">
        <v>2624</v>
      </c>
      <c r="Y1096" s="223" t="s">
        <v>2624</v>
      </c>
      <c r="Z1096" s="223" t="s">
        <v>2624</v>
      </c>
      <c r="AA1096" s="223" t="s">
        <v>2624</v>
      </c>
      <c r="AB1096" s="223" t="s">
        <v>2624</v>
      </c>
      <c r="AC1096" s="223" t="s">
        <v>2624</v>
      </c>
      <c r="AD1096" s="223" t="s">
        <v>2624</v>
      </c>
      <c r="AE1096" s="223" t="s">
        <v>2624</v>
      </c>
      <c r="AF1096" s="223" t="s">
        <v>2624</v>
      </c>
      <c r="AG1096" s="223" t="s">
        <v>2624</v>
      </c>
      <c r="AH1096" s="223" t="s">
        <v>2624</v>
      </c>
      <c r="AI1096" s="223" t="s">
        <v>2624</v>
      </c>
      <c r="AJ1096" s="223" t="s">
        <v>2624</v>
      </c>
      <c r="AK1096" s="223" t="s">
        <v>2624</v>
      </c>
      <c r="AL1096" s="223" t="s">
        <v>2624</v>
      </c>
      <c r="AM1096" s="223" t="s">
        <v>2624</v>
      </c>
      <c r="AN1096" s="223" t="s">
        <v>2624</v>
      </c>
      <c r="AO1096" s="223" t="s">
        <v>2624</v>
      </c>
      <c r="AP1096" s="223" t="s">
        <v>2624</v>
      </c>
      <c r="AQ1096" s="223" t="s">
        <v>2624</v>
      </c>
      <c r="AR1096" s="223" t="s">
        <v>2624</v>
      </c>
      <c r="AS1096" s="223" t="s">
        <v>2624</v>
      </c>
      <c r="AT1096" s="223" t="s">
        <v>2624</v>
      </c>
      <c r="AU1096" s="223" t="s">
        <v>2624</v>
      </c>
    </row>
    <row r="1097" spans="2:47" ht="21" hidden="1">
      <c r="B1097" s="215" t="s">
        <v>6003</v>
      </c>
      <c r="C1097" s="216" t="s">
        <v>6004</v>
      </c>
      <c r="D1097" s="216" t="s">
        <v>2619</v>
      </c>
      <c r="E1097" s="216" t="s">
        <v>2619</v>
      </c>
      <c r="F1097" s="216" t="s">
        <v>2997</v>
      </c>
      <c r="G1097" s="216" t="s">
        <v>6005</v>
      </c>
      <c r="H1097" s="216" t="s">
        <v>2619</v>
      </c>
      <c r="I1097" s="216" t="s">
        <v>2623</v>
      </c>
      <c r="J1097" s="219">
        <v>53.61</v>
      </c>
      <c r="K1097" s="219">
        <v>43.69</v>
      </c>
      <c r="L1097" s="219" t="s">
        <v>2624</v>
      </c>
      <c r="M1097" s="219" t="s">
        <v>2624</v>
      </c>
      <c r="N1097" s="219" t="s">
        <v>2624</v>
      </c>
      <c r="O1097" s="219" t="s">
        <v>2624</v>
      </c>
      <c r="P1097" s="219" t="s">
        <v>2624</v>
      </c>
      <c r="Q1097" s="219" t="s">
        <v>2624</v>
      </c>
      <c r="R1097" s="219" t="s">
        <v>2624</v>
      </c>
      <c r="S1097" s="219" t="s">
        <v>2624</v>
      </c>
      <c r="T1097" s="219" t="s">
        <v>2624</v>
      </c>
      <c r="U1097" s="219" t="s">
        <v>2624</v>
      </c>
      <c r="V1097" s="219" t="s">
        <v>2624</v>
      </c>
      <c r="W1097" s="219" t="s">
        <v>2624</v>
      </c>
      <c r="X1097" s="219" t="s">
        <v>2624</v>
      </c>
      <c r="Y1097" s="219" t="s">
        <v>2624</v>
      </c>
      <c r="Z1097" s="219" t="s">
        <v>2624</v>
      </c>
      <c r="AA1097" s="219" t="s">
        <v>2624</v>
      </c>
      <c r="AB1097" s="219" t="s">
        <v>2624</v>
      </c>
      <c r="AC1097" s="219" t="s">
        <v>2624</v>
      </c>
      <c r="AD1097" s="219" t="s">
        <v>2624</v>
      </c>
      <c r="AE1097" s="219" t="s">
        <v>2624</v>
      </c>
      <c r="AF1097" s="219" t="s">
        <v>2624</v>
      </c>
      <c r="AG1097" s="219" t="s">
        <v>2624</v>
      </c>
      <c r="AH1097" s="219" t="s">
        <v>2624</v>
      </c>
      <c r="AI1097" s="219" t="s">
        <v>2624</v>
      </c>
      <c r="AJ1097" s="219" t="s">
        <v>2624</v>
      </c>
      <c r="AK1097" s="219" t="s">
        <v>2624</v>
      </c>
      <c r="AL1097" s="219" t="s">
        <v>2624</v>
      </c>
      <c r="AM1097" s="219" t="s">
        <v>2624</v>
      </c>
      <c r="AN1097" s="219" t="s">
        <v>2624</v>
      </c>
      <c r="AO1097" s="219" t="s">
        <v>2624</v>
      </c>
      <c r="AP1097" s="219" t="s">
        <v>2624</v>
      </c>
      <c r="AQ1097" s="219" t="s">
        <v>2624</v>
      </c>
      <c r="AR1097" s="219" t="s">
        <v>2624</v>
      </c>
      <c r="AS1097" s="219" t="s">
        <v>2624</v>
      </c>
      <c r="AT1097" s="219" t="s">
        <v>2624</v>
      </c>
      <c r="AU1097" s="219" t="s">
        <v>2624</v>
      </c>
    </row>
    <row r="1098" spans="2:47" ht="21" hidden="1">
      <c r="B1098" s="220" t="s">
        <v>6006</v>
      </c>
      <c r="C1098" s="221" t="s">
        <v>6007</v>
      </c>
      <c r="D1098" s="221" t="s">
        <v>2619</v>
      </c>
      <c r="E1098" s="221" t="s">
        <v>2619</v>
      </c>
      <c r="F1098" s="221" t="s">
        <v>2993</v>
      </c>
      <c r="G1098" s="221" t="s">
        <v>6008</v>
      </c>
      <c r="H1098" s="221" t="s">
        <v>2619</v>
      </c>
      <c r="I1098" s="221" t="s">
        <v>2623</v>
      </c>
      <c r="J1098" s="223">
        <v>46963.64</v>
      </c>
      <c r="K1098" s="223">
        <v>36337.548000000003</v>
      </c>
      <c r="L1098" s="223" t="s">
        <v>2624</v>
      </c>
      <c r="M1098" s="223" t="s">
        <v>2624</v>
      </c>
      <c r="N1098" s="223" t="s">
        <v>2624</v>
      </c>
      <c r="O1098" s="223" t="s">
        <v>2624</v>
      </c>
      <c r="P1098" s="223" t="s">
        <v>2624</v>
      </c>
      <c r="Q1098" s="223" t="s">
        <v>2624</v>
      </c>
      <c r="R1098" s="223" t="s">
        <v>2624</v>
      </c>
      <c r="S1098" s="223" t="s">
        <v>2624</v>
      </c>
      <c r="T1098" s="223" t="s">
        <v>2624</v>
      </c>
      <c r="U1098" s="223" t="s">
        <v>2624</v>
      </c>
      <c r="V1098" s="223" t="s">
        <v>2624</v>
      </c>
      <c r="W1098" s="223" t="s">
        <v>2624</v>
      </c>
      <c r="X1098" s="223" t="s">
        <v>2624</v>
      </c>
      <c r="Y1098" s="223" t="s">
        <v>2624</v>
      </c>
      <c r="Z1098" s="223" t="s">
        <v>2624</v>
      </c>
      <c r="AA1098" s="223" t="s">
        <v>2624</v>
      </c>
      <c r="AB1098" s="223" t="s">
        <v>2624</v>
      </c>
      <c r="AC1098" s="223" t="s">
        <v>2624</v>
      </c>
      <c r="AD1098" s="223" t="s">
        <v>2624</v>
      </c>
      <c r="AE1098" s="223" t="s">
        <v>2624</v>
      </c>
      <c r="AF1098" s="223" t="s">
        <v>2624</v>
      </c>
      <c r="AG1098" s="223" t="s">
        <v>2624</v>
      </c>
      <c r="AH1098" s="223" t="s">
        <v>2624</v>
      </c>
      <c r="AI1098" s="223" t="s">
        <v>2624</v>
      </c>
      <c r="AJ1098" s="223" t="s">
        <v>2624</v>
      </c>
      <c r="AK1098" s="223" t="s">
        <v>2624</v>
      </c>
      <c r="AL1098" s="223" t="s">
        <v>2624</v>
      </c>
      <c r="AM1098" s="223" t="s">
        <v>2624</v>
      </c>
      <c r="AN1098" s="223" t="s">
        <v>2624</v>
      </c>
      <c r="AO1098" s="223" t="s">
        <v>2624</v>
      </c>
      <c r="AP1098" s="223" t="s">
        <v>2624</v>
      </c>
      <c r="AQ1098" s="223" t="s">
        <v>2624</v>
      </c>
      <c r="AR1098" s="223" t="s">
        <v>2624</v>
      </c>
      <c r="AS1098" s="223" t="s">
        <v>2624</v>
      </c>
      <c r="AT1098" s="223" t="s">
        <v>2624</v>
      </c>
      <c r="AU1098" s="223" t="s">
        <v>2624</v>
      </c>
    </row>
    <row r="1099" spans="2:47" ht="21" hidden="1">
      <c r="B1099" s="215" t="s">
        <v>6009</v>
      </c>
      <c r="C1099" s="216" t="s">
        <v>6010</v>
      </c>
      <c r="D1099" s="216" t="s">
        <v>2619</v>
      </c>
      <c r="E1099" s="216" t="s">
        <v>2809</v>
      </c>
      <c r="F1099" s="216" t="s">
        <v>3348</v>
      </c>
      <c r="G1099" s="216" t="s">
        <v>6011</v>
      </c>
      <c r="H1099" s="216" t="s">
        <v>2619</v>
      </c>
      <c r="I1099" s="216" t="s">
        <v>2623</v>
      </c>
      <c r="J1099" s="219">
        <v>0.80932999999999999</v>
      </c>
      <c r="K1099" s="219">
        <v>0.93701999999999996</v>
      </c>
      <c r="L1099" s="219">
        <v>0.97526000000000002</v>
      </c>
      <c r="M1099" s="219">
        <v>1.0076000000000001</v>
      </c>
      <c r="N1099" s="219">
        <v>1.022</v>
      </c>
      <c r="O1099" s="219">
        <v>1.0692999999999999</v>
      </c>
      <c r="P1099" s="219">
        <v>1.0664</v>
      </c>
      <c r="Q1099" s="219">
        <v>1.1042000000000001</v>
      </c>
      <c r="R1099" s="217">
        <v>1.04</v>
      </c>
      <c r="S1099" s="217">
        <v>0.82809999999999995</v>
      </c>
      <c r="T1099" s="218">
        <v>0.91569999999999996</v>
      </c>
      <c r="U1099" s="218">
        <v>0.99460000000000004</v>
      </c>
      <c r="V1099" s="218">
        <v>0.94879999999999998</v>
      </c>
      <c r="W1099" s="218">
        <v>0.91569999999999996</v>
      </c>
      <c r="X1099" s="218">
        <v>0.90969999999999995</v>
      </c>
      <c r="Y1099" s="219" t="s">
        <v>2624</v>
      </c>
      <c r="Z1099" s="219" t="s">
        <v>2624</v>
      </c>
      <c r="AA1099" s="219" t="s">
        <v>2624</v>
      </c>
      <c r="AB1099" s="219" t="s">
        <v>2624</v>
      </c>
      <c r="AC1099" s="219" t="s">
        <v>2624</v>
      </c>
      <c r="AD1099" s="219" t="s">
        <v>2624</v>
      </c>
      <c r="AE1099" s="219" t="s">
        <v>2624</v>
      </c>
      <c r="AF1099" s="219" t="s">
        <v>2624</v>
      </c>
      <c r="AG1099" s="219" t="s">
        <v>2624</v>
      </c>
      <c r="AH1099" s="219" t="s">
        <v>2624</v>
      </c>
      <c r="AI1099" s="219" t="s">
        <v>2624</v>
      </c>
      <c r="AJ1099" s="219" t="s">
        <v>2624</v>
      </c>
      <c r="AK1099" s="219" t="s">
        <v>2624</v>
      </c>
      <c r="AL1099" s="219" t="s">
        <v>2624</v>
      </c>
      <c r="AM1099" s="219" t="s">
        <v>2624</v>
      </c>
      <c r="AN1099" s="219" t="s">
        <v>2624</v>
      </c>
      <c r="AO1099" s="219" t="s">
        <v>2624</v>
      </c>
      <c r="AP1099" s="219" t="s">
        <v>2624</v>
      </c>
      <c r="AQ1099" s="219" t="s">
        <v>2624</v>
      </c>
      <c r="AR1099" s="219" t="s">
        <v>2624</v>
      </c>
      <c r="AS1099" s="219" t="s">
        <v>2624</v>
      </c>
      <c r="AT1099" s="219" t="s">
        <v>2624</v>
      </c>
      <c r="AU1099" s="219" t="s">
        <v>2624</v>
      </c>
    </row>
    <row r="1100" spans="2:47" ht="21" hidden="1">
      <c r="B1100" s="220" t="s">
        <v>6012</v>
      </c>
      <c r="C1100" s="221" t="s">
        <v>6013</v>
      </c>
      <c r="D1100" s="221" t="s">
        <v>2619</v>
      </c>
      <c r="E1100" s="221" t="s">
        <v>2619</v>
      </c>
      <c r="F1100" s="221" t="s">
        <v>3348</v>
      </c>
      <c r="G1100" s="221" t="s">
        <v>6014</v>
      </c>
      <c r="H1100" s="221" t="s">
        <v>2619</v>
      </c>
      <c r="I1100" s="221" t="s">
        <v>2623</v>
      </c>
      <c r="J1100" s="223">
        <v>3.1</v>
      </c>
      <c r="K1100" s="223">
        <v>3.492</v>
      </c>
      <c r="L1100" s="223">
        <v>3.5920000000000001</v>
      </c>
      <c r="M1100" s="223">
        <v>3.6749999999999998</v>
      </c>
      <c r="N1100" s="223">
        <v>3.6829999999999998</v>
      </c>
      <c r="O1100" s="223">
        <v>3.8330000000000002</v>
      </c>
      <c r="P1100" s="223">
        <v>3.7829999999999999</v>
      </c>
      <c r="Q1100" s="223">
        <v>3.9420000000000002</v>
      </c>
      <c r="R1100" s="223">
        <v>3.6749999999999998</v>
      </c>
      <c r="S1100" s="222">
        <v>2.8</v>
      </c>
      <c r="T1100" s="218">
        <v>2.9</v>
      </c>
      <c r="U1100" s="218">
        <v>2.9</v>
      </c>
      <c r="V1100" s="218">
        <v>2.7</v>
      </c>
      <c r="W1100" s="218">
        <v>2.8</v>
      </c>
      <c r="X1100" s="218">
        <v>2.7</v>
      </c>
      <c r="Y1100" s="223" t="s">
        <v>2624</v>
      </c>
      <c r="Z1100" s="223" t="s">
        <v>2624</v>
      </c>
      <c r="AA1100" s="223" t="s">
        <v>2624</v>
      </c>
      <c r="AB1100" s="223" t="s">
        <v>2624</v>
      </c>
      <c r="AC1100" s="223" t="s">
        <v>2624</v>
      </c>
      <c r="AD1100" s="223" t="s">
        <v>2624</v>
      </c>
      <c r="AE1100" s="223" t="s">
        <v>2624</v>
      </c>
      <c r="AF1100" s="223" t="s">
        <v>2624</v>
      </c>
      <c r="AG1100" s="223" t="s">
        <v>2624</v>
      </c>
      <c r="AH1100" s="223" t="s">
        <v>2624</v>
      </c>
      <c r="AI1100" s="223" t="s">
        <v>2624</v>
      </c>
      <c r="AJ1100" s="223" t="s">
        <v>2624</v>
      </c>
      <c r="AK1100" s="223" t="s">
        <v>2624</v>
      </c>
      <c r="AL1100" s="223" t="s">
        <v>2624</v>
      </c>
      <c r="AM1100" s="223" t="s">
        <v>2624</v>
      </c>
      <c r="AN1100" s="223" t="s">
        <v>2624</v>
      </c>
      <c r="AO1100" s="223" t="s">
        <v>2624</v>
      </c>
      <c r="AP1100" s="223" t="s">
        <v>2624</v>
      </c>
      <c r="AQ1100" s="223" t="s">
        <v>2624</v>
      </c>
      <c r="AR1100" s="223" t="s">
        <v>2624</v>
      </c>
      <c r="AS1100" s="223" t="s">
        <v>2624</v>
      </c>
      <c r="AT1100" s="223" t="s">
        <v>2624</v>
      </c>
      <c r="AU1100" s="223" t="s">
        <v>2624</v>
      </c>
    </row>
    <row r="1101" spans="2:47" ht="21" hidden="1">
      <c r="B1101" s="215" t="s">
        <v>6015</v>
      </c>
      <c r="C1101" s="216" t="s">
        <v>6016</v>
      </c>
      <c r="D1101" s="216" t="s">
        <v>2619</v>
      </c>
      <c r="E1101" s="216" t="s">
        <v>2619</v>
      </c>
      <c r="F1101" s="216" t="s">
        <v>2636</v>
      </c>
      <c r="G1101" s="216" t="s">
        <v>6017</v>
      </c>
      <c r="H1101" s="216" t="s">
        <v>2619</v>
      </c>
      <c r="I1101" s="216" t="s">
        <v>2623</v>
      </c>
      <c r="J1101" s="217">
        <v>118.8</v>
      </c>
      <c r="K1101" s="217">
        <v>128.6</v>
      </c>
      <c r="L1101" s="217">
        <v>123</v>
      </c>
      <c r="M1101" s="217">
        <v>124.3</v>
      </c>
      <c r="N1101" s="217">
        <v>129.80000000000001</v>
      </c>
      <c r="O1101" s="217">
        <v>138.19999999999999</v>
      </c>
      <c r="P1101" s="217">
        <v>134.6</v>
      </c>
      <c r="Q1101" s="217">
        <v>135</v>
      </c>
      <c r="R1101" s="217">
        <v>143.80000000000001</v>
      </c>
      <c r="S1101" s="217">
        <v>137.30000000000001</v>
      </c>
      <c r="T1101" s="218">
        <v>146.6</v>
      </c>
      <c r="U1101" s="218">
        <v>154.69999999999999</v>
      </c>
      <c r="V1101" s="218">
        <v>163.1</v>
      </c>
      <c r="W1101" s="218">
        <v>168</v>
      </c>
      <c r="X1101" s="218">
        <v>169.4</v>
      </c>
      <c r="Y1101" s="219" t="s">
        <v>2624</v>
      </c>
      <c r="Z1101" s="219" t="s">
        <v>2624</v>
      </c>
      <c r="AA1101" s="219" t="s">
        <v>2624</v>
      </c>
      <c r="AB1101" s="219" t="s">
        <v>2624</v>
      </c>
      <c r="AC1101" s="219" t="s">
        <v>2624</v>
      </c>
      <c r="AD1101" s="219" t="s">
        <v>2624</v>
      </c>
      <c r="AE1101" s="219" t="s">
        <v>2624</v>
      </c>
      <c r="AF1101" s="219" t="s">
        <v>2624</v>
      </c>
      <c r="AG1101" s="219" t="s">
        <v>2624</v>
      </c>
      <c r="AH1101" s="219" t="s">
        <v>2624</v>
      </c>
      <c r="AI1101" s="219" t="s">
        <v>2624</v>
      </c>
      <c r="AJ1101" s="219" t="s">
        <v>2624</v>
      </c>
      <c r="AK1101" s="219" t="s">
        <v>2624</v>
      </c>
      <c r="AL1101" s="219" t="s">
        <v>2624</v>
      </c>
      <c r="AM1101" s="219" t="s">
        <v>2624</v>
      </c>
      <c r="AN1101" s="219" t="s">
        <v>2624</v>
      </c>
      <c r="AO1101" s="219" t="s">
        <v>2624</v>
      </c>
      <c r="AP1101" s="219" t="s">
        <v>2624</v>
      </c>
      <c r="AQ1101" s="219" t="s">
        <v>2624</v>
      </c>
      <c r="AR1101" s="219" t="s">
        <v>2624</v>
      </c>
      <c r="AS1101" s="219" t="s">
        <v>2624</v>
      </c>
      <c r="AT1101" s="219" t="s">
        <v>2624</v>
      </c>
      <c r="AU1101" s="219" t="s">
        <v>2624</v>
      </c>
    </row>
    <row r="1102" spans="2:47" ht="73.5" hidden="1">
      <c r="B1102" s="220" t="s">
        <v>6018</v>
      </c>
      <c r="C1102" s="221" t="s">
        <v>6019</v>
      </c>
      <c r="D1102" s="221" t="s">
        <v>2619</v>
      </c>
      <c r="E1102" s="221" t="s">
        <v>2816</v>
      </c>
      <c r="F1102" s="221" t="s">
        <v>6020</v>
      </c>
      <c r="G1102" s="221" t="s">
        <v>6021</v>
      </c>
      <c r="H1102" s="221" t="s">
        <v>2619</v>
      </c>
      <c r="I1102" s="221" t="s">
        <v>2623</v>
      </c>
      <c r="J1102" s="223">
        <v>40970</v>
      </c>
      <c r="K1102" s="223">
        <v>41311</v>
      </c>
      <c r="L1102" s="223">
        <v>41627</v>
      </c>
      <c r="M1102" s="223">
        <v>41848</v>
      </c>
      <c r="N1102" s="223">
        <v>41982</v>
      </c>
      <c r="O1102" s="223">
        <v>42096</v>
      </c>
      <c r="P1102" s="223">
        <v>42184</v>
      </c>
      <c r="Q1102" s="223">
        <v>42207</v>
      </c>
      <c r="R1102" s="222">
        <v>42170</v>
      </c>
      <c r="S1102" s="222">
        <v>42140</v>
      </c>
      <c r="T1102" s="218">
        <v>42100</v>
      </c>
      <c r="U1102" s="218">
        <v>42050</v>
      </c>
      <c r="V1102" s="218">
        <v>41990</v>
      </c>
      <c r="W1102" s="218">
        <v>41920</v>
      </c>
      <c r="X1102" s="218">
        <v>41840</v>
      </c>
      <c r="Y1102" s="223" t="s">
        <v>2624</v>
      </c>
      <c r="Z1102" s="223" t="s">
        <v>2624</v>
      </c>
      <c r="AA1102" s="223" t="s">
        <v>2624</v>
      </c>
      <c r="AB1102" s="223" t="s">
        <v>2624</v>
      </c>
      <c r="AC1102" s="223" t="s">
        <v>2624</v>
      </c>
      <c r="AD1102" s="223" t="s">
        <v>2624</v>
      </c>
      <c r="AE1102" s="223" t="s">
        <v>2624</v>
      </c>
      <c r="AF1102" s="223" t="s">
        <v>2624</v>
      </c>
      <c r="AG1102" s="223" t="s">
        <v>2624</v>
      </c>
      <c r="AH1102" s="223" t="s">
        <v>2624</v>
      </c>
      <c r="AI1102" s="223" t="s">
        <v>2624</v>
      </c>
      <c r="AJ1102" s="223" t="s">
        <v>2624</v>
      </c>
      <c r="AK1102" s="223" t="s">
        <v>2624</v>
      </c>
      <c r="AL1102" s="223" t="s">
        <v>2624</v>
      </c>
      <c r="AM1102" s="223" t="s">
        <v>2624</v>
      </c>
      <c r="AN1102" s="223" t="s">
        <v>2624</v>
      </c>
      <c r="AO1102" s="223" t="s">
        <v>2624</v>
      </c>
      <c r="AP1102" s="223" t="s">
        <v>2624</v>
      </c>
      <c r="AQ1102" s="223" t="s">
        <v>2624</v>
      </c>
      <c r="AR1102" s="223" t="s">
        <v>2624</v>
      </c>
      <c r="AS1102" s="223" t="s">
        <v>2624</v>
      </c>
      <c r="AT1102" s="223" t="s">
        <v>2624</v>
      </c>
      <c r="AU1102" s="223" t="s">
        <v>2624</v>
      </c>
    </row>
    <row r="1103" spans="2:47" ht="73.5" hidden="1">
      <c r="B1103" s="215" t="s">
        <v>6022</v>
      </c>
      <c r="C1103" s="216" t="s">
        <v>6023</v>
      </c>
      <c r="D1103" s="216" t="s">
        <v>2619</v>
      </c>
      <c r="E1103" s="216" t="s">
        <v>2619</v>
      </c>
      <c r="F1103" s="216" t="s">
        <v>6020</v>
      </c>
      <c r="G1103" s="216" t="s">
        <v>6024</v>
      </c>
      <c r="H1103" s="216" t="s">
        <v>2619</v>
      </c>
      <c r="I1103" s="216" t="s">
        <v>2623</v>
      </c>
      <c r="J1103" s="219">
        <v>81.78</v>
      </c>
      <c r="K1103" s="219">
        <v>81.709999999999994</v>
      </c>
      <c r="L1103" s="219">
        <v>81.63</v>
      </c>
      <c r="M1103" s="219">
        <v>81.56</v>
      </c>
      <c r="N1103" s="219">
        <v>81.5</v>
      </c>
      <c r="O1103" s="219">
        <v>81.459999999999994</v>
      </c>
      <c r="P1103" s="219">
        <v>81.430000000000007</v>
      </c>
      <c r="Q1103" s="217">
        <v>81.400000000000006</v>
      </c>
      <c r="R1103" s="217">
        <v>81.400000000000006</v>
      </c>
      <c r="S1103" s="217">
        <v>81.3</v>
      </c>
      <c r="T1103" s="218">
        <v>81.3</v>
      </c>
      <c r="U1103" s="218">
        <v>81.3</v>
      </c>
      <c r="V1103" s="218">
        <v>81.2</v>
      </c>
      <c r="W1103" s="218">
        <v>81.2</v>
      </c>
      <c r="X1103" s="218">
        <v>81.2</v>
      </c>
      <c r="Y1103" s="219" t="s">
        <v>2624</v>
      </c>
      <c r="Z1103" s="219" t="s">
        <v>2624</v>
      </c>
      <c r="AA1103" s="219" t="s">
        <v>2624</v>
      </c>
      <c r="AB1103" s="219" t="s">
        <v>2624</v>
      </c>
      <c r="AC1103" s="219" t="s">
        <v>2624</v>
      </c>
      <c r="AD1103" s="219" t="s">
        <v>2624</v>
      </c>
      <c r="AE1103" s="219" t="s">
        <v>2624</v>
      </c>
      <c r="AF1103" s="219" t="s">
        <v>2624</v>
      </c>
      <c r="AG1103" s="219" t="s">
        <v>2624</v>
      </c>
      <c r="AH1103" s="219" t="s">
        <v>2624</v>
      </c>
      <c r="AI1103" s="219" t="s">
        <v>2624</v>
      </c>
      <c r="AJ1103" s="219" t="s">
        <v>2624</v>
      </c>
      <c r="AK1103" s="219" t="s">
        <v>2624</v>
      </c>
      <c r="AL1103" s="219" t="s">
        <v>2624</v>
      </c>
      <c r="AM1103" s="219" t="s">
        <v>2624</v>
      </c>
      <c r="AN1103" s="219" t="s">
        <v>2624</v>
      </c>
      <c r="AO1103" s="219" t="s">
        <v>2624</v>
      </c>
      <c r="AP1103" s="219" t="s">
        <v>2624</v>
      </c>
      <c r="AQ1103" s="219" t="s">
        <v>2624</v>
      </c>
      <c r="AR1103" s="219" t="s">
        <v>2624</v>
      </c>
      <c r="AS1103" s="219" t="s">
        <v>2624</v>
      </c>
      <c r="AT1103" s="219" t="s">
        <v>2624</v>
      </c>
      <c r="AU1103" s="219" t="s">
        <v>2624</v>
      </c>
    </row>
    <row r="1104" spans="2:47" ht="31.5" hidden="1">
      <c r="B1104" s="220" t="s">
        <v>6025</v>
      </c>
      <c r="C1104" s="221" t="s">
        <v>6026</v>
      </c>
      <c r="D1104" s="221" t="s">
        <v>2619</v>
      </c>
      <c r="E1104" s="221" t="s">
        <v>2619</v>
      </c>
      <c r="F1104" s="221" t="s">
        <v>2776</v>
      </c>
      <c r="G1104" s="221" t="s">
        <v>6027</v>
      </c>
      <c r="H1104" s="221" t="s">
        <v>2619</v>
      </c>
      <c r="I1104" s="221" t="s">
        <v>2623</v>
      </c>
      <c r="J1104" s="223">
        <v>-2.5474125066904052</v>
      </c>
      <c r="K1104" s="223">
        <v>2.5319979853354546</v>
      </c>
      <c r="L1104" s="223">
        <v>3.0848639988941384</v>
      </c>
      <c r="M1104" s="223">
        <v>-1.1920383904368781</v>
      </c>
      <c r="N1104" s="223">
        <v>6.1828386965436133</v>
      </c>
      <c r="O1104" s="223">
        <v>-1.6688805810041729</v>
      </c>
      <c r="P1104" s="223">
        <v>4.2824713457405128</v>
      </c>
      <c r="Q1104" s="223">
        <v>4.0836813005813877</v>
      </c>
      <c r="R1104" s="223">
        <v>3.9521152723454467</v>
      </c>
      <c r="S1104" s="222">
        <v>0.36140098798638221</v>
      </c>
      <c r="T1104" s="218">
        <v>-0.77844905405678455</v>
      </c>
      <c r="U1104" s="218">
        <v>4.3919078403118483</v>
      </c>
      <c r="V1104" s="218">
        <v>1.4173247207775574</v>
      </c>
      <c r="W1104" s="218">
        <v>0.40534213142189301</v>
      </c>
      <c r="X1104" s="218">
        <v>0.68377131986490092</v>
      </c>
      <c r="Y1104" s="223" t="s">
        <v>2624</v>
      </c>
      <c r="Z1104" s="223" t="s">
        <v>2624</v>
      </c>
      <c r="AA1104" s="223" t="s">
        <v>2624</v>
      </c>
      <c r="AB1104" s="223" t="s">
        <v>2624</v>
      </c>
      <c r="AC1104" s="223" t="s">
        <v>2624</v>
      </c>
      <c r="AD1104" s="223" t="s">
        <v>2624</v>
      </c>
      <c r="AE1104" s="223" t="s">
        <v>2624</v>
      </c>
      <c r="AF1104" s="223" t="s">
        <v>2624</v>
      </c>
      <c r="AG1104" s="223" t="s">
        <v>2624</v>
      </c>
      <c r="AH1104" s="223" t="s">
        <v>2624</v>
      </c>
      <c r="AI1104" s="223" t="s">
        <v>2624</v>
      </c>
      <c r="AJ1104" s="223" t="s">
        <v>2624</v>
      </c>
      <c r="AK1104" s="223" t="s">
        <v>2624</v>
      </c>
      <c r="AL1104" s="223" t="s">
        <v>2624</v>
      </c>
      <c r="AM1104" s="223" t="s">
        <v>2624</v>
      </c>
      <c r="AN1104" s="223" t="s">
        <v>2624</v>
      </c>
      <c r="AO1104" s="223" t="s">
        <v>2624</v>
      </c>
      <c r="AP1104" s="223" t="s">
        <v>2624</v>
      </c>
      <c r="AQ1104" s="223" t="s">
        <v>2624</v>
      </c>
      <c r="AR1104" s="223" t="s">
        <v>2624</v>
      </c>
      <c r="AS1104" s="223" t="s">
        <v>2624</v>
      </c>
      <c r="AT1104" s="223" t="s">
        <v>2624</v>
      </c>
      <c r="AU1104" s="223" t="s">
        <v>2624</v>
      </c>
    </row>
    <row r="1105" spans="2:47" ht="42" hidden="1">
      <c r="B1105" s="215" t="s">
        <v>6028</v>
      </c>
      <c r="C1105" s="216" t="s">
        <v>6029</v>
      </c>
      <c r="D1105" s="216" t="s">
        <v>2619</v>
      </c>
      <c r="E1105" s="216" t="s">
        <v>2619</v>
      </c>
      <c r="F1105" s="216" t="s">
        <v>2776</v>
      </c>
      <c r="G1105" s="216" t="s">
        <v>6030</v>
      </c>
      <c r="H1105" s="216" t="s">
        <v>2619</v>
      </c>
      <c r="I1105" s="216" t="s">
        <v>2623</v>
      </c>
      <c r="J1105" s="219">
        <v>2.7512839401652167</v>
      </c>
      <c r="K1105" s="219">
        <v>2.7361987298340535</v>
      </c>
      <c r="L1105" s="219">
        <v>2.7457548708738297</v>
      </c>
      <c r="M1105" s="219">
        <v>2.6386697951840854</v>
      </c>
      <c r="N1105" s="219">
        <v>2.7150922924279413</v>
      </c>
      <c r="O1105" s="219">
        <v>2.5905666492489434</v>
      </c>
      <c r="P1105" s="219">
        <v>2.6386548284794484</v>
      </c>
      <c r="Q1105" s="219">
        <v>2.771330819345498</v>
      </c>
      <c r="R1105" s="219">
        <v>2.7634398943977843</v>
      </c>
      <c r="S1105" s="217">
        <v>2.7022771888901911</v>
      </c>
      <c r="T1105" s="218">
        <v>2.6412615136165671</v>
      </c>
      <c r="U1105" s="218">
        <v>2.6916360179200458</v>
      </c>
      <c r="V1105" s="218">
        <v>2.654665449054912</v>
      </c>
      <c r="W1105" s="218">
        <v>2.5938423918441762</v>
      </c>
      <c r="X1105" s="218">
        <v>2.5372789121395747</v>
      </c>
      <c r="Y1105" s="219" t="s">
        <v>2624</v>
      </c>
      <c r="Z1105" s="219" t="s">
        <v>2624</v>
      </c>
      <c r="AA1105" s="219" t="s">
        <v>2624</v>
      </c>
      <c r="AB1105" s="219" t="s">
        <v>2624</v>
      </c>
      <c r="AC1105" s="219" t="s">
        <v>2624</v>
      </c>
      <c r="AD1105" s="219" t="s">
        <v>2624</v>
      </c>
      <c r="AE1105" s="219" t="s">
        <v>2624</v>
      </c>
      <c r="AF1105" s="219" t="s">
        <v>2624</v>
      </c>
      <c r="AG1105" s="219" t="s">
        <v>2624</v>
      </c>
      <c r="AH1105" s="219" t="s">
        <v>2624</v>
      </c>
      <c r="AI1105" s="219" t="s">
        <v>2624</v>
      </c>
      <c r="AJ1105" s="219" t="s">
        <v>2624</v>
      </c>
      <c r="AK1105" s="219" t="s">
        <v>2624</v>
      </c>
      <c r="AL1105" s="219" t="s">
        <v>2624</v>
      </c>
      <c r="AM1105" s="219" t="s">
        <v>2624</v>
      </c>
      <c r="AN1105" s="219" t="s">
        <v>2624</v>
      </c>
      <c r="AO1105" s="219" t="s">
        <v>2624</v>
      </c>
      <c r="AP1105" s="219" t="s">
        <v>2624</v>
      </c>
      <c r="AQ1105" s="219" t="s">
        <v>2624</v>
      </c>
      <c r="AR1105" s="219" t="s">
        <v>2624</v>
      </c>
      <c r="AS1105" s="219" t="s">
        <v>2624</v>
      </c>
      <c r="AT1105" s="219" t="s">
        <v>2624</v>
      </c>
      <c r="AU1105" s="219" t="s">
        <v>2624</v>
      </c>
    </row>
    <row r="1106" spans="2:47" ht="21" hidden="1">
      <c r="B1106" s="220" t="s">
        <v>6031</v>
      </c>
      <c r="C1106" s="221" t="s">
        <v>6032</v>
      </c>
      <c r="D1106" s="221" t="s">
        <v>2783</v>
      </c>
      <c r="E1106" s="221" t="s">
        <v>2784</v>
      </c>
      <c r="F1106" s="221" t="s">
        <v>2785</v>
      </c>
      <c r="G1106" s="221" t="s">
        <v>6033</v>
      </c>
      <c r="H1106" s="221" t="s">
        <v>2619</v>
      </c>
      <c r="I1106" s="221" t="s">
        <v>2623</v>
      </c>
      <c r="J1106" s="223">
        <v>39510.300000000003</v>
      </c>
      <c r="K1106" s="223">
        <v>40510.699999999997</v>
      </c>
      <c r="L1106" s="223">
        <v>41760.400000000001</v>
      </c>
      <c r="M1106" s="223">
        <v>41262.6</v>
      </c>
      <c r="N1106" s="223">
        <v>43813.8</v>
      </c>
      <c r="O1106" s="223">
        <v>43082.6</v>
      </c>
      <c r="P1106" s="223">
        <v>44927.6</v>
      </c>
      <c r="Q1106" s="223">
        <v>46762.3</v>
      </c>
      <c r="R1106" s="223">
        <v>48610.400000000001</v>
      </c>
      <c r="S1106" s="222">
        <v>48786.078465864135</v>
      </c>
      <c r="T1106" s="218">
        <v>48406.303699535216</v>
      </c>
      <c r="U1106" s="218">
        <v>50532.263946920262</v>
      </c>
      <c r="V1106" s="218">
        <v>51248.470215808527</v>
      </c>
      <c r="W1106" s="218">
        <v>51456.201857302403</v>
      </c>
      <c r="X1106" s="218">
        <v>51808.044607894422</v>
      </c>
      <c r="Y1106" s="223" t="s">
        <v>2624</v>
      </c>
      <c r="Z1106" s="223" t="s">
        <v>2624</v>
      </c>
      <c r="AA1106" s="223" t="s">
        <v>2624</v>
      </c>
      <c r="AB1106" s="223" t="s">
        <v>2624</v>
      </c>
      <c r="AC1106" s="223" t="s">
        <v>2624</v>
      </c>
      <c r="AD1106" s="223" t="s">
        <v>2624</v>
      </c>
      <c r="AE1106" s="223" t="s">
        <v>2624</v>
      </c>
      <c r="AF1106" s="223" t="s">
        <v>2624</v>
      </c>
      <c r="AG1106" s="223" t="s">
        <v>2624</v>
      </c>
      <c r="AH1106" s="223" t="s">
        <v>2624</v>
      </c>
      <c r="AI1106" s="223" t="s">
        <v>2624</v>
      </c>
      <c r="AJ1106" s="223" t="s">
        <v>2624</v>
      </c>
      <c r="AK1106" s="223" t="s">
        <v>2624</v>
      </c>
      <c r="AL1106" s="223" t="s">
        <v>2624</v>
      </c>
      <c r="AM1106" s="223" t="s">
        <v>2624</v>
      </c>
      <c r="AN1106" s="223" t="s">
        <v>2624</v>
      </c>
      <c r="AO1106" s="223" t="s">
        <v>2624</v>
      </c>
      <c r="AP1106" s="223" t="s">
        <v>2624</v>
      </c>
      <c r="AQ1106" s="223" t="s">
        <v>2624</v>
      </c>
      <c r="AR1106" s="223" t="s">
        <v>2624</v>
      </c>
      <c r="AS1106" s="223" t="s">
        <v>2624</v>
      </c>
      <c r="AT1106" s="223" t="s">
        <v>2624</v>
      </c>
      <c r="AU1106" s="223" t="s">
        <v>2624</v>
      </c>
    </row>
    <row r="1107" spans="2:47" ht="63" hidden="1">
      <c r="B1107" s="215" t="s">
        <v>6034</v>
      </c>
      <c r="C1107" s="216" t="s">
        <v>6035</v>
      </c>
      <c r="D1107" s="216" t="s">
        <v>2619</v>
      </c>
      <c r="E1107" s="216" t="s">
        <v>2619</v>
      </c>
      <c r="F1107" s="216" t="s">
        <v>2769</v>
      </c>
      <c r="G1107" s="216" t="s">
        <v>6036</v>
      </c>
      <c r="H1107" s="216" t="s">
        <v>2619</v>
      </c>
      <c r="I1107" s="216" t="s">
        <v>2623</v>
      </c>
      <c r="J1107" s="217">
        <v>4</v>
      </c>
      <c r="K1107" s="217">
        <v>4</v>
      </c>
      <c r="L1107" s="217">
        <v>4</v>
      </c>
      <c r="M1107" s="217">
        <v>4</v>
      </c>
      <c r="N1107" s="217">
        <v>4</v>
      </c>
      <c r="O1107" s="217">
        <v>4</v>
      </c>
      <c r="P1107" s="217">
        <v>4</v>
      </c>
      <c r="Q1107" s="217">
        <v>4</v>
      </c>
      <c r="R1107" s="217">
        <v>4</v>
      </c>
      <c r="S1107" s="217">
        <v>4</v>
      </c>
      <c r="T1107" s="218">
        <v>4</v>
      </c>
      <c r="U1107" s="218">
        <v>4</v>
      </c>
      <c r="V1107" s="218">
        <v>4</v>
      </c>
      <c r="W1107" s="218">
        <v>4</v>
      </c>
      <c r="X1107" s="218">
        <v>4</v>
      </c>
      <c r="Y1107" s="219" t="s">
        <v>2624</v>
      </c>
      <c r="Z1107" s="219" t="s">
        <v>2624</v>
      </c>
      <c r="AA1107" s="219" t="s">
        <v>2624</v>
      </c>
      <c r="AB1107" s="219" t="s">
        <v>2624</v>
      </c>
      <c r="AC1107" s="219" t="s">
        <v>2624</v>
      </c>
      <c r="AD1107" s="219" t="s">
        <v>2624</v>
      </c>
      <c r="AE1107" s="219" t="s">
        <v>2624</v>
      </c>
      <c r="AF1107" s="219" t="s">
        <v>2624</v>
      </c>
      <c r="AG1107" s="219" t="s">
        <v>2624</v>
      </c>
      <c r="AH1107" s="219" t="s">
        <v>2624</v>
      </c>
      <c r="AI1107" s="219" t="s">
        <v>2624</v>
      </c>
      <c r="AJ1107" s="219" t="s">
        <v>2624</v>
      </c>
      <c r="AK1107" s="219" t="s">
        <v>2624</v>
      </c>
      <c r="AL1107" s="219" t="s">
        <v>2624</v>
      </c>
      <c r="AM1107" s="219" t="s">
        <v>2624</v>
      </c>
      <c r="AN1107" s="219" t="s">
        <v>2624</v>
      </c>
      <c r="AO1107" s="219" t="s">
        <v>2624</v>
      </c>
      <c r="AP1107" s="219" t="s">
        <v>2624</v>
      </c>
      <c r="AQ1107" s="219" t="s">
        <v>2624</v>
      </c>
      <c r="AR1107" s="219" t="s">
        <v>2624</v>
      </c>
      <c r="AS1107" s="219" t="s">
        <v>2624</v>
      </c>
      <c r="AT1107" s="219" t="s">
        <v>2624</v>
      </c>
      <c r="AU1107" s="219" t="s">
        <v>2624</v>
      </c>
    </row>
    <row r="1108" spans="2:47" ht="42" hidden="1">
      <c r="B1108" s="220" t="s">
        <v>6037</v>
      </c>
      <c r="C1108" s="221" t="s">
        <v>6038</v>
      </c>
      <c r="D1108" s="221" t="s">
        <v>2619</v>
      </c>
      <c r="E1108" s="221" t="s">
        <v>2619</v>
      </c>
      <c r="F1108" s="221" t="s">
        <v>5748</v>
      </c>
      <c r="G1108" s="221" t="s">
        <v>6039</v>
      </c>
      <c r="H1108" s="221" t="s">
        <v>2619</v>
      </c>
      <c r="I1108" s="221" t="s">
        <v>2623</v>
      </c>
      <c r="J1108" s="222">
        <v>10</v>
      </c>
      <c r="K1108" s="222">
        <v>10</v>
      </c>
      <c r="L1108" s="222">
        <v>10</v>
      </c>
      <c r="M1108" s="222">
        <v>10</v>
      </c>
      <c r="N1108" s="222">
        <v>10</v>
      </c>
      <c r="O1108" s="222">
        <v>10</v>
      </c>
      <c r="P1108" s="222">
        <v>10</v>
      </c>
      <c r="Q1108" s="222">
        <v>10</v>
      </c>
      <c r="R1108" s="222">
        <v>10</v>
      </c>
      <c r="S1108" s="223" t="s">
        <v>2624</v>
      </c>
      <c r="T1108" s="223" t="s">
        <v>2624</v>
      </c>
      <c r="U1108" s="223" t="s">
        <v>2624</v>
      </c>
      <c r="V1108" s="223" t="s">
        <v>2624</v>
      </c>
      <c r="W1108" s="223" t="s">
        <v>2624</v>
      </c>
      <c r="X1108" s="223" t="s">
        <v>2624</v>
      </c>
      <c r="Y1108" s="223" t="s">
        <v>2624</v>
      </c>
      <c r="Z1108" s="223" t="s">
        <v>2624</v>
      </c>
      <c r="AA1108" s="223" t="s">
        <v>2624</v>
      </c>
      <c r="AB1108" s="223" t="s">
        <v>2624</v>
      </c>
      <c r="AC1108" s="223" t="s">
        <v>2624</v>
      </c>
      <c r="AD1108" s="223" t="s">
        <v>2624</v>
      </c>
      <c r="AE1108" s="223" t="s">
        <v>2624</v>
      </c>
      <c r="AF1108" s="223" t="s">
        <v>2624</v>
      </c>
      <c r="AG1108" s="223" t="s">
        <v>2624</v>
      </c>
      <c r="AH1108" s="223" t="s">
        <v>2624</v>
      </c>
      <c r="AI1108" s="223" t="s">
        <v>2624</v>
      </c>
      <c r="AJ1108" s="223" t="s">
        <v>2624</v>
      </c>
      <c r="AK1108" s="223" t="s">
        <v>2624</v>
      </c>
      <c r="AL1108" s="223" t="s">
        <v>2624</v>
      </c>
      <c r="AM1108" s="223" t="s">
        <v>2624</v>
      </c>
      <c r="AN1108" s="223" t="s">
        <v>2624</v>
      </c>
      <c r="AO1108" s="223" t="s">
        <v>2624</v>
      </c>
      <c r="AP1108" s="223" t="s">
        <v>2624</v>
      </c>
      <c r="AQ1108" s="223" t="s">
        <v>2624</v>
      </c>
      <c r="AR1108" s="223" t="s">
        <v>2624</v>
      </c>
      <c r="AS1108" s="223" t="s">
        <v>2624</v>
      </c>
      <c r="AT1108" s="223" t="s">
        <v>2624</v>
      </c>
      <c r="AU1108" s="223" t="s">
        <v>2624</v>
      </c>
    </row>
    <row r="1109" spans="2:47" ht="63" hidden="1">
      <c r="B1109" s="215" t="s">
        <v>6040</v>
      </c>
      <c r="C1109" s="216" t="s">
        <v>6041</v>
      </c>
      <c r="D1109" s="216" t="s">
        <v>2619</v>
      </c>
      <c r="E1109" s="216" t="s">
        <v>2816</v>
      </c>
      <c r="F1109" s="216" t="s">
        <v>2938</v>
      </c>
      <c r="G1109" s="216" t="s">
        <v>6042</v>
      </c>
      <c r="H1109" s="216" t="s">
        <v>2619</v>
      </c>
      <c r="I1109" s="216" t="s">
        <v>2623</v>
      </c>
      <c r="J1109" s="219">
        <v>0.19819999999999999</v>
      </c>
      <c r="K1109" s="219">
        <v>0.2109</v>
      </c>
      <c r="L1109" s="219">
        <v>0.19219999999999998</v>
      </c>
      <c r="M1109" s="219">
        <v>0.18709999999999999</v>
      </c>
      <c r="N1109" s="219">
        <v>0.19719999999999999</v>
      </c>
      <c r="O1109" s="219">
        <v>0.20519999999999999</v>
      </c>
      <c r="P1109" s="219">
        <v>0.20150000000000001</v>
      </c>
      <c r="Q1109" s="217">
        <v>0.20300000000000001</v>
      </c>
      <c r="R1109" s="217">
        <v>0.20800000000000002</v>
      </c>
      <c r="S1109" s="217">
        <v>0.21099999999999999</v>
      </c>
      <c r="T1109" s="218">
        <v>0.214</v>
      </c>
      <c r="U1109" s="218">
        <v>0.218</v>
      </c>
      <c r="V1109" s="218">
        <v>0.222</v>
      </c>
      <c r="W1109" s="218">
        <v>0.22600000000000001</v>
      </c>
      <c r="X1109" s="218">
        <v>0.23100000000000001</v>
      </c>
      <c r="Y1109" s="219" t="s">
        <v>2624</v>
      </c>
      <c r="Z1109" s="219" t="s">
        <v>2624</v>
      </c>
      <c r="AA1109" s="219" t="s">
        <v>2624</v>
      </c>
      <c r="AB1109" s="219" t="s">
        <v>2624</v>
      </c>
      <c r="AC1109" s="219" t="s">
        <v>2624</v>
      </c>
      <c r="AD1109" s="219" t="s">
        <v>2624</v>
      </c>
      <c r="AE1109" s="219" t="s">
        <v>2624</v>
      </c>
      <c r="AF1109" s="219" t="s">
        <v>2624</v>
      </c>
      <c r="AG1109" s="219" t="s">
        <v>2624</v>
      </c>
      <c r="AH1109" s="219" t="s">
        <v>2624</v>
      </c>
      <c r="AI1109" s="219" t="s">
        <v>2624</v>
      </c>
      <c r="AJ1109" s="219" t="s">
        <v>2624</v>
      </c>
      <c r="AK1109" s="219" t="s">
        <v>2624</v>
      </c>
      <c r="AL1109" s="219" t="s">
        <v>2624</v>
      </c>
      <c r="AM1109" s="219" t="s">
        <v>2624</v>
      </c>
      <c r="AN1109" s="219" t="s">
        <v>2624</v>
      </c>
      <c r="AO1109" s="219" t="s">
        <v>2624</v>
      </c>
      <c r="AP1109" s="219" t="s">
        <v>2624</v>
      </c>
      <c r="AQ1109" s="219" t="s">
        <v>2624</v>
      </c>
      <c r="AR1109" s="219" t="s">
        <v>2624</v>
      </c>
      <c r="AS1109" s="219" t="s">
        <v>2624</v>
      </c>
      <c r="AT1109" s="219" t="s">
        <v>2624</v>
      </c>
      <c r="AU1109" s="219" t="s">
        <v>2624</v>
      </c>
    </row>
    <row r="1110" spans="2:47" ht="63" hidden="1">
      <c r="B1110" s="220" t="s">
        <v>6043</v>
      </c>
      <c r="C1110" s="221" t="s">
        <v>6044</v>
      </c>
      <c r="D1110" s="221" t="s">
        <v>2619</v>
      </c>
      <c r="E1110" s="221" t="s">
        <v>2619</v>
      </c>
      <c r="F1110" s="221" t="s">
        <v>2769</v>
      </c>
      <c r="G1110" s="221" t="s">
        <v>6045</v>
      </c>
      <c r="H1110" s="221" t="s">
        <v>2619</v>
      </c>
      <c r="I1110" s="221" t="s">
        <v>2623</v>
      </c>
      <c r="J1110" s="222">
        <v>4</v>
      </c>
      <c r="K1110" s="222">
        <v>4</v>
      </c>
      <c r="L1110" s="222">
        <v>4</v>
      </c>
      <c r="M1110" s="222">
        <v>4</v>
      </c>
      <c r="N1110" s="222">
        <v>4</v>
      </c>
      <c r="O1110" s="222">
        <v>4</v>
      </c>
      <c r="P1110" s="222">
        <v>4</v>
      </c>
      <c r="Q1110" s="222">
        <v>4</v>
      </c>
      <c r="R1110" s="222">
        <v>4</v>
      </c>
      <c r="S1110" s="222">
        <v>4</v>
      </c>
      <c r="T1110" s="218">
        <v>4</v>
      </c>
      <c r="U1110" s="218">
        <v>4</v>
      </c>
      <c r="V1110" s="218">
        <v>4</v>
      </c>
      <c r="W1110" s="218">
        <v>4</v>
      </c>
      <c r="X1110" s="218">
        <v>4</v>
      </c>
      <c r="Y1110" s="223" t="s">
        <v>2624</v>
      </c>
      <c r="Z1110" s="223" t="s">
        <v>2624</v>
      </c>
      <c r="AA1110" s="223" t="s">
        <v>2624</v>
      </c>
      <c r="AB1110" s="223" t="s">
        <v>2624</v>
      </c>
      <c r="AC1110" s="223" t="s">
        <v>2624</v>
      </c>
      <c r="AD1110" s="223" t="s">
        <v>2624</v>
      </c>
      <c r="AE1110" s="223" t="s">
        <v>2624</v>
      </c>
      <c r="AF1110" s="223" t="s">
        <v>2624</v>
      </c>
      <c r="AG1110" s="223" t="s">
        <v>2624</v>
      </c>
      <c r="AH1110" s="223" t="s">
        <v>2624</v>
      </c>
      <c r="AI1110" s="223" t="s">
        <v>2624</v>
      </c>
      <c r="AJ1110" s="223" t="s">
        <v>2624</v>
      </c>
      <c r="AK1110" s="223" t="s">
        <v>2624</v>
      </c>
      <c r="AL1110" s="223" t="s">
        <v>2624</v>
      </c>
      <c r="AM1110" s="223" t="s">
        <v>2624</v>
      </c>
      <c r="AN1110" s="223" t="s">
        <v>2624</v>
      </c>
      <c r="AO1110" s="223" t="s">
        <v>2624</v>
      </c>
      <c r="AP1110" s="223" t="s">
        <v>2624</v>
      </c>
      <c r="AQ1110" s="223" t="s">
        <v>2624</v>
      </c>
      <c r="AR1110" s="223" t="s">
        <v>2624</v>
      </c>
      <c r="AS1110" s="223" t="s">
        <v>2624</v>
      </c>
      <c r="AT1110" s="223" t="s">
        <v>2624</v>
      </c>
      <c r="AU1110" s="223" t="s">
        <v>2624</v>
      </c>
    </row>
    <row r="1111" spans="2:47" ht="126" hidden="1">
      <c r="B1111" s="215" t="s">
        <v>6046</v>
      </c>
      <c r="C1111" s="216" t="s">
        <v>6047</v>
      </c>
      <c r="D1111" s="216" t="s">
        <v>2834</v>
      </c>
      <c r="E1111" s="216" t="s">
        <v>2809</v>
      </c>
      <c r="F1111" s="216" t="s">
        <v>2620</v>
      </c>
      <c r="G1111" s="216" t="s">
        <v>6048</v>
      </c>
      <c r="H1111" s="216" t="s">
        <v>2622</v>
      </c>
      <c r="I1111" s="216" t="s">
        <v>2623</v>
      </c>
      <c r="J1111" s="217">
        <v>108341</v>
      </c>
      <c r="K1111" s="217">
        <v>120246</v>
      </c>
      <c r="L1111" s="217">
        <v>124857</v>
      </c>
      <c r="M1111" s="217">
        <v>123061</v>
      </c>
      <c r="N1111" s="217">
        <v>196661</v>
      </c>
      <c r="O1111" s="217">
        <v>166451</v>
      </c>
      <c r="P1111" s="217">
        <v>180821</v>
      </c>
      <c r="Q1111" s="217">
        <v>302838</v>
      </c>
      <c r="R1111" s="217">
        <v>290746</v>
      </c>
      <c r="S1111" s="217">
        <v>190310</v>
      </c>
      <c r="T1111" s="218">
        <v>248392</v>
      </c>
      <c r="U1111" s="218">
        <v>303733</v>
      </c>
      <c r="V1111" s="218">
        <v>372460</v>
      </c>
      <c r="W1111" s="218">
        <v>401682</v>
      </c>
      <c r="X1111" s="218">
        <v>425038</v>
      </c>
      <c r="Y1111" s="219" t="s">
        <v>2624</v>
      </c>
      <c r="Z1111" s="219" t="s">
        <v>2624</v>
      </c>
      <c r="AA1111" s="219" t="s">
        <v>2624</v>
      </c>
      <c r="AB1111" s="219" t="s">
        <v>2624</v>
      </c>
      <c r="AC1111" s="219" t="s">
        <v>2624</v>
      </c>
      <c r="AD1111" s="219" t="s">
        <v>2624</v>
      </c>
      <c r="AE1111" s="219" t="s">
        <v>2624</v>
      </c>
      <c r="AF1111" s="219" t="s">
        <v>2624</v>
      </c>
      <c r="AG1111" s="219" t="s">
        <v>2624</v>
      </c>
      <c r="AH1111" s="219" t="s">
        <v>2624</v>
      </c>
      <c r="AI1111" s="219" t="s">
        <v>2624</v>
      </c>
      <c r="AJ1111" s="219" t="s">
        <v>2624</v>
      </c>
      <c r="AK1111" s="219" t="s">
        <v>2624</v>
      </c>
      <c r="AL1111" s="219" t="s">
        <v>2624</v>
      </c>
      <c r="AM1111" s="219" t="s">
        <v>2624</v>
      </c>
      <c r="AN1111" s="219" t="s">
        <v>2624</v>
      </c>
      <c r="AO1111" s="219" t="s">
        <v>2624</v>
      </c>
      <c r="AP1111" s="219" t="s">
        <v>2624</v>
      </c>
      <c r="AQ1111" s="219" t="s">
        <v>2624</v>
      </c>
      <c r="AR1111" s="219" t="s">
        <v>2624</v>
      </c>
      <c r="AS1111" s="219" t="s">
        <v>2624</v>
      </c>
      <c r="AT1111" s="219" t="s">
        <v>2624</v>
      </c>
      <c r="AU1111" s="219" t="s">
        <v>2624</v>
      </c>
    </row>
    <row r="1112" spans="2:47" ht="126" hidden="1">
      <c r="B1112" s="220" t="s">
        <v>6049</v>
      </c>
      <c r="C1112" s="221" t="s">
        <v>6050</v>
      </c>
      <c r="D1112" s="221" t="s">
        <v>2834</v>
      </c>
      <c r="E1112" s="221" t="s">
        <v>2809</v>
      </c>
      <c r="F1112" s="221" t="s">
        <v>2620</v>
      </c>
      <c r="G1112" s="221" t="s">
        <v>6051</v>
      </c>
      <c r="H1112" s="221" t="s">
        <v>2622</v>
      </c>
      <c r="I1112" s="221" t="s">
        <v>2623</v>
      </c>
      <c r="J1112" s="222">
        <v>508990</v>
      </c>
      <c r="K1112" s="222">
        <v>552126</v>
      </c>
      <c r="L1112" s="222">
        <v>570717</v>
      </c>
      <c r="M1112" s="222">
        <v>567637</v>
      </c>
      <c r="N1112" s="222">
        <v>804752</v>
      </c>
      <c r="O1112" s="222">
        <v>714061</v>
      </c>
      <c r="P1112" s="222">
        <v>762079</v>
      </c>
      <c r="Q1112" s="222">
        <v>1124069</v>
      </c>
      <c r="R1112" s="222">
        <v>1093455</v>
      </c>
      <c r="S1112" s="222">
        <v>799226</v>
      </c>
      <c r="T1112" s="218">
        <v>977530</v>
      </c>
      <c r="U1112" s="218">
        <v>1139972</v>
      </c>
      <c r="V1112" s="218">
        <v>1332773</v>
      </c>
      <c r="W1112" s="218">
        <v>1414681</v>
      </c>
      <c r="X1112" s="218">
        <v>1480217</v>
      </c>
      <c r="Y1112" s="223" t="s">
        <v>2624</v>
      </c>
      <c r="Z1112" s="223" t="s">
        <v>2624</v>
      </c>
      <c r="AA1112" s="223" t="s">
        <v>2624</v>
      </c>
      <c r="AB1112" s="223" t="s">
        <v>2624</v>
      </c>
      <c r="AC1112" s="223" t="s">
        <v>2624</v>
      </c>
      <c r="AD1112" s="223" t="s">
        <v>2624</v>
      </c>
      <c r="AE1112" s="223" t="s">
        <v>2624</v>
      </c>
      <c r="AF1112" s="223" t="s">
        <v>2624</v>
      </c>
      <c r="AG1112" s="223" t="s">
        <v>2624</v>
      </c>
      <c r="AH1112" s="223" t="s">
        <v>2624</v>
      </c>
      <c r="AI1112" s="223" t="s">
        <v>2624</v>
      </c>
      <c r="AJ1112" s="223" t="s">
        <v>2624</v>
      </c>
      <c r="AK1112" s="223" t="s">
        <v>2624</v>
      </c>
      <c r="AL1112" s="223" t="s">
        <v>2624</v>
      </c>
      <c r="AM1112" s="223" t="s">
        <v>2624</v>
      </c>
      <c r="AN1112" s="223" t="s">
        <v>2624</v>
      </c>
      <c r="AO1112" s="223" t="s">
        <v>2624</v>
      </c>
      <c r="AP1112" s="223" t="s">
        <v>2624</v>
      </c>
      <c r="AQ1112" s="223" t="s">
        <v>2624</v>
      </c>
      <c r="AR1112" s="223" t="s">
        <v>2624</v>
      </c>
      <c r="AS1112" s="223" t="s">
        <v>2624</v>
      </c>
      <c r="AT1112" s="223" t="s">
        <v>2624</v>
      </c>
      <c r="AU1112" s="223" t="s">
        <v>2624</v>
      </c>
    </row>
    <row r="1113" spans="2:47" ht="126" hidden="1">
      <c r="B1113" s="215" t="s">
        <v>6052</v>
      </c>
      <c r="C1113" s="216" t="s">
        <v>6053</v>
      </c>
      <c r="D1113" s="216" t="s">
        <v>2834</v>
      </c>
      <c r="E1113" s="216" t="s">
        <v>2809</v>
      </c>
      <c r="F1113" s="216" t="s">
        <v>2620</v>
      </c>
      <c r="G1113" s="216" t="s">
        <v>6054</v>
      </c>
      <c r="H1113" s="216" t="s">
        <v>2622</v>
      </c>
      <c r="I1113" s="216" t="s">
        <v>2623</v>
      </c>
      <c r="J1113" s="217">
        <v>262722</v>
      </c>
      <c r="K1113" s="217">
        <v>287438</v>
      </c>
      <c r="L1113" s="217">
        <v>297625</v>
      </c>
      <c r="M1113" s="217">
        <v>295004</v>
      </c>
      <c r="N1113" s="217">
        <v>438719</v>
      </c>
      <c r="O1113" s="217">
        <v>381755</v>
      </c>
      <c r="P1113" s="217">
        <v>410381</v>
      </c>
      <c r="Q1113" s="217">
        <v>639695</v>
      </c>
      <c r="R1113" s="217">
        <v>618561</v>
      </c>
      <c r="S1113" s="217">
        <v>431015</v>
      </c>
      <c r="T1113" s="218">
        <v>541925</v>
      </c>
      <c r="U1113" s="218">
        <v>645472</v>
      </c>
      <c r="V1113" s="218">
        <v>771457</v>
      </c>
      <c r="W1113" s="218">
        <v>825031</v>
      </c>
      <c r="X1113" s="218">
        <v>867878</v>
      </c>
      <c r="Y1113" s="219" t="s">
        <v>2624</v>
      </c>
      <c r="Z1113" s="219" t="s">
        <v>2624</v>
      </c>
      <c r="AA1113" s="219" t="s">
        <v>2624</v>
      </c>
      <c r="AB1113" s="219" t="s">
        <v>2624</v>
      </c>
      <c r="AC1113" s="219" t="s">
        <v>2624</v>
      </c>
      <c r="AD1113" s="219" t="s">
        <v>2624</v>
      </c>
      <c r="AE1113" s="219" t="s">
        <v>2624</v>
      </c>
      <c r="AF1113" s="219" t="s">
        <v>2624</v>
      </c>
      <c r="AG1113" s="219" t="s">
        <v>2624</v>
      </c>
      <c r="AH1113" s="219" t="s">
        <v>2624</v>
      </c>
      <c r="AI1113" s="219" t="s">
        <v>2624</v>
      </c>
      <c r="AJ1113" s="219" t="s">
        <v>2624</v>
      </c>
      <c r="AK1113" s="219" t="s">
        <v>2624</v>
      </c>
      <c r="AL1113" s="219" t="s">
        <v>2624</v>
      </c>
      <c r="AM1113" s="219" t="s">
        <v>2624</v>
      </c>
      <c r="AN1113" s="219" t="s">
        <v>2624</v>
      </c>
      <c r="AO1113" s="219" t="s">
        <v>2624</v>
      </c>
      <c r="AP1113" s="219" t="s">
        <v>2624</v>
      </c>
      <c r="AQ1113" s="219" t="s">
        <v>2624</v>
      </c>
      <c r="AR1113" s="219" t="s">
        <v>2624</v>
      </c>
      <c r="AS1113" s="219" t="s">
        <v>2624</v>
      </c>
      <c r="AT1113" s="219" t="s">
        <v>2624</v>
      </c>
      <c r="AU1113" s="219" t="s">
        <v>2624</v>
      </c>
    </row>
    <row r="1114" spans="2:47" ht="126" hidden="1">
      <c r="B1114" s="220" t="s">
        <v>6055</v>
      </c>
      <c r="C1114" s="221" t="s">
        <v>6056</v>
      </c>
      <c r="D1114" s="221" t="s">
        <v>2834</v>
      </c>
      <c r="E1114" s="221" t="s">
        <v>2809</v>
      </c>
      <c r="F1114" s="221" t="s">
        <v>2620</v>
      </c>
      <c r="G1114" s="221" t="s">
        <v>6057</v>
      </c>
      <c r="H1114" s="221" t="s">
        <v>2622</v>
      </c>
      <c r="I1114" s="221" t="s">
        <v>2623</v>
      </c>
      <c r="J1114" s="222">
        <v>926886</v>
      </c>
      <c r="K1114" s="222">
        <v>993918</v>
      </c>
      <c r="L1114" s="222">
        <v>1025008</v>
      </c>
      <c r="M1114" s="222">
        <v>1024223</v>
      </c>
      <c r="N1114" s="222">
        <v>1359600</v>
      </c>
      <c r="O1114" s="222">
        <v>1239492</v>
      </c>
      <c r="P1114" s="222">
        <v>1309674</v>
      </c>
      <c r="Q1114" s="222">
        <v>1789183</v>
      </c>
      <c r="R1114" s="222">
        <v>1754871</v>
      </c>
      <c r="S1114" s="222">
        <v>1370730</v>
      </c>
      <c r="T1114" s="218">
        <v>1613394</v>
      </c>
      <c r="U1114" s="218">
        <v>1827192</v>
      </c>
      <c r="V1114" s="218">
        <v>2072677</v>
      </c>
      <c r="W1114" s="218">
        <v>2177842</v>
      </c>
      <c r="X1114" s="218">
        <v>2262409</v>
      </c>
      <c r="Y1114" s="223" t="s">
        <v>2624</v>
      </c>
      <c r="Z1114" s="223" t="s">
        <v>2624</v>
      </c>
      <c r="AA1114" s="223" t="s">
        <v>2624</v>
      </c>
      <c r="AB1114" s="223" t="s">
        <v>2624</v>
      </c>
      <c r="AC1114" s="223" t="s">
        <v>2624</v>
      </c>
      <c r="AD1114" s="223" t="s">
        <v>2624</v>
      </c>
      <c r="AE1114" s="223" t="s">
        <v>2624</v>
      </c>
      <c r="AF1114" s="223" t="s">
        <v>2624</v>
      </c>
      <c r="AG1114" s="223" t="s">
        <v>2624</v>
      </c>
      <c r="AH1114" s="223" t="s">
        <v>2624</v>
      </c>
      <c r="AI1114" s="223" t="s">
        <v>2624</v>
      </c>
      <c r="AJ1114" s="223" t="s">
        <v>2624</v>
      </c>
      <c r="AK1114" s="223" t="s">
        <v>2624</v>
      </c>
      <c r="AL1114" s="223" t="s">
        <v>2624</v>
      </c>
      <c r="AM1114" s="223" t="s">
        <v>2624</v>
      </c>
      <c r="AN1114" s="223" t="s">
        <v>2624</v>
      </c>
      <c r="AO1114" s="223" t="s">
        <v>2624</v>
      </c>
      <c r="AP1114" s="223" t="s">
        <v>2624</v>
      </c>
      <c r="AQ1114" s="223" t="s">
        <v>2624</v>
      </c>
      <c r="AR1114" s="223" t="s">
        <v>2624</v>
      </c>
      <c r="AS1114" s="223" t="s">
        <v>2624</v>
      </c>
      <c r="AT1114" s="223" t="s">
        <v>2624</v>
      </c>
      <c r="AU1114" s="223" t="s">
        <v>2624</v>
      </c>
    </row>
    <row r="1115" spans="2:47" ht="31.5" hidden="1">
      <c r="B1115" s="215" t="s">
        <v>6058</v>
      </c>
      <c r="C1115" s="216" t="s">
        <v>6059</v>
      </c>
      <c r="D1115" s="216" t="s">
        <v>2619</v>
      </c>
      <c r="E1115" s="216" t="s">
        <v>2619</v>
      </c>
      <c r="F1115" s="216" t="s">
        <v>2776</v>
      </c>
      <c r="G1115" s="216" t="s">
        <v>6060</v>
      </c>
      <c r="H1115" s="216" t="s">
        <v>2619</v>
      </c>
      <c r="I1115" s="216" t="s">
        <v>2623</v>
      </c>
      <c r="J1115" s="219">
        <v>4.6762022151084937</v>
      </c>
      <c r="K1115" s="219">
        <v>0.74446564174157626</v>
      </c>
      <c r="L1115" s="219">
        <v>3.7923634749148949</v>
      </c>
      <c r="M1115" s="219">
        <v>2.1864457860607978</v>
      </c>
      <c r="N1115" s="219">
        <v>2.5734944344020461</v>
      </c>
      <c r="O1115" s="219">
        <v>2.5058356134737059</v>
      </c>
      <c r="P1115" s="219">
        <v>3.4929120796259872</v>
      </c>
      <c r="Q1115" s="219">
        <v>-1.3223093529215912</v>
      </c>
      <c r="R1115" s="219">
        <v>4.0182401611371876</v>
      </c>
      <c r="S1115" s="217">
        <v>3.2017309650216319</v>
      </c>
      <c r="T1115" s="218">
        <v>1.0235054492619078</v>
      </c>
      <c r="U1115" s="218">
        <v>3.0701602739472644</v>
      </c>
      <c r="V1115" s="218">
        <v>1.8131166951366851</v>
      </c>
      <c r="W1115" s="218">
        <v>3.2727801846342386</v>
      </c>
      <c r="X1115" s="218">
        <v>3.3140366007204936</v>
      </c>
      <c r="Y1115" s="219" t="s">
        <v>2624</v>
      </c>
      <c r="Z1115" s="219" t="s">
        <v>2624</v>
      </c>
      <c r="AA1115" s="219" t="s">
        <v>2624</v>
      </c>
      <c r="AB1115" s="219" t="s">
        <v>2624</v>
      </c>
      <c r="AC1115" s="219" t="s">
        <v>2624</v>
      </c>
      <c r="AD1115" s="219" t="s">
        <v>2624</v>
      </c>
      <c r="AE1115" s="219" t="s">
        <v>2624</v>
      </c>
      <c r="AF1115" s="219" t="s">
        <v>2624</v>
      </c>
      <c r="AG1115" s="219" t="s">
        <v>2624</v>
      </c>
      <c r="AH1115" s="219" t="s">
        <v>2624</v>
      </c>
      <c r="AI1115" s="219" t="s">
        <v>2624</v>
      </c>
      <c r="AJ1115" s="219" t="s">
        <v>2624</v>
      </c>
      <c r="AK1115" s="219" t="s">
        <v>2624</v>
      </c>
      <c r="AL1115" s="219" t="s">
        <v>2624</v>
      </c>
      <c r="AM1115" s="219" t="s">
        <v>2624</v>
      </c>
      <c r="AN1115" s="219" t="s">
        <v>2624</v>
      </c>
      <c r="AO1115" s="219" t="s">
        <v>2624</v>
      </c>
      <c r="AP1115" s="219" t="s">
        <v>2624</v>
      </c>
      <c r="AQ1115" s="219" t="s">
        <v>2624</v>
      </c>
      <c r="AR1115" s="219" t="s">
        <v>2624</v>
      </c>
      <c r="AS1115" s="219" t="s">
        <v>2624</v>
      </c>
      <c r="AT1115" s="219" t="s">
        <v>2624</v>
      </c>
      <c r="AU1115" s="219" t="s">
        <v>2624</v>
      </c>
    </row>
    <row r="1116" spans="2:47" ht="52.5" hidden="1">
      <c r="B1116" s="220" t="s">
        <v>6061</v>
      </c>
      <c r="C1116" s="221" t="s">
        <v>6062</v>
      </c>
      <c r="D1116" s="221" t="s">
        <v>2619</v>
      </c>
      <c r="E1116" s="221" t="s">
        <v>2619</v>
      </c>
      <c r="F1116" s="221" t="s">
        <v>2776</v>
      </c>
      <c r="G1116" s="221" t="s">
        <v>6063</v>
      </c>
      <c r="H1116" s="221" t="s">
        <v>2619</v>
      </c>
      <c r="I1116" s="221" t="s">
        <v>2623</v>
      </c>
      <c r="J1116" s="223">
        <v>8.2199745875490411</v>
      </c>
      <c r="K1116" s="223">
        <v>8.0323842537354615</v>
      </c>
      <c r="L1116" s="223">
        <v>8.1157582333393243</v>
      </c>
      <c r="M1116" s="223">
        <v>8.0659168013203004</v>
      </c>
      <c r="N1116" s="223">
        <v>8.0174102819144242</v>
      </c>
      <c r="O1116" s="223">
        <v>7.9744711095290173</v>
      </c>
      <c r="P1116" s="223">
        <v>8.0610013469428541</v>
      </c>
      <c r="Q1116" s="223">
        <v>8.0265906662423347</v>
      </c>
      <c r="R1116" s="223">
        <v>8.0088274720389485</v>
      </c>
      <c r="S1116" s="222">
        <v>8.0532109746741138</v>
      </c>
      <c r="T1116" s="218">
        <v>8.0143260612856331</v>
      </c>
      <c r="U1116" s="218">
        <v>8.0637685179798719</v>
      </c>
      <c r="V1116" s="218">
        <v>7.9840472896327519</v>
      </c>
      <c r="W1116" s="218">
        <v>8.0239079038063128</v>
      </c>
      <c r="X1116" s="218">
        <v>8.0539775967195322</v>
      </c>
      <c r="Y1116" s="223" t="s">
        <v>2624</v>
      </c>
      <c r="Z1116" s="223" t="s">
        <v>2624</v>
      </c>
      <c r="AA1116" s="223" t="s">
        <v>2624</v>
      </c>
      <c r="AB1116" s="223" t="s">
        <v>2624</v>
      </c>
      <c r="AC1116" s="223" t="s">
        <v>2624</v>
      </c>
      <c r="AD1116" s="223" t="s">
        <v>2624</v>
      </c>
      <c r="AE1116" s="223" t="s">
        <v>2624</v>
      </c>
      <c r="AF1116" s="223" t="s">
        <v>2624</v>
      </c>
      <c r="AG1116" s="223" t="s">
        <v>2624</v>
      </c>
      <c r="AH1116" s="223" t="s">
        <v>2624</v>
      </c>
      <c r="AI1116" s="223" t="s">
        <v>2624</v>
      </c>
      <c r="AJ1116" s="223" t="s">
        <v>2624</v>
      </c>
      <c r="AK1116" s="223" t="s">
        <v>2624</v>
      </c>
      <c r="AL1116" s="223" t="s">
        <v>2624</v>
      </c>
      <c r="AM1116" s="223" t="s">
        <v>2624</v>
      </c>
      <c r="AN1116" s="223" t="s">
        <v>2624</v>
      </c>
      <c r="AO1116" s="223" t="s">
        <v>2624</v>
      </c>
      <c r="AP1116" s="223" t="s">
        <v>2624</v>
      </c>
      <c r="AQ1116" s="223" t="s">
        <v>2624</v>
      </c>
      <c r="AR1116" s="223" t="s">
        <v>2624</v>
      </c>
      <c r="AS1116" s="223" t="s">
        <v>2624</v>
      </c>
      <c r="AT1116" s="223" t="s">
        <v>2624</v>
      </c>
      <c r="AU1116" s="223" t="s">
        <v>2624</v>
      </c>
    </row>
    <row r="1117" spans="2:47" ht="21" hidden="1">
      <c r="B1117" s="215" t="s">
        <v>6064</v>
      </c>
      <c r="C1117" s="216" t="s">
        <v>6065</v>
      </c>
      <c r="D1117" s="216" t="s">
        <v>2783</v>
      </c>
      <c r="E1117" s="216" t="s">
        <v>2784</v>
      </c>
      <c r="F1117" s="216" t="s">
        <v>2785</v>
      </c>
      <c r="G1117" s="216" t="s">
        <v>6066</v>
      </c>
      <c r="H1117" s="216" t="s">
        <v>2619</v>
      </c>
      <c r="I1117" s="216" t="s">
        <v>2623</v>
      </c>
      <c r="J1117" s="219">
        <v>118044.4</v>
      </c>
      <c r="K1117" s="219">
        <v>118923.2</v>
      </c>
      <c r="L1117" s="219">
        <v>123433.2</v>
      </c>
      <c r="M1117" s="219">
        <v>126132</v>
      </c>
      <c r="N1117" s="219">
        <v>129378</v>
      </c>
      <c r="O1117" s="219">
        <v>132620</v>
      </c>
      <c r="P1117" s="219">
        <v>137252.29999999999</v>
      </c>
      <c r="Q1117" s="219">
        <v>135437.4</v>
      </c>
      <c r="R1117" s="219">
        <v>140879.6</v>
      </c>
      <c r="S1117" s="217">
        <v>145390.18577659861</v>
      </c>
      <c r="T1117" s="218">
        <v>146878.26225071409</v>
      </c>
      <c r="U1117" s="218">
        <v>151387.66030939959</v>
      </c>
      <c r="V1117" s="218">
        <v>154132.49525284613</v>
      </c>
      <c r="W1117" s="218">
        <v>159176.91301556359</v>
      </c>
      <c r="X1117" s="218">
        <v>164452.09417279641</v>
      </c>
      <c r="Y1117" s="219" t="s">
        <v>2624</v>
      </c>
      <c r="Z1117" s="219" t="s">
        <v>2624</v>
      </c>
      <c r="AA1117" s="219" t="s">
        <v>2624</v>
      </c>
      <c r="AB1117" s="219" t="s">
        <v>2624</v>
      </c>
      <c r="AC1117" s="219" t="s">
        <v>2624</v>
      </c>
      <c r="AD1117" s="219" t="s">
        <v>2624</v>
      </c>
      <c r="AE1117" s="219" t="s">
        <v>2624</v>
      </c>
      <c r="AF1117" s="219" t="s">
        <v>2624</v>
      </c>
      <c r="AG1117" s="219" t="s">
        <v>2624</v>
      </c>
      <c r="AH1117" s="219" t="s">
        <v>2624</v>
      </c>
      <c r="AI1117" s="219" t="s">
        <v>2624</v>
      </c>
      <c r="AJ1117" s="219" t="s">
        <v>2624</v>
      </c>
      <c r="AK1117" s="219" t="s">
        <v>2624</v>
      </c>
      <c r="AL1117" s="219" t="s">
        <v>2624</v>
      </c>
      <c r="AM1117" s="219" t="s">
        <v>2624</v>
      </c>
      <c r="AN1117" s="219" t="s">
        <v>2624</v>
      </c>
      <c r="AO1117" s="219" t="s">
        <v>2624</v>
      </c>
      <c r="AP1117" s="219" t="s">
        <v>2624</v>
      </c>
      <c r="AQ1117" s="219" t="s">
        <v>2624</v>
      </c>
      <c r="AR1117" s="219" t="s">
        <v>2624</v>
      </c>
      <c r="AS1117" s="219" t="s">
        <v>2624</v>
      </c>
      <c r="AT1117" s="219" t="s">
        <v>2624</v>
      </c>
      <c r="AU1117" s="219" t="s">
        <v>2624</v>
      </c>
    </row>
    <row r="1118" spans="2:47" ht="52.5" hidden="1">
      <c r="B1118" s="220" t="s">
        <v>6067</v>
      </c>
      <c r="C1118" s="221" t="s">
        <v>6068</v>
      </c>
      <c r="D1118" s="221" t="s">
        <v>2834</v>
      </c>
      <c r="E1118" s="221" t="s">
        <v>2784</v>
      </c>
      <c r="F1118" s="221" t="s">
        <v>6069</v>
      </c>
      <c r="G1118" s="221" t="s">
        <v>6070</v>
      </c>
      <c r="H1118" s="221" t="s">
        <v>2619</v>
      </c>
      <c r="I1118" s="221" t="s">
        <v>2623</v>
      </c>
      <c r="J1118" s="222">
        <v>0.157</v>
      </c>
      <c r="K1118" s="222">
        <v>0.161</v>
      </c>
      <c r="L1118" s="222">
        <v>0.16300000000000001</v>
      </c>
      <c r="M1118" s="222">
        <v>0.17500000000000002</v>
      </c>
      <c r="N1118" s="222">
        <v>0.18</v>
      </c>
      <c r="O1118" s="222">
        <v>0.182</v>
      </c>
      <c r="P1118" s="222">
        <v>0.189</v>
      </c>
      <c r="Q1118" s="222">
        <v>0.17</v>
      </c>
      <c r="R1118" s="222">
        <v>0.185</v>
      </c>
      <c r="S1118" s="222">
        <v>0.192</v>
      </c>
      <c r="T1118" s="218">
        <v>0.19900000000000001</v>
      </c>
      <c r="U1118" s="218">
        <v>0.20700000000000002</v>
      </c>
      <c r="V1118" s="218">
        <v>0.21299999999999999</v>
      </c>
      <c r="W1118" s="218">
        <v>0.22</v>
      </c>
      <c r="X1118" s="218">
        <v>0.22</v>
      </c>
      <c r="Y1118" s="223" t="s">
        <v>2624</v>
      </c>
      <c r="Z1118" s="223" t="s">
        <v>2624</v>
      </c>
      <c r="AA1118" s="223" t="s">
        <v>2624</v>
      </c>
      <c r="AB1118" s="223" t="s">
        <v>2624</v>
      </c>
      <c r="AC1118" s="223" t="s">
        <v>2624</v>
      </c>
      <c r="AD1118" s="223" t="s">
        <v>2624</v>
      </c>
      <c r="AE1118" s="223" t="s">
        <v>2624</v>
      </c>
      <c r="AF1118" s="223" t="s">
        <v>2624</v>
      </c>
      <c r="AG1118" s="223" t="s">
        <v>2624</v>
      </c>
      <c r="AH1118" s="223" t="s">
        <v>2624</v>
      </c>
      <c r="AI1118" s="223" t="s">
        <v>2624</v>
      </c>
      <c r="AJ1118" s="223" t="s">
        <v>2624</v>
      </c>
      <c r="AK1118" s="223" t="s">
        <v>2624</v>
      </c>
      <c r="AL1118" s="223" t="s">
        <v>2624</v>
      </c>
      <c r="AM1118" s="223" t="s">
        <v>2624</v>
      </c>
      <c r="AN1118" s="223" t="s">
        <v>2624</v>
      </c>
      <c r="AO1118" s="223" t="s">
        <v>2624</v>
      </c>
      <c r="AP1118" s="223" t="s">
        <v>2624</v>
      </c>
      <c r="AQ1118" s="223" t="s">
        <v>2624</v>
      </c>
      <c r="AR1118" s="223" t="s">
        <v>2624</v>
      </c>
      <c r="AS1118" s="223" t="s">
        <v>2624</v>
      </c>
      <c r="AT1118" s="223" t="s">
        <v>2624</v>
      </c>
      <c r="AU1118" s="223" t="s">
        <v>2624</v>
      </c>
    </row>
    <row r="1119" spans="2:47" ht="21" hidden="1">
      <c r="B1119" s="215" t="s">
        <v>6071</v>
      </c>
      <c r="C1119" s="216" t="s">
        <v>6072</v>
      </c>
      <c r="D1119" s="216" t="s">
        <v>2619</v>
      </c>
      <c r="E1119" s="216" t="s">
        <v>2809</v>
      </c>
      <c r="F1119" s="216" t="s">
        <v>2619</v>
      </c>
      <c r="G1119" s="216" t="s">
        <v>6073</v>
      </c>
      <c r="H1119" s="216" t="s">
        <v>2619</v>
      </c>
      <c r="I1119" s="216" t="s">
        <v>2623</v>
      </c>
      <c r="J1119" s="217">
        <v>36.56</v>
      </c>
      <c r="K1119" s="217">
        <v>36.89</v>
      </c>
      <c r="L1119" s="217">
        <v>37.229999999999997</v>
      </c>
      <c r="M1119" s="217">
        <v>37.479999999999997</v>
      </c>
      <c r="N1119" s="217">
        <v>37.479999999999997</v>
      </c>
      <c r="O1119" s="217">
        <v>37.53</v>
      </c>
      <c r="P1119" s="217">
        <v>37.47</v>
      </c>
      <c r="Q1119" s="217">
        <v>37.22</v>
      </c>
      <c r="R1119" s="217">
        <v>36.93</v>
      </c>
      <c r="S1119" s="217">
        <v>36.64</v>
      </c>
      <c r="T1119" s="218">
        <v>36.299999999999997</v>
      </c>
      <c r="U1119" s="218">
        <v>35.880000000000003</v>
      </c>
      <c r="V1119" s="218">
        <v>35.47</v>
      </c>
      <c r="W1119" s="218">
        <v>35.04</v>
      </c>
      <c r="X1119" s="218">
        <v>34.64</v>
      </c>
      <c r="Y1119" s="218">
        <v>34.229999999999997</v>
      </c>
      <c r="Z1119" s="218">
        <v>33.85</v>
      </c>
      <c r="AA1119" s="218">
        <v>33.49</v>
      </c>
      <c r="AB1119" s="219" t="s">
        <v>2624</v>
      </c>
      <c r="AC1119" s="219" t="s">
        <v>2624</v>
      </c>
      <c r="AD1119" s="219" t="s">
        <v>2624</v>
      </c>
      <c r="AE1119" s="219" t="s">
        <v>2624</v>
      </c>
      <c r="AF1119" s="219" t="s">
        <v>2624</v>
      </c>
      <c r="AG1119" s="219" t="s">
        <v>2624</v>
      </c>
      <c r="AH1119" s="219" t="s">
        <v>2624</v>
      </c>
      <c r="AI1119" s="219" t="s">
        <v>2624</v>
      </c>
      <c r="AJ1119" s="219" t="s">
        <v>2624</v>
      </c>
      <c r="AK1119" s="219" t="s">
        <v>2624</v>
      </c>
      <c r="AL1119" s="219" t="s">
        <v>2624</v>
      </c>
      <c r="AM1119" s="219" t="s">
        <v>2624</v>
      </c>
      <c r="AN1119" s="219" t="s">
        <v>2624</v>
      </c>
      <c r="AO1119" s="219" t="s">
        <v>2624</v>
      </c>
      <c r="AP1119" s="219" t="s">
        <v>2624</v>
      </c>
      <c r="AQ1119" s="219" t="s">
        <v>2624</v>
      </c>
      <c r="AR1119" s="219" t="s">
        <v>2624</v>
      </c>
      <c r="AS1119" s="219" t="s">
        <v>2624</v>
      </c>
      <c r="AT1119" s="219" t="s">
        <v>2624</v>
      </c>
      <c r="AU1119" s="219" t="s">
        <v>2624</v>
      </c>
    </row>
    <row r="1120" spans="2:47" ht="21" hidden="1">
      <c r="B1120" s="220" t="s">
        <v>6074</v>
      </c>
      <c r="C1120" s="221" t="s">
        <v>6075</v>
      </c>
      <c r="D1120" s="221" t="s">
        <v>2619</v>
      </c>
      <c r="E1120" s="221" t="s">
        <v>2619</v>
      </c>
      <c r="F1120" s="221" t="s">
        <v>2619</v>
      </c>
      <c r="G1120" s="221" t="s">
        <v>6076</v>
      </c>
      <c r="H1120" s="221" t="s">
        <v>2619</v>
      </c>
      <c r="I1120" s="221" t="s">
        <v>2623</v>
      </c>
      <c r="J1120" s="222">
        <v>73</v>
      </c>
      <c r="K1120" s="222">
        <v>73</v>
      </c>
      <c r="L1120" s="222">
        <v>73</v>
      </c>
      <c r="M1120" s="222">
        <v>73</v>
      </c>
      <c r="N1120" s="222">
        <v>72.8</v>
      </c>
      <c r="O1120" s="222">
        <v>72.599999999999994</v>
      </c>
      <c r="P1120" s="222">
        <v>72.3</v>
      </c>
      <c r="Q1120" s="222">
        <v>71.8</v>
      </c>
      <c r="R1120" s="222">
        <v>71.2</v>
      </c>
      <c r="S1120" s="222">
        <v>70.7</v>
      </c>
      <c r="T1120" s="218">
        <v>70.099999999999994</v>
      </c>
      <c r="U1120" s="218">
        <v>69.400000000000006</v>
      </c>
      <c r="V1120" s="218">
        <v>68.599999999999994</v>
      </c>
      <c r="W1120" s="218">
        <v>67.900000000000006</v>
      </c>
      <c r="X1120" s="218">
        <v>67.2</v>
      </c>
      <c r="Y1120" s="218">
        <v>66.5</v>
      </c>
      <c r="Z1120" s="218">
        <v>65.900000000000006</v>
      </c>
      <c r="AA1120" s="218">
        <v>65.3</v>
      </c>
      <c r="AB1120" s="223" t="s">
        <v>2624</v>
      </c>
      <c r="AC1120" s="223" t="s">
        <v>2624</v>
      </c>
      <c r="AD1120" s="223" t="s">
        <v>2624</v>
      </c>
      <c r="AE1120" s="223" t="s">
        <v>2624</v>
      </c>
      <c r="AF1120" s="223" t="s">
        <v>2624</v>
      </c>
      <c r="AG1120" s="223" t="s">
        <v>2624</v>
      </c>
      <c r="AH1120" s="223" t="s">
        <v>2624</v>
      </c>
      <c r="AI1120" s="223" t="s">
        <v>2624</v>
      </c>
      <c r="AJ1120" s="223" t="s">
        <v>2624</v>
      </c>
      <c r="AK1120" s="223" t="s">
        <v>2624</v>
      </c>
      <c r="AL1120" s="223" t="s">
        <v>2624</v>
      </c>
      <c r="AM1120" s="223" t="s">
        <v>2624</v>
      </c>
      <c r="AN1120" s="223" t="s">
        <v>2624</v>
      </c>
      <c r="AO1120" s="223" t="s">
        <v>2624</v>
      </c>
      <c r="AP1120" s="223" t="s">
        <v>2624</v>
      </c>
      <c r="AQ1120" s="223" t="s">
        <v>2624</v>
      </c>
      <c r="AR1120" s="223" t="s">
        <v>2624</v>
      </c>
      <c r="AS1120" s="223" t="s">
        <v>2624</v>
      </c>
      <c r="AT1120" s="223" t="s">
        <v>2624</v>
      </c>
      <c r="AU1120" s="223" t="s">
        <v>2624</v>
      </c>
    </row>
    <row r="1121" spans="2:47" ht="21" hidden="1">
      <c r="B1121" s="215" t="s">
        <v>6077</v>
      </c>
      <c r="C1121" s="216" t="s">
        <v>6078</v>
      </c>
      <c r="D1121" s="216" t="s">
        <v>2619</v>
      </c>
      <c r="E1121" s="216" t="s">
        <v>2619</v>
      </c>
      <c r="F1121" s="216" t="s">
        <v>2619</v>
      </c>
      <c r="G1121" s="216" t="s">
        <v>6079</v>
      </c>
      <c r="H1121" s="216" t="s">
        <v>2619</v>
      </c>
      <c r="I1121" s="216" t="s">
        <v>2623</v>
      </c>
      <c r="J1121" s="217">
        <v>0.9</v>
      </c>
      <c r="K1121" s="217">
        <v>0.9</v>
      </c>
      <c r="L1121" s="217">
        <v>0.9</v>
      </c>
      <c r="M1121" s="217">
        <v>0.7</v>
      </c>
      <c r="N1121" s="217">
        <v>0</v>
      </c>
      <c r="O1121" s="217">
        <v>0.1</v>
      </c>
      <c r="P1121" s="217">
        <v>-0.2</v>
      </c>
      <c r="Q1121" s="217">
        <v>-0.7</v>
      </c>
      <c r="R1121" s="217">
        <v>-0.8</v>
      </c>
      <c r="S1121" s="217">
        <v>-0.8</v>
      </c>
      <c r="T1121" s="218">
        <v>-0.9</v>
      </c>
      <c r="U1121" s="218">
        <v>-1.1000000000000001</v>
      </c>
      <c r="V1121" s="218">
        <v>-1.2</v>
      </c>
      <c r="W1121" s="218">
        <v>-1.2</v>
      </c>
      <c r="X1121" s="218">
        <v>-1.1000000000000001</v>
      </c>
      <c r="Y1121" s="218">
        <v>-1.2</v>
      </c>
      <c r="Z1121" s="218">
        <v>-1.1000000000000001</v>
      </c>
      <c r="AA1121" s="218">
        <v>-1.1000000000000001</v>
      </c>
      <c r="AB1121" s="219" t="s">
        <v>2624</v>
      </c>
      <c r="AC1121" s="219" t="s">
        <v>2624</v>
      </c>
      <c r="AD1121" s="219" t="s">
        <v>2624</v>
      </c>
      <c r="AE1121" s="219" t="s">
        <v>2624</v>
      </c>
      <c r="AF1121" s="219" t="s">
        <v>2624</v>
      </c>
      <c r="AG1121" s="219" t="s">
        <v>2624</v>
      </c>
      <c r="AH1121" s="219" t="s">
        <v>2624</v>
      </c>
      <c r="AI1121" s="219" t="s">
        <v>2624</v>
      </c>
      <c r="AJ1121" s="219" t="s">
        <v>2624</v>
      </c>
      <c r="AK1121" s="219" t="s">
        <v>2624</v>
      </c>
      <c r="AL1121" s="219" t="s">
        <v>2624</v>
      </c>
      <c r="AM1121" s="219" t="s">
        <v>2624</v>
      </c>
      <c r="AN1121" s="219" t="s">
        <v>2624</v>
      </c>
      <c r="AO1121" s="219" t="s">
        <v>2624</v>
      </c>
      <c r="AP1121" s="219" t="s">
        <v>2624</v>
      </c>
      <c r="AQ1121" s="219" t="s">
        <v>2624</v>
      </c>
      <c r="AR1121" s="219" t="s">
        <v>2624</v>
      </c>
      <c r="AS1121" s="219" t="s">
        <v>2624</v>
      </c>
      <c r="AT1121" s="219" t="s">
        <v>2624</v>
      </c>
      <c r="AU1121" s="219" t="s">
        <v>2624</v>
      </c>
    </row>
    <row r="1122" spans="2:47" ht="31.5" hidden="1">
      <c r="B1122" s="220" t="s">
        <v>6080</v>
      </c>
      <c r="C1122" s="221" t="s">
        <v>6081</v>
      </c>
      <c r="D1122" s="221" t="s">
        <v>2619</v>
      </c>
      <c r="E1122" s="221" t="s">
        <v>2619</v>
      </c>
      <c r="F1122" s="221" t="s">
        <v>2692</v>
      </c>
      <c r="G1122" s="221" t="s">
        <v>6082</v>
      </c>
      <c r="H1122" s="221" t="s">
        <v>2619</v>
      </c>
      <c r="I1122" s="221" t="s">
        <v>2623</v>
      </c>
      <c r="J1122" s="223">
        <v>20.164000000000001</v>
      </c>
      <c r="K1122" s="223">
        <v>19.556999999999999</v>
      </c>
      <c r="L1122" s="223">
        <v>18.943999999999999</v>
      </c>
      <c r="M1122" s="223">
        <v>18.382000000000001</v>
      </c>
      <c r="N1122" s="223">
        <v>18.001000000000001</v>
      </c>
      <c r="O1122" s="223">
        <v>17.588000000000001</v>
      </c>
      <c r="P1122" s="223">
        <v>17.213000000000001</v>
      </c>
      <c r="Q1122" s="223">
        <v>17.012</v>
      </c>
      <c r="R1122" s="222">
        <v>16.899999999999999</v>
      </c>
      <c r="S1122" s="222">
        <v>16.7</v>
      </c>
      <c r="T1122" s="218">
        <v>16.399999999999999</v>
      </c>
      <c r="U1122" s="218">
        <v>16.3</v>
      </c>
      <c r="V1122" s="218">
        <v>16.2</v>
      </c>
      <c r="W1122" s="218">
        <v>16.100000000000001</v>
      </c>
      <c r="X1122" s="218">
        <v>15.9</v>
      </c>
      <c r="Y1122" s="218">
        <v>15.8</v>
      </c>
      <c r="Z1122" s="218">
        <v>15.7</v>
      </c>
      <c r="AA1122" s="218">
        <v>15.6</v>
      </c>
      <c r="AB1122" s="223" t="s">
        <v>2624</v>
      </c>
      <c r="AC1122" s="223" t="s">
        <v>2624</v>
      </c>
      <c r="AD1122" s="223" t="s">
        <v>2624</v>
      </c>
      <c r="AE1122" s="223" t="s">
        <v>2624</v>
      </c>
      <c r="AF1122" s="223" t="s">
        <v>2624</v>
      </c>
      <c r="AG1122" s="223" t="s">
        <v>2624</v>
      </c>
      <c r="AH1122" s="223" t="s">
        <v>2624</v>
      </c>
      <c r="AI1122" s="223" t="s">
        <v>2624</v>
      </c>
      <c r="AJ1122" s="223" t="s">
        <v>2624</v>
      </c>
      <c r="AK1122" s="223" t="s">
        <v>2624</v>
      </c>
      <c r="AL1122" s="223" t="s">
        <v>2624</v>
      </c>
      <c r="AM1122" s="223" t="s">
        <v>2624</v>
      </c>
      <c r="AN1122" s="223" t="s">
        <v>2624</v>
      </c>
      <c r="AO1122" s="223" t="s">
        <v>2624</v>
      </c>
      <c r="AP1122" s="223" t="s">
        <v>2624</v>
      </c>
      <c r="AQ1122" s="223" t="s">
        <v>2624</v>
      </c>
      <c r="AR1122" s="223" t="s">
        <v>2624</v>
      </c>
      <c r="AS1122" s="223" t="s">
        <v>2624</v>
      </c>
      <c r="AT1122" s="223" t="s">
        <v>2624</v>
      </c>
      <c r="AU1122" s="223" t="s">
        <v>2624</v>
      </c>
    </row>
  </sheetData>
  <autoFilter ref="A8:AU1122" xr:uid="{224BDFD6-85BF-48C7-8F02-0F6E2938BF98}">
    <filterColumn colId="0">
      <customFilters>
        <customFilter operator="notEqual" val=" "/>
      </customFilters>
    </filterColumn>
  </autoFilter>
  <phoneticPr fontId="3" type="noConversion"/>
  <pageMargins left="0.7" right="0.7" top="0.75" bottom="0.75" header="0.3" footer="0.3"/>
  <pageSetup paperSize="9" orientation="portrait" useFirstPageNumber="1" horizontalDpi="4294967295" verticalDpi="429496729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CF45E-A9B2-4013-8420-BBA1DBE10D6C}">
  <dimension ref="A1"/>
  <sheetViews>
    <sheetView workbookViewId="0"/>
    <sheetView workbookViewId="1"/>
  </sheetViews>
  <sheetFormatPr defaultRowHeight="16.5"/>
  <sheetData/>
  <phoneticPr fontId="3" type="noConversion"/>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44CA0-EF4C-49D8-8E7B-42D43B8656E2}">
  <dimension ref="B2:AB82"/>
  <sheetViews>
    <sheetView zoomScale="85" zoomScaleNormal="85" workbookViewId="0">
      <selection activeCell="J10" sqref="J10"/>
    </sheetView>
    <sheetView workbookViewId="1"/>
  </sheetViews>
  <sheetFormatPr defaultColWidth="8.75" defaultRowHeight="13.5"/>
  <cols>
    <col min="1" max="1" width="8.75" style="379"/>
    <col min="2" max="2" width="8.75" style="380"/>
    <col min="3" max="3" width="9.875" style="379" bestFit="1" customWidth="1"/>
    <col min="4" max="5" width="8.75" style="379"/>
    <col min="6" max="6" width="12" style="379" bestFit="1" customWidth="1"/>
    <col min="7" max="7" width="11" style="379" bestFit="1" customWidth="1"/>
    <col min="8" max="10" width="9.25" style="379" bestFit="1" customWidth="1"/>
    <col min="11" max="11" width="11" style="379" bestFit="1" customWidth="1"/>
    <col min="12" max="12" width="10.875" style="379" bestFit="1" customWidth="1"/>
    <col min="13" max="16" width="9.25" style="379" bestFit="1" customWidth="1"/>
    <col min="17" max="16384" width="8.75" style="379"/>
  </cols>
  <sheetData>
    <row r="2" spans="2:24">
      <c r="B2" s="380" t="s">
        <v>6083</v>
      </c>
    </row>
    <row r="4" spans="2:24" s="381" customFormat="1">
      <c r="B4" s="382"/>
      <c r="C4" s="383"/>
      <c r="D4" s="383"/>
      <c r="E4" s="384"/>
      <c r="F4" s="384">
        <v>2019</v>
      </c>
      <c r="G4" s="384">
        <v>2020</v>
      </c>
      <c r="H4" s="384">
        <v>2021</v>
      </c>
      <c r="I4" s="384">
        <v>2022</v>
      </c>
      <c r="J4" s="384">
        <v>2022</v>
      </c>
      <c r="K4" s="384">
        <v>2022</v>
      </c>
      <c r="L4" s="384">
        <v>2023</v>
      </c>
      <c r="M4" s="384">
        <v>2024</v>
      </c>
      <c r="N4" s="384">
        <v>2025</v>
      </c>
      <c r="O4" s="384">
        <v>2026</v>
      </c>
      <c r="P4" s="384">
        <v>2027</v>
      </c>
    </row>
    <row r="5" spans="2:24" s="381" customFormat="1">
      <c r="B5" s="382"/>
      <c r="C5" s="385" t="s">
        <v>345</v>
      </c>
      <c r="D5" s="385"/>
      <c r="E5" s="386"/>
      <c r="F5" s="386" t="s">
        <v>346</v>
      </c>
      <c r="G5" s="386" t="s">
        <v>346</v>
      </c>
      <c r="H5" s="386" t="s">
        <v>346</v>
      </c>
      <c r="I5" s="386" t="s">
        <v>347</v>
      </c>
      <c r="J5" s="386" t="s">
        <v>348</v>
      </c>
      <c r="K5" s="386" t="s">
        <v>346</v>
      </c>
      <c r="L5" s="386" t="s">
        <v>346</v>
      </c>
      <c r="M5" s="386" t="s">
        <v>346</v>
      </c>
      <c r="N5" s="386" t="s">
        <v>346</v>
      </c>
      <c r="O5" s="386" t="s">
        <v>346</v>
      </c>
      <c r="P5" s="386" t="s">
        <v>346</v>
      </c>
    </row>
    <row r="6" spans="2:24" s="381" customFormat="1">
      <c r="B6" s="382"/>
    </row>
    <row r="7" spans="2:24" s="381" customFormat="1">
      <c r="B7" s="382"/>
      <c r="C7" s="387" t="s">
        <v>431</v>
      </c>
      <c r="F7" s="381">
        <v>654210.80100899993</v>
      </c>
      <c r="G7" s="381">
        <v>661315.56915300002</v>
      </c>
      <c r="H7" s="381">
        <v>681446.47678500018</v>
      </c>
      <c r="I7" s="381">
        <v>534137.00264100009</v>
      </c>
      <c r="J7" s="381">
        <v>186782.66079924491</v>
      </c>
      <c r="K7" s="381">
        <v>720919.66344024497</v>
      </c>
      <c r="L7" s="381">
        <v>751181.67722302023</v>
      </c>
      <c r="M7" s="381">
        <v>784085.56049893249</v>
      </c>
      <c r="N7" s="381">
        <v>816614.33873735147</v>
      </c>
      <c r="O7" s="381">
        <v>849160.39266272227</v>
      </c>
      <c r="P7" s="381">
        <v>881621.10127040558</v>
      </c>
    </row>
    <row r="8" spans="2:24" s="381" customFormat="1">
      <c r="B8" s="382"/>
      <c r="C8" s="388" t="s">
        <v>950</v>
      </c>
      <c r="F8" s="381">
        <v>620021.30610099994</v>
      </c>
      <c r="G8" s="381">
        <v>636731.74973000004</v>
      </c>
      <c r="H8" s="381">
        <v>659503.50156600017</v>
      </c>
      <c r="I8" s="381">
        <v>518548.12335400004</v>
      </c>
      <c r="J8" s="381">
        <v>180213.33425710816</v>
      </c>
      <c r="K8" s="381">
        <v>698761.4576111082</v>
      </c>
      <c r="L8" s="381">
        <v>728597.65801070596</v>
      </c>
      <c r="M8" s="381">
        <v>761066.43222924869</v>
      </c>
      <c r="N8" s="381">
        <v>793150.6269731411</v>
      </c>
      <c r="O8" s="381">
        <v>825242.62296682806</v>
      </c>
      <c r="P8" s="381">
        <v>857354.74379231315</v>
      </c>
    </row>
    <row r="9" spans="2:24" s="381" customFormat="1">
      <c r="B9" s="382"/>
      <c r="C9" s="388" t="s">
        <v>952</v>
      </c>
      <c r="F9" s="381">
        <v>34189.494907999993</v>
      </c>
      <c r="G9" s="381">
        <v>24583.819422999994</v>
      </c>
      <c r="H9" s="381">
        <v>21942.975219</v>
      </c>
      <c r="I9" s="381">
        <v>15588.879287</v>
      </c>
      <c r="J9" s="720">
        <v>6569.3265421367505</v>
      </c>
      <c r="K9" s="381">
        <v>22158.20582913675</v>
      </c>
      <c r="L9" s="381">
        <v>22584.019212314273</v>
      </c>
      <c r="M9" s="381">
        <v>23019.128269683752</v>
      </c>
      <c r="N9" s="381">
        <v>23463.711764210413</v>
      </c>
      <c r="O9" s="381">
        <v>23917.769695894254</v>
      </c>
      <c r="P9" s="381">
        <v>24266.357478092479</v>
      </c>
    </row>
    <row r="10" spans="2:24">
      <c r="J10" s="379">
        <f>J9/J80</f>
        <v>0.21199582232272979</v>
      </c>
    </row>
    <row r="12" spans="2:24">
      <c r="B12" s="380" t="s">
        <v>6084</v>
      </c>
    </row>
    <row r="13" spans="2:24">
      <c r="B13" s="380" t="s">
        <v>6085</v>
      </c>
    </row>
    <row r="15" spans="2:24" s="381" customFormat="1">
      <c r="C15" s="383"/>
      <c r="D15" s="383"/>
      <c r="E15" s="384"/>
      <c r="F15" s="384">
        <v>2019</v>
      </c>
      <c r="G15" s="384">
        <v>2020</v>
      </c>
      <c r="H15" s="384">
        <v>2021</v>
      </c>
      <c r="I15" s="384">
        <v>2022</v>
      </c>
      <c r="J15" s="384">
        <v>2022</v>
      </c>
      <c r="K15" s="384">
        <v>2022</v>
      </c>
      <c r="L15" s="384">
        <v>2023</v>
      </c>
      <c r="M15" s="384">
        <v>2024</v>
      </c>
      <c r="N15" s="384">
        <v>2025</v>
      </c>
      <c r="O15" s="384">
        <v>2026</v>
      </c>
      <c r="P15" s="384">
        <v>2027</v>
      </c>
      <c r="T15" s="384">
        <v>2023</v>
      </c>
      <c r="U15" s="384">
        <v>2024</v>
      </c>
      <c r="V15" s="384">
        <v>2025</v>
      </c>
      <c r="W15" s="384">
        <v>2026</v>
      </c>
      <c r="X15" s="384">
        <v>2027</v>
      </c>
    </row>
    <row r="16" spans="2:24" s="381" customFormat="1">
      <c r="C16" s="385" t="s">
        <v>345</v>
      </c>
      <c r="D16" s="385"/>
      <c r="E16" s="386"/>
      <c r="F16" s="386" t="s">
        <v>346</v>
      </c>
      <c r="G16" s="386" t="s">
        <v>346</v>
      </c>
      <c r="H16" s="386" t="s">
        <v>346</v>
      </c>
      <c r="I16" s="386" t="s">
        <v>575</v>
      </c>
      <c r="J16" s="386" t="s">
        <v>576</v>
      </c>
      <c r="K16" s="386" t="s">
        <v>346</v>
      </c>
      <c r="L16" s="386" t="s">
        <v>346</v>
      </c>
      <c r="M16" s="386" t="s">
        <v>346</v>
      </c>
      <c r="N16" s="386" t="s">
        <v>346</v>
      </c>
      <c r="O16" s="386" t="s">
        <v>346</v>
      </c>
      <c r="P16" s="386" t="s">
        <v>346</v>
      </c>
    </row>
    <row r="17" spans="3:28" s="381" customFormat="1"/>
    <row r="18" spans="3:28" s="381" customFormat="1">
      <c r="C18" s="381" t="s">
        <v>6086</v>
      </c>
      <c r="D18" s="381" t="s">
        <v>6087</v>
      </c>
    </row>
    <row r="19" spans="3:28" s="381" customFormat="1">
      <c r="C19" s="389" t="s">
        <v>29</v>
      </c>
      <c r="D19" s="390"/>
      <c r="E19" s="390"/>
      <c r="F19" s="390">
        <v>547308</v>
      </c>
      <c r="G19" s="390">
        <v>548232</v>
      </c>
      <c r="H19" s="390">
        <v>555722</v>
      </c>
      <c r="I19" s="390">
        <v>581836</v>
      </c>
      <c r="J19" s="390">
        <v>598583</v>
      </c>
      <c r="K19" s="390">
        <v>581836</v>
      </c>
      <c r="L19" s="390">
        <v>604165.0392451596</v>
      </c>
      <c r="M19" s="390">
        <v>625966.71245448466</v>
      </c>
      <c r="N19" s="390">
        <v>647348.98707578378</v>
      </c>
      <c r="O19" s="390">
        <v>668408.0012222298</v>
      </c>
      <c r="P19" s="390">
        <v>689228.57414021564</v>
      </c>
    </row>
    <row r="20" spans="3:28" s="381" customFormat="1">
      <c r="C20" s="387" t="s">
        <v>31</v>
      </c>
      <c r="F20" s="381">
        <v>95750</v>
      </c>
      <c r="G20" s="381">
        <v>89229</v>
      </c>
      <c r="H20" s="381">
        <v>98162</v>
      </c>
      <c r="I20" s="381">
        <v>77215</v>
      </c>
      <c r="J20" s="381">
        <v>25738</v>
      </c>
      <c r="K20" s="381">
        <v>102953</v>
      </c>
      <c r="L20" s="381">
        <v>105335</v>
      </c>
      <c r="M20" s="381">
        <v>107769</v>
      </c>
      <c r="N20" s="381">
        <v>110256</v>
      </c>
      <c r="O20" s="381">
        <v>112796</v>
      </c>
      <c r="P20" s="381">
        <v>114746</v>
      </c>
      <c r="T20" s="399">
        <f>L20/K20-1</f>
        <v>2.3136771147999502E-2</v>
      </c>
      <c r="U20" s="399">
        <f>M20/L20-1</f>
        <v>2.310722931599174E-2</v>
      </c>
      <c r="V20" s="399">
        <f>N20/M20-1</f>
        <v>2.3077137210143928E-2</v>
      </c>
      <c r="W20" s="399">
        <f>O20/N20-1</f>
        <v>2.3037295022493076E-2</v>
      </c>
      <c r="X20" s="399">
        <f>P20/O20-1</f>
        <v>1.7287847086776109E-2</v>
      </c>
      <c r="Z20" s="720" t="s">
        <v>6088</v>
      </c>
    </row>
    <row r="21" spans="3:28" s="381" customFormat="1">
      <c r="C21" s="387" t="s">
        <v>32</v>
      </c>
      <c r="F21" s="381">
        <v>-92331</v>
      </c>
      <c r="G21" s="381">
        <v>-81739</v>
      </c>
      <c r="H21" s="381">
        <v>-72048</v>
      </c>
      <c r="I21" s="381">
        <v>-60468</v>
      </c>
      <c r="J21" s="381">
        <v>-20155.960754840416</v>
      </c>
      <c r="K21" s="381">
        <v>-80623.960754840416</v>
      </c>
      <c r="L21" s="381">
        <v>-83533.32679067491</v>
      </c>
      <c r="M21" s="381">
        <v>-86386.725378700939</v>
      </c>
      <c r="N21" s="381">
        <v>-89196.985853553968</v>
      </c>
      <c r="O21" s="381">
        <v>-91975.42708201411</v>
      </c>
      <c r="P21" s="381">
        <v>-94656.331385828744</v>
      </c>
    </row>
    <row r="22" spans="3:28" s="381" customFormat="1">
      <c r="C22" s="387" t="s">
        <v>33</v>
      </c>
      <c r="F22" s="381">
        <v>-2495</v>
      </c>
      <c r="G22" s="381">
        <v>0</v>
      </c>
      <c r="H22" s="381">
        <v>0</v>
      </c>
      <c r="I22" s="381">
        <v>0</v>
      </c>
      <c r="K22" s="381">
        <v>0</v>
      </c>
      <c r="L22" s="381">
        <v>0</v>
      </c>
      <c r="M22" s="381">
        <v>0</v>
      </c>
      <c r="N22" s="381">
        <v>0</v>
      </c>
      <c r="O22" s="381">
        <v>0</v>
      </c>
      <c r="P22" s="381">
        <v>0</v>
      </c>
    </row>
    <row r="23" spans="3:28" s="381" customFormat="1">
      <c r="C23" s="391" t="s">
        <v>34</v>
      </c>
      <c r="D23" s="392"/>
      <c r="E23" s="392"/>
      <c r="F23" s="392">
        <v>548232</v>
      </c>
      <c r="G23" s="392">
        <v>555722</v>
      </c>
      <c r="H23" s="392">
        <v>581836</v>
      </c>
      <c r="I23" s="392">
        <v>598583</v>
      </c>
      <c r="J23" s="392">
        <v>604165.0392451596</v>
      </c>
      <c r="K23" s="392">
        <v>604165.0392451596</v>
      </c>
      <c r="L23" s="392">
        <v>625966.71245448466</v>
      </c>
      <c r="M23" s="392">
        <v>647348.98707578378</v>
      </c>
      <c r="N23" s="392">
        <v>668408.0012222298</v>
      </c>
      <c r="O23" s="392">
        <v>689228.57414021564</v>
      </c>
      <c r="P23" s="392">
        <v>709318.24275438685</v>
      </c>
    </row>
    <row r="24" spans="3:28" s="381" customFormat="1">
      <c r="G24" s="399">
        <f>G23/F23-1</f>
        <v>1.3662099257248705E-2</v>
      </c>
      <c r="H24" s="399">
        <f t="shared" ref="H24:P24" si="0">H23/G23-1</f>
        <v>4.6991121460010499E-2</v>
      </c>
      <c r="I24" s="399">
        <f t="shared" si="0"/>
        <v>2.8783024769866383E-2</v>
      </c>
      <c r="J24" s="399">
        <f t="shared" si="0"/>
        <v>9.3254222808860643E-3</v>
      </c>
      <c r="K24" s="399">
        <f t="shared" si="0"/>
        <v>0</v>
      </c>
      <c r="L24" s="399">
        <f t="shared" si="0"/>
        <v>3.6085625273127198E-2</v>
      </c>
      <c r="M24" s="399">
        <f t="shared" si="0"/>
        <v>3.4158804607128168E-2</v>
      </c>
      <c r="N24" s="399">
        <f t="shared" si="0"/>
        <v>3.253116103815068E-2</v>
      </c>
      <c r="O24" s="399">
        <f t="shared" si="0"/>
        <v>3.1149496834140145E-2</v>
      </c>
      <c r="P24" s="399">
        <f t="shared" si="0"/>
        <v>2.9148049526577235E-2</v>
      </c>
      <c r="S24" s="381" t="s">
        <v>6089</v>
      </c>
      <c r="T24" s="399">
        <f>'#16'!T194/100</f>
        <v>2.1000000000000001E-2</v>
      </c>
      <c r="U24" s="399">
        <f>'#16'!U194/100</f>
        <v>6.0000000000000001E-3</v>
      </c>
      <c r="V24" s="399">
        <f>'#16'!V194/100</f>
        <v>0.01</v>
      </c>
      <c r="W24" s="399">
        <f>'#16'!W194/100</f>
        <v>1.2E-2</v>
      </c>
      <c r="X24" s="399">
        <f>'#16'!X194/100</f>
        <v>1.3000000000000001E-2</v>
      </c>
    </row>
    <row r="25" spans="3:28" s="381" customFormat="1" ht="15" customHeight="1">
      <c r="C25" s="381" t="s">
        <v>6090</v>
      </c>
      <c r="D25" s="381" t="s">
        <v>345</v>
      </c>
      <c r="I25" s="394"/>
    </row>
    <row r="26" spans="3:28" s="381" customFormat="1">
      <c r="C26" s="389" t="s">
        <v>6091</v>
      </c>
      <c r="D26" s="390" t="s">
        <v>6092</v>
      </c>
      <c r="E26" s="390"/>
      <c r="F26" s="395">
        <v>8.264958147258486E-2</v>
      </c>
      <c r="G26" s="395">
        <v>8.3179986730771385E-2</v>
      </c>
      <c r="H26" s="395">
        <v>8.095460804588335E-2</v>
      </c>
      <c r="I26" s="395">
        <v>7.9185573407979548E-2</v>
      </c>
      <c r="J26" s="396">
        <v>7.9185573407979548E-2</v>
      </c>
      <c r="K26" s="396">
        <v>7.9185573407979548E-2</v>
      </c>
      <c r="L26" s="395">
        <v>8.0017021928763324E-2</v>
      </c>
      <c r="M26" s="395">
        <v>8.0257072994549608E-2</v>
      </c>
      <c r="N26" s="395">
        <v>8.0658358359522342E-2</v>
      </c>
      <c r="O26" s="395">
        <v>8.1142308509679476E-2</v>
      </c>
      <c r="P26" s="395">
        <v>8.166973351499239E-2</v>
      </c>
      <c r="T26" s="399">
        <f>L26/K26-1</f>
        <v>1.0499999999999954E-2</v>
      </c>
      <c r="U26" s="399">
        <f t="shared" ref="U26:X27" si="1">M26/L26-1</f>
        <v>2.9999999999998916E-3</v>
      </c>
      <c r="V26" s="399">
        <f t="shared" si="1"/>
        <v>4.9999999999998934E-3</v>
      </c>
      <c r="W26" s="399">
        <f t="shared" si="1"/>
        <v>6.0000000000000053E-3</v>
      </c>
      <c r="X26" s="399">
        <f t="shared" si="1"/>
        <v>6.4999999999999503E-3</v>
      </c>
      <c r="Z26" s="381" t="s">
        <v>6093</v>
      </c>
      <c r="AB26" s="720" t="s">
        <v>6094</v>
      </c>
    </row>
    <row r="27" spans="3:28" s="381" customFormat="1">
      <c r="C27" s="387" t="s">
        <v>6095</v>
      </c>
      <c r="D27" s="381" t="s">
        <v>6092</v>
      </c>
      <c r="F27" s="397">
        <v>8.2323781525164896E-2</v>
      </c>
      <c r="G27" s="397">
        <v>8.2199409315014862E-2</v>
      </c>
      <c r="H27" s="397">
        <v>8.2795513005218729E-2</v>
      </c>
      <c r="I27" s="397">
        <v>7.5965326938633115E-2</v>
      </c>
      <c r="J27" s="397">
        <v>7.5965326938633115E-2</v>
      </c>
      <c r="K27" s="397">
        <v>7.5965326938633115E-2</v>
      </c>
      <c r="L27" s="397">
        <v>7.5850560884024212E-2</v>
      </c>
      <c r="M27" s="397">
        <v>7.573596821440319E-2</v>
      </c>
      <c r="N27" s="397">
        <v>7.5621548667825403E-2</v>
      </c>
      <c r="O27" s="397">
        <v>7.5507301982741928E-2</v>
      </c>
      <c r="P27" s="397">
        <v>7.5393227897999002E-2</v>
      </c>
      <c r="T27" s="399">
        <f t="shared" ref="T27" si="2">L27/K27-1</f>
        <v>-1.5107689156872439E-3</v>
      </c>
      <c r="U27" s="399">
        <f t="shared" si="1"/>
        <v>-1.5107689156871329E-3</v>
      </c>
      <c r="V27" s="399">
        <f t="shared" si="1"/>
        <v>-1.5107689156871329E-3</v>
      </c>
      <c r="W27" s="399">
        <f t="shared" si="1"/>
        <v>-1.5107689156871329E-3</v>
      </c>
      <c r="X27" s="399">
        <f t="shared" si="1"/>
        <v>-1.5107689156871329E-3</v>
      </c>
      <c r="Z27" s="720" t="s">
        <v>6096</v>
      </c>
    </row>
    <row r="28" spans="3:28" s="381" customFormat="1">
      <c r="G28" s="398">
        <f>G27/F27-1</f>
        <v>-1.5107689156871329E-3</v>
      </c>
      <c r="H28" s="398">
        <f t="shared" ref="H28:I28" si="3">H27/G27-1</f>
        <v>7.2519218224476045E-3</v>
      </c>
      <c r="I28" s="398">
        <f t="shared" si="3"/>
        <v>-8.2494640333409142E-2</v>
      </c>
      <c r="J28" s="399"/>
      <c r="K28" s="399"/>
    </row>
    <row r="29" spans="3:28" s="381" customFormat="1">
      <c r="C29" s="381" t="s">
        <v>6097</v>
      </c>
      <c r="D29" s="381" t="s">
        <v>6087</v>
      </c>
    </row>
    <row r="30" spans="3:28" s="381" customFormat="1">
      <c r="C30" s="389" t="s">
        <v>29</v>
      </c>
      <c r="D30" s="390"/>
      <c r="E30" s="390"/>
      <c r="F30" s="390">
        <v>2529</v>
      </c>
      <c r="G30" s="390">
        <v>23331</v>
      </c>
      <c r="H30" s="390">
        <v>45605</v>
      </c>
      <c r="I30" s="400">
        <v>58710</v>
      </c>
      <c r="J30" s="390">
        <v>65571</v>
      </c>
      <c r="K30" s="390">
        <v>58710</v>
      </c>
      <c r="L30" s="390">
        <v>67858</v>
      </c>
      <c r="M30" s="390">
        <v>75645.79304980555</v>
      </c>
      <c r="N30" s="390">
        <v>82275.626957391854</v>
      </c>
      <c r="O30" s="390">
        <v>87919.677506896202</v>
      </c>
      <c r="P30" s="390">
        <v>92724.519837698681</v>
      </c>
    </row>
    <row r="31" spans="3:28" s="381" customFormat="1">
      <c r="C31" s="387" t="s">
        <v>31</v>
      </c>
      <c r="F31" s="381">
        <v>24116</v>
      </c>
      <c r="G31" s="381">
        <v>30021</v>
      </c>
      <c r="H31" s="381">
        <v>24587</v>
      </c>
      <c r="I31" s="381">
        <v>15750</v>
      </c>
      <c r="J31" s="381">
        <v>5250</v>
      </c>
      <c r="K31" s="381">
        <v>21000</v>
      </c>
      <c r="L31" s="381">
        <v>21000</v>
      </c>
      <c r="M31" s="381">
        <v>21000</v>
      </c>
      <c r="N31" s="381">
        <v>21000</v>
      </c>
      <c r="O31" s="381">
        <v>21000</v>
      </c>
      <c r="P31" s="381">
        <v>21000</v>
      </c>
      <c r="T31" s="399">
        <f>L31/K31-1</f>
        <v>0</v>
      </c>
      <c r="U31" s="399">
        <f>M31/L31-1</f>
        <v>0</v>
      </c>
      <c r="V31" s="399">
        <f>N31/M31-1</f>
        <v>0</v>
      </c>
      <c r="W31" s="399">
        <f>O31/N31-1</f>
        <v>0</v>
      </c>
      <c r="X31" s="399">
        <f>P31/O31-1</f>
        <v>0</v>
      </c>
    </row>
    <row r="32" spans="3:28" s="381" customFormat="1">
      <c r="C32" s="387" t="s">
        <v>32</v>
      </c>
      <c r="F32" s="381">
        <v>-3314</v>
      </c>
      <c r="G32" s="381">
        <v>-7747</v>
      </c>
      <c r="H32" s="381">
        <v>-11482</v>
      </c>
      <c r="I32" s="381">
        <v>-8889</v>
      </c>
      <c r="J32" s="381">
        <v>2963.0000000000018</v>
      </c>
      <c r="K32" s="381">
        <v>-11852.000000000002</v>
      </c>
      <c r="L32" s="381">
        <v>-13212.206950194455</v>
      </c>
      <c r="M32" s="381">
        <v>-14370.166092413692</v>
      </c>
      <c r="N32" s="381">
        <v>-15355.949450495651</v>
      </c>
      <c r="O32" s="381">
        <v>-16195.157669197515</v>
      </c>
      <c r="P32" s="381">
        <v>-16909.584859069186</v>
      </c>
    </row>
    <row r="33" spans="2:26" s="381" customFormat="1">
      <c r="C33" s="387" t="s">
        <v>33</v>
      </c>
      <c r="K33" s="381">
        <v>0</v>
      </c>
    </row>
    <row r="34" spans="2:26" s="381" customFormat="1">
      <c r="C34" s="391" t="s">
        <v>34</v>
      </c>
      <c r="D34" s="392"/>
      <c r="E34" s="392"/>
      <c r="F34" s="392">
        <v>23331</v>
      </c>
      <c r="G34" s="392">
        <v>45605</v>
      </c>
      <c r="H34" s="392">
        <v>58710</v>
      </c>
      <c r="I34" s="401">
        <v>65571</v>
      </c>
      <c r="J34" s="392">
        <v>73784</v>
      </c>
      <c r="K34" s="392">
        <v>67858</v>
      </c>
      <c r="L34" s="392">
        <v>75645.79304980555</v>
      </c>
      <c r="M34" s="392">
        <v>82275.626957391854</v>
      </c>
      <c r="N34" s="392">
        <v>87919.677506896202</v>
      </c>
      <c r="O34" s="392">
        <v>92724.519837698681</v>
      </c>
      <c r="P34" s="392">
        <v>96814.934978629492</v>
      </c>
    </row>
    <row r="35" spans="2:26" s="381" customFormat="1">
      <c r="I35" s="402"/>
      <c r="J35" s="393"/>
      <c r="K35" s="393"/>
      <c r="L35" s="393"/>
      <c r="M35" s="393"/>
      <c r="N35" s="393"/>
      <c r="O35" s="393"/>
      <c r="P35" s="393"/>
    </row>
    <row r="36" spans="2:26" s="381" customFormat="1">
      <c r="C36" s="381" t="s">
        <v>6098</v>
      </c>
      <c r="D36" s="381" t="s">
        <v>345</v>
      </c>
    </row>
    <row r="37" spans="2:26" s="381" customFormat="1">
      <c r="C37" s="389" t="s">
        <v>6091</v>
      </c>
      <c r="D37" s="390" t="s">
        <v>6092</v>
      </c>
      <c r="E37" s="390"/>
      <c r="F37" s="395">
        <v>5.7562883231049924E-2</v>
      </c>
      <c r="G37" s="395">
        <v>6.1228599080643556E-2</v>
      </c>
      <c r="H37" s="395">
        <v>6.4401274575995426E-2</v>
      </c>
      <c r="I37" s="395">
        <v>6.9829767591961828E-2</v>
      </c>
      <c r="J37" s="395">
        <v>6.9829767591961828E-2</v>
      </c>
      <c r="K37" s="395">
        <v>6.9829767591961828E-2</v>
      </c>
      <c r="L37" s="395">
        <v>7.1296192711393022E-2</v>
      </c>
      <c r="M37" s="395">
        <v>7.1723969867661386E-2</v>
      </c>
      <c r="N37" s="395">
        <v>7.2441209566337997E-2</v>
      </c>
      <c r="O37" s="395">
        <v>7.3310504081134056E-2</v>
      </c>
      <c r="P37" s="395">
        <v>7.4263540634188788E-2</v>
      </c>
      <c r="T37" s="399">
        <f>L37/K37-1</f>
        <v>2.0999999999999908E-2</v>
      </c>
      <c r="U37" s="399">
        <f t="shared" ref="U37:X38" si="4">M37/L37-1</f>
        <v>6.0000000000000053E-3</v>
      </c>
      <c r="V37" s="399">
        <f t="shared" si="4"/>
        <v>1.0000000000000009E-2</v>
      </c>
      <c r="W37" s="399">
        <f t="shared" si="4"/>
        <v>1.2000000000000011E-2</v>
      </c>
      <c r="X37" s="399">
        <f t="shared" si="4"/>
        <v>1.2999999999999901E-2</v>
      </c>
      <c r="Z37" s="381" t="s">
        <v>6099</v>
      </c>
    </row>
    <row r="38" spans="2:26" s="381" customFormat="1">
      <c r="C38" s="387" t="s">
        <v>6095</v>
      </c>
      <c r="D38" s="381" t="s">
        <v>6092</v>
      </c>
      <c r="F38" s="397">
        <v>5.2761632770066395E-2</v>
      </c>
      <c r="G38" s="397">
        <v>5.4785765586678727E-2</v>
      </c>
      <c r="H38" s="397">
        <v>5.462353727573592E-2</v>
      </c>
      <c r="I38" s="397">
        <v>5.9336273693743294E-2</v>
      </c>
      <c r="J38" s="397">
        <v>5.9336273693743294E-2</v>
      </c>
      <c r="K38" s="397">
        <v>5.9336273693743294E-2</v>
      </c>
      <c r="L38" s="397">
        <v>6.0582335441311898E-2</v>
      </c>
      <c r="M38" s="397">
        <v>6.0945829453959773E-2</v>
      </c>
      <c r="N38" s="397">
        <v>6.1555287748499374E-2</v>
      </c>
      <c r="O38" s="397">
        <v>6.2293951201481366E-2</v>
      </c>
      <c r="P38" s="397">
        <v>6.3103772567100619E-2</v>
      </c>
      <c r="T38" s="399">
        <f>L38/K38-1</f>
        <v>2.0999999999999908E-2</v>
      </c>
      <c r="U38" s="399">
        <f t="shared" si="4"/>
        <v>6.0000000000000053E-3</v>
      </c>
      <c r="V38" s="399">
        <f t="shared" si="4"/>
        <v>1.0000000000000009E-2</v>
      </c>
      <c r="W38" s="399">
        <f t="shared" si="4"/>
        <v>1.2000000000000011E-2</v>
      </c>
      <c r="X38" s="399">
        <f t="shared" si="4"/>
        <v>1.2999999999999901E-2</v>
      </c>
      <c r="Z38" s="381" t="s">
        <v>6099</v>
      </c>
    </row>
    <row r="39" spans="2:26">
      <c r="B39" s="379"/>
      <c r="C39" s="380"/>
    </row>
    <row r="40" spans="2:26">
      <c r="B40" s="379"/>
      <c r="C40" s="379" t="s">
        <v>6100</v>
      </c>
      <c r="F40" s="733">
        <v>634111.039842</v>
      </c>
      <c r="G40" s="733">
        <v>649459.96635199955</v>
      </c>
      <c r="H40" s="733">
        <v>676217</v>
      </c>
      <c r="I40" s="733">
        <v>527324.99999999988</v>
      </c>
      <c r="J40" s="733">
        <v>183263.6012111342</v>
      </c>
      <c r="K40" s="733">
        <v>710588.60121113423</v>
      </c>
      <c r="L40" s="733">
        <v>744070.25369335432</v>
      </c>
      <c r="M40" s="733">
        <v>777228.53907113732</v>
      </c>
      <c r="N40" s="733">
        <v>809994.07799397071</v>
      </c>
      <c r="O40" s="733">
        <v>842767.58383496525</v>
      </c>
      <c r="P40" s="733">
        <v>875561.6418813325</v>
      </c>
      <c r="T40" s="379" t="s">
        <v>6101</v>
      </c>
    </row>
    <row r="41" spans="2:26">
      <c r="B41" s="379"/>
      <c r="C41" s="379" t="s">
        <v>6102</v>
      </c>
      <c r="F41" s="403">
        <v>624228.52982299996</v>
      </c>
      <c r="G41" s="403">
        <v>622623.0009109996</v>
      </c>
      <c r="H41" s="403">
        <v>634023</v>
      </c>
      <c r="I41" s="403">
        <v>489727</v>
      </c>
      <c r="J41" s="403">
        <v>168351.09149145649</v>
      </c>
      <c r="K41" s="403">
        <v>658078.09149145649</v>
      </c>
      <c r="L41" s="403">
        <v>682799.95219062362</v>
      </c>
      <c r="M41" s="403">
        <v>707995.06535506598</v>
      </c>
      <c r="N41" s="403">
        <v>733522.0411430354</v>
      </c>
      <c r="O41" s="403">
        <v>759655.43255618017</v>
      </c>
      <c r="P41" s="403">
        <v>786310.67472059326</v>
      </c>
      <c r="T41" s="522"/>
      <c r="U41" s="522"/>
      <c r="V41" s="522"/>
      <c r="W41" s="522"/>
      <c r="X41" s="522"/>
      <c r="Y41" s="522"/>
    </row>
    <row r="42" spans="2:26">
      <c r="B42" s="379"/>
      <c r="C42" s="379" t="s">
        <v>6103</v>
      </c>
      <c r="F42" s="403">
        <v>9882.5100189999994</v>
      </c>
      <c r="G42" s="403">
        <v>26836.965441</v>
      </c>
      <c r="H42" s="403">
        <v>42194</v>
      </c>
      <c r="I42" s="403">
        <v>37598</v>
      </c>
      <c r="J42" s="403">
        <v>14912.509719677713</v>
      </c>
      <c r="K42" s="403">
        <v>52510.509719677713</v>
      </c>
      <c r="L42" s="403">
        <v>61270.301502730676</v>
      </c>
      <c r="M42" s="403">
        <v>69233.473716071327</v>
      </c>
      <c r="N42" s="403">
        <v>76472.036850935299</v>
      </c>
      <c r="O42" s="403">
        <v>83112.151278785037</v>
      </c>
      <c r="P42" s="403">
        <v>89250.967160739252</v>
      </c>
      <c r="T42" s="522"/>
      <c r="U42" s="522"/>
      <c r="V42" s="522"/>
      <c r="W42" s="522"/>
      <c r="X42" s="522"/>
    </row>
    <row r="43" spans="2:26">
      <c r="B43" s="379"/>
      <c r="F43" s="403"/>
      <c r="G43" s="403"/>
      <c r="H43" s="403"/>
      <c r="I43" s="403"/>
      <c r="J43" s="403"/>
      <c r="K43" s="403"/>
      <c r="L43" s="403"/>
      <c r="M43" s="403"/>
      <c r="N43" s="403"/>
      <c r="O43" s="403"/>
      <c r="P43" s="403"/>
    </row>
    <row r="44" spans="2:26">
      <c r="C44" s="379" t="s">
        <v>6104</v>
      </c>
      <c r="F44" s="404">
        <v>0.97778033679320464</v>
      </c>
      <c r="G44" s="404">
        <v>0.98040184571576661</v>
      </c>
      <c r="H44" s="404">
        <v>0.97528382392930102</v>
      </c>
      <c r="I44" s="404">
        <v>0.98335584953112432</v>
      </c>
      <c r="J44" s="404">
        <v>0.98335584953112487</v>
      </c>
      <c r="K44" s="404">
        <v>0.98335584953112432</v>
      </c>
      <c r="L44" s="404">
        <f>AVERAGE(F44:I44)</f>
        <v>0.97920546399234909</v>
      </c>
      <c r="M44" s="404">
        <v>0.97920546399234909</v>
      </c>
      <c r="N44" s="404">
        <v>0.97920546399234909</v>
      </c>
      <c r="O44" s="404">
        <v>0.97920546399234909</v>
      </c>
      <c r="P44" s="404">
        <v>0.97920546399234909</v>
      </c>
      <c r="T44" s="379" t="s">
        <v>6105</v>
      </c>
    </row>
    <row r="45" spans="2:26">
      <c r="F45" s="404"/>
      <c r="G45" s="404"/>
      <c r="H45" s="404"/>
      <c r="I45" s="404"/>
      <c r="J45" s="404"/>
      <c r="K45" s="404"/>
      <c r="L45" s="404"/>
      <c r="M45" s="404"/>
      <c r="N45" s="404"/>
      <c r="O45" s="404"/>
      <c r="P45" s="404"/>
    </row>
    <row r="46" spans="2:26" s="721" customFormat="1">
      <c r="B46" s="723" t="s">
        <v>6106</v>
      </c>
      <c r="F46" s="722"/>
      <c r="G46" s="722"/>
      <c r="H46" s="722"/>
      <c r="I46" s="722"/>
      <c r="J46" s="722"/>
      <c r="K46" s="722"/>
      <c r="L46" s="722"/>
      <c r="M46" s="722"/>
      <c r="N46" s="722"/>
      <c r="O46" s="722"/>
      <c r="P46" s="722"/>
    </row>
    <row r="47" spans="2:26">
      <c r="C47" s="379" t="s">
        <v>6107</v>
      </c>
      <c r="F47" s="403">
        <f>F40*F44</f>
        <v>620021.30610099994</v>
      </c>
      <c r="G47" s="403">
        <f t="shared" ref="G47:P47" si="5">G40*G44</f>
        <v>636731.74973000004</v>
      </c>
      <c r="H47" s="403">
        <f t="shared" si="5"/>
        <v>659503.50156600017</v>
      </c>
      <c r="I47" s="403">
        <f t="shared" si="5"/>
        <v>518548.12335400004</v>
      </c>
      <c r="J47" s="403">
        <f t="shared" si="5"/>
        <v>180213.33425710816</v>
      </c>
      <c r="K47" s="403">
        <f t="shared" si="5"/>
        <v>698761.4576111082</v>
      </c>
      <c r="L47" s="403">
        <f t="shared" si="5"/>
        <v>728597.65801070596</v>
      </c>
      <c r="M47" s="403">
        <f t="shared" si="5"/>
        <v>761066.43222924869</v>
      </c>
      <c r="N47" s="403">
        <f t="shared" si="5"/>
        <v>793150.6269731411</v>
      </c>
      <c r="O47" s="403">
        <f t="shared" si="5"/>
        <v>825242.62296682806</v>
      </c>
      <c r="P47" s="403">
        <f t="shared" si="5"/>
        <v>857354.74379231315</v>
      </c>
    </row>
    <row r="48" spans="2:26">
      <c r="C48" s="379" t="s">
        <v>6108</v>
      </c>
      <c r="F48" s="404"/>
      <c r="G48" s="403">
        <f>G47-F47</f>
        <v>16710.443629000103</v>
      </c>
      <c r="H48" s="403">
        <f>H47-G47</f>
        <v>22771.751836000127</v>
      </c>
      <c r="I48" s="404"/>
      <c r="J48" s="404"/>
      <c r="K48" s="403">
        <f>K47-H47</f>
        <v>39257.956045108032</v>
      </c>
      <c r="L48" s="403">
        <f>L47-K47</f>
        <v>29836.200399597757</v>
      </c>
      <c r="M48" s="403">
        <f t="shared" ref="M48:P48" si="6">M47-L47</f>
        <v>32468.774218542734</v>
      </c>
      <c r="N48" s="403">
        <f t="shared" si="6"/>
        <v>32084.194743892411</v>
      </c>
      <c r="O48" s="403">
        <f t="shared" si="6"/>
        <v>32091.995993686956</v>
      </c>
      <c r="P48" s="403">
        <f t="shared" si="6"/>
        <v>32112.120825485094</v>
      </c>
    </row>
    <row r="49" spans="3:16">
      <c r="C49" s="379" t="s">
        <v>6109</v>
      </c>
      <c r="F49" s="404"/>
      <c r="G49" s="404"/>
      <c r="H49" s="404"/>
      <c r="I49" s="404"/>
      <c r="J49" s="404"/>
      <c r="K49" s="404"/>
      <c r="L49" s="403">
        <f>L48-L51</f>
        <v>-3643.593567656957</v>
      </c>
      <c r="M49" s="403">
        <f t="shared" ref="M49:P49" si="7">M48-M51</f>
        <v>-375.75243085143302</v>
      </c>
      <c r="N49" s="403">
        <f t="shared" si="7"/>
        <v>-602.35645238026336</v>
      </c>
      <c r="O49" s="403">
        <f t="shared" si="7"/>
        <v>-768.46449202945951</v>
      </c>
      <c r="P49" s="403">
        <f t="shared" si="7"/>
        <v>-615.53478153317337</v>
      </c>
    </row>
    <row r="50" spans="3:16">
      <c r="F50" s="404"/>
      <c r="G50" s="404"/>
      <c r="H50" s="404"/>
      <c r="I50" s="404"/>
      <c r="J50" s="404"/>
      <c r="K50" s="404"/>
      <c r="L50" s="404"/>
      <c r="M50" s="404"/>
      <c r="N50" s="404"/>
      <c r="O50" s="404"/>
      <c r="P50" s="404"/>
    </row>
    <row r="51" spans="3:16">
      <c r="C51" s="724" t="s">
        <v>6110</v>
      </c>
      <c r="D51" s="729"/>
      <c r="E51" s="729"/>
      <c r="F51" s="730"/>
      <c r="G51" s="730"/>
      <c r="H51" s="730"/>
      <c r="I51" s="729"/>
      <c r="J51" s="729"/>
      <c r="K51" s="730"/>
      <c r="L51" s="731">
        <f>L52+L55</f>
        <v>33479.793967254715</v>
      </c>
      <c r="M51" s="731">
        <f t="shared" ref="M51:P51" si="8">M52+M55</f>
        <v>32844.526649394167</v>
      </c>
      <c r="N51" s="731">
        <f t="shared" si="8"/>
        <v>32686.551196272674</v>
      </c>
      <c r="O51" s="731">
        <f t="shared" si="8"/>
        <v>32860.460485716416</v>
      </c>
      <c r="P51" s="731">
        <f t="shared" si="8"/>
        <v>32727.655607018267</v>
      </c>
    </row>
    <row r="52" spans="3:16">
      <c r="C52" s="725" t="s">
        <v>6111</v>
      </c>
      <c r="D52" s="728"/>
      <c r="E52" s="728"/>
      <c r="F52" s="732"/>
      <c r="G52" s="732"/>
      <c r="H52" s="732"/>
      <c r="I52" s="728"/>
      <c r="J52" s="728"/>
      <c r="K52" s="732"/>
      <c r="L52" s="732">
        <f>L53+L54</f>
        <v>24714.917478653515</v>
      </c>
      <c r="M52" s="732">
        <f t="shared" ref="M52:P52" si="9">M53+M54</f>
        <v>25279.706545463341</v>
      </c>
      <c r="N52" s="732">
        <f t="shared" si="9"/>
        <v>25774.245030475548</v>
      </c>
      <c r="O52" s="732">
        <f t="shared" si="9"/>
        <v>26492.537795814074</v>
      </c>
      <c r="P52" s="732">
        <f t="shared" si="9"/>
        <v>26817.946533012175</v>
      </c>
    </row>
    <row r="53" spans="3:16">
      <c r="C53" s="726" t="s">
        <v>6112</v>
      </c>
      <c r="D53" s="583"/>
      <c r="E53" s="583"/>
      <c r="F53" s="583"/>
      <c r="G53" s="583"/>
      <c r="H53" s="583"/>
      <c r="I53" s="583"/>
      <c r="J53" s="583"/>
      <c r="K53" s="583"/>
      <c r="L53" s="584">
        <f>(L20+K20)/2*(L26+K26)/2*12</f>
        <v>99479.970532498482</v>
      </c>
      <c r="M53" s="584">
        <f t="shared" ref="M53:P53" si="10">M20*M26*12</f>
        <v>103790.69399459541</v>
      </c>
      <c r="N53" s="584">
        <f t="shared" si="10"/>
        <v>106716.81551144994</v>
      </c>
      <c r="O53" s="584">
        <f t="shared" si="10"/>
        <v>109830.33396789368</v>
      </c>
      <c r="P53" s="584">
        <f t="shared" si="10"/>
        <v>112455.3029029358</v>
      </c>
    </row>
    <row r="54" spans="3:16">
      <c r="C54" s="727" t="s">
        <v>6113</v>
      </c>
      <c r="D54" s="729"/>
      <c r="E54" s="729"/>
      <c r="F54" s="729"/>
      <c r="G54" s="729"/>
      <c r="H54" s="729"/>
      <c r="I54" s="729"/>
      <c r="J54" s="729"/>
      <c r="K54" s="729"/>
      <c r="L54" s="730">
        <f>(L21+K21)/2*(L27+K27)/2*12</f>
        <v>-74765.053053844968</v>
      </c>
      <c r="M54" s="730">
        <f t="shared" ref="M54:P54" si="11">M21*M27*12</f>
        <v>-78510.987449132066</v>
      </c>
      <c r="N54" s="730">
        <f t="shared" si="11"/>
        <v>-80942.570480974391</v>
      </c>
      <c r="O54" s="730">
        <f t="shared" si="11"/>
        <v>-83337.796172079601</v>
      </c>
      <c r="P54" s="730">
        <f t="shared" si="11"/>
        <v>-85637.356369923626</v>
      </c>
    </row>
    <row r="55" spans="3:16">
      <c r="C55" s="728" t="s">
        <v>6114</v>
      </c>
      <c r="D55" s="728"/>
      <c r="E55" s="728"/>
      <c r="F55" s="728"/>
      <c r="G55" s="728"/>
      <c r="H55" s="728"/>
      <c r="I55" s="728"/>
      <c r="J55" s="728"/>
      <c r="K55" s="728"/>
      <c r="L55" s="732">
        <f>L56+L57</f>
        <v>8764.8764886011995</v>
      </c>
      <c r="M55" s="732">
        <f t="shared" ref="M55:P55" si="12">M56+M57</f>
        <v>7564.8201039308242</v>
      </c>
      <c r="N55" s="732">
        <f t="shared" si="12"/>
        <v>6912.3061657971284</v>
      </c>
      <c r="O55" s="732">
        <f t="shared" si="12"/>
        <v>6367.9226899023397</v>
      </c>
      <c r="P55" s="732">
        <f t="shared" si="12"/>
        <v>5909.7090740060921</v>
      </c>
    </row>
    <row r="56" spans="3:16">
      <c r="C56" s="726" t="s">
        <v>6112</v>
      </c>
      <c r="D56" s="583"/>
      <c r="E56" s="583"/>
      <c r="F56" s="583"/>
      <c r="G56" s="583"/>
      <c r="H56" s="583"/>
      <c r="I56" s="583"/>
      <c r="J56" s="583"/>
      <c r="K56" s="583"/>
      <c r="L56" s="584">
        <f>(L31+K31)/2*(L37+K37)/2*12</f>
        <v>17781.870998222708</v>
      </c>
      <c r="M56" s="584">
        <f t="shared" ref="M56:P56" si="13">M31*M37*12</f>
        <v>18074.440406650669</v>
      </c>
      <c r="N56" s="584">
        <f t="shared" si="13"/>
        <v>18255.184810717175</v>
      </c>
      <c r="O56" s="584">
        <f t="shared" si="13"/>
        <v>18474.247028445781</v>
      </c>
      <c r="P56" s="584">
        <f t="shared" si="13"/>
        <v>18714.412239815574</v>
      </c>
    </row>
    <row r="57" spans="3:16">
      <c r="C57" s="726" t="s">
        <v>6113</v>
      </c>
      <c r="D57" s="583"/>
      <c r="E57" s="583"/>
      <c r="F57" s="583"/>
      <c r="G57" s="583"/>
      <c r="H57" s="583"/>
      <c r="I57" s="583"/>
      <c r="J57" s="583"/>
      <c r="K57" s="583"/>
      <c r="L57" s="584">
        <f>(K32+L32)/2*(L38+K38)/2*12</f>
        <v>-9016.9945096215088</v>
      </c>
      <c r="M57" s="584">
        <f t="shared" ref="M57:P57" si="14">M32*M38*12</f>
        <v>-10509.620302719844</v>
      </c>
      <c r="N57" s="584">
        <f t="shared" si="14"/>
        <v>-11342.878644920047</v>
      </c>
      <c r="O57" s="584">
        <f t="shared" si="14"/>
        <v>-12106.324338543442</v>
      </c>
      <c r="P57" s="584">
        <f t="shared" si="14"/>
        <v>-12804.703165809482</v>
      </c>
    </row>
    <row r="58" spans="3:16">
      <c r="F58" s="404"/>
      <c r="G58" s="404"/>
      <c r="H58" s="404"/>
      <c r="I58" s="404"/>
      <c r="J58" s="404"/>
      <c r="K58" s="404"/>
      <c r="L58" s="404"/>
      <c r="M58" s="404"/>
      <c r="N58" s="404"/>
      <c r="O58" s="404"/>
      <c r="P58" s="404"/>
    </row>
    <row r="59" spans="3:16">
      <c r="F59" s="404"/>
      <c r="G59" s="404"/>
      <c r="H59" s="404"/>
      <c r="I59" s="404"/>
      <c r="J59" s="404"/>
      <c r="K59" s="404"/>
      <c r="L59" s="404"/>
      <c r="M59" s="404"/>
      <c r="N59" s="404"/>
      <c r="O59" s="404"/>
      <c r="P59" s="404"/>
    </row>
    <row r="60" spans="3:16">
      <c r="F60" s="404"/>
      <c r="G60" s="404"/>
      <c r="H60" s="404"/>
      <c r="I60" s="404"/>
      <c r="J60" s="404"/>
      <c r="K60" s="404"/>
      <c r="L60" s="404"/>
      <c r="M60" s="404"/>
      <c r="N60" s="404"/>
      <c r="O60" s="404"/>
      <c r="P60" s="404"/>
    </row>
    <row r="61" spans="3:16">
      <c r="F61" s="404"/>
      <c r="G61" s="404"/>
      <c r="H61" s="404"/>
      <c r="I61" s="404"/>
      <c r="J61" s="404"/>
      <c r="K61" s="404"/>
      <c r="L61" s="404"/>
      <c r="M61" s="404"/>
      <c r="N61" s="404"/>
      <c r="O61" s="404"/>
      <c r="P61" s="404"/>
    </row>
    <row r="62" spans="3:16">
      <c r="F62" s="404"/>
      <c r="G62" s="404"/>
      <c r="H62" s="404"/>
      <c r="I62" s="404"/>
      <c r="J62" s="404"/>
      <c r="K62" s="404"/>
      <c r="L62" s="404"/>
      <c r="M62" s="404"/>
      <c r="N62" s="404"/>
      <c r="O62" s="404"/>
      <c r="P62" s="404"/>
    </row>
    <row r="63" spans="3:16">
      <c r="F63" s="404"/>
      <c r="G63" s="404"/>
      <c r="H63" s="404"/>
      <c r="I63" s="404"/>
      <c r="J63" s="404"/>
      <c r="K63" s="404"/>
      <c r="L63" s="404"/>
      <c r="M63" s="404"/>
      <c r="N63" s="404"/>
      <c r="O63" s="404"/>
      <c r="P63" s="404"/>
    </row>
    <row r="65" spans="2:17">
      <c r="B65" s="380" t="s">
        <v>6115</v>
      </c>
    </row>
    <row r="66" spans="2:17">
      <c r="C66" s="403"/>
      <c r="D66" s="403"/>
      <c r="E66" s="405"/>
    </row>
    <row r="67" spans="2:17">
      <c r="C67" s="379" t="s">
        <v>6116</v>
      </c>
    </row>
    <row r="69" spans="2:17" s="381" customFormat="1">
      <c r="C69" s="383"/>
      <c r="D69" s="383"/>
      <c r="E69" s="384"/>
      <c r="F69" s="384">
        <v>2019</v>
      </c>
      <c r="G69" s="384">
        <v>2020</v>
      </c>
      <c r="H69" s="384">
        <v>2021</v>
      </c>
      <c r="I69" s="384">
        <v>2022</v>
      </c>
      <c r="J69" s="379"/>
      <c r="K69" s="379"/>
      <c r="L69" s="379"/>
      <c r="M69" s="379"/>
      <c r="N69" s="379"/>
      <c r="O69" s="379"/>
      <c r="P69" s="379"/>
    </row>
    <row r="70" spans="2:17" s="381" customFormat="1">
      <c r="C70" s="385" t="s">
        <v>345</v>
      </c>
      <c r="D70" s="385"/>
      <c r="E70" s="386"/>
      <c r="F70" s="386" t="s">
        <v>346</v>
      </c>
      <c r="G70" s="386" t="s">
        <v>346</v>
      </c>
      <c r="H70" s="386" t="s">
        <v>346</v>
      </c>
      <c r="I70" s="386" t="s">
        <v>575</v>
      </c>
      <c r="J70" s="379"/>
      <c r="K70" s="379"/>
      <c r="L70" s="379"/>
      <c r="M70" s="379"/>
      <c r="N70" s="379"/>
      <c r="O70" s="379"/>
      <c r="P70" s="379"/>
    </row>
    <row r="71" spans="2:17" s="381" customFormat="1">
      <c r="C71" s="387" t="s">
        <v>6095</v>
      </c>
      <c r="D71" s="381" t="s">
        <v>6092</v>
      </c>
      <c r="F71" s="397">
        <v>8.2323781525164896E-2</v>
      </c>
      <c r="G71" s="397">
        <v>8.2199409315014862E-2</v>
      </c>
      <c r="H71" s="397">
        <v>8.2795513005218729E-2</v>
      </c>
      <c r="I71" s="397">
        <v>7.5965326938633115E-2</v>
      </c>
      <c r="J71" s="379"/>
      <c r="K71" s="379"/>
      <c r="L71" s="379"/>
      <c r="M71" s="379"/>
      <c r="N71" s="379"/>
      <c r="O71" s="379"/>
      <c r="P71" s="379"/>
    </row>
    <row r="72" spans="2:17" s="381" customFormat="1">
      <c r="G72" s="393">
        <f>G71/F71-1</f>
        <v>-1.5107689156871329E-3</v>
      </c>
      <c r="H72" s="393">
        <f t="shared" ref="H72" si="15">H71/G71-1</f>
        <v>7.2519218224476045E-3</v>
      </c>
      <c r="I72" s="393">
        <f t="shared" ref="I72" si="16">I71/H71-1</f>
        <v>-8.2494640333409142E-2</v>
      </c>
      <c r="J72" s="379"/>
      <c r="K72" s="379"/>
      <c r="L72" s="379"/>
      <c r="M72" s="379"/>
      <c r="N72" s="379"/>
      <c r="O72" s="379"/>
      <c r="P72" s="379"/>
    </row>
    <row r="74" spans="2:17">
      <c r="B74" s="380" t="s">
        <v>6117</v>
      </c>
    </row>
    <row r="75" spans="2:17">
      <c r="B75" s="380" t="s">
        <v>6118</v>
      </c>
    </row>
    <row r="76" spans="2:17" s="381" customFormat="1">
      <c r="Q76" s="379"/>
    </row>
    <row r="77" spans="2:17" ht="16.899999999999999" customHeight="1"/>
    <row r="78" spans="2:17" s="381" customFormat="1">
      <c r="C78" s="383"/>
      <c r="D78" s="383"/>
      <c r="E78" s="384"/>
      <c r="F78" s="384">
        <v>2019</v>
      </c>
      <c r="G78" s="384">
        <v>2020</v>
      </c>
      <c r="H78" s="384">
        <v>2021</v>
      </c>
      <c r="I78" s="384">
        <v>2022</v>
      </c>
      <c r="J78" s="384">
        <v>2022</v>
      </c>
      <c r="K78" s="384">
        <v>2022</v>
      </c>
      <c r="L78" s="384">
        <v>2023</v>
      </c>
      <c r="M78" s="384">
        <v>2024</v>
      </c>
      <c r="N78" s="384">
        <v>2025</v>
      </c>
      <c r="O78" s="384">
        <v>2026</v>
      </c>
      <c r="P78" s="384">
        <v>2027</v>
      </c>
      <c r="Q78" s="379"/>
    </row>
    <row r="79" spans="2:17" s="381" customFormat="1">
      <c r="C79" s="385" t="s">
        <v>345</v>
      </c>
      <c r="D79" s="385"/>
      <c r="E79" s="386"/>
      <c r="F79" s="386" t="s">
        <v>346</v>
      </c>
      <c r="G79" s="386" t="s">
        <v>346</v>
      </c>
      <c r="H79" s="386" t="s">
        <v>346</v>
      </c>
      <c r="I79" s="386" t="s">
        <v>575</v>
      </c>
      <c r="J79" s="386" t="s">
        <v>576</v>
      </c>
      <c r="K79" s="386" t="s">
        <v>346</v>
      </c>
      <c r="L79" s="386" t="s">
        <v>346</v>
      </c>
      <c r="M79" s="386" t="s">
        <v>346</v>
      </c>
      <c r="N79" s="386" t="s">
        <v>346</v>
      </c>
      <c r="O79" s="386" t="s">
        <v>346</v>
      </c>
      <c r="P79" s="386" t="s">
        <v>346</v>
      </c>
      <c r="Q79" s="379"/>
    </row>
    <row r="80" spans="2:17">
      <c r="B80" s="379"/>
      <c r="C80" s="390" t="s">
        <v>6119</v>
      </c>
      <c r="D80" s="390"/>
      <c r="E80" s="390"/>
      <c r="F80" s="390">
        <v>119866</v>
      </c>
      <c r="G80" s="390">
        <v>119250</v>
      </c>
      <c r="H80" s="390">
        <v>122749</v>
      </c>
      <c r="I80" s="390">
        <v>92965</v>
      </c>
      <c r="J80" s="390">
        <v>30988</v>
      </c>
      <c r="K80" s="390">
        <v>123953</v>
      </c>
      <c r="L80" s="390">
        <v>126335</v>
      </c>
      <c r="M80" s="390">
        <v>128769</v>
      </c>
      <c r="N80" s="390">
        <v>131256</v>
      </c>
      <c r="O80" s="390">
        <v>133796</v>
      </c>
      <c r="P80" s="390">
        <v>135746</v>
      </c>
    </row>
    <row r="81" spans="2:16">
      <c r="B81" s="379"/>
      <c r="C81" s="381" t="s">
        <v>6120</v>
      </c>
      <c r="D81" s="381"/>
      <c r="E81" s="381"/>
      <c r="F81" s="406">
        <v>0.28523096547811716</v>
      </c>
      <c r="G81" s="406">
        <v>0.20615362199580708</v>
      </c>
      <c r="H81" s="406">
        <v>0.17876296522985929</v>
      </c>
      <c r="I81" s="406">
        <v>0.16768546535793041</v>
      </c>
      <c r="J81" s="738">
        <f>I81</f>
        <v>0.16768546535793041</v>
      </c>
      <c r="K81" s="407">
        <v>0.17876296522985929</v>
      </c>
      <c r="L81" s="407">
        <v>0.17876296522985929</v>
      </c>
      <c r="M81" s="407">
        <v>0.17876296522985929</v>
      </c>
      <c r="N81" s="407">
        <v>0.17876296522985929</v>
      </c>
      <c r="O81" s="407">
        <v>0.17876296522985929</v>
      </c>
      <c r="P81" s="407">
        <v>0.17876296522985929</v>
      </c>
    </row>
    <row r="82" spans="2:16">
      <c r="J82" s="379" t="s">
        <v>105</v>
      </c>
      <c r="P82" s="403"/>
    </row>
  </sheetData>
  <phoneticPr fontId="3"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6DCF3-B5C6-41CF-98DD-408AF3E37AC2}">
  <dimension ref="B3:AC20"/>
  <sheetViews>
    <sheetView zoomScale="85" zoomScaleNormal="85" workbookViewId="0">
      <selection activeCell="E14" sqref="E14"/>
    </sheetView>
    <sheetView workbookViewId="1"/>
  </sheetViews>
  <sheetFormatPr defaultColWidth="8.75" defaultRowHeight="13.5"/>
  <cols>
    <col min="1" max="1" width="8.75" style="379"/>
    <col min="2" max="2" width="8.75" style="380"/>
    <col min="3" max="3" width="27" style="379" bestFit="1" customWidth="1"/>
    <col min="4" max="4" width="8.25" style="379" customWidth="1"/>
    <col min="5" max="16" width="8.75" style="379"/>
    <col min="17" max="17" width="10" style="379" bestFit="1" customWidth="1"/>
    <col min="18" max="16384" width="8.75" style="379"/>
  </cols>
  <sheetData>
    <row r="3" spans="2:29">
      <c r="B3" s="380" t="s">
        <v>6121</v>
      </c>
    </row>
    <row r="4" spans="2:29">
      <c r="B4" s="380" t="s">
        <v>6122</v>
      </c>
    </row>
    <row r="6" spans="2:29">
      <c r="P6" s="381"/>
    </row>
    <row r="7" spans="2:29" s="381" customFormat="1">
      <c r="B7" s="382"/>
      <c r="C7" s="383"/>
      <c r="D7" s="383"/>
      <c r="E7" s="384">
        <v>2019</v>
      </c>
      <c r="F7" s="384">
        <v>2020</v>
      </c>
      <c r="G7" s="384">
        <v>2021</v>
      </c>
      <c r="H7" s="384">
        <v>2022</v>
      </c>
      <c r="I7" s="384">
        <v>2022</v>
      </c>
      <c r="J7" s="384">
        <v>2022</v>
      </c>
      <c r="K7" s="384">
        <v>2023</v>
      </c>
      <c r="L7" s="384">
        <v>2024</v>
      </c>
      <c r="M7" s="384">
        <v>2025</v>
      </c>
      <c r="N7" s="384">
        <v>2026</v>
      </c>
      <c r="O7" s="384">
        <v>2027</v>
      </c>
      <c r="Q7" s="384">
        <v>2023</v>
      </c>
      <c r="R7" s="384">
        <v>2024</v>
      </c>
      <c r="S7" s="384">
        <v>2025</v>
      </c>
      <c r="T7" s="384">
        <v>2026</v>
      </c>
      <c r="U7" s="384">
        <v>2027</v>
      </c>
      <c r="W7" s="384">
        <v>2020</v>
      </c>
      <c r="X7" s="384">
        <v>2021</v>
      </c>
      <c r="Y7" s="384">
        <v>2022</v>
      </c>
      <c r="AA7" s="381" t="s">
        <v>6123</v>
      </c>
    </row>
    <row r="8" spans="2:29" s="381" customFormat="1">
      <c r="B8" s="382"/>
      <c r="C8" s="385" t="s">
        <v>345</v>
      </c>
      <c r="D8" s="385"/>
      <c r="E8" s="386" t="s">
        <v>346</v>
      </c>
      <c r="F8" s="386" t="s">
        <v>346</v>
      </c>
      <c r="G8" s="386" t="s">
        <v>346</v>
      </c>
      <c r="H8" s="386" t="s">
        <v>575</v>
      </c>
      <c r="I8" s="386" t="s">
        <v>576</v>
      </c>
      <c r="J8" s="386" t="s">
        <v>346</v>
      </c>
      <c r="K8" s="386" t="s">
        <v>346</v>
      </c>
      <c r="L8" s="386" t="s">
        <v>346</v>
      </c>
      <c r="M8" s="386" t="s">
        <v>346</v>
      </c>
      <c r="N8" s="386" t="s">
        <v>346</v>
      </c>
      <c r="O8" s="386" t="s">
        <v>346</v>
      </c>
    </row>
    <row r="9" spans="2:29" s="381" customFormat="1">
      <c r="B9" s="382"/>
      <c r="C9" s="390" t="s">
        <v>88</v>
      </c>
      <c r="D9" s="390"/>
      <c r="E9" s="390">
        <v>1236</v>
      </c>
      <c r="F9" s="390">
        <v>1358</v>
      </c>
      <c r="G9" s="390">
        <v>1370</v>
      </c>
      <c r="H9" s="390">
        <v>1405</v>
      </c>
      <c r="I9" s="390">
        <v>1405</v>
      </c>
      <c r="J9" s="390">
        <v>1405</v>
      </c>
      <c r="K9" s="390">
        <v>1429.1547386130314</v>
      </c>
      <c r="L9" s="390">
        <v>1453.7247451246135</v>
      </c>
      <c r="M9" s="390">
        <v>1478.7171588141371</v>
      </c>
      <c r="N9" s="390">
        <v>1504.1392416993754</v>
      </c>
      <c r="O9" s="390">
        <v>1529.9983806466007</v>
      </c>
      <c r="Q9" s="413">
        <f>K9/J9-1</f>
        <v>1.7191984777958247E-2</v>
      </c>
      <c r="R9" s="413">
        <f t="shared" ref="R9:U9" si="0">L9/K9-1</f>
        <v>1.7191984777958247E-2</v>
      </c>
      <c r="S9" s="413">
        <f t="shared" si="0"/>
        <v>1.7191984777958247E-2</v>
      </c>
      <c r="T9" s="413">
        <f t="shared" si="0"/>
        <v>1.7191984777958247E-2</v>
      </c>
      <c r="U9" s="413">
        <f t="shared" si="0"/>
        <v>1.7191984777958247E-2</v>
      </c>
      <c r="W9" s="413">
        <f>F9/E9-1</f>
        <v>9.8705501618123082E-2</v>
      </c>
      <c r="X9" s="413">
        <f t="shared" ref="X9:Y9" si="1">G9/F9-1</f>
        <v>8.8365243004417948E-3</v>
      </c>
      <c r="Y9" s="413">
        <f t="shared" si="1"/>
        <v>2.5547445255474477E-2</v>
      </c>
      <c r="AA9" s="413">
        <f>Y9*0.75</f>
        <v>1.9160583941605858E-2</v>
      </c>
      <c r="AC9" s="381" t="s">
        <v>6124</v>
      </c>
    </row>
    <row r="10" spans="2:29" s="381" customFormat="1">
      <c r="B10" s="382"/>
      <c r="C10" s="381" t="s">
        <v>90</v>
      </c>
      <c r="E10" s="409">
        <v>162.23087415048542</v>
      </c>
      <c r="F10" s="409">
        <v>163.80677449116348</v>
      </c>
      <c r="G10" s="409">
        <v>174.71109373868612</v>
      </c>
      <c r="H10" s="409">
        <v>183.64610121186243</v>
      </c>
      <c r="I10" s="409">
        <v>183.64610121186243</v>
      </c>
      <c r="J10" s="409">
        <v>183.64610121186243</v>
      </c>
      <c r="K10" s="409">
        <v>190.50128600612075</v>
      </c>
      <c r="L10" s="409">
        <v>194.12081044023702</v>
      </c>
      <c r="M10" s="409">
        <v>198.58558908036244</v>
      </c>
      <c r="N10" s="409">
        <v>204.94032793093407</v>
      </c>
      <c r="O10" s="409">
        <v>211.90829908058581</v>
      </c>
    </row>
    <row r="11" spans="2:29" s="381" customFormat="1">
      <c r="B11" s="382"/>
      <c r="C11" s="382"/>
      <c r="D11" s="382"/>
      <c r="E11" s="382"/>
      <c r="F11" s="382"/>
      <c r="G11" s="382"/>
      <c r="H11" s="382"/>
      <c r="I11" s="382"/>
      <c r="J11" s="382"/>
      <c r="K11" s="382"/>
      <c r="L11" s="382"/>
      <c r="M11" s="382"/>
      <c r="N11" s="382"/>
      <c r="O11" s="382"/>
      <c r="R11" s="411"/>
    </row>
    <row r="12" spans="2:29" s="381" customFormat="1">
      <c r="B12" s="382"/>
      <c r="C12" s="381" t="s">
        <v>6125</v>
      </c>
    </row>
    <row r="13" spans="2:29" s="381" customFormat="1">
      <c r="B13" s="382"/>
      <c r="C13" s="389" t="s">
        <v>92</v>
      </c>
      <c r="D13" s="389"/>
      <c r="E13" s="390">
        <v>87.969114563106785</v>
      </c>
      <c r="F13" s="390">
        <v>95.058888247422701</v>
      </c>
      <c r="G13" s="390">
        <v>103.42678865693432</v>
      </c>
      <c r="H13" s="390">
        <v>104.98766759254676</v>
      </c>
      <c r="I13" s="390">
        <v>104.98766759254676</v>
      </c>
      <c r="J13" s="390">
        <v>104.98766759254676</v>
      </c>
      <c r="K13" s="390">
        <v>108.76722362587844</v>
      </c>
      <c r="L13" s="390">
        <v>110.83380087477012</v>
      </c>
      <c r="M13" s="390">
        <v>113.38297829488982</v>
      </c>
      <c r="N13" s="390">
        <v>117.01123360032631</v>
      </c>
      <c r="O13" s="390">
        <v>120.9896155427374</v>
      </c>
    </row>
    <row r="14" spans="2:29" s="381" customFormat="1">
      <c r="B14" s="382"/>
      <c r="C14" s="388" t="s">
        <v>93</v>
      </c>
      <c r="D14" s="388"/>
      <c r="E14" s="409">
        <v>4.2006472491909381</v>
      </c>
      <c r="F14" s="409">
        <v>4.4123711340206189</v>
      </c>
      <c r="G14" s="409">
        <v>4.6321167883211682</v>
      </c>
      <c r="H14" s="407">
        <v>4.4150450571775703</v>
      </c>
      <c r="I14" s="409">
        <v>4.4150450571775748</v>
      </c>
      <c r="J14" s="409">
        <v>4.4150450571775748</v>
      </c>
      <c r="K14" s="409">
        <v>4.4150450571775748</v>
      </c>
      <c r="L14" s="409">
        <v>4.4150450571775748</v>
      </c>
      <c r="M14" s="409">
        <v>4.4150450571775748</v>
      </c>
      <c r="N14" s="409">
        <v>4.4150450571775748</v>
      </c>
      <c r="O14" s="409">
        <v>4.4150450571775748</v>
      </c>
      <c r="Q14" s="972">
        <f>AVERAGE(E14:G14)</f>
        <v>4.4150450571775748</v>
      </c>
      <c r="S14" s="381" t="s">
        <v>6126</v>
      </c>
    </row>
    <row r="15" spans="2:29" s="381" customFormat="1">
      <c r="B15" s="382"/>
      <c r="C15" s="412" t="s">
        <v>95</v>
      </c>
      <c r="D15" s="412"/>
      <c r="E15" s="381">
        <v>5192</v>
      </c>
      <c r="F15" s="381">
        <v>5992</v>
      </c>
      <c r="G15" s="381">
        <v>6346</v>
      </c>
      <c r="H15" s="381">
        <v>6203.1383053344925</v>
      </c>
      <c r="I15" s="381">
        <v>6203.1383053344925</v>
      </c>
      <c r="J15" s="381">
        <v>6203.1383053344925</v>
      </c>
      <c r="K15" s="381">
        <v>6309.7825646553738</v>
      </c>
      <c r="L15" s="381">
        <v>6418.2602504591541</v>
      </c>
      <c r="M15" s="381">
        <v>6528.6028829860225</v>
      </c>
      <c r="N15" s="381">
        <v>6640.8425243716529</v>
      </c>
      <c r="O15" s="381">
        <v>6755.0117879634681</v>
      </c>
      <c r="W15" s="381" t="s">
        <v>6127</v>
      </c>
    </row>
    <row r="16" spans="2:29" s="381" customFormat="1">
      <c r="B16" s="382"/>
      <c r="C16" s="388" t="s">
        <v>96</v>
      </c>
      <c r="D16" s="388"/>
      <c r="E16" s="409">
        <v>20.941800000000001</v>
      </c>
      <c r="F16" s="409">
        <v>21.543720000000004</v>
      </c>
      <c r="G16" s="409">
        <v>22.328191058934763</v>
      </c>
      <c r="H16" s="409">
        <v>23.779523477765522</v>
      </c>
      <c r="I16" s="409">
        <v>23.779523477765522</v>
      </c>
      <c r="J16" s="409">
        <v>23.779523477765522</v>
      </c>
      <c r="K16" s="409">
        <v>24.635586322965082</v>
      </c>
      <c r="L16" s="409">
        <v>25.103662463101415</v>
      </c>
      <c r="M16" s="409">
        <v>25.681046699752745</v>
      </c>
      <c r="N16" s="409">
        <v>26.502840194144834</v>
      </c>
      <c r="O16" s="409">
        <v>27.403936760745758</v>
      </c>
      <c r="Q16" s="413">
        <f>K16/J16-1</f>
        <v>3.6000000000000032E-2</v>
      </c>
      <c r="R16" s="413">
        <f t="shared" ref="R16:U16" si="2">L16/K16-1</f>
        <v>1.8999999999999906E-2</v>
      </c>
      <c r="S16" s="413">
        <f t="shared" si="2"/>
        <v>2.2999999999999909E-2</v>
      </c>
      <c r="T16" s="413">
        <f t="shared" si="2"/>
        <v>3.2000000000000028E-2</v>
      </c>
      <c r="U16" s="413">
        <f t="shared" si="2"/>
        <v>3.400000000000003E-2</v>
      </c>
      <c r="W16" s="413">
        <f>'#16'!T452/100</f>
        <v>3.6000000000000004E-2</v>
      </c>
      <c r="X16" s="413">
        <f>'#16'!U452/100</f>
        <v>1.9E-2</v>
      </c>
      <c r="Y16" s="413">
        <f>'#16'!V452/100</f>
        <v>2.3E-2</v>
      </c>
      <c r="Z16" s="413">
        <f>'#16'!W452/100</f>
        <v>3.2000000000000001E-2</v>
      </c>
      <c r="AA16" s="413">
        <f>'#16'!X452/100</f>
        <v>3.4000000000000002E-2</v>
      </c>
      <c r="AC16" s="381" t="s">
        <v>6128</v>
      </c>
    </row>
    <row r="17" spans="2:19" s="381" customFormat="1">
      <c r="B17" s="382"/>
      <c r="C17" s="387" t="s">
        <v>98</v>
      </c>
      <c r="D17" s="387"/>
      <c r="E17" s="413">
        <v>0.84417991423688998</v>
      </c>
      <c r="F17" s="413">
        <v>0.72321365746253319</v>
      </c>
      <c r="G17" s="413">
        <v>0.68922477442668328</v>
      </c>
      <c r="H17" s="413">
        <v>0.74921593576672385</v>
      </c>
      <c r="I17" s="413">
        <v>0.74921593576672385</v>
      </c>
      <c r="J17" s="413">
        <v>0.74921593576672385</v>
      </c>
      <c r="K17" s="413">
        <v>0.75145857047320752</v>
      </c>
      <c r="L17" s="413">
        <v>0.75145857047320752</v>
      </c>
      <c r="M17" s="413">
        <v>0.75145857047320752</v>
      </c>
      <c r="N17" s="413">
        <v>0.75145857047320752</v>
      </c>
      <c r="O17" s="413">
        <v>0.75145857047320752</v>
      </c>
      <c r="Q17" s="413">
        <f>AVERAGE(E17:H17)</f>
        <v>0.75145857047320752</v>
      </c>
      <c r="S17" s="381" t="s">
        <v>6129</v>
      </c>
    </row>
    <row r="18" spans="2:19" s="381" customFormat="1">
      <c r="B18" s="382"/>
      <c r="C18" s="392" t="s">
        <v>100</v>
      </c>
      <c r="D18" s="392"/>
      <c r="E18" s="392">
        <v>162.23087415048542</v>
      </c>
      <c r="F18" s="392">
        <v>163.80677449116348</v>
      </c>
      <c r="G18" s="392">
        <v>174.71109373868612</v>
      </c>
      <c r="H18" s="392">
        <v>183.64610121186243</v>
      </c>
      <c r="I18" s="392">
        <v>183.64610121186243</v>
      </c>
      <c r="J18" s="392">
        <v>183.64610121186243</v>
      </c>
      <c r="K18" s="392">
        <v>190.50128600612075</v>
      </c>
      <c r="L18" s="392">
        <v>194.12081044023702</v>
      </c>
      <c r="M18" s="392">
        <v>198.58558908036244</v>
      </c>
      <c r="N18" s="392">
        <v>204.94032793093407</v>
      </c>
      <c r="O18" s="392">
        <v>211.90829908058581</v>
      </c>
    </row>
    <row r="19" spans="2:19">
      <c r="E19" s="1053">
        <f>AVERAGE(E14:G14)</f>
        <v>4.4150450571775748</v>
      </c>
      <c r="F19" s="379">
        <v>4.4150450571775748</v>
      </c>
      <c r="P19" s="381"/>
    </row>
    <row r="20" spans="2:19">
      <c r="P20" s="381"/>
    </row>
  </sheetData>
  <phoneticPr fontId="3" type="noConversion"/>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0CF10-4616-43B9-A766-1440ED3B143D}">
  <dimension ref="B2:AF120"/>
  <sheetViews>
    <sheetView topLeftCell="A71" zoomScale="70" zoomScaleNormal="70" workbookViewId="0">
      <selection activeCell="K102" sqref="K102"/>
    </sheetView>
    <sheetView workbookViewId="1"/>
  </sheetViews>
  <sheetFormatPr defaultColWidth="8.75" defaultRowHeight="16.5"/>
  <cols>
    <col min="1" max="1" width="8.75" style="297"/>
    <col min="2" max="2" width="49" style="297" bestFit="1" customWidth="1"/>
    <col min="3" max="3" width="8.75" style="297"/>
    <col min="4" max="10" width="8.875" style="297" bestFit="1" customWidth="1"/>
    <col min="11" max="11" width="10.25" style="297" bestFit="1" customWidth="1"/>
    <col min="12" max="15" width="8.875" style="297" bestFit="1" customWidth="1"/>
    <col min="16" max="16" width="8.75" style="297"/>
    <col min="17" max="17" width="8.875" style="297" bestFit="1" customWidth="1"/>
    <col min="18" max="26" width="8.75" style="297"/>
    <col min="27" max="31" width="10" style="297" bestFit="1" customWidth="1"/>
    <col min="32" max="32" width="8.875" style="297" bestFit="1" customWidth="1"/>
    <col min="33" max="16384" width="8.75" style="297"/>
  </cols>
  <sheetData>
    <row r="2" spans="2:22" s="255" customFormat="1">
      <c r="B2" s="256"/>
      <c r="C2" s="257"/>
      <c r="D2" s="257"/>
      <c r="E2" s="257">
        <v>2019</v>
      </c>
      <c r="F2" s="257">
        <v>2020</v>
      </c>
      <c r="G2" s="257">
        <v>2021</v>
      </c>
      <c r="H2" s="257">
        <v>2022</v>
      </c>
      <c r="I2" s="257">
        <v>2022</v>
      </c>
      <c r="J2" s="257">
        <v>2022</v>
      </c>
      <c r="K2" s="257">
        <v>2023</v>
      </c>
      <c r="L2" s="257">
        <v>2024</v>
      </c>
      <c r="M2" s="257">
        <v>2025</v>
      </c>
      <c r="N2" s="257">
        <v>2026</v>
      </c>
      <c r="O2" s="257">
        <v>2027</v>
      </c>
      <c r="Q2" s="257">
        <v>2022</v>
      </c>
      <c r="R2" s="257">
        <v>2023</v>
      </c>
      <c r="S2" s="257">
        <v>2024</v>
      </c>
      <c r="T2" s="257">
        <v>2025</v>
      </c>
      <c r="U2" s="257">
        <v>2026</v>
      </c>
      <c r="V2" s="257">
        <v>2027</v>
      </c>
    </row>
    <row r="3" spans="2:22" s="255" customFormat="1">
      <c r="B3" s="258" t="s">
        <v>345</v>
      </c>
      <c r="C3" s="259"/>
      <c r="D3" s="259"/>
      <c r="E3" s="259" t="s">
        <v>346</v>
      </c>
      <c r="F3" s="259" t="s">
        <v>346</v>
      </c>
      <c r="G3" s="259" t="s">
        <v>346</v>
      </c>
      <c r="H3" s="259" t="s">
        <v>347</v>
      </c>
      <c r="I3" s="259" t="s">
        <v>348</v>
      </c>
      <c r="J3" s="259" t="s">
        <v>346</v>
      </c>
      <c r="K3" s="259" t="s">
        <v>346</v>
      </c>
      <c r="L3" s="259" t="s">
        <v>346</v>
      </c>
      <c r="M3" s="259" t="s">
        <v>346</v>
      </c>
      <c r="N3" s="259" t="s">
        <v>346</v>
      </c>
      <c r="O3" s="259" t="s">
        <v>346</v>
      </c>
      <c r="Q3" s="259" t="s">
        <v>346</v>
      </c>
      <c r="R3" s="259" t="s">
        <v>346</v>
      </c>
      <c r="S3" s="259" t="s">
        <v>346</v>
      </c>
      <c r="T3" s="259" t="s">
        <v>346</v>
      </c>
      <c r="U3" s="259" t="s">
        <v>346</v>
      </c>
      <c r="V3" s="259" t="s">
        <v>346</v>
      </c>
    </row>
    <row r="4" spans="2:22" s="255" customFormat="1">
      <c r="C4" s="260"/>
    </row>
    <row r="5" spans="2:22" s="255" customFormat="1">
      <c r="B5" s="261" t="s">
        <v>6130</v>
      </c>
      <c r="C5" s="260"/>
    </row>
    <row r="6" spans="2:22" s="255" customFormat="1">
      <c r="B6" s="258"/>
      <c r="C6" s="259"/>
      <c r="D6" s="258"/>
      <c r="E6" s="258"/>
      <c r="F6" s="258"/>
      <c r="G6" s="258"/>
      <c r="H6" s="258"/>
      <c r="I6" s="258"/>
      <c r="J6" s="262"/>
      <c r="K6" s="262"/>
      <c r="L6" s="262"/>
      <c r="M6" s="262"/>
      <c r="N6" s="262"/>
      <c r="O6" s="262"/>
    </row>
    <row r="7" spans="2:22" s="254" customFormat="1">
      <c r="B7" s="254" t="s">
        <v>965</v>
      </c>
      <c r="C7" s="263" t="s">
        <v>357</v>
      </c>
      <c r="E7" s="254">
        <v>44808.236005999992</v>
      </c>
      <c r="F7" s="254">
        <v>52451.477335296004</v>
      </c>
      <c r="G7" s="254">
        <v>59523.371739358496</v>
      </c>
      <c r="H7" s="264">
        <v>47013.683221895277</v>
      </c>
      <c r="I7" s="254">
        <v>15671.227740631759</v>
      </c>
      <c r="J7" s="254">
        <v>62684.910962527036</v>
      </c>
      <c r="K7" s="254">
        <v>70021.973683319477</v>
      </c>
      <c r="L7" s="254">
        <v>77026.798358115164</v>
      </c>
      <c r="M7" s="254">
        <v>84453.161253320301</v>
      </c>
      <c r="N7" s="254">
        <v>92162.657626172222</v>
      </c>
      <c r="O7" s="254">
        <v>100149.44865995296</v>
      </c>
    </row>
    <row r="8" spans="2:22" s="255" customFormat="1">
      <c r="B8" s="265" t="s">
        <v>966</v>
      </c>
      <c r="C8" s="260" t="s">
        <v>357</v>
      </c>
      <c r="E8" s="255">
        <v>36198.018847999985</v>
      </c>
      <c r="F8" s="255">
        <v>37023.496762000002</v>
      </c>
      <c r="G8" s="255">
        <v>40790.125390024601</v>
      </c>
      <c r="H8" s="266">
        <v>30724.829711252776</v>
      </c>
      <c r="I8" s="255">
        <v>10241.609903750925</v>
      </c>
      <c r="J8" s="255">
        <v>40966.439615003699</v>
      </c>
      <c r="K8" s="255">
        <v>47977.7252655833</v>
      </c>
      <c r="L8" s="255">
        <v>54453.487978353311</v>
      </c>
      <c r="M8" s="255">
        <v>61247.798182925122</v>
      </c>
      <c r="N8" s="255">
        <v>68307.544389805975</v>
      </c>
      <c r="O8" s="255">
        <v>75602.5371397321</v>
      </c>
    </row>
    <row r="9" spans="2:22" s="255" customFormat="1">
      <c r="B9" s="267" t="s">
        <v>968</v>
      </c>
      <c r="C9" s="259" t="s">
        <v>357</v>
      </c>
      <c r="D9" s="258"/>
      <c r="E9" s="258">
        <v>8610.2171580000031</v>
      </c>
      <c r="F9" s="258">
        <v>15427.980573296001</v>
      </c>
      <c r="G9" s="258">
        <v>18733.246349333898</v>
      </c>
      <c r="H9" s="268">
        <v>16288.853510642501</v>
      </c>
      <c r="I9" s="258">
        <v>5429.6178368808332</v>
      </c>
      <c r="J9" s="258">
        <v>21718.471347523333</v>
      </c>
      <c r="K9" s="258">
        <v>22044.24841773618</v>
      </c>
      <c r="L9" s="258">
        <v>22573.31037976185</v>
      </c>
      <c r="M9" s="258">
        <v>23205.363070395182</v>
      </c>
      <c r="N9" s="258">
        <v>23855.113236366247</v>
      </c>
      <c r="O9" s="258">
        <v>24546.911520220867</v>
      </c>
    </row>
    <row r="10" spans="2:22" s="255" customFormat="1">
      <c r="B10" s="255" t="s">
        <v>6131</v>
      </c>
      <c r="C10" s="260" t="s">
        <v>357</v>
      </c>
      <c r="E10" s="255">
        <v>36198.018847999985</v>
      </c>
      <c r="F10" s="255">
        <v>37023.496762000002</v>
      </c>
      <c r="G10" s="255">
        <v>40790.125390024601</v>
      </c>
      <c r="H10" s="266">
        <v>30724.829711252776</v>
      </c>
      <c r="I10" s="255">
        <v>10241.609903750925</v>
      </c>
      <c r="J10" s="255">
        <v>40966.439615003699</v>
      </c>
      <c r="K10" s="255">
        <v>47977.7252655833</v>
      </c>
      <c r="L10" s="255">
        <v>54453.487978353311</v>
      </c>
      <c r="M10" s="255">
        <v>61247.798182925122</v>
      </c>
      <c r="N10" s="255">
        <v>68307.544389805975</v>
      </c>
      <c r="O10" s="255">
        <v>75602.5371397321</v>
      </c>
    </row>
    <row r="11" spans="2:22" s="255" customFormat="1">
      <c r="B11" s="265" t="s">
        <v>6132</v>
      </c>
      <c r="C11" s="260" t="s">
        <v>355</v>
      </c>
      <c r="E11" s="255">
        <v>45</v>
      </c>
      <c r="F11" s="255">
        <v>51</v>
      </c>
      <c r="G11" s="255">
        <v>66</v>
      </c>
      <c r="H11" s="266">
        <v>68</v>
      </c>
      <c r="I11" s="255">
        <v>68</v>
      </c>
      <c r="J11" s="255">
        <v>68</v>
      </c>
      <c r="K11" s="255">
        <v>78</v>
      </c>
      <c r="L11" s="255">
        <v>88</v>
      </c>
      <c r="M11" s="255">
        <v>98</v>
      </c>
      <c r="N11" s="255">
        <v>108</v>
      </c>
      <c r="O11" s="255">
        <v>118</v>
      </c>
      <c r="Q11" s="744" t="s">
        <v>134</v>
      </c>
    </row>
    <row r="12" spans="2:22" s="255" customFormat="1">
      <c r="B12" s="269" t="s">
        <v>135</v>
      </c>
      <c r="C12" s="260" t="s">
        <v>355</v>
      </c>
      <c r="E12" s="255">
        <v>-1</v>
      </c>
      <c r="F12" s="255">
        <v>6</v>
      </c>
      <c r="G12" s="255">
        <v>15</v>
      </c>
      <c r="H12" s="266">
        <v>2</v>
      </c>
      <c r="J12" s="255">
        <v>2</v>
      </c>
      <c r="K12" s="255">
        <v>10</v>
      </c>
      <c r="L12" s="255">
        <v>10</v>
      </c>
      <c r="M12" s="255">
        <v>10</v>
      </c>
      <c r="N12" s="255">
        <v>10</v>
      </c>
      <c r="O12" s="255">
        <v>10</v>
      </c>
      <c r="Q12" s="298"/>
    </row>
    <row r="13" spans="2:22" s="255" customFormat="1">
      <c r="B13" s="265" t="s">
        <v>138</v>
      </c>
      <c r="C13" s="260" t="s">
        <v>357</v>
      </c>
      <c r="E13" s="255">
        <v>804.40041884444406</v>
      </c>
      <c r="F13" s="255">
        <v>725.9509169019608</v>
      </c>
      <c r="G13" s="255">
        <v>618.03220287916065</v>
      </c>
      <c r="H13" s="266">
        <v>602.44764139711322</v>
      </c>
      <c r="I13" s="255">
        <v>602.44764139711322</v>
      </c>
      <c r="J13" s="255">
        <v>602.44764139711322</v>
      </c>
      <c r="K13" s="255">
        <v>615.09904186645258</v>
      </c>
      <c r="L13" s="255">
        <v>618.7896361176513</v>
      </c>
      <c r="M13" s="255">
        <v>624.97753247882781</v>
      </c>
      <c r="N13" s="255">
        <v>632.4772628685738</v>
      </c>
      <c r="O13" s="255">
        <v>640.69946728586524</v>
      </c>
      <c r="Q13" s="298"/>
    </row>
    <row r="14" spans="2:22" s="255" customFormat="1">
      <c r="B14" s="270" t="s">
        <v>358</v>
      </c>
      <c r="C14" s="259" t="s">
        <v>359</v>
      </c>
      <c r="D14" s="258"/>
      <c r="E14" s="262">
        <v>1.2083685971253644E-2</v>
      </c>
      <c r="F14" s="262">
        <v>-9.7525436467548521E-2</v>
      </c>
      <c r="G14" s="271">
        <v>-0.14865841685736791</v>
      </c>
      <c r="H14" s="272">
        <v>-2.5216423043079805E-2</v>
      </c>
      <c r="I14" s="258"/>
      <c r="J14" s="299">
        <v>5.0999999999999997E-2</v>
      </c>
      <c r="K14" s="299">
        <v>2.1000000000000001E-2</v>
      </c>
      <c r="L14" s="299">
        <v>6.0000000000000001E-3</v>
      </c>
      <c r="M14" s="299">
        <v>0.01</v>
      </c>
      <c r="N14" s="299">
        <v>1.2E-2</v>
      </c>
      <c r="O14" s="299">
        <v>1.3000000000000001E-2</v>
      </c>
      <c r="Q14" s="299">
        <f>'#16'!S194/100</f>
        <v>5.0999999999999997E-2</v>
      </c>
      <c r="R14" s="299">
        <f>'#16'!T194/100</f>
        <v>2.1000000000000001E-2</v>
      </c>
      <c r="S14" s="299">
        <f>'#16'!U194/100</f>
        <v>6.0000000000000001E-3</v>
      </c>
      <c r="T14" s="299">
        <f>'#16'!V194/100</f>
        <v>0.01</v>
      </c>
      <c r="U14" s="299">
        <f>'#16'!W194/100</f>
        <v>1.2E-2</v>
      </c>
      <c r="V14" s="299">
        <f>'#16'!X194/100</f>
        <v>1.3000000000000001E-2</v>
      </c>
    </row>
    <row r="15" spans="2:22" s="255" customFormat="1">
      <c r="B15" s="255" t="s">
        <v>6133</v>
      </c>
      <c r="C15" s="260" t="s">
        <v>357</v>
      </c>
      <c r="E15" s="255">
        <v>8610.2171580000031</v>
      </c>
      <c r="F15" s="255">
        <v>15427.980573296001</v>
      </c>
      <c r="G15" s="255">
        <v>18733.246349333898</v>
      </c>
      <c r="H15" s="266">
        <v>16288.853510642501</v>
      </c>
      <c r="I15" s="255">
        <v>5429.6178368808332</v>
      </c>
      <c r="J15" s="255">
        <v>21718.471347523333</v>
      </c>
      <c r="K15" s="255">
        <v>22044.24841773618</v>
      </c>
      <c r="L15" s="255">
        <v>22573.31037976185</v>
      </c>
      <c r="M15" s="255">
        <v>23205.363070395182</v>
      </c>
      <c r="N15" s="255">
        <v>23855.113236366247</v>
      </c>
      <c r="O15" s="255">
        <v>24546.911520220867</v>
      </c>
      <c r="Q15" s="298"/>
    </row>
    <row r="16" spans="2:22" s="255" customFormat="1">
      <c r="B16" s="258"/>
      <c r="C16" s="259" t="s">
        <v>359</v>
      </c>
      <c r="D16" s="258"/>
      <c r="E16" s="262">
        <v>-0.49474031006916042</v>
      </c>
      <c r="F16" s="262">
        <v>0.79182246976911785</v>
      </c>
      <c r="G16" s="262">
        <v>0.21423839369871378</v>
      </c>
      <c r="H16" s="272">
        <v>0.15935438751626618</v>
      </c>
      <c r="I16" s="258"/>
      <c r="J16" s="299">
        <v>0.15935438751626618</v>
      </c>
      <c r="K16" s="299">
        <v>1.4999999999999999E-2</v>
      </c>
      <c r="L16" s="299">
        <v>2.4E-2</v>
      </c>
      <c r="M16" s="299">
        <v>2.7999999999999997E-2</v>
      </c>
      <c r="N16" s="299">
        <v>2.7999999999999997E-2</v>
      </c>
      <c r="O16" s="299">
        <v>2.8999999999999998E-2</v>
      </c>
      <c r="Q16" s="299">
        <f>'#16'!S915/100</f>
        <v>2.6000000000000002E-2</v>
      </c>
      <c r="R16" s="299">
        <f>'#16'!T915/100</f>
        <v>1.4999999999999999E-2</v>
      </c>
      <c r="S16" s="299">
        <f>'#16'!U915/100</f>
        <v>2.4E-2</v>
      </c>
      <c r="T16" s="299">
        <f>'#16'!V915/100</f>
        <v>2.7999999999999997E-2</v>
      </c>
      <c r="U16" s="299">
        <f>'#16'!W915/100</f>
        <v>2.7999999999999997E-2</v>
      </c>
      <c r="V16" s="299">
        <f>'#16'!X915/100</f>
        <v>2.8999999999999998E-2</v>
      </c>
    </row>
    <row r="17" spans="2:24" s="255" customFormat="1">
      <c r="C17" s="260"/>
    </row>
    <row r="18" spans="2:24" s="255" customFormat="1">
      <c r="B18" s="254" t="s">
        <v>6134</v>
      </c>
      <c r="C18" s="260"/>
    </row>
    <row r="19" spans="2:24" s="255" customFormat="1">
      <c r="B19" s="258"/>
      <c r="C19" s="259"/>
      <c r="D19" s="258"/>
      <c r="E19" s="258"/>
      <c r="F19" s="258"/>
      <c r="G19" s="258"/>
      <c r="H19" s="258"/>
      <c r="I19" s="258"/>
      <c r="J19" s="262"/>
      <c r="K19" s="262"/>
      <c r="L19" s="262"/>
      <c r="M19" s="262"/>
      <c r="N19" s="262"/>
      <c r="O19" s="262"/>
    </row>
    <row r="20" spans="2:24" s="255" customFormat="1">
      <c r="B20" s="254" t="s">
        <v>963</v>
      </c>
      <c r="C20" s="263" t="s">
        <v>357</v>
      </c>
      <c r="D20" s="254"/>
      <c r="E20" s="254">
        <v>68953.197505000004</v>
      </c>
      <c r="F20" s="254">
        <v>76969.977826390386</v>
      </c>
      <c r="G20" s="254">
        <v>86466.045259773397</v>
      </c>
      <c r="H20" s="264">
        <v>75621.809288212797</v>
      </c>
      <c r="I20" s="254">
        <v>26152.742254922672</v>
      </c>
      <c r="J20" s="254">
        <v>101774.55154313547</v>
      </c>
      <c r="K20" s="254">
        <v>109256.18623671131</v>
      </c>
      <c r="L20" s="254">
        <v>115264.20664955561</v>
      </c>
      <c r="M20" s="254">
        <v>121980.70345307286</v>
      </c>
      <c r="N20" s="254">
        <v>130123.79760101161</v>
      </c>
      <c r="O20" s="254">
        <v>138977.56943474224</v>
      </c>
    </row>
    <row r="21" spans="2:24" s="255" customFormat="1">
      <c r="B21" s="265" t="s">
        <v>6135</v>
      </c>
      <c r="C21" s="260" t="s">
        <v>355</v>
      </c>
      <c r="E21" s="255">
        <v>81</v>
      </c>
      <c r="F21" s="255">
        <v>90</v>
      </c>
      <c r="G21" s="255">
        <v>117</v>
      </c>
      <c r="H21" s="266">
        <v>118</v>
      </c>
      <c r="I21" s="255">
        <v>122.42593565776646</v>
      </c>
      <c r="J21" s="255">
        <v>122.42593565776646</v>
      </c>
      <c r="K21" s="255">
        <v>127.91351934569758</v>
      </c>
      <c r="L21" s="255">
        <v>134.7222671347325</v>
      </c>
      <c r="M21" s="255">
        <v>142.33800099233588</v>
      </c>
      <c r="N21" s="255">
        <v>150.27459368853141</v>
      </c>
      <c r="O21" s="255">
        <v>158.6982683052928</v>
      </c>
    </row>
    <row r="22" spans="2:24" s="255" customFormat="1">
      <c r="B22" s="267" t="s">
        <v>6136</v>
      </c>
      <c r="C22" s="259" t="s">
        <v>357</v>
      </c>
      <c r="D22" s="258"/>
      <c r="E22" s="258">
        <v>851.27404327160502</v>
      </c>
      <c r="F22" s="258">
        <v>855.22197584878211</v>
      </c>
      <c r="G22" s="258">
        <v>739.02602786131104</v>
      </c>
      <c r="H22" s="268">
        <v>854.48372077076613</v>
      </c>
      <c r="I22" s="258">
        <v>854.48372077076613</v>
      </c>
      <c r="J22" s="258">
        <v>831.31528459491983</v>
      </c>
      <c r="K22" s="258">
        <v>854.14103837950711</v>
      </c>
      <c r="L22" s="258">
        <v>855.56908372305406</v>
      </c>
      <c r="M22" s="258">
        <v>856.97918056078959</v>
      </c>
      <c r="N22" s="258">
        <v>865.90683366420797</v>
      </c>
      <c r="O22" s="258">
        <v>875.73463100042625</v>
      </c>
      <c r="Q22" s="299"/>
      <c r="R22" s="299"/>
      <c r="S22" s="299"/>
      <c r="T22" s="299"/>
      <c r="U22" s="299"/>
      <c r="V22" s="299"/>
    </row>
    <row r="23" spans="2:24" s="255" customFormat="1">
      <c r="B23" s="269" t="s">
        <v>6135</v>
      </c>
      <c r="C23" s="260" t="s">
        <v>355</v>
      </c>
      <c r="E23" s="255">
        <v>81</v>
      </c>
      <c r="F23" s="255">
        <v>90</v>
      </c>
      <c r="G23" s="255">
        <v>117</v>
      </c>
      <c r="H23" s="266">
        <v>118</v>
      </c>
      <c r="I23" s="255">
        <v>122.42593565776646</v>
      </c>
      <c r="J23" s="255">
        <v>122.42593565776646</v>
      </c>
      <c r="K23" s="255">
        <v>127.91351934569758</v>
      </c>
      <c r="L23" s="255">
        <v>134.7222671347325</v>
      </c>
      <c r="M23" s="255">
        <v>142.33800099233588</v>
      </c>
      <c r="N23" s="255">
        <v>150.27459368853141</v>
      </c>
      <c r="O23" s="255">
        <v>158.6982683052928</v>
      </c>
    </row>
    <row r="24" spans="2:24" s="255" customFormat="1">
      <c r="B24" s="273" t="s">
        <v>6137</v>
      </c>
      <c r="C24" s="260" t="s">
        <v>355</v>
      </c>
      <c r="E24" s="255">
        <v>777.96074999999996</v>
      </c>
      <c r="F24" s="255">
        <v>835.77183333333335</v>
      </c>
      <c r="G24" s="255">
        <v>903.12481021541748</v>
      </c>
      <c r="H24" s="266">
        <v>984.08886444444431</v>
      </c>
      <c r="I24" s="255">
        <v>1021</v>
      </c>
      <c r="J24" s="255">
        <v>1021</v>
      </c>
      <c r="K24" s="255">
        <v>1051</v>
      </c>
      <c r="L24" s="255">
        <v>1081</v>
      </c>
      <c r="M24" s="255">
        <v>1111</v>
      </c>
      <c r="N24" s="255">
        <v>1141</v>
      </c>
      <c r="O24" s="255">
        <v>1171</v>
      </c>
      <c r="Q24" s="298"/>
    </row>
    <row r="25" spans="2:24" s="255" customFormat="1">
      <c r="B25" s="274" t="s">
        <v>135</v>
      </c>
      <c r="C25" s="260" t="s">
        <v>355</v>
      </c>
      <c r="E25" s="255">
        <v>27.350750000000062</v>
      </c>
      <c r="F25" s="255">
        <v>57.811083333333386</v>
      </c>
      <c r="G25" s="255">
        <v>67.352976882084135</v>
      </c>
      <c r="H25" s="266">
        <v>80.964054229026829</v>
      </c>
      <c r="J25" s="255">
        <v>117.87518978458252</v>
      </c>
      <c r="K25" s="255">
        <v>30</v>
      </c>
      <c r="L25" s="255">
        <v>30</v>
      </c>
      <c r="M25" s="255">
        <v>30</v>
      </c>
      <c r="N25" s="255">
        <v>30</v>
      </c>
      <c r="O25" s="255">
        <v>30</v>
      </c>
      <c r="R25" s="255" t="s">
        <v>6138</v>
      </c>
    </row>
    <row r="26" spans="2:24" s="255" customFormat="1">
      <c r="B26" s="275" t="s">
        <v>606</v>
      </c>
      <c r="C26" s="260" t="s">
        <v>355</v>
      </c>
      <c r="E26" s="255">
        <v>618.5</v>
      </c>
      <c r="F26" s="255">
        <v>698</v>
      </c>
      <c r="G26" s="255">
        <v>749.53918924833749</v>
      </c>
      <c r="H26" s="266">
        <v>803.75941999999986</v>
      </c>
      <c r="I26" s="255">
        <v>848</v>
      </c>
      <c r="J26" s="255">
        <v>848</v>
      </c>
      <c r="K26" s="255">
        <v>878</v>
      </c>
      <c r="L26" s="255">
        <v>909</v>
      </c>
      <c r="M26" s="255">
        <v>939</v>
      </c>
      <c r="N26" s="255">
        <v>970</v>
      </c>
      <c r="O26" s="255">
        <v>1002</v>
      </c>
    </row>
    <row r="27" spans="2:24" s="255" customFormat="1">
      <c r="B27" s="276" t="s">
        <v>6139</v>
      </c>
      <c r="C27" s="260" t="s">
        <v>359</v>
      </c>
      <c r="E27" s="277">
        <v>0.79502725555241704</v>
      </c>
      <c r="F27" s="277">
        <v>0.83515616602697185</v>
      </c>
      <c r="G27" s="277">
        <v>0.82993976111624479</v>
      </c>
      <c r="H27" s="278">
        <v>0.81675491821945645</v>
      </c>
      <c r="I27" s="277">
        <v>0.83055827619980416</v>
      </c>
      <c r="J27" s="300">
        <v>0.83055827619980416</v>
      </c>
      <c r="K27" s="300">
        <v>0.83555827619980416</v>
      </c>
      <c r="L27" s="300">
        <v>0.84055827619980417</v>
      </c>
      <c r="M27" s="300">
        <v>0.84555827619980417</v>
      </c>
      <c r="N27" s="300">
        <v>0.85055827619980418</v>
      </c>
      <c r="O27" s="300">
        <v>0.85555827619980418</v>
      </c>
    </row>
    <row r="28" spans="2:24" s="255" customFormat="1">
      <c r="B28" s="275" t="s">
        <v>608</v>
      </c>
      <c r="C28" s="260" t="s">
        <v>355</v>
      </c>
      <c r="E28" s="255">
        <v>159.46074999999996</v>
      </c>
      <c r="F28" s="255">
        <v>137.77183333333335</v>
      </c>
      <c r="G28" s="255">
        <v>153.58562096707999</v>
      </c>
      <c r="H28" s="266">
        <v>180.32944444444445</v>
      </c>
      <c r="I28" s="255">
        <v>173</v>
      </c>
      <c r="J28" s="255">
        <v>173</v>
      </c>
      <c r="K28" s="255">
        <v>173</v>
      </c>
      <c r="L28" s="255">
        <v>172</v>
      </c>
      <c r="M28" s="255">
        <v>172</v>
      </c>
      <c r="N28" s="255">
        <v>171</v>
      </c>
      <c r="O28" s="255">
        <v>169</v>
      </c>
    </row>
    <row r="29" spans="2:24" s="255" customFormat="1">
      <c r="B29" s="273" t="s">
        <v>6140</v>
      </c>
      <c r="C29" s="260" t="s">
        <v>357</v>
      </c>
      <c r="E29" s="279">
        <v>0.10411836329789131</v>
      </c>
      <c r="F29" s="279">
        <v>0.10768489246766112</v>
      </c>
      <c r="G29" s="279">
        <v>0.12955020023433153</v>
      </c>
      <c r="H29" s="280">
        <v>0.11990787037979085</v>
      </c>
      <c r="I29" s="279">
        <v>0.11990787037979085</v>
      </c>
      <c r="J29" s="279">
        <v>0.11990787037979085</v>
      </c>
      <c r="K29" s="279">
        <v>0.1217064884354877</v>
      </c>
      <c r="L29" s="279">
        <v>0.12462744415793942</v>
      </c>
      <c r="M29" s="279">
        <v>0.12811701259436173</v>
      </c>
      <c r="N29" s="279">
        <v>0.13170428894700387</v>
      </c>
      <c r="O29" s="279">
        <v>0.13552371332646695</v>
      </c>
      <c r="Q29" s="298"/>
      <c r="R29" s="299">
        <f>K29/J29-1</f>
        <v>1.4999999999999902E-2</v>
      </c>
      <c r="S29" s="299">
        <f t="shared" ref="S29:V29" si="0">L29/K29-1</f>
        <v>2.4000000000000021E-2</v>
      </c>
      <c r="T29" s="299">
        <f t="shared" si="0"/>
        <v>2.8000000000000025E-2</v>
      </c>
      <c r="U29" s="299">
        <f t="shared" si="0"/>
        <v>2.8000000000000025E-2</v>
      </c>
      <c r="V29" s="299">
        <f t="shared" si="0"/>
        <v>2.8999999999999915E-2</v>
      </c>
      <c r="X29" s="255" t="s">
        <v>6141</v>
      </c>
    </row>
    <row r="30" spans="2:24" s="255" customFormat="1">
      <c r="B30" s="281" t="s">
        <v>358</v>
      </c>
      <c r="C30" s="259" t="s">
        <v>359</v>
      </c>
      <c r="D30" s="258"/>
      <c r="E30" s="262">
        <v>1.9523676285921887E-3</v>
      </c>
      <c r="F30" s="262">
        <v>3.4254564293962897E-2</v>
      </c>
      <c r="G30" s="262">
        <v>0.20304898176164121</v>
      </c>
      <c r="H30" s="272">
        <v>-7.4429293332619717E-2</v>
      </c>
      <c r="I30" s="258"/>
      <c r="J30" s="299">
        <v>-7.4429293332619717E-2</v>
      </c>
      <c r="K30" s="299">
        <v>1.4999999999999999E-2</v>
      </c>
      <c r="L30" s="299">
        <v>2.4E-2</v>
      </c>
      <c r="M30" s="299">
        <v>2.7999999999999997E-2</v>
      </c>
      <c r="N30" s="299">
        <v>2.7999999999999997E-2</v>
      </c>
      <c r="O30" s="299">
        <v>2.8999999999999998E-2</v>
      </c>
    </row>
    <row r="31" spans="2:24" s="255" customFormat="1">
      <c r="B31" s="269" t="s">
        <v>6142</v>
      </c>
      <c r="C31" s="260" t="s">
        <v>357</v>
      </c>
      <c r="E31" s="255">
        <v>851.27404327160502</v>
      </c>
      <c r="F31" s="255">
        <v>855.22197584878211</v>
      </c>
      <c r="G31" s="255">
        <v>739.02602786131104</v>
      </c>
      <c r="H31" s="266">
        <v>854.48372077076613</v>
      </c>
      <c r="I31" s="255">
        <v>854.48372077076613</v>
      </c>
      <c r="J31" s="255">
        <v>831.31528459491983</v>
      </c>
      <c r="K31" s="255">
        <v>854.14103837950711</v>
      </c>
      <c r="L31" s="255">
        <v>855.56908372305406</v>
      </c>
      <c r="M31" s="255">
        <v>856.97918056078959</v>
      </c>
      <c r="N31" s="255">
        <v>865.90683366420797</v>
      </c>
      <c r="O31" s="255">
        <v>875.73463100042625</v>
      </c>
      <c r="Q31" s="298"/>
    </row>
    <row r="32" spans="2:24" s="255" customFormat="1">
      <c r="B32" s="273" t="s">
        <v>360</v>
      </c>
      <c r="C32" s="260" t="s">
        <v>359</v>
      </c>
      <c r="D32" s="282">
        <f>AVERAGE(E32:H32)</f>
        <v>0.68610255284996491</v>
      </c>
      <c r="E32" s="277">
        <v>0.67561674034793895</v>
      </c>
      <c r="F32" s="277">
        <v>0.72193995525359655</v>
      </c>
      <c r="G32" s="277">
        <v>0.66937309049718019</v>
      </c>
      <c r="H32" s="283">
        <v>0.67748042530114372</v>
      </c>
      <c r="I32" s="284">
        <v>0.67748042530114372</v>
      </c>
      <c r="J32" s="277">
        <v>0.63199729060225884</v>
      </c>
      <c r="K32" s="300">
        <v>0.64281834305180008</v>
      </c>
      <c r="L32" s="300">
        <v>0.65363939550134131</v>
      </c>
      <c r="M32" s="300">
        <v>0.66446044795088255</v>
      </c>
      <c r="N32" s="300">
        <v>0.67528150040042378</v>
      </c>
      <c r="O32" s="300">
        <v>0.68610255284996491</v>
      </c>
    </row>
    <row r="33" spans="2:22" s="255" customFormat="1">
      <c r="B33" s="273" t="s">
        <v>6143</v>
      </c>
      <c r="C33" s="260" t="s">
        <v>355</v>
      </c>
      <c r="E33" s="279">
        <v>0.10411836329789131</v>
      </c>
      <c r="F33" s="279">
        <v>0.10768489246766112</v>
      </c>
      <c r="G33" s="279">
        <v>0.12955020023433153</v>
      </c>
      <c r="H33" s="280">
        <v>0.11990787037979085</v>
      </c>
      <c r="I33" s="279">
        <v>0.11990787037979085</v>
      </c>
      <c r="J33" s="279">
        <v>0.11990787037979085</v>
      </c>
      <c r="K33" s="279">
        <v>0.1217064884354877</v>
      </c>
      <c r="L33" s="279">
        <v>0.12462744415793942</v>
      </c>
      <c r="M33" s="279">
        <v>0.12811701259436173</v>
      </c>
      <c r="N33" s="279">
        <v>0.13170428894700387</v>
      </c>
      <c r="O33" s="279">
        <v>0.13552371332646695</v>
      </c>
    </row>
    <row r="34" spans="2:22" s="255" customFormat="1">
      <c r="B34" s="273" t="s">
        <v>293</v>
      </c>
      <c r="C34" s="260" t="s">
        <v>355</v>
      </c>
      <c r="E34" s="285">
        <v>52.895902725949895</v>
      </c>
      <c r="F34" s="285">
        <v>53.482983668669029</v>
      </c>
      <c r="G34" s="285">
        <v>57.351451531605498</v>
      </c>
      <c r="H34" s="266">
        <v>61.079295881159851</v>
      </c>
      <c r="I34" s="255">
        <v>61.079295881159851</v>
      </c>
      <c r="J34" s="285">
        <v>61.079295881159851</v>
      </c>
      <c r="K34" s="285">
        <v>63.278150532881611</v>
      </c>
      <c r="L34" s="285">
        <v>64.48043539300636</v>
      </c>
      <c r="M34" s="285">
        <v>65.963485407045496</v>
      </c>
      <c r="N34" s="285">
        <v>68.074316940070958</v>
      </c>
      <c r="O34" s="285">
        <v>70.388843716033378</v>
      </c>
    </row>
    <row r="35" spans="2:22" s="255" customFormat="1">
      <c r="B35" s="281" t="s">
        <v>358</v>
      </c>
      <c r="C35" s="259" t="s">
        <v>359</v>
      </c>
      <c r="D35" s="258"/>
      <c r="E35" s="262">
        <v>-4.8413615446467828E-2</v>
      </c>
      <c r="F35" s="262">
        <v>1.1098798063070348E-2</v>
      </c>
      <c r="G35" s="271">
        <v>7.233081622562243E-2</v>
      </c>
      <c r="H35" s="272">
        <v>6.4999999999999947E-2</v>
      </c>
      <c r="I35" s="258"/>
      <c r="J35" s="299">
        <v>6.4999999999999947E-2</v>
      </c>
      <c r="K35" s="299">
        <v>3.6000000000000004E-2</v>
      </c>
      <c r="L35" s="299">
        <v>1.9E-2</v>
      </c>
      <c r="M35" s="299">
        <v>2.3E-2</v>
      </c>
      <c r="N35" s="299">
        <v>3.2000000000000001E-2</v>
      </c>
      <c r="O35" s="299">
        <v>3.4000000000000002E-2</v>
      </c>
      <c r="R35" s="299">
        <f>'#16'!T194/100</f>
        <v>2.1000000000000001E-2</v>
      </c>
      <c r="S35" s="299">
        <f>'#16'!U194/100</f>
        <v>6.0000000000000001E-3</v>
      </c>
      <c r="T35" s="299">
        <f>'#16'!V194/100</f>
        <v>0.01</v>
      </c>
      <c r="U35" s="299">
        <f>'#16'!W194/100</f>
        <v>1.2E-2</v>
      </c>
      <c r="V35" s="299">
        <f>'#16'!X194/100</f>
        <v>1.3000000000000001E-2</v>
      </c>
    </row>
    <row r="36" spans="2:22" s="255" customFormat="1">
      <c r="C36" s="260"/>
      <c r="E36" s="255">
        <f>E34/E29*(1+E32)</f>
        <v>851.27404327160502</v>
      </c>
      <c r="F36" s="255">
        <f t="shared" ref="F36:O36" si="1">F34/F29*(1+F32)</f>
        <v>855.22197584878211</v>
      </c>
      <c r="G36" s="255">
        <f t="shared" si="1"/>
        <v>739.02602786131104</v>
      </c>
      <c r="H36" s="255">
        <f t="shared" si="1"/>
        <v>854.48372077076613</v>
      </c>
      <c r="I36" s="255">
        <f t="shared" si="1"/>
        <v>854.48372077076613</v>
      </c>
      <c r="J36" s="255">
        <f t="shared" si="1"/>
        <v>831.31528459491983</v>
      </c>
      <c r="K36" s="255">
        <f t="shared" si="1"/>
        <v>854.14103837950711</v>
      </c>
      <c r="L36" s="255">
        <f t="shared" si="1"/>
        <v>855.56908372305406</v>
      </c>
      <c r="M36" s="255">
        <f t="shared" si="1"/>
        <v>856.97918056078959</v>
      </c>
      <c r="N36" s="255">
        <f t="shared" si="1"/>
        <v>865.90683366420797</v>
      </c>
      <c r="O36" s="255">
        <f t="shared" si="1"/>
        <v>875.73463100042625</v>
      </c>
    </row>
    <row r="37" spans="2:22" s="255" customFormat="1">
      <c r="B37" s="261" t="s">
        <v>601</v>
      </c>
      <c r="C37" s="260"/>
    </row>
    <row r="38" spans="2:22" s="255" customFormat="1">
      <c r="B38" s="258"/>
      <c r="C38" s="259"/>
      <c r="D38" s="258"/>
      <c r="E38" s="258"/>
      <c r="F38" s="258"/>
      <c r="G38" s="258"/>
      <c r="H38" s="258"/>
      <c r="I38" s="258"/>
      <c r="J38" s="262"/>
      <c r="K38" s="262"/>
      <c r="L38" s="262"/>
      <c r="M38" s="262"/>
      <c r="N38" s="262"/>
      <c r="O38" s="262"/>
    </row>
    <row r="39" spans="2:22" s="254" customFormat="1">
      <c r="B39" s="254" t="s">
        <v>602</v>
      </c>
      <c r="C39" s="263" t="s">
        <v>357</v>
      </c>
      <c r="E39" s="254">
        <v>21002.015141999997</v>
      </c>
      <c r="F39" s="254">
        <v>24651.491547000005</v>
      </c>
      <c r="G39" s="254">
        <v>26815.151562999999</v>
      </c>
      <c r="H39" s="264">
        <v>22960.914301999997</v>
      </c>
      <c r="I39" s="254">
        <v>7655.1286973453152</v>
      </c>
      <c r="J39" s="254">
        <v>30616.042999345314</v>
      </c>
      <c r="K39" s="254">
        <v>33333.604689337437</v>
      </c>
      <c r="L39" s="254">
        <v>35950.247914356878</v>
      </c>
      <c r="M39" s="254">
        <v>39062.55457035407</v>
      </c>
      <c r="N39" s="254">
        <v>42767.410492303163</v>
      </c>
      <c r="O39" s="254">
        <v>46909.134561870102</v>
      </c>
    </row>
    <row r="40" spans="2:22" s="255" customFormat="1">
      <c r="B40" s="265" t="s">
        <v>603</v>
      </c>
      <c r="C40" s="260" t="s">
        <v>355</v>
      </c>
      <c r="E40" s="255">
        <v>1117.8854166666665</v>
      </c>
      <c r="F40" s="255">
        <v>1192.8454166666666</v>
      </c>
      <c r="G40" s="255">
        <v>1330.8652659015725</v>
      </c>
      <c r="H40" s="266">
        <v>1417.7238888888887</v>
      </c>
      <c r="I40" s="255">
        <v>1418</v>
      </c>
      <c r="J40" s="255">
        <v>1418</v>
      </c>
      <c r="K40" s="255">
        <v>1490</v>
      </c>
      <c r="L40" s="255">
        <v>1577</v>
      </c>
      <c r="M40" s="255">
        <v>1675</v>
      </c>
      <c r="N40" s="255">
        <v>1777</v>
      </c>
      <c r="O40" s="255">
        <v>1885</v>
      </c>
    </row>
    <row r="41" spans="2:22" s="255" customFormat="1">
      <c r="B41" s="267" t="s">
        <v>604</v>
      </c>
      <c r="C41" s="259" t="s">
        <v>357</v>
      </c>
      <c r="D41" s="258"/>
      <c r="E41" s="258">
        <v>18.787269991073174</v>
      </c>
      <c r="F41" s="258">
        <v>20.66612421237874</v>
      </c>
      <c r="G41" s="258">
        <v>20.148659860646767</v>
      </c>
      <c r="H41" s="268">
        <v>21.594157115219506</v>
      </c>
      <c r="I41" s="258">
        <v>21.594157115219506</v>
      </c>
      <c r="J41" s="258">
        <v>21.594157115219506</v>
      </c>
      <c r="K41" s="258">
        <v>22.371546771367409</v>
      </c>
      <c r="L41" s="258">
        <v>22.796606160023387</v>
      </c>
      <c r="M41" s="258">
        <v>23.320928101703924</v>
      </c>
      <c r="N41" s="258">
        <v>24.06719780095845</v>
      </c>
      <c r="O41" s="258">
        <v>24.885482526191037</v>
      </c>
    </row>
    <row r="42" spans="2:22" s="255" customFormat="1">
      <c r="B42" s="269" t="s">
        <v>603</v>
      </c>
      <c r="C42" s="260" t="s">
        <v>355</v>
      </c>
      <c r="E42" s="255">
        <f>E43*E48</f>
        <v>1117.8854166666665</v>
      </c>
      <c r="F42" s="255">
        <f t="shared" ref="F42:O42" si="2">F43*F48</f>
        <v>1192.8454166666666</v>
      </c>
      <c r="G42" s="255">
        <f t="shared" si="2"/>
        <v>1330.8652659015725</v>
      </c>
      <c r="H42" s="266">
        <f t="shared" si="2"/>
        <v>1417.7238888888887</v>
      </c>
      <c r="I42" s="255">
        <f t="shared" si="2"/>
        <v>1417.7238888888887</v>
      </c>
      <c r="J42" s="255">
        <f t="shared" si="2"/>
        <v>1417.7238888888887</v>
      </c>
      <c r="K42" s="255">
        <f t="shared" si="2"/>
        <v>1489.7397472222219</v>
      </c>
      <c r="L42" s="255">
        <f t="shared" si="2"/>
        <v>1577.4615011555554</v>
      </c>
      <c r="M42" s="255">
        <f t="shared" si="2"/>
        <v>1675.053527187911</v>
      </c>
      <c r="N42" s="255">
        <f t="shared" si="2"/>
        <v>1776.8739768611727</v>
      </c>
      <c r="O42" s="255">
        <f t="shared" si="2"/>
        <v>1884.9149226785944</v>
      </c>
    </row>
    <row r="43" spans="2:22" s="255" customFormat="1">
      <c r="B43" s="273" t="s">
        <v>605</v>
      </c>
      <c r="C43" s="260" t="s">
        <v>355</v>
      </c>
      <c r="E43" s="255">
        <v>223.57708333333332</v>
      </c>
      <c r="F43" s="255">
        <v>238.56908333333331</v>
      </c>
      <c r="G43" s="255">
        <v>266.17305318031447</v>
      </c>
      <c r="H43" s="266">
        <v>283.54477777777777</v>
      </c>
      <c r="I43" s="255">
        <v>283.54477777777777</v>
      </c>
      <c r="J43" s="255">
        <v>283.54477777777777</v>
      </c>
      <c r="K43" s="255">
        <v>293.54477777777777</v>
      </c>
      <c r="L43" s="255">
        <v>303.54477777777777</v>
      </c>
      <c r="M43" s="255">
        <v>313.54477777777777</v>
      </c>
      <c r="N43" s="255">
        <v>323.54477777777777</v>
      </c>
      <c r="O43" s="255">
        <v>333.54477777777777</v>
      </c>
      <c r="Q43" s="298"/>
    </row>
    <row r="44" spans="2:22" s="255" customFormat="1">
      <c r="B44" s="274" t="s">
        <v>135</v>
      </c>
      <c r="C44" s="260" t="s">
        <v>355</v>
      </c>
      <c r="E44" s="255">
        <v>-2.6438333333333333</v>
      </c>
      <c r="F44" s="255">
        <v>14.99199999999999</v>
      </c>
      <c r="G44" s="255">
        <v>27.603969846981158</v>
      </c>
      <c r="H44" s="266">
        <v>17.371724597463299</v>
      </c>
      <c r="J44" s="255">
        <v>17.371724597463299</v>
      </c>
      <c r="K44" s="255">
        <v>10</v>
      </c>
      <c r="L44" s="255">
        <v>10</v>
      </c>
      <c r="M44" s="255">
        <v>10</v>
      </c>
      <c r="N44" s="255">
        <v>10</v>
      </c>
      <c r="O44" s="255">
        <v>10</v>
      </c>
      <c r="Q44" s="255" t="s">
        <v>6144</v>
      </c>
    </row>
    <row r="45" spans="2:22" s="255" customFormat="1">
      <c r="B45" s="274" t="s">
        <v>606</v>
      </c>
      <c r="C45" s="260" t="s">
        <v>355</v>
      </c>
      <c r="E45" s="255">
        <v>201</v>
      </c>
      <c r="F45" s="255">
        <v>202</v>
      </c>
      <c r="G45" s="255">
        <v>212.17305318031444</v>
      </c>
      <c r="H45" s="266">
        <v>205.33333333333331</v>
      </c>
      <c r="I45" s="255">
        <v>226</v>
      </c>
      <c r="J45" s="255">
        <v>226</v>
      </c>
      <c r="K45" s="255">
        <v>235</v>
      </c>
      <c r="L45" s="255">
        <v>245</v>
      </c>
      <c r="M45" s="255">
        <v>255</v>
      </c>
      <c r="N45" s="255">
        <v>264</v>
      </c>
      <c r="O45" s="255">
        <v>274</v>
      </c>
    </row>
    <row r="46" spans="2:22" s="255" customFormat="1">
      <c r="B46" s="275" t="s">
        <v>607</v>
      </c>
      <c r="C46" s="260" t="s">
        <v>359</v>
      </c>
      <c r="E46" s="277">
        <v>0.89901879478554192</v>
      </c>
      <c r="F46" s="277">
        <v>0.84671491032122426</v>
      </c>
      <c r="G46" s="277">
        <v>0.79712446712846385</v>
      </c>
      <c r="H46" s="278">
        <v>0.72416545613214922</v>
      </c>
      <c r="I46" s="277">
        <v>0.79712446712846385</v>
      </c>
      <c r="J46" s="300">
        <v>0.79712446712846385</v>
      </c>
      <c r="K46" s="300">
        <v>0.80212446712846386</v>
      </c>
      <c r="L46" s="300">
        <v>0.80712446712846386</v>
      </c>
      <c r="M46" s="300">
        <v>0.81212446712846387</v>
      </c>
      <c r="N46" s="300">
        <v>0.81712446712846387</v>
      </c>
      <c r="O46" s="300">
        <v>0.82212446712846388</v>
      </c>
    </row>
    <row r="47" spans="2:22" s="255" customFormat="1">
      <c r="B47" s="274" t="s">
        <v>608</v>
      </c>
      <c r="C47" s="260" t="s">
        <v>355</v>
      </c>
      <c r="E47" s="255">
        <v>22.577083333333331</v>
      </c>
      <c r="F47" s="255">
        <v>36.569083333333317</v>
      </c>
      <c r="G47" s="255">
        <v>54</v>
      </c>
      <c r="H47" s="266">
        <v>78.211444444444439</v>
      </c>
      <c r="I47" s="255">
        <v>57.544777777777767</v>
      </c>
      <c r="J47" s="255">
        <v>57.544777777777767</v>
      </c>
      <c r="K47" s="255">
        <v>58.544777777777767</v>
      </c>
      <c r="L47" s="255">
        <v>58.544777777777767</v>
      </c>
      <c r="M47" s="255">
        <v>58.544777777777767</v>
      </c>
      <c r="N47" s="255">
        <v>59.544777777777767</v>
      </c>
      <c r="O47" s="255">
        <v>59.544777777777767</v>
      </c>
    </row>
    <row r="48" spans="2:22" s="255" customFormat="1">
      <c r="B48" s="273" t="s">
        <v>609</v>
      </c>
      <c r="C48" s="260" t="s">
        <v>355</v>
      </c>
      <c r="E48" s="285">
        <v>5</v>
      </c>
      <c r="F48" s="285">
        <v>5</v>
      </c>
      <c r="G48" s="285">
        <v>5</v>
      </c>
      <c r="H48" s="286">
        <v>5</v>
      </c>
      <c r="I48" s="255">
        <v>5</v>
      </c>
      <c r="J48" s="285">
        <v>5</v>
      </c>
      <c r="K48" s="285">
        <v>5.0749999999999993</v>
      </c>
      <c r="L48" s="285">
        <v>5.1967999999999996</v>
      </c>
      <c r="M48" s="285">
        <v>5.3423103999999997</v>
      </c>
      <c r="N48" s="285">
        <v>5.4918950912</v>
      </c>
      <c r="O48" s="285">
        <v>5.6511600488447993</v>
      </c>
      <c r="Q48" s="298" t="s">
        <v>6145</v>
      </c>
      <c r="R48" s="299">
        <f>K48/J48-1</f>
        <v>1.4999999999999902E-2</v>
      </c>
      <c r="S48" s="299">
        <f t="shared" ref="S48:V48" si="3">L48/K48-1</f>
        <v>2.4000000000000021E-2</v>
      </c>
      <c r="T48" s="299">
        <f t="shared" si="3"/>
        <v>2.8000000000000025E-2</v>
      </c>
      <c r="U48" s="299">
        <f t="shared" si="3"/>
        <v>2.8000000000000025E-2</v>
      </c>
      <c r="V48" s="299">
        <f t="shared" si="3"/>
        <v>2.8999999999999915E-2</v>
      </c>
    </row>
    <row r="49" spans="2:19" s="255" customFormat="1">
      <c r="B49" s="281" t="s">
        <v>358</v>
      </c>
      <c r="C49" s="259" t="s">
        <v>359</v>
      </c>
      <c r="D49" s="258"/>
      <c r="E49" s="262">
        <v>0</v>
      </c>
      <c r="F49" s="262">
        <v>0</v>
      </c>
      <c r="G49" s="271">
        <v>0</v>
      </c>
      <c r="H49" s="272">
        <v>0</v>
      </c>
      <c r="I49" s="258"/>
      <c r="J49" s="299">
        <v>0</v>
      </c>
      <c r="K49" s="299">
        <v>1.4999999999999999E-2</v>
      </c>
      <c r="L49" s="299">
        <v>2.4E-2</v>
      </c>
      <c r="M49" s="299">
        <v>2.7999999999999997E-2</v>
      </c>
      <c r="N49" s="299">
        <v>2.7999999999999997E-2</v>
      </c>
      <c r="O49" s="299">
        <v>2.8999999999999998E-2</v>
      </c>
    </row>
    <row r="50" spans="2:19" s="255" customFormat="1">
      <c r="B50" s="269" t="s">
        <v>604</v>
      </c>
      <c r="C50" s="260" t="s">
        <v>357</v>
      </c>
      <c r="E50" s="255">
        <f>E51*(1+E53)</f>
        <v>18.787269991073174</v>
      </c>
      <c r="F50" s="255">
        <f>F51*(1+F53)</f>
        <v>20.66612421237874</v>
      </c>
      <c r="G50" s="255">
        <f t="shared" ref="G50:O50" si="4">G51*(1+G53)</f>
        <v>20.148659860646767</v>
      </c>
      <c r="H50" s="266">
        <f t="shared" si="4"/>
        <v>21.594157115219506</v>
      </c>
      <c r="I50" s="255">
        <f t="shared" si="4"/>
        <v>21.594157115219506</v>
      </c>
      <c r="J50" s="255">
        <f t="shared" si="4"/>
        <v>21.594157115219506</v>
      </c>
      <c r="K50" s="255">
        <f t="shared" si="4"/>
        <v>22.371546771367409</v>
      </c>
      <c r="L50" s="255">
        <f t="shared" si="4"/>
        <v>22.796606160023387</v>
      </c>
      <c r="M50" s="255">
        <f t="shared" si="4"/>
        <v>23.320928101703924</v>
      </c>
      <c r="N50" s="255">
        <f t="shared" si="4"/>
        <v>24.06719780095845</v>
      </c>
      <c r="O50" s="255">
        <f t="shared" si="4"/>
        <v>24.885482526191037</v>
      </c>
      <c r="Q50" s="298"/>
    </row>
    <row r="51" spans="2:19" s="255" customFormat="1">
      <c r="B51" s="273" t="s">
        <v>610</v>
      </c>
      <c r="C51" s="260" t="s">
        <v>357</v>
      </c>
      <c r="E51" s="285">
        <v>7.8176726797804639</v>
      </c>
      <c r="F51" s="285">
        <v>7.9152950953060754</v>
      </c>
      <c r="G51" s="285">
        <v>7.4129199564891461</v>
      </c>
      <c r="H51" s="286">
        <v>7.1770028196212801</v>
      </c>
      <c r="I51" s="285">
        <v>7.1770028196212801</v>
      </c>
      <c r="J51" s="285">
        <v>7.1770028196212801</v>
      </c>
      <c r="K51" s="285">
        <v>7.4353749211276465</v>
      </c>
      <c r="L51" s="285">
        <v>7.5766470446290715</v>
      </c>
      <c r="M51" s="285">
        <v>7.750909926655539</v>
      </c>
      <c r="N51" s="285">
        <v>7.9989390443085169</v>
      </c>
      <c r="O51" s="285">
        <v>8.2709029718150067</v>
      </c>
    </row>
    <row r="52" spans="2:19" s="255" customFormat="1">
      <c r="B52" s="274" t="s">
        <v>358</v>
      </c>
      <c r="C52" s="260" t="s">
        <v>359</v>
      </c>
      <c r="E52" s="277">
        <v>-0.33934968867890747</v>
      </c>
      <c r="F52" s="277">
        <v>1.2487401241305651E-2</v>
      </c>
      <c r="G52" s="277">
        <v>-6.3468908331016927E-2</v>
      </c>
      <c r="H52" s="283">
        <v>-3.1825129402800023E-2</v>
      </c>
      <c r="J52" s="300">
        <v>0</v>
      </c>
      <c r="K52" s="300">
        <v>3.6000000000000004E-2</v>
      </c>
      <c r="L52" s="300">
        <v>1.9E-2</v>
      </c>
      <c r="M52" s="300">
        <v>2.3E-2</v>
      </c>
      <c r="N52" s="300">
        <v>3.2000000000000001E-2</v>
      </c>
      <c r="O52" s="300">
        <v>3.4000000000000002E-2</v>
      </c>
    </row>
    <row r="53" spans="2:19" s="255" customFormat="1">
      <c r="B53" s="287" t="s">
        <v>360</v>
      </c>
      <c r="C53" s="259" t="s">
        <v>359</v>
      </c>
      <c r="D53" s="258"/>
      <c r="E53" s="262">
        <v>1.4031794065341656</v>
      </c>
      <c r="F53" s="262">
        <v>1.6109101383515259</v>
      </c>
      <c r="G53" s="271">
        <v>1.7180463270764128</v>
      </c>
      <c r="H53" s="272">
        <v>2.0087987503896505</v>
      </c>
      <c r="I53" s="288">
        <v>2.0087987503896505</v>
      </c>
      <c r="J53" s="299">
        <v>2.0087987503896505</v>
      </c>
      <c r="K53" s="299">
        <v>2.0087987503896505</v>
      </c>
      <c r="L53" s="299">
        <v>2.0087987503896505</v>
      </c>
      <c r="M53" s="299">
        <v>2.0087987503896505</v>
      </c>
      <c r="N53" s="299">
        <v>2.0087987503896505</v>
      </c>
      <c r="O53" s="299">
        <v>2.0087987503896505</v>
      </c>
    </row>
    <row r="54" spans="2:19" s="255" customFormat="1">
      <c r="C54" s="260"/>
      <c r="K54" s="277"/>
    </row>
    <row r="55" spans="2:19" s="255" customFormat="1">
      <c r="B55" s="254" t="s">
        <v>6146</v>
      </c>
      <c r="C55" s="260"/>
      <c r="K55" s="277"/>
    </row>
    <row r="56" spans="2:19" s="255" customFormat="1">
      <c r="B56" s="258"/>
      <c r="C56" s="259"/>
      <c r="D56" s="258"/>
      <c r="E56" s="258"/>
      <c r="F56" s="258"/>
      <c r="G56" s="258"/>
      <c r="H56" s="258"/>
      <c r="I56" s="289"/>
      <c r="J56" s="262"/>
      <c r="K56" s="262"/>
      <c r="L56" s="262"/>
      <c r="M56" s="262"/>
      <c r="N56" s="262"/>
      <c r="O56" s="262"/>
    </row>
    <row r="57" spans="2:19" s="255" customFormat="1">
      <c r="B57" s="254" t="s">
        <v>958</v>
      </c>
      <c r="C57" s="263" t="s">
        <v>357</v>
      </c>
      <c r="D57" s="254"/>
      <c r="E57" s="254">
        <v>92325.225107999999</v>
      </c>
      <c r="F57" s="254">
        <v>106856.97310184001</v>
      </c>
      <c r="G57" s="254">
        <v>133642.0993113071</v>
      </c>
      <c r="H57" s="264">
        <v>100426.1539958753</v>
      </c>
      <c r="I57" s="254">
        <v>33480.316648689914</v>
      </c>
      <c r="J57" s="254">
        <v>133906.47064456521</v>
      </c>
      <c r="K57" s="254">
        <v>159170.62544864797</v>
      </c>
      <c r="L57" s="254">
        <v>182824.68791594548</v>
      </c>
      <c r="M57" s="254">
        <v>210211.4881267295</v>
      </c>
      <c r="N57" s="254">
        <v>241950.3240331586</v>
      </c>
      <c r="O57" s="254">
        <v>277740.44325555675</v>
      </c>
    </row>
    <row r="58" spans="2:19" s="255" customFormat="1">
      <c r="B58" s="265" t="s">
        <v>959</v>
      </c>
      <c r="C58" s="260" t="s">
        <v>357</v>
      </c>
      <c r="E58" s="255">
        <v>10436</v>
      </c>
      <c r="F58" s="255">
        <v>21461</v>
      </c>
      <c r="G58" s="255">
        <v>32132.684207999999</v>
      </c>
      <c r="H58" s="266">
        <v>24454.665687999997</v>
      </c>
      <c r="I58" s="255">
        <v>8151.5552293333312</v>
      </c>
      <c r="J58" s="255">
        <v>32606.220917333329</v>
      </c>
      <c r="K58" s="255">
        <v>44942.784601406391</v>
      </c>
      <c r="L58" s="255">
        <v>55385.24060354317</v>
      </c>
      <c r="M58" s="255">
        <v>67126.911611494332</v>
      </c>
      <c r="N58" s="255">
        <v>80245.188313170613</v>
      </c>
      <c r="O58" s="255">
        <v>94836.438388115464</v>
      </c>
      <c r="Q58" s="277"/>
      <c r="R58" s="277"/>
      <c r="S58" s="277"/>
    </row>
    <row r="59" spans="2:19" s="255" customFormat="1">
      <c r="B59" s="267" t="s">
        <v>961</v>
      </c>
      <c r="C59" s="259" t="s">
        <v>351</v>
      </c>
      <c r="D59" s="258"/>
      <c r="E59" s="258">
        <v>81889.225107999999</v>
      </c>
      <c r="F59" s="258">
        <v>85395.973101840005</v>
      </c>
      <c r="G59" s="258">
        <v>101509.41510330711</v>
      </c>
      <c r="H59" s="268">
        <v>75971.488307875305</v>
      </c>
      <c r="I59" s="258">
        <v>25328.761419356582</v>
      </c>
      <c r="J59" s="258">
        <v>101300.24972723189</v>
      </c>
      <c r="K59" s="258">
        <v>114227.84084724159</v>
      </c>
      <c r="L59" s="258">
        <v>127439.44731240231</v>
      </c>
      <c r="M59" s="258">
        <v>143084.57651523518</v>
      </c>
      <c r="N59" s="258">
        <v>161705.13571998797</v>
      </c>
      <c r="O59" s="258">
        <v>182904.00486744131</v>
      </c>
      <c r="Q59" s="277"/>
      <c r="R59" s="277"/>
      <c r="S59" s="277"/>
    </row>
    <row r="60" spans="2:19" s="255" customFormat="1">
      <c r="B60" s="255" t="s">
        <v>6147</v>
      </c>
      <c r="C60" s="260" t="s">
        <v>357</v>
      </c>
      <c r="E60" s="255">
        <v>10436</v>
      </c>
      <c r="F60" s="255">
        <v>21461</v>
      </c>
      <c r="G60" s="255">
        <v>32132.684207999999</v>
      </c>
      <c r="H60" s="266">
        <v>24454.665687999997</v>
      </c>
      <c r="I60" s="255">
        <v>8151.5552293333312</v>
      </c>
      <c r="J60" s="255">
        <v>32606.220917333329</v>
      </c>
      <c r="K60" s="255">
        <v>44942.784601406391</v>
      </c>
      <c r="L60" s="255">
        <v>55385.24060354317</v>
      </c>
      <c r="M60" s="255">
        <v>67126.911611494332</v>
      </c>
      <c r="N60" s="255">
        <v>80245.188313170613</v>
      </c>
      <c r="O60" s="255">
        <v>94836.438388115464</v>
      </c>
    </row>
    <row r="61" spans="2:19" s="255" customFormat="1">
      <c r="B61" s="265" t="s">
        <v>6148</v>
      </c>
      <c r="C61" s="260" t="s">
        <v>355</v>
      </c>
      <c r="E61" s="255">
        <v>9</v>
      </c>
      <c r="F61" s="255">
        <v>11</v>
      </c>
      <c r="G61" s="255">
        <v>14</v>
      </c>
      <c r="H61" s="266">
        <v>14</v>
      </c>
      <c r="I61" s="255">
        <v>14</v>
      </c>
      <c r="J61" s="255">
        <v>14</v>
      </c>
      <c r="K61" s="255">
        <v>18</v>
      </c>
      <c r="L61" s="255">
        <v>21</v>
      </c>
      <c r="M61" s="255">
        <v>24</v>
      </c>
      <c r="N61" s="255">
        <v>27</v>
      </c>
      <c r="O61" s="255">
        <v>30</v>
      </c>
      <c r="Q61" s="298"/>
    </row>
    <row r="62" spans="2:19" s="255" customFormat="1">
      <c r="B62" s="269" t="s">
        <v>135</v>
      </c>
      <c r="C62" s="260" t="s">
        <v>355</v>
      </c>
      <c r="E62" s="255">
        <v>2</v>
      </c>
      <c r="F62" s="255">
        <v>2</v>
      </c>
      <c r="G62" s="255">
        <v>3</v>
      </c>
      <c r="H62" s="266">
        <v>0</v>
      </c>
      <c r="J62" s="285">
        <v>0</v>
      </c>
      <c r="K62" s="285">
        <v>4</v>
      </c>
      <c r="L62" s="285">
        <v>3</v>
      </c>
      <c r="M62" s="285">
        <v>3</v>
      </c>
      <c r="N62" s="285">
        <v>3</v>
      </c>
      <c r="O62" s="285">
        <v>3</v>
      </c>
    </row>
    <row r="63" spans="2:19" s="255" customFormat="1">
      <c r="B63" s="265" t="s">
        <v>6149</v>
      </c>
      <c r="C63" s="260" t="s">
        <v>357</v>
      </c>
      <c r="E63" s="255">
        <v>1159.5555555555557</v>
      </c>
      <c r="F63" s="255">
        <v>1951</v>
      </c>
      <c r="G63" s="255">
        <v>2295.1917291428572</v>
      </c>
      <c r="H63" s="266">
        <v>2329.0157798095233</v>
      </c>
      <c r="I63" s="255">
        <v>2329.0157798095233</v>
      </c>
      <c r="J63" s="255">
        <v>2329.0157798095233</v>
      </c>
      <c r="K63" s="255">
        <v>2496.8213667447994</v>
      </c>
      <c r="L63" s="255">
        <v>2637.3924096925321</v>
      </c>
      <c r="M63" s="255">
        <v>2796.9546504789305</v>
      </c>
      <c r="N63" s="255">
        <v>2972.0440115989118</v>
      </c>
      <c r="O63" s="255">
        <v>3161.2146129371822</v>
      </c>
      <c r="Q63" s="298"/>
    </row>
    <row r="64" spans="2:19" s="255" customFormat="1">
      <c r="B64" s="269" t="s">
        <v>358</v>
      </c>
      <c r="C64" s="260" t="s">
        <v>359</v>
      </c>
      <c r="E64" s="290">
        <v>-0.16286211954528773</v>
      </c>
      <c r="F64" s="290">
        <v>0.68254120352625502</v>
      </c>
      <c r="G64" s="290">
        <v>0.17641810822288928</v>
      </c>
      <c r="H64" s="283">
        <v>1.4736917285466999E-2</v>
      </c>
      <c r="J64" s="301"/>
      <c r="K64" s="301">
        <v>2.1000000000000001E-2</v>
      </c>
      <c r="L64" s="301">
        <v>6.0000000000000001E-3</v>
      </c>
      <c r="M64" s="301">
        <v>0.01</v>
      </c>
      <c r="N64" s="301">
        <v>1.2E-2</v>
      </c>
      <c r="O64" s="301">
        <v>1.3000000000000001E-2</v>
      </c>
    </row>
    <row r="65" spans="2:32" s="255" customFormat="1">
      <c r="B65" s="270" t="s">
        <v>6150</v>
      </c>
      <c r="C65" s="259" t="s">
        <v>359</v>
      </c>
      <c r="D65" s="258"/>
      <c r="E65" s="258"/>
      <c r="F65" s="258"/>
      <c r="G65" s="258"/>
      <c r="H65" s="268"/>
      <c r="I65" s="258"/>
      <c r="J65" s="299"/>
      <c r="K65" s="299">
        <v>0.05</v>
      </c>
      <c r="L65" s="299">
        <v>0.05</v>
      </c>
      <c r="M65" s="299">
        <v>0.05</v>
      </c>
      <c r="N65" s="299">
        <v>0.05</v>
      </c>
      <c r="O65" s="299">
        <v>0.05</v>
      </c>
    </row>
    <row r="66" spans="2:32" s="255" customFormat="1">
      <c r="B66" s="255" t="s">
        <v>6151</v>
      </c>
      <c r="C66" s="260" t="s">
        <v>357</v>
      </c>
      <c r="E66" s="255">
        <v>81889.225107999999</v>
      </c>
      <c r="F66" s="255">
        <v>85395.973101840005</v>
      </c>
      <c r="G66" s="255">
        <v>101509.41510330711</v>
      </c>
      <c r="H66" s="266">
        <v>75971.488307875305</v>
      </c>
      <c r="I66" s="255">
        <v>25328.761419356582</v>
      </c>
      <c r="J66" s="255">
        <v>101300.24972723189</v>
      </c>
      <c r="K66" s="255">
        <v>114227.84084724159</v>
      </c>
      <c r="L66" s="255">
        <v>127439.44731240231</v>
      </c>
      <c r="M66" s="255">
        <v>143084.57651523518</v>
      </c>
      <c r="N66" s="255">
        <v>161705.13571998797</v>
      </c>
      <c r="O66" s="255">
        <v>182904.00486744131</v>
      </c>
      <c r="Q66" s="298"/>
    </row>
    <row r="67" spans="2:32" s="255" customFormat="1">
      <c r="B67" s="267" t="s">
        <v>387</v>
      </c>
      <c r="C67" s="259" t="s">
        <v>359</v>
      </c>
      <c r="D67" s="258"/>
      <c r="E67" s="289">
        <v>3.8991127543869482</v>
      </c>
      <c r="F67" s="289">
        <v>3.4641300685204333</v>
      </c>
      <c r="G67" s="289">
        <v>3.7855245704958653</v>
      </c>
      <c r="H67" s="291">
        <v>3.3087309724969378</v>
      </c>
      <c r="I67" s="289">
        <v>3.3087309724969378</v>
      </c>
      <c r="J67" s="289">
        <v>3.3087309724969378</v>
      </c>
      <c r="K67" s="289">
        <v>3.4268073288749399</v>
      </c>
      <c r="L67" s="289">
        <v>3.544883685252942</v>
      </c>
      <c r="M67" s="289">
        <v>3.662960041630944</v>
      </c>
      <c r="N67" s="289">
        <v>3.7810363980089461</v>
      </c>
      <c r="O67" s="289">
        <v>3.8991127543869482</v>
      </c>
      <c r="AA67" s="255" t="s">
        <v>6152</v>
      </c>
    </row>
    <row r="68" spans="2:32" s="255" customFormat="1">
      <c r="C68" s="260"/>
      <c r="H68" s="277"/>
      <c r="I68" s="277"/>
    </row>
    <row r="69" spans="2:32" s="255" customFormat="1">
      <c r="B69" s="254" t="s">
        <v>6153</v>
      </c>
      <c r="C69" s="260"/>
      <c r="AA69" s="292"/>
    </row>
    <row r="70" spans="2:32" s="255" customFormat="1">
      <c r="B70" s="258"/>
      <c r="C70" s="259"/>
      <c r="D70" s="258"/>
      <c r="E70" s="258"/>
      <c r="F70" s="258"/>
      <c r="G70" s="258"/>
      <c r="H70" s="258"/>
      <c r="I70" s="258"/>
      <c r="J70" s="262"/>
      <c r="K70" s="262"/>
      <c r="L70" s="262"/>
      <c r="M70" s="262"/>
      <c r="N70" s="262"/>
      <c r="O70" s="262"/>
    </row>
    <row r="71" spans="2:32" s="254" customFormat="1">
      <c r="B71" s="254" t="s">
        <v>6154</v>
      </c>
      <c r="C71" s="263" t="s">
        <v>357</v>
      </c>
      <c r="E71" s="254">
        <v>23552.142036999998</v>
      </c>
      <c r="F71" s="254">
        <v>26161.894528652796</v>
      </c>
      <c r="G71" s="254">
        <v>30092.869121652802</v>
      </c>
      <c r="H71" s="264">
        <v>24497.611019531199</v>
      </c>
      <c r="I71" s="254">
        <v>8165.8703398437337</v>
      </c>
      <c r="J71" s="254">
        <v>32663.481359374935</v>
      </c>
      <c r="K71" s="254">
        <v>47749.975236996834</v>
      </c>
      <c r="L71" s="254">
        <v>65103.041621378616</v>
      </c>
      <c r="M71" s="254">
        <v>88993.686414871539</v>
      </c>
      <c r="N71" s="254">
        <v>122026.85208051438</v>
      </c>
      <c r="O71" s="254">
        <v>168345.3183743399</v>
      </c>
    </row>
    <row r="72" spans="2:32" s="255" customFormat="1">
      <c r="B72" s="265" t="s">
        <v>972</v>
      </c>
      <c r="C72" s="260" t="s">
        <v>357</v>
      </c>
      <c r="E72" s="255">
        <v>1830</v>
      </c>
      <c r="F72" s="255">
        <v>2450</v>
      </c>
      <c r="G72" s="255">
        <v>3720</v>
      </c>
      <c r="H72" s="266">
        <v>4374.1596879999997</v>
      </c>
      <c r="I72" s="255">
        <v>1458.0532293333333</v>
      </c>
      <c r="J72" s="255">
        <v>5832.2129173333333</v>
      </c>
      <c r="K72" s="255">
        <v>9262.850160040296</v>
      </c>
      <c r="L72" s="255">
        <v>12091.768707726887</v>
      </c>
      <c r="M72" s="255">
        <v>15013.761255997772</v>
      </c>
      <c r="N72" s="255">
        <v>18028.614150597681</v>
      </c>
      <c r="O72" s="255">
        <v>21134.52483495725</v>
      </c>
    </row>
    <row r="73" spans="2:32" s="255" customFormat="1">
      <c r="B73" s="265" t="s">
        <v>228</v>
      </c>
      <c r="C73" s="260" t="s">
        <v>357</v>
      </c>
      <c r="E73" s="255">
        <v>4640.9409979999982</v>
      </c>
      <c r="F73" s="255">
        <v>5349.3593730000011</v>
      </c>
      <c r="G73" s="255">
        <v>8105.6624499999989</v>
      </c>
      <c r="H73" s="266">
        <v>6411.1459409999998</v>
      </c>
      <c r="I73" s="255">
        <v>2137.0486470000001</v>
      </c>
      <c r="J73" s="255">
        <v>8548.1945880000003</v>
      </c>
      <c r="K73" s="255">
        <v>19289.897530212857</v>
      </c>
      <c r="L73" s="255">
        <v>32854.183989570862</v>
      </c>
      <c r="M73" s="255">
        <v>52814.981788588855</v>
      </c>
      <c r="N73" s="255">
        <v>81775.047391117536</v>
      </c>
      <c r="O73" s="255">
        <v>123876.44347364354</v>
      </c>
      <c r="Z73" s="255" t="s">
        <v>6155</v>
      </c>
    </row>
    <row r="74" spans="2:32" s="255" customFormat="1">
      <c r="B74" s="267" t="s">
        <v>975</v>
      </c>
      <c r="C74" s="259" t="s">
        <v>357</v>
      </c>
      <c r="D74" s="258"/>
      <c r="E74" s="258">
        <v>17081.201039</v>
      </c>
      <c r="F74" s="258">
        <v>18362.535155652793</v>
      </c>
      <c r="G74" s="258">
        <v>18267.206671652802</v>
      </c>
      <c r="H74" s="268">
        <v>13712.305390531201</v>
      </c>
      <c r="I74" s="258">
        <v>4570.7684635104006</v>
      </c>
      <c r="J74" s="258">
        <v>18283.073854041602</v>
      </c>
      <c r="K74" s="258">
        <v>19197.227546743685</v>
      </c>
      <c r="L74" s="258">
        <v>20157.088924080868</v>
      </c>
      <c r="M74" s="258">
        <v>21164.943370284913</v>
      </c>
      <c r="N74" s="258">
        <v>22223.190538799161</v>
      </c>
      <c r="O74" s="258">
        <v>23334.35006573912</v>
      </c>
      <c r="Z74" s="255" t="s">
        <v>6156</v>
      </c>
    </row>
    <row r="75" spans="2:32" s="255" customFormat="1">
      <c r="B75" s="255" t="s">
        <v>6157</v>
      </c>
      <c r="C75" s="260" t="s">
        <v>357</v>
      </c>
      <c r="E75" s="255">
        <v>1830</v>
      </c>
      <c r="F75" s="255">
        <v>2450</v>
      </c>
      <c r="G75" s="255">
        <v>3720</v>
      </c>
      <c r="H75" s="266">
        <v>4374.1596879999997</v>
      </c>
      <c r="I75" s="255">
        <v>1458.0532293333333</v>
      </c>
      <c r="J75" s="255">
        <v>5832.2129173333333</v>
      </c>
      <c r="K75" s="255">
        <v>9262.850160040296</v>
      </c>
      <c r="L75" s="255">
        <v>12091.768707726887</v>
      </c>
      <c r="M75" s="255">
        <v>15013.761255997772</v>
      </c>
      <c r="N75" s="255">
        <v>18028.614150597681</v>
      </c>
      <c r="O75" s="255">
        <v>21134.52483495725</v>
      </c>
      <c r="AA75" s="255">
        <v>18</v>
      </c>
      <c r="AB75" s="255">
        <v>19</v>
      </c>
      <c r="AC75" s="255">
        <v>20</v>
      </c>
      <c r="AD75" s="255">
        <v>21</v>
      </c>
      <c r="AE75" s="255">
        <v>22</v>
      </c>
    </row>
    <row r="76" spans="2:32" s="255" customFormat="1">
      <c r="B76" s="265" t="s">
        <v>6158</v>
      </c>
      <c r="C76" s="260" t="s">
        <v>355</v>
      </c>
      <c r="E76" s="255">
        <v>13</v>
      </c>
      <c r="F76" s="255">
        <v>15</v>
      </c>
      <c r="G76" s="255">
        <v>32</v>
      </c>
      <c r="H76" s="266">
        <v>27</v>
      </c>
      <c r="I76" s="255">
        <v>27</v>
      </c>
      <c r="J76" s="255">
        <v>27</v>
      </c>
      <c r="K76" s="255">
        <v>42</v>
      </c>
      <c r="L76" s="255">
        <v>54.5</v>
      </c>
      <c r="M76" s="255">
        <v>67</v>
      </c>
      <c r="N76" s="255">
        <v>79.5</v>
      </c>
      <c r="O76" s="255">
        <v>92</v>
      </c>
      <c r="Q76" s="299">
        <f>RATE(5,0,-J76,O76)</f>
        <v>0.27786452161351238</v>
      </c>
      <c r="AA76" s="255">
        <v>1940671</v>
      </c>
      <c r="AB76" s="255">
        <v>2342771</v>
      </c>
      <c r="AC76" s="255">
        <v>2781813</v>
      </c>
      <c r="AD76" s="255">
        <v>3240095</v>
      </c>
      <c r="AE76" s="255">
        <v>3723839</v>
      </c>
      <c r="AF76" s="277">
        <f>RATE(4,0,-AA76,AE76)</f>
        <v>0.17695469305813022</v>
      </c>
    </row>
    <row r="77" spans="2:32" s="255" customFormat="1">
      <c r="B77" s="269" t="s">
        <v>135</v>
      </c>
      <c r="C77" s="260" t="s">
        <v>355</v>
      </c>
      <c r="F77" s="255">
        <v>2</v>
      </c>
      <c r="G77" s="255">
        <v>17</v>
      </c>
      <c r="H77" s="266">
        <v>-5</v>
      </c>
      <c r="J77" s="255">
        <v>-5</v>
      </c>
      <c r="K77" s="255">
        <v>15</v>
      </c>
      <c r="L77" s="255">
        <v>12.5</v>
      </c>
      <c r="M77" s="255">
        <v>12.5</v>
      </c>
      <c r="N77" s="255">
        <v>12.5</v>
      </c>
      <c r="O77" s="255">
        <v>12.5</v>
      </c>
      <c r="AB77" s="293">
        <v>0.20719637692323944</v>
      </c>
      <c r="AC77" s="293">
        <v>0.18740286609318613</v>
      </c>
      <c r="AD77" s="293">
        <v>0.16474220229756642</v>
      </c>
      <c r="AE77" s="293">
        <v>0.1492993261000064</v>
      </c>
    </row>
    <row r="78" spans="2:32" s="255" customFormat="1">
      <c r="B78" s="265" t="s">
        <v>6159</v>
      </c>
      <c r="C78" s="260" t="s">
        <v>357</v>
      </c>
      <c r="E78" s="285">
        <v>140.76923076923077</v>
      </c>
      <c r="F78" s="285">
        <v>163.33333333333334</v>
      </c>
      <c r="G78" s="285">
        <v>116.25</v>
      </c>
      <c r="H78" s="286">
        <v>216.00788582716049</v>
      </c>
      <c r="I78" s="255">
        <v>216.00788582716049</v>
      </c>
      <c r="J78" s="285">
        <v>216.00788582716049</v>
      </c>
      <c r="K78" s="285">
        <v>220.54405142953084</v>
      </c>
      <c r="L78" s="285">
        <v>221.86731573810803</v>
      </c>
      <c r="M78" s="285">
        <v>224.08598889548912</v>
      </c>
      <c r="N78" s="285">
        <v>226.77502076223499</v>
      </c>
      <c r="O78" s="285">
        <v>229.72309603214401</v>
      </c>
      <c r="Q78" s="298"/>
    </row>
    <row r="79" spans="2:32" s="255" customFormat="1">
      <c r="B79" s="270" t="s">
        <v>358</v>
      </c>
      <c r="C79" s="259" t="s">
        <v>359</v>
      </c>
      <c r="D79" s="258"/>
      <c r="E79" s="262">
        <v>6.8922603879801994</v>
      </c>
      <c r="F79" s="262">
        <v>0.16029143897996367</v>
      </c>
      <c r="G79" s="262">
        <v>-0.28826530612244905</v>
      </c>
      <c r="H79" s="272">
        <v>0.85813235120138054</v>
      </c>
      <c r="I79" s="258"/>
      <c r="J79" s="299"/>
      <c r="K79" s="299">
        <v>2.1000000000000001E-2</v>
      </c>
      <c r="L79" s="299">
        <v>6.0000000000000001E-3</v>
      </c>
      <c r="M79" s="299">
        <v>0.01</v>
      </c>
      <c r="N79" s="299">
        <v>1.2E-2</v>
      </c>
      <c r="O79" s="299">
        <v>1.3000000000000001E-2</v>
      </c>
    </row>
    <row r="80" spans="2:32" s="255" customFormat="1">
      <c r="B80" s="255" t="s">
        <v>6160</v>
      </c>
      <c r="C80" s="260" t="s">
        <v>357</v>
      </c>
      <c r="E80" s="255">
        <v>4640.9409979999982</v>
      </c>
      <c r="F80" s="255">
        <v>5349.3593730000011</v>
      </c>
      <c r="G80" s="255">
        <v>8105.6624499999989</v>
      </c>
      <c r="H80" s="266">
        <v>6411.1459409999998</v>
      </c>
      <c r="I80" s="255">
        <v>2137.0486470000001</v>
      </c>
      <c r="J80" s="255">
        <v>8548.1945880000003</v>
      </c>
      <c r="K80" s="255">
        <v>19289.897530212857</v>
      </c>
      <c r="L80" s="255">
        <v>32854.183989570862</v>
      </c>
      <c r="M80" s="255">
        <v>52814.981788588855</v>
      </c>
      <c r="N80" s="255">
        <v>81775.047391117536</v>
      </c>
      <c r="O80" s="255">
        <v>123876.44347364354</v>
      </c>
    </row>
    <row r="81" spans="2:19" s="255" customFormat="1">
      <c r="B81" s="265" t="s">
        <v>6161</v>
      </c>
      <c r="C81" s="260" t="s">
        <v>355</v>
      </c>
      <c r="E81" s="255">
        <v>144</v>
      </c>
      <c r="F81" s="255">
        <v>191</v>
      </c>
      <c r="G81" s="255">
        <v>220</v>
      </c>
      <c r="H81" s="266">
        <v>190</v>
      </c>
      <c r="I81" s="255">
        <v>190</v>
      </c>
      <c r="J81" s="255">
        <v>190</v>
      </c>
      <c r="K81" s="255">
        <v>419.93626361351573</v>
      </c>
      <c r="L81" s="255">
        <v>710.96163082937721</v>
      </c>
      <c r="M81" s="255">
        <v>1131.5955710695337</v>
      </c>
      <c r="N81" s="255">
        <v>1731.3082423903938</v>
      </c>
      <c r="O81" s="255">
        <v>2589.0049151075118</v>
      </c>
      <c r="Q81" s="299">
        <f>RATE(5,0,-J81,O81)</f>
        <v>0.68607098484204787</v>
      </c>
      <c r="S81" s="298"/>
    </row>
    <row r="82" spans="2:19" s="255" customFormat="1">
      <c r="B82" s="269" t="s">
        <v>135</v>
      </c>
      <c r="C82" s="260" t="s">
        <v>355</v>
      </c>
      <c r="F82" s="255">
        <v>47</v>
      </c>
      <c r="G82" s="255">
        <v>29</v>
      </c>
      <c r="H82" s="266">
        <v>-30</v>
      </c>
      <c r="J82" s="255">
        <v>-30</v>
      </c>
      <c r="K82" s="255">
        <v>199.93626361351573</v>
      </c>
      <c r="L82" s="255">
        <v>291.02536721586148</v>
      </c>
      <c r="M82" s="255">
        <v>420.63394024015645</v>
      </c>
      <c r="N82" s="255">
        <v>599.71267132086018</v>
      </c>
      <c r="O82" s="255">
        <v>857.69667271711796</v>
      </c>
    </row>
    <row r="83" spans="2:19" s="255" customFormat="1">
      <c r="B83" s="269" t="s">
        <v>6162</v>
      </c>
      <c r="C83" s="260"/>
      <c r="H83" s="266"/>
      <c r="J83" s="255">
        <v>3581</v>
      </c>
      <c r="K83" s="255">
        <v>5748</v>
      </c>
      <c r="L83" s="255">
        <v>7640</v>
      </c>
      <c r="M83" s="255">
        <v>10009</v>
      </c>
      <c r="N83" s="255">
        <v>13011.7</v>
      </c>
      <c r="O83" s="255">
        <v>16915.210000000003</v>
      </c>
    </row>
    <row r="84" spans="2:19" s="255" customFormat="1">
      <c r="B84" s="273" t="s">
        <v>358</v>
      </c>
      <c r="C84" s="260"/>
      <c r="H84" s="266"/>
      <c r="K84" s="284">
        <v>0.60513822954481977</v>
      </c>
      <c r="L84" s="284">
        <v>0.32915796798886565</v>
      </c>
      <c r="M84" s="284">
        <v>0.31007853403141361</v>
      </c>
      <c r="N84" s="284">
        <v>0.30000000000000004</v>
      </c>
      <c r="O84" s="284">
        <v>0.30000000000000004</v>
      </c>
    </row>
    <row r="85" spans="2:19" s="255" customFormat="1">
      <c r="B85" s="269" t="s">
        <v>6163</v>
      </c>
      <c r="C85" s="260"/>
      <c r="H85" s="266"/>
      <c r="J85" s="284">
        <v>5.3057805082379221E-2</v>
      </c>
      <c r="K85" s="284">
        <v>7.3057805082379218E-2</v>
      </c>
      <c r="L85" s="284">
        <v>9.3057805082379222E-2</v>
      </c>
      <c r="M85" s="284">
        <v>0.11305780508237923</v>
      </c>
      <c r="N85" s="284">
        <v>0.13305780508237922</v>
      </c>
      <c r="O85" s="284">
        <v>0.15305780508237921</v>
      </c>
    </row>
    <row r="86" spans="2:19" s="255" customFormat="1">
      <c r="B86" s="273" t="s">
        <v>135</v>
      </c>
      <c r="C86" s="260"/>
      <c r="H86" s="266"/>
      <c r="K86" s="284">
        <v>0.02</v>
      </c>
      <c r="L86" s="284">
        <v>0.02</v>
      </c>
      <c r="M86" s="284">
        <v>0.02</v>
      </c>
      <c r="N86" s="284">
        <v>0.02</v>
      </c>
      <c r="O86" s="284">
        <v>0.02</v>
      </c>
    </row>
    <row r="87" spans="2:19" s="255" customFormat="1">
      <c r="B87" s="265" t="s">
        <v>6164</v>
      </c>
      <c r="C87" s="260" t="s">
        <v>357</v>
      </c>
      <c r="E87" s="255">
        <v>32.228756930555541</v>
      </c>
      <c r="F87" s="255">
        <v>28.007117136125661</v>
      </c>
      <c r="G87" s="255">
        <v>36.843920227272726</v>
      </c>
      <c r="H87" s="266">
        <v>44.990497831578949</v>
      </c>
      <c r="I87" s="255">
        <v>44.990497831578949</v>
      </c>
      <c r="J87" s="285">
        <v>44.990497831578949</v>
      </c>
      <c r="K87" s="285">
        <v>45.935298286042105</v>
      </c>
      <c r="L87" s="285">
        <v>46.210910075758356</v>
      </c>
      <c r="M87" s="285">
        <v>46.673019176515943</v>
      </c>
      <c r="N87" s="285">
        <v>47.233095406634135</v>
      </c>
      <c r="O87" s="285">
        <v>47.847125646920375</v>
      </c>
      <c r="Q87" s="298"/>
    </row>
    <row r="88" spans="2:19" s="255" customFormat="1">
      <c r="B88" s="270" t="s">
        <v>358</v>
      </c>
      <c r="C88" s="259" t="s">
        <v>359</v>
      </c>
      <c r="D88" s="258"/>
      <c r="E88" s="262">
        <v>-0.62696678232081282</v>
      </c>
      <c r="F88" s="262">
        <v>-0.130989842503898</v>
      </c>
      <c r="G88" s="262">
        <v>0.31551991046406913</v>
      </c>
      <c r="H88" s="272">
        <v>0.22111049948142969</v>
      </c>
      <c r="I88" s="258"/>
      <c r="J88" s="299"/>
      <c r="K88" s="299">
        <v>2.1000000000000001E-2</v>
      </c>
      <c r="L88" s="299">
        <v>6.0000000000000001E-3</v>
      </c>
      <c r="M88" s="299">
        <v>0.01</v>
      </c>
      <c r="N88" s="299">
        <v>1.2E-2</v>
      </c>
      <c r="O88" s="299">
        <v>1.3000000000000001E-2</v>
      </c>
    </row>
    <row r="89" spans="2:19" s="255" customFormat="1">
      <c r="B89" s="255" t="s">
        <v>6165</v>
      </c>
      <c r="C89" s="260" t="s">
        <v>357</v>
      </c>
      <c r="E89" s="255">
        <v>17081.201039</v>
      </c>
      <c r="F89" s="255">
        <v>18362.535155652793</v>
      </c>
      <c r="G89" s="255">
        <v>18267.206671652802</v>
      </c>
      <c r="H89" s="266">
        <v>13712.305390531201</v>
      </c>
      <c r="I89" s="255">
        <v>4570.7684635104006</v>
      </c>
      <c r="J89" s="255">
        <v>18283.073854041602</v>
      </c>
      <c r="K89" s="255">
        <v>19197.227546743685</v>
      </c>
      <c r="L89" s="255">
        <v>20157.088924080868</v>
      </c>
      <c r="M89" s="255">
        <v>21164.943370284913</v>
      </c>
      <c r="N89" s="255">
        <v>22223.190538799161</v>
      </c>
      <c r="O89" s="255">
        <v>23334.35006573912</v>
      </c>
      <c r="Q89" s="298"/>
    </row>
    <row r="90" spans="2:19" s="255" customFormat="1">
      <c r="B90" s="267" t="s">
        <v>358</v>
      </c>
      <c r="C90" s="259" t="s">
        <v>359</v>
      </c>
      <c r="D90" s="258"/>
      <c r="E90" s="262">
        <v>-4.9891999567253986E-2</v>
      </c>
      <c r="F90" s="262">
        <v>7.50142869770829E-2</v>
      </c>
      <c r="G90" s="262">
        <v>-5.1914663847842935E-3</v>
      </c>
      <c r="H90" s="272">
        <v>8.6861569335727751E-4</v>
      </c>
      <c r="I90" s="258"/>
      <c r="J90" s="299"/>
      <c r="K90" s="299">
        <v>0.05</v>
      </c>
      <c r="L90" s="299">
        <v>0.05</v>
      </c>
      <c r="M90" s="299">
        <v>0.05</v>
      </c>
      <c r="N90" s="299">
        <v>0.05</v>
      </c>
      <c r="O90" s="299">
        <v>0.05</v>
      </c>
    </row>
    <row r="91" spans="2:19" s="255" customFormat="1">
      <c r="C91" s="260"/>
    </row>
    <row r="92" spans="2:19" s="255" customFormat="1">
      <c r="B92" s="254" t="s">
        <v>6166</v>
      </c>
      <c r="C92" s="260"/>
    </row>
    <row r="93" spans="2:19" s="255" customFormat="1">
      <c r="B93" s="258"/>
      <c r="C93" s="259"/>
      <c r="D93" s="258"/>
      <c r="E93" s="258"/>
      <c r="F93" s="258"/>
      <c r="G93" s="258"/>
      <c r="H93" s="258"/>
      <c r="I93" s="258"/>
      <c r="J93" s="258"/>
      <c r="K93" s="262"/>
      <c r="L93" s="262"/>
      <c r="M93" s="262"/>
      <c r="N93" s="262"/>
      <c r="O93" s="262"/>
    </row>
    <row r="94" spans="2:19" s="255" customFormat="1">
      <c r="B94" s="294" t="s">
        <v>6167</v>
      </c>
      <c r="C94" s="295"/>
      <c r="D94" s="294"/>
      <c r="E94" s="294">
        <v>0</v>
      </c>
      <c r="F94" s="294">
        <v>0</v>
      </c>
      <c r="G94" s="294">
        <v>346.66666900000001</v>
      </c>
      <c r="H94" s="294">
        <v>103.333331</v>
      </c>
      <c r="I94" s="294">
        <v>34.444443666666665</v>
      </c>
      <c r="J94" s="294">
        <v>137.77777466666666</v>
      </c>
      <c r="K94" s="294">
        <v>2083.6736761766397</v>
      </c>
      <c r="L94" s="294">
        <v>6011.114658479999</v>
      </c>
      <c r="M94" s="294">
        <v>10193.663080108799</v>
      </c>
      <c r="N94" s="294">
        <v>14260.335021832203</v>
      </c>
      <c r="O94" s="294">
        <v>19190.52348103578</v>
      </c>
      <c r="Q94" s="298"/>
    </row>
    <row r="95" spans="2:19" s="255" customFormat="1">
      <c r="B95" s="265" t="s">
        <v>6168</v>
      </c>
      <c r="C95" s="260"/>
    </row>
    <row r="96" spans="2:19" s="255" customFormat="1">
      <c r="B96" s="269" t="s">
        <v>6169</v>
      </c>
      <c r="C96" s="260"/>
      <c r="K96" s="255">
        <v>32.460479999999997</v>
      </c>
      <c r="L96" s="255">
        <v>250</v>
      </c>
      <c r="M96" s="255">
        <v>559.99999999999989</v>
      </c>
      <c r="N96" s="255">
        <v>800</v>
      </c>
      <c r="O96" s="255">
        <v>1080</v>
      </c>
    </row>
    <row r="97" spans="2:22" s="255" customFormat="1">
      <c r="B97" s="269" t="s">
        <v>6170</v>
      </c>
      <c r="C97" s="260"/>
      <c r="K97" s="255">
        <v>217.53952000000001</v>
      </c>
      <c r="L97" s="255">
        <v>309.99999999999989</v>
      </c>
      <c r="M97" s="255">
        <v>240.00000000000011</v>
      </c>
      <c r="N97" s="255">
        <v>280</v>
      </c>
      <c r="O97" s="255">
        <v>337.49999999999977</v>
      </c>
    </row>
    <row r="98" spans="2:22" s="255" customFormat="1">
      <c r="B98" s="270" t="s">
        <v>6171</v>
      </c>
      <c r="C98" s="259"/>
      <c r="D98" s="258"/>
      <c r="E98" s="258"/>
      <c r="F98" s="258"/>
      <c r="G98" s="258"/>
      <c r="H98" s="258"/>
      <c r="I98" s="258"/>
      <c r="J98" s="258">
        <v>32.460479999999997</v>
      </c>
      <c r="K98" s="258">
        <v>250</v>
      </c>
      <c r="L98" s="258">
        <v>559.99999999999989</v>
      </c>
      <c r="M98" s="258">
        <v>800</v>
      </c>
      <c r="N98" s="258">
        <v>1080</v>
      </c>
      <c r="O98" s="258">
        <v>1417.4999999999998</v>
      </c>
    </row>
    <row r="99" spans="2:22" s="255" customFormat="1">
      <c r="B99" s="265" t="s">
        <v>6172</v>
      </c>
      <c r="C99" s="260"/>
      <c r="K99" s="255">
        <v>250</v>
      </c>
      <c r="L99" s="255">
        <v>559.99999999999989</v>
      </c>
      <c r="M99" s="255">
        <v>800</v>
      </c>
      <c r="N99" s="255">
        <v>1080</v>
      </c>
      <c r="O99" s="255">
        <v>1417.4999999999998</v>
      </c>
    </row>
    <row r="100" spans="2:22" s="255" customFormat="1">
      <c r="B100" s="269" t="s">
        <v>6173</v>
      </c>
      <c r="C100" s="260"/>
      <c r="K100" s="255">
        <v>5000</v>
      </c>
      <c r="L100" s="255">
        <v>6999.9999999999991</v>
      </c>
      <c r="M100" s="255">
        <v>7999.9999999999991</v>
      </c>
      <c r="N100" s="255">
        <v>9000</v>
      </c>
      <c r="O100" s="255">
        <v>10125</v>
      </c>
    </row>
    <row r="101" spans="2:22" s="255" customFormat="1">
      <c r="B101" s="273" t="s">
        <v>135</v>
      </c>
      <c r="C101" s="260"/>
      <c r="L101" s="255">
        <v>1999.9999999999991</v>
      </c>
      <c r="M101" s="255">
        <v>1000</v>
      </c>
      <c r="N101" s="255">
        <v>1000.0000000000009</v>
      </c>
      <c r="O101" s="255">
        <v>1125</v>
      </c>
    </row>
    <row r="102" spans="2:22" s="255" customFormat="1">
      <c r="B102" s="273" t="s">
        <v>6174</v>
      </c>
      <c r="C102" s="260"/>
      <c r="D102" s="296"/>
      <c r="J102" s="255">
        <v>20808</v>
      </c>
      <c r="K102" s="255">
        <v>21224.16</v>
      </c>
      <c r="L102" s="255">
        <v>21648.643199999999</v>
      </c>
      <c r="M102" s="255">
        <v>22081.616063999998</v>
      </c>
      <c r="N102" s="255">
        <v>22523.24838528</v>
      </c>
      <c r="O102" s="255">
        <v>22973.7133529856</v>
      </c>
      <c r="R102" s="299">
        <f>K102/J102-1</f>
        <v>2.0000000000000018E-2</v>
      </c>
      <c r="S102" s="299">
        <f t="shared" ref="S102" si="5">L102/K102-1</f>
        <v>2.0000000000000018E-2</v>
      </c>
      <c r="T102" s="299">
        <f t="shared" ref="T102" si="6">M102/L102-1</f>
        <v>2.0000000000000018E-2</v>
      </c>
      <c r="U102" s="299">
        <f t="shared" ref="U102" si="7">N102/M102-1</f>
        <v>2.0000000000000018E-2</v>
      </c>
      <c r="V102" s="299">
        <f t="shared" ref="V102" si="8">O102/N102-1</f>
        <v>2.0000000000000018E-2</v>
      </c>
    </row>
    <row r="103" spans="2:22" s="255" customFormat="1">
      <c r="B103" s="273" t="s">
        <v>6175</v>
      </c>
      <c r="C103" s="260"/>
      <c r="K103" s="300">
        <v>0.23558058363676113</v>
      </c>
      <c r="L103" s="300">
        <v>0.32334589910927997</v>
      </c>
      <c r="M103" s="300">
        <v>0.36229232393196636</v>
      </c>
      <c r="N103" s="300">
        <v>0.39958712198378643</v>
      </c>
      <c r="O103" s="300">
        <v>0.44072109042329388</v>
      </c>
    </row>
    <row r="104" spans="2:22" s="255" customFormat="1">
      <c r="B104" s="270" t="s">
        <v>6176</v>
      </c>
      <c r="C104" s="259"/>
      <c r="D104" s="258"/>
      <c r="E104" s="258"/>
      <c r="F104" s="258"/>
      <c r="G104" s="258"/>
      <c r="H104" s="258"/>
      <c r="I104" s="258"/>
      <c r="J104" s="258"/>
      <c r="K104" s="299">
        <v>0.05</v>
      </c>
      <c r="L104" s="299">
        <v>0.08</v>
      </c>
      <c r="M104" s="299">
        <v>0.1</v>
      </c>
      <c r="N104" s="299">
        <v>0.12</v>
      </c>
      <c r="O104" s="299">
        <v>0.13999999999999999</v>
      </c>
    </row>
    <row r="105" spans="2:22" s="255" customFormat="1">
      <c r="B105" s="265" t="s">
        <v>6177</v>
      </c>
      <c r="C105" s="260"/>
      <c r="J105" s="255">
        <v>1200</v>
      </c>
      <c r="K105" s="255">
        <v>1229.4779999999998</v>
      </c>
      <c r="L105" s="255">
        <v>1236.8548679999999</v>
      </c>
      <c r="M105" s="255">
        <v>1249.2234166799999</v>
      </c>
      <c r="N105" s="255">
        <v>1264.21409768016</v>
      </c>
      <c r="O105" s="255">
        <v>1280.648880950002</v>
      </c>
      <c r="R105" s="299">
        <f>K105/J105-1</f>
        <v>2.4564999999999948E-2</v>
      </c>
      <c r="S105" s="299">
        <f t="shared" ref="S105" si="9">L105/K105-1</f>
        <v>6.0000000000000053E-3</v>
      </c>
      <c r="T105" s="299">
        <f t="shared" ref="T105" si="10">M105/L105-1</f>
        <v>1.0000000000000009E-2</v>
      </c>
      <c r="U105" s="299">
        <f t="shared" ref="U105" si="11">N105/M105-1</f>
        <v>1.2000000000000011E-2</v>
      </c>
      <c r="V105" s="299">
        <f t="shared" ref="V105" si="12">O105/N105-1</f>
        <v>1.2999999999999901E-2</v>
      </c>
    </row>
    <row r="106" spans="2:22" s="255" customFormat="1">
      <c r="B106" s="270" t="s">
        <v>358</v>
      </c>
      <c r="C106" s="259"/>
      <c r="D106" s="258"/>
      <c r="E106" s="258"/>
      <c r="F106" s="258"/>
      <c r="G106" s="258"/>
      <c r="H106" s="258"/>
      <c r="I106" s="258"/>
      <c r="J106" s="258"/>
      <c r="K106" s="299">
        <v>2.1000000000000001E-2</v>
      </c>
      <c r="L106" s="299">
        <v>6.0000000000000001E-3</v>
      </c>
      <c r="M106" s="299">
        <v>0.01</v>
      </c>
      <c r="N106" s="299">
        <v>1.2E-2</v>
      </c>
      <c r="O106" s="299">
        <v>1.3000000000000001E-2</v>
      </c>
    </row>
    <row r="108" spans="2:22">
      <c r="J108" s="297">
        <f>J94/J105*1000</f>
        <v>114.81481222222222</v>
      </c>
      <c r="K108" s="297">
        <f t="shared" ref="K108:O108" si="13">K94/K105*1000</f>
        <v>1694.7628799999998</v>
      </c>
      <c r="L108" s="297">
        <f t="shared" si="13"/>
        <v>4859.9999999999991</v>
      </c>
      <c r="M108" s="297">
        <f t="shared" si="13"/>
        <v>8160</v>
      </c>
      <c r="N108" s="297">
        <f t="shared" si="13"/>
        <v>11280</v>
      </c>
      <c r="O108" s="297">
        <f t="shared" si="13"/>
        <v>14985</v>
      </c>
    </row>
    <row r="111" spans="2:22">
      <c r="K111" s="297">
        <f>K100*K104</f>
        <v>250</v>
      </c>
      <c r="L111" s="297">
        <f>L100*L104</f>
        <v>559.99999999999989</v>
      </c>
      <c r="M111" s="297">
        <f>M100*M104</f>
        <v>800</v>
      </c>
      <c r="N111" s="297">
        <f>N100*N104</f>
        <v>1080</v>
      </c>
      <c r="O111" s="297">
        <f>O100*O104</f>
        <v>1417.4999999999998</v>
      </c>
    </row>
    <row r="112" spans="2:22">
      <c r="K112" s="1011">
        <f>K111*K105*12</f>
        <v>3688433.9999999991</v>
      </c>
    </row>
    <row r="113" spans="11:15">
      <c r="O113" s="297">
        <f>O94/(O100*O104)</f>
        <v>13.538288170042881</v>
      </c>
    </row>
    <row r="115" spans="11:15">
      <c r="K115" s="1011">
        <f>K102*K103</f>
        <v>5000</v>
      </c>
      <c r="L115" s="1011">
        <f>L102*L103</f>
        <v>6999.9999999999991</v>
      </c>
      <c r="M115" s="1011">
        <f>M102*M103</f>
        <v>7999.9999999999991</v>
      </c>
      <c r="N115" s="1011">
        <f>N102*N103</f>
        <v>9000</v>
      </c>
      <c r="O115" s="1011">
        <f>O102*O103</f>
        <v>10125</v>
      </c>
    </row>
    <row r="118" spans="11:15">
      <c r="K118" s="1011">
        <f>K100*K104</f>
        <v>250</v>
      </c>
      <c r="L118" s="1011">
        <f>L100*L104</f>
        <v>559.99999999999989</v>
      </c>
      <c r="M118" s="1011">
        <f>M100*M104</f>
        <v>800</v>
      </c>
      <c r="N118" s="1011">
        <f>N100*N104</f>
        <v>1080</v>
      </c>
      <c r="O118" s="1011">
        <f>O100*O104</f>
        <v>1417.4999999999998</v>
      </c>
    </row>
    <row r="119" spans="11:15">
      <c r="K119" s="1011"/>
    </row>
    <row r="120" spans="11:15">
      <c r="K120" s="1011"/>
    </row>
  </sheetData>
  <phoneticPr fontId="3" type="noConversion"/>
  <conditionalFormatting sqref="Q11">
    <cfRule type="containsText" dxfId="0" priority="1" operator="containsText" text="check">
      <formula>NOT(ISERROR(SEARCH("check",Q11)))</formula>
    </cfRule>
  </conditionalFormatting>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12328-38CE-41E6-85C4-FDC0ED3AB6F9}">
  <dimension ref="B2:V50"/>
  <sheetViews>
    <sheetView zoomScale="70" zoomScaleNormal="70" workbookViewId="0">
      <selection activeCell="K11" sqref="K11"/>
    </sheetView>
    <sheetView workbookViewId="1"/>
  </sheetViews>
  <sheetFormatPr defaultRowHeight="16.5"/>
  <cols>
    <col min="2" max="2" width="46.25" bestFit="1" customWidth="1"/>
  </cols>
  <sheetData>
    <row r="2" spans="2:22" s="224" customFormat="1" ht="13.5">
      <c r="B2" s="225"/>
      <c r="C2" s="226"/>
      <c r="D2" s="226"/>
      <c r="E2" s="226">
        <v>2019</v>
      </c>
      <c r="F2" s="226">
        <v>2020</v>
      </c>
      <c r="G2" s="226">
        <v>2021</v>
      </c>
      <c r="H2" s="226">
        <v>2022</v>
      </c>
      <c r="I2" s="226">
        <v>2022</v>
      </c>
      <c r="J2" s="226">
        <v>2022</v>
      </c>
      <c r="K2" s="226">
        <v>2023</v>
      </c>
      <c r="L2" s="226">
        <v>2024</v>
      </c>
      <c r="M2" s="226">
        <v>2025</v>
      </c>
      <c r="N2" s="226">
        <v>2026</v>
      </c>
      <c r="O2" s="226">
        <v>2027</v>
      </c>
      <c r="R2" s="226">
        <v>2023</v>
      </c>
      <c r="S2" s="226">
        <v>2024</v>
      </c>
      <c r="T2" s="226">
        <v>2025</v>
      </c>
      <c r="U2" s="226">
        <v>2026</v>
      </c>
      <c r="V2" s="226">
        <v>2027</v>
      </c>
    </row>
    <row r="3" spans="2:22" s="224" customFormat="1" ht="13.5">
      <c r="B3" s="227" t="s">
        <v>345</v>
      </c>
      <c r="C3" s="228"/>
      <c r="D3" s="228"/>
      <c r="E3" s="228" t="s">
        <v>346</v>
      </c>
      <c r="F3" s="228" t="s">
        <v>346</v>
      </c>
      <c r="G3" s="228" t="s">
        <v>346</v>
      </c>
      <c r="H3" s="228" t="s">
        <v>347</v>
      </c>
      <c r="I3" s="228" t="s">
        <v>348</v>
      </c>
      <c r="J3" s="228" t="s">
        <v>346</v>
      </c>
      <c r="K3" s="228" t="s">
        <v>346</v>
      </c>
      <c r="L3" s="228" t="s">
        <v>346</v>
      </c>
      <c r="M3" s="228" t="s">
        <v>346</v>
      </c>
      <c r="N3" s="228" t="s">
        <v>346</v>
      </c>
      <c r="O3" s="228" t="s">
        <v>346</v>
      </c>
      <c r="R3" s="228" t="s">
        <v>346</v>
      </c>
      <c r="S3" s="228" t="s">
        <v>346</v>
      </c>
      <c r="T3" s="228" t="s">
        <v>346</v>
      </c>
      <c r="U3" s="228" t="s">
        <v>346</v>
      </c>
      <c r="V3" s="228" t="s">
        <v>346</v>
      </c>
    </row>
    <row r="4" spans="2:22" s="229" customFormat="1">
      <c r="C4" s="230"/>
      <c r="P4" s="224"/>
      <c r="Q4" s="224"/>
      <c r="R4" s="224"/>
      <c r="S4" s="224"/>
    </row>
    <row r="5" spans="2:22" s="229" customFormat="1">
      <c r="C5" s="230"/>
    </row>
    <row r="6" spans="2:22" s="229" customFormat="1">
      <c r="B6" s="240" t="s">
        <v>349</v>
      </c>
      <c r="C6" s="230"/>
    </row>
    <row r="7" spans="2:22" s="229" customFormat="1">
      <c r="B7" s="237"/>
      <c r="C7" s="238"/>
      <c r="D7" s="237"/>
      <c r="E7" s="237"/>
      <c r="F7" s="237"/>
      <c r="G7" s="237"/>
      <c r="H7" s="237"/>
      <c r="I7" s="237"/>
      <c r="J7" s="250"/>
      <c r="K7" s="241"/>
      <c r="L7" s="241"/>
      <c r="M7" s="241"/>
      <c r="N7" s="241"/>
      <c r="O7" s="241"/>
    </row>
    <row r="8" spans="2:22" s="235" customFormat="1" ht="13.5">
      <c r="B8" s="235" t="s">
        <v>350</v>
      </c>
      <c r="C8" s="236" t="s">
        <v>351</v>
      </c>
      <c r="E8" s="235">
        <v>0</v>
      </c>
      <c r="F8" s="235">
        <v>40787.869726000004</v>
      </c>
      <c r="G8" s="235">
        <v>155086.03394700002</v>
      </c>
      <c r="H8" s="305">
        <v>140093.934457</v>
      </c>
      <c r="I8" s="235">
        <v>61476.035098954017</v>
      </c>
      <c r="J8" s="235">
        <v>201569.96955595401</v>
      </c>
      <c r="K8" s="235">
        <v>300694.65503900853</v>
      </c>
      <c r="L8" s="235">
        <v>355312.24679359066</v>
      </c>
      <c r="M8" s="235">
        <v>400620.50214758271</v>
      </c>
      <c r="N8" s="235">
        <v>437741.9126287821</v>
      </c>
      <c r="O8" s="235">
        <v>477540.62502866285</v>
      </c>
    </row>
    <row r="9" spans="2:22" s="229" customFormat="1">
      <c r="B9" s="233" t="s">
        <v>352</v>
      </c>
      <c r="C9" s="230" t="s">
        <v>351</v>
      </c>
      <c r="E9" s="229">
        <v>0</v>
      </c>
      <c r="F9" s="255">
        <v>16429.545165</v>
      </c>
      <c r="G9" s="255">
        <v>113677.06329300001</v>
      </c>
      <c r="H9" s="266">
        <v>102343.420713</v>
      </c>
      <c r="I9" s="255">
        <v>48892.530517620682</v>
      </c>
      <c r="J9" s="255">
        <v>151235.95123062067</v>
      </c>
      <c r="K9" s="255">
        <v>243373.88778536257</v>
      </c>
      <c r="L9" s="255">
        <v>279254.50667163654</v>
      </c>
      <c r="M9" s="255">
        <v>305225.20587697491</v>
      </c>
      <c r="N9" s="255">
        <v>320369.54841945297</v>
      </c>
      <c r="O9" s="255">
        <v>335480.43210849876</v>
      </c>
    </row>
    <row r="10" spans="2:22" s="229" customFormat="1">
      <c r="B10" s="242" t="s">
        <v>353</v>
      </c>
      <c r="C10" s="238" t="s">
        <v>351</v>
      </c>
      <c r="D10" s="237"/>
      <c r="E10" s="237">
        <v>0</v>
      </c>
      <c r="F10" s="258">
        <v>24358.324561000001</v>
      </c>
      <c r="G10" s="258">
        <v>41408.970654000004</v>
      </c>
      <c r="H10" s="268">
        <v>37750.513744000003</v>
      </c>
      <c r="I10" s="258">
        <v>12583.504581333334</v>
      </c>
      <c r="J10" s="258">
        <v>50334.018325333338</v>
      </c>
      <c r="K10" s="258">
        <v>57320.76725364595</v>
      </c>
      <c r="L10" s="258">
        <v>76057.740121954121</v>
      </c>
      <c r="M10" s="258">
        <v>95395.296270607811</v>
      </c>
      <c r="N10" s="258">
        <v>117372.3642093291</v>
      </c>
      <c r="O10" s="258">
        <v>142060.19292016409</v>
      </c>
    </row>
    <row r="11" spans="2:22" s="229" customFormat="1">
      <c r="B11" s="229" t="s">
        <v>354</v>
      </c>
      <c r="C11" s="230" t="s">
        <v>351</v>
      </c>
      <c r="E11" s="229">
        <v>0</v>
      </c>
      <c r="F11" s="255">
        <v>16429.545165</v>
      </c>
      <c r="G11" s="255">
        <v>113677.06329300001</v>
      </c>
      <c r="H11" s="266">
        <v>102343.420713</v>
      </c>
      <c r="I11" s="255">
        <v>48892.530517620682</v>
      </c>
      <c r="J11" s="255">
        <v>151235.95123062067</v>
      </c>
      <c r="K11" s="255">
        <v>243373.88778536257</v>
      </c>
      <c r="L11" s="255">
        <v>279254.50667163654</v>
      </c>
      <c r="M11" s="255">
        <v>305225.20587697491</v>
      </c>
      <c r="N11" s="255">
        <v>320369.54841945297</v>
      </c>
      <c r="O11" s="255">
        <v>335480.43210849876</v>
      </c>
      <c r="Q11" s="243"/>
    </row>
    <row r="12" spans="2:22" s="229" customFormat="1">
      <c r="B12" s="233" t="s">
        <v>288</v>
      </c>
      <c r="C12" s="230" t="s">
        <v>355</v>
      </c>
      <c r="F12" s="255">
        <v>803</v>
      </c>
      <c r="G12" s="255">
        <v>2392</v>
      </c>
      <c r="H12" s="266">
        <v>2535</v>
      </c>
      <c r="I12" s="255">
        <v>3633.1372549019607</v>
      </c>
      <c r="J12" s="224">
        <v>3633.1372549019607</v>
      </c>
      <c r="K12" s="224">
        <v>4364.0882352941171</v>
      </c>
      <c r="L12" s="224">
        <v>4914.1176470588225</v>
      </c>
      <c r="M12" s="224">
        <v>5250.3725490196066</v>
      </c>
      <c r="N12" s="224">
        <v>5340</v>
      </c>
      <c r="O12" s="224">
        <v>5408</v>
      </c>
    </row>
    <row r="13" spans="2:22" s="229" customFormat="1">
      <c r="B13" s="234" t="s">
        <v>135</v>
      </c>
      <c r="C13" s="230" t="s">
        <v>355</v>
      </c>
      <c r="F13" s="255"/>
      <c r="G13" s="255">
        <v>1589</v>
      </c>
      <c r="H13" s="266">
        <v>143</v>
      </c>
      <c r="I13" s="255"/>
      <c r="J13" s="255">
        <v>1241.1372549019607</v>
      </c>
      <c r="K13" s="255">
        <v>730.95098039215645</v>
      </c>
      <c r="L13" s="255">
        <v>550.0294117647054</v>
      </c>
      <c r="M13" s="255">
        <v>336.25490196078408</v>
      </c>
      <c r="N13" s="255">
        <v>89.627450980393405</v>
      </c>
      <c r="O13" s="255">
        <v>68</v>
      </c>
    </row>
    <row r="14" spans="2:22" s="229" customFormat="1">
      <c r="B14" s="234" t="s">
        <v>289</v>
      </c>
      <c r="C14" s="230" t="s">
        <v>355</v>
      </c>
      <c r="F14" s="255">
        <v>267.66666666666669</v>
      </c>
      <c r="G14" s="255">
        <v>28.141176470588235</v>
      </c>
      <c r="H14" s="266">
        <v>22.043478260869566</v>
      </c>
      <c r="I14" s="255">
        <v>25.950980392156861</v>
      </c>
      <c r="J14" s="255">
        <v>25.950980392156861</v>
      </c>
      <c r="K14" s="255">
        <v>23.213235294117645</v>
      </c>
      <c r="L14" s="255">
        <v>20.475490196078429</v>
      </c>
      <c r="M14" s="255">
        <v>17.737745098039213</v>
      </c>
      <c r="N14" s="255">
        <v>15</v>
      </c>
      <c r="O14" s="255">
        <v>13</v>
      </c>
    </row>
    <row r="15" spans="2:22" s="229" customFormat="1">
      <c r="B15" s="245" t="s">
        <v>291</v>
      </c>
      <c r="C15" s="230" t="s">
        <v>355</v>
      </c>
      <c r="F15" s="255">
        <v>3</v>
      </c>
      <c r="G15" s="255">
        <v>85</v>
      </c>
      <c r="H15" s="266">
        <v>115</v>
      </c>
      <c r="I15" s="255">
        <v>140</v>
      </c>
      <c r="J15" s="255">
        <v>140</v>
      </c>
      <c r="K15" s="255">
        <v>188</v>
      </c>
      <c r="L15" s="255">
        <v>240</v>
      </c>
      <c r="M15" s="255">
        <v>296</v>
      </c>
      <c r="N15" s="255">
        <v>356</v>
      </c>
      <c r="O15" s="255">
        <v>416</v>
      </c>
    </row>
    <row r="16" spans="2:22" s="229" customFormat="1">
      <c r="B16" s="233" t="s">
        <v>356</v>
      </c>
      <c r="C16" s="230" t="s">
        <v>357</v>
      </c>
      <c r="F16" s="285">
        <v>5476.5150549999998</v>
      </c>
      <c r="G16" s="285">
        <v>1337.3772152117649</v>
      </c>
      <c r="H16" s="266">
        <v>1186.5903850782609</v>
      </c>
      <c r="I16" s="255">
        <v>1396.929443360591</v>
      </c>
      <c r="J16" s="285">
        <v>1396.929443360591</v>
      </c>
      <c r="K16" s="285">
        <v>1294.54195630512</v>
      </c>
      <c r="L16" s="285">
        <v>1163.5604444651522</v>
      </c>
      <c r="M16" s="285">
        <v>1031.1662360708613</v>
      </c>
      <c r="N16" s="285">
        <v>899.91446185239602</v>
      </c>
      <c r="O16" s="285">
        <v>806.44334641466048</v>
      </c>
    </row>
    <row r="17" spans="2:22" s="229" customFormat="1">
      <c r="B17" s="234" t="s">
        <v>293</v>
      </c>
      <c r="C17" s="230" t="s">
        <v>357</v>
      </c>
      <c r="F17" s="285">
        <v>19.365472372353675</v>
      </c>
      <c r="G17" s="285">
        <v>45.881031531354509</v>
      </c>
      <c r="H17" s="266">
        <v>48.863298580892547</v>
      </c>
      <c r="I17" s="255">
        <v>48.863298580892547</v>
      </c>
      <c r="J17" s="308">
        <v>48.863298580892547</v>
      </c>
      <c r="K17" s="285">
        <v>50.622377329804678</v>
      </c>
      <c r="L17" s="285">
        <v>51.584202499070962</v>
      </c>
      <c r="M17" s="285">
        <v>52.770639156549592</v>
      </c>
      <c r="N17" s="285">
        <v>54.459299609559181</v>
      </c>
      <c r="O17" s="285">
        <v>56.310915796284192</v>
      </c>
      <c r="R17" s="309">
        <f>K17/J17-1</f>
        <v>3.6000000000000032E-2</v>
      </c>
      <c r="S17" s="309">
        <f t="shared" ref="S17:V17" si="0">L17/K17-1</f>
        <v>1.8999999999999906E-2</v>
      </c>
      <c r="T17" s="309">
        <f t="shared" si="0"/>
        <v>2.2999999999999909E-2</v>
      </c>
      <c r="U17" s="309">
        <f t="shared" si="0"/>
        <v>3.2000000000000028E-2</v>
      </c>
      <c r="V17" s="309">
        <f t="shared" si="0"/>
        <v>3.400000000000003E-2</v>
      </c>
    </row>
    <row r="18" spans="2:22" s="229" customFormat="1">
      <c r="B18" s="245" t="s">
        <v>358</v>
      </c>
      <c r="C18" s="230" t="s">
        <v>359</v>
      </c>
      <c r="F18" s="255"/>
      <c r="G18" s="255"/>
      <c r="H18" s="266"/>
      <c r="I18" s="255"/>
      <c r="J18" s="255"/>
      <c r="K18" s="309">
        <v>3.6000000000000032E-2</v>
      </c>
      <c r="L18" s="309">
        <v>1.8999999999999906E-2</v>
      </c>
      <c r="M18" s="309">
        <v>2.2999999999999909E-2</v>
      </c>
      <c r="N18" s="309">
        <v>3.2000000000000028E-2</v>
      </c>
      <c r="O18" s="309">
        <v>3.400000000000003E-2</v>
      </c>
    </row>
    <row r="19" spans="2:22" s="229" customFormat="1">
      <c r="B19" s="234" t="s">
        <v>297</v>
      </c>
      <c r="C19" s="230"/>
      <c r="F19" s="255">
        <v>5183.4914383333344</v>
      </c>
      <c r="G19" s="255">
        <v>1291.1462049764705</v>
      </c>
      <c r="H19" s="266">
        <v>1077.1170600222836</v>
      </c>
      <c r="I19" s="255">
        <v>1268.0505033688487</v>
      </c>
      <c r="J19" s="255">
        <v>1268.0505033688487</v>
      </c>
      <c r="K19" s="255">
        <v>1175.1091561043629</v>
      </c>
      <c r="L19" s="255">
        <v>1056.2118325422518</v>
      </c>
      <c r="M19" s="255">
        <v>936.03214601948366</v>
      </c>
      <c r="N19" s="255">
        <v>816.88949414338776</v>
      </c>
      <c r="O19" s="255">
        <v>732.04190535169448</v>
      </c>
    </row>
    <row r="20" spans="2:22" s="229" customFormat="1">
      <c r="B20" s="244" t="s">
        <v>360</v>
      </c>
      <c r="C20" s="238" t="s">
        <v>359</v>
      </c>
      <c r="D20" s="237"/>
      <c r="E20" s="237"/>
      <c r="F20" s="262">
        <v>5.6530163144415724E-2</v>
      </c>
      <c r="G20" s="262">
        <v>3.5806177532107464E-2</v>
      </c>
      <c r="H20" s="310">
        <v>0.10163549452434872</v>
      </c>
      <c r="I20" s="311">
        <v>0.10163549452434872</v>
      </c>
      <c r="J20" s="262">
        <v>0.10163549452434872</v>
      </c>
      <c r="K20" s="262">
        <v>0.10163549452434872</v>
      </c>
      <c r="L20" s="262">
        <v>0.10163549452434872</v>
      </c>
      <c r="M20" s="262">
        <v>0.10163549452434872</v>
      </c>
      <c r="N20" s="262">
        <v>0.10163549452434872</v>
      </c>
      <c r="O20" s="262">
        <v>0.10163549452434872</v>
      </c>
    </row>
    <row r="21" spans="2:22" s="229" customFormat="1">
      <c r="B21" s="229" t="s">
        <v>361</v>
      </c>
      <c r="C21" s="230" t="s">
        <v>357</v>
      </c>
      <c r="E21" s="229">
        <v>0</v>
      </c>
      <c r="F21" s="255">
        <v>24358.324561000001</v>
      </c>
      <c r="G21" s="255">
        <v>41408.970654000004</v>
      </c>
      <c r="H21" s="266">
        <v>37750.513744000003</v>
      </c>
      <c r="I21" s="255">
        <v>12583.504581333334</v>
      </c>
      <c r="J21" s="255">
        <v>50334.018325333338</v>
      </c>
      <c r="K21" s="255">
        <v>57320.76725364595</v>
      </c>
      <c r="L21" s="255">
        <v>76057.740121954121</v>
      </c>
      <c r="M21" s="255">
        <v>95395.296270607811</v>
      </c>
      <c r="N21" s="255">
        <v>117372.3642093291</v>
      </c>
      <c r="O21" s="255">
        <v>142060.19292016409</v>
      </c>
    </row>
    <row r="22" spans="2:22" s="229" customFormat="1">
      <c r="B22" s="233" t="s">
        <v>362</v>
      </c>
      <c r="C22" s="230" t="s">
        <v>355</v>
      </c>
      <c r="F22" s="255">
        <v>246</v>
      </c>
      <c r="G22" s="255">
        <v>491</v>
      </c>
      <c r="H22" s="266">
        <v>312</v>
      </c>
      <c r="I22" s="255">
        <v>104</v>
      </c>
      <c r="J22" s="255">
        <v>416</v>
      </c>
      <c r="K22" s="255">
        <v>464</v>
      </c>
      <c r="L22" s="255">
        <v>612</v>
      </c>
      <c r="M22" s="255">
        <v>760</v>
      </c>
      <c r="N22" s="255">
        <v>924</v>
      </c>
      <c r="O22" s="255">
        <v>1104</v>
      </c>
      <c r="R22" s="229">
        <f>J23*J25</f>
        <v>336</v>
      </c>
    </row>
    <row r="23" spans="2:22" s="229" customFormat="1">
      <c r="B23" s="234" t="s">
        <v>363</v>
      </c>
      <c r="C23" s="230" t="s">
        <v>355</v>
      </c>
      <c r="F23" s="285"/>
      <c r="G23" s="285"/>
      <c r="H23" s="266"/>
      <c r="I23" s="255"/>
      <c r="J23" s="285">
        <v>14</v>
      </c>
      <c r="K23" s="285">
        <v>16</v>
      </c>
      <c r="L23" s="285">
        <v>18</v>
      </c>
      <c r="M23" s="285">
        <v>20</v>
      </c>
      <c r="N23" s="285">
        <v>22</v>
      </c>
      <c r="O23" s="285">
        <v>24</v>
      </c>
      <c r="Q23" s="229">
        <f>O23*O25</f>
        <v>1104</v>
      </c>
      <c r="S23" s="243"/>
    </row>
    <row r="24" spans="2:22" s="229" customFormat="1">
      <c r="B24" s="245" t="s">
        <v>135</v>
      </c>
      <c r="C24" s="230" t="s">
        <v>355</v>
      </c>
      <c r="F24" s="255"/>
      <c r="G24" s="255"/>
      <c r="H24" s="266"/>
      <c r="I24" s="255"/>
      <c r="J24" s="224">
        <v>0</v>
      </c>
      <c r="K24" s="224">
        <v>2</v>
      </c>
      <c r="L24" s="224">
        <v>2</v>
      </c>
      <c r="M24" s="224">
        <v>2</v>
      </c>
      <c r="N24" s="224">
        <v>2</v>
      </c>
      <c r="O24" s="224">
        <v>2</v>
      </c>
    </row>
    <row r="25" spans="2:22" s="229" customFormat="1">
      <c r="B25" s="234" t="s">
        <v>291</v>
      </c>
      <c r="C25" s="230" t="s">
        <v>355</v>
      </c>
      <c r="D25" s="302"/>
      <c r="F25" s="255"/>
      <c r="G25" s="255"/>
      <c r="H25" s="266"/>
      <c r="I25" s="255"/>
      <c r="J25" s="255">
        <v>24</v>
      </c>
      <c r="K25" s="255">
        <v>29</v>
      </c>
      <c r="L25" s="255">
        <v>34</v>
      </c>
      <c r="M25" s="255">
        <v>38</v>
      </c>
      <c r="N25" s="255">
        <v>42</v>
      </c>
      <c r="O25" s="255">
        <v>46</v>
      </c>
    </row>
    <row r="26" spans="2:22" s="229" customFormat="1">
      <c r="B26" s="245" t="s">
        <v>135</v>
      </c>
      <c r="C26" s="302" t="s">
        <v>355</v>
      </c>
      <c r="F26" s="255"/>
      <c r="G26" s="255"/>
      <c r="H26" s="266"/>
      <c r="I26" s="255"/>
      <c r="J26" s="255">
        <v>24</v>
      </c>
      <c r="K26" s="255">
        <v>5</v>
      </c>
      <c r="L26" s="255">
        <v>5</v>
      </c>
      <c r="M26" s="255">
        <v>4</v>
      </c>
      <c r="N26" s="255">
        <v>4</v>
      </c>
      <c r="O26" s="255">
        <v>4</v>
      </c>
    </row>
    <row r="27" spans="2:22" s="229" customFormat="1">
      <c r="B27" s="233" t="s">
        <v>364</v>
      </c>
      <c r="C27" s="230" t="s">
        <v>357</v>
      </c>
      <c r="F27" s="255">
        <v>99.01757951626017</v>
      </c>
      <c r="G27" s="255">
        <v>84.335989112016307</v>
      </c>
      <c r="H27" s="266">
        <v>120.99523635897437</v>
      </c>
      <c r="I27" s="255">
        <v>120.99523635897437</v>
      </c>
      <c r="J27" s="255">
        <v>120.99523635897437</v>
      </c>
      <c r="K27" s="255">
        <v>123.53613632251282</v>
      </c>
      <c r="L27" s="255">
        <v>124.2773531404479</v>
      </c>
      <c r="M27" s="255">
        <v>125.52012667185238</v>
      </c>
      <c r="N27" s="255">
        <v>127.02636819191461</v>
      </c>
      <c r="O27" s="255">
        <v>128.67771097840949</v>
      </c>
    </row>
    <row r="28" spans="2:22" s="229" customFormat="1">
      <c r="B28" s="244" t="s">
        <v>358</v>
      </c>
      <c r="C28" s="238" t="s">
        <v>359</v>
      </c>
      <c r="D28" s="237"/>
      <c r="E28" s="237"/>
      <c r="F28" s="258"/>
      <c r="G28" s="258"/>
      <c r="H28" s="268"/>
      <c r="I28" s="258"/>
      <c r="J28" s="312">
        <v>0.4346809426550593</v>
      </c>
      <c r="K28" s="312">
        <v>2.1000000000000001E-2</v>
      </c>
      <c r="L28" s="312">
        <v>6.0000000000000001E-3</v>
      </c>
      <c r="M28" s="312">
        <v>0.01</v>
      </c>
      <c r="N28" s="312">
        <v>1.2E-2</v>
      </c>
      <c r="O28" s="312">
        <v>1.3000000000000001E-2</v>
      </c>
    </row>
    <row r="29" spans="2:22" s="229" customFormat="1">
      <c r="C29" s="230"/>
      <c r="F29" s="255"/>
      <c r="G29" s="255"/>
      <c r="H29" s="255"/>
      <c r="I29" s="255"/>
      <c r="J29" s="255"/>
      <c r="K29" s="255"/>
      <c r="L29" s="255"/>
      <c r="M29" s="255"/>
      <c r="N29" s="255"/>
      <c r="O29" s="255"/>
    </row>
    <row r="30" spans="2:22" s="229" customFormat="1">
      <c r="C30" s="230"/>
      <c r="F30" s="255"/>
      <c r="G30" s="255"/>
      <c r="H30" s="255"/>
      <c r="I30" s="255"/>
      <c r="J30" s="255"/>
      <c r="K30" s="255"/>
      <c r="L30" s="255"/>
      <c r="M30" s="255"/>
      <c r="N30" s="255"/>
      <c r="O30" s="255"/>
    </row>
    <row r="31" spans="2:22" s="229" customFormat="1">
      <c r="B31" s="240" t="s">
        <v>365</v>
      </c>
      <c r="C31" s="230"/>
      <c r="F31" s="255"/>
      <c r="G31" s="255"/>
      <c r="H31" s="255"/>
      <c r="I31" s="255"/>
      <c r="J31" s="255"/>
      <c r="K31" s="255"/>
      <c r="L31" s="255"/>
      <c r="M31" s="255"/>
      <c r="N31" s="255"/>
      <c r="O31" s="255"/>
    </row>
    <row r="32" spans="2:22" s="229" customFormat="1">
      <c r="B32" s="237"/>
      <c r="C32" s="238"/>
      <c r="D32" s="237"/>
      <c r="E32" s="237"/>
      <c r="F32" s="258"/>
      <c r="G32" s="258"/>
      <c r="H32" s="258"/>
      <c r="I32" s="258"/>
      <c r="J32" s="258"/>
      <c r="K32" s="262">
        <v>0.73690675452552412</v>
      </c>
      <c r="L32" s="262">
        <v>0.48463353339014525</v>
      </c>
      <c r="M32" s="262">
        <v>0.39750232454700107</v>
      </c>
      <c r="N32" s="262">
        <v>0.34691598118612621</v>
      </c>
      <c r="O32" s="262">
        <v>0.16004374894834239</v>
      </c>
    </row>
    <row r="33" spans="2:17" s="229" customFormat="1">
      <c r="B33" s="229" t="s">
        <v>366</v>
      </c>
      <c r="C33" s="230" t="s">
        <v>357</v>
      </c>
      <c r="E33" s="229">
        <v>0</v>
      </c>
      <c r="F33" s="255">
        <v>7238.990033</v>
      </c>
      <c r="G33" s="255">
        <v>10923.271363000002</v>
      </c>
      <c r="H33" s="313">
        <v>10060.648226000001</v>
      </c>
      <c r="I33" s="255">
        <v>3685.8841857574698</v>
      </c>
      <c r="J33" s="255">
        <v>13746.532411757471</v>
      </c>
      <c r="K33" s="255">
        <v>23876.444997285595</v>
      </c>
      <c r="L33" s="255">
        <v>35447.770901115568</v>
      </c>
      <c r="M33" s="255">
        <v>49538.342234318552</v>
      </c>
      <c r="N33" s="255">
        <v>66723.984836871285</v>
      </c>
      <c r="O33" s="255">
        <v>77402.741514936512</v>
      </c>
    </row>
    <row r="34" spans="2:17" s="229" customFormat="1">
      <c r="B34" s="233" t="s">
        <v>367</v>
      </c>
      <c r="C34" s="230" t="s">
        <v>357</v>
      </c>
      <c r="E34" s="229">
        <v>0</v>
      </c>
      <c r="F34" s="255">
        <v>196305</v>
      </c>
      <c r="G34" s="255">
        <v>261740</v>
      </c>
      <c r="H34" s="266">
        <v>330395</v>
      </c>
      <c r="I34" s="255">
        <v>353280</v>
      </c>
      <c r="J34" s="255">
        <v>353280</v>
      </c>
      <c r="K34" s="255">
        <v>459310.00000000006</v>
      </c>
      <c r="L34" s="255">
        <v>569595.00000000012</v>
      </c>
      <c r="M34" s="255">
        <v>683445.00000000012</v>
      </c>
      <c r="N34" s="255">
        <v>806495</v>
      </c>
      <c r="O34" s="255">
        <v>935569.48330809339</v>
      </c>
    </row>
    <row r="35" spans="2:17" s="229" customFormat="1">
      <c r="B35" s="234" t="s">
        <v>358</v>
      </c>
      <c r="C35" s="230" t="s">
        <v>359</v>
      </c>
      <c r="F35" s="255"/>
      <c r="G35" s="255"/>
      <c r="H35" s="266"/>
      <c r="I35" s="255"/>
      <c r="J35" s="309"/>
      <c r="K35" s="309">
        <v>0.30013020833333348</v>
      </c>
      <c r="L35" s="309">
        <v>0.24011016524787188</v>
      </c>
      <c r="M35" s="309">
        <v>0.19987886129618415</v>
      </c>
      <c r="N35" s="309">
        <v>0.18004374894834241</v>
      </c>
      <c r="O35" s="309">
        <v>0.16004374894834242</v>
      </c>
    </row>
    <row r="36" spans="2:17" s="229" customFormat="1">
      <c r="B36" s="234" t="s">
        <v>368</v>
      </c>
      <c r="C36" s="230" t="s">
        <v>359</v>
      </c>
      <c r="D36" s="248">
        <v>1.0250000000000002E-2</v>
      </c>
      <c r="F36" s="277">
        <v>3.6876238674511605E-2</v>
      </c>
      <c r="G36" s="277">
        <v>4.1733290146710483E-2</v>
      </c>
      <c r="H36" s="278">
        <v>4.0600486189762766E-2</v>
      </c>
      <c r="I36" s="277">
        <v>4.1733290146710483E-2</v>
      </c>
      <c r="J36" s="277">
        <v>4.1733290146710483E-2</v>
      </c>
      <c r="K36" s="277">
        <v>5.1983290146710485E-2</v>
      </c>
      <c r="L36" s="277">
        <v>6.2233290146710488E-2</v>
      </c>
      <c r="M36" s="277">
        <v>7.2483290146710483E-2</v>
      </c>
      <c r="N36" s="277">
        <v>8.2733290146710492E-2</v>
      </c>
      <c r="O36" s="277">
        <v>8.2733290146710492E-2</v>
      </c>
    </row>
    <row r="37" spans="2:17" s="229" customFormat="1">
      <c r="B37" s="249" t="s">
        <v>135</v>
      </c>
      <c r="C37" s="238" t="s">
        <v>359</v>
      </c>
      <c r="D37" s="237"/>
      <c r="E37" s="237"/>
      <c r="F37" s="258"/>
      <c r="G37" s="258"/>
      <c r="H37" s="268"/>
      <c r="I37" s="258"/>
      <c r="J37" s="312"/>
      <c r="K37" s="312">
        <v>1.0250000000000002E-2</v>
      </c>
      <c r="L37" s="312">
        <v>1.0250000000000002E-2</v>
      </c>
      <c r="M37" s="312">
        <v>1.0249999999999995E-2</v>
      </c>
      <c r="N37" s="312">
        <v>3.0000000000000001E-3</v>
      </c>
      <c r="O37" s="312">
        <v>0</v>
      </c>
    </row>
    <row r="38" spans="2:17" s="229" customFormat="1">
      <c r="C38" s="230"/>
      <c r="F38" s="255"/>
      <c r="G38" s="255"/>
      <c r="H38" s="255"/>
      <c r="I38" s="255"/>
      <c r="J38" s="255"/>
      <c r="K38" s="255"/>
      <c r="L38" s="255"/>
      <c r="M38" s="255"/>
      <c r="N38" s="255"/>
      <c r="O38" s="255"/>
    </row>
    <row r="39" spans="2:17" s="229" customFormat="1">
      <c r="B39" s="235" t="s">
        <v>369</v>
      </c>
      <c r="C39" s="230"/>
      <c r="F39" s="255"/>
      <c r="G39" s="255"/>
      <c r="H39" s="255"/>
      <c r="I39" s="255"/>
      <c r="J39" s="255"/>
      <c r="K39" s="255"/>
      <c r="L39" s="255"/>
      <c r="M39" s="255"/>
      <c r="N39" s="255"/>
      <c r="O39" s="255"/>
    </row>
    <row r="40" spans="2:17" s="229" customFormat="1">
      <c r="B40" s="237"/>
      <c r="C40" s="238"/>
      <c r="D40" s="237"/>
      <c r="E40" s="237"/>
      <c r="F40" s="258"/>
      <c r="G40" s="258"/>
      <c r="H40" s="258"/>
      <c r="I40" s="258"/>
      <c r="J40" s="258"/>
      <c r="K40" s="262">
        <v>-0.19138033072327154</v>
      </c>
      <c r="L40" s="262">
        <v>0.10210719309422789</v>
      </c>
      <c r="M40" s="262">
        <v>8.3845066510675803E-2</v>
      </c>
      <c r="N40" s="262">
        <v>8.458574342931513E-2</v>
      </c>
      <c r="O40" s="262">
        <v>8.5431773670383793E-2</v>
      </c>
    </row>
    <row r="41" spans="2:17" s="229" customFormat="1">
      <c r="B41" s="229" t="s">
        <v>370</v>
      </c>
      <c r="C41" s="230"/>
      <c r="E41" s="229">
        <v>69147.807591000004</v>
      </c>
      <c r="F41" s="255">
        <v>83218.734069467144</v>
      </c>
      <c r="G41" s="255">
        <v>82063.814054297589</v>
      </c>
      <c r="H41" s="313">
        <v>71813.738677325382</v>
      </c>
      <c r="I41" s="255">
        <v>23937.912892441793</v>
      </c>
      <c r="J41" s="255">
        <v>95751.651569767171</v>
      </c>
      <c r="K41" s="255">
        <v>77426.668825045665</v>
      </c>
      <c r="L41" s="255">
        <v>85332.488649407431</v>
      </c>
      <c r="M41" s="255">
        <v>92487.19683573849</v>
      </c>
      <c r="N41" s="255">
        <v>100310.29513778283</v>
      </c>
      <c r="O41" s="255">
        <v>108879.9815688033</v>
      </c>
    </row>
    <row r="42" spans="2:17" s="229" customFormat="1">
      <c r="B42" s="233" t="s">
        <v>371</v>
      </c>
      <c r="C42" s="230"/>
      <c r="E42" s="229">
        <v>49365.457892000006</v>
      </c>
      <c r="F42" s="255">
        <v>61609.892890000003</v>
      </c>
      <c r="G42" s="255">
        <v>58344.823697999993</v>
      </c>
      <c r="H42" s="266">
        <v>49572.482785</v>
      </c>
      <c r="I42" s="255">
        <v>16524.160928333335</v>
      </c>
      <c r="J42" s="255">
        <v>66096.643713333338</v>
      </c>
      <c r="K42" s="255">
        <v>73374.735327010669</v>
      </c>
      <c r="L42" s="255">
        <v>80698.505339937037</v>
      </c>
      <c r="M42" s="255">
        <v>87154.385767131986</v>
      </c>
      <c r="N42" s="255">
        <v>94127.954719149202</v>
      </c>
      <c r="O42" s="255">
        <v>101659.50665160385</v>
      </c>
    </row>
    <row r="43" spans="2:17" s="229" customFormat="1">
      <c r="B43" s="234" t="s">
        <v>358</v>
      </c>
      <c r="C43" s="230"/>
      <c r="E43" s="239">
        <v>6.4643531043914848E-2</v>
      </c>
      <c r="F43" s="277">
        <v>0.2480364919289908</v>
      </c>
      <c r="G43" s="277">
        <v>-5.299585892527936E-2</v>
      </c>
      <c r="H43" s="314">
        <v>0.13286217223755314</v>
      </c>
      <c r="I43" s="255"/>
      <c r="J43" s="309">
        <v>0.13286217223755314</v>
      </c>
      <c r="K43" s="309">
        <v>0.11011287721723084</v>
      </c>
      <c r="L43" s="309">
        <v>9.9813239261257625E-2</v>
      </c>
      <c r="M43" s="309">
        <v>7.9999999999999849E-2</v>
      </c>
      <c r="N43" s="309">
        <v>8.0013976240391527E-2</v>
      </c>
      <c r="O43" s="309">
        <v>8.0013976240391527E-2</v>
      </c>
    </row>
    <row r="44" spans="2:17" s="229" customFormat="1">
      <c r="B44" s="233" t="s">
        <v>372</v>
      </c>
      <c r="C44" s="230"/>
      <c r="E44" s="229">
        <v>19331.070672999998</v>
      </c>
      <c r="F44" s="255">
        <v>18405.437600467132</v>
      </c>
      <c r="G44" s="255">
        <v>21008.850175297601</v>
      </c>
      <c r="H44" s="266">
        <v>19633.572346325382</v>
      </c>
      <c r="I44" s="255">
        <v>6544.5241154417936</v>
      </c>
      <c r="J44" s="255">
        <v>26178.096461767174</v>
      </c>
      <c r="K44" s="255"/>
      <c r="L44" s="255"/>
      <c r="M44" s="255"/>
      <c r="N44" s="255"/>
      <c r="O44" s="255"/>
      <c r="P44" s="243"/>
    </row>
    <row r="45" spans="2:17" s="229" customFormat="1">
      <c r="B45" s="234" t="s">
        <v>358</v>
      </c>
      <c r="C45" s="230"/>
      <c r="E45" s="239">
        <v>1.5335994316520933</v>
      </c>
      <c r="F45" s="277">
        <v>-4.7883176684347495E-2</v>
      </c>
      <c r="G45" s="277">
        <v>0.14144801288312725</v>
      </c>
      <c r="H45" s="314">
        <v>0.24605089014093795</v>
      </c>
      <c r="I45" s="255"/>
      <c r="J45" s="309"/>
      <c r="K45" s="309"/>
      <c r="L45" s="309"/>
      <c r="M45" s="309"/>
      <c r="N45" s="309"/>
      <c r="O45" s="309"/>
    </row>
    <row r="46" spans="2:17" s="229" customFormat="1">
      <c r="B46" s="233" t="s">
        <v>373</v>
      </c>
      <c r="C46" s="230"/>
      <c r="E46" s="229">
        <v>451.27902600000004</v>
      </c>
      <c r="F46" s="255">
        <v>3203.4035789999998</v>
      </c>
      <c r="G46" s="255">
        <v>2710.1401809999998</v>
      </c>
      <c r="H46" s="266">
        <v>2607.6835460000002</v>
      </c>
      <c r="I46" s="255">
        <v>869.22784866666677</v>
      </c>
      <c r="J46" s="255">
        <v>3476.9113946666671</v>
      </c>
      <c r="K46" s="255">
        <v>4051.9334980349968</v>
      </c>
      <c r="L46" s="255">
        <v>4633.9833094703909</v>
      </c>
      <c r="M46" s="255">
        <v>5332.8110686065093</v>
      </c>
      <c r="N46" s="255">
        <v>6182.340418633632</v>
      </c>
      <c r="O46" s="255">
        <v>7220.4749171994436</v>
      </c>
    </row>
    <row r="47" spans="2:17" s="229" customFormat="1">
      <c r="B47" s="234" t="s">
        <v>374</v>
      </c>
      <c r="C47" s="230"/>
      <c r="E47" s="229">
        <v>451.27902600000004</v>
      </c>
      <c r="F47" s="255">
        <v>2457.8761479999998</v>
      </c>
      <c r="G47" s="255">
        <v>433.98341000000005</v>
      </c>
      <c r="H47" s="266">
        <v>0</v>
      </c>
      <c r="I47" s="255">
        <v>0</v>
      </c>
      <c r="J47" s="255">
        <v>0</v>
      </c>
      <c r="K47" s="255"/>
      <c r="L47" s="255"/>
      <c r="M47" s="255"/>
      <c r="N47" s="255"/>
      <c r="O47" s="255"/>
      <c r="Q47" s="243"/>
    </row>
    <row r="48" spans="2:17" s="229" customFormat="1">
      <c r="B48" s="245" t="s">
        <v>358</v>
      </c>
      <c r="C48" s="230"/>
      <c r="E48" s="239"/>
      <c r="F48" s="277">
        <v>4.4464666124323706</v>
      </c>
      <c r="G48" s="277">
        <v>-0.82343153850403039</v>
      </c>
      <c r="H48" s="266"/>
      <c r="I48" s="255"/>
      <c r="J48" s="255"/>
      <c r="K48" s="255"/>
      <c r="L48" s="255"/>
      <c r="M48" s="255"/>
      <c r="N48" s="255"/>
      <c r="O48" s="255"/>
    </row>
    <row r="49" spans="2:15" s="229" customFormat="1">
      <c r="B49" s="234" t="s">
        <v>375</v>
      </c>
      <c r="C49" s="230"/>
      <c r="E49" s="229">
        <v>0</v>
      </c>
      <c r="F49" s="255">
        <v>745.52743099999998</v>
      </c>
      <c r="G49" s="255">
        <v>2276.1567709999999</v>
      </c>
      <c r="H49" s="266">
        <v>2607.6835460000002</v>
      </c>
      <c r="I49" s="255">
        <v>869.22784866666677</v>
      </c>
      <c r="J49" s="255">
        <v>3476.9113946666671</v>
      </c>
      <c r="K49" s="255">
        <v>4051.9334980349968</v>
      </c>
      <c r="L49" s="255">
        <v>4633.9833094703909</v>
      </c>
      <c r="M49" s="255">
        <v>5332.8110686065093</v>
      </c>
      <c r="N49" s="255">
        <v>6182.340418633632</v>
      </c>
      <c r="O49" s="255">
        <v>7220.4749171994436</v>
      </c>
    </row>
    <row r="50" spans="2:15" s="229" customFormat="1">
      <c r="B50" s="249" t="s">
        <v>358</v>
      </c>
      <c r="C50" s="238"/>
      <c r="D50" s="237"/>
      <c r="E50" s="241"/>
      <c r="F50" s="262"/>
      <c r="G50" s="262"/>
      <c r="H50" s="268"/>
      <c r="I50" s="258"/>
      <c r="J50" s="312">
        <v>0.52753599355071268</v>
      </c>
      <c r="K50" s="312">
        <v>0.1653830190353347</v>
      </c>
      <c r="L50" s="312">
        <v>0.14364742454871515</v>
      </c>
      <c r="M50" s="312">
        <v>0.15080497974775531</v>
      </c>
      <c r="N50" s="312">
        <v>0.15930235275503746</v>
      </c>
      <c r="O50" s="312">
        <v>0.16791933608781306</v>
      </c>
    </row>
  </sheetData>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A7803-D27D-4238-A32C-AAD099DB1BED}">
  <dimension ref="B1:V256"/>
  <sheetViews>
    <sheetView topLeftCell="A46" zoomScale="85" zoomScaleNormal="85" workbookViewId="0">
      <selection activeCell="J64" sqref="J64"/>
    </sheetView>
    <sheetView workbookViewId="1"/>
  </sheetViews>
  <sheetFormatPr defaultRowHeight="12" outlineLevelRow="1"/>
  <cols>
    <col min="1" max="1" width="1.625" style="558" customWidth="1"/>
    <col min="2" max="2" width="26" style="558" bestFit="1" customWidth="1"/>
    <col min="3" max="3" width="26.125" style="558" bestFit="1" customWidth="1"/>
    <col min="4" max="4" width="17.625" style="558" customWidth="1"/>
    <col min="5" max="8" width="9.875" style="558" bestFit="1" customWidth="1"/>
    <col min="9" max="9" width="9.875" style="558" customWidth="1"/>
    <col min="10" max="10" width="9.875" style="558" bestFit="1" customWidth="1"/>
    <col min="11" max="15" width="9.75" style="558" bestFit="1" customWidth="1"/>
    <col min="16" max="16" width="9" style="558"/>
    <col min="17" max="17" width="9" style="559"/>
    <col min="18" max="16384" width="9" style="558"/>
  </cols>
  <sheetData>
    <row r="1" spans="2:18" s="552" customFormat="1">
      <c r="B1" s="550" t="s">
        <v>121</v>
      </c>
      <c r="C1" s="551" t="s">
        <v>1</v>
      </c>
      <c r="E1" s="551">
        <f>YEAR(E2)</f>
        <v>2019</v>
      </c>
      <c r="F1" s="551">
        <f>YEAR(F2)</f>
        <v>2020</v>
      </c>
      <c r="G1" s="551">
        <f>YEAR(G2)</f>
        <v>2021</v>
      </c>
      <c r="H1" s="551">
        <f>YEAR(H2)</f>
        <v>2022</v>
      </c>
      <c r="I1" s="551">
        <f>YEAR(I2)</f>
        <v>2022</v>
      </c>
      <c r="J1" s="551">
        <v>2022</v>
      </c>
      <c r="K1" s="551">
        <f>J1+1</f>
        <v>2023</v>
      </c>
      <c r="L1" s="551">
        <f>K1+1</f>
        <v>2024</v>
      </c>
      <c r="M1" s="551">
        <f>L1+1</f>
        <v>2025</v>
      </c>
      <c r="N1" s="551">
        <f>M1+1</f>
        <v>2026</v>
      </c>
      <c r="O1" s="551">
        <f>N1+1</f>
        <v>2027</v>
      </c>
      <c r="Q1" s="553"/>
    </row>
    <row r="2" spans="2:18" s="554" customFormat="1">
      <c r="C2" s="555">
        <f>SUM(I57:O59)</f>
        <v>8353.6708118440947</v>
      </c>
      <c r="E2" s="554">
        <f>EOMONTH(F2,-12)</f>
        <v>43830</v>
      </c>
      <c r="F2" s="554">
        <f>EOMONTH(G2,-12)</f>
        <v>44196</v>
      </c>
      <c r="G2" s="554">
        <f>EOMONTH(H2,-9)</f>
        <v>44561</v>
      </c>
      <c r="H2" s="554">
        <f>EOMONTH(J2,-3)</f>
        <v>44834</v>
      </c>
      <c r="I2" s="554">
        <f>J2</f>
        <v>44926</v>
      </c>
      <c r="J2" s="554">
        <v>44926</v>
      </c>
      <c r="K2" s="554">
        <f>EOMONTH(J2,12)</f>
        <v>45291</v>
      </c>
      <c r="L2" s="554">
        <f>EOMONTH(K2,12)</f>
        <v>45657</v>
      </c>
      <c r="M2" s="554">
        <f>EOMONTH(L2,12)</f>
        <v>46022</v>
      </c>
      <c r="N2" s="554">
        <f>EOMONTH(M2,12)</f>
        <v>46387</v>
      </c>
      <c r="O2" s="554">
        <f>EOMONTH(N2,12)</f>
        <v>46752</v>
      </c>
      <c r="Q2" s="556"/>
    </row>
    <row r="4" spans="2:18">
      <c r="B4" s="557" t="s">
        <v>273</v>
      </c>
    </row>
    <row r="5" spans="2:18">
      <c r="B5" s="557"/>
    </row>
    <row r="6" spans="2:18">
      <c r="B6" s="559" t="s">
        <v>274</v>
      </c>
    </row>
    <row r="8" spans="2:18">
      <c r="B8" s="557" t="s">
        <v>8</v>
      </c>
    </row>
    <row r="10" spans="2:18">
      <c r="B10" s="560" t="s">
        <v>9</v>
      </c>
      <c r="C10" s="561"/>
      <c r="D10" s="561"/>
      <c r="E10" s="562">
        <v>12</v>
      </c>
      <c r="F10" s="562">
        <v>12</v>
      </c>
      <c r="G10" s="562">
        <v>12</v>
      </c>
      <c r="H10" s="563">
        <v>9</v>
      </c>
      <c r="I10" s="562">
        <v>3</v>
      </c>
      <c r="J10" s="562">
        <v>12</v>
      </c>
      <c r="K10" s="562">
        <v>12</v>
      </c>
      <c r="L10" s="562">
        <v>12</v>
      </c>
      <c r="M10" s="562">
        <v>12</v>
      </c>
      <c r="N10" s="562">
        <v>12</v>
      </c>
      <c r="O10" s="563">
        <v>12</v>
      </c>
      <c r="P10" s="564"/>
    </row>
    <row r="11" spans="2:18">
      <c r="B11" s="565"/>
      <c r="C11" s="566"/>
      <c r="D11" s="566"/>
      <c r="E11" s="567">
        <f>E$1</f>
        <v>2019</v>
      </c>
      <c r="F11" s="567">
        <f t="shared" ref="F11:O11" si="0">F$1</f>
        <v>2020</v>
      </c>
      <c r="G11" s="567">
        <f t="shared" si="0"/>
        <v>2021</v>
      </c>
      <c r="H11" s="568">
        <f t="shared" si="0"/>
        <v>2022</v>
      </c>
      <c r="I11" s="567">
        <f t="shared" si="0"/>
        <v>2022</v>
      </c>
      <c r="J11" s="567">
        <f t="shared" si="0"/>
        <v>2022</v>
      </c>
      <c r="K11" s="567">
        <f t="shared" si="0"/>
        <v>2023</v>
      </c>
      <c r="L11" s="567">
        <f t="shared" si="0"/>
        <v>2024</v>
      </c>
      <c r="M11" s="567">
        <f t="shared" si="0"/>
        <v>2025</v>
      </c>
      <c r="N11" s="567">
        <f t="shared" si="0"/>
        <v>2026</v>
      </c>
      <c r="O11" s="568">
        <f t="shared" si="0"/>
        <v>2027</v>
      </c>
      <c r="P11" s="564"/>
      <c r="Q11" s="569"/>
      <c r="R11" s="570"/>
    </row>
    <row r="12" spans="2:18">
      <c r="B12" s="571"/>
      <c r="C12" s="572"/>
      <c r="D12" s="572"/>
      <c r="E12" s="573">
        <f t="shared" ref="E12:O12" si="1">E$2</f>
        <v>43830</v>
      </c>
      <c r="F12" s="573">
        <f t="shared" si="1"/>
        <v>44196</v>
      </c>
      <c r="G12" s="573">
        <f t="shared" si="1"/>
        <v>44561</v>
      </c>
      <c r="H12" s="574">
        <f t="shared" si="1"/>
        <v>44834</v>
      </c>
      <c r="I12" s="573">
        <f t="shared" si="1"/>
        <v>44926</v>
      </c>
      <c r="J12" s="573">
        <f t="shared" si="1"/>
        <v>44926</v>
      </c>
      <c r="K12" s="573">
        <f t="shared" si="1"/>
        <v>45291</v>
      </c>
      <c r="L12" s="573">
        <f t="shared" si="1"/>
        <v>45657</v>
      </c>
      <c r="M12" s="573">
        <f t="shared" si="1"/>
        <v>46022</v>
      </c>
      <c r="N12" s="573">
        <f t="shared" si="1"/>
        <v>46387</v>
      </c>
      <c r="O12" s="574">
        <f t="shared" si="1"/>
        <v>46752</v>
      </c>
      <c r="P12" s="575"/>
    </row>
    <row r="13" spans="2:18" s="557" customFormat="1">
      <c r="B13" s="576" t="s">
        <v>10</v>
      </c>
      <c r="C13" s="577"/>
      <c r="D13" s="577"/>
      <c r="E13" s="578">
        <f t="shared" ref="E13:O13" si="2">SUM(E14:E16)</f>
        <v>69147.807591000004</v>
      </c>
      <c r="F13" s="578">
        <f t="shared" si="2"/>
        <v>131245.59382846716</v>
      </c>
      <c r="G13" s="578">
        <f t="shared" si="2"/>
        <v>248073.1193642976</v>
      </c>
      <c r="H13" s="579">
        <f t="shared" si="2"/>
        <v>221968.32136032538</v>
      </c>
      <c r="I13" s="578">
        <f t="shared" si="2"/>
        <v>89099.832177153279</v>
      </c>
      <c r="J13" s="578">
        <f t="shared" si="2"/>
        <v>356399.32870861312</v>
      </c>
      <c r="K13" s="578">
        <f t="shared" si="2"/>
        <v>401997.76886133978</v>
      </c>
      <c r="L13" s="578">
        <f t="shared" si="2"/>
        <v>476092.50634411362</v>
      </c>
      <c r="M13" s="578">
        <f t="shared" si="2"/>
        <v>542646.04121763981</v>
      </c>
      <c r="N13" s="578">
        <f t="shared" si="2"/>
        <v>604776.19260343618</v>
      </c>
      <c r="O13" s="579">
        <f t="shared" si="2"/>
        <v>663823.34811240272</v>
      </c>
      <c r="P13" s="580"/>
      <c r="Q13" s="581"/>
    </row>
    <row r="14" spans="2:18" s="583" customFormat="1">
      <c r="B14" s="582" t="s">
        <v>275</v>
      </c>
      <c r="E14" s="584">
        <f>E49</f>
        <v>0</v>
      </c>
      <c r="F14" s="584">
        <f t="shared" ref="F14:O14" si="3">F49</f>
        <v>40787.869726000004</v>
      </c>
      <c r="G14" s="584">
        <f t="shared" si="3"/>
        <v>155086.03394699999</v>
      </c>
      <c r="H14" s="585">
        <f t="shared" si="3"/>
        <v>140093.934457</v>
      </c>
      <c r="I14" s="584">
        <f t="shared" si="3"/>
        <v>61476.035098954017</v>
      </c>
      <c r="J14" s="584">
        <f t="shared" si="3"/>
        <v>245904.14039581607</v>
      </c>
      <c r="K14" s="584">
        <f t="shared" si="3"/>
        <v>300694.65503900853</v>
      </c>
      <c r="L14" s="584">
        <f t="shared" si="3"/>
        <v>355312.24679359066</v>
      </c>
      <c r="M14" s="584">
        <f t="shared" si="3"/>
        <v>400620.50214758271</v>
      </c>
      <c r="N14" s="584">
        <f t="shared" si="3"/>
        <v>437741.9126287821</v>
      </c>
      <c r="O14" s="585">
        <f t="shared" si="3"/>
        <v>477540.62502866285</v>
      </c>
      <c r="Q14" s="559"/>
    </row>
    <row r="15" spans="2:18" s="583" customFormat="1">
      <c r="B15" s="582" t="s">
        <v>276</v>
      </c>
      <c r="E15" s="584">
        <f>E132</f>
        <v>0</v>
      </c>
      <c r="F15" s="584">
        <f t="shared" ref="F15:O15" si="4">F132</f>
        <v>7238.9900330000009</v>
      </c>
      <c r="G15" s="584">
        <f t="shared" si="4"/>
        <v>10923.271363000002</v>
      </c>
      <c r="H15" s="585">
        <f t="shared" si="4"/>
        <v>10060.648226000001</v>
      </c>
      <c r="I15" s="584">
        <f t="shared" si="4"/>
        <v>3685.8841857574698</v>
      </c>
      <c r="J15" s="584">
        <f t="shared" si="4"/>
        <v>14743.536743029879</v>
      </c>
      <c r="K15" s="584">
        <f t="shared" si="4"/>
        <v>23876.444997285595</v>
      </c>
      <c r="L15" s="584">
        <f t="shared" si="4"/>
        <v>35447.770901115568</v>
      </c>
      <c r="M15" s="584">
        <f t="shared" si="4"/>
        <v>49538.342234318552</v>
      </c>
      <c r="N15" s="584">
        <f t="shared" si="4"/>
        <v>66723.984836871285</v>
      </c>
      <c r="O15" s="585">
        <f t="shared" si="4"/>
        <v>77402.741514936512</v>
      </c>
      <c r="Q15" s="559"/>
    </row>
    <row r="16" spans="2:18" s="583" customFormat="1">
      <c r="B16" s="582" t="s">
        <v>277</v>
      </c>
      <c r="E16" s="584">
        <f>E174</f>
        <v>69147.807591000004</v>
      </c>
      <c r="F16" s="584">
        <f t="shared" ref="F16:O16" si="5">F174</f>
        <v>83218.734069467144</v>
      </c>
      <c r="G16" s="584">
        <f t="shared" si="5"/>
        <v>82063.814054297589</v>
      </c>
      <c r="H16" s="585">
        <f t="shared" si="5"/>
        <v>71813.738677325382</v>
      </c>
      <c r="I16" s="584">
        <f t="shared" si="5"/>
        <v>23937.912892441793</v>
      </c>
      <c r="J16" s="584">
        <f t="shared" si="5"/>
        <v>95751.651569767171</v>
      </c>
      <c r="K16" s="584">
        <f t="shared" si="5"/>
        <v>77426.668825045665</v>
      </c>
      <c r="L16" s="584">
        <f t="shared" si="5"/>
        <v>85332.488649407431</v>
      </c>
      <c r="M16" s="584">
        <f t="shared" si="5"/>
        <v>92487.19683573849</v>
      </c>
      <c r="N16" s="584">
        <f t="shared" si="5"/>
        <v>100310.29513778283</v>
      </c>
      <c r="O16" s="585">
        <f t="shared" si="5"/>
        <v>108879.9815688033</v>
      </c>
      <c r="Q16" s="559"/>
    </row>
    <row r="17" spans="2:17" s="583" customFormat="1">
      <c r="B17" s="582"/>
      <c r="E17" s="584"/>
      <c r="F17" s="584"/>
      <c r="G17" s="584"/>
      <c r="H17" s="585"/>
      <c r="I17" s="584"/>
      <c r="J17" s="584"/>
      <c r="K17" s="584"/>
      <c r="L17" s="584"/>
      <c r="M17" s="584"/>
      <c r="N17" s="584"/>
      <c r="O17" s="585"/>
      <c r="Q17" s="559"/>
    </row>
    <row r="18" spans="2:17">
      <c r="B18" s="586" t="s">
        <v>13</v>
      </c>
      <c r="C18" s="587"/>
      <c r="D18" s="587"/>
      <c r="E18" s="578">
        <f t="shared" ref="E18:O18" si="6">SUM(E19:E21)</f>
        <v>53322.983417999996</v>
      </c>
      <c r="F18" s="578">
        <f t="shared" si="6"/>
        <v>109829.65993002581</v>
      </c>
      <c r="G18" s="578">
        <f t="shared" si="6"/>
        <v>219546.78792395542</v>
      </c>
      <c r="H18" s="579">
        <f t="shared" si="6"/>
        <v>193135.1265626027</v>
      </c>
      <c r="I18" s="578">
        <f t="shared" si="6"/>
        <v>88327.827756128769</v>
      </c>
      <c r="J18" s="578">
        <f t="shared" si="6"/>
        <v>282046.3479676522</v>
      </c>
      <c r="K18" s="578">
        <f t="shared" si="6"/>
        <v>349394.20878289879</v>
      </c>
      <c r="L18" s="578">
        <f t="shared" si="6"/>
        <v>407994.84728624957</v>
      </c>
      <c r="M18" s="578">
        <f t="shared" si="6"/>
        <v>458637.13252103498</v>
      </c>
      <c r="N18" s="578">
        <f t="shared" si="6"/>
        <v>503317.79670015746</v>
      </c>
      <c r="O18" s="579">
        <f t="shared" si="6"/>
        <v>544220.82563340559</v>
      </c>
    </row>
    <row r="19" spans="2:17" s="583" customFormat="1">
      <c r="B19" s="582" t="s">
        <v>278</v>
      </c>
      <c r="E19" s="584">
        <f>E73</f>
        <v>0</v>
      </c>
      <c r="F19" s="584">
        <f t="shared" ref="F19:O19" si="7">F73</f>
        <v>35327.637405000001</v>
      </c>
      <c r="G19" s="584">
        <f t="shared" si="7"/>
        <v>142226.29402268078</v>
      </c>
      <c r="H19" s="585">
        <f t="shared" si="7"/>
        <v>122503.46615815919</v>
      </c>
      <c r="I19" s="584">
        <f t="shared" si="7"/>
        <v>63525.981812821963</v>
      </c>
      <c r="J19" s="584">
        <f t="shared" si="7"/>
        <v>186029.44797098119</v>
      </c>
      <c r="K19" s="584">
        <f t="shared" si="7"/>
        <v>264629.90901496675</v>
      </c>
      <c r="L19" s="584">
        <f t="shared" si="7"/>
        <v>308885.61390211812</v>
      </c>
      <c r="M19" s="584">
        <f t="shared" si="7"/>
        <v>344161.84094611445</v>
      </c>
      <c r="N19" s="584">
        <f t="shared" si="7"/>
        <v>370932.72203197388</v>
      </c>
      <c r="O19" s="585">
        <f t="shared" si="7"/>
        <v>398920.43541156489</v>
      </c>
      <c r="Q19" s="559"/>
    </row>
    <row r="20" spans="2:17" s="583" customFormat="1">
      <c r="B20" s="582" t="s">
        <v>279</v>
      </c>
      <c r="E20" s="584">
        <f>E140</f>
        <v>0</v>
      </c>
      <c r="F20" s="584">
        <f t="shared" ref="F20:O20" si="8">F140</f>
        <v>5949.5391149999996</v>
      </c>
      <c r="G20" s="584">
        <f t="shared" si="8"/>
        <v>9125.8647930000006</v>
      </c>
      <c r="H20" s="585">
        <f t="shared" si="8"/>
        <v>8833.0176160241681</v>
      </c>
      <c r="I20" s="584">
        <f t="shared" si="8"/>
        <v>4226.2513138337072</v>
      </c>
      <c r="J20" s="584">
        <f t="shared" si="8"/>
        <v>13642.662578778591</v>
      </c>
      <c r="K20" s="584">
        <f t="shared" si="8"/>
        <v>19696.223935315633</v>
      </c>
      <c r="L20" s="584">
        <f t="shared" si="8"/>
        <v>28768.063232225373</v>
      </c>
      <c r="M20" s="584">
        <f t="shared" si="8"/>
        <v>39600.94231765197</v>
      </c>
      <c r="N20" s="584">
        <f t="shared" si="8"/>
        <v>52634.110056637524</v>
      </c>
      <c r="O20" s="585">
        <f t="shared" si="8"/>
        <v>60299.345462591176</v>
      </c>
      <c r="Q20" s="559"/>
    </row>
    <row r="21" spans="2:17" s="583" customFormat="1">
      <c r="B21" s="582" t="s">
        <v>280</v>
      </c>
      <c r="E21" s="584">
        <f>E185</f>
        <v>53322.983417999996</v>
      </c>
      <c r="F21" s="584">
        <f t="shared" ref="F21:O21" si="9">F185</f>
        <v>68552.483410025816</v>
      </c>
      <c r="G21" s="584">
        <f t="shared" si="9"/>
        <v>68194.629108274647</v>
      </c>
      <c r="H21" s="585">
        <f t="shared" si="9"/>
        <v>61798.642788419325</v>
      </c>
      <c r="I21" s="584">
        <f t="shared" si="9"/>
        <v>20575.594629473104</v>
      </c>
      <c r="J21" s="584">
        <f t="shared" si="9"/>
        <v>82374.237417892422</v>
      </c>
      <c r="K21" s="584">
        <f t="shared" si="9"/>
        <v>65068.0758326164</v>
      </c>
      <c r="L21" s="584">
        <f t="shared" si="9"/>
        <v>70341.170151906103</v>
      </c>
      <c r="M21" s="584">
        <f t="shared" si="9"/>
        <v>74874.349257268521</v>
      </c>
      <c r="N21" s="584">
        <f t="shared" si="9"/>
        <v>79750.964611545991</v>
      </c>
      <c r="O21" s="585">
        <f t="shared" si="9"/>
        <v>85001.044759249504</v>
      </c>
      <c r="Q21" s="559"/>
    </row>
    <row r="22" spans="2:17">
      <c r="B22" s="582"/>
      <c r="C22" s="557"/>
      <c r="D22" s="557"/>
      <c r="E22" s="584"/>
      <c r="F22" s="584"/>
      <c r="G22" s="584"/>
      <c r="H22" s="585"/>
      <c r="I22" s="584"/>
      <c r="J22" s="584"/>
      <c r="K22" s="584"/>
      <c r="L22" s="584"/>
      <c r="M22" s="584"/>
      <c r="N22" s="584"/>
      <c r="O22" s="585"/>
    </row>
    <row r="23" spans="2:17">
      <c r="B23" s="586" t="s">
        <v>14</v>
      </c>
      <c r="C23" s="587"/>
      <c r="D23" s="587"/>
      <c r="E23" s="578">
        <f t="shared" ref="E23:O23" si="10">SUM(E24:E26)</f>
        <v>10084.808392556966</v>
      </c>
      <c r="F23" s="578">
        <f t="shared" si="10"/>
        <v>15483.017706732566</v>
      </c>
      <c r="G23" s="578">
        <f t="shared" si="10"/>
        <v>15402.185018138718</v>
      </c>
      <c r="H23" s="579">
        <f t="shared" si="10"/>
        <v>16322.749532931415</v>
      </c>
      <c r="I23" s="578">
        <f t="shared" si="10"/>
        <v>5186.6800168985465</v>
      </c>
      <c r="J23" s="578">
        <f t="shared" si="10"/>
        <v>21509.429549829962</v>
      </c>
      <c r="K23" s="578">
        <f t="shared" si="10"/>
        <v>25147.246221951384</v>
      </c>
      <c r="L23" s="578">
        <f t="shared" si="10"/>
        <v>28619.385914495942</v>
      </c>
      <c r="M23" s="578">
        <f t="shared" si="10"/>
        <v>32624.291701285998</v>
      </c>
      <c r="N23" s="578">
        <f t="shared" si="10"/>
        <v>37595.66324289827</v>
      </c>
      <c r="O23" s="579">
        <f t="shared" si="10"/>
        <v>41400.807715511226</v>
      </c>
    </row>
    <row r="24" spans="2:17" s="583" customFormat="1">
      <c r="B24" s="582" t="s">
        <v>278</v>
      </c>
      <c r="E24" s="584">
        <f>E102</f>
        <v>0</v>
      </c>
      <c r="F24" s="584">
        <f t="shared" ref="F24:O24" si="11">F102</f>
        <v>2397.117257451428</v>
      </c>
      <c r="G24" s="584">
        <f t="shared" si="11"/>
        <v>2446.1237990181003</v>
      </c>
      <c r="H24" s="585">
        <f t="shared" si="11"/>
        <v>2807.8972574891695</v>
      </c>
      <c r="I24" s="584">
        <f t="shared" si="11"/>
        <v>935.96575249638977</v>
      </c>
      <c r="J24" s="584">
        <f t="shared" si="11"/>
        <v>3743.8630099855591</v>
      </c>
      <c r="K24" s="584">
        <f t="shared" si="11"/>
        <v>5437.865124858643</v>
      </c>
      <c r="L24" s="584">
        <f t="shared" si="11"/>
        <v>6497.1320843719222</v>
      </c>
      <c r="M24" s="584">
        <f t="shared" si="11"/>
        <v>7573.3789192163586</v>
      </c>
      <c r="N24" s="584">
        <f t="shared" si="11"/>
        <v>8815.7282668182233</v>
      </c>
      <c r="O24" s="585">
        <f t="shared" si="11"/>
        <v>10016.144991566007</v>
      </c>
      <c r="Q24" s="559"/>
    </row>
    <row r="25" spans="2:17" s="583" customFormat="1">
      <c r="B25" s="582" t="s">
        <v>279</v>
      </c>
      <c r="E25" s="584">
        <f>E156</f>
        <v>0</v>
      </c>
      <c r="F25" s="584">
        <f t="shared" ref="F25:O25" si="12">F156</f>
        <v>1413.5226437255999</v>
      </c>
      <c r="G25" s="584">
        <f t="shared" si="12"/>
        <v>1478.126999261618</v>
      </c>
      <c r="H25" s="585">
        <f t="shared" si="12"/>
        <v>1825.5459282839513</v>
      </c>
      <c r="I25" s="584">
        <f t="shared" si="12"/>
        <v>311.80216390534969</v>
      </c>
      <c r="J25" s="584">
        <f t="shared" si="12"/>
        <v>2137.348092189301</v>
      </c>
      <c r="K25" s="584">
        <f t="shared" si="12"/>
        <v>4760.1279576452762</v>
      </c>
      <c r="L25" s="584">
        <f t="shared" si="12"/>
        <v>6889.831822466107</v>
      </c>
      <c r="M25" s="584">
        <f t="shared" si="12"/>
        <v>9468.3138363157595</v>
      </c>
      <c r="N25" s="584">
        <f t="shared" si="12"/>
        <v>12700.197114351906</v>
      </c>
      <c r="O25" s="585">
        <f t="shared" si="12"/>
        <v>14759.662963497427</v>
      </c>
      <c r="Q25" s="559"/>
    </row>
    <row r="26" spans="2:17" s="583" customFormat="1">
      <c r="B26" s="582" t="s">
        <v>280</v>
      </c>
      <c r="E26" s="584">
        <f>E231</f>
        <v>10084.808392556966</v>
      </c>
      <c r="F26" s="584">
        <f t="shared" ref="F26:O26" si="13">F231</f>
        <v>11672.377805555538</v>
      </c>
      <c r="G26" s="584">
        <f t="shared" si="13"/>
        <v>11477.934219859</v>
      </c>
      <c r="H26" s="585">
        <f t="shared" si="13"/>
        <v>11689.306347158295</v>
      </c>
      <c r="I26" s="584">
        <f t="shared" si="13"/>
        <v>3938.9121004968065</v>
      </c>
      <c r="J26" s="584">
        <f t="shared" si="13"/>
        <v>15628.218447655101</v>
      </c>
      <c r="K26" s="584">
        <f t="shared" si="13"/>
        <v>14949.253139447464</v>
      </c>
      <c r="L26" s="584">
        <f t="shared" si="13"/>
        <v>15232.422007657915</v>
      </c>
      <c r="M26" s="584">
        <f t="shared" si="13"/>
        <v>15582.598945753882</v>
      </c>
      <c r="N26" s="584">
        <f t="shared" si="13"/>
        <v>16079.737861728145</v>
      </c>
      <c r="O26" s="585">
        <f t="shared" si="13"/>
        <v>16624.999760447794</v>
      </c>
      <c r="Q26" s="559"/>
    </row>
    <row r="27" spans="2:17">
      <c r="B27" s="582"/>
      <c r="C27" s="557"/>
      <c r="D27" s="557"/>
      <c r="E27" s="584"/>
      <c r="F27" s="584"/>
      <c r="G27" s="584"/>
      <c r="H27" s="585"/>
      <c r="I27" s="584"/>
      <c r="J27" s="584"/>
      <c r="K27" s="584"/>
      <c r="L27" s="584"/>
      <c r="M27" s="584"/>
      <c r="N27" s="584"/>
      <c r="O27" s="585"/>
    </row>
    <row r="28" spans="2:17">
      <c r="B28" s="590" t="s">
        <v>15</v>
      </c>
      <c r="C28" s="591"/>
      <c r="D28" s="591"/>
      <c r="E28" s="592">
        <f t="shared" ref="E28:O31" si="14">E13-E18-E23</f>
        <v>5740.0157804430419</v>
      </c>
      <c r="F28" s="592">
        <f t="shared" si="14"/>
        <v>5932.9161917087822</v>
      </c>
      <c r="G28" s="592">
        <f t="shared" si="14"/>
        <v>13124.146422203465</v>
      </c>
      <c r="H28" s="593">
        <f t="shared" si="14"/>
        <v>12510.445264791266</v>
      </c>
      <c r="I28" s="592">
        <f t="shared" si="14"/>
        <v>-4414.6755958740359</v>
      </c>
      <c r="J28" s="592">
        <f t="shared" si="14"/>
        <v>52843.551191130959</v>
      </c>
      <c r="K28" s="592">
        <f t="shared" si="14"/>
        <v>27456.313856489607</v>
      </c>
      <c r="L28" s="592">
        <f t="shared" si="14"/>
        <v>39478.273143368104</v>
      </c>
      <c r="M28" s="592">
        <f t="shared" si="14"/>
        <v>51384.616995318836</v>
      </c>
      <c r="N28" s="592">
        <f t="shared" si="14"/>
        <v>63862.732660380454</v>
      </c>
      <c r="O28" s="593">
        <f t="shared" si="14"/>
        <v>78201.714763485899</v>
      </c>
    </row>
    <row r="29" spans="2:17" s="583" customFormat="1">
      <c r="B29" s="582" t="s">
        <v>278</v>
      </c>
      <c r="E29" s="584">
        <f t="shared" si="14"/>
        <v>0</v>
      </c>
      <c r="F29" s="584">
        <f t="shared" si="14"/>
        <v>3063.1150635485751</v>
      </c>
      <c r="G29" s="584">
        <f t="shared" si="14"/>
        <v>10413.616125301105</v>
      </c>
      <c r="H29" s="585">
        <f t="shared" si="14"/>
        <v>14782.571041351632</v>
      </c>
      <c r="I29" s="584">
        <f t="shared" si="14"/>
        <v>-2985.9124663643361</v>
      </c>
      <c r="J29" s="584">
        <f t="shared" si="14"/>
        <v>56130.829414849322</v>
      </c>
      <c r="K29" s="584">
        <f t="shared" si="14"/>
        <v>30626.880899183143</v>
      </c>
      <c r="L29" s="584">
        <f t="shared" si="14"/>
        <v>39929.500807100623</v>
      </c>
      <c r="M29" s="584">
        <f t="shared" si="14"/>
        <v>48885.282282251901</v>
      </c>
      <c r="N29" s="584">
        <f t="shared" si="14"/>
        <v>57993.46232998999</v>
      </c>
      <c r="O29" s="585">
        <f t="shared" si="14"/>
        <v>68604.044625531955</v>
      </c>
      <c r="Q29" s="559"/>
    </row>
    <row r="30" spans="2:17" s="583" customFormat="1">
      <c r="B30" s="582" t="s">
        <v>279</v>
      </c>
      <c r="E30" s="584">
        <f t="shared" si="14"/>
        <v>0</v>
      </c>
      <c r="F30" s="584">
        <f t="shared" si="14"/>
        <v>-124.07172572559853</v>
      </c>
      <c r="G30" s="584">
        <f t="shared" si="14"/>
        <v>319.27957073838297</v>
      </c>
      <c r="H30" s="585">
        <f t="shared" si="14"/>
        <v>-597.91531830811823</v>
      </c>
      <c r="I30" s="584">
        <f t="shared" si="14"/>
        <v>-852.16929198158709</v>
      </c>
      <c r="J30" s="584">
        <f t="shared" si="14"/>
        <v>-1036.4739279380124</v>
      </c>
      <c r="K30" s="584">
        <f t="shared" si="14"/>
        <v>-579.90689567531444</v>
      </c>
      <c r="L30" s="584">
        <f t="shared" si="14"/>
        <v>-210.12415357591271</v>
      </c>
      <c r="M30" s="584">
        <f t="shared" si="14"/>
        <v>469.08608035082216</v>
      </c>
      <c r="N30" s="584">
        <f t="shared" si="14"/>
        <v>1389.6776658818544</v>
      </c>
      <c r="O30" s="585">
        <f t="shared" si="14"/>
        <v>2343.7330888479082</v>
      </c>
      <c r="Q30" s="559"/>
    </row>
    <row r="31" spans="2:17" s="583" customFormat="1">
      <c r="B31" s="582" t="s">
        <v>280</v>
      </c>
      <c r="E31" s="584">
        <f t="shared" si="14"/>
        <v>5740.0157804430419</v>
      </c>
      <c r="F31" s="584">
        <f t="shared" si="14"/>
        <v>2993.8728538857904</v>
      </c>
      <c r="G31" s="584">
        <f t="shared" si="14"/>
        <v>2391.2507261639421</v>
      </c>
      <c r="H31" s="585">
        <f t="shared" si="14"/>
        <v>-1674.2104582522388</v>
      </c>
      <c r="I31" s="584">
        <f t="shared" si="14"/>
        <v>-576.59383752811755</v>
      </c>
      <c r="J31" s="584">
        <f t="shared" si="14"/>
        <v>-2250.8042957803518</v>
      </c>
      <c r="K31" s="584">
        <f t="shared" si="14"/>
        <v>-2590.6601470181995</v>
      </c>
      <c r="L31" s="584">
        <f t="shared" si="14"/>
        <v>-241.10351015658671</v>
      </c>
      <c r="M31" s="584">
        <f t="shared" si="14"/>
        <v>2030.2486327160877</v>
      </c>
      <c r="N31" s="584">
        <f t="shared" si="14"/>
        <v>4479.5926645086929</v>
      </c>
      <c r="O31" s="585">
        <f t="shared" si="14"/>
        <v>7253.9370491059999</v>
      </c>
      <c r="Q31" s="559"/>
    </row>
    <row r="32" spans="2:17">
      <c r="B32" s="582"/>
      <c r="C32" s="557"/>
      <c r="D32" s="557"/>
      <c r="E32" s="584"/>
      <c r="F32" s="584"/>
      <c r="G32" s="584"/>
      <c r="H32" s="585"/>
      <c r="I32" s="584"/>
      <c r="J32" s="584"/>
      <c r="K32" s="584"/>
      <c r="L32" s="584"/>
      <c r="M32" s="584"/>
      <c r="N32" s="584"/>
      <c r="O32" s="585"/>
    </row>
    <row r="33" spans="2:22">
      <c r="B33" s="764" t="s">
        <v>16</v>
      </c>
      <c r="C33" s="596"/>
      <c r="D33" s="596"/>
      <c r="E33" s="596">
        <f t="shared" ref="E33:O36" si="15">IFERROR(E28/E13,"")</f>
        <v>8.3010813797517111E-2</v>
      </c>
      <c r="F33" s="596">
        <f t="shared" si="15"/>
        <v>4.5204688543394995E-2</v>
      </c>
      <c r="G33" s="596">
        <f t="shared" si="15"/>
        <v>5.2904347136984796E-2</v>
      </c>
      <c r="H33" s="597">
        <f t="shared" si="15"/>
        <v>5.6361399627304576E-2</v>
      </c>
      <c r="I33" s="596">
        <f t="shared" si="15"/>
        <v>-4.9547518642869388E-2</v>
      </c>
      <c r="J33" s="596">
        <f t="shared" si="15"/>
        <v>0.14827062492683613</v>
      </c>
      <c r="K33" s="596">
        <f t="shared" si="15"/>
        <v>6.8299667269944617E-2</v>
      </c>
      <c r="L33" s="596">
        <f t="shared" si="15"/>
        <v>8.292143358130008E-2</v>
      </c>
      <c r="M33" s="596">
        <f t="shared" si="15"/>
        <v>9.4692696697864481E-2</v>
      </c>
      <c r="N33" s="596">
        <f t="shared" si="15"/>
        <v>0.10559729936700157</v>
      </c>
      <c r="O33" s="597">
        <f t="shared" si="15"/>
        <v>0.117805007892317</v>
      </c>
    </row>
    <row r="34" spans="2:22" s="583" customFormat="1">
      <c r="B34" s="665" t="s">
        <v>278</v>
      </c>
      <c r="C34" s="600"/>
      <c r="D34" s="600"/>
      <c r="E34" s="600" t="str">
        <f t="shared" si="15"/>
        <v/>
      </c>
      <c r="F34" s="600">
        <f t="shared" si="15"/>
        <v>7.5098677232363742E-2</v>
      </c>
      <c r="G34" s="600">
        <f t="shared" si="15"/>
        <v>6.714734950833752E-2</v>
      </c>
      <c r="H34" s="601">
        <f t="shared" si="15"/>
        <v>0.1055189940852789</v>
      </c>
      <c r="I34" s="600">
        <f t="shared" si="15"/>
        <v>-4.8570348779944983E-2</v>
      </c>
      <c r="J34" s="600">
        <f t="shared" si="15"/>
        <v>0.22826305130324012</v>
      </c>
      <c r="K34" s="600">
        <f t="shared" si="15"/>
        <v>0.10185375890771979</v>
      </c>
      <c r="L34" s="600">
        <f t="shared" si="15"/>
        <v>0.11237862237351087</v>
      </c>
      <c r="M34" s="600">
        <f t="shared" si="15"/>
        <v>0.12202391545164426</v>
      </c>
      <c r="N34" s="600">
        <f t="shared" si="15"/>
        <v>0.13248322963117798</v>
      </c>
      <c r="O34" s="601">
        <f t="shared" si="15"/>
        <v>0.14366116939561785</v>
      </c>
      <c r="Q34" s="559"/>
    </row>
    <row r="35" spans="2:22" s="583" customFormat="1">
      <c r="B35" s="665" t="s">
        <v>279</v>
      </c>
      <c r="C35" s="600"/>
      <c r="D35" s="600"/>
      <c r="E35" s="600" t="str">
        <f t="shared" si="15"/>
        <v/>
      </c>
      <c r="F35" s="600">
        <f t="shared" si="15"/>
        <v>-1.7139369602665471E-2</v>
      </c>
      <c r="G35" s="600">
        <f t="shared" si="15"/>
        <v>2.9229299550303858E-2</v>
      </c>
      <c r="H35" s="601">
        <f t="shared" si="15"/>
        <v>-5.9431092796079457E-2</v>
      </c>
      <c r="I35" s="600">
        <f t="shared" si="15"/>
        <v>-0.23119806511404578</v>
      </c>
      <c r="J35" s="765">
        <f t="shared" si="15"/>
        <v>-7.0300223481181576E-2</v>
      </c>
      <c r="K35" s="765">
        <f t="shared" si="15"/>
        <v>-2.42878240768775E-2</v>
      </c>
      <c r="L35" s="600">
        <f t="shared" si="15"/>
        <v>-5.9277113407799628E-3</v>
      </c>
      <c r="M35" s="600">
        <f t="shared" si="15"/>
        <v>9.469151755866682E-3</v>
      </c>
      <c r="N35" s="600">
        <f t="shared" si="15"/>
        <v>2.0827258283200235E-2</v>
      </c>
      <c r="O35" s="601">
        <f t="shared" si="15"/>
        <v>3.0279716751319911E-2</v>
      </c>
      <c r="Q35" s="767" t="s">
        <v>281</v>
      </c>
      <c r="R35" s="768"/>
      <c r="S35" s="768"/>
      <c r="T35" s="768"/>
    </row>
    <row r="36" spans="2:22" s="583" customFormat="1">
      <c r="B36" s="665" t="s">
        <v>280</v>
      </c>
      <c r="C36" s="600"/>
      <c r="D36" s="600"/>
      <c r="E36" s="600">
        <f t="shared" si="15"/>
        <v>8.3010813797517111E-2</v>
      </c>
      <c r="F36" s="600">
        <f t="shared" si="15"/>
        <v>3.5975948052594069E-2</v>
      </c>
      <c r="G36" s="600">
        <f t="shared" si="15"/>
        <v>2.9138917727876613E-2</v>
      </c>
      <c r="H36" s="601">
        <f t="shared" si="15"/>
        <v>-2.3313233499439815E-2</v>
      </c>
      <c r="I36" s="600">
        <f t="shared" si="15"/>
        <v>-2.4087055547360292E-2</v>
      </c>
      <c r="J36" s="600">
        <f t="shared" si="15"/>
        <v>-2.3506689011419887E-2</v>
      </c>
      <c r="K36" s="600">
        <f t="shared" si="15"/>
        <v>-3.3459532565866805E-2</v>
      </c>
      <c r="L36" s="600">
        <f t="shared" si="15"/>
        <v>-2.8254597278554935E-3</v>
      </c>
      <c r="M36" s="600">
        <f t="shared" si="15"/>
        <v>2.1951672254938191E-2</v>
      </c>
      <c r="N36" s="600">
        <f t="shared" si="15"/>
        <v>4.4657357037537135E-2</v>
      </c>
      <c r="O36" s="601">
        <f t="shared" si="15"/>
        <v>6.6623239135305157E-2</v>
      </c>
      <c r="Q36" s="559"/>
    </row>
    <row r="37" spans="2:22" s="607" customFormat="1" ht="12.75" thickBot="1">
      <c r="B37" s="602"/>
      <c r="C37" s="603"/>
      <c r="D37" s="603"/>
      <c r="E37" s="604"/>
      <c r="F37" s="604"/>
      <c r="G37" s="604"/>
      <c r="H37" s="605"/>
      <c r="I37" s="604"/>
      <c r="J37" s="604"/>
      <c r="K37" s="604"/>
      <c r="L37" s="604"/>
      <c r="M37" s="604"/>
      <c r="N37" s="604"/>
      <c r="O37" s="605"/>
      <c r="P37" s="558"/>
      <c r="Q37" s="606"/>
    </row>
    <row r="38" spans="2:22" s="607" customFormat="1">
      <c r="B38" s="608"/>
      <c r="E38" s="609"/>
      <c r="F38" s="609"/>
      <c r="G38" s="609"/>
      <c r="H38" s="609"/>
      <c r="I38" s="609"/>
      <c r="J38" s="609"/>
      <c r="K38" s="609"/>
      <c r="L38" s="609"/>
      <c r="M38" s="609"/>
      <c r="N38" s="609"/>
      <c r="O38" s="609"/>
      <c r="P38" s="558"/>
      <c r="Q38" s="606"/>
    </row>
    <row r="39" spans="2:22">
      <c r="B39" s="610" t="s">
        <v>1</v>
      </c>
      <c r="C39" s="611"/>
      <c r="D39" s="611"/>
      <c r="E39" s="611"/>
      <c r="F39" s="611"/>
      <c r="G39" s="611"/>
      <c r="H39" s="611"/>
      <c r="I39" s="612"/>
      <c r="J39" s="612"/>
      <c r="K39" s="612"/>
      <c r="L39" s="612"/>
      <c r="M39" s="612"/>
      <c r="N39" s="612"/>
      <c r="O39" s="613"/>
    </row>
    <row r="40" spans="2:22">
      <c r="B40" s="582" t="s">
        <v>17</v>
      </c>
      <c r="I40" s="752">
        <f>I13-[76]총괄PL!I19</f>
        <v>46352.549225954062</v>
      </c>
      <c r="J40" s="752"/>
      <c r="K40" s="752">
        <f>K13-[76]총괄PL!K19</f>
        <v>137245.0018359875</v>
      </c>
      <c r="L40" s="752">
        <f>L13-[76]총괄PL!L19</f>
        <v>125704.78030880075</v>
      </c>
      <c r="M40" s="752">
        <f>M13-[76]총괄PL!M19</f>
        <v>137329.93120180781</v>
      </c>
      <c r="N40" s="752">
        <f>N13-[76]총괄PL!N19</f>
        <v>129491.1661417149</v>
      </c>
      <c r="O40" s="753">
        <f>O13-[76]총괄PL!O19</f>
        <v>96432.419731170638</v>
      </c>
      <c r="Q40" s="767" t="s">
        <v>282</v>
      </c>
      <c r="R40" s="806"/>
      <c r="S40" s="806"/>
      <c r="T40" s="806"/>
      <c r="U40" s="806"/>
      <c r="V40" s="806"/>
    </row>
    <row r="41" spans="2:22">
      <c r="B41" s="582" t="s">
        <v>283</v>
      </c>
      <c r="I41" s="752">
        <f>I18-[76]총괄PL!I54</f>
        <v>51004.015400720098</v>
      </c>
      <c r="J41" s="752"/>
      <c r="K41" s="752">
        <f>K18-[76]총괄PL!K54</f>
        <v>111816.86511030118</v>
      </c>
      <c r="L41" s="752">
        <f>L18-[76]총괄PL!L54</f>
        <v>102776.74786668306</v>
      </c>
      <c r="M41" s="752">
        <f>M18-[76]총괄PL!M54</f>
        <v>110140.50075530563</v>
      </c>
      <c r="N41" s="752">
        <f>N18-[76]총괄PL!N54</f>
        <v>99721.080545516452</v>
      </c>
      <c r="O41" s="753">
        <f>O18-[76]총괄PL!O54</f>
        <v>68108.830746022926</v>
      </c>
      <c r="Q41" s="767" t="s">
        <v>284</v>
      </c>
      <c r="R41" s="768"/>
      <c r="S41" s="768"/>
      <c r="T41" s="768"/>
      <c r="U41" s="806"/>
      <c r="V41" s="806"/>
    </row>
    <row r="42" spans="2:22" ht="12.75" thickBot="1">
      <c r="B42" s="615" t="s">
        <v>285</v>
      </c>
      <c r="C42" s="616"/>
      <c r="D42" s="616"/>
      <c r="E42" s="616"/>
      <c r="F42" s="616"/>
      <c r="G42" s="616"/>
      <c r="H42" s="616"/>
      <c r="I42" s="617">
        <f>I23-[76]총괄PL!I85</f>
        <v>2485.5050175880569</v>
      </c>
      <c r="J42" s="616"/>
      <c r="K42" s="617">
        <f>K23-[76]총괄PL!K85</f>
        <v>9931.3458226496932</v>
      </c>
      <c r="L42" s="617">
        <f>L23-[76]총괄PL!L85</f>
        <v>9062.6342167149014</v>
      </c>
      <c r="M42" s="617">
        <f>M23-[76]총괄PL!M85</f>
        <v>10163.019520610957</v>
      </c>
      <c r="N42" s="617">
        <f>N23-[76]총괄PL!N85</f>
        <v>11397.651106345129</v>
      </c>
      <c r="O42" s="618">
        <f>O23-[76]총괄PL!O85</f>
        <v>10588.183078283306</v>
      </c>
    </row>
    <row r="44" spans="2:22">
      <c r="B44" s="557" t="s">
        <v>286</v>
      </c>
      <c r="P44" s="575"/>
    </row>
    <row r="45" spans="2:22">
      <c r="P45" s="575"/>
    </row>
    <row r="46" spans="2:22">
      <c r="B46" s="560" t="s">
        <v>9</v>
      </c>
      <c r="C46" s="561"/>
      <c r="D46" s="561"/>
      <c r="E46" s="562">
        <v>12</v>
      </c>
      <c r="F46" s="562">
        <v>12</v>
      </c>
      <c r="G46" s="562">
        <v>12</v>
      </c>
      <c r="H46" s="563">
        <v>9</v>
      </c>
      <c r="I46" s="562">
        <v>3</v>
      </c>
      <c r="J46" s="562">
        <v>12</v>
      </c>
      <c r="K46" s="562">
        <v>12</v>
      </c>
      <c r="L46" s="562">
        <v>12</v>
      </c>
      <c r="M46" s="562">
        <v>12</v>
      </c>
      <c r="N46" s="562">
        <v>12</v>
      </c>
      <c r="O46" s="563">
        <v>12</v>
      </c>
      <c r="P46" s="564"/>
    </row>
    <row r="47" spans="2:22">
      <c r="B47" s="565"/>
      <c r="C47" s="566"/>
      <c r="D47" s="566"/>
      <c r="E47" s="567">
        <f>E$1</f>
        <v>2019</v>
      </c>
      <c r="F47" s="567">
        <f t="shared" ref="F47:O47" si="16">F$1</f>
        <v>2020</v>
      </c>
      <c r="G47" s="567">
        <f t="shared" si="16"/>
        <v>2021</v>
      </c>
      <c r="H47" s="568">
        <f t="shared" si="16"/>
        <v>2022</v>
      </c>
      <c r="I47" s="567">
        <f t="shared" si="16"/>
        <v>2022</v>
      </c>
      <c r="J47" s="567">
        <f t="shared" si="16"/>
        <v>2022</v>
      </c>
      <c r="K47" s="567">
        <f t="shared" si="16"/>
        <v>2023</v>
      </c>
      <c r="L47" s="567">
        <f t="shared" si="16"/>
        <v>2024</v>
      </c>
      <c r="M47" s="567">
        <f t="shared" si="16"/>
        <v>2025</v>
      </c>
      <c r="N47" s="567">
        <f t="shared" si="16"/>
        <v>2026</v>
      </c>
      <c r="O47" s="568">
        <f t="shared" si="16"/>
        <v>2027</v>
      </c>
      <c r="P47" s="564"/>
    </row>
    <row r="48" spans="2:22">
      <c r="B48" s="571"/>
      <c r="C48" s="619" t="s">
        <v>86</v>
      </c>
      <c r="D48" s="572"/>
      <c r="E48" s="573">
        <f t="shared" ref="E48:O48" si="17">E$2</f>
        <v>43830</v>
      </c>
      <c r="F48" s="573">
        <f t="shared" si="17"/>
        <v>44196</v>
      </c>
      <c r="G48" s="573">
        <f t="shared" si="17"/>
        <v>44561</v>
      </c>
      <c r="H48" s="574">
        <f t="shared" si="17"/>
        <v>44834</v>
      </c>
      <c r="I48" s="573">
        <f t="shared" si="17"/>
        <v>44926</v>
      </c>
      <c r="J48" s="573">
        <f t="shared" si="17"/>
        <v>44926</v>
      </c>
      <c r="K48" s="573">
        <f t="shared" si="17"/>
        <v>45291</v>
      </c>
      <c r="L48" s="573">
        <f t="shared" si="17"/>
        <v>45657</v>
      </c>
      <c r="M48" s="573">
        <f t="shared" si="17"/>
        <v>46022</v>
      </c>
      <c r="N48" s="573">
        <f t="shared" si="17"/>
        <v>46387</v>
      </c>
      <c r="O48" s="574">
        <f t="shared" si="17"/>
        <v>46752</v>
      </c>
      <c r="P48" s="564"/>
      <c r="Q48" s="569"/>
      <c r="R48" s="570"/>
    </row>
    <row r="49" spans="2:18" s="608" customFormat="1">
      <c r="B49" s="695" t="s">
        <v>287</v>
      </c>
      <c r="C49" s="654"/>
      <c r="D49" s="654"/>
      <c r="E49" s="696">
        <f>SUM(E51,E63)</f>
        <v>0</v>
      </c>
      <c r="F49" s="696">
        <f t="shared" ref="F49:O49" si="18">SUM(F51,F63)</f>
        <v>40787.869726000004</v>
      </c>
      <c r="G49" s="696">
        <f t="shared" si="18"/>
        <v>155086.03394699999</v>
      </c>
      <c r="H49" s="697">
        <f t="shared" si="18"/>
        <v>140093.934457</v>
      </c>
      <c r="I49" s="696">
        <f t="shared" si="18"/>
        <v>61476.035098954017</v>
      </c>
      <c r="J49" s="696">
        <f t="shared" si="18"/>
        <v>245904.14039581607</v>
      </c>
      <c r="K49" s="696">
        <f t="shared" si="18"/>
        <v>300694.65503900853</v>
      </c>
      <c r="L49" s="696">
        <f t="shared" si="18"/>
        <v>355312.24679359066</v>
      </c>
      <c r="M49" s="696">
        <f t="shared" si="18"/>
        <v>400620.50214758271</v>
      </c>
      <c r="N49" s="696">
        <f t="shared" si="18"/>
        <v>437741.9126287821</v>
      </c>
      <c r="O49" s="697">
        <f t="shared" si="18"/>
        <v>477540.62502866285</v>
      </c>
      <c r="P49" s="558"/>
      <c r="Q49" s="633"/>
      <c r="R49" s="634"/>
    </row>
    <row r="50" spans="2:18">
      <c r="B50" s="598" t="s">
        <v>24</v>
      </c>
      <c r="C50" s="626"/>
      <c r="D50" s="626"/>
      <c r="E50" s="627"/>
      <c r="F50" s="627"/>
      <c r="G50" s="627"/>
      <c r="H50" s="628"/>
      <c r="I50" s="627"/>
      <c r="J50" s="629">
        <f>J49/G49-1</f>
        <v>0.5855982265937163</v>
      </c>
      <c r="K50" s="629">
        <f>K49/SUM(H49:I49)-1</f>
        <v>0.49176316145415888</v>
      </c>
      <c r="L50" s="629">
        <f>L49/K49-1</f>
        <v>0.18163805321879334</v>
      </c>
      <c r="M50" s="629">
        <f>M49/L49-1</f>
        <v>0.12751672863196495</v>
      </c>
      <c r="N50" s="629">
        <f>N49/M49-1</f>
        <v>9.2659787210601641E-2</v>
      </c>
      <c r="O50" s="601">
        <f>O49/N49-1</f>
        <v>9.0918212882281635E-2</v>
      </c>
      <c r="P50" s="564"/>
      <c r="Q50" s="559" t="s">
        <v>25</v>
      </c>
    </row>
    <row r="51" spans="2:18" s="557" customFormat="1">
      <c r="B51" s="576" t="s">
        <v>12</v>
      </c>
      <c r="C51" s="934"/>
      <c r="D51" s="935"/>
      <c r="E51" s="578">
        <f>E56*E57</f>
        <v>0</v>
      </c>
      <c r="F51" s="578">
        <f t="shared" ref="F51:O51" si="19">F56*F57</f>
        <v>16429.545165</v>
      </c>
      <c r="G51" s="578">
        <f t="shared" si="19"/>
        <v>113677.063293</v>
      </c>
      <c r="H51" s="579">
        <f>'#22-1'!H11</f>
        <v>102343.420713</v>
      </c>
      <c r="I51" s="578">
        <f>'#22-1'!I11</f>
        <v>48892.530517620682</v>
      </c>
      <c r="J51" s="578">
        <f t="shared" si="19"/>
        <v>195570.12207048273</v>
      </c>
      <c r="K51" s="578">
        <f t="shared" si="19"/>
        <v>243373.88778536257</v>
      </c>
      <c r="L51" s="578">
        <f t="shared" si="19"/>
        <v>279254.50667163654</v>
      </c>
      <c r="M51" s="578">
        <f t="shared" si="19"/>
        <v>305225.20587697491</v>
      </c>
      <c r="N51" s="578">
        <f t="shared" si="19"/>
        <v>320369.54841945297</v>
      </c>
      <c r="O51" s="579">
        <f t="shared" si="19"/>
        <v>335480.43210849876</v>
      </c>
      <c r="P51" s="638"/>
    </row>
    <row r="52" spans="2:18">
      <c r="B52" s="936" t="s">
        <v>24</v>
      </c>
      <c r="C52" s="937"/>
      <c r="D52" s="937"/>
      <c r="E52" s="938"/>
      <c r="F52" s="939" t="e">
        <f>F51/E51-1</f>
        <v>#DIV/0!</v>
      </c>
      <c r="G52" s="939">
        <f>G51/F51-1</f>
        <v>5.9190633186344819</v>
      </c>
      <c r="H52" s="940"/>
      <c r="I52" s="941"/>
      <c r="J52" s="938"/>
      <c r="K52" s="939">
        <f>K51/SUM(H51:I51)-1</f>
        <v>0.60923302829127035</v>
      </c>
      <c r="L52" s="939">
        <f>L51/SUM(K51)-1</f>
        <v>0.14743002716017739</v>
      </c>
      <c r="M52" s="939">
        <f>M51/SUM(L51)-1</f>
        <v>9.3000107732822412E-2</v>
      </c>
      <c r="N52" s="939">
        <f>N51/SUM(M51)-1</f>
        <v>4.9616945949680691E-2</v>
      </c>
      <c r="O52" s="942">
        <f>O51/SUM(N51)-1</f>
        <v>4.7167041198501902E-2</v>
      </c>
      <c r="P52" s="564"/>
      <c r="Q52" s="559" t="s">
        <v>25</v>
      </c>
    </row>
    <row r="53" spans="2:18">
      <c r="B53" s="943" t="s">
        <v>288</v>
      </c>
      <c r="C53" s="643"/>
      <c r="D53" s="643"/>
      <c r="E53" s="575">
        <f>'#22-1'!E12</f>
        <v>0</v>
      </c>
      <c r="F53" s="575">
        <f>'#22-1'!F12</f>
        <v>803</v>
      </c>
      <c r="G53" s="575">
        <f>'#22-1'!G12</f>
        <v>2392</v>
      </c>
      <c r="H53" s="783">
        <f>'#22-1'!H12</f>
        <v>2535</v>
      </c>
      <c r="I53" s="784">
        <f>'#22-1'!I12</f>
        <v>3633.1372549019607</v>
      </c>
      <c r="J53" s="575">
        <f>'#22-1'!J12</f>
        <v>3633.1372549019607</v>
      </c>
      <c r="K53" s="575">
        <f>'#22-1'!K12</f>
        <v>4364.0882352941171</v>
      </c>
      <c r="L53" s="575">
        <f>'#22-1'!L12</f>
        <v>4914.1176470588225</v>
      </c>
      <c r="M53" s="575">
        <f>'#22-1'!M12</f>
        <v>5250.3725490196066</v>
      </c>
      <c r="N53" s="575">
        <f>'#22-1'!N12</f>
        <v>5340</v>
      </c>
      <c r="O53" s="614">
        <f>'#22-1'!O12</f>
        <v>5408</v>
      </c>
      <c r="P53" s="564"/>
    </row>
    <row r="54" spans="2:18">
      <c r="B54" s="944" t="s">
        <v>135</v>
      </c>
      <c r="C54" s="643"/>
      <c r="D54" s="643"/>
      <c r="E54" s="575"/>
      <c r="F54" s="575"/>
      <c r="G54" s="575">
        <f>G53-F53</f>
        <v>1589</v>
      </c>
      <c r="H54" s="783">
        <f>H53-G53</f>
        <v>143</v>
      </c>
      <c r="I54" s="784"/>
      <c r="J54" s="575">
        <f>J53-G53</f>
        <v>1241.1372549019607</v>
      </c>
      <c r="K54" s="575">
        <f t="shared" ref="K54:O54" si="20">K53-J53</f>
        <v>730.95098039215645</v>
      </c>
      <c r="L54" s="575">
        <f t="shared" si="20"/>
        <v>550.0294117647054</v>
      </c>
      <c r="M54" s="575">
        <f t="shared" si="20"/>
        <v>336.25490196078408</v>
      </c>
      <c r="N54" s="575">
        <f t="shared" si="20"/>
        <v>89.627450980393405</v>
      </c>
      <c r="O54" s="614">
        <f t="shared" si="20"/>
        <v>68</v>
      </c>
      <c r="P54" s="564"/>
    </row>
    <row r="55" spans="2:18">
      <c r="B55" s="944" t="s">
        <v>289</v>
      </c>
      <c r="C55" s="643" t="s">
        <v>253</v>
      </c>
      <c r="D55" s="643"/>
      <c r="E55" s="575">
        <f>'#22-1'!E14</f>
        <v>0</v>
      </c>
      <c r="F55" s="575">
        <f>'#22-1'!F14</f>
        <v>267.66666666666669</v>
      </c>
      <c r="G55" s="575">
        <f>'#22-1'!G14</f>
        <v>28.141176470588235</v>
      </c>
      <c r="H55" s="783">
        <f>'#22-1'!H14</f>
        <v>22.043478260869566</v>
      </c>
      <c r="I55" s="784">
        <f>'#22-1'!I14</f>
        <v>25.950980392156861</v>
      </c>
      <c r="J55" s="575">
        <f>'#22-1'!J14</f>
        <v>25.950980392156861</v>
      </c>
      <c r="K55" s="575">
        <f>'#22-1'!K14</f>
        <v>23.213235294117645</v>
      </c>
      <c r="L55" s="575">
        <f>'#22-1'!L14</f>
        <v>20.475490196078429</v>
      </c>
      <c r="M55" s="575">
        <f>'#22-1'!M14</f>
        <v>17.737745098039213</v>
      </c>
      <c r="N55" s="575">
        <f>'#22-1'!N14</f>
        <v>15</v>
      </c>
      <c r="O55" s="614">
        <f>'#22-1'!O14</f>
        <v>13</v>
      </c>
      <c r="P55" s="564"/>
      <c r="Q55" s="760" t="s">
        <v>290</v>
      </c>
    </row>
    <row r="56" spans="2:18">
      <c r="B56" s="945" t="s">
        <v>291</v>
      </c>
      <c r="C56" s="643"/>
      <c r="D56" s="643"/>
      <c r="E56" s="575">
        <f>'#22-1'!E15</f>
        <v>0</v>
      </c>
      <c r="F56" s="575">
        <f>'#22-1'!F15</f>
        <v>3</v>
      </c>
      <c r="G56" s="575">
        <f>'#22-1'!G15</f>
        <v>85</v>
      </c>
      <c r="H56" s="783">
        <f>'#22-1'!H15</f>
        <v>115</v>
      </c>
      <c r="I56" s="784">
        <f>'#22-1'!I15</f>
        <v>140</v>
      </c>
      <c r="J56" s="575">
        <f>'#22-1'!J15</f>
        <v>140</v>
      </c>
      <c r="K56" s="575">
        <f>'#22-1'!K15</f>
        <v>188</v>
      </c>
      <c r="L56" s="575">
        <f>'#22-1'!L15</f>
        <v>240</v>
      </c>
      <c r="M56" s="575">
        <f>'#22-1'!M15</f>
        <v>296</v>
      </c>
      <c r="N56" s="575">
        <f>'#22-1'!N15</f>
        <v>356</v>
      </c>
      <c r="O56" s="614">
        <f>'#22-1'!O15</f>
        <v>416</v>
      </c>
      <c r="P56" s="564"/>
    </row>
    <row r="57" spans="2:18">
      <c r="B57" s="943" t="s">
        <v>292</v>
      </c>
      <c r="C57" s="643"/>
      <c r="D57" s="643"/>
      <c r="E57" s="671">
        <f>E55*E58*(1+E59)</f>
        <v>0</v>
      </c>
      <c r="F57" s="671">
        <f t="shared" ref="F57:O57" si="21">F55*F58*(1+F59)</f>
        <v>5476.5150549999998</v>
      </c>
      <c r="G57" s="671">
        <f t="shared" si="21"/>
        <v>1337.3772152117647</v>
      </c>
      <c r="H57" s="781">
        <f t="shared" si="21"/>
        <v>1186.5903850782609</v>
      </c>
      <c r="I57" s="782">
        <f t="shared" si="21"/>
        <v>1396.929443360591</v>
      </c>
      <c r="J57" s="671">
        <f t="shared" si="21"/>
        <v>1396.929443360591</v>
      </c>
      <c r="K57" s="671">
        <f t="shared" si="21"/>
        <v>1294.54195630512</v>
      </c>
      <c r="L57" s="671">
        <f t="shared" si="21"/>
        <v>1163.5604444651522</v>
      </c>
      <c r="M57" s="671">
        <f t="shared" si="21"/>
        <v>1031.1662360708613</v>
      </c>
      <c r="N57" s="671">
        <f t="shared" si="21"/>
        <v>899.91446185239602</v>
      </c>
      <c r="O57" s="672">
        <f t="shared" si="21"/>
        <v>806.44334641466048</v>
      </c>
      <c r="P57" s="564"/>
      <c r="Q57" s="559" t="s">
        <v>25</v>
      </c>
    </row>
    <row r="58" spans="2:18">
      <c r="B58" s="944" t="s">
        <v>293</v>
      </c>
      <c r="C58" s="643" t="s">
        <v>150</v>
      </c>
      <c r="D58" s="643"/>
      <c r="E58" s="575">
        <f>'#22-1'!E17</f>
        <v>0</v>
      </c>
      <c r="F58" s="575">
        <f>'#22-1'!F17</f>
        <v>19.365472372353675</v>
      </c>
      <c r="G58" s="575">
        <f>'#22-1'!G17</f>
        <v>45.881031531354509</v>
      </c>
      <c r="H58" s="783">
        <f>'#22-1'!H17</f>
        <v>48.863298580892547</v>
      </c>
      <c r="I58" s="784">
        <f>'#22-1'!I17</f>
        <v>48.863298580892547</v>
      </c>
      <c r="J58" s="575">
        <f>'#22-1'!J17</f>
        <v>48.863298580892547</v>
      </c>
      <c r="K58" s="575">
        <f>'#22-1'!K17</f>
        <v>50.622377329804678</v>
      </c>
      <c r="L58" s="575">
        <f>'#22-1'!L17</f>
        <v>51.584202499070962</v>
      </c>
      <c r="M58" s="575">
        <f>'#22-1'!M17</f>
        <v>52.770639156549592</v>
      </c>
      <c r="N58" s="575">
        <f>'#22-1'!N17</f>
        <v>54.459299609559181</v>
      </c>
      <c r="O58" s="614">
        <f>'#22-1'!O17</f>
        <v>56.310915796284192</v>
      </c>
      <c r="P58" s="564"/>
    </row>
    <row r="59" spans="2:18">
      <c r="B59" s="944" t="s">
        <v>294</v>
      </c>
      <c r="C59" s="801" t="s">
        <v>295</v>
      </c>
      <c r="D59" s="643"/>
      <c r="E59" s="629">
        <f>'#22-1'!E20</f>
        <v>0</v>
      </c>
      <c r="F59" s="629">
        <f>'#22-1'!F20</f>
        <v>5.6530163144415724E-2</v>
      </c>
      <c r="G59" s="629">
        <f>'#22-1'!G20</f>
        <v>3.5806177532107464E-2</v>
      </c>
      <c r="H59" s="808">
        <f>'#22-1'!H20</f>
        <v>0.10163549452434872</v>
      </c>
      <c r="I59" s="809">
        <f>'#22-1'!I20</f>
        <v>0.10163549452434872</v>
      </c>
      <c r="J59" s="629">
        <f>'#22-1'!J20</f>
        <v>0.10163549452434872</v>
      </c>
      <c r="K59" s="629">
        <f>'#22-1'!K20</f>
        <v>0.10163549452434872</v>
      </c>
      <c r="L59" s="629">
        <f>'#22-1'!L20</f>
        <v>0.10163549452434872</v>
      </c>
      <c r="M59" s="629">
        <f>'#22-1'!M20</f>
        <v>0.10163549452434872</v>
      </c>
      <c r="N59" s="629">
        <f>'#22-1'!N20</f>
        <v>0.10163549452434872</v>
      </c>
      <c r="O59" s="601">
        <f>'#22-1'!O20</f>
        <v>0.10163549452434872</v>
      </c>
      <c r="P59" s="564"/>
      <c r="Q59" s="806" t="s">
        <v>296</v>
      </c>
    </row>
    <row r="60" spans="2:18">
      <c r="B60" s="651" t="s">
        <v>135</v>
      </c>
      <c r="C60" s="780"/>
      <c r="D60" s="643"/>
      <c r="E60" s="671"/>
      <c r="F60" s="671">
        <f>F53-E53</f>
        <v>803</v>
      </c>
      <c r="G60" s="671">
        <f>G53-F53</f>
        <v>1589</v>
      </c>
      <c r="H60" s="781">
        <f>H53-G53</f>
        <v>143</v>
      </c>
      <c r="I60" s="782"/>
      <c r="J60" s="671"/>
      <c r="K60" s="671">
        <f>K53-I53</f>
        <v>730.95098039215645</v>
      </c>
      <c r="L60" s="671">
        <f>L53-K53</f>
        <v>550.0294117647054</v>
      </c>
      <c r="M60" s="671">
        <f>M53-L53</f>
        <v>336.25490196078408</v>
      </c>
      <c r="N60" s="671">
        <f>N53-M53</f>
        <v>89.627450980393405</v>
      </c>
      <c r="O60" s="672">
        <f>O53-N53</f>
        <v>68</v>
      </c>
      <c r="P60" s="564"/>
    </row>
    <row r="61" spans="2:18">
      <c r="B61" s="651" t="s">
        <v>297</v>
      </c>
      <c r="C61" s="674"/>
      <c r="D61" s="643"/>
      <c r="E61" s="575">
        <f>'#22-1'!E19</f>
        <v>0</v>
      </c>
      <c r="F61" s="575">
        <f>'#22-1'!F19</f>
        <v>5183.4914383333344</v>
      </c>
      <c r="G61" s="575">
        <f>'#22-1'!G19</f>
        <v>1291.1462049764705</v>
      </c>
      <c r="H61" s="783">
        <f>'#22-1'!H19</f>
        <v>1077.1170600222836</v>
      </c>
      <c r="I61" s="784">
        <f>'#22-1'!I19</f>
        <v>1268.0505033688487</v>
      </c>
      <c r="J61" s="575">
        <f>'#22-1'!J19</f>
        <v>1268.0505033688487</v>
      </c>
      <c r="K61" s="575">
        <f>'#22-1'!K19</f>
        <v>1175.1091561043629</v>
      </c>
      <c r="L61" s="575">
        <f>'#22-1'!L19</f>
        <v>1056.2118325422518</v>
      </c>
      <c r="M61" s="575">
        <f>'#22-1'!M19</f>
        <v>936.03214601948366</v>
      </c>
      <c r="N61" s="575">
        <f>'#22-1'!N19</f>
        <v>816.88949414338776</v>
      </c>
      <c r="O61" s="614">
        <f>'#22-1'!O19</f>
        <v>732.04190535169448</v>
      </c>
      <c r="P61" s="564"/>
    </row>
    <row r="62" spans="2:18">
      <c r="B62" s="598" t="s">
        <v>139</v>
      </c>
      <c r="C62" s="674"/>
      <c r="D62" s="626"/>
      <c r="E62" s="627"/>
      <c r="F62" s="629" t="e">
        <f>F61/E61-1</f>
        <v>#DIV/0!</v>
      </c>
      <c r="G62" s="629">
        <f>G61/F61-1</f>
        <v>-0.75091186696517109</v>
      </c>
      <c r="H62" s="601">
        <f>H61/G61-1</f>
        <v>-0.16576677693761821</v>
      </c>
      <c r="I62" s="629"/>
      <c r="J62" s="629">
        <f>J61/G61-1</f>
        <v>-1.7887750836120597E-2</v>
      </c>
      <c r="K62" s="629">
        <f>K61/J61-1</f>
        <v>-7.3294673214960415E-2</v>
      </c>
      <c r="L62" s="629">
        <f>L61/K61-1</f>
        <v>-0.10117981205786097</v>
      </c>
      <c r="M62" s="629">
        <f>M61/L61-1</f>
        <v>-0.11378369643284658</v>
      </c>
      <c r="N62" s="629">
        <f>N61/M61-1</f>
        <v>-0.12728478651374853</v>
      </c>
      <c r="O62" s="601">
        <f>O61/N61-1</f>
        <v>-0.10386666666666677</v>
      </c>
      <c r="P62" s="564"/>
      <c r="Q62" s="559" t="s">
        <v>25</v>
      </c>
    </row>
    <row r="63" spans="2:18" s="557" customFormat="1">
      <c r="B63" s="576" t="s">
        <v>125</v>
      </c>
      <c r="C63" s="934"/>
      <c r="D63" s="935"/>
      <c r="E63" s="578">
        <f>'#22-1'!E21</f>
        <v>0</v>
      </c>
      <c r="F63" s="578">
        <f>'#22-1'!F21</f>
        <v>24358.324561000001</v>
      </c>
      <c r="G63" s="578">
        <f>'#22-1'!G21</f>
        <v>41408.970654000004</v>
      </c>
      <c r="H63" s="579">
        <f>'#22-1'!H21</f>
        <v>37750.513744000003</v>
      </c>
      <c r="I63" s="578">
        <f>'#22-1'!I21</f>
        <v>12583.504581333334</v>
      </c>
      <c r="J63" s="578">
        <f>SUM(H63:I63)</f>
        <v>50334.018325333338</v>
      </c>
      <c r="K63" s="578">
        <f>K65*K69</f>
        <v>57320.76725364595</v>
      </c>
      <c r="L63" s="578">
        <f>L65*L69</f>
        <v>76057.740121954121</v>
      </c>
      <c r="M63" s="578">
        <f>M65*M69</f>
        <v>95395.296270607811</v>
      </c>
      <c r="N63" s="578">
        <f>N65*N69</f>
        <v>117372.3642093291</v>
      </c>
      <c r="O63" s="579">
        <f>O65*O69</f>
        <v>142060.19292016409</v>
      </c>
      <c r="P63" s="638"/>
      <c r="Q63" s="581"/>
    </row>
    <row r="64" spans="2:18">
      <c r="B64" s="936" t="s">
        <v>24</v>
      </c>
      <c r="C64" s="937"/>
      <c r="D64" s="937"/>
      <c r="E64" s="938"/>
      <c r="F64" s="939" t="str">
        <f>IFERROR(F63/E63-1,"")</f>
        <v/>
      </c>
      <c r="G64" s="939">
        <f t="shared" ref="G64:O64" si="22">IFERROR(G63/F63-1,"")</f>
        <v>0.69999256518240638</v>
      </c>
      <c r="H64" s="946">
        <f t="shared" si="22"/>
        <v>-8.8349380634667019E-2</v>
      </c>
      <c r="I64" s="947"/>
      <c r="J64" s="939">
        <f>IFERROR(J63/G63-1,"")</f>
        <v>0.21553415915377738</v>
      </c>
      <c r="K64" s="939">
        <f t="shared" si="22"/>
        <v>0.13880769230769219</v>
      </c>
      <c r="L64" s="939">
        <f t="shared" si="22"/>
        <v>0.32687931034482776</v>
      </c>
      <c r="M64" s="939">
        <f t="shared" si="22"/>
        <v>0.25424836601307188</v>
      </c>
      <c r="N64" s="939">
        <f t="shared" si="22"/>
        <v>0.23037894736842102</v>
      </c>
      <c r="O64" s="942">
        <f t="shared" si="22"/>
        <v>0.21033766233766227</v>
      </c>
      <c r="P64" s="564"/>
    </row>
    <row r="65" spans="2:17" s="557" customFormat="1">
      <c r="B65" s="639" t="s">
        <v>298</v>
      </c>
      <c r="C65" s="948" t="s">
        <v>299</v>
      </c>
      <c r="D65" s="640"/>
      <c r="E65" s="949">
        <f t="shared" ref="E65:J65" si="23">IFERROR(ROUND(E67*E68,0),"")</f>
        <v>0</v>
      </c>
      <c r="F65" s="949">
        <f t="shared" si="23"/>
        <v>0</v>
      </c>
      <c r="G65" s="949">
        <f t="shared" si="23"/>
        <v>0</v>
      </c>
      <c r="H65" s="950">
        <f t="shared" si="23"/>
        <v>0</v>
      </c>
      <c r="I65" s="951">
        <f t="shared" si="23"/>
        <v>0</v>
      </c>
      <c r="J65" s="949">
        <f t="shared" si="23"/>
        <v>336</v>
      </c>
      <c r="K65" s="949">
        <f t="shared" ref="K65:N65" si="24">IFERROR(ROUND(K66*K68,0),"")</f>
        <v>464</v>
      </c>
      <c r="L65" s="949">
        <f t="shared" si="24"/>
        <v>612</v>
      </c>
      <c r="M65" s="949">
        <f t="shared" si="24"/>
        <v>760</v>
      </c>
      <c r="N65" s="949">
        <f t="shared" si="24"/>
        <v>924</v>
      </c>
      <c r="O65" s="952">
        <f>IFERROR(ROUND(O66*O68,0),"")</f>
        <v>1104</v>
      </c>
      <c r="P65" s="638"/>
      <c r="Q65" s="581"/>
    </row>
    <row r="66" spans="2:17" s="557" customFormat="1" outlineLevel="1">
      <c r="B66" s="582" t="s">
        <v>300</v>
      </c>
      <c r="C66" s="674" t="s">
        <v>253</v>
      </c>
      <c r="D66" s="640"/>
      <c r="E66" s="584">
        <f>'#22-1'!E25</f>
        <v>0</v>
      </c>
      <c r="F66" s="584">
        <f>'#22-1'!F25</f>
        <v>0</v>
      </c>
      <c r="G66" s="584">
        <f>'#22-1'!G25</f>
        <v>0</v>
      </c>
      <c r="H66" s="953">
        <f>'#22-1'!H25</f>
        <v>0</v>
      </c>
      <c r="I66" s="954">
        <f>'#22-1'!I25</f>
        <v>0</v>
      </c>
      <c r="J66" s="584">
        <f>'#22-1'!J25</f>
        <v>24</v>
      </c>
      <c r="K66" s="584">
        <f>'#22-1'!K25</f>
        <v>29</v>
      </c>
      <c r="L66" s="584">
        <f>'#22-1'!L25</f>
        <v>34</v>
      </c>
      <c r="M66" s="584">
        <f>'#22-1'!M25</f>
        <v>38</v>
      </c>
      <c r="N66" s="584">
        <f>'#22-1'!N25</f>
        <v>42</v>
      </c>
      <c r="O66" s="585">
        <f>'#22-1'!O25</f>
        <v>46</v>
      </c>
      <c r="P66" s="638"/>
      <c r="Q66" s="581"/>
    </row>
    <row r="67" spans="2:17" s="557" customFormat="1" outlineLevel="1">
      <c r="B67" s="582" t="s">
        <v>301</v>
      </c>
      <c r="C67" s="674" t="s">
        <v>253</v>
      </c>
      <c r="D67" s="640"/>
      <c r="E67" s="786"/>
      <c r="F67" s="786">
        <f>F66-E66</f>
        <v>0</v>
      </c>
      <c r="G67" s="786">
        <f t="shared" ref="G67:O67" si="25">G66-F66</f>
        <v>0</v>
      </c>
      <c r="H67" s="955">
        <f t="shared" si="25"/>
        <v>0</v>
      </c>
      <c r="I67" s="956">
        <f t="shared" si="25"/>
        <v>0</v>
      </c>
      <c r="J67" s="786">
        <f t="shared" si="25"/>
        <v>24</v>
      </c>
      <c r="K67" s="786">
        <f t="shared" si="25"/>
        <v>5</v>
      </c>
      <c r="L67" s="786">
        <f t="shared" si="25"/>
        <v>5</v>
      </c>
      <c r="M67" s="786">
        <f t="shared" si="25"/>
        <v>4</v>
      </c>
      <c r="N67" s="786">
        <f t="shared" si="25"/>
        <v>4</v>
      </c>
      <c r="O67" s="787">
        <f t="shared" si="25"/>
        <v>4</v>
      </c>
      <c r="P67" s="638"/>
      <c r="Q67" s="581"/>
    </row>
    <row r="68" spans="2:17" s="557" customFormat="1" outlineLevel="1">
      <c r="B68" s="582" t="s">
        <v>302</v>
      </c>
      <c r="C68" s="674" t="s">
        <v>253</v>
      </c>
      <c r="D68" s="640"/>
      <c r="E68" s="786">
        <f>'#22-1'!E23</f>
        <v>0</v>
      </c>
      <c r="F68" s="786">
        <f>'#22-1'!F23</f>
        <v>0</v>
      </c>
      <c r="G68" s="786">
        <f>'#22-1'!G23</f>
        <v>0</v>
      </c>
      <c r="H68" s="955">
        <f>'#22-1'!H23</f>
        <v>0</v>
      </c>
      <c r="I68" s="956">
        <f>'#22-1'!I23</f>
        <v>0</v>
      </c>
      <c r="J68" s="786">
        <f>'#22-1'!J23</f>
        <v>14</v>
      </c>
      <c r="K68" s="786">
        <f>'#22-1'!K23</f>
        <v>16</v>
      </c>
      <c r="L68" s="786">
        <f>'#22-1'!L23</f>
        <v>18</v>
      </c>
      <c r="M68" s="786">
        <f>'#22-1'!M23</f>
        <v>20</v>
      </c>
      <c r="N68" s="786">
        <f>'#22-1'!N23</f>
        <v>22</v>
      </c>
      <c r="O68" s="787">
        <f>'#22-1'!O23</f>
        <v>24</v>
      </c>
      <c r="P68" s="638"/>
      <c r="Q68" s="581"/>
    </row>
    <row r="69" spans="2:17" s="557" customFormat="1">
      <c r="B69" s="639" t="s">
        <v>303</v>
      </c>
      <c r="C69" s="948"/>
      <c r="D69" s="640"/>
      <c r="E69" s="949">
        <f>'#22-1'!E27</f>
        <v>0</v>
      </c>
      <c r="F69" s="949">
        <f>'#22-1'!F27</f>
        <v>99.01757951626017</v>
      </c>
      <c r="G69" s="949">
        <f>'#22-1'!G27</f>
        <v>84.335989112016307</v>
      </c>
      <c r="H69" s="950">
        <f>'#22-1'!H27</f>
        <v>120.99523635897437</v>
      </c>
      <c r="I69" s="951">
        <f>'#22-1'!I27</f>
        <v>120.99523635897437</v>
      </c>
      <c r="J69" s="949">
        <f>'#22-1'!J27</f>
        <v>120.99523635897437</v>
      </c>
      <c r="K69" s="949">
        <f>'#22-1'!K27</f>
        <v>123.53613632251282</v>
      </c>
      <c r="L69" s="949">
        <f>'#22-1'!L27</f>
        <v>124.2773531404479</v>
      </c>
      <c r="M69" s="949">
        <f>'#22-1'!M27</f>
        <v>125.52012667185238</v>
      </c>
      <c r="N69" s="949">
        <f>'#22-1'!N27</f>
        <v>127.02636819191461</v>
      </c>
      <c r="O69" s="952">
        <f>'#22-1'!O27</f>
        <v>128.67771097840949</v>
      </c>
      <c r="P69" s="638"/>
      <c r="Q69" s="581"/>
    </row>
    <row r="70" spans="2:17">
      <c r="B70" s="598" t="s">
        <v>24</v>
      </c>
      <c r="C70" s="674" t="s">
        <v>140</v>
      </c>
      <c r="D70" s="626"/>
      <c r="E70" s="627"/>
      <c r="F70" s="629" t="str">
        <f>IFERROR(F69/E69-1,"")</f>
        <v/>
      </c>
      <c r="G70" s="629">
        <f t="shared" ref="G70:O70" si="26">IFERROR(G69/F69-1,"")</f>
        <v>-0.14827256408376377</v>
      </c>
      <c r="H70" s="601">
        <f t="shared" si="26"/>
        <v>0.4346809426550593</v>
      </c>
      <c r="I70" s="629">
        <f t="shared" si="26"/>
        <v>0</v>
      </c>
      <c r="J70" s="629">
        <f t="shared" si="26"/>
        <v>0</v>
      </c>
      <c r="K70" s="629">
        <f t="shared" si="26"/>
        <v>2.0999999999999908E-2</v>
      </c>
      <c r="L70" s="629">
        <f t="shared" si="26"/>
        <v>6.0000000000000053E-3</v>
      </c>
      <c r="M70" s="629">
        <f t="shared" si="26"/>
        <v>1.0000000000000009E-2</v>
      </c>
      <c r="N70" s="629">
        <f t="shared" si="26"/>
        <v>1.2000000000000011E-2</v>
      </c>
      <c r="O70" s="601">
        <f t="shared" si="26"/>
        <v>1.2999999999999901E-2</v>
      </c>
      <c r="P70" s="564"/>
      <c r="Q70" s="559" t="s">
        <v>25</v>
      </c>
    </row>
    <row r="71" spans="2:17" s="557" customFormat="1">
      <c r="B71" s="590" t="s">
        <v>304</v>
      </c>
      <c r="C71" s="654"/>
      <c r="D71" s="591"/>
      <c r="E71" s="592">
        <f t="shared" ref="E71:O71" si="27">SUM(E73,E102)</f>
        <v>0</v>
      </c>
      <c r="F71" s="592">
        <f t="shared" si="27"/>
        <v>37724.754662451429</v>
      </c>
      <c r="G71" s="592">
        <f t="shared" si="27"/>
        <v>144672.41782169888</v>
      </c>
      <c r="H71" s="593">
        <f t="shared" si="27"/>
        <v>125311.36341564836</v>
      </c>
      <c r="I71" s="592">
        <f t="shared" si="27"/>
        <v>64461.947565318354</v>
      </c>
      <c r="J71" s="592">
        <f t="shared" si="27"/>
        <v>189773.31098096675</v>
      </c>
      <c r="K71" s="592">
        <f t="shared" si="27"/>
        <v>270067.77413982537</v>
      </c>
      <c r="L71" s="592">
        <f t="shared" si="27"/>
        <v>315382.74598649004</v>
      </c>
      <c r="M71" s="592">
        <f t="shared" si="27"/>
        <v>351735.21986533079</v>
      </c>
      <c r="N71" s="592">
        <f t="shared" si="27"/>
        <v>379748.4502987921</v>
      </c>
      <c r="O71" s="593">
        <f t="shared" si="27"/>
        <v>408936.58040313091</v>
      </c>
      <c r="P71" s="564"/>
      <c r="Q71" s="559"/>
    </row>
    <row r="72" spans="2:17" s="557" customFormat="1">
      <c r="B72" s="655" t="s">
        <v>44</v>
      </c>
      <c r="C72" s="656"/>
      <c r="D72" s="657"/>
      <c r="E72" s="658" t="str">
        <f>IFERROR(E71/E49,"")</f>
        <v/>
      </c>
      <c r="F72" s="658">
        <f t="shared" ref="F72:O72" si="28">IFERROR(F71/F49,"")</f>
        <v>0.92490132276763626</v>
      </c>
      <c r="G72" s="658">
        <f t="shared" si="28"/>
        <v>0.93285265049166244</v>
      </c>
      <c r="H72" s="659">
        <f t="shared" si="28"/>
        <v>0.89448100591472113</v>
      </c>
      <c r="I72" s="658">
        <f t="shared" si="28"/>
        <v>1.0485703487799449</v>
      </c>
      <c r="J72" s="658">
        <f t="shared" si="28"/>
        <v>0.77173694869675991</v>
      </c>
      <c r="K72" s="658">
        <f t="shared" si="28"/>
        <v>0.89814624109228014</v>
      </c>
      <c r="L72" s="658">
        <f t="shared" si="28"/>
        <v>0.88762137762648918</v>
      </c>
      <c r="M72" s="658">
        <f t="shared" si="28"/>
        <v>0.87797608454835563</v>
      </c>
      <c r="N72" s="658">
        <f t="shared" si="28"/>
        <v>0.86751677036882202</v>
      </c>
      <c r="O72" s="659">
        <f t="shared" si="28"/>
        <v>0.85633883060438221</v>
      </c>
      <c r="P72" s="564"/>
      <c r="Q72" s="559"/>
    </row>
    <row r="73" spans="2:17" s="557" customFormat="1">
      <c r="B73" s="660" t="s">
        <v>305</v>
      </c>
      <c r="C73" s="661"/>
      <c r="D73" s="662"/>
      <c r="E73" s="663">
        <f t="shared" ref="E73:O73" si="29">SUM(E74,E84)</f>
        <v>0</v>
      </c>
      <c r="F73" s="663">
        <f t="shared" si="29"/>
        <v>35327.637405000001</v>
      </c>
      <c r="G73" s="663">
        <f t="shared" si="29"/>
        <v>142226.29402268078</v>
      </c>
      <c r="H73" s="664">
        <f t="shared" si="29"/>
        <v>122503.46615815919</v>
      </c>
      <c r="I73" s="663">
        <f t="shared" si="29"/>
        <v>63525.981812821963</v>
      </c>
      <c r="J73" s="663">
        <f t="shared" si="29"/>
        <v>186029.44797098119</v>
      </c>
      <c r="K73" s="663">
        <f t="shared" si="29"/>
        <v>264629.90901496675</v>
      </c>
      <c r="L73" s="663">
        <f t="shared" si="29"/>
        <v>308885.61390211812</v>
      </c>
      <c r="M73" s="663">
        <f t="shared" si="29"/>
        <v>344161.84094611445</v>
      </c>
      <c r="N73" s="663">
        <f t="shared" si="29"/>
        <v>370932.72203197388</v>
      </c>
      <c r="O73" s="664">
        <f t="shared" si="29"/>
        <v>398920.43541156489</v>
      </c>
      <c r="P73" s="564"/>
      <c r="Q73" s="559"/>
    </row>
    <row r="74" spans="2:17" s="557" customFormat="1">
      <c r="B74" s="832" t="s">
        <v>102</v>
      </c>
      <c r="C74" s="833"/>
      <c r="D74" s="834"/>
      <c r="E74" s="835">
        <f>E75</f>
        <v>0</v>
      </c>
      <c r="F74" s="835">
        <f>F75+F81</f>
        <v>15550.474315000001</v>
      </c>
      <c r="G74" s="835">
        <f t="shared" ref="G74:O74" si="30">G75+G81</f>
        <v>110013.65805599999</v>
      </c>
      <c r="H74" s="836">
        <f t="shared" si="30"/>
        <v>93263.553991921959</v>
      </c>
      <c r="I74" s="835">
        <f t="shared" si="30"/>
        <v>53779.344424076211</v>
      </c>
      <c r="J74" s="835">
        <f t="shared" si="30"/>
        <v>147042.89841599818</v>
      </c>
      <c r="K74" s="835">
        <f t="shared" si="30"/>
        <v>221411.1918623402</v>
      </c>
      <c r="L74" s="835">
        <f t="shared" si="30"/>
        <v>253983.47300691932</v>
      </c>
      <c r="M74" s="835">
        <f t="shared" si="30"/>
        <v>277566.03054969449</v>
      </c>
      <c r="N74" s="835">
        <f t="shared" si="30"/>
        <v>291322.68503420398</v>
      </c>
      <c r="O74" s="836">
        <f t="shared" si="30"/>
        <v>305051.18832320353</v>
      </c>
      <c r="P74" s="564"/>
      <c r="Q74" s="559"/>
    </row>
    <row r="75" spans="2:17" s="557" customFormat="1">
      <c r="B75" s="576" t="s">
        <v>46</v>
      </c>
      <c r="C75" s="968" t="s">
        <v>306</v>
      </c>
      <c r="D75" s="577"/>
      <c r="E75" s="578">
        <f>E76*E78</f>
        <v>0</v>
      </c>
      <c r="F75" s="578">
        <f>'#28'!F12</f>
        <v>15550.474315000001</v>
      </c>
      <c r="G75" s="578">
        <f>'#28'!G12</f>
        <v>109747.42742299999</v>
      </c>
      <c r="H75" s="579">
        <f>'#28'!H12</f>
        <v>92901.346426921955</v>
      </c>
      <c r="I75" s="921">
        <f>I77*I78</f>
        <v>53658.608569076212</v>
      </c>
      <c r="J75" s="578">
        <f>H75+I75</f>
        <v>146559.95499599818</v>
      </c>
      <c r="K75" s="578">
        <f t="shared" ref="K75:N75" si="31">J76*K78+K77*K78</f>
        <v>220920.5213476202</v>
      </c>
      <c r="L75" s="578">
        <f t="shared" si="31"/>
        <v>253490.83981014043</v>
      </c>
      <c r="M75" s="578">
        <f t="shared" si="31"/>
        <v>277065.51522176713</v>
      </c>
      <c r="N75" s="578">
        <f t="shared" si="31"/>
        <v>290812.65991504601</v>
      </c>
      <c r="O75" s="579">
        <f>N76*O78+O77*O78</f>
        <v>304529.43262630492</v>
      </c>
      <c r="P75" s="564"/>
      <c r="Q75" s="559" t="s">
        <v>307</v>
      </c>
    </row>
    <row r="76" spans="2:17">
      <c r="B76" s="651" t="s">
        <v>103</v>
      </c>
      <c r="C76" s="674" t="s">
        <v>253</v>
      </c>
      <c r="D76" s="643"/>
      <c r="E76" s="575">
        <f>'#28'!E15</f>
        <v>0</v>
      </c>
      <c r="F76" s="575">
        <f>'#28'!F15</f>
        <v>803</v>
      </c>
      <c r="G76" s="575">
        <f>'#28'!G15</f>
        <v>2392</v>
      </c>
      <c r="H76" s="614">
        <f>'#28'!H15</f>
        <v>2535</v>
      </c>
      <c r="I76" s="575">
        <f>'#28'!I15</f>
        <v>3633.1372549019607</v>
      </c>
      <c r="J76" s="575">
        <f>'#28'!J15</f>
        <v>3633.1372549019607</v>
      </c>
      <c r="K76" s="575">
        <f>'#28'!K15</f>
        <v>4364.0882352941171</v>
      </c>
      <c r="L76" s="575">
        <f>'#28'!L15</f>
        <v>4914.1176470588225</v>
      </c>
      <c r="M76" s="575">
        <f>'#28'!M15</f>
        <v>5250.3725490196066</v>
      </c>
      <c r="N76" s="575">
        <f>'#28'!N15</f>
        <v>5340</v>
      </c>
      <c r="O76" s="614">
        <f>'#28'!O15</f>
        <v>5408</v>
      </c>
      <c r="P76" s="564"/>
      <c r="Q76" s="559" t="s">
        <v>308</v>
      </c>
    </row>
    <row r="77" spans="2:17">
      <c r="B77" s="651" t="s">
        <v>161</v>
      </c>
      <c r="C77" s="674"/>
      <c r="D77" s="643"/>
      <c r="E77" s="575"/>
      <c r="F77" s="575"/>
      <c r="G77" s="614">
        <f t="shared" ref="G77:O77" si="32">G76-F76</f>
        <v>1589</v>
      </c>
      <c r="H77" s="614">
        <f t="shared" si="32"/>
        <v>143</v>
      </c>
      <c r="I77" s="575">
        <f t="shared" si="32"/>
        <v>1098.1372549019607</v>
      </c>
      <c r="J77" s="575">
        <f>J76-G76</f>
        <v>1241.1372549019607</v>
      </c>
      <c r="K77" s="575">
        <f t="shared" si="32"/>
        <v>730.95098039215645</v>
      </c>
      <c r="L77" s="575">
        <f t="shared" si="32"/>
        <v>550.0294117647054</v>
      </c>
      <c r="M77" s="575">
        <f t="shared" si="32"/>
        <v>336.25490196078408</v>
      </c>
      <c r="N77" s="575">
        <f t="shared" si="32"/>
        <v>89.627450980393405</v>
      </c>
      <c r="O77" s="614">
        <f t="shared" si="32"/>
        <v>68</v>
      </c>
      <c r="P77" s="564"/>
    </row>
    <row r="78" spans="2:17">
      <c r="B78" s="651" t="s">
        <v>52</v>
      </c>
      <c r="C78" s="674"/>
      <c r="D78" s="643"/>
      <c r="E78" s="671">
        <f>'#28'!E13</f>
        <v>0</v>
      </c>
      <c r="F78" s="671">
        <f>'#28'!F13</f>
        <v>19.365472372353675</v>
      </c>
      <c r="G78" s="671">
        <f>'#28'!G13</f>
        <v>45.881031531354509</v>
      </c>
      <c r="H78" s="672">
        <f>'#28'!H13</f>
        <v>48.863298580892547</v>
      </c>
      <c r="I78" s="671">
        <f>'#28'!I13</f>
        <v>48.863298580892547</v>
      </c>
      <c r="J78" s="671">
        <f>'#28'!J13</f>
        <v>48.863298580892547</v>
      </c>
      <c r="K78" s="671">
        <f>'#28'!K13</f>
        <v>50.622377329804678</v>
      </c>
      <c r="L78" s="671">
        <f>'#28'!L13</f>
        <v>51.584202499070962</v>
      </c>
      <c r="M78" s="671">
        <f>'#28'!M13</f>
        <v>52.770639156549592</v>
      </c>
      <c r="N78" s="671">
        <f>'#28'!N13</f>
        <v>54.459299609559181</v>
      </c>
      <c r="O78" s="672">
        <f>'#28'!O13</f>
        <v>56.310915796284192</v>
      </c>
      <c r="P78" s="564"/>
    </row>
    <row r="79" spans="2:17">
      <c r="B79" s="598" t="s">
        <v>24</v>
      </c>
      <c r="C79" s="674" t="s">
        <v>150</v>
      </c>
      <c r="D79" s="626"/>
      <c r="E79" s="627"/>
      <c r="F79" s="627"/>
      <c r="G79" s="627"/>
      <c r="H79" s="628"/>
      <c r="I79" s="627"/>
      <c r="J79" s="627"/>
      <c r="K79" s="629">
        <f>K78/J78-1</f>
        <v>3.6000000000000032E-2</v>
      </c>
      <c r="L79" s="629">
        <f>L78/K78-1</f>
        <v>1.8999999999999906E-2</v>
      </c>
      <c r="M79" s="629">
        <f>M78/L78-1</f>
        <v>2.2999999999999909E-2</v>
      </c>
      <c r="N79" s="629">
        <f>N78/M78-1</f>
        <v>3.2000000000000028E-2</v>
      </c>
      <c r="O79" s="601">
        <f>O78/N78-1</f>
        <v>3.400000000000003E-2</v>
      </c>
      <c r="P79" s="564"/>
      <c r="Q79" s="559" t="s">
        <v>25</v>
      </c>
    </row>
    <row r="80" spans="2:17">
      <c r="B80" s="598"/>
      <c r="C80" s="674"/>
      <c r="D80" s="626"/>
      <c r="E80" s="627"/>
      <c r="F80" s="627"/>
      <c r="G80" s="627"/>
      <c r="H80" s="628"/>
      <c r="I80" s="627"/>
      <c r="J80" s="627"/>
      <c r="K80" s="629"/>
      <c r="L80" s="629"/>
      <c r="M80" s="629"/>
      <c r="N80" s="629"/>
      <c r="O80" s="601"/>
      <c r="P80" s="564"/>
    </row>
    <row r="81" spans="2:17" s="557" customFormat="1">
      <c r="B81" s="576" t="s">
        <v>67</v>
      </c>
      <c r="C81" s="630"/>
      <c r="D81" s="577"/>
      <c r="E81" s="578">
        <f>'#28'!E17</f>
        <v>0</v>
      </c>
      <c r="F81" s="578">
        <f>'#28'!F17</f>
        <v>0</v>
      </c>
      <c r="G81" s="578">
        <f>'#28'!G17</f>
        <v>266.23063300000638</v>
      </c>
      <c r="H81" s="579">
        <f>'#28'!H17</f>
        <v>362.20756499999999</v>
      </c>
      <c r="I81" s="578">
        <f>'#28'!I17</f>
        <v>120.735855</v>
      </c>
      <c r="J81" s="578">
        <f>'#28'!J17</f>
        <v>482.94342</v>
      </c>
      <c r="K81" s="578">
        <f>'#28'!K17</f>
        <v>490.67051472000003</v>
      </c>
      <c r="L81" s="578">
        <f>'#28'!L17</f>
        <v>492.63319677888001</v>
      </c>
      <c r="M81" s="578">
        <f>'#28'!M17</f>
        <v>500.51532792734207</v>
      </c>
      <c r="N81" s="578">
        <f>'#28'!N17</f>
        <v>510.02511915796151</v>
      </c>
      <c r="O81" s="579">
        <f>'#28'!O17</f>
        <v>521.75569689859458</v>
      </c>
      <c r="P81" s="564"/>
      <c r="Q81" s="559"/>
    </row>
    <row r="82" spans="2:17">
      <c r="B82" s="598" t="s">
        <v>24</v>
      </c>
      <c r="C82" s="674" t="s">
        <v>309</v>
      </c>
      <c r="D82" s="626"/>
      <c r="E82" s="627"/>
      <c r="F82" s="627"/>
      <c r="G82" s="627"/>
      <c r="H82" s="628"/>
      <c r="I82" s="627"/>
      <c r="J82" s="627"/>
      <c r="K82" s="629">
        <f>K81/J81-1</f>
        <v>1.6000000000000014E-2</v>
      </c>
      <c r="L82" s="629">
        <f>L81/K81-1</f>
        <v>4.0000000000000036E-3</v>
      </c>
      <c r="M82" s="629">
        <f>M81/L81-1</f>
        <v>1.6000000000000014E-2</v>
      </c>
      <c r="N82" s="629">
        <f>N81/M81-1</f>
        <v>1.8999999999999906E-2</v>
      </c>
      <c r="O82" s="601">
        <f>O81/N81-1</f>
        <v>2.2999999999999909E-2</v>
      </c>
      <c r="P82" s="564"/>
      <c r="Q82" s="559" t="s">
        <v>25</v>
      </c>
    </row>
    <row r="83" spans="2:17">
      <c r="B83" s="651"/>
      <c r="C83" s="674"/>
      <c r="D83" s="643"/>
      <c r="E83" s="575"/>
      <c r="F83" s="575"/>
      <c r="G83" s="575"/>
      <c r="H83" s="614"/>
      <c r="I83" s="575"/>
      <c r="J83" s="575"/>
      <c r="K83" s="575"/>
      <c r="L83" s="575"/>
      <c r="M83" s="575"/>
      <c r="N83" s="575"/>
      <c r="O83" s="614"/>
      <c r="P83" s="564"/>
    </row>
    <row r="84" spans="2:17" s="557" customFormat="1">
      <c r="B84" s="832" t="s">
        <v>211</v>
      </c>
      <c r="C84" s="833"/>
      <c r="D84" s="834"/>
      <c r="E84" s="835">
        <f>SUM(E85,E89,E95,E99)</f>
        <v>0</v>
      </c>
      <c r="F84" s="835">
        <f t="shared" ref="F84:O84" si="33">SUM(F85,F89,F95,F99)</f>
        <v>19777.163090000002</v>
      </c>
      <c r="G84" s="835">
        <f t="shared" si="33"/>
        <v>32212.635966680784</v>
      </c>
      <c r="H84" s="836">
        <f t="shared" si="33"/>
        <v>29239.912166237242</v>
      </c>
      <c r="I84" s="835">
        <f t="shared" si="33"/>
        <v>9746.6373887457485</v>
      </c>
      <c r="J84" s="835">
        <f t="shared" si="33"/>
        <v>38986.549554982994</v>
      </c>
      <c r="K84" s="835">
        <f t="shared" si="33"/>
        <v>43218.71715262653</v>
      </c>
      <c r="L84" s="835">
        <f t="shared" si="33"/>
        <v>54902.140895198798</v>
      </c>
      <c r="M84" s="835">
        <f t="shared" si="33"/>
        <v>66595.810396419954</v>
      </c>
      <c r="N84" s="835">
        <f t="shared" si="33"/>
        <v>79610.036997769887</v>
      </c>
      <c r="O84" s="836">
        <f t="shared" si="33"/>
        <v>93869.247088361371</v>
      </c>
      <c r="P84" s="564"/>
      <c r="Q84" s="559"/>
    </row>
    <row r="85" spans="2:17" s="557" customFormat="1">
      <c r="B85" s="576" t="s">
        <v>146</v>
      </c>
      <c r="C85" s="630"/>
      <c r="D85" s="577"/>
      <c r="E85" s="578">
        <f t="shared" ref="E85:O85" si="34">E63*E86</f>
        <v>0</v>
      </c>
      <c r="F85" s="578">
        <f t="shared" si="34"/>
        <v>11744.660269</v>
      </c>
      <c r="G85" s="578">
        <f t="shared" si="34"/>
        <v>19110.516540000001</v>
      </c>
      <c r="H85" s="579">
        <f t="shared" si="34"/>
        <v>14742.198907000002</v>
      </c>
      <c r="I85" s="578">
        <f t="shared" si="34"/>
        <v>4914.0663023333336</v>
      </c>
      <c r="J85" s="578">
        <f t="shared" si="34"/>
        <v>19656.265209333334</v>
      </c>
      <c r="K85" s="578">
        <f t="shared" si="34"/>
        <v>22098.102186160642</v>
      </c>
      <c r="L85" s="578">
        <f t="shared" si="34"/>
        <v>28941.225888092591</v>
      </c>
      <c r="M85" s="578">
        <f t="shared" si="34"/>
        <v>35822.508799202304</v>
      </c>
      <c r="N85" s="578">
        <f t="shared" si="34"/>
        <v>43488.398847411889</v>
      </c>
      <c r="O85" s="579">
        <f t="shared" si="34"/>
        <v>51925.346035183575</v>
      </c>
      <c r="P85" s="564"/>
      <c r="Q85" s="559"/>
    </row>
    <row r="86" spans="2:17">
      <c r="B86" s="598" t="s">
        <v>216</v>
      </c>
      <c r="C86" s="780" t="s">
        <v>310</v>
      </c>
      <c r="D86" s="626"/>
      <c r="E86" s="629">
        <f>'#28'!E21</f>
        <v>0</v>
      </c>
      <c r="F86" s="629">
        <f>'#28'!F21</f>
        <v>0.48216207315852588</v>
      </c>
      <c r="G86" s="629">
        <f>'#28'!G21</f>
        <v>0.46150667930582745</v>
      </c>
      <c r="H86" s="601">
        <f>'#28'!H21</f>
        <v>0.39051651076783289</v>
      </c>
      <c r="I86" s="629">
        <f>'#28'!I21</f>
        <v>0.39051651076783289</v>
      </c>
      <c r="J86" s="629">
        <f>'#28'!J21</f>
        <v>0.39051651076783289</v>
      </c>
      <c r="K86" s="629">
        <f>'#28'!K21</f>
        <v>0.38551651076783289</v>
      </c>
      <c r="L86" s="629">
        <f>'#28'!L21</f>
        <v>0.38051651076783288</v>
      </c>
      <c r="M86" s="629">
        <f>'#28'!M21</f>
        <v>0.37551651076783288</v>
      </c>
      <c r="N86" s="629">
        <f>'#28'!N21</f>
        <v>0.37051651076783287</v>
      </c>
      <c r="O86" s="601">
        <f>'#28'!O21</f>
        <v>0.36551651076783287</v>
      </c>
      <c r="P86" s="564"/>
    </row>
    <row r="87" spans="2:17">
      <c r="B87" s="651"/>
      <c r="C87" s="674"/>
      <c r="D87" s="643"/>
      <c r="E87" s="671"/>
      <c r="F87" s="671"/>
      <c r="G87" s="671"/>
      <c r="H87" s="672"/>
      <c r="I87" s="671"/>
      <c r="J87" s="671"/>
      <c r="K87" s="671"/>
      <c r="L87" s="671"/>
      <c r="M87" s="671"/>
      <c r="N87" s="671"/>
      <c r="O87" s="672"/>
      <c r="P87" s="564"/>
    </row>
    <row r="88" spans="2:17">
      <c r="B88" s="598"/>
      <c r="C88" s="674"/>
      <c r="D88" s="626"/>
      <c r="E88" s="627"/>
      <c r="F88" s="627"/>
      <c r="G88" s="627"/>
      <c r="H88" s="628"/>
      <c r="I88" s="627"/>
      <c r="J88" s="627"/>
      <c r="K88" s="629"/>
      <c r="L88" s="629"/>
      <c r="M88" s="629"/>
      <c r="N88" s="629"/>
      <c r="O88" s="601"/>
      <c r="P88" s="564"/>
    </row>
    <row r="89" spans="2:17" s="557" customFormat="1">
      <c r="B89" s="576" t="s">
        <v>46</v>
      </c>
      <c r="C89" s="630"/>
      <c r="D89" s="577"/>
      <c r="E89" s="578">
        <f>'#28'!E22</f>
        <v>0</v>
      </c>
      <c r="F89" s="578">
        <f>'#28'!F22</f>
        <v>512.44114300000001</v>
      </c>
      <c r="G89" s="578">
        <f>'#28'!G22</f>
        <v>3599.6276251446266</v>
      </c>
      <c r="H89" s="579">
        <f>'#28'!H22</f>
        <v>3106.6807382372408</v>
      </c>
      <c r="I89" s="578">
        <f>J89-H89</f>
        <v>1035.5602460790806</v>
      </c>
      <c r="J89" s="578">
        <f t="shared" ref="J89:O89" si="35">J90*J92</f>
        <v>4142.2409843163214</v>
      </c>
      <c r="K89" s="578">
        <f t="shared" si="35"/>
        <v>4715.782043683198</v>
      </c>
      <c r="L89" s="578">
        <f t="shared" si="35"/>
        <v>6189.5830337799389</v>
      </c>
      <c r="M89" s="578">
        <f t="shared" si="35"/>
        <v>7649.0250392653206</v>
      </c>
      <c r="N89" s="578">
        <f t="shared" si="35"/>
        <v>9335.7893567506562</v>
      </c>
      <c r="O89" s="579">
        <f t="shared" si="35"/>
        <v>11208.650056529181</v>
      </c>
      <c r="P89" s="564"/>
      <c r="Q89" s="559"/>
    </row>
    <row r="90" spans="2:17">
      <c r="B90" s="651" t="s">
        <v>103</v>
      </c>
      <c r="C90" s="674"/>
      <c r="D90" s="643"/>
      <c r="E90" s="575">
        <f>'#28'!E23</f>
        <v>0</v>
      </c>
      <c r="F90" s="575">
        <f>'#28'!F23</f>
        <v>7.24</v>
      </c>
      <c r="G90" s="575">
        <f>'#28'!G23</f>
        <v>47.2</v>
      </c>
      <c r="H90" s="614">
        <f>'#28'!H23</f>
        <v>51</v>
      </c>
      <c r="I90" s="575">
        <f>'#28'!I23</f>
        <v>51</v>
      </c>
      <c r="J90" s="575">
        <f>I90</f>
        <v>51</v>
      </c>
      <c r="K90" s="575">
        <f>'#28'!K23</f>
        <v>56.043956043956058</v>
      </c>
      <c r="L90" s="575">
        <f>'#28'!L23</f>
        <v>72.187544406025012</v>
      </c>
      <c r="M90" s="575">
        <f>'#28'!M23</f>
        <v>87.202979560188922</v>
      </c>
      <c r="N90" s="575">
        <f>'#28'!N23</f>
        <v>103.13274768791541</v>
      </c>
      <c r="O90" s="614">
        <f>'#28'!O23</f>
        <v>119.75077035185112</v>
      </c>
      <c r="P90" s="564"/>
    </row>
    <row r="91" spans="2:17">
      <c r="B91" s="957" t="s">
        <v>311</v>
      </c>
      <c r="C91" s="674" t="s">
        <v>220</v>
      </c>
      <c r="D91" s="626"/>
      <c r="E91" s="958">
        <f>'#28'!E24</f>
        <v>0</v>
      </c>
      <c r="F91" s="958">
        <f>'#28'!F24</f>
        <v>33.97790055248619</v>
      </c>
      <c r="G91" s="958">
        <f>'#28'!G24</f>
        <v>10.402542372881355</v>
      </c>
      <c r="H91" s="959">
        <f>'#28'!H24</f>
        <v>8.1568627450980387</v>
      </c>
      <c r="I91" s="958">
        <f>H91</f>
        <v>8.1568627450980387</v>
      </c>
      <c r="J91" s="958">
        <f>H91</f>
        <v>8.1568627450980387</v>
      </c>
      <c r="K91" s="958">
        <f>K65/K90</f>
        <v>8.2792156862745081</v>
      </c>
      <c r="L91" s="958">
        <f t="shared" ref="L91:O91" si="36">L65/L90</f>
        <v>8.4779168627450971</v>
      </c>
      <c r="M91" s="958">
        <f t="shared" si="36"/>
        <v>8.7152985349019598</v>
      </c>
      <c r="N91" s="958">
        <f t="shared" si="36"/>
        <v>8.959326893879215</v>
      </c>
      <c r="O91" s="959">
        <f t="shared" si="36"/>
        <v>9.2191473738017109</v>
      </c>
      <c r="P91" s="564"/>
      <c r="Q91" s="559" t="s">
        <v>25</v>
      </c>
    </row>
    <row r="92" spans="2:17">
      <c r="B92" s="651" t="s">
        <v>52</v>
      </c>
      <c r="C92" s="674"/>
      <c r="D92" s="643"/>
      <c r="E92" s="671">
        <f>'#28'!E26</f>
        <v>0</v>
      </c>
      <c r="F92" s="671">
        <f>'#28'!F26</f>
        <v>70.779163397790057</v>
      </c>
      <c r="G92" s="671">
        <f>'#28'!G26</f>
        <v>76.263297142894629</v>
      </c>
      <c r="H92" s="672">
        <f>'#28'!H26</f>
        <v>81.220411457182777</v>
      </c>
      <c r="I92" s="671">
        <f>'#28'!I26</f>
        <v>81.220411457182777</v>
      </c>
      <c r="J92" s="671">
        <f>'#28'!J26</f>
        <v>81.220411457182777</v>
      </c>
      <c r="K92" s="671">
        <f>'#28'!K26</f>
        <v>84.14434626964136</v>
      </c>
      <c r="L92" s="671">
        <f>'#28'!L26</f>
        <v>85.743088848764543</v>
      </c>
      <c r="M92" s="671">
        <f>'#28'!M26</f>
        <v>87.715179892286116</v>
      </c>
      <c r="N92" s="671">
        <f>'#28'!N26</f>
        <v>90.522065648839273</v>
      </c>
      <c r="O92" s="672">
        <f>'#28'!O26</f>
        <v>93.599815880899811</v>
      </c>
      <c r="P92" s="564"/>
    </row>
    <row r="93" spans="2:17">
      <c r="B93" s="598" t="s">
        <v>24</v>
      </c>
      <c r="C93" s="674" t="s">
        <v>150</v>
      </c>
      <c r="D93" s="626"/>
      <c r="E93" s="627"/>
      <c r="F93" s="627"/>
      <c r="G93" s="627"/>
      <c r="H93" s="628"/>
      <c r="I93" s="627"/>
      <c r="J93" s="627"/>
      <c r="K93" s="629">
        <f>K92/I92-1</f>
        <v>3.6000000000000032E-2</v>
      </c>
      <c r="L93" s="629">
        <f>L92/K92-1</f>
        <v>1.8999999999999906E-2</v>
      </c>
      <c r="M93" s="629">
        <f>M92/L92-1</f>
        <v>2.2999999999999909E-2</v>
      </c>
      <c r="N93" s="629">
        <f>N92/M92-1</f>
        <v>3.2000000000000028E-2</v>
      </c>
      <c r="O93" s="601">
        <f>O92/N92-1</f>
        <v>3.400000000000003E-2</v>
      </c>
      <c r="P93" s="564"/>
      <c r="Q93" s="559" t="s">
        <v>25</v>
      </c>
    </row>
    <row r="94" spans="2:17">
      <c r="B94" s="598"/>
      <c r="C94" s="674"/>
      <c r="D94" s="626"/>
      <c r="E94" s="627"/>
      <c r="F94" s="627"/>
      <c r="G94" s="627"/>
      <c r="H94" s="628"/>
      <c r="I94" s="627"/>
      <c r="J94" s="627"/>
      <c r="K94" s="629"/>
      <c r="L94" s="629"/>
      <c r="M94" s="629"/>
      <c r="N94" s="629"/>
      <c r="O94" s="601"/>
      <c r="P94" s="564"/>
    </row>
    <row r="95" spans="2:17" s="557" customFormat="1">
      <c r="B95" s="576" t="s">
        <v>151</v>
      </c>
      <c r="C95" s="630"/>
      <c r="D95" s="577"/>
      <c r="E95" s="578">
        <f>E63*E96</f>
        <v>0</v>
      </c>
      <c r="F95" s="578">
        <f>F63*F96</f>
        <v>7212.9798840000003</v>
      </c>
      <c r="G95" s="578">
        <f>G63*G96</f>
        <v>8326.2138689999992</v>
      </c>
      <c r="H95" s="579">
        <f>H63*H96</f>
        <v>7697.3071490000002</v>
      </c>
      <c r="I95" s="578">
        <f>I63*I96</f>
        <v>2565.7690496666669</v>
      </c>
      <c r="J95" s="578">
        <f>SUM(H95:I95)</f>
        <v>10263.076198666668</v>
      </c>
      <c r="K95" s="578">
        <f>K63*K96</f>
        <v>11401.06628551336</v>
      </c>
      <c r="L95" s="578">
        <f>L63*L96</f>
        <v>14747.550269507861</v>
      </c>
      <c r="M95" s="578">
        <f>M63*M96</f>
        <v>18020.114346872833</v>
      </c>
      <c r="N95" s="578">
        <f>N63*N96</f>
        <v>21584.707500517332</v>
      </c>
      <c r="O95" s="579">
        <f>O63*O96</f>
        <v>25414.483453817535</v>
      </c>
      <c r="P95" s="564"/>
      <c r="Q95" s="559"/>
    </row>
    <row r="96" spans="2:17">
      <c r="B96" s="598" t="s">
        <v>216</v>
      </c>
      <c r="C96" s="674" t="s">
        <v>312</v>
      </c>
      <c r="D96" s="626"/>
      <c r="E96" s="629">
        <f>'#28'!E29</f>
        <v>0</v>
      </c>
      <c r="F96" s="629">
        <f>'#28'!F29</f>
        <v>0.29611970502883717</v>
      </c>
      <c r="G96" s="629">
        <f>'#28'!G29</f>
        <v>0.201072708099198</v>
      </c>
      <c r="H96" s="601">
        <f>'#28'!H29</f>
        <v>0.20389940124254324</v>
      </c>
      <c r="I96" s="629">
        <f>'#28'!I29</f>
        <v>0.20389940124254324</v>
      </c>
      <c r="J96" s="629">
        <f>'#28'!J29</f>
        <v>0.20389940124254324</v>
      </c>
      <c r="K96" s="629">
        <f>'#28'!K29</f>
        <v>0.19889940124254324</v>
      </c>
      <c r="L96" s="629">
        <f>'#28'!L29</f>
        <v>0.19389940124254323</v>
      </c>
      <c r="M96" s="629">
        <f>'#28'!M29</f>
        <v>0.18889940124254323</v>
      </c>
      <c r="N96" s="629">
        <f>'#28'!N29</f>
        <v>0.18389940124254323</v>
      </c>
      <c r="O96" s="601">
        <f>'#28'!O29</f>
        <v>0.17889940124254322</v>
      </c>
      <c r="P96" s="564"/>
      <c r="Q96" s="559" t="s">
        <v>25</v>
      </c>
    </row>
    <row r="97" spans="2:17">
      <c r="B97" s="598" t="s">
        <v>313</v>
      </c>
      <c r="C97" s="780" t="s">
        <v>314</v>
      </c>
      <c r="D97" s="626"/>
      <c r="E97" s="627"/>
      <c r="F97" s="627"/>
      <c r="G97" s="627"/>
      <c r="H97" s="628"/>
      <c r="I97" s="627"/>
      <c r="J97" s="627"/>
      <c r="K97" s="629">
        <f>K96-I96</f>
        <v>-5.0000000000000044E-3</v>
      </c>
      <c r="L97" s="629">
        <f>L96-K96</f>
        <v>-5.0000000000000044E-3</v>
      </c>
      <c r="M97" s="629">
        <f>M96-L96</f>
        <v>-5.0000000000000044E-3</v>
      </c>
      <c r="N97" s="629">
        <f>N96-M96</f>
        <v>-5.0000000000000044E-3</v>
      </c>
      <c r="O97" s="601">
        <f>O96-N96</f>
        <v>-5.0000000000000044E-3</v>
      </c>
      <c r="P97" s="564"/>
      <c r="Q97" s="559" t="s">
        <v>25</v>
      </c>
    </row>
    <row r="98" spans="2:17">
      <c r="B98" s="598"/>
      <c r="C98" s="674"/>
      <c r="D98" s="626"/>
      <c r="E98" s="627"/>
      <c r="F98" s="627"/>
      <c r="G98" s="627"/>
      <c r="H98" s="628"/>
      <c r="I98" s="627"/>
      <c r="J98" s="627"/>
      <c r="K98" s="629"/>
      <c r="L98" s="629"/>
      <c r="M98" s="629"/>
      <c r="N98" s="629"/>
      <c r="O98" s="601"/>
      <c r="P98" s="564"/>
    </row>
    <row r="99" spans="2:17" s="557" customFormat="1">
      <c r="B99" s="576" t="s">
        <v>67</v>
      </c>
      <c r="C99" s="630"/>
      <c r="D99" s="577"/>
      <c r="E99" s="578">
        <f>'#28'!E31</f>
        <v>0</v>
      </c>
      <c r="F99" s="578">
        <f>'#28'!F31</f>
        <v>307.08179400000125</v>
      </c>
      <c r="G99" s="578">
        <f>'#28'!G31</f>
        <v>1176.2779325361601</v>
      </c>
      <c r="H99" s="579">
        <f>'#28'!H31</f>
        <v>3693.7253719999999</v>
      </c>
      <c r="I99" s="578">
        <f>'#28'!I31</f>
        <v>1231.2417906666667</v>
      </c>
      <c r="J99" s="578">
        <f>'#28'!J31</f>
        <v>4924.9671626666668</v>
      </c>
      <c r="K99" s="578">
        <f>'#28'!K31</f>
        <v>5003.7666372693338</v>
      </c>
      <c r="L99" s="578">
        <f>'#28'!L31</f>
        <v>5023.7817038184112</v>
      </c>
      <c r="M99" s="578">
        <f>'#28'!M31</f>
        <v>5104.1622110795061</v>
      </c>
      <c r="N99" s="578">
        <f>'#28'!N31</f>
        <v>5201.141293090016</v>
      </c>
      <c r="O99" s="579">
        <f>'#28'!O31</f>
        <v>5320.7675428310858</v>
      </c>
      <c r="P99" s="564"/>
      <c r="Q99" s="559"/>
    </row>
    <row r="100" spans="2:17">
      <c r="B100" s="598" t="s">
        <v>24</v>
      </c>
      <c r="C100" s="674" t="s">
        <v>315</v>
      </c>
      <c r="D100" s="626"/>
      <c r="E100" s="627"/>
      <c r="F100" s="627"/>
      <c r="G100" s="627"/>
      <c r="H100" s="628"/>
      <c r="I100" s="627"/>
      <c r="J100" s="627"/>
      <c r="K100" s="629">
        <f>K99/J99-1</f>
        <v>1.6000000000000014E-2</v>
      </c>
      <c r="L100" s="629">
        <f>L99/K99-1</f>
        <v>4.0000000000000036E-3</v>
      </c>
      <c r="M100" s="629">
        <f>M99/L99-1</f>
        <v>1.6000000000000014E-2</v>
      </c>
      <c r="N100" s="629">
        <f>N99/M99-1</f>
        <v>1.8999999999999906E-2</v>
      </c>
      <c r="O100" s="601">
        <f>O99/N99-1</f>
        <v>2.2999999999999909E-2</v>
      </c>
      <c r="P100" s="564"/>
      <c r="Q100" s="559" t="s">
        <v>25</v>
      </c>
    </row>
    <row r="101" spans="2:17">
      <c r="B101" s="651"/>
      <c r="C101" s="674"/>
      <c r="D101" s="643"/>
      <c r="E101" s="575"/>
      <c r="F101" s="575"/>
      <c r="G101" s="575"/>
      <c r="H101" s="614"/>
      <c r="I101" s="575"/>
      <c r="J101" s="575"/>
      <c r="K101" s="575"/>
      <c r="L101" s="575"/>
      <c r="M101" s="575"/>
      <c r="N101" s="575"/>
      <c r="O101" s="614"/>
      <c r="P101" s="564"/>
    </row>
    <row r="102" spans="2:17" s="557" customFormat="1">
      <c r="B102" s="660" t="s">
        <v>316</v>
      </c>
      <c r="C102" s="661"/>
      <c r="D102" s="662"/>
      <c r="E102" s="663">
        <f>SUM(E103,E114)</f>
        <v>0</v>
      </c>
      <c r="F102" s="663">
        <f t="shared" ref="F102:O102" si="37">SUM(F103,F114)</f>
        <v>2397.117257451428</v>
      </c>
      <c r="G102" s="663">
        <f t="shared" si="37"/>
        <v>2446.1237990181003</v>
      </c>
      <c r="H102" s="664">
        <f t="shared" si="37"/>
        <v>2807.8972574891695</v>
      </c>
      <c r="I102" s="663">
        <f t="shared" si="37"/>
        <v>935.96575249638977</v>
      </c>
      <c r="J102" s="663">
        <f t="shared" si="37"/>
        <v>3743.8630099855591</v>
      </c>
      <c r="K102" s="663">
        <f t="shared" si="37"/>
        <v>5437.865124858643</v>
      </c>
      <c r="L102" s="663">
        <f t="shared" si="37"/>
        <v>6497.1320843719222</v>
      </c>
      <c r="M102" s="663">
        <f t="shared" si="37"/>
        <v>7573.3789192163586</v>
      </c>
      <c r="N102" s="663">
        <f t="shared" si="37"/>
        <v>8815.7282668182233</v>
      </c>
      <c r="O102" s="664">
        <f t="shared" si="37"/>
        <v>10016.144991566007</v>
      </c>
      <c r="P102" s="564"/>
      <c r="Q102" s="559"/>
    </row>
    <row r="103" spans="2:17" s="557" customFormat="1">
      <c r="B103" s="832" t="s">
        <v>102</v>
      </c>
      <c r="C103" s="833"/>
      <c r="D103" s="834"/>
      <c r="E103" s="835">
        <f>E104+E109</f>
        <v>0</v>
      </c>
      <c r="F103" s="835">
        <f t="shared" ref="F103:O103" si="38">F104+F109</f>
        <v>0</v>
      </c>
      <c r="G103" s="835">
        <f t="shared" si="38"/>
        <v>697.89041200000008</v>
      </c>
      <c r="H103" s="836">
        <f t="shared" si="38"/>
        <v>907.44705599199983</v>
      </c>
      <c r="I103" s="835">
        <f t="shared" si="38"/>
        <v>302.48235199733335</v>
      </c>
      <c r="J103" s="835">
        <f t="shared" si="38"/>
        <v>1209.9294079893332</v>
      </c>
      <c r="K103" s="835">
        <f t="shared" si="38"/>
        <v>1951.0863066596521</v>
      </c>
      <c r="L103" s="835">
        <f t="shared" si="38"/>
        <v>2145.2147428733206</v>
      </c>
      <c r="M103" s="835">
        <f t="shared" si="38"/>
        <v>2355.942493245851</v>
      </c>
      <c r="N103" s="835">
        <f t="shared" si="38"/>
        <v>2597.3664410625624</v>
      </c>
      <c r="O103" s="836">
        <f t="shared" si="38"/>
        <v>2684.6902530348279</v>
      </c>
      <c r="P103" s="564"/>
      <c r="Q103" s="559"/>
    </row>
    <row r="104" spans="2:17" s="557" customFormat="1">
      <c r="B104" s="576" t="s">
        <v>46</v>
      </c>
      <c r="C104" s="630"/>
      <c r="D104" s="577"/>
      <c r="E104" s="578">
        <f>'#28'!E99</f>
        <v>0</v>
      </c>
      <c r="F104" s="578">
        <f>'#28'!F99</f>
        <v>0</v>
      </c>
      <c r="G104" s="578">
        <f>'#28'!G99</f>
        <v>660.20946400000003</v>
      </c>
      <c r="H104" s="579">
        <f>'#28'!H99</f>
        <v>843.74769499199988</v>
      </c>
      <c r="I104" s="578">
        <f>J104-H104</f>
        <v>281.24923166400004</v>
      </c>
      <c r="J104" s="578">
        <f t="shared" ref="J104:O104" si="39">J105*J106</f>
        <v>1124.9969266559999</v>
      </c>
      <c r="K104" s="578">
        <f t="shared" si="39"/>
        <v>1864.7949056249854</v>
      </c>
      <c r="L104" s="578">
        <f t="shared" si="39"/>
        <v>2058.578176234515</v>
      </c>
      <c r="M104" s="578">
        <f t="shared" si="39"/>
        <v>2267.9197415408248</v>
      </c>
      <c r="N104" s="578">
        <f t="shared" si="39"/>
        <v>2507.6712570751406</v>
      </c>
      <c r="O104" s="579">
        <f t="shared" si="39"/>
        <v>2592.9320798156955</v>
      </c>
      <c r="P104" s="564"/>
      <c r="Q104" s="559"/>
    </row>
    <row r="105" spans="2:17">
      <c r="B105" s="651" t="s">
        <v>75</v>
      </c>
      <c r="C105" s="969" t="s">
        <v>317</v>
      </c>
      <c r="D105" s="643"/>
      <c r="E105" s="575">
        <f>'#28'!E100</f>
        <v>0</v>
      </c>
      <c r="F105" s="575">
        <f>'#28'!F100</f>
        <v>0</v>
      </c>
      <c r="G105" s="786">
        <f>'#28'!G100</f>
        <v>5</v>
      </c>
      <c r="H105" s="787">
        <f>'#28'!H100</f>
        <v>8</v>
      </c>
      <c r="I105" s="786">
        <f>'#28'!I100</f>
        <v>8</v>
      </c>
      <c r="J105" s="786">
        <f>'#28'!J100</f>
        <v>8</v>
      </c>
      <c r="K105" s="786">
        <f>'#28'!K100</f>
        <v>12.8</v>
      </c>
      <c r="L105" s="786">
        <f>'#28'!L100</f>
        <v>13.866666666666667</v>
      </c>
      <c r="M105" s="786">
        <f>'#28'!M100</f>
        <v>14.933333333333334</v>
      </c>
      <c r="N105" s="786">
        <f>'#28'!N100</f>
        <v>16</v>
      </c>
      <c r="O105" s="787">
        <f>'#28'!O100</f>
        <v>16</v>
      </c>
      <c r="P105" s="564"/>
    </row>
    <row r="106" spans="2:17">
      <c r="B106" s="651" t="s">
        <v>76</v>
      </c>
      <c r="C106" s="674"/>
      <c r="D106" s="643"/>
      <c r="E106" s="671">
        <f>'#28'!E102</f>
        <v>0</v>
      </c>
      <c r="F106" s="671">
        <f>'#28'!F102</f>
        <v>0</v>
      </c>
      <c r="G106" s="671">
        <f>'#28'!G102</f>
        <v>132.0418928</v>
      </c>
      <c r="H106" s="672">
        <f>'#28'!H102</f>
        <v>140.62461583199999</v>
      </c>
      <c r="I106" s="671">
        <f>'#28'!I102</f>
        <v>140.62461583199999</v>
      </c>
      <c r="J106" s="671">
        <f>'#28'!J102</f>
        <v>140.62461583199999</v>
      </c>
      <c r="K106" s="671">
        <f>'#28'!K102</f>
        <v>145.68710200195198</v>
      </c>
      <c r="L106" s="671">
        <f>'#28'!L102</f>
        <v>148.45515693998905</v>
      </c>
      <c r="M106" s="671">
        <f>'#28'!M102</f>
        <v>151.8696255496088</v>
      </c>
      <c r="N106" s="671">
        <f>'#28'!N102</f>
        <v>156.72945356719629</v>
      </c>
      <c r="O106" s="672">
        <f>'#28'!O102</f>
        <v>162.05825498848097</v>
      </c>
      <c r="P106" s="564"/>
    </row>
    <row r="107" spans="2:17">
      <c r="B107" s="598" t="s">
        <v>24</v>
      </c>
      <c r="C107" s="674" t="s">
        <v>150</v>
      </c>
      <c r="D107" s="626"/>
      <c r="E107" s="627"/>
      <c r="F107" s="627"/>
      <c r="G107" s="627"/>
      <c r="H107" s="628"/>
      <c r="I107" s="627"/>
      <c r="J107" s="627"/>
      <c r="K107" s="629">
        <f>K106/I106-1</f>
        <v>3.6000000000000032E-2</v>
      </c>
      <c r="L107" s="629">
        <f>L106/K106-1</f>
        <v>1.8999999999999906E-2</v>
      </c>
      <c r="M107" s="629">
        <f>M106/L106-1</f>
        <v>2.2999999999999909E-2</v>
      </c>
      <c r="N107" s="629">
        <f>N106/M106-1</f>
        <v>3.2000000000000028E-2</v>
      </c>
      <c r="O107" s="601">
        <f>O106/N106-1</f>
        <v>3.400000000000003E-2</v>
      </c>
      <c r="P107" s="564"/>
      <c r="Q107" s="559" t="s">
        <v>25</v>
      </c>
    </row>
    <row r="108" spans="2:17">
      <c r="B108" s="598"/>
      <c r="C108" s="674"/>
      <c r="D108" s="626"/>
      <c r="E108" s="627"/>
      <c r="F108" s="627"/>
      <c r="G108" s="627"/>
      <c r="H108" s="628"/>
      <c r="I108" s="627"/>
      <c r="J108" s="627"/>
      <c r="K108" s="629"/>
      <c r="L108" s="629"/>
      <c r="M108" s="629"/>
      <c r="N108" s="629"/>
      <c r="O108" s="601"/>
      <c r="P108" s="564"/>
    </row>
    <row r="109" spans="2:17" s="557" customFormat="1">
      <c r="B109" s="576" t="s">
        <v>83</v>
      </c>
      <c r="C109" s="630"/>
      <c r="D109" s="577"/>
      <c r="E109" s="578">
        <f>E110</f>
        <v>0</v>
      </c>
      <c r="F109" s="578">
        <f t="shared" ref="F109:O109" si="40">F110</f>
        <v>0</v>
      </c>
      <c r="G109" s="578">
        <f t="shared" si="40"/>
        <v>37.6809480000001</v>
      </c>
      <c r="H109" s="579">
        <f t="shared" si="40"/>
        <v>63.699360999999996</v>
      </c>
      <c r="I109" s="578">
        <f t="shared" si="40"/>
        <v>21.233120333333332</v>
      </c>
      <c r="J109" s="578">
        <f t="shared" si="40"/>
        <v>84.932481333333328</v>
      </c>
      <c r="K109" s="578">
        <f t="shared" si="40"/>
        <v>86.291401034666663</v>
      </c>
      <c r="L109" s="578">
        <f t="shared" si="40"/>
        <v>86.636566638805334</v>
      </c>
      <c r="M109" s="578">
        <f t="shared" si="40"/>
        <v>88.022751705026224</v>
      </c>
      <c r="N109" s="578">
        <f t="shared" si="40"/>
        <v>89.695183987421714</v>
      </c>
      <c r="O109" s="579">
        <f t="shared" si="40"/>
        <v>91.758173219132402</v>
      </c>
      <c r="P109" s="564"/>
      <c r="Q109" s="559"/>
    </row>
    <row r="110" spans="2:17">
      <c r="B110" s="651" t="s">
        <v>83</v>
      </c>
      <c r="C110" s="674"/>
      <c r="D110" s="643"/>
      <c r="E110" s="575">
        <f>'#28'!E104</f>
        <v>0</v>
      </c>
      <c r="F110" s="575">
        <f>'#28'!F104</f>
        <v>0</v>
      </c>
      <c r="G110" s="575">
        <f>'#28'!G104</f>
        <v>37.6809480000001</v>
      </c>
      <c r="H110" s="614">
        <f>'#28'!H104</f>
        <v>63.699360999999996</v>
      </c>
      <c r="I110" s="575">
        <f>'#28'!I104</f>
        <v>21.233120333333332</v>
      </c>
      <c r="J110" s="575">
        <f>'#28'!J104</f>
        <v>84.932481333333328</v>
      </c>
      <c r="K110" s="575">
        <f>'#28'!K104</f>
        <v>86.291401034666663</v>
      </c>
      <c r="L110" s="575">
        <f>'#28'!L104</f>
        <v>86.636566638805334</v>
      </c>
      <c r="M110" s="575">
        <f>'#28'!M104</f>
        <v>88.022751705026224</v>
      </c>
      <c r="N110" s="575">
        <f>'#28'!N104</f>
        <v>89.695183987421714</v>
      </c>
      <c r="O110" s="614">
        <f>'#28'!O104</f>
        <v>91.758173219132402</v>
      </c>
      <c r="P110" s="564"/>
    </row>
    <row r="111" spans="2:17">
      <c r="B111" s="598" t="s">
        <v>24</v>
      </c>
      <c r="C111" s="674" t="s">
        <v>315</v>
      </c>
      <c r="D111" s="626"/>
      <c r="E111" s="627"/>
      <c r="F111" s="627"/>
      <c r="G111" s="627"/>
      <c r="H111" s="628"/>
      <c r="I111" s="627"/>
      <c r="J111" s="627"/>
      <c r="K111" s="629">
        <f>K110/SUM(H110:I110)-1</f>
        <v>1.6000000000000014E-2</v>
      </c>
      <c r="L111" s="629">
        <f>L110/K110-1</f>
        <v>4.0000000000000036E-3</v>
      </c>
      <c r="M111" s="629">
        <f>M110/L110-1</f>
        <v>1.6000000000000014E-2</v>
      </c>
      <c r="N111" s="629">
        <f>N110/M110-1</f>
        <v>1.8999999999999906E-2</v>
      </c>
      <c r="O111" s="601">
        <f>O110/N110-1</f>
        <v>2.2999999999999909E-2</v>
      </c>
      <c r="P111" s="564"/>
      <c r="Q111" s="559" t="s">
        <v>25</v>
      </c>
    </row>
    <row r="112" spans="2:17">
      <c r="B112" s="598"/>
      <c r="C112" s="674"/>
      <c r="D112" s="626"/>
      <c r="E112" s="627"/>
      <c r="F112" s="627"/>
      <c r="G112" s="627"/>
      <c r="H112" s="628"/>
      <c r="I112" s="627"/>
      <c r="J112" s="627"/>
      <c r="K112" s="629"/>
      <c r="L112" s="629"/>
      <c r="M112" s="629"/>
      <c r="N112" s="629"/>
      <c r="O112" s="601"/>
      <c r="P112" s="564"/>
    </row>
    <row r="113" spans="2:17">
      <c r="B113" s="598"/>
      <c r="C113" s="674"/>
      <c r="D113" s="626"/>
      <c r="E113" s="627"/>
      <c r="F113" s="627"/>
      <c r="G113" s="627"/>
      <c r="H113" s="628"/>
      <c r="I113" s="627"/>
      <c r="J113" s="627"/>
      <c r="K113" s="629"/>
      <c r="L113" s="629"/>
      <c r="M113" s="629"/>
      <c r="N113" s="629"/>
      <c r="O113" s="601"/>
      <c r="P113" s="564"/>
    </row>
    <row r="114" spans="2:17" s="557" customFormat="1">
      <c r="B114" s="832" t="s">
        <v>211</v>
      </c>
      <c r="C114" s="833"/>
      <c r="D114" s="834"/>
      <c r="E114" s="835">
        <f>SUM(E115,E120)</f>
        <v>0</v>
      </c>
      <c r="F114" s="835">
        <f t="shared" ref="F114:O114" si="41">SUM(F115,F120)</f>
        <v>2397.117257451428</v>
      </c>
      <c r="G114" s="835">
        <f t="shared" si="41"/>
        <v>1748.2333870181001</v>
      </c>
      <c r="H114" s="836">
        <f t="shared" si="41"/>
        <v>1900.4502014971699</v>
      </c>
      <c r="I114" s="835">
        <f t="shared" si="41"/>
        <v>633.48340049905642</v>
      </c>
      <c r="J114" s="835">
        <f t="shared" si="41"/>
        <v>2533.9336019962261</v>
      </c>
      <c r="K114" s="835">
        <f t="shared" si="41"/>
        <v>3486.7788181989904</v>
      </c>
      <c r="L114" s="835">
        <f t="shared" si="41"/>
        <v>4351.9173414986017</v>
      </c>
      <c r="M114" s="835">
        <f t="shared" si="41"/>
        <v>5217.436425970508</v>
      </c>
      <c r="N114" s="835">
        <f t="shared" si="41"/>
        <v>6218.3618257556609</v>
      </c>
      <c r="O114" s="836">
        <f t="shared" si="41"/>
        <v>7331.4547385311789</v>
      </c>
      <c r="P114" s="564"/>
      <c r="Q114" s="559"/>
    </row>
    <row r="115" spans="2:17" s="557" customFormat="1">
      <c r="B115" s="576" t="s">
        <v>46</v>
      </c>
      <c r="C115" s="630"/>
      <c r="D115" s="577"/>
      <c r="E115" s="578">
        <f>'#28'!E110</f>
        <v>0</v>
      </c>
      <c r="F115" s="578">
        <f>'#28'!F110</f>
        <v>1802.7882480062851</v>
      </c>
      <c r="G115" s="578">
        <f>'#28'!G110</f>
        <v>1583.3384870181001</v>
      </c>
      <c r="H115" s="579">
        <f>'#28'!H110</f>
        <v>1363.1406644971698</v>
      </c>
      <c r="I115" s="578">
        <f>J115-H115</f>
        <v>454.38022149905646</v>
      </c>
      <c r="J115" s="578">
        <f t="shared" ref="J115:O115" si="42">J116*J117</f>
        <v>1817.5208859962263</v>
      </c>
      <c r="K115" s="578">
        <f t="shared" si="42"/>
        <v>2758.9034987429905</v>
      </c>
      <c r="L115" s="578">
        <f t="shared" si="42"/>
        <v>3621.1305207647779</v>
      </c>
      <c r="M115" s="578">
        <f t="shared" si="42"/>
        <v>4474.9570161049432</v>
      </c>
      <c r="N115" s="578">
        <f t="shared" si="42"/>
        <v>5461.77530710265</v>
      </c>
      <c r="O115" s="579">
        <f t="shared" si="42"/>
        <v>6557.4667299491493</v>
      </c>
      <c r="P115" s="564"/>
      <c r="Q115" s="559"/>
    </row>
    <row r="116" spans="2:17">
      <c r="B116" s="651" t="s">
        <v>318</v>
      </c>
      <c r="C116" s="969" t="s">
        <v>319</v>
      </c>
      <c r="D116" s="643"/>
      <c r="E116" s="575">
        <f>'#28'!E111</f>
        <v>0</v>
      </c>
      <c r="F116" s="575">
        <f>'#28'!F111</f>
        <v>19.329166666666666</v>
      </c>
      <c r="G116" s="786">
        <f>'#28'!G111</f>
        <v>16.7</v>
      </c>
      <c r="H116" s="787">
        <f>'#28'!H111</f>
        <v>18</v>
      </c>
      <c r="I116" s="786">
        <f>'#28'!I111</f>
        <v>18</v>
      </c>
      <c r="J116" s="786">
        <f>'#28'!J111</f>
        <v>18</v>
      </c>
      <c r="K116" s="786">
        <f>'#28'!K111</f>
        <v>26.373626373626379</v>
      </c>
      <c r="L116" s="786">
        <f>'#28'!L111</f>
        <v>33.97060913224707</v>
      </c>
      <c r="M116" s="786">
        <f>'#28'!M111</f>
        <v>41.036696263618317</v>
      </c>
      <c r="N116" s="786">
        <f>'#28'!N111</f>
        <v>48.533057735489614</v>
      </c>
      <c r="O116" s="787">
        <f>'#28'!O111</f>
        <v>56.353303694988767</v>
      </c>
      <c r="P116" s="564"/>
    </row>
    <row r="117" spans="2:17">
      <c r="B117" s="651" t="s">
        <v>76</v>
      </c>
      <c r="C117" s="674"/>
      <c r="D117" s="643"/>
      <c r="E117" s="671">
        <f>'#28'!E114</f>
        <v>0</v>
      </c>
      <c r="F117" s="671">
        <f>'#28'!F114</f>
        <v>93.267768812569187</v>
      </c>
      <c r="G117" s="671">
        <f>'#28'!G114</f>
        <v>94.810687845395222</v>
      </c>
      <c r="H117" s="672">
        <f>'#28'!H114</f>
        <v>100.97338255534591</v>
      </c>
      <c r="I117" s="671">
        <f>'#28'!I114</f>
        <v>100.97338255534591</v>
      </c>
      <c r="J117" s="671">
        <f>'#28'!J114</f>
        <v>100.97338255534591</v>
      </c>
      <c r="K117" s="671">
        <f>'#28'!K114</f>
        <v>104.60842432733837</v>
      </c>
      <c r="L117" s="671">
        <f>'#28'!L114</f>
        <v>106.59598438955778</v>
      </c>
      <c r="M117" s="671">
        <f>'#28'!M114</f>
        <v>109.04769203051761</v>
      </c>
      <c r="N117" s="671">
        <f>'#28'!N114</f>
        <v>112.53721817549417</v>
      </c>
      <c r="O117" s="672">
        <f>'#28'!O114</f>
        <v>116.36348359346098</v>
      </c>
      <c r="P117" s="564"/>
    </row>
    <row r="118" spans="2:17">
      <c r="B118" s="598" t="s">
        <v>24</v>
      </c>
      <c r="C118" s="674" t="s">
        <v>150</v>
      </c>
      <c r="D118" s="626"/>
      <c r="E118" s="627"/>
      <c r="F118" s="627"/>
      <c r="G118" s="627"/>
      <c r="H118" s="628"/>
      <c r="I118" s="627"/>
      <c r="J118" s="627"/>
      <c r="K118" s="629">
        <f>K117/I117-1</f>
        <v>3.6000000000000032E-2</v>
      </c>
      <c r="L118" s="629">
        <f>L117/K117-1</f>
        <v>1.8999999999999906E-2</v>
      </c>
      <c r="M118" s="629">
        <f>M117/L117-1</f>
        <v>2.2999999999999909E-2</v>
      </c>
      <c r="N118" s="629">
        <f>N117/M117-1</f>
        <v>3.2000000000000028E-2</v>
      </c>
      <c r="O118" s="601">
        <f>O117/N117-1</f>
        <v>3.400000000000003E-2</v>
      </c>
      <c r="P118" s="564"/>
      <c r="Q118" s="559" t="s">
        <v>25</v>
      </c>
    </row>
    <row r="119" spans="2:17">
      <c r="B119" s="598"/>
      <c r="C119" s="674"/>
      <c r="D119" s="626"/>
      <c r="E119" s="627"/>
      <c r="F119" s="627"/>
      <c r="G119" s="627"/>
      <c r="H119" s="628"/>
      <c r="I119" s="627"/>
      <c r="J119" s="627"/>
      <c r="K119" s="629"/>
      <c r="L119" s="629"/>
      <c r="M119" s="629"/>
      <c r="N119" s="629"/>
      <c r="O119" s="601"/>
      <c r="P119" s="564"/>
    </row>
    <row r="120" spans="2:17" s="557" customFormat="1">
      <c r="B120" s="576" t="s">
        <v>83</v>
      </c>
      <c r="C120" s="630"/>
      <c r="D120" s="577"/>
      <c r="E120" s="578">
        <f>E121</f>
        <v>0</v>
      </c>
      <c r="F120" s="578">
        <f t="shared" ref="F120:O120" si="43">F121</f>
        <v>594.32900944514302</v>
      </c>
      <c r="G120" s="578">
        <f t="shared" si="43"/>
        <v>164.89489999999995</v>
      </c>
      <c r="H120" s="579">
        <f t="shared" si="43"/>
        <v>537.30953699999998</v>
      </c>
      <c r="I120" s="578">
        <f t="shared" si="43"/>
        <v>179.10317899999998</v>
      </c>
      <c r="J120" s="578">
        <f t="shared" si="43"/>
        <v>716.41271599999993</v>
      </c>
      <c r="K120" s="578">
        <f t="shared" si="43"/>
        <v>727.87531945599994</v>
      </c>
      <c r="L120" s="578">
        <f t="shared" si="43"/>
        <v>730.7868207338239</v>
      </c>
      <c r="M120" s="578">
        <f t="shared" si="43"/>
        <v>742.47940986556512</v>
      </c>
      <c r="N120" s="578">
        <f t="shared" si="43"/>
        <v>756.58651865301078</v>
      </c>
      <c r="O120" s="579">
        <f t="shared" si="43"/>
        <v>773.98800858202992</v>
      </c>
      <c r="P120" s="564"/>
      <c r="Q120" s="559"/>
    </row>
    <row r="121" spans="2:17">
      <c r="B121" s="651" t="s">
        <v>83</v>
      </c>
      <c r="C121" s="674"/>
      <c r="D121" s="643"/>
      <c r="E121" s="575">
        <f>'#28'!E116</f>
        <v>0</v>
      </c>
      <c r="F121" s="575">
        <f>'#28'!F116</f>
        <v>594.32900944514302</v>
      </c>
      <c r="G121" s="575">
        <f>'#28'!G116</f>
        <v>164.89489999999995</v>
      </c>
      <c r="H121" s="614">
        <f>'#28'!H116</f>
        <v>537.30953699999998</v>
      </c>
      <c r="I121" s="575">
        <f>'#28'!I116</f>
        <v>179.10317899999998</v>
      </c>
      <c r="J121" s="575">
        <f>'#28'!J116</f>
        <v>716.41271599999993</v>
      </c>
      <c r="K121" s="575">
        <f>'#28'!K116</f>
        <v>727.87531945599994</v>
      </c>
      <c r="L121" s="575">
        <f>'#28'!L116</f>
        <v>730.7868207338239</v>
      </c>
      <c r="M121" s="575">
        <f>'#28'!M116</f>
        <v>742.47940986556512</v>
      </c>
      <c r="N121" s="575">
        <f>'#28'!N116</f>
        <v>756.58651865301078</v>
      </c>
      <c r="O121" s="614">
        <f>'#28'!O116</f>
        <v>773.98800858202992</v>
      </c>
      <c r="P121" s="564"/>
    </row>
    <row r="122" spans="2:17">
      <c r="B122" s="598" t="s">
        <v>24</v>
      </c>
      <c r="C122" s="674" t="s">
        <v>315</v>
      </c>
      <c r="D122" s="626"/>
      <c r="E122" s="627"/>
      <c r="F122" s="627"/>
      <c r="G122" s="627"/>
      <c r="H122" s="628"/>
      <c r="I122" s="627"/>
      <c r="J122" s="627"/>
      <c r="K122" s="629">
        <f>K121/SUM(H121:I121)-1</f>
        <v>1.6000000000000014E-2</v>
      </c>
      <c r="L122" s="629">
        <f>L121/K121-1</f>
        <v>4.0000000000000036E-3</v>
      </c>
      <c r="M122" s="629">
        <f>M121/L121-1</f>
        <v>1.6000000000000014E-2</v>
      </c>
      <c r="N122" s="629">
        <f>N121/M121-1</f>
        <v>1.8999999999999906E-2</v>
      </c>
      <c r="O122" s="601">
        <f>O121/N121-1</f>
        <v>2.2999999999999909E-2</v>
      </c>
      <c r="P122" s="564"/>
      <c r="Q122" s="559" t="s">
        <v>25</v>
      </c>
    </row>
    <row r="123" spans="2:17">
      <c r="B123" s="651"/>
      <c r="C123" s="643"/>
      <c r="D123" s="643"/>
      <c r="E123" s="575"/>
      <c r="F123" s="575"/>
      <c r="G123" s="575"/>
      <c r="H123" s="614"/>
      <c r="I123" s="575"/>
      <c r="J123" s="575"/>
      <c r="K123" s="575"/>
      <c r="L123" s="575"/>
      <c r="M123" s="575"/>
      <c r="N123" s="575"/>
      <c r="O123" s="614"/>
      <c r="P123" s="564"/>
    </row>
    <row r="124" spans="2:17" ht="12.75" thickBot="1">
      <c r="B124" s="615"/>
      <c r="C124" s="708"/>
      <c r="D124" s="708"/>
      <c r="E124" s="617"/>
      <c r="F124" s="617"/>
      <c r="G124" s="617"/>
      <c r="H124" s="618"/>
      <c r="I124" s="617"/>
      <c r="J124" s="617"/>
      <c r="K124" s="617"/>
      <c r="L124" s="617"/>
      <c r="M124" s="617"/>
      <c r="N124" s="617"/>
      <c r="O124" s="618"/>
      <c r="P124" s="564"/>
    </row>
    <row r="125" spans="2:17">
      <c r="C125" s="643"/>
      <c r="D125" s="643"/>
      <c r="E125" s="575"/>
      <c r="F125" s="575"/>
      <c r="G125" s="575"/>
      <c r="H125" s="575"/>
      <c r="I125" s="575"/>
      <c r="J125" s="575"/>
      <c r="K125" s="575"/>
      <c r="L125" s="575"/>
      <c r="M125" s="575"/>
      <c r="N125" s="575"/>
      <c r="O125" s="575"/>
      <c r="P125" s="564"/>
    </row>
    <row r="126" spans="2:17">
      <c r="P126" s="575"/>
    </row>
    <row r="127" spans="2:17">
      <c r="B127" s="557" t="s">
        <v>320</v>
      </c>
      <c r="P127" s="575"/>
    </row>
    <row r="128" spans="2:17">
      <c r="P128" s="575"/>
    </row>
    <row r="129" spans="2:18">
      <c r="B129" s="560" t="s">
        <v>9</v>
      </c>
      <c r="C129" s="561"/>
      <c r="D129" s="561"/>
      <c r="E129" s="562">
        <v>12</v>
      </c>
      <c r="F129" s="562">
        <v>12</v>
      </c>
      <c r="G129" s="562">
        <v>12</v>
      </c>
      <c r="H129" s="563">
        <v>9</v>
      </c>
      <c r="I129" s="562">
        <v>3</v>
      </c>
      <c r="J129" s="562">
        <v>12</v>
      </c>
      <c r="K129" s="562">
        <v>12</v>
      </c>
      <c r="L129" s="562">
        <v>12</v>
      </c>
      <c r="M129" s="562">
        <v>12</v>
      </c>
      <c r="N129" s="562">
        <v>12</v>
      </c>
      <c r="O129" s="563">
        <v>12</v>
      </c>
      <c r="P129" s="564"/>
    </row>
    <row r="130" spans="2:18">
      <c r="B130" s="565"/>
      <c r="C130" s="566"/>
      <c r="D130" s="566"/>
      <c r="E130" s="567">
        <f>E$1</f>
        <v>2019</v>
      </c>
      <c r="F130" s="567">
        <f t="shared" ref="F130:O130" si="44">F$1</f>
        <v>2020</v>
      </c>
      <c r="G130" s="567">
        <f t="shared" si="44"/>
        <v>2021</v>
      </c>
      <c r="H130" s="568">
        <f t="shared" si="44"/>
        <v>2022</v>
      </c>
      <c r="I130" s="567">
        <f t="shared" si="44"/>
        <v>2022</v>
      </c>
      <c r="J130" s="567">
        <f t="shared" si="44"/>
        <v>2022</v>
      </c>
      <c r="K130" s="567">
        <f t="shared" si="44"/>
        <v>2023</v>
      </c>
      <c r="L130" s="567">
        <f t="shared" si="44"/>
        <v>2024</v>
      </c>
      <c r="M130" s="567">
        <f t="shared" si="44"/>
        <v>2025</v>
      </c>
      <c r="N130" s="567">
        <f t="shared" si="44"/>
        <v>2026</v>
      </c>
      <c r="O130" s="568">
        <f t="shared" si="44"/>
        <v>2027</v>
      </c>
      <c r="P130" s="564"/>
    </row>
    <row r="131" spans="2:18">
      <c r="B131" s="571"/>
      <c r="C131" s="619" t="s">
        <v>86</v>
      </c>
      <c r="D131" s="572"/>
      <c r="E131" s="573">
        <f t="shared" ref="E131:O131" si="45">E$2</f>
        <v>43830</v>
      </c>
      <c r="F131" s="573">
        <f t="shared" si="45"/>
        <v>44196</v>
      </c>
      <c r="G131" s="573">
        <f t="shared" si="45"/>
        <v>44561</v>
      </c>
      <c r="H131" s="574">
        <f t="shared" si="45"/>
        <v>44834</v>
      </c>
      <c r="I131" s="573">
        <f t="shared" si="45"/>
        <v>44926</v>
      </c>
      <c r="J131" s="573">
        <f t="shared" si="45"/>
        <v>44926</v>
      </c>
      <c r="K131" s="573">
        <f t="shared" si="45"/>
        <v>45291</v>
      </c>
      <c r="L131" s="573">
        <f t="shared" si="45"/>
        <v>45657</v>
      </c>
      <c r="M131" s="573">
        <f t="shared" si="45"/>
        <v>46022</v>
      </c>
      <c r="N131" s="573">
        <f t="shared" si="45"/>
        <v>46387</v>
      </c>
      <c r="O131" s="574">
        <f t="shared" si="45"/>
        <v>46752</v>
      </c>
      <c r="P131" s="564"/>
      <c r="Q131" s="569"/>
      <c r="R131" s="570"/>
    </row>
    <row r="132" spans="2:18" s="608" customFormat="1">
      <c r="B132" s="695" t="s">
        <v>321</v>
      </c>
      <c r="C132" s="654"/>
      <c r="D132" s="654"/>
      <c r="E132" s="696">
        <f>IFERROR(E134*E136,"")*E$129/12</f>
        <v>0</v>
      </c>
      <c r="F132" s="696">
        <f t="shared" ref="F132:O132" si="46">IFERROR(F134*F136,"")*F$129/12</f>
        <v>7238.9900330000009</v>
      </c>
      <c r="G132" s="696">
        <f t="shared" si="46"/>
        <v>10923.271363000002</v>
      </c>
      <c r="H132" s="697">
        <f t="shared" si="46"/>
        <v>10060.648226000001</v>
      </c>
      <c r="I132" s="696">
        <f t="shared" si="46"/>
        <v>3685.8841857574698</v>
      </c>
      <c r="J132" s="696">
        <f t="shared" si="46"/>
        <v>14743.536743029879</v>
      </c>
      <c r="K132" s="696">
        <f t="shared" si="46"/>
        <v>23876.444997285595</v>
      </c>
      <c r="L132" s="696">
        <f t="shared" si="46"/>
        <v>35447.770901115568</v>
      </c>
      <c r="M132" s="696">
        <f t="shared" si="46"/>
        <v>49538.342234318552</v>
      </c>
      <c r="N132" s="696">
        <f t="shared" si="46"/>
        <v>66723.984836871285</v>
      </c>
      <c r="O132" s="697">
        <f t="shared" si="46"/>
        <v>77402.741514936512</v>
      </c>
      <c r="P132" s="558"/>
      <c r="Q132" s="633"/>
      <c r="R132" s="634"/>
    </row>
    <row r="133" spans="2:18">
      <c r="B133" s="936" t="s">
        <v>24</v>
      </c>
      <c r="C133" s="937"/>
      <c r="D133" s="937"/>
      <c r="E133" s="938"/>
      <c r="F133" s="938"/>
      <c r="G133" s="938"/>
      <c r="H133" s="960"/>
      <c r="I133" s="938"/>
      <c r="J133" s="939">
        <f>J132/G132-1</f>
        <v>0.3497363796133568</v>
      </c>
      <c r="K133" s="939">
        <f>K132/SUM(H132:I132)-1</f>
        <v>0.73690675452552412</v>
      </c>
      <c r="L133" s="939">
        <f>L132/K132-1</f>
        <v>0.48463353339014525</v>
      </c>
      <c r="M133" s="939">
        <f>M132/L132-1</f>
        <v>0.39750232454700107</v>
      </c>
      <c r="N133" s="939">
        <f>N132/M132-1</f>
        <v>0.34691598118612621</v>
      </c>
      <c r="O133" s="942">
        <f>O132/N132-1</f>
        <v>0.16004374894834239</v>
      </c>
      <c r="P133" s="564"/>
      <c r="Q133" s="559" t="s">
        <v>25</v>
      </c>
    </row>
    <row r="134" spans="2:18">
      <c r="B134" s="582" t="s">
        <v>322</v>
      </c>
      <c r="C134" s="676"/>
      <c r="D134" s="676"/>
      <c r="E134" s="584">
        <f>'#22-1'!E34</f>
        <v>0</v>
      </c>
      <c r="F134" s="584">
        <f>'#22-1'!F34</f>
        <v>196305</v>
      </c>
      <c r="G134" s="584">
        <f>'#22-1'!G34</f>
        <v>261740</v>
      </c>
      <c r="H134" s="953">
        <f>'#22-1'!H34</f>
        <v>330395</v>
      </c>
      <c r="I134" s="954">
        <f>'#22-1'!I34</f>
        <v>353280</v>
      </c>
      <c r="J134" s="584">
        <f>'#22-1'!J34</f>
        <v>353280</v>
      </c>
      <c r="K134" s="584">
        <f>'#22-1'!K34</f>
        <v>459310.00000000006</v>
      </c>
      <c r="L134" s="584">
        <f>'#22-1'!L34</f>
        <v>569595.00000000012</v>
      </c>
      <c r="M134" s="584">
        <f>'#22-1'!M34</f>
        <v>683445.00000000012</v>
      </c>
      <c r="N134" s="584">
        <f>'#22-1'!N34</f>
        <v>806495</v>
      </c>
      <c r="O134" s="585">
        <f>'#22-1'!O34</f>
        <v>935569.48330809339</v>
      </c>
      <c r="P134" s="564"/>
    </row>
    <row r="135" spans="2:18">
      <c r="B135" s="598" t="s">
        <v>24</v>
      </c>
      <c r="C135" s="908" t="s">
        <v>323</v>
      </c>
      <c r="D135" s="626"/>
      <c r="E135" s="627"/>
      <c r="F135" s="627"/>
      <c r="G135" s="627"/>
      <c r="H135" s="628"/>
      <c r="I135" s="627"/>
      <c r="J135" s="629">
        <f>J134/G134-1</f>
        <v>0.3497363796133568</v>
      </c>
      <c r="K135" s="629">
        <f>K134/J134-1</f>
        <v>0.30013020833333348</v>
      </c>
      <c r="L135" s="629">
        <f>L134/K134-1</f>
        <v>0.24011016524787188</v>
      </c>
      <c r="M135" s="629">
        <f>M134/L134-1</f>
        <v>0.19987886129618415</v>
      </c>
      <c r="N135" s="629">
        <f>N134/M134-1</f>
        <v>0.18004374894834241</v>
      </c>
      <c r="O135" s="601">
        <f>O134/N134-1</f>
        <v>0.16004374894834239</v>
      </c>
      <c r="P135" s="564"/>
      <c r="Q135" s="559" t="s">
        <v>25</v>
      </c>
    </row>
    <row r="136" spans="2:18">
      <c r="B136" s="651" t="s">
        <v>324</v>
      </c>
      <c r="C136" s="706"/>
      <c r="D136" s="643"/>
      <c r="E136" s="707">
        <f>'#22-1'!E36</f>
        <v>0</v>
      </c>
      <c r="F136" s="707">
        <f>'#22-1'!F36</f>
        <v>3.6876238674511605E-2</v>
      </c>
      <c r="G136" s="707">
        <f>'#22-1'!G36</f>
        <v>4.1733290146710483E-2</v>
      </c>
      <c r="H136" s="961">
        <f>'#22-1'!H36</f>
        <v>4.0600486189762766E-2</v>
      </c>
      <c r="I136" s="962">
        <f>'#22-1'!I36</f>
        <v>4.1733290146710483E-2</v>
      </c>
      <c r="J136" s="707">
        <f>'#22-1'!J36</f>
        <v>4.1733290146710483E-2</v>
      </c>
      <c r="K136" s="707">
        <f>'#22-1'!K36</f>
        <v>5.1983290146710485E-2</v>
      </c>
      <c r="L136" s="707">
        <f>'#22-1'!L36</f>
        <v>6.2233290146710488E-2</v>
      </c>
      <c r="M136" s="707">
        <f>'#22-1'!M36</f>
        <v>7.2483290146710483E-2</v>
      </c>
      <c r="N136" s="707">
        <f>'#22-1'!N36</f>
        <v>8.2733290146710492E-2</v>
      </c>
      <c r="O136" s="963">
        <f>'#22-1'!O36</f>
        <v>8.2733290146710492E-2</v>
      </c>
      <c r="P136" s="564"/>
    </row>
    <row r="137" spans="2:18">
      <c r="B137" s="598" t="s">
        <v>325</v>
      </c>
      <c r="C137" s="898" t="s">
        <v>253</v>
      </c>
      <c r="D137" s="675"/>
      <c r="E137" s="815"/>
      <c r="F137" s="629">
        <f>F136-E136</f>
        <v>3.6876238674511605E-2</v>
      </c>
      <c r="G137" s="629">
        <f>G136-F136</f>
        <v>4.8570514721988783E-3</v>
      </c>
      <c r="H137" s="808">
        <f t="shared" ref="H137:O137" si="47">H136-G136</f>
        <v>-1.1328039569477172E-3</v>
      </c>
      <c r="I137" s="809">
        <f t="shared" si="47"/>
        <v>1.1328039569477172E-3</v>
      </c>
      <c r="J137" s="629">
        <f t="shared" si="47"/>
        <v>0</v>
      </c>
      <c r="K137" s="629">
        <f t="shared" si="47"/>
        <v>1.0250000000000002E-2</v>
      </c>
      <c r="L137" s="629">
        <f t="shared" si="47"/>
        <v>1.0250000000000002E-2</v>
      </c>
      <c r="M137" s="629">
        <f t="shared" si="47"/>
        <v>1.0249999999999995E-2</v>
      </c>
      <c r="N137" s="629">
        <f t="shared" si="47"/>
        <v>1.0250000000000009E-2</v>
      </c>
      <c r="O137" s="601">
        <f t="shared" si="47"/>
        <v>0</v>
      </c>
      <c r="P137" s="564"/>
      <c r="Q137" s="559" t="s">
        <v>326</v>
      </c>
    </row>
    <row r="138" spans="2:18" s="557" customFormat="1">
      <c r="B138" s="590" t="s">
        <v>327</v>
      </c>
      <c r="C138" s="654"/>
      <c r="D138" s="591"/>
      <c r="E138" s="592">
        <f t="shared" ref="E138:O138" si="48">SUM(E140,E156)</f>
        <v>0</v>
      </c>
      <c r="F138" s="592">
        <f t="shared" si="48"/>
        <v>7363.0617587255992</v>
      </c>
      <c r="G138" s="592">
        <f t="shared" si="48"/>
        <v>10603.991792261619</v>
      </c>
      <c r="H138" s="593">
        <f t="shared" si="48"/>
        <v>10658.563544308119</v>
      </c>
      <c r="I138" s="592">
        <f t="shared" si="48"/>
        <v>4538.0534777390567</v>
      </c>
      <c r="J138" s="592">
        <f t="shared" si="48"/>
        <v>15780.010670967891</v>
      </c>
      <c r="K138" s="592">
        <f t="shared" si="48"/>
        <v>24456.351892960909</v>
      </c>
      <c r="L138" s="592">
        <f t="shared" si="48"/>
        <v>35657.895054691478</v>
      </c>
      <c r="M138" s="592">
        <f t="shared" si="48"/>
        <v>49069.256153967726</v>
      </c>
      <c r="N138" s="592">
        <f t="shared" si="48"/>
        <v>65334.307170989428</v>
      </c>
      <c r="O138" s="593">
        <f t="shared" si="48"/>
        <v>75059.008426088607</v>
      </c>
      <c r="P138" s="564"/>
      <c r="Q138" s="559"/>
    </row>
    <row r="139" spans="2:18" s="557" customFormat="1">
      <c r="B139" s="655" t="s">
        <v>44</v>
      </c>
      <c r="C139" s="656"/>
      <c r="D139" s="657"/>
      <c r="E139" s="658" t="str">
        <f>IFERROR(E138/E132,"")</f>
        <v/>
      </c>
      <c r="F139" s="658">
        <f t="shared" ref="F139:O139" si="49">IFERROR(F138/F132,"")</f>
        <v>1.0171393696026654</v>
      </c>
      <c r="G139" s="658">
        <f t="shared" si="49"/>
        <v>0.97077070044969616</v>
      </c>
      <c r="H139" s="659">
        <f t="shared" si="49"/>
        <v>1.0594310927960795</v>
      </c>
      <c r="I139" s="658">
        <f t="shared" si="49"/>
        <v>1.2311980651140457</v>
      </c>
      <c r="J139" s="658">
        <f t="shared" si="49"/>
        <v>1.0703002234811816</v>
      </c>
      <c r="K139" s="658">
        <f t="shared" si="49"/>
        <v>1.0242878240768776</v>
      </c>
      <c r="L139" s="658">
        <f t="shared" si="49"/>
        <v>1.0059277113407799</v>
      </c>
      <c r="M139" s="658">
        <f t="shared" si="49"/>
        <v>0.99053084824413329</v>
      </c>
      <c r="N139" s="658">
        <f t="shared" si="49"/>
        <v>0.97917274171679969</v>
      </c>
      <c r="O139" s="659">
        <f t="shared" si="49"/>
        <v>0.96972028324868009</v>
      </c>
      <c r="P139" s="564"/>
      <c r="Q139" s="559"/>
    </row>
    <row r="140" spans="2:18" s="557" customFormat="1">
      <c r="B140" s="660" t="s">
        <v>328</v>
      </c>
      <c r="C140" s="661"/>
      <c r="D140" s="662"/>
      <c r="E140" s="663">
        <f t="shared" ref="E140:O140" si="50">SUM(E141,E144,E150,E153)</f>
        <v>0</v>
      </c>
      <c r="F140" s="663">
        <f t="shared" si="50"/>
        <v>5949.5391149999996</v>
      </c>
      <c r="G140" s="663">
        <f t="shared" si="50"/>
        <v>9125.8647930000006</v>
      </c>
      <c r="H140" s="664">
        <f t="shared" si="50"/>
        <v>8833.0176160241681</v>
      </c>
      <c r="I140" s="663">
        <f t="shared" si="50"/>
        <v>4226.2513138337072</v>
      </c>
      <c r="J140" s="663">
        <f t="shared" si="50"/>
        <v>13642.662578778591</v>
      </c>
      <c r="K140" s="663">
        <f t="shared" si="50"/>
        <v>19696.223935315633</v>
      </c>
      <c r="L140" s="663">
        <f t="shared" si="50"/>
        <v>28768.063232225373</v>
      </c>
      <c r="M140" s="663">
        <f t="shared" si="50"/>
        <v>39600.94231765197</v>
      </c>
      <c r="N140" s="663">
        <f t="shared" si="50"/>
        <v>52634.110056637524</v>
      </c>
      <c r="O140" s="664">
        <f t="shared" si="50"/>
        <v>60299.345462591176</v>
      </c>
      <c r="P140" s="564"/>
      <c r="Q140" s="559"/>
    </row>
    <row r="141" spans="2:18" s="557" customFormat="1">
      <c r="B141" s="576" t="s">
        <v>146</v>
      </c>
      <c r="C141" s="630"/>
      <c r="D141" s="577"/>
      <c r="E141" s="578">
        <f>E$132*E142</f>
        <v>0</v>
      </c>
      <c r="F141" s="578">
        <f t="shared" ref="F141:O141" si="51">F$132*F142</f>
        <v>3667.1479959999997</v>
      </c>
      <c r="G141" s="578">
        <f t="shared" si="51"/>
        <v>6064.9991410000002</v>
      </c>
      <c r="H141" s="579">
        <f>H$132*H142</f>
        <v>5886.9536420000004</v>
      </c>
      <c r="I141" s="578">
        <f t="shared" si="51"/>
        <v>2156.782430306906</v>
      </c>
      <c r="J141" s="578">
        <f t="shared" si="51"/>
        <v>8627.129721227624</v>
      </c>
      <c r="K141" s="578">
        <f t="shared" si="51"/>
        <v>13851.837290624047</v>
      </c>
      <c r="L141" s="578">
        <f t="shared" si="51"/>
        <v>20387.663286218976</v>
      </c>
      <c r="M141" s="578">
        <f t="shared" si="51"/>
        <v>28244.115123400981</v>
      </c>
      <c r="N141" s="578">
        <f t="shared" si="51"/>
        <v>37708.830109985181</v>
      </c>
      <c r="O141" s="579">
        <f t="shared" si="51"/>
        <v>43356.878941668656</v>
      </c>
      <c r="P141" s="564"/>
      <c r="Q141" s="559"/>
    </row>
    <row r="142" spans="2:18">
      <c r="B142" s="598" t="s">
        <v>147</v>
      </c>
      <c r="C142" s="780" t="s">
        <v>312</v>
      </c>
      <c r="D142" s="626"/>
      <c r="E142" s="629">
        <f>'#28'!E38</f>
        <v>0</v>
      </c>
      <c r="F142" s="629">
        <f>'#28'!F38</f>
        <v>0.50658282153764078</v>
      </c>
      <c r="G142" s="629">
        <f>'#28'!G38</f>
        <v>0.55523651655709572</v>
      </c>
      <c r="H142" s="601">
        <f>'#28'!H38</f>
        <v>0.58514655415405437</v>
      </c>
      <c r="I142" s="629">
        <f>'#28'!I38</f>
        <v>0.58514655415405437</v>
      </c>
      <c r="J142" s="629">
        <f>'#28'!J38</f>
        <v>0.58514655415405437</v>
      </c>
      <c r="K142" s="629">
        <f>'#28'!K38</f>
        <v>0.58014655415405436</v>
      </c>
      <c r="L142" s="629">
        <f>'#28'!L38</f>
        <v>0.57514655415405436</v>
      </c>
      <c r="M142" s="629">
        <f>'#28'!M38</f>
        <v>0.57014655415405435</v>
      </c>
      <c r="N142" s="629">
        <f>'#28'!N38</f>
        <v>0.56514655415405435</v>
      </c>
      <c r="O142" s="601">
        <f>'#28'!O38</f>
        <v>0.56014655415405434</v>
      </c>
      <c r="P142" s="564"/>
      <c r="Q142" s="559" t="s">
        <v>25</v>
      </c>
    </row>
    <row r="143" spans="2:18">
      <c r="B143" s="598"/>
      <c r="C143" s="780"/>
      <c r="D143" s="626"/>
      <c r="E143" s="629"/>
      <c r="F143" s="629"/>
      <c r="G143" s="629"/>
      <c r="H143" s="601"/>
      <c r="I143" s="629"/>
      <c r="J143" s="629"/>
      <c r="K143" s="629"/>
      <c r="L143" s="629"/>
      <c r="M143" s="629"/>
      <c r="N143" s="629"/>
      <c r="O143" s="601"/>
      <c r="P143" s="564"/>
    </row>
    <row r="144" spans="2:18" s="557" customFormat="1">
      <c r="B144" s="576" t="s">
        <v>46</v>
      </c>
      <c r="C144" s="630"/>
      <c r="D144" s="577"/>
      <c r="E144" s="578">
        <f>E145*E147</f>
        <v>0</v>
      </c>
      <c r="F144" s="578">
        <f>F145*F147</f>
        <v>773.52751099999989</v>
      </c>
      <c r="G144" s="578">
        <f>G145*G147</f>
        <v>1271.7829259999999</v>
      </c>
      <c r="H144" s="579">
        <f>H145*H147</f>
        <v>1570.5050066666665</v>
      </c>
      <c r="I144" s="578">
        <f>I145*I147</f>
        <v>1570.5050066666665</v>
      </c>
      <c r="J144" s="578">
        <f>SUM(H144:I144)</f>
        <v>3141.0100133333331</v>
      </c>
      <c r="K144" s="578">
        <f>K145*K147</f>
        <v>2853.2380185953348</v>
      </c>
      <c r="L144" s="578">
        <f>L145*L147</f>
        <v>4215.3291846993598</v>
      </c>
      <c r="M144" s="578">
        <f>M145*M147</f>
        <v>5862.2799397258541</v>
      </c>
      <c r="N144" s="578">
        <f>N145*N147</f>
        <v>7926.7222667195601</v>
      </c>
      <c r="O144" s="579">
        <f>O145*O147</f>
        <v>9240.0255899640633</v>
      </c>
      <c r="P144" s="564"/>
      <c r="Q144" s="559"/>
    </row>
    <row r="145" spans="2:17">
      <c r="B145" s="651" t="s">
        <v>103</v>
      </c>
      <c r="C145" s="674"/>
      <c r="D145" s="643"/>
      <c r="E145" s="575">
        <f>'#28'!E40</f>
        <v>0</v>
      </c>
      <c r="F145" s="575">
        <f>'#28'!F40</f>
        <v>7</v>
      </c>
      <c r="G145" s="575">
        <f>'#28'!G40</f>
        <v>12</v>
      </c>
      <c r="H145" s="614">
        <f>'#28'!H40</f>
        <v>12.341061823893336</v>
      </c>
      <c r="I145" s="575">
        <f>'#28'!I40</f>
        <v>12.341061823893336</v>
      </c>
      <c r="J145" s="575">
        <f>'#28'!J40</f>
        <v>12.341061823893336</v>
      </c>
      <c r="K145" s="575">
        <f>'#28'!K40</f>
        <v>21.641703839904185</v>
      </c>
      <c r="L145" s="575">
        <f>'#28'!L40</f>
        <v>31.37695238322268</v>
      </c>
      <c r="M145" s="575">
        <f>'#28'!M40</f>
        <v>42.65502324197886</v>
      </c>
      <c r="N145" s="575">
        <f>'#28'!N40</f>
        <v>55.887872064676039</v>
      </c>
      <c r="O145" s="614">
        <f>'#28'!O40</f>
        <v>63.005225102674565</v>
      </c>
      <c r="P145" s="564"/>
    </row>
    <row r="146" spans="2:17">
      <c r="B146" s="598" t="s">
        <v>252</v>
      </c>
      <c r="C146" s="674" t="s">
        <v>220</v>
      </c>
      <c r="D146" s="643"/>
      <c r="E146" s="575">
        <f>'#28'!E41</f>
        <v>0</v>
      </c>
      <c r="F146" s="575">
        <f>'#28'!F41</f>
        <v>1034.1414332857144</v>
      </c>
      <c r="G146" s="575">
        <f>'#28'!G41</f>
        <v>910.27261358333351</v>
      </c>
      <c r="H146" s="614">
        <f>'#28'!H41</f>
        <v>1086.9565217391305</v>
      </c>
      <c r="I146" s="575">
        <f>'#28'!I41</f>
        <v>1086.9565217391305</v>
      </c>
      <c r="J146" s="575">
        <f>'#28'!J41</f>
        <v>1086.9565217391305</v>
      </c>
      <c r="K146" s="575">
        <f>'#28'!K41</f>
        <v>1103.2608695652173</v>
      </c>
      <c r="L146" s="575">
        <f>'#28'!L41</f>
        <v>1129.7391304347825</v>
      </c>
      <c r="M146" s="575">
        <f>'#28'!M41</f>
        <v>1161.3718260869564</v>
      </c>
      <c r="N146" s="575">
        <f>'#28'!N41</f>
        <v>1193.8902372173911</v>
      </c>
      <c r="O146" s="614">
        <f>'#28'!O41</f>
        <v>1228.5130540966954</v>
      </c>
      <c r="P146" s="564"/>
      <c r="Q146" s="559" t="s">
        <v>25</v>
      </c>
    </row>
    <row r="147" spans="2:17">
      <c r="B147" s="651" t="s">
        <v>52</v>
      </c>
      <c r="C147" s="674"/>
      <c r="D147" s="643"/>
      <c r="E147" s="671">
        <f>'#28'!E43</f>
        <v>0</v>
      </c>
      <c r="F147" s="671">
        <f>'#28'!F43</f>
        <v>110.50393014285713</v>
      </c>
      <c r="G147" s="671">
        <f>'#28'!G43</f>
        <v>105.98191049999998</v>
      </c>
      <c r="H147" s="672">
        <f>'#28'!H43</f>
        <v>127.2584992343233</v>
      </c>
      <c r="I147" s="671">
        <f>'#28'!I43</f>
        <v>127.2584992343233</v>
      </c>
      <c r="J147" s="671">
        <f>'#28'!J43</f>
        <v>127.2584992343233</v>
      </c>
      <c r="K147" s="671">
        <f>'#28'!K43</f>
        <v>131.83980520675894</v>
      </c>
      <c r="L147" s="671">
        <f>'#28'!L43</f>
        <v>134.34476150568736</v>
      </c>
      <c r="M147" s="671">
        <f>'#28'!M43</f>
        <v>137.43469102031816</v>
      </c>
      <c r="N147" s="671">
        <f>'#28'!N43</f>
        <v>141.83260113296834</v>
      </c>
      <c r="O147" s="672">
        <f>'#28'!O43</f>
        <v>146.65490957148927</v>
      </c>
      <c r="P147" s="564"/>
    </row>
    <row r="148" spans="2:17">
      <c r="B148" s="598" t="s">
        <v>24</v>
      </c>
      <c r="C148" s="674" t="s">
        <v>150</v>
      </c>
      <c r="D148" s="626"/>
      <c r="E148" s="627"/>
      <c r="F148" s="627"/>
      <c r="G148" s="627"/>
      <c r="H148" s="628"/>
      <c r="I148" s="627"/>
      <c r="J148" s="627"/>
      <c r="K148" s="629">
        <f>K147/I147-1</f>
        <v>3.6000000000000032E-2</v>
      </c>
      <c r="L148" s="629">
        <f>L147/K147-1</f>
        <v>1.8999999999999906E-2</v>
      </c>
      <c r="M148" s="629">
        <f>M147/L147-1</f>
        <v>2.2999999999999909E-2</v>
      </c>
      <c r="N148" s="629">
        <f>N147/M147-1</f>
        <v>3.2000000000000028E-2</v>
      </c>
      <c r="O148" s="601">
        <f>O147/N147-1</f>
        <v>3.400000000000003E-2</v>
      </c>
      <c r="P148" s="564"/>
      <c r="Q148" s="559" t="s">
        <v>25</v>
      </c>
    </row>
    <row r="149" spans="2:17">
      <c r="B149" s="598"/>
      <c r="C149" s="674"/>
      <c r="D149" s="626"/>
      <c r="E149" s="627"/>
      <c r="F149" s="627"/>
      <c r="G149" s="627"/>
      <c r="H149" s="628"/>
      <c r="I149" s="627"/>
      <c r="J149" s="627"/>
      <c r="K149" s="629"/>
      <c r="L149" s="629"/>
      <c r="M149" s="629"/>
      <c r="N149" s="629"/>
      <c r="O149" s="601"/>
      <c r="P149" s="564"/>
    </row>
    <row r="150" spans="2:17" s="557" customFormat="1">
      <c r="B150" s="576" t="s">
        <v>151</v>
      </c>
      <c r="C150" s="630"/>
      <c r="D150" s="577"/>
      <c r="E150" s="578">
        <f>E132*E151</f>
        <v>0</v>
      </c>
      <c r="F150" s="578">
        <f>F132*F151</f>
        <v>1352.4009239999998</v>
      </c>
      <c r="G150" s="578">
        <f>G132*G151</f>
        <v>1603.2689399999999</v>
      </c>
      <c r="H150" s="579">
        <f>H132*H151</f>
        <v>1224.352999</v>
      </c>
      <c r="I150" s="578">
        <f>I132*I151</f>
        <v>448.56188740763457</v>
      </c>
      <c r="J150" s="578">
        <f>SUM(H150:I150)</f>
        <v>1672.9148864076346</v>
      </c>
      <c r="K150" s="578">
        <f>K132*K151</f>
        <v>2786.3149409612925</v>
      </c>
      <c r="L150" s="578">
        <f>L132*L151</f>
        <v>3959.4177414315391</v>
      </c>
      <c r="M150" s="578">
        <f>M132*M151</f>
        <v>5285.6037863316205</v>
      </c>
      <c r="N150" s="578">
        <f>N132*N151</f>
        <v>6785.6442858436012</v>
      </c>
      <c r="O150" s="579">
        <f>O132*O151</f>
        <v>7484.6305288052245</v>
      </c>
      <c r="P150" s="564"/>
      <c r="Q150" s="559"/>
    </row>
    <row r="151" spans="2:17">
      <c r="B151" s="598" t="s">
        <v>147</v>
      </c>
      <c r="C151" s="971" t="s">
        <v>329</v>
      </c>
      <c r="D151" s="626"/>
      <c r="E151" s="629">
        <f>'#28'!E46</f>
        <v>0</v>
      </c>
      <c r="F151" s="629">
        <f>'#28'!F46</f>
        <v>0.18682176903613368</v>
      </c>
      <c r="G151" s="629">
        <f>'#28'!G46</f>
        <v>0.14677552966693608</v>
      </c>
      <c r="H151" s="601">
        <f>'#28'!H46</f>
        <v>0.12169722780246624</v>
      </c>
      <c r="I151" s="629">
        <f>'#28'!I46</f>
        <v>0.12169722780246624</v>
      </c>
      <c r="J151" s="629">
        <f>'#28'!J46</f>
        <v>0.12169722780246624</v>
      </c>
      <c r="K151" s="629">
        <f>'#28'!K46</f>
        <v>0.11669722780246623</v>
      </c>
      <c r="L151" s="629">
        <f>'#28'!L46</f>
        <v>0.11169722780246623</v>
      </c>
      <c r="M151" s="629">
        <f>'#28'!M46</f>
        <v>0.10669722780246622</v>
      </c>
      <c r="N151" s="629">
        <f>'#28'!N46</f>
        <v>0.10169722780246622</v>
      </c>
      <c r="O151" s="601">
        <f>'#28'!O46</f>
        <v>9.6697227802466215E-2</v>
      </c>
      <c r="P151" s="564"/>
      <c r="Q151" s="559" t="s">
        <v>25</v>
      </c>
    </row>
    <row r="152" spans="2:17">
      <c r="B152" s="598"/>
      <c r="C152" s="674"/>
      <c r="D152" s="626"/>
      <c r="E152" s="627"/>
      <c r="F152" s="627"/>
      <c r="G152" s="627"/>
      <c r="H152" s="628"/>
      <c r="I152" s="627"/>
      <c r="J152" s="627"/>
      <c r="K152" s="629"/>
      <c r="L152" s="629"/>
      <c r="M152" s="629"/>
      <c r="N152" s="629"/>
      <c r="O152" s="601"/>
      <c r="P152" s="564"/>
    </row>
    <row r="153" spans="2:17" s="557" customFormat="1">
      <c r="B153" s="576" t="s">
        <v>67</v>
      </c>
      <c r="C153" s="630"/>
      <c r="D153" s="577"/>
      <c r="E153" s="578">
        <f>'#28'!E47</f>
        <v>0</v>
      </c>
      <c r="F153" s="578">
        <f>'#28'!F47</f>
        <v>156.46268400000002</v>
      </c>
      <c r="G153" s="578">
        <f>'#28'!G47</f>
        <v>185.81378600000002</v>
      </c>
      <c r="H153" s="579">
        <f>'#28'!H47</f>
        <v>151.20596835750001</v>
      </c>
      <c r="I153" s="578">
        <f>'#28'!I47</f>
        <v>50.401989452500004</v>
      </c>
      <c r="J153" s="578">
        <f>'#28'!J47</f>
        <v>201.60795781000002</v>
      </c>
      <c r="K153" s="578">
        <f>'#28'!K47</f>
        <v>204.83368513496001</v>
      </c>
      <c r="L153" s="578">
        <f>'#28'!L47</f>
        <v>205.65301987549984</v>
      </c>
      <c r="M153" s="578">
        <f>'#28'!M47</f>
        <v>208.94346819350784</v>
      </c>
      <c r="N153" s="578">
        <f>'#28'!N47</f>
        <v>212.91339408918446</v>
      </c>
      <c r="O153" s="579">
        <f>'#28'!O47</f>
        <v>217.81040215323569</v>
      </c>
      <c r="P153" s="564"/>
      <c r="Q153" s="559"/>
    </row>
    <row r="154" spans="2:17">
      <c r="B154" s="598" t="s">
        <v>24</v>
      </c>
      <c r="C154" s="674" t="s">
        <v>315</v>
      </c>
      <c r="D154" s="626"/>
      <c r="E154" s="627"/>
      <c r="F154" s="627"/>
      <c r="G154" s="627"/>
      <c r="H154" s="628"/>
      <c r="I154" s="627"/>
      <c r="J154" s="627"/>
      <c r="K154" s="629">
        <f>K153/J153-1</f>
        <v>1.6000000000000014E-2</v>
      </c>
      <c r="L154" s="629">
        <f>L153/K153-1</f>
        <v>4.0000000000000036E-3</v>
      </c>
      <c r="M154" s="629">
        <f>M153/L153-1</f>
        <v>1.6000000000000014E-2</v>
      </c>
      <c r="N154" s="629">
        <f>N153/M153-1</f>
        <v>1.8999999999999906E-2</v>
      </c>
      <c r="O154" s="601">
        <f>O153/N153-1</f>
        <v>2.2999999999999909E-2</v>
      </c>
      <c r="P154" s="564"/>
      <c r="Q154" s="559" t="s">
        <v>25</v>
      </c>
    </row>
    <row r="155" spans="2:17">
      <c r="B155" s="651"/>
      <c r="C155" s="674"/>
      <c r="D155" s="643"/>
      <c r="E155" s="575"/>
      <c r="F155" s="575"/>
      <c r="G155" s="575"/>
      <c r="H155" s="614"/>
      <c r="I155" s="575"/>
      <c r="J155" s="575"/>
      <c r="K155" s="575"/>
      <c r="L155" s="575"/>
      <c r="M155" s="575"/>
      <c r="N155" s="575"/>
      <c r="O155" s="614"/>
      <c r="P155" s="564"/>
    </row>
    <row r="156" spans="2:17" s="557" customFormat="1">
      <c r="B156" s="660" t="s">
        <v>330</v>
      </c>
      <c r="C156" s="661"/>
      <c r="D156" s="662"/>
      <c r="E156" s="663">
        <f t="shared" ref="E156:O156" si="52">SUM(E157,E163)</f>
        <v>0</v>
      </c>
      <c r="F156" s="663">
        <f t="shared" si="52"/>
        <v>1413.5226437255999</v>
      </c>
      <c r="G156" s="663">
        <f t="shared" si="52"/>
        <v>1478.126999261618</v>
      </c>
      <c r="H156" s="664">
        <f t="shared" si="52"/>
        <v>1825.5459282839513</v>
      </c>
      <c r="I156" s="663">
        <f t="shared" si="52"/>
        <v>311.80216390534969</v>
      </c>
      <c r="J156" s="663">
        <f t="shared" si="52"/>
        <v>2137.348092189301</v>
      </c>
      <c r="K156" s="663">
        <f t="shared" si="52"/>
        <v>4760.1279576452762</v>
      </c>
      <c r="L156" s="663">
        <f t="shared" si="52"/>
        <v>6889.831822466107</v>
      </c>
      <c r="M156" s="663">
        <f t="shared" si="52"/>
        <v>9468.3138363157595</v>
      </c>
      <c r="N156" s="663">
        <f t="shared" si="52"/>
        <v>12700.197114351906</v>
      </c>
      <c r="O156" s="664">
        <f t="shared" si="52"/>
        <v>14759.662963497427</v>
      </c>
      <c r="P156" s="564"/>
      <c r="Q156" s="559"/>
    </row>
    <row r="157" spans="2:17" s="557" customFormat="1">
      <c r="B157" s="576" t="s">
        <v>46</v>
      </c>
      <c r="C157" s="630"/>
      <c r="D157" s="577"/>
      <c r="E157" s="578">
        <f>'#28'!E121</f>
        <v>0</v>
      </c>
      <c r="F157" s="578">
        <f>'#28'!F121</f>
        <v>1103.3232763628</v>
      </c>
      <c r="G157" s="578">
        <f>'#28'!G121</f>
        <v>1204.6586623743974</v>
      </c>
      <c r="H157" s="579">
        <f>'#28'!H121</f>
        <v>1603.0110691419757</v>
      </c>
      <c r="I157" s="578">
        <f>J157-H157</f>
        <v>237.62387752469112</v>
      </c>
      <c r="J157" s="578">
        <f>J158*J160</f>
        <v>1840.6349466666668</v>
      </c>
      <c r="K157" s="578">
        <f>K158*K160</f>
        <v>4458.6674017942796</v>
      </c>
      <c r="L157" s="578">
        <f t="shared" ref="L157:O157" si="53">L158*L160</f>
        <v>6587.1654243917064</v>
      </c>
      <c r="M157" s="578">
        <f t="shared" si="53"/>
        <v>9160.8047758721696</v>
      </c>
      <c r="N157" s="578">
        <f t="shared" si="53"/>
        <v>12386.845381759887</v>
      </c>
      <c r="O157" s="579">
        <f t="shared" si="53"/>
        <v>14439.104141055792</v>
      </c>
      <c r="P157" s="564"/>
      <c r="Q157" s="559" t="s">
        <v>331</v>
      </c>
    </row>
    <row r="158" spans="2:17">
      <c r="B158" s="651" t="s">
        <v>103</v>
      </c>
      <c r="C158" s="674"/>
      <c r="D158" s="643"/>
      <c r="E158" s="575">
        <f>'#28'!E123</f>
        <v>0</v>
      </c>
      <c r="F158" s="575">
        <f>'#28'!F123</f>
        <v>0</v>
      </c>
      <c r="G158" s="575">
        <f>'#28'!G123</f>
        <v>2</v>
      </c>
      <c r="H158" s="614">
        <f>'#28'!H123</f>
        <v>2.0121296452000004</v>
      </c>
      <c r="I158" s="575">
        <f>'#28'!I123</f>
        <v>2.0121296452000004</v>
      </c>
      <c r="J158" s="575">
        <f>'#28'!J123</f>
        <v>2.0121296452000004</v>
      </c>
      <c r="K158" s="575">
        <f>'#28'!K123</f>
        <v>4.7047182260661282</v>
      </c>
      <c r="L158" s="575">
        <f>'#28'!L123</f>
        <v>6.8210766050484093</v>
      </c>
      <c r="M158" s="575">
        <f>'#28'!M123</f>
        <v>9.2728311395606209</v>
      </c>
      <c r="N158" s="575">
        <f>'#28'!N123</f>
        <v>12.149537405364356</v>
      </c>
      <c r="O158" s="614">
        <f>'#28'!O123</f>
        <v>13.69678806579882</v>
      </c>
      <c r="P158" s="564"/>
    </row>
    <row r="159" spans="2:17">
      <c r="B159" s="598" t="s">
        <v>252</v>
      </c>
      <c r="C159" s="674" t="s">
        <v>220</v>
      </c>
      <c r="D159" s="643"/>
      <c r="E159" s="575">
        <f>'#28'!E124</f>
        <v>0</v>
      </c>
      <c r="F159" s="575" t="e">
        <f>'#28'!F124</f>
        <v>#DIV/0!</v>
      </c>
      <c r="G159" s="575">
        <f>'#28'!G124</f>
        <v>5461.6356815000008</v>
      </c>
      <c r="H159" s="614">
        <f>'#28'!H124</f>
        <v>5000</v>
      </c>
      <c r="I159" s="575">
        <f>'#28'!I124</f>
        <v>5000</v>
      </c>
      <c r="J159" s="575">
        <f>'#28'!J124</f>
        <v>5000</v>
      </c>
      <c r="K159" s="575">
        <f>'#28'!K124</f>
        <v>5074.9999999999991</v>
      </c>
      <c r="L159" s="575">
        <f>'#28'!L124</f>
        <v>5196.7999999999993</v>
      </c>
      <c r="M159" s="575">
        <f>'#28'!M124</f>
        <v>5342.3103999999994</v>
      </c>
      <c r="N159" s="575">
        <f>'#28'!N124</f>
        <v>5491.8950911999991</v>
      </c>
      <c r="O159" s="614">
        <f>'#28'!O124</f>
        <v>5651.1600488447984</v>
      </c>
      <c r="P159" s="564"/>
      <c r="Q159" s="559" t="s">
        <v>25</v>
      </c>
    </row>
    <row r="160" spans="2:17">
      <c r="B160" s="651" t="s">
        <v>52</v>
      </c>
      <c r="C160" s="674"/>
      <c r="D160" s="643"/>
      <c r="E160" s="671">
        <f>'#28'!E126</f>
        <v>0</v>
      </c>
      <c r="F160" s="671">
        <f>'#28'!F126</f>
        <v>0</v>
      </c>
      <c r="G160" s="671">
        <f>'#28'!G126</f>
        <v>465.59516274358839</v>
      </c>
      <c r="H160" s="672">
        <f>'#28'!H126</f>
        <v>914.76955824271079</v>
      </c>
      <c r="I160" s="671">
        <f>'#28'!I126</f>
        <v>914.76955824271079</v>
      </c>
      <c r="J160" s="671">
        <f>'#28'!J126</f>
        <v>914.76955824271079</v>
      </c>
      <c r="K160" s="671">
        <f>'#28'!K126</f>
        <v>947.70126233944836</v>
      </c>
      <c r="L160" s="671">
        <f>'#28'!L126</f>
        <v>965.70758632389777</v>
      </c>
      <c r="M160" s="671">
        <f>'#28'!M126</f>
        <v>987.91886080934728</v>
      </c>
      <c r="N160" s="671">
        <f>'#28'!N126</f>
        <v>1019.5322643552464</v>
      </c>
      <c r="O160" s="672">
        <f>'#28'!O126</f>
        <v>1054.1963613433247</v>
      </c>
      <c r="P160" s="564"/>
    </row>
    <row r="161" spans="2:18">
      <c r="B161" s="598" t="s">
        <v>24</v>
      </c>
      <c r="C161" s="674" t="s">
        <v>150</v>
      </c>
      <c r="D161" s="626"/>
      <c r="E161" s="627"/>
      <c r="F161" s="627"/>
      <c r="G161" s="627"/>
      <c r="H161" s="628"/>
      <c r="I161" s="627"/>
      <c r="J161" s="627"/>
      <c r="K161" s="629">
        <f>K160/I160-1</f>
        <v>3.6000000000000032E-2</v>
      </c>
      <c r="L161" s="629">
        <f>L160/K160-1</f>
        <v>1.8999999999999906E-2</v>
      </c>
      <c r="M161" s="629">
        <f>M160/L160-1</f>
        <v>2.2999999999999909E-2</v>
      </c>
      <c r="N161" s="629">
        <f>N160/M160-1</f>
        <v>3.2000000000000028E-2</v>
      </c>
      <c r="O161" s="601">
        <f>O160/N160-1</f>
        <v>3.400000000000003E-2</v>
      </c>
      <c r="P161" s="564"/>
      <c r="Q161" s="559" t="s">
        <v>25</v>
      </c>
    </row>
    <row r="162" spans="2:18">
      <c r="B162" s="598"/>
      <c r="C162" s="674"/>
      <c r="D162" s="626"/>
      <c r="E162" s="627"/>
      <c r="F162" s="627"/>
      <c r="G162" s="627"/>
      <c r="H162" s="628"/>
      <c r="I162" s="627"/>
      <c r="J162" s="627"/>
      <c r="K162" s="629"/>
      <c r="L162" s="629"/>
      <c r="M162" s="629"/>
      <c r="N162" s="629"/>
      <c r="O162" s="601"/>
      <c r="P162" s="564"/>
    </row>
    <row r="163" spans="2:18" s="557" customFormat="1">
      <c r="B163" s="576" t="s">
        <v>83</v>
      </c>
      <c r="C163" s="630"/>
      <c r="D163" s="577"/>
      <c r="E163" s="578">
        <f>E164</f>
        <v>0</v>
      </c>
      <c r="F163" s="578">
        <f>F164</f>
        <v>310.19936736279993</v>
      </c>
      <c r="G163" s="578">
        <f>G164</f>
        <v>273.46833688722052</v>
      </c>
      <c r="H163" s="579">
        <f>H164</f>
        <v>222.53485914197569</v>
      </c>
      <c r="I163" s="578">
        <f>I164</f>
        <v>74.178286380658562</v>
      </c>
      <c r="J163" s="578">
        <f>SUM(H163:I163)</f>
        <v>296.71314552263425</v>
      </c>
      <c r="K163" s="578">
        <f>K164</f>
        <v>301.4605558509964</v>
      </c>
      <c r="L163" s="578">
        <f>L164</f>
        <v>302.66639807440038</v>
      </c>
      <c r="M163" s="578">
        <f>M164</f>
        <v>307.50906044359078</v>
      </c>
      <c r="N163" s="578">
        <f>N164</f>
        <v>313.351732592019</v>
      </c>
      <c r="O163" s="579">
        <f>O164</f>
        <v>320.55882244163541</v>
      </c>
      <c r="P163" s="564"/>
      <c r="Q163" s="559"/>
    </row>
    <row r="164" spans="2:18">
      <c r="B164" s="651" t="s">
        <v>83</v>
      </c>
      <c r="C164" s="674"/>
      <c r="D164" s="643"/>
      <c r="E164" s="575">
        <f>'#28'!E128</f>
        <v>0</v>
      </c>
      <c r="F164" s="575">
        <f>'#28'!F128</f>
        <v>310.19936736279993</v>
      </c>
      <c r="G164" s="575">
        <f>'#28'!G128</f>
        <v>273.46833688722052</v>
      </c>
      <c r="H164" s="614">
        <f>'#28'!H128</f>
        <v>222.53485914197569</v>
      </c>
      <c r="I164" s="575">
        <f>'#28'!I128</f>
        <v>74.178286380658562</v>
      </c>
      <c r="J164" s="575">
        <f>'#28'!J128</f>
        <v>296.71314552263425</v>
      </c>
      <c r="K164" s="575">
        <f>'#28'!K128</f>
        <v>301.4605558509964</v>
      </c>
      <c r="L164" s="575">
        <f>'#28'!L128</f>
        <v>302.66639807440038</v>
      </c>
      <c r="M164" s="575">
        <f>'#28'!M128</f>
        <v>307.50906044359078</v>
      </c>
      <c r="N164" s="575">
        <f>'#28'!N128</f>
        <v>313.351732592019</v>
      </c>
      <c r="O164" s="614">
        <f>'#28'!O128</f>
        <v>320.55882244163541</v>
      </c>
      <c r="P164" s="564"/>
    </row>
    <row r="165" spans="2:18">
      <c r="B165" s="598" t="s">
        <v>24</v>
      </c>
      <c r="C165" s="674" t="s">
        <v>315</v>
      </c>
      <c r="D165" s="626"/>
      <c r="E165" s="627"/>
      <c r="F165" s="627"/>
      <c r="G165" s="627"/>
      <c r="H165" s="628"/>
      <c r="I165" s="627"/>
      <c r="J165" s="627"/>
      <c r="K165" s="629">
        <f>K164/SUM(H164:I164)-1</f>
        <v>1.6000000000000014E-2</v>
      </c>
      <c r="L165" s="629">
        <f>L164/K164-1</f>
        <v>4.0000000000000036E-3</v>
      </c>
      <c r="M165" s="629">
        <f>M164/L164-1</f>
        <v>1.6000000000000014E-2</v>
      </c>
      <c r="N165" s="629">
        <f>N164/M164-1</f>
        <v>1.8999999999999906E-2</v>
      </c>
      <c r="O165" s="601">
        <f>O164/N164-1</f>
        <v>2.2999999999999909E-2</v>
      </c>
      <c r="P165" s="564"/>
      <c r="Q165" s="559" t="s">
        <v>25</v>
      </c>
    </row>
    <row r="166" spans="2:18">
      <c r="B166" s="651"/>
      <c r="C166" s="643"/>
      <c r="D166" s="643"/>
      <c r="E166" s="575"/>
      <c r="F166" s="575"/>
      <c r="G166" s="575"/>
      <c r="H166" s="614"/>
      <c r="I166" s="575"/>
      <c r="J166" s="575"/>
      <c r="K166" s="575"/>
      <c r="L166" s="575"/>
      <c r="M166" s="575"/>
      <c r="N166" s="575"/>
      <c r="O166" s="614"/>
      <c r="P166" s="564"/>
    </row>
    <row r="167" spans="2:18" ht="12.75" thickBot="1">
      <c r="B167" s="615"/>
      <c r="C167" s="708"/>
      <c r="D167" s="708"/>
      <c r="E167" s="617"/>
      <c r="F167" s="617"/>
      <c r="G167" s="617"/>
      <c r="H167" s="618"/>
      <c r="I167" s="617"/>
      <c r="J167" s="617"/>
      <c r="K167" s="617"/>
      <c r="L167" s="617"/>
      <c r="M167" s="617"/>
      <c r="N167" s="617"/>
      <c r="O167" s="618"/>
      <c r="P167" s="564"/>
    </row>
    <row r="169" spans="2:18">
      <c r="B169" s="557" t="s">
        <v>6434</v>
      </c>
    </row>
    <row r="171" spans="2:18">
      <c r="B171" s="560" t="s">
        <v>9</v>
      </c>
      <c r="C171" s="561"/>
      <c r="D171" s="561"/>
      <c r="E171" s="562">
        <v>12</v>
      </c>
      <c r="F171" s="562">
        <v>12</v>
      </c>
      <c r="G171" s="562">
        <v>12</v>
      </c>
      <c r="H171" s="563">
        <v>9</v>
      </c>
      <c r="I171" s="562">
        <v>3</v>
      </c>
      <c r="J171" s="562">
        <v>12</v>
      </c>
      <c r="K171" s="562">
        <v>12</v>
      </c>
      <c r="L171" s="562">
        <v>12</v>
      </c>
      <c r="M171" s="562">
        <v>12</v>
      </c>
      <c r="N171" s="562">
        <v>12</v>
      </c>
      <c r="O171" s="563">
        <v>12</v>
      </c>
      <c r="P171" s="564"/>
    </row>
    <row r="172" spans="2:18">
      <c r="B172" s="565"/>
      <c r="C172" s="566"/>
      <c r="D172" s="566"/>
      <c r="E172" s="567">
        <f>E$1</f>
        <v>2019</v>
      </c>
      <c r="F172" s="567">
        <f t="shared" ref="F172:O172" si="54">F$1</f>
        <v>2020</v>
      </c>
      <c r="G172" s="567">
        <f t="shared" si="54"/>
        <v>2021</v>
      </c>
      <c r="H172" s="568">
        <f t="shared" si="54"/>
        <v>2022</v>
      </c>
      <c r="I172" s="567">
        <f t="shared" si="54"/>
        <v>2022</v>
      </c>
      <c r="J172" s="567">
        <f t="shared" si="54"/>
        <v>2022</v>
      </c>
      <c r="K172" s="567">
        <f t="shared" si="54"/>
        <v>2023</v>
      </c>
      <c r="L172" s="567">
        <f t="shared" si="54"/>
        <v>2024</v>
      </c>
      <c r="M172" s="567">
        <f t="shared" si="54"/>
        <v>2025</v>
      </c>
      <c r="N172" s="567">
        <f t="shared" si="54"/>
        <v>2026</v>
      </c>
      <c r="O172" s="568">
        <f t="shared" si="54"/>
        <v>2027</v>
      </c>
      <c r="P172" s="564"/>
    </row>
    <row r="173" spans="2:18">
      <c r="B173" s="571"/>
      <c r="C173" s="619" t="s">
        <v>86</v>
      </c>
      <c r="D173" s="572"/>
      <c r="E173" s="573">
        <f t="shared" ref="E173:O173" si="55">E$2</f>
        <v>43830</v>
      </c>
      <c r="F173" s="573">
        <f t="shared" si="55"/>
        <v>44196</v>
      </c>
      <c r="G173" s="573">
        <f t="shared" si="55"/>
        <v>44561</v>
      </c>
      <c r="H173" s="574">
        <f t="shared" si="55"/>
        <v>44834</v>
      </c>
      <c r="I173" s="573">
        <f t="shared" si="55"/>
        <v>44926</v>
      </c>
      <c r="J173" s="573">
        <f t="shared" si="55"/>
        <v>44926</v>
      </c>
      <c r="K173" s="573">
        <f t="shared" si="55"/>
        <v>45291</v>
      </c>
      <c r="L173" s="573">
        <f t="shared" si="55"/>
        <v>45657</v>
      </c>
      <c r="M173" s="573">
        <f t="shared" si="55"/>
        <v>46022</v>
      </c>
      <c r="N173" s="573">
        <f t="shared" si="55"/>
        <v>46387</v>
      </c>
      <c r="O173" s="574">
        <f t="shared" si="55"/>
        <v>46752</v>
      </c>
      <c r="P173" s="564"/>
      <c r="Q173" s="569"/>
      <c r="R173" s="570"/>
    </row>
    <row r="174" spans="2:18" s="608" customFormat="1">
      <c r="B174" s="695" t="s">
        <v>332</v>
      </c>
      <c r="C174" s="654"/>
      <c r="D174" s="654"/>
      <c r="E174" s="696">
        <f>SUM(E176,E178,E180)</f>
        <v>69147.807591000004</v>
      </c>
      <c r="F174" s="696">
        <f t="shared" ref="F174:O174" si="56">SUM(F176,F178,F180)</f>
        <v>83218.734069467144</v>
      </c>
      <c r="G174" s="696">
        <f t="shared" si="56"/>
        <v>82063.814054297589</v>
      </c>
      <c r="H174" s="697">
        <f t="shared" si="56"/>
        <v>71813.738677325382</v>
      </c>
      <c r="I174" s="696">
        <f t="shared" si="56"/>
        <v>23937.912892441793</v>
      </c>
      <c r="J174" s="696">
        <f t="shared" si="56"/>
        <v>95751.651569767171</v>
      </c>
      <c r="K174" s="696">
        <f t="shared" si="56"/>
        <v>77426.668825045665</v>
      </c>
      <c r="L174" s="696">
        <f t="shared" si="56"/>
        <v>85332.488649407431</v>
      </c>
      <c r="M174" s="696">
        <f t="shared" si="56"/>
        <v>92487.19683573849</v>
      </c>
      <c r="N174" s="696">
        <f t="shared" si="56"/>
        <v>100310.29513778283</v>
      </c>
      <c r="O174" s="697">
        <f t="shared" si="56"/>
        <v>108879.9815688033</v>
      </c>
      <c r="P174" s="558"/>
      <c r="Q174" s="633"/>
      <c r="R174" s="634"/>
    </row>
    <row r="175" spans="2:18">
      <c r="B175" s="598" t="s">
        <v>24</v>
      </c>
      <c r="C175" s="626"/>
      <c r="D175" s="626"/>
      <c r="E175" s="627"/>
      <c r="F175" s="627"/>
      <c r="G175" s="627"/>
      <c r="H175" s="628"/>
      <c r="I175" s="627"/>
      <c r="J175" s="629">
        <f>J174/G174-1</f>
        <v>0.16679504448103044</v>
      </c>
      <c r="K175" s="629">
        <f>K174/SUM(H174:I174)-1</f>
        <v>-0.19138033072327154</v>
      </c>
      <c r="L175" s="629">
        <f>L174/K174-1</f>
        <v>0.10210719309422789</v>
      </c>
      <c r="M175" s="629">
        <f>M174/L174-1</f>
        <v>8.3845066510675803E-2</v>
      </c>
      <c r="N175" s="629">
        <f>N174/M174-1</f>
        <v>8.458574342931513E-2</v>
      </c>
      <c r="O175" s="601">
        <f>O174/N174-1</f>
        <v>8.5431773670383793E-2</v>
      </c>
      <c r="P175" s="564"/>
    </row>
    <row r="176" spans="2:18" s="608" customFormat="1">
      <c r="B176" s="586" t="s">
        <v>333</v>
      </c>
      <c r="C176" s="630"/>
      <c r="D176" s="630"/>
      <c r="E176" s="631">
        <f>'#22-1'!E42</f>
        <v>49365.457892000006</v>
      </c>
      <c r="F176" s="631">
        <f>'#22-1'!F42</f>
        <v>61609.892890000003</v>
      </c>
      <c r="G176" s="631">
        <f>'#22-1'!G42</f>
        <v>58344.823697999993</v>
      </c>
      <c r="H176" s="632">
        <f>'#22-1'!H42</f>
        <v>49572.482785</v>
      </c>
      <c r="I176" s="631">
        <f>'#22-1'!I42</f>
        <v>16524.160928333335</v>
      </c>
      <c r="J176" s="631">
        <f>'#22-1'!J42</f>
        <v>66096.643713333338</v>
      </c>
      <c r="K176" s="631">
        <f>'#22-1'!K42</f>
        <v>73374.735327010669</v>
      </c>
      <c r="L176" s="631">
        <f>'#22-1'!L42</f>
        <v>80698.505339937037</v>
      </c>
      <c r="M176" s="631">
        <f>'#22-1'!M42</f>
        <v>87154.385767131986</v>
      </c>
      <c r="N176" s="631">
        <f>'#22-1'!N42</f>
        <v>94127.954719149202</v>
      </c>
      <c r="O176" s="632">
        <f>'#22-1'!O42</f>
        <v>101659.50665160385</v>
      </c>
      <c r="P176" s="558"/>
      <c r="Q176" s="633"/>
      <c r="R176" s="634"/>
    </row>
    <row r="177" spans="2:18">
      <c r="B177" s="598" t="s">
        <v>24</v>
      </c>
      <c r="C177" s="780" t="s">
        <v>334</v>
      </c>
      <c r="D177" s="626"/>
      <c r="E177" s="627"/>
      <c r="F177" s="627"/>
      <c r="G177" s="627"/>
      <c r="H177" s="628"/>
      <c r="I177" s="627"/>
      <c r="J177" s="629">
        <f>J176/G176-1</f>
        <v>0.13286217223755314</v>
      </c>
      <c r="K177" s="629">
        <f>K176/SUM(H176:I176)-1</f>
        <v>0.11011287721723084</v>
      </c>
      <c r="L177" s="629">
        <f>L176/K176-1</f>
        <v>9.9813239261257625E-2</v>
      </c>
      <c r="M177" s="629">
        <f>M176/L176-1</f>
        <v>7.9999999999999849E-2</v>
      </c>
      <c r="N177" s="629">
        <f>N176/M176-1</f>
        <v>8.0013976240391527E-2</v>
      </c>
      <c r="O177" s="601">
        <f>O176/N176-1</f>
        <v>8.0013976240391527E-2</v>
      </c>
      <c r="P177" s="564"/>
      <c r="Q177" s="559" t="s">
        <v>335</v>
      </c>
    </row>
    <row r="178" spans="2:18" s="608" customFormat="1">
      <c r="B178" s="586" t="s">
        <v>6432</v>
      </c>
      <c r="C178" s="630"/>
      <c r="D178" s="630"/>
      <c r="E178" s="631">
        <f>'#22-1'!E44</f>
        <v>19331.070672999998</v>
      </c>
      <c r="F178" s="631">
        <f>'#22-1'!F44</f>
        <v>18405.437600467132</v>
      </c>
      <c r="G178" s="631">
        <f>'#22-1'!G44</f>
        <v>21008.850175297601</v>
      </c>
      <c r="H178" s="632">
        <f>'#22-1'!H44</f>
        <v>19633.572346325382</v>
      </c>
      <c r="I178" s="631">
        <f>'#22-1'!I44</f>
        <v>6544.5241154417936</v>
      </c>
      <c r="J178" s="631">
        <f>'#22-1'!J44</f>
        <v>26178.096461767174</v>
      </c>
      <c r="K178" s="631">
        <f>'#22-1'!K44</f>
        <v>0</v>
      </c>
      <c r="L178" s="631">
        <f>'#22-1'!L44</f>
        <v>0</v>
      </c>
      <c r="M178" s="631">
        <f>'#22-1'!M44</f>
        <v>0</v>
      </c>
      <c r="N178" s="631">
        <f>'#22-1'!N44</f>
        <v>0</v>
      </c>
      <c r="O178" s="632">
        <f>'#22-1'!O44</f>
        <v>0</v>
      </c>
      <c r="P178" s="558"/>
      <c r="Q178" s="633"/>
      <c r="R178" s="634"/>
    </row>
    <row r="179" spans="2:18">
      <c r="B179" s="598" t="s">
        <v>24</v>
      </c>
      <c r="C179" s="903" t="s">
        <v>6433</v>
      </c>
      <c r="D179" s="626"/>
      <c r="E179" s="627"/>
      <c r="F179" s="627"/>
      <c r="G179" s="627"/>
      <c r="H179" s="628"/>
      <c r="I179" s="627"/>
      <c r="J179" s="629">
        <f>J178/G178-1</f>
        <v>0.24605089014093795</v>
      </c>
      <c r="K179" s="629">
        <f>K178/SUM(H178:I178)-1</f>
        <v>-1</v>
      </c>
      <c r="L179" s="629" t="e">
        <f>L178/K178-1</f>
        <v>#DIV/0!</v>
      </c>
      <c r="M179" s="629" t="e">
        <f>M178/L178-1</f>
        <v>#DIV/0!</v>
      </c>
      <c r="N179" s="629" t="e">
        <f>N178/M178-1</f>
        <v>#DIV/0!</v>
      </c>
      <c r="O179" s="601" t="e">
        <f>O178/N178-1</f>
        <v>#DIV/0!</v>
      </c>
      <c r="P179" s="564"/>
      <c r="Q179" s="898" t="s">
        <v>6439</v>
      </c>
    </row>
    <row r="180" spans="2:18" s="608" customFormat="1">
      <c r="B180" s="586" t="s">
        <v>336</v>
      </c>
      <c r="C180" s="630"/>
      <c r="D180" s="630"/>
      <c r="E180" s="631">
        <f>'#22-1'!E46</f>
        <v>451.27902600000004</v>
      </c>
      <c r="F180" s="631">
        <f>'#22-1'!F46</f>
        <v>3203.4035789999998</v>
      </c>
      <c r="G180" s="631">
        <f>'#22-1'!G46</f>
        <v>2710.1401809999998</v>
      </c>
      <c r="H180" s="632">
        <f>'#22-1'!H46</f>
        <v>2607.6835460000002</v>
      </c>
      <c r="I180" s="631">
        <f>'#22-1'!I46</f>
        <v>869.22784866666677</v>
      </c>
      <c r="J180" s="631">
        <f>'#22-1'!J46</f>
        <v>3476.9113946666671</v>
      </c>
      <c r="K180" s="631">
        <f>'#22-1'!K46</f>
        <v>4051.9334980349968</v>
      </c>
      <c r="L180" s="631">
        <f>'#22-1'!L46</f>
        <v>4633.9833094703909</v>
      </c>
      <c r="M180" s="631">
        <f>'#22-1'!M46</f>
        <v>5332.8110686065093</v>
      </c>
      <c r="N180" s="631">
        <f>'#22-1'!N46</f>
        <v>6182.340418633632</v>
      </c>
      <c r="O180" s="632">
        <f>'#22-1'!O46</f>
        <v>7220.4749171994436</v>
      </c>
      <c r="P180" s="558"/>
      <c r="Q180" s="633"/>
      <c r="R180" s="634"/>
    </row>
    <row r="181" spans="2:18">
      <c r="B181" s="598" t="s">
        <v>337</v>
      </c>
      <c r="C181" s="971" t="s">
        <v>338</v>
      </c>
      <c r="D181" s="626"/>
      <c r="E181" s="964">
        <f>E180/CyberSecurity!E14</f>
        <v>1.8005009461974514E-3</v>
      </c>
      <c r="F181" s="964">
        <f>F180/CyberSecurity!F14</f>
        <v>1.1158115344993429E-2</v>
      </c>
      <c r="G181" s="964">
        <f>G180/CyberSecurity!G14</f>
        <v>8.0446754765364989E-3</v>
      </c>
      <c r="H181" s="965">
        <f>H180/CyberSecurity!H14</f>
        <v>9.6358353812340883E-3</v>
      </c>
      <c r="I181" s="964">
        <f>I180/CyberSecurity!I14</f>
        <v>9.5352174416687124E-3</v>
      </c>
      <c r="J181" s="964">
        <f>J180/CyberSecurity!J14</f>
        <v>9.6104823429449225E-3</v>
      </c>
      <c r="K181" s="964">
        <f>K180/CyberSecurity!K14</f>
        <v>9.6104823429449242E-3</v>
      </c>
      <c r="L181" s="964">
        <f>L180/CyberSecurity!L14</f>
        <v>9.6104823429449242E-3</v>
      </c>
      <c r="M181" s="964">
        <f>M180/CyberSecurity!M14</f>
        <v>9.6104823429449242E-3</v>
      </c>
      <c r="N181" s="964">
        <f>N180/CyberSecurity!N14</f>
        <v>9.6104823429449242E-3</v>
      </c>
      <c r="O181" s="965">
        <f>O180/CyberSecurity!O14</f>
        <v>9.6104823429449242E-3</v>
      </c>
      <c r="P181" s="564"/>
      <c r="Q181" s="559" t="s">
        <v>25</v>
      </c>
      <c r="R181" s="558" t="s">
        <v>339</v>
      </c>
    </row>
    <row r="182" spans="2:18">
      <c r="B182" s="598" t="s">
        <v>24</v>
      </c>
      <c r="C182" s="626"/>
      <c r="D182" s="626"/>
      <c r="E182" s="627"/>
      <c r="F182" s="627"/>
      <c r="G182" s="627"/>
      <c r="H182" s="628"/>
      <c r="I182" s="627"/>
      <c r="J182" s="629">
        <f>J180/G180-1</f>
        <v>0.28292677221727347</v>
      </c>
      <c r="K182" s="629">
        <f>K180/SUM(H180:I180)-1</f>
        <v>0.1653830190353347</v>
      </c>
      <c r="L182" s="629">
        <f>L180/K180-1</f>
        <v>0.14364742454871515</v>
      </c>
      <c r="M182" s="629">
        <f>M180/L180-1</f>
        <v>0.15080497974775531</v>
      </c>
      <c r="N182" s="629">
        <f>N180/M180-1</f>
        <v>0.15930235275503746</v>
      </c>
      <c r="O182" s="601">
        <f>O180/N180-1</f>
        <v>0.16791933608781306</v>
      </c>
      <c r="P182" s="564"/>
    </row>
    <row r="183" spans="2:18" s="557" customFormat="1">
      <c r="B183" s="590" t="s">
        <v>340</v>
      </c>
      <c r="C183" s="654"/>
      <c r="D183" s="591"/>
      <c r="E183" s="592">
        <f t="shared" ref="E183:O183" si="57">SUM(E185,E231)</f>
        <v>63407.791810556962</v>
      </c>
      <c r="F183" s="592">
        <f t="shared" si="57"/>
        <v>80224.861215581361</v>
      </c>
      <c r="G183" s="592">
        <f t="shared" si="57"/>
        <v>79672.563328133649</v>
      </c>
      <c r="H183" s="593">
        <f t="shared" si="57"/>
        <v>73487.949135577626</v>
      </c>
      <c r="I183" s="592">
        <f t="shared" si="57"/>
        <v>24514.506729969911</v>
      </c>
      <c r="J183" s="592">
        <f t="shared" si="57"/>
        <v>98002.455865547527</v>
      </c>
      <c r="K183" s="592">
        <f t="shared" si="57"/>
        <v>80017.328972063871</v>
      </c>
      <c r="L183" s="592">
        <f t="shared" si="57"/>
        <v>85573.592159564025</v>
      </c>
      <c r="M183" s="592">
        <f t="shared" si="57"/>
        <v>90456.948203022403</v>
      </c>
      <c r="N183" s="592">
        <f t="shared" si="57"/>
        <v>95830.702473274141</v>
      </c>
      <c r="O183" s="593">
        <f t="shared" si="57"/>
        <v>101626.0445196973</v>
      </c>
      <c r="P183" s="564"/>
      <c r="Q183" s="559"/>
    </row>
    <row r="184" spans="2:18" s="557" customFormat="1">
      <c r="B184" s="655" t="s">
        <v>44</v>
      </c>
      <c r="C184" s="656"/>
      <c r="D184" s="657"/>
      <c r="E184" s="658">
        <f t="shared" ref="E184:O184" si="58">IFERROR(E183/E174,"")</f>
        <v>0.91698918620248293</v>
      </c>
      <c r="F184" s="658">
        <f t="shared" si="58"/>
        <v>0.96402405194740604</v>
      </c>
      <c r="G184" s="658">
        <f t="shared" si="58"/>
        <v>0.97086108227212342</v>
      </c>
      <c r="H184" s="659">
        <f t="shared" si="58"/>
        <v>1.0233132334994399</v>
      </c>
      <c r="I184" s="658">
        <f t="shared" si="58"/>
        <v>1.0240870555473602</v>
      </c>
      <c r="J184" s="658">
        <f t="shared" si="58"/>
        <v>1.0235066890114199</v>
      </c>
      <c r="K184" s="658">
        <f t="shared" si="58"/>
        <v>1.0334595325658669</v>
      </c>
      <c r="L184" s="658">
        <f t="shared" si="58"/>
        <v>1.0028254597278556</v>
      </c>
      <c r="M184" s="658">
        <f t="shared" si="58"/>
        <v>0.97804832774506179</v>
      </c>
      <c r="N184" s="658">
        <f t="shared" si="58"/>
        <v>0.95534264296246296</v>
      </c>
      <c r="O184" s="659">
        <f t="shared" si="58"/>
        <v>0.9333767608646949</v>
      </c>
      <c r="P184" s="564"/>
      <c r="Q184" s="559"/>
    </row>
    <row r="185" spans="2:18" s="557" customFormat="1">
      <c r="B185" s="660" t="s">
        <v>341</v>
      </c>
      <c r="C185" s="661"/>
      <c r="D185" s="662"/>
      <c r="E185" s="663">
        <f>SUM(E186,E201,E216)</f>
        <v>53322.983417999996</v>
      </c>
      <c r="F185" s="663">
        <f t="shared" ref="F185:O185" si="59">SUM(F186,F201,F216)</f>
        <v>68552.483410025816</v>
      </c>
      <c r="G185" s="663">
        <f t="shared" si="59"/>
        <v>68194.629108274647</v>
      </c>
      <c r="H185" s="664">
        <f t="shared" si="59"/>
        <v>61798.642788419325</v>
      </c>
      <c r="I185" s="663">
        <f t="shared" si="59"/>
        <v>20575.594629473104</v>
      </c>
      <c r="J185" s="663">
        <f t="shared" si="59"/>
        <v>82374.237417892422</v>
      </c>
      <c r="K185" s="663">
        <f t="shared" si="59"/>
        <v>65068.0758326164</v>
      </c>
      <c r="L185" s="663">
        <f t="shared" si="59"/>
        <v>70341.170151906103</v>
      </c>
      <c r="M185" s="663">
        <f t="shared" si="59"/>
        <v>74874.349257268521</v>
      </c>
      <c r="N185" s="663">
        <f t="shared" si="59"/>
        <v>79750.964611545991</v>
      </c>
      <c r="O185" s="664">
        <f t="shared" si="59"/>
        <v>85001.044759249504</v>
      </c>
      <c r="P185" s="564"/>
      <c r="Q185" s="559"/>
    </row>
    <row r="186" spans="2:18" s="557" customFormat="1">
      <c r="B186" s="832" t="s">
        <v>342</v>
      </c>
      <c r="C186" s="833"/>
      <c r="D186" s="834"/>
      <c r="E186" s="835">
        <f>SUM(E187,E190,E195,E198)</f>
        <v>37438.224409999995</v>
      </c>
      <c r="F186" s="835">
        <f t="shared" ref="F186:O186" si="60">SUM(F187,F190,F195,F198)</f>
        <v>51116.00877800001</v>
      </c>
      <c r="G186" s="835">
        <f t="shared" si="60"/>
        <v>47275.776812203098</v>
      </c>
      <c r="H186" s="836">
        <f t="shared" si="60"/>
        <v>42763.864682398234</v>
      </c>
      <c r="I186" s="835">
        <f t="shared" si="60"/>
        <v>14254.621560799411</v>
      </c>
      <c r="J186" s="835">
        <f t="shared" si="60"/>
        <v>57018.486243197643</v>
      </c>
      <c r="K186" s="835">
        <f t="shared" si="60"/>
        <v>62344.646653272859</v>
      </c>
      <c r="L186" s="835">
        <f t="shared" si="60"/>
        <v>67494.970825128083</v>
      </c>
      <c r="M186" s="835">
        <f t="shared" si="60"/>
        <v>71868.635505644343</v>
      </c>
      <c r="N186" s="835">
        <f t="shared" si="60"/>
        <v>76556.468191393811</v>
      </c>
      <c r="O186" s="836">
        <f t="shared" si="60"/>
        <v>81546.954278661142</v>
      </c>
      <c r="P186" s="564"/>
      <c r="Q186" s="559"/>
    </row>
    <row r="187" spans="2:18" s="557" customFormat="1">
      <c r="B187" s="576" t="s">
        <v>146</v>
      </c>
      <c r="C187" s="630"/>
      <c r="D187" s="577"/>
      <c r="E187" s="578">
        <f t="shared" ref="E187:O187" si="61">E176*E188</f>
        <v>36660.422876999997</v>
      </c>
      <c r="F187" s="578">
        <f t="shared" si="61"/>
        <v>43155.86593</v>
      </c>
      <c r="G187" s="578">
        <f t="shared" si="61"/>
        <v>37156.698053999993</v>
      </c>
      <c r="H187" s="579">
        <f t="shared" si="61"/>
        <v>33505.462070000001</v>
      </c>
      <c r="I187" s="578">
        <f t="shared" si="61"/>
        <v>11168.487356666667</v>
      </c>
      <c r="J187" s="578">
        <f t="shared" si="61"/>
        <v>44673.949426666666</v>
      </c>
      <c r="K187" s="578">
        <f t="shared" si="61"/>
        <v>49226.252858058942</v>
      </c>
      <c r="L187" s="578">
        <f t="shared" si="61"/>
        <v>53736.192085815863</v>
      </c>
      <c r="M187" s="578">
        <f t="shared" si="61"/>
        <v>57599.315523845464</v>
      </c>
      <c r="N187" s="578">
        <f t="shared" si="61"/>
        <v>61737.426014037505</v>
      </c>
      <c r="O187" s="579">
        <f t="shared" si="61"/>
        <v>66168.985419009608</v>
      </c>
      <c r="P187" s="564"/>
      <c r="Q187" s="559"/>
    </row>
    <row r="188" spans="2:18">
      <c r="B188" s="598" t="s">
        <v>147</v>
      </c>
      <c r="C188" s="903" t="s">
        <v>312</v>
      </c>
      <c r="D188" s="626"/>
      <c r="E188" s="629">
        <f>'#28'!E54</f>
        <v>0.74263309695626378</v>
      </c>
      <c r="F188" s="629">
        <f>'#28'!F54</f>
        <v>0.70046974447840171</v>
      </c>
      <c r="G188" s="629">
        <f>'#28'!G54</f>
        <v>0.63684652208956272</v>
      </c>
      <c r="H188" s="601">
        <f>'#28'!H54</f>
        <v>0.67588831923783177</v>
      </c>
      <c r="I188" s="629">
        <f>'#28'!I54</f>
        <v>0.67588831923783177</v>
      </c>
      <c r="J188" s="629">
        <f>'#28'!J54</f>
        <v>0.67588831923783177</v>
      </c>
      <c r="K188" s="629">
        <f>'#28'!K54</f>
        <v>0.67088831923783177</v>
      </c>
      <c r="L188" s="629">
        <f>'#28'!L54</f>
        <v>0.66588831923783176</v>
      </c>
      <c r="M188" s="629">
        <f>'#28'!M54</f>
        <v>0.66088831923783176</v>
      </c>
      <c r="N188" s="629">
        <f>'#28'!N54</f>
        <v>0.65588831923783175</v>
      </c>
      <c r="O188" s="601">
        <f>'#28'!O54</f>
        <v>0.65088831923783175</v>
      </c>
      <c r="P188" s="564"/>
      <c r="Q188" s="559" t="s">
        <v>25</v>
      </c>
      <c r="R188" s="558" t="s">
        <v>200</v>
      </c>
    </row>
    <row r="189" spans="2:18">
      <c r="B189" s="598"/>
      <c r="C189" s="780"/>
      <c r="D189" s="626"/>
      <c r="E189" s="629"/>
      <c r="F189" s="629"/>
      <c r="G189" s="629"/>
      <c r="H189" s="601"/>
      <c r="I189" s="629"/>
      <c r="J189" s="629"/>
      <c r="K189" s="629"/>
      <c r="L189" s="629"/>
      <c r="M189" s="629"/>
      <c r="N189" s="629"/>
      <c r="O189" s="601"/>
      <c r="P189" s="564"/>
    </row>
    <row r="190" spans="2:18" s="557" customFormat="1">
      <c r="B190" s="576" t="s">
        <v>46</v>
      </c>
      <c r="C190" s="630"/>
      <c r="D190" s="577"/>
      <c r="E190" s="578">
        <f>E191*E192*E$171/12</f>
        <v>777.80153299999995</v>
      </c>
      <c r="F190" s="578">
        <f>F191*F192*F$171/12</f>
        <v>1643.7945070000003</v>
      </c>
      <c r="G190" s="578">
        <f>G191*G192*G$171/12</f>
        <v>2567.7258117392576</v>
      </c>
      <c r="H190" s="579">
        <f>H191*H192*H$171/12</f>
        <v>2848.5708223982383</v>
      </c>
      <c r="I190" s="578">
        <f>I191*I192*I$171/12</f>
        <v>949.5236074660794</v>
      </c>
      <c r="J190" s="578">
        <f>SUM(H190:I190)</f>
        <v>3798.0944298643176</v>
      </c>
      <c r="K190" s="578">
        <f>K191*K192*K$171/12</f>
        <v>4065.9866903174147</v>
      </c>
      <c r="L190" s="578">
        <f>L191*L192*L$171/12</f>
        <v>4276.893354770008</v>
      </c>
      <c r="M190" s="578">
        <f>M191*M192*M$171/12</f>
        <v>4511.9888363650216</v>
      </c>
      <c r="N190" s="578">
        <f>N191*N192*N$171/12</f>
        <v>4797.4746754659354</v>
      </c>
      <c r="O190" s="579">
        <f>O191*O192*O$171/12</f>
        <v>5106.4884854444772</v>
      </c>
      <c r="P190" s="564"/>
      <c r="Q190" s="559"/>
    </row>
    <row r="191" spans="2:18">
      <c r="B191" s="651" t="s">
        <v>103</v>
      </c>
      <c r="C191" s="898" t="s">
        <v>6436</v>
      </c>
      <c r="D191" s="643"/>
      <c r="E191" s="575">
        <f>'#28'!E56</f>
        <v>10</v>
      </c>
      <c r="F191" s="575">
        <f>'#28'!F56</f>
        <v>19.759999999999998</v>
      </c>
      <c r="G191" s="575">
        <f>'#28'!G56</f>
        <v>21.6</v>
      </c>
      <c r="H191" s="614">
        <f>'#28'!H56</f>
        <v>30</v>
      </c>
      <c r="I191" s="575">
        <f>'#28'!I56</f>
        <v>30</v>
      </c>
      <c r="J191" s="575">
        <f>'#28'!J56</f>
        <v>30</v>
      </c>
      <c r="K191" s="575">
        <f>'#28'!K56</f>
        <v>31</v>
      </c>
      <c r="L191" s="575">
        <f>'#28'!L56</f>
        <v>32</v>
      </c>
      <c r="M191" s="575">
        <f>'#28'!M56</f>
        <v>33</v>
      </c>
      <c r="N191" s="575">
        <f>'#28'!N56</f>
        <v>34</v>
      </c>
      <c r="O191" s="614">
        <f>'#28'!O56</f>
        <v>35</v>
      </c>
      <c r="P191" s="564"/>
      <c r="Q191" s="898" t="s">
        <v>6436</v>
      </c>
    </row>
    <row r="192" spans="2:18">
      <c r="B192" s="651" t="s">
        <v>52</v>
      </c>
      <c r="C192" s="674" t="s">
        <v>6435</v>
      </c>
      <c r="D192" s="643"/>
      <c r="E192" s="671">
        <f>'#28'!E58</f>
        <v>77.780153299999995</v>
      </c>
      <c r="F192" s="671">
        <f>'#28'!F58</f>
        <v>83.187981123481805</v>
      </c>
      <c r="G192" s="671">
        <f>'#28'!G58</f>
        <v>118.87619498792859</v>
      </c>
      <c r="H192" s="672">
        <f>'#28'!H58</f>
        <v>126.60314766214394</v>
      </c>
      <c r="I192" s="671">
        <f>'#28'!I58</f>
        <v>126.60314766214394</v>
      </c>
      <c r="J192" s="671">
        <f>'#28'!J58</f>
        <v>126.60314766214394</v>
      </c>
      <c r="K192" s="671">
        <f>'#28'!K58</f>
        <v>131.16086097798112</v>
      </c>
      <c r="L192" s="671">
        <f>'#28'!L58</f>
        <v>133.65291733656275</v>
      </c>
      <c r="M192" s="671">
        <f>'#28'!M58</f>
        <v>136.72693443530369</v>
      </c>
      <c r="N192" s="671">
        <f>'#28'!N58</f>
        <v>141.10219633723341</v>
      </c>
      <c r="O192" s="672">
        <f>'#28'!O58</f>
        <v>145.89967101269934</v>
      </c>
      <c r="P192" s="564"/>
    </row>
    <row r="193" spans="2:17">
      <c r="B193" s="598" t="s">
        <v>24</v>
      </c>
      <c r="C193" s="674"/>
      <c r="D193" s="626"/>
      <c r="E193" s="627"/>
      <c r="F193" s="627"/>
      <c r="G193" s="627"/>
      <c r="H193" s="628"/>
      <c r="I193" s="627"/>
      <c r="J193" s="627"/>
      <c r="K193" s="629">
        <f>K192/I192-1</f>
        <v>3.6000000000000032E-2</v>
      </c>
      <c r="L193" s="629">
        <f>L192/K192-1</f>
        <v>1.8999999999999906E-2</v>
      </c>
      <c r="M193" s="629">
        <f>M192/L192-1</f>
        <v>2.2999999999999909E-2</v>
      </c>
      <c r="N193" s="629">
        <f>N192/M192-1</f>
        <v>3.2000000000000028E-2</v>
      </c>
      <c r="O193" s="601">
        <f>O192/N192-1</f>
        <v>3.400000000000003E-2</v>
      </c>
      <c r="P193" s="564"/>
      <c r="Q193" s="559" t="s">
        <v>25</v>
      </c>
    </row>
    <row r="194" spans="2:17">
      <c r="B194" s="598"/>
      <c r="C194" s="674"/>
      <c r="D194" s="626"/>
      <c r="E194" s="627"/>
      <c r="F194" s="627"/>
      <c r="G194" s="627"/>
      <c r="H194" s="628"/>
      <c r="I194" s="627"/>
      <c r="J194" s="627"/>
      <c r="K194" s="629"/>
      <c r="L194" s="629"/>
      <c r="M194" s="629"/>
      <c r="N194" s="629"/>
      <c r="O194" s="601"/>
      <c r="P194" s="564"/>
    </row>
    <row r="195" spans="2:17" s="557" customFormat="1">
      <c r="B195" s="576" t="s">
        <v>151</v>
      </c>
      <c r="C195" s="630"/>
      <c r="D195" s="577"/>
      <c r="E195" s="578">
        <f t="shared" ref="E195:O195" si="62">E176*E196</f>
        <v>0</v>
      </c>
      <c r="F195" s="578">
        <f t="shared" si="62"/>
        <v>5655.2951699999994</v>
      </c>
      <c r="G195" s="578">
        <f t="shared" si="62"/>
        <v>7521.1235349999997</v>
      </c>
      <c r="H195" s="579">
        <f t="shared" si="62"/>
        <v>5866.0568439999997</v>
      </c>
      <c r="I195" s="578">
        <f t="shared" si="62"/>
        <v>1955.3522813333334</v>
      </c>
      <c r="J195" s="578">
        <f t="shared" si="62"/>
        <v>7821.4091253333336</v>
      </c>
      <c r="K195" s="578">
        <f t="shared" si="62"/>
        <v>8315.7733113818376</v>
      </c>
      <c r="L195" s="578">
        <f t="shared" si="62"/>
        <v>8742.3050558534887</v>
      </c>
      <c r="M195" s="578">
        <f t="shared" si="62"/>
        <v>9005.9175314861059</v>
      </c>
      <c r="N195" s="578">
        <f t="shared" si="62"/>
        <v>9255.8770292776153</v>
      </c>
      <c r="O195" s="579">
        <f t="shared" si="62"/>
        <v>9488.1790207241993</v>
      </c>
      <c r="P195" s="564"/>
      <c r="Q195" s="559"/>
    </row>
    <row r="196" spans="2:17">
      <c r="B196" s="598" t="s">
        <v>147</v>
      </c>
      <c r="C196" s="973" t="s">
        <v>329</v>
      </c>
      <c r="D196" s="626"/>
      <c r="E196" s="629">
        <f>'#28'!E61</f>
        <v>0</v>
      </c>
      <c r="F196" s="629">
        <f>'#28'!F61</f>
        <v>9.179199808214436E-2</v>
      </c>
      <c r="G196" s="629">
        <f>'#28'!G61</f>
        <v>0.12890815428512156</v>
      </c>
      <c r="H196" s="601">
        <f>'#28'!H61</f>
        <v>0.11833292412327981</v>
      </c>
      <c r="I196" s="629">
        <f>'#28'!I61</f>
        <v>0.11833292412327981</v>
      </c>
      <c r="J196" s="629">
        <f>'#28'!J61</f>
        <v>0.11833292412327981</v>
      </c>
      <c r="K196" s="629">
        <f>'#28'!K61</f>
        <v>0.1133329241232798</v>
      </c>
      <c r="L196" s="629">
        <f>'#28'!L61</f>
        <v>0.1083329241232798</v>
      </c>
      <c r="M196" s="629">
        <f>'#28'!M61</f>
        <v>0.1033329241232798</v>
      </c>
      <c r="N196" s="629">
        <f>'#28'!N61</f>
        <v>9.8332924123279791E-2</v>
      </c>
      <c r="O196" s="601">
        <f>'#28'!O61</f>
        <v>9.3332924123279787E-2</v>
      </c>
      <c r="P196" s="564"/>
      <c r="Q196" s="908" t="s">
        <v>6437</v>
      </c>
    </row>
    <row r="197" spans="2:17">
      <c r="B197" s="598"/>
      <c r="C197" s="674"/>
      <c r="D197" s="626"/>
      <c r="E197" s="627"/>
      <c r="F197" s="627"/>
      <c r="G197" s="627"/>
      <c r="H197" s="628"/>
      <c r="I197" s="627"/>
      <c r="J197" s="627"/>
      <c r="K197" s="629"/>
      <c r="L197" s="629"/>
      <c r="M197" s="629"/>
      <c r="N197" s="629"/>
      <c r="O197" s="601"/>
      <c r="P197" s="564"/>
    </row>
    <row r="198" spans="2:17" s="557" customFormat="1">
      <c r="B198" s="576" t="s">
        <v>67</v>
      </c>
      <c r="C198" s="630"/>
      <c r="D198" s="577"/>
      <c r="E198" s="578">
        <f>'#28'!E62</f>
        <v>0</v>
      </c>
      <c r="F198" s="578">
        <f>'#28'!F62</f>
        <v>661.05317100001105</v>
      </c>
      <c r="G198" s="578">
        <f>'#28'!G62</f>
        <v>30.22941146384861</v>
      </c>
      <c r="H198" s="579">
        <f>'#28'!H62</f>
        <v>543.774946</v>
      </c>
      <c r="I198" s="578">
        <f>'#28'!I62</f>
        <v>181.25831533333334</v>
      </c>
      <c r="J198" s="578">
        <f>'#28'!J62</f>
        <v>725.03326133333337</v>
      </c>
      <c r="K198" s="578">
        <f>'#28'!K62</f>
        <v>736.63379351466676</v>
      </c>
      <c r="L198" s="578">
        <f>'#28'!L62</f>
        <v>739.58032868872544</v>
      </c>
      <c r="M198" s="578">
        <f>'#28'!M62</f>
        <v>751.41361394774503</v>
      </c>
      <c r="N198" s="578">
        <f>'#28'!N62</f>
        <v>765.69047261275216</v>
      </c>
      <c r="O198" s="579">
        <f>'#28'!O62</f>
        <v>783.30135348284534</v>
      </c>
      <c r="P198" s="564"/>
      <c r="Q198" s="559"/>
    </row>
    <row r="199" spans="2:17">
      <c r="B199" s="598" t="s">
        <v>24</v>
      </c>
      <c r="C199" s="674" t="s">
        <v>315</v>
      </c>
      <c r="D199" s="626"/>
      <c r="E199" s="627"/>
      <c r="F199" s="627"/>
      <c r="G199" s="627"/>
      <c r="H199" s="628"/>
      <c r="I199" s="627"/>
      <c r="J199" s="627"/>
      <c r="K199" s="629">
        <f>K198/J198-1</f>
        <v>1.6000000000000014E-2</v>
      </c>
      <c r="L199" s="629">
        <f>L198/K198-1</f>
        <v>4.0000000000000036E-3</v>
      </c>
      <c r="M199" s="629">
        <f>M198/L198-1</f>
        <v>1.6000000000000014E-2</v>
      </c>
      <c r="N199" s="629">
        <f>N198/M198-1</f>
        <v>1.8999999999999906E-2</v>
      </c>
      <c r="O199" s="601">
        <f>O198/N198-1</f>
        <v>2.2999999999999909E-2</v>
      </c>
      <c r="P199" s="564"/>
      <c r="Q199" s="559" t="s">
        <v>25</v>
      </c>
    </row>
    <row r="200" spans="2:17">
      <c r="B200" s="651"/>
      <c r="C200" s="674"/>
      <c r="D200" s="643"/>
      <c r="E200" s="575"/>
      <c r="F200" s="575"/>
      <c r="G200" s="575"/>
      <c r="H200" s="614"/>
      <c r="I200" s="575"/>
      <c r="J200" s="575"/>
      <c r="K200" s="575"/>
      <c r="L200" s="575"/>
      <c r="M200" s="575"/>
      <c r="N200" s="575"/>
      <c r="O200" s="614"/>
      <c r="P200" s="564"/>
    </row>
    <row r="201" spans="2:17" s="557" customFormat="1">
      <c r="B201" s="832" t="s">
        <v>6438</v>
      </c>
      <c r="C201" s="833"/>
      <c r="D201" s="834"/>
      <c r="E201" s="835">
        <f t="shared" ref="E201:O201" si="63">SUM(E202,E205,E210,E213)</f>
        <v>15555.205752000002</v>
      </c>
      <c r="F201" s="835">
        <f t="shared" si="63"/>
        <v>15060.935018025819</v>
      </c>
      <c r="G201" s="835">
        <f t="shared" si="63"/>
        <v>18710.092674071555</v>
      </c>
      <c r="H201" s="836">
        <f t="shared" si="63"/>
        <v>17105.986802880001</v>
      </c>
      <c r="I201" s="835">
        <f t="shared" si="63"/>
        <v>5678.0426342933333</v>
      </c>
      <c r="J201" s="835">
        <f t="shared" si="63"/>
        <v>22784.029437173333</v>
      </c>
      <c r="K201" s="835">
        <f t="shared" si="63"/>
        <v>0</v>
      </c>
      <c r="L201" s="835">
        <f t="shared" si="63"/>
        <v>0</v>
      </c>
      <c r="M201" s="835">
        <f t="shared" si="63"/>
        <v>0</v>
      </c>
      <c r="N201" s="835">
        <f t="shared" si="63"/>
        <v>0</v>
      </c>
      <c r="O201" s="836">
        <f t="shared" si="63"/>
        <v>0</v>
      </c>
      <c r="P201" s="564"/>
      <c r="Q201" s="559"/>
    </row>
    <row r="202" spans="2:17" s="557" customFormat="1">
      <c r="B202" s="576" t="s">
        <v>146</v>
      </c>
      <c r="C202" s="630"/>
      <c r="D202" s="577"/>
      <c r="E202" s="578">
        <f>E178*E203</f>
        <v>10732.583239000001</v>
      </c>
      <c r="F202" s="578">
        <f t="shared" ref="F202:O202" si="64">F178*F203</f>
        <v>10554.9999069808</v>
      </c>
      <c r="G202" s="578">
        <f t="shared" si="64"/>
        <v>13903.0252924779</v>
      </c>
      <c r="H202" s="579">
        <f t="shared" si="64"/>
        <v>14198.638765363201</v>
      </c>
      <c r="I202" s="578">
        <f t="shared" si="64"/>
        <v>4732.8795884543997</v>
      </c>
      <c r="J202" s="578">
        <f t="shared" si="64"/>
        <v>18931.518353817599</v>
      </c>
      <c r="K202" s="578">
        <f t="shared" si="64"/>
        <v>0</v>
      </c>
      <c r="L202" s="578">
        <f t="shared" si="64"/>
        <v>0</v>
      </c>
      <c r="M202" s="578">
        <f t="shared" si="64"/>
        <v>0</v>
      </c>
      <c r="N202" s="578">
        <f t="shared" si="64"/>
        <v>0</v>
      </c>
      <c r="O202" s="579">
        <f t="shared" si="64"/>
        <v>0</v>
      </c>
      <c r="P202" s="564"/>
      <c r="Q202" s="559"/>
    </row>
    <row r="203" spans="2:17">
      <c r="B203" s="598" t="s">
        <v>147</v>
      </c>
      <c r="C203" s="903" t="s">
        <v>6433</v>
      </c>
      <c r="D203" s="626"/>
      <c r="E203" s="629">
        <f>'#28'!E69</f>
        <v>0.55519859300863061</v>
      </c>
      <c r="F203" s="629">
        <f>'#28'!F69</f>
        <v>0.57347182588654744</v>
      </c>
      <c r="G203" s="629">
        <f>'#28'!G69</f>
        <v>0.66176992917133581</v>
      </c>
      <c r="H203" s="601">
        <f>'#28'!H69</f>
        <v>0.72318162558025856</v>
      </c>
      <c r="I203" s="629">
        <f>'#28'!I69</f>
        <v>0.72318162558025856</v>
      </c>
      <c r="J203" s="629">
        <f>'#28'!J69</f>
        <v>0.72318162558025856</v>
      </c>
      <c r="K203" s="629">
        <f>'#28'!K69</f>
        <v>0.71818162558025855</v>
      </c>
      <c r="L203" s="629">
        <f>'#28'!L69</f>
        <v>0.71318162558025855</v>
      </c>
      <c r="M203" s="629">
        <f>'#28'!M69</f>
        <v>0.70818162558025854</v>
      </c>
      <c r="N203" s="629">
        <f>'#28'!N69</f>
        <v>0.70318162558025854</v>
      </c>
      <c r="O203" s="601">
        <f>'#28'!O69</f>
        <v>0.69818162558025854</v>
      </c>
      <c r="P203" s="564"/>
      <c r="Q203" s="559" t="s">
        <v>25</v>
      </c>
    </row>
    <row r="204" spans="2:17">
      <c r="B204" s="598"/>
      <c r="C204" s="780"/>
      <c r="D204" s="626"/>
      <c r="E204" s="629"/>
      <c r="F204" s="629"/>
      <c r="G204" s="629"/>
      <c r="H204" s="601"/>
      <c r="I204" s="629"/>
      <c r="J204" s="629"/>
      <c r="K204" s="629"/>
      <c r="L204" s="629"/>
      <c r="M204" s="629"/>
      <c r="N204" s="629"/>
      <c r="O204" s="601"/>
      <c r="P204" s="564"/>
    </row>
    <row r="205" spans="2:17" s="557" customFormat="1">
      <c r="B205" s="576" t="s">
        <v>46</v>
      </c>
      <c r="C205" s="630"/>
      <c r="D205" s="577"/>
      <c r="E205" s="578">
        <f>E206*E207</f>
        <v>2109.8357539999997</v>
      </c>
      <c r="F205" s="578">
        <f t="shared" ref="F205:O205" si="65">F206*F207</f>
        <v>1495.210680456993</v>
      </c>
      <c r="G205" s="578">
        <f t="shared" si="65"/>
        <v>1457.5908715109151</v>
      </c>
      <c r="H205" s="579">
        <f>H206*H207*H171/12</f>
        <v>1687.7431790000003</v>
      </c>
      <c r="I205" s="578">
        <f t="shared" ref="I205" si="66">I206*I207*I171/12</f>
        <v>562.58105966666676</v>
      </c>
      <c r="J205" s="578">
        <f t="shared" si="65"/>
        <v>2250.324238666667</v>
      </c>
      <c r="K205" s="578">
        <f t="shared" si="65"/>
        <v>0</v>
      </c>
      <c r="L205" s="578">
        <f t="shared" si="65"/>
        <v>0</v>
      </c>
      <c r="M205" s="578">
        <f t="shared" si="65"/>
        <v>0</v>
      </c>
      <c r="N205" s="578">
        <f t="shared" si="65"/>
        <v>0</v>
      </c>
      <c r="O205" s="579">
        <f t="shared" si="65"/>
        <v>0</v>
      </c>
      <c r="P205" s="564"/>
      <c r="Q205" s="559"/>
    </row>
    <row r="206" spans="2:17">
      <c r="B206" s="651" t="s">
        <v>103</v>
      </c>
      <c r="C206" s="903" t="s">
        <v>6433</v>
      </c>
      <c r="D206" s="643"/>
      <c r="E206" s="575">
        <f>'#28'!E71</f>
        <v>50</v>
      </c>
      <c r="F206" s="575">
        <f>'#28'!F71</f>
        <v>30</v>
      </c>
      <c r="G206" s="575">
        <f>'#28'!G71</f>
        <v>34</v>
      </c>
      <c r="H206" s="614">
        <f>'#28'!H71</f>
        <v>56.368569883068382</v>
      </c>
      <c r="I206" s="575">
        <f>'#28'!I71</f>
        <v>56.368569883068382</v>
      </c>
      <c r="J206" s="575">
        <f>'#28'!J71</f>
        <v>56.368569883068382</v>
      </c>
      <c r="K206" s="575">
        <f>'#28'!K71</f>
        <v>0</v>
      </c>
      <c r="L206" s="575">
        <f>'#28'!L71</f>
        <v>0</v>
      </c>
      <c r="M206" s="575">
        <f>'#28'!M71</f>
        <v>0</v>
      </c>
      <c r="N206" s="575">
        <f>'#28'!N71</f>
        <v>0</v>
      </c>
      <c r="O206" s="614">
        <f>'#28'!O71</f>
        <v>0</v>
      </c>
      <c r="P206" s="564"/>
    </row>
    <row r="207" spans="2:17">
      <c r="B207" s="651" t="s">
        <v>52</v>
      </c>
      <c r="C207" s="674"/>
      <c r="D207" s="643"/>
      <c r="E207" s="671">
        <f>'#28'!E72</f>
        <v>42.196715079999997</v>
      </c>
      <c r="F207" s="671">
        <f>'#28'!F72</f>
        <v>49.840356015233098</v>
      </c>
      <c r="G207" s="671">
        <f>'#28'!G72</f>
        <v>42.87031975032103</v>
      </c>
      <c r="H207" s="672">
        <f>'#28'!H72</f>
        <v>39.921613114094711</v>
      </c>
      <c r="I207" s="671">
        <f>'#28'!I72</f>
        <v>39.921613114094711</v>
      </c>
      <c r="J207" s="671">
        <f>'#28'!J72</f>
        <v>39.921613114094711</v>
      </c>
      <c r="K207" s="671">
        <f>'#28'!K72</f>
        <v>41.358791186202119</v>
      </c>
      <c r="L207" s="671">
        <f>'#28'!L72</f>
        <v>42.144608218739954</v>
      </c>
      <c r="M207" s="671">
        <f>'#28'!M72</f>
        <v>43.113934207770967</v>
      </c>
      <c r="N207" s="671">
        <f>'#28'!N72</f>
        <v>44.493580102419642</v>
      </c>
      <c r="O207" s="672">
        <f>'#28'!O72</f>
        <v>46.006361825901912</v>
      </c>
      <c r="P207" s="564"/>
    </row>
    <row r="208" spans="2:17">
      <c r="B208" s="598" t="s">
        <v>24</v>
      </c>
      <c r="C208" s="674"/>
      <c r="D208" s="626"/>
      <c r="E208" s="627"/>
      <c r="F208" s="627"/>
      <c r="G208" s="627"/>
      <c r="H208" s="628"/>
      <c r="I208" s="627"/>
      <c r="J208" s="627"/>
      <c r="K208" s="629">
        <f>K207/I207-1</f>
        <v>3.6000000000000032E-2</v>
      </c>
      <c r="L208" s="629">
        <f>L207/K207-1</f>
        <v>1.8999999999999906E-2</v>
      </c>
      <c r="M208" s="629">
        <f>M207/L207-1</f>
        <v>2.2999999999999909E-2</v>
      </c>
      <c r="N208" s="629">
        <f>N207/M207-1</f>
        <v>3.2000000000000028E-2</v>
      </c>
      <c r="O208" s="601">
        <f>O207/N207-1</f>
        <v>3.400000000000003E-2</v>
      </c>
      <c r="P208" s="564"/>
      <c r="Q208" s="559" t="s">
        <v>25</v>
      </c>
    </row>
    <row r="209" spans="2:17">
      <c r="B209" s="598"/>
      <c r="C209" s="674"/>
      <c r="D209" s="626"/>
      <c r="E209" s="627"/>
      <c r="F209" s="627"/>
      <c r="G209" s="627"/>
      <c r="H209" s="628"/>
      <c r="I209" s="627"/>
      <c r="J209" s="627"/>
      <c r="K209" s="629"/>
      <c r="L209" s="629"/>
      <c r="M209" s="629"/>
      <c r="N209" s="629"/>
      <c r="O209" s="601"/>
      <c r="P209" s="564"/>
    </row>
    <row r="210" spans="2:17" s="557" customFormat="1">
      <c r="B210" s="576" t="s">
        <v>151</v>
      </c>
      <c r="C210" s="630"/>
      <c r="D210" s="577"/>
      <c r="E210" s="578">
        <f>E178*E211</f>
        <v>1807.866221</v>
      </c>
      <c r="F210" s="578">
        <f t="shared" ref="F210:O210" si="67">F178*F211</f>
        <v>1879.7033851698059</v>
      </c>
      <c r="G210" s="578">
        <f>G178*G211</f>
        <v>2272.5370604791997</v>
      </c>
      <c r="H210" s="579">
        <f t="shared" si="67"/>
        <v>1147.7459585167999</v>
      </c>
      <c r="I210" s="578">
        <f t="shared" si="67"/>
        <v>382.58198617226662</v>
      </c>
      <c r="J210" s="578">
        <f t="shared" si="67"/>
        <v>1530.3279446890665</v>
      </c>
      <c r="K210" s="578">
        <f t="shared" si="67"/>
        <v>0</v>
      </c>
      <c r="L210" s="578">
        <f t="shared" si="67"/>
        <v>0</v>
      </c>
      <c r="M210" s="578">
        <f t="shared" si="67"/>
        <v>0</v>
      </c>
      <c r="N210" s="578">
        <f t="shared" si="67"/>
        <v>0</v>
      </c>
      <c r="O210" s="579">
        <f t="shared" si="67"/>
        <v>0</v>
      </c>
      <c r="P210" s="564"/>
      <c r="Q210" s="559"/>
    </row>
    <row r="211" spans="2:17">
      <c r="B211" s="598" t="s">
        <v>147</v>
      </c>
      <c r="C211" s="903" t="s">
        <v>6433</v>
      </c>
      <c r="D211" s="626"/>
      <c r="E211" s="629">
        <f>'#28'!E75</f>
        <v>9.3521266958331198E-2</v>
      </c>
      <c r="F211" s="629">
        <f>'#28'!F75</f>
        <v>0.10212761174024457</v>
      </c>
      <c r="G211" s="629">
        <f>'#28'!G75</f>
        <v>0.1081704634721642</v>
      </c>
      <c r="H211" s="601">
        <f>'#28'!H75</f>
        <v>5.8458335460872556E-2</v>
      </c>
      <c r="I211" s="629">
        <f>'#28'!I75</f>
        <v>5.8458335460872556E-2</v>
      </c>
      <c r="J211" s="629">
        <f>'#28'!J75</f>
        <v>5.8458335460872556E-2</v>
      </c>
      <c r="K211" s="629">
        <f>'#28'!K75</f>
        <v>0</v>
      </c>
      <c r="L211" s="629">
        <f>'#28'!L75</f>
        <v>0</v>
      </c>
      <c r="M211" s="629">
        <f>'#28'!M75</f>
        <v>0</v>
      </c>
      <c r="N211" s="629">
        <f>'#28'!N75</f>
        <v>0</v>
      </c>
      <c r="O211" s="601">
        <f>'#28'!O75</f>
        <v>0</v>
      </c>
      <c r="P211" s="564"/>
      <c r="Q211" s="559" t="s">
        <v>25</v>
      </c>
    </row>
    <row r="212" spans="2:17">
      <c r="B212" s="598"/>
      <c r="C212" s="674"/>
      <c r="D212" s="626"/>
      <c r="E212" s="627"/>
      <c r="F212" s="627"/>
      <c r="G212" s="627"/>
      <c r="H212" s="628"/>
      <c r="I212" s="627"/>
      <c r="J212" s="627"/>
      <c r="K212" s="629"/>
      <c r="L212" s="629"/>
      <c r="M212" s="629"/>
      <c r="N212" s="629"/>
      <c r="O212" s="601"/>
      <c r="P212" s="564"/>
    </row>
    <row r="213" spans="2:17" s="557" customFormat="1">
      <c r="B213" s="576" t="s">
        <v>67</v>
      </c>
      <c r="C213" s="630"/>
      <c r="D213" s="577"/>
      <c r="E213" s="578">
        <f>'#28'!E76</f>
        <v>904.92053800000008</v>
      </c>
      <c r="F213" s="578">
        <f>'#28'!F76</f>
        <v>1131.0210454182209</v>
      </c>
      <c r="G213" s="578">
        <f>'#28'!G76</f>
        <v>1076.9394496035404</v>
      </c>
      <c r="H213" s="579">
        <f>'#28'!H76</f>
        <v>71.858900000000006</v>
      </c>
      <c r="I213" s="578">
        <f>'#28'!I76</f>
        <v>0</v>
      </c>
      <c r="J213" s="578">
        <f>'#28'!J76</f>
        <v>71.858900000000006</v>
      </c>
      <c r="K213" s="578">
        <f>'#28'!K76</f>
        <v>0</v>
      </c>
      <c r="L213" s="578">
        <f>'#28'!L76</f>
        <v>0</v>
      </c>
      <c r="M213" s="578">
        <f>'#28'!M76</f>
        <v>0</v>
      </c>
      <c r="N213" s="578">
        <f>'#28'!N76</f>
        <v>0</v>
      </c>
      <c r="O213" s="579">
        <f>'#28'!O76</f>
        <v>0</v>
      </c>
      <c r="P213" s="564"/>
      <c r="Q213" s="559"/>
    </row>
    <row r="214" spans="2:17">
      <c r="B214" s="598" t="s">
        <v>24</v>
      </c>
      <c r="C214" s="903" t="s">
        <v>6433</v>
      </c>
      <c r="D214" s="626"/>
      <c r="E214" s="627"/>
      <c r="F214" s="627"/>
      <c r="G214" s="627"/>
      <c r="H214" s="628"/>
      <c r="I214" s="627"/>
      <c r="J214" s="627"/>
      <c r="K214" s="629">
        <f>K213/J213-1</f>
        <v>-1</v>
      </c>
      <c r="L214" s="629" t="e">
        <f>L213/K213-1</f>
        <v>#DIV/0!</v>
      </c>
      <c r="M214" s="629" t="e">
        <f>M213/L213-1</f>
        <v>#DIV/0!</v>
      </c>
      <c r="N214" s="629" t="e">
        <f>N213/M213-1</f>
        <v>#DIV/0!</v>
      </c>
      <c r="O214" s="601" t="e">
        <f>O213/N213-1</f>
        <v>#DIV/0!</v>
      </c>
      <c r="P214" s="564"/>
      <c r="Q214" s="559" t="s">
        <v>25</v>
      </c>
    </row>
    <row r="215" spans="2:17">
      <c r="B215" s="598"/>
      <c r="C215" s="674"/>
      <c r="D215" s="626"/>
      <c r="E215" s="627"/>
      <c r="F215" s="627"/>
      <c r="G215" s="627"/>
      <c r="H215" s="628"/>
      <c r="I215" s="627"/>
      <c r="J215" s="627"/>
      <c r="K215" s="629"/>
      <c r="L215" s="629"/>
      <c r="M215" s="629"/>
      <c r="N215" s="629"/>
      <c r="O215" s="601"/>
      <c r="P215" s="564"/>
    </row>
    <row r="216" spans="2:17" s="557" customFormat="1">
      <c r="B216" s="832" t="s">
        <v>343</v>
      </c>
      <c r="C216" s="833"/>
      <c r="D216" s="834"/>
      <c r="E216" s="835">
        <f t="shared" ref="E216:O216" si="68">SUM(E217,E220,E225,E228)</f>
        <v>329.55325599999992</v>
      </c>
      <c r="F216" s="835">
        <f t="shared" si="68"/>
        <v>2375.5396139999998</v>
      </c>
      <c r="G216" s="835">
        <f>SUM(G217,G220,G225,G228)</f>
        <v>2208.759622</v>
      </c>
      <c r="H216" s="836">
        <f t="shared" si="68"/>
        <v>1928.7913031410847</v>
      </c>
      <c r="I216" s="835">
        <f t="shared" si="68"/>
        <v>642.93043438036148</v>
      </c>
      <c r="J216" s="835">
        <f t="shared" si="68"/>
        <v>2571.7217375214464</v>
      </c>
      <c r="K216" s="835">
        <f t="shared" si="68"/>
        <v>2723.4291793435373</v>
      </c>
      <c r="L216" s="835">
        <f t="shared" si="68"/>
        <v>2846.1993267780263</v>
      </c>
      <c r="M216" s="835">
        <f t="shared" si="68"/>
        <v>3005.7137516241828</v>
      </c>
      <c r="N216" s="835">
        <f t="shared" si="68"/>
        <v>3194.4964201521852</v>
      </c>
      <c r="O216" s="836">
        <f t="shared" si="68"/>
        <v>3454.0904805883674</v>
      </c>
      <c r="P216" s="564"/>
      <c r="Q216" s="559"/>
    </row>
    <row r="217" spans="2:17" s="557" customFormat="1">
      <c r="B217" s="576" t="s">
        <v>146</v>
      </c>
      <c r="C217" s="630"/>
      <c r="D217" s="577"/>
      <c r="E217" s="578">
        <f>E180*E218</f>
        <v>195.22300799999996</v>
      </c>
      <c r="F217" s="578">
        <f t="shared" ref="F217:O217" si="69">F180*F218</f>
        <v>1376.5157019999999</v>
      </c>
      <c r="G217" s="578">
        <f t="shared" si="69"/>
        <v>279.75842999999992</v>
      </c>
      <c r="H217" s="579">
        <f t="shared" si="69"/>
        <v>694.85726837108461</v>
      </c>
      <c r="I217" s="578">
        <f t="shared" si="69"/>
        <v>231.61908945702822</v>
      </c>
      <c r="J217" s="578">
        <f t="shared" si="69"/>
        <v>926.4763578281129</v>
      </c>
      <c r="K217" s="578">
        <f t="shared" si="69"/>
        <v>1059.4401474604122</v>
      </c>
      <c r="L217" s="578">
        <f t="shared" si="69"/>
        <v>1188.4560795592597</v>
      </c>
      <c r="M217" s="578">
        <f t="shared" si="69"/>
        <v>1341.0171192252578</v>
      </c>
      <c r="N217" s="578">
        <f t="shared" si="69"/>
        <v>1523.732599309456</v>
      </c>
      <c r="O217" s="579">
        <f t="shared" si="69"/>
        <v>1743.4943911748601</v>
      </c>
      <c r="P217" s="564"/>
      <c r="Q217" s="559"/>
    </row>
    <row r="218" spans="2:17">
      <c r="B218" s="598" t="s">
        <v>147</v>
      </c>
      <c r="C218" s="903" t="s">
        <v>312</v>
      </c>
      <c r="D218" s="626"/>
      <c r="E218" s="629">
        <f>'#28'!E83</f>
        <v>0.43259933821963165</v>
      </c>
      <c r="F218" s="629">
        <f>'#28'!F83</f>
        <v>0.42970411565491978</v>
      </c>
      <c r="G218" s="629">
        <f>'#28'!G83</f>
        <v>0.10322655335738884</v>
      </c>
      <c r="H218" s="601">
        <f>'#28'!H83</f>
        <v>0.26646533450615428</v>
      </c>
      <c r="I218" s="629">
        <f>'#28'!I83</f>
        <v>0.26646533450615428</v>
      </c>
      <c r="J218" s="629">
        <f>'#28'!J83</f>
        <v>0.26646533450615428</v>
      </c>
      <c r="K218" s="629">
        <f>'#28'!K83</f>
        <v>0.26146533450615428</v>
      </c>
      <c r="L218" s="629">
        <f>'#28'!L83</f>
        <v>0.25646533450615427</v>
      </c>
      <c r="M218" s="629">
        <f>'#28'!M83</f>
        <v>0.25146533450615427</v>
      </c>
      <c r="N218" s="629">
        <f>'#28'!N83</f>
        <v>0.24646533450615427</v>
      </c>
      <c r="O218" s="601">
        <f>'#28'!O83</f>
        <v>0.24146533450615426</v>
      </c>
      <c r="P218" s="564"/>
      <c r="Q218" s="559" t="s">
        <v>25</v>
      </c>
    </row>
    <row r="219" spans="2:17">
      <c r="B219" s="598"/>
      <c r="C219" s="780"/>
      <c r="D219" s="626"/>
      <c r="E219" s="629"/>
      <c r="F219" s="629"/>
      <c r="G219" s="629"/>
      <c r="H219" s="601"/>
      <c r="I219" s="629"/>
      <c r="J219" s="629"/>
      <c r="K219" s="629"/>
      <c r="L219" s="629"/>
      <c r="M219" s="629"/>
      <c r="N219" s="629"/>
      <c r="O219" s="601"/>
      <c r="P219" s="564"/>
    </row>
    <row r="220" spans="2:17" s="557" customFormat="1">
      <c r="B220" s="576" t="s">
        <v>46</v>
      </c>
      <c r="C220" s="630"/>
      <c r="D220" s="577"/>
      <c r="E220" s="578">
        <f>E221*E222*E$171/12</f>
        <v>127.062545</v>
      </c>
      <c r="F220" s="578">
        <f>F221*F222*F$171/12</f>
        <v>208.89590699999997</v>
      </c>
      <c r="G220" s="578">
        <f>G221*G222*G$171/12</f>
        <v>107.58512600000002</v>
      </c>
      <c r="H220" s="579">
        <f>H221*H222*H$171/12</f>
        <v>85.933619392500006</v>
      </c>
      <c r="I220" s="578">
        <f>I221*I222*I$171/12</f>
        <v>28.644539797500002</v>
      </c>
      <c r="J220" s="578">
        <f>SUM(H220:I220)</f>
        <v>114.57815919000001</v>
      </c>
      <c r="K220" s="578">
        <f>K221*K222*K$171/12</f>
        <v>118.70297292084003</v>
      </c>
      <c r="L220" s="578">
        <f>L221*L222*L$171/12</f>
        <v>120.95832940633598</v>
      </c>
      <c r="M220" s="578">
        <f>M221*M222*M$171/12</f>
        <v>123.74037098268168</v>
      </c>
      <c r="N220" s="578">
        <f>N221*N222*N$171/12</f>
        <v>127.70006285412749</v>
      </c>
      <c r="O220" s="579">
        <f>O221*O222*O$171/12</f>
        <v>132.04186499116784</v>
      </c>
      <c r="P220" s="564"/>
      <c r="Q220" s="559"/>
    </row>
    <row r="221" spans="2:17">
      <c r="B221" s="651" t="s">
        <v>103</v>
      </c>
      <c r="C221" s="898" t="s">
        <v>6440</v>
      </c>
      <c r="D221" s="643"/>
      <c r="E221" s="575">
        <f>'#28'!E85</f>
        <v>5</v>
      </c>
      <c r="F221" s="575">
        <f>'#28'!F85</f>
        <v>5</v>
      </c>
      <c r="G221" s="575">
        <f>'#28'!G85</f>
        <v>5</v>
      </c>
      <c r="H221" s="614">
        <f>'#28'!H85</f>
        <v>5</v>
      </c>
      <c r="I221" s="575">
        <f>'#28'!I85</f>
        <v>5</v>
      </c>
      <c r="J221" s="575">
        <f>'#28'!J85</f>
        <v>5</v>
      </c>
      <c r="K221" s="575">
        <f>'#28'!K85</f>
        <v>5</v>
      </c>
      <c r="L221" s="575">
        <f>'#28'!L85</f>
        <v>5</v>
      </c>
      <c r="M221" s="575">
        <f>'#28'!M85</f>
        <v>5</v>
      </c>
      <c r="N221" s="575">
        <f>'#28'!N85</f>
        <v>5</v>
      </c>
      <c r="O221" s="614">
        <f>'#28'!O85</f>
        <v>5</v>
      </c>
      <c r="P221" s="564"/>
      <c r="Q221" s="908" t="s">
        <v>6441</v>
      </c>
    </row>
    <row r="222" spans="2:17">
      <c r="B222" s="651" t="s">
        <v>52</v>
      </c>
      <c r="C222" s="674"/>
      <c r="D222" s="643"/>
      <c r="E222" s="671">
        <f>'#28'!E87</f>
        <v>25.412509</v>
      </c>
      <c r="F222" s="671">
        <f>'#28'!F87</f>
        <v>41.779181399999992</v>
      </c>
      <c r="G222" s="671">
        <f>'#28'!G87</f>
        <v>21.517025200000003</v>
      </c>
      <c r="H222" s="672">
        <f>'#28'!H87</f>
        <v>22.915631838000003</v>
      </c>
      <c r="I222" s="671">
        <f>'#28'!I87</f>
        <v>22.915631838000003</v>
      </c>
      <c r="J222" s="671">
        <f>'#28'!J87</f>
        <v>22.915631838000003</v>
      </c>
      <c r="K222" s="671">
        <f>'#28'!K87</f>
        <v>23.740594584168004</v>
      </c>
      <c r="L222" s="671">
        <f>'#28'!L87</f>
        <v>24.191665881267195</v>
      </c>
      <c r="M222" s="671">
        <f>'#28'!M87</f>
        <v>24.748074196536336</v>
      </c>
      <c r="N222" s="671">
        <f>'#28'!N87</f>
        <v>25.5400125708255</v>
      </c>
      <c r="O222" s="672">
        <f>'#28'!O87</f>
        <v>26.408372998233567</v>
      </c>
      <c r="P222" s="564"/>
    </row>
    <row r="223" spans="2:17">
      <c r="B223" s="598" t="s">
        <v>24</v>
      </c>
      <c r="C223" s="674" t="s">
        <v>150</v>
      </c>
      <c r="D223" s="626"/>
      <c r="E223" s="627"/>
      <c r="F223" s="627"/>
      <c r="G223" s="627"/>
      <c r="H223" s="628"/>
      <c r="I223" s="627"/>
      <c r="J223" s="627"/>
      <c r="K223" s="629">
        <f>K222/I222-1</f>
        <v>3.6000000000000032E-2</v>
      </c>
      <c r="L223" s="629">
        <f>L222/K222-1</f>
        <v>1.8999999999999906E-2</v>
      </c>
      <c r="M223" s="629">
        <f>M222/L222-1</f>
        <v>2.2999999999999909E-2</v>
      </c>
      <c r="N223" s="629">
        <f>N222/M222-1</f>
        <v>3.2000000000000028E-2</v>
      </c>
      <c r="O223" s="601">
        <f>O222/N222-1</f>
        <v>3.400000000000003E-2</v>
      </c>
      <c r="P223" s="564"/>
      <c r="Q223" s="559" t="s">
        <v>25</v>
      </c>
    </row>
    <row r="224" spans="2:17">
      <c r="B224" s="598"/>
      <c r="C224" s="674"/>
      <c r="D224" s="626"/>
      <c r="E224" s="627"/>
      <c r="F224" s="627"/>
      <c r="G224" s="627"/>
      <c r="H224" s="628"/>
      <c r="I224" s="627"/>
      <c r="J224" s="627"/>
      <c r="K224" s="629"/>
      <c r="L224" s="629"/>
      <c r="M224" s="629"/>
      <c r="N224" s="629"/>
      <c r="O224" s="601"/>
      <c r="P224" s="564"/>
    </row>
    <row r="225" spans="2:17" s="557" customFormat="1">
      <c r="B225" s="576" t="s">
        <v>151</v>
      </c>
      <c r="C225" s="630"/>
      <c r="D225" s="577"/>
      <c r="E225" s="578">
        <f t="shared" ref="E225:O225" si="70">E180*E226</f>
        <v>6.7750000000000004</v>
      </c>
      <c r="F225" s="578">
        <f t="shared" si="70"/>
        <v>544.05499999999995</v>
      </c>
      <c r="G225" s="578">
        <f t="shared" si="70"/>
        <v>474.7534</v>
      </c>
      <c r="H225" s="579">
        <f>H180*H226</f>
        <v>52.153670920000003</v>
      </c>
      <c r="I225" s="578">
        <f t="shared" si="70"/>
        <v>17.384556973333336</v>
      </c>
      <c r="J225" s="578">
        <f t="shared" si="70"/>
        <v>69.538227893333342</v>
      </c>
      <c r="K225" s="578">
        <f t="shared" si="70"/>
        <v>60.779002470524951</v>
      </c>
      <c r="L225" s="578">
        <f t="shared" si="70"/>
        <v>46.339833094703899</v>
      </c>
      <c r="M225" s="578">
        <f t="shared" si="70"/>
        <v>26.664055343032537</v>
      </c>
      <c r="N225" s="578">
        <f t="shared" si="70"/>
        <v>0</v>
      </c>
      <c r="O225" s="579">
        <f t="shared" si="70"/>
        <v>0</v>
      </c>
      <c r="P225" s="564"/>
      <c r="Q225" s="559"/>
    </row>
    <row r="226" spans="2:17">
      <c r="B226" s="598" t="s">
        <v>147</v>
      </c>
      <c r="C226" s="973" t="s">
        <v>6442</v>
      </c>
      <c r="D226" s="626"/>
      <c r="E226" s="629">
        <f>'#28'!E90</f>
        <v>1.5012884733535122E-2</v>
      </c>
      <c r="F226" s="629">
        <f>'#28'!F90</f>
        <v>0.16983654621808111</v>
      </c>
      <c r="G226" s="629">
        <f>'#28'!G90</f>
        <v>0.1751766950390084</v>
      </c>
      <c r="H226" s="601">
        <f>'#28'!H90</f>
        <v>0.02</v>
      </c>
      <c r="I226" s="629">
        <f>'#28'!I90</f>
        <v>0.02</v>
      </c>
      <c r="J226" s="629">
        <f>'#28'!J90</f>
        <v>0.02</v>
      </c>
      <c r="K226" s="629">
        <f>'#28'!K90</f>
        <v>1.4999999999999999E-2</v>
      </c>
      <c r="L226" s="629">
        <f>'#28'!L90</f>
        <v>9.9999999999999985E-3</v>
      </c>
      <c r="M226" s="629">
        <f>'#28'!M90</f>
        <v>4.9999999999999984E-3</v>
      </c>
      <c r="N226" s="629">
        <f>'#28'!N90</f>
        <v>0</v>
      </c>
      <c r="O226" s="601">
        <f>'#28'!O90</f>
        <v>0</v>
      </c>
      <c r="P226" s="564"/>
      <c r="Q226" s="973" t="s">
        <v>6442</v>
      </c>
    </row>
    <row r="227" spans="2:17">
      <c r="B227" s="598"/>
      <c r="C227" s="674"/>
      <c r="D227" s="626"/>
      <c r="E227" s="627"/>
      <c r="F227" s="627"/>
      <c r="G227" s="627"/>
      <c r="H227" s="628"/>
      <c r="I227" s="627"/>
      <c r="J227" s="627"/>
      <c r="K227" s="629"/>
      <c r="L227" s="629"/>
      <c r="M227" s="629"/>
      <c r="N227" s="629"/>
      <c r="O227" s="601"/>
      <c r="P227" s="564"/>
    </row>
    <row r="228" spans="2:17" s="557" customFormat="1">
      <c r="B228" s="576" t="s">
        <v>67</v>
      </c>
      <c r="C228" s="630"/>
      <c r="D228" s="577"/>
      <c r="E228" s="578">
        <f>'#28'!E91</f>
        <v>0.49270299999999995</v>
      </c>
      <c r="F228" s="578">
        <f>'#28'!F91</f>
        <v>246.07300499999999</v>
      </c>
      <c r="G228" s="578">
        <f>'#28'!G91</f>
        <v>1346.6626660000002</v>
      </c>
      <c r="H228" s="579">
        <f>'#28'!H91</f>
        <v>1095.8467444575001</v>
      </c>
      <c r="I228" s="578">
        <f>'#28'!I91</f>
        <v>365.28224815249996</v>
      </c>
      <c r="J228" s="578">
        <f>'#28'!J91</f>
        <v>1461.1289926100001</v>
      </c>
      <c r="K228" s="578">
        <f>'#28'!K91</f>
        <v>1484.5070564917601</v>
      </c>
      <c r="L228" s="578">
        <f>'#28'!L91</f>
        <v>1490.445084717727</v>
      </c>
      <c r="M228" s="578">
        <f>'#28'!M91</f>
        <v>1514.2922060732108</v>
      </c>
      <c r="N228" s="578">
        <f>'#28'!N91</f>
        <v>1543.0637579886015</v>
      </c>
      <c r="O228" s="579">
        <f>'#28'!O91</f>
        <v>1578.5542244223393</v>
      </c>
      <c r="P228" s="564"/>
      <c r="Q228" s="559"/>
    </row>
    <row r="229" spans="2:17">
      <c r="B229" s="598" t="s">
        <v>24</v>
      </c>
      <c r="C229" s="674" t="s">
        <v>315</v>
      </c>
      <c r="D229" s="626"/>
      <c r="E229" s="627"/>
      <c r="F229" s="627"/>
      <c r="G229" s="627"/>
      <c r="H229" s="628"/>
      <c r="I229" s="627"/>
      <c r="J229" s="627"/>
      <c r="K229" s="629">
        <f>K228/J228-1</f>
        <v>1.6000000000000014E-2</v>
      </c>
      <c r="L229" s="629">
        <f>L228/K228-1</f>
        <v>4.0000000000000036E-3</v>
      </c>
      <c r="M229" s="629">
        <f>M228/L228-1</f>
        <v>1.6000000000000014E-2</v>
      </c>
      <c r="N229" s="629">
        <f>N228/M228-1</f>
        <v>1.8999999999999906E-2</v>
      </c>
      <c r="O229" s="601">
        <f>O228/N228-1</f>
        <v>2.2999999999999909E-2</v>
      </c>
      <c r="P229" s="564"/>
      <c r="Q229" s="559" t="s">
        <v>25</v>
      </c>
    </row>
    <row r="230" spans="2:17">
      <c r="B230" s="651"/>
      <c r="C230" s="674"/>
      <c r="D230" s="643"/>
      <c r="E230" s="575"/>
      <c r="F230" s="575"/>
      <c r="G230" s="575"/>
      <c r="H230" s="614"/>
      <c r="I230" s="575"/>
      <c r="J230" s="575"/>
      <c r="K230" s="575"/>
      <c r="L230" s="575"/>
      <c r="M230" s="575"/>
      <c r="N230" s="575"/>
      <c r="O230" s="614"/>
      <c r="P230" s="564"/>
    </row>
    <row r="231" spans="2:17" s="557" customFormat="1">
      <c r="B231" s="660" t="s">
        <v>344</v>
      </c>
      <c r="C231" s="661"/>
      <c r="D231" s="662"/>
      <c r="E231" s="663">
        <f>SUM(E232,E240,E248)</f>
        <v>10084.808392556966</v>
      </c>
      <c r="F231" s="663">
        <f t="shared" ref="F231:O231" si="71">SUM(F232,F240,F248)</f>
        <v>11672.377805555538</v>
      </c>
      <c r="G231" s="663">
        <f t="shared" si="71"/>
        <v>11477.934219859</v>
      </c>
      <c r="H231" s="664">
        <f t="shared" si="71"/>
        <v>11689.306347158295</v>
      </c>
      <c r="I231" s="663">
        <f t="shared" si="71"/>
        <v>3938.9121004968065</v>
      </c>
      <c r="J231" s="663">
        <f t="shared" si="71"/>
        <v>15628.218447655101</v>
      </c>
      <c r="K231" s="663">
        <f t="shared" si="71"/>
        <v>14949.253139447464</v>
      </c>
      <c r="L231" s="663">
        <f t="shared" si="71"/>
        <v>15232.422007657915</v>
      </c>
      <c r="M231" s="663">
        <f t="shared" si="71"/>
        <v>15582.598945753882</v>
      </c>
      <c r="N231" s="663">
        <f t="shared" si="71"/>
        <v>16079.737861728145</v>
      </c>
      <c r="O231" s="664">
        <f t="shared" si="71"/>
        <v>16624.999760447794</v>
      </c>
      <c r="P231" s="564"/>
      <c r="Q231" s="559"/>
    </row>
    <row r="232" spans="2:17" s="557" customFormat="1">
      <c r="B232" s="832" t="s">
        <v>342</v>
      </c>
      <c r="C232" s="833"/>
      <c r="D232" s="834"/>
      <c r="E232" s="835">
        <f>SUM(E233,E237)</f>
        <v>3822.6090530000015</v>
      </c>
      <c r="F232" s="835">
        <f t="shared" ref="F232:O232" si="72">SUM(F233,F237)</f>
        <v>6698.6572875485699</v>
      </c>
      <c r="G232" s="835">
        <f t="shared" si="72"/>
        <v>8619.1679203066124</v>
      </c>
      <c r="H232" s="836">
        <f t="shared" si="72"/>
        <v>10553.378456238381</v>
      </c>
      <c r="I232" s="835">
        <f t="shared" si="72"/>
        <v>3517.7928187461266</v>
      </c>
      <c r="J232" s="835">
        <f t="shared" si="72"/>
        <v>14071.171274984506</v>
      </c>
      <c r="K232" s="835">
        <f t="shared" si="72"/>
        <v>14576.034791257283</v>
      </c>
      <c r="L232" s="835">
        <f t="shared" si="72"/>
        <v>14851.685081275649</v>
      </c>
      <c r="M232" s="835">
        <f t="shared" si="72"/>
        <v>15192.667382178517</v>
      </c>
      <c r="N232" s="835">
        <f t="shared" si="72"/>
        <v>15677.688442636067</v>
      </c>
      <c r="O232" s="836">
        <f t="shared" si="72"/>
        <v>16209.743202661828</v>
      </c>
      <c r="P232" s="564"/>
      <c r="Q232" s="559"/>
    </row>
    <row r="233" spans="2:17" s="557" customFormat="1">
      <c r="B233" s="576" t="s">
        <v>46</v>
      </c>
      <c r="C233" s="630"/>
      <c r="D233" s="577"/>
      <c r="E233" s="578">
        <f>E234*E235*E$171/12</f>
        <v>3822.6090530000015</v>
      </c>
      <c r="F233" s="578">
        <f>F234*F235*F$171/12</f>
        <v>6698.6572875485699</v>
      </c>
      <c r="G233" s="578">
        <f>G234*G235*G$171/12</f>
        <v>8581.4869723066131</v>
      </c>
      <c r="H233" s="579">
        <f>H234*H235*H$171/12</f>
        <v>10489.67909523838</v>
      </c>
      <c r="I233" s="578">
        <f>I234*I235*I$171/12</f>
        <v>3496.5596984127933</v>
      </c>
      <c r="J233" s="578">
        <f>SUM(H233:I233)</f>
        <v>13986.238793651173</v>
      </c>
      <c r="K233" s="578">
        <f>K234*K235*K$171/12</f>
        <v>14489.743390222617</v>
      </c>
      <c r="L233" s="578">
        <f>L234*L235*L$171/12</f>
        <v>14765.048514636845</v>
      </c>
      <c r="M233" s="578">
        <f>M234*M235*M$171/12</f>
        <v>15104.644630473491</v>
      </c>
      <c r="N233" s="578">
        <f>N234*N235*N$171/12</f>
        <v>15587.993258648645</v>
      </c>
      <c r="O233" s="579">
        <f>O234*O235*O$171/12</f>
        <v>16117.985029442696</v>
      </c>
      <c r="P233" s="564"/>
      <c r="Q233" s="559"/>
    </row>
    <row r="234" spans="2:17">
      <c r="B234" s="651" t="s">
        <v>177</v>
      </c>
      <c r="C234" s="973" t="s">
        <v>6443</v>
      </c>
      <c r="D234" s="643"/>
      <c r="E234" s="575">
        <f>'#28'!E135</f>
        <v>24</v>
      </c>
      <c r="F234" s="575">
        <f>'#28'!F135</f>
        <v>48.670833333333334</v>
      </c>
      <c r="G234" s="786">
        <f>'#28'!G135</f>
        <v>75.8</v>
      </c>
      <c r="H234" s="787">
        <f>'#28'!H135</f>
        <v>116</v>
      </c>
      <c r="I234" s="786">
        <f>'#28'!I135</f>
        <v>116</v>
      </c>
      <c r="J234" s="786">
        <f>'#28'!J135</f>
        <v>116</v>
      </c>
      <c r="K234" s="786">
        <f>'#28'!K135</f>
        <v>116</v>
      </c>
      <c r="L234" s="786">
        <f>'#28'!L135</f>
        <v>116</v>
      </c>
      <c r="M234" s="786">
        <f>'#28'!M135</f>
        <v>116</v>
      </c>
      <c r="N234" s="786">
        <f>'#28'!N135</f>
        <v>116</v>
      </c>
      <c r="O234" s="787">
        <f>'#28'!O135</f>
        <v>116</v>
      </c>
      <c r="P234" s="564"/>
    </row>
    <row r="235" spans="2:17">
      <c r="B235" s="651" t="s">
        <v>76</v>
      </c>
      <c r="C235" s="674" t="s">
        <v>6435</v>
      </c>
      <c r="D235" s="643"/>
      <c r="E235" s="671">
        <f>'#28'!E136</f>
        <v>159.27537720833337</v>
      </c>
      <c r="F235" s="671">
        <f>'#28'!F136</f>
        <v>137.63185934523216</v>
      </c>
      <c r="G235" s="671">
        <f>'#28'!G136</f>
        <v>113.21222918610307</v>
      </c>
      <c r="H235" s="672">
        <f>'#28'!H136</f>
        <v>120.57102408319977</v>
      </c>
      <c r="I235" s="671">
        <f>'#28'!I136</f>
        <v>120.57102408319977</v>
      </c>
      <c r="J235" s="671">
        <f>'#28'!J136</f>
        <v>120.57102408319977</v>
      </c>
      <c r="K235" s="671">
        <f>'#28'!K136</f>
        <v>124.91158095019497</v>
      </c>
      <c r="L235" s="671">
        <f>'#28'!L136</f>
        <v>127.28490098824867</v>
      </c>
      <c r="M235" s="671">
        <f>'#28'!M136</f>
        <v>130.21245371097837</v>
      </c>
      <c r="N235" s="671">
        <f>'#28'!N136</f>
        <v>134.37925222972967</v>
      </c>
      <c r="O235" s="672">
        <f>'#28'!O136</f>
        <v>138.94814680554049</v>
      </c>
      <c r="P235" s="564"/>
    </row>
    <row r="236" spans="2:17">
      <c r="B236" s="598" t="s">
        <v>24</v>
      </c>
      <c r="C236" s="674"/>
      <c r="D236" s="626"/>
      <c r="E236" s="627"/>
      <c r="F236" s="627"/>
      <c r="G236" s="627"/>
      <c r="H236" s="628"/>
      <c r="I236" s="627"/>
      <c r="J236" s="627"/>
      <c r="K236" s="629">
        <f>K235/I235-1</f>
        <v>3.6000000000000032E-2</v>
      </c>
      <c r="L236" s="629">
        <f>L235/K235-1</f>
        <v>1.8999999999999906E-2</v>
      </c>
      <c r="M236" s="629">
        <f>M235/L235-1</f>
        <v>2.2999999999999909E-2</v>
      </c>
      <c r="N236" s="629">
        <f>N235/M235-1</f>
        <v>3.2000000000000028E-2</v>
      </c>
      <c r="O236" s="601">
        <f>O235/N235-1</f>
        <v>3.400000000000003E-2</v>
      </c>
      <c r="P236" s="564"/>
      <c r="Q236" s="559" t="s">
        <v>25</v>
      </c>
    </row>
    <row r="237" spans="2:17" s="557" customFormat="1">
      <c r="B237" s="576" t="s">
        <v>83</v>
      </c>
      <c r="C237" s="630"/>
      <c r="D237" s="577"/>
      <c r="E237" s="578">
        <f>'#28'!E104</f>
        <v>0</v>
      </c>
      <c r="F237" s="578">
        <f>'#28'!F104</f>
        <v>0</v>
      </c>
      <c r="G237" s="578">
        <f>'#28'!G104</f>
        <v>37.6809480000001</v>
      </c>
      <c r="H237" s="579">
        <f>'#28'!H104</f>
        <v>63.699360999999996</v>
      </c>
      <c r="I237" s="578">
        <f>'#28'!I104</f>
        <v>21.233120333333332</v>
      </c>
      <c r="J237" s="578">
        <f>'#28'!J104</f>
        <v>84.932481333333328</v>
      </c>
      <c r="K237" s="578">
        <f>'#28'!K104</f>
        <v>86.291401034666663</v>
      </c>
      <c r="L237" s="578">
        <f>'#28'!L104</f>
        <v>86.636566638805334</v>
      </c>
      <c r="M237" s="578">
        <f>'#28'!M104</f>
        <v>88.022751705026224</v>
      </c>
      <c r="N237" s="578">
        <f>'#28'!N104</f>
        <v>89.695183987421714</v>
      </c>
      <c r="O237" s="579">
        <f>'#28'!O104</f>
        <v>91.758173219132402</v>
      </c>
      <c r="P237" s="564"/>
      <c r="Q237" s="559"/>
    </row>
    <row r="238" spans="2:17">
      <c r="B238" s="598" t="s">
        <v>24</v>
      </c>
      <c r="C238" s="674" t="s">
        <v>315</v>
      </c>
      <c r="D238" s="626"/>
      <c r="E238" s="627"/>
      <c r="F238" s="627"/>
      <c r="G238" s="627"/>
      <c r="H238" s="628"/>
      <c r="I238" s="627"/>
      <c r="J238" s="627"/>
      <c r="K238" s="629">
        <f>K237/J237-1</f>
        <v>1.6000000000000014E-2</v>
      </c>
      <c r="L238" s="629">
        <f>L237/K237-1</f>
        <v>4.0000000000000036E-3</v>
      </c>
      <c r="M238" s="629">
        <f>M237/L237-1</f>
        <v>1.6000000000000014E-2</v>
      </c>
      <c r="N238" s="629">
        <f>N237/M237-1</f>
        <v>1.8999999999999906E-2</v>
      </c>
      <c r="O238" s="601">
        <f>O237/N237-1</f>
        <v>2.2999999999999909E-2</v>
      </c>
      <c r="P238" s="564"/>
      <c r="Q238" s="559" t="s">
        <v>25</v>
      </c>
    </row>
    <row r="239" spans="2:17">
      <c r="B239" s="598"/>
      <c r="C239" s="674"/>
      <c r="D239" s="626"/>
      <c r="E239" s="627"/>
      <c r="F239" s="627"/>
      <c r="G239" s="627"/>
      <c r="H239" s="628"/>
      <c r="I239" s="627"/>
      <c r="J239" s="627"/>
      <c r="K239" s="629"/>
      <c r="L239" s="629"/>
      <c r="M239" s="629"/>
      <c r="N239" s="629"/>
      <c r="O239" s="601"/>
      <c r="P239" s="564"/>
    </row>
    <row r="240" spans="2:17" s="557" customFormat="1">
      <c r="B240" s="832" t="s">
        <v>6438</v>
      </c>
      <c r="C240" s="833"/>
      <c r="D240" s="834"/>
      <c r="E240" s="835">
        <f t="shared" ref="E240:O240" si="73">SUM(E241,E245)</f>
        <v>5287.3490994271651</v>
      </c>
      <c r="F240" s="835">
        <f t="shared" si="73"/>
        <v>4150.7639649787361</v>
      </c>
      <c r="G240" s="835">
        <f t="shared" si="73"/>
        <v>2515.8949115681071</v>
      </c>
      <c r="H240" s="836">
        <f t="shared" si="73"/>
        <v>864.4604519963741</v>
      </c>
      <c r="I240" s="835">
        <f t="shared" si="73"/>
        <v>330.63013544283291</v>
      </c>
      <c r="J240" s="835">
        <f t="shared" si="73"/>
        <v>1195.090587439207</v>
      </c>
      <c r="K240" s="835">
        <f t="shared" si="73"/>
        <v>0</v>
      </c>
      <c r="L240" s="835">
        <f t="shared" si="73"/>
        <v>0</v>
      </c>
      <c r="M240" s="835">
        <f t="shared" si="73"/>
        <v>0</v>
      </c>
      <c r="N240" s="835">
        <f t="shared" si="73"/>
        <v>0</v>
      </c>
      <c r="O240" s="836">
        <f t="shared" si="73"/>
        <v>0</v>
      </c>
      <c r="P240" s="564"/>
      <c r="Q240" s="559"/>
    </row>
    <row r="241" spans="2:17" s="557" customFormat="1">
      <c r="B241" s="576" t="s">
        <v>46</v>
      </c>
      <c r="C241" s="630"/>
      <c r="D241" s="577"/>
      <c r="E241" s="578">
        <f>'#28'!E144</f>
        <v>3803.9684628060777</v>
      </c>
      <c r="F241" s="578">
        <f>'#28'!F144</f>
        <v>2824.5344750382865</v>
      </c>
      <c r="G241" s="578">
        <f>'#28'!G144</f>
        <v>1889.926081039504</v>
      </c>
      <c r="H241" s="579">
        <f>'#28'!H144</f>
        <v>382.28986299637404</v>
      </c>
      <c r="I241" s="578">
        <f>'#28'!I144</f>
        <v>169.90660577616623</v>
      </c>
      <c r="J241" s="578">
        <f>'#28'!J144</f>
        <v>552.19646877254024</v>
      </c>
      <c r="K241" s="578">
        <f>'#28'!K144</f>
        <v>0</v>
      </c>
      <c r="L241" s="578">
        <f>'#28'!L144</f>
        <v>0</v>
      </c>
      <c r="M241" s="578">
        <f>'#28'!M144</f>
        <v>0</v>
      </c>
      <c r="N241" s="578">
        <f>'#28'!N144</f>
        <v>0</v>
      </c>
      <c r="O241" s="579">
        <f>'#28'!O144</f>
        <v>0</v>
      </c>
      <c r="P241" s="564"/>
      <c r="Q241" s="559"/>
    </row>
    <row r="242" spans="2:17">
      <c r="B242" s="651" t="s">
        <v>177</v>
      </c>
      <c r="C242" s="903" t="s">
        <v>6433</v>
      </c>
      <c r="D242" s="643"/>
      <c r="E242" s="575">
        <f>'#28'!E145</f>
        <v>20</v>
      </c>
      <c r="F242" s="575">
        <f>'#28'!F145</f>
        <v>20</v>
      </c>
      <c r="G242" s="786">
        <f>'#28'!G145</f>
        <v>20</v>
      </c>
      <c r="H242" s="787">
        <f>'#28'!H145</f>
        <v>12.045553599494278</v>
      </c>
      <c r="I242" s="786">
        <f>'#28'!I145</f>
        <v>12.045553599494278</v>
      </c>
      <c r="J242" s="786">
        <f>'#28'!J145</f>
        <v>0</v>
      </c>
      <c r="K242" s="786">
        <f>'#28'!K145</f>
        <v>0</v>
      </c>
      <c r="L242" s="786">
        <f>'#28'!L145</f>
        <v>0</v>
      </c>
      <c r="M242" s="786">
        <f>'#28'!M145</f>
        <v>0</v>
      </c>
      <c r="N242" s="786">
        <f>'#28'!N145</f>
        <v>0</v>
      </c>
      <c r="O242" s="787">
        <f>'#28'!O145</f>
        <v>0</v>
      </c>
      <c r="P242" s="564"/>
    </row>
    <row r="243" spans="2:17">
      <c r="B243" s="651" t="s">
        <v>76</v>
      </c>
      <c r="C243" s="674"/>
      <c r="D243" s="643"/>
      <c r="E243" s="671">
        <f>'#28'!E147</f>
        <v>190.19842314030387</v>
      </c>
      <c r="F243" s="671">
        <f>'#28'!F147</f>
        <v>141.22672375191434</v>
      </c>
      <c r="G243" s="671">
        <f>'#28'!G147</f>
        <v>94.496304051975201</v>
      </c>
      <c r="H243" s="672">
        <f>'#28'!H147</f>
        <v>42.316014213734341</v>
      </c>
      <c r="I243" s="671">
        <f>'#28'!I147</f>
        <v>42.316014213734341</v>
      </c>
      <c r="J243" s="671">
        <f>'#28'!J147</f>
        <v>0</v>
      </c>
      <c r="K243" s="671">
        <f>'#28'!K147</f>
        <v>0</v>
      </c>
      <c r="L243" s="671">
        <f>'#28'!L147</f>
        <v>0</v>
      </c>
      <c r="M243" s="671">
        <f>'#28'!M147</f>
        <v>0</v>
      </c>
      <c r="N243" s="671">
        <f>'#28'!N147</f>
        <v>0</v>
      </c>
      <c r="O243" s="672">
        <f>'#28'!O147</f>
        <v>0</v>
      </c>
      <c r="P243" s="564"/>
    </row>
    <row r="244" spans="2:17">
      <c r="B244" s="598" t="s">
        <v>24</v>
      </c>
      <c r="C244" s="674"/>
      <c r="D244" s="626"/>
      <c r="E244" s="627"/>
      <c r="F244" s="627"/>
      <c r="G244" s="627"/>
      <c r="H244" s="628"/>
      <c r="I244" s="627"/>
      <c r="J244" s="627"/>
      <c r="K244" s="629">
        <f>K243/I243-1</f>
        <v>-1</v>
      </c>
      <c r="L244" s="629" t="e">
        <f>L243/K243-1</f>
        <v>#DIV/0!</v>
      </c>
      <c r="M244" s="629" t="e">
        <f>M243/L243-1</f>
        <v>#DIV/0!</v>
      </c>
      <c r="N244" s="629" t="e">
        <f>N243/M243-1</f>
        <v>#DIV/0!</v>
      </c>
      <c r="O244" s="601" t="e">
        <f>O243/N243-1</f>
        <v>#DIV/0!</v>
      </c>
      <c r="P244" s="564"/>
      <c r="Q244" s="559" t="s">
        <v>25</v>
      </c>
    </row>
    <row r="245" spans="2:17" s="557" customFormat="1">
      <c r="B245" s="576" t="s">
        <v>83</v>
      </c>
      <c r="C245" s="630"/>
      <c r="D245" s="577"/>
      <c r="E245" s="578">
        <f>'#28'!E149</f>
        <v>1483.3806366210874</v>
      </c>
      <c r="F245" s="578">
        <f>'#28'!F149</f>
        <v>1326.2294899404496</v>
      </c>
      <c r="G245" s="578">
        <f>'#28'!G149</f>
        <v>625.96883052860312</v>
      </c>
      <c r="H245" s="579">
        <f>'#28'!H149</f>
        <v>482.17058900000001</v>
      </c>
      <c r="I245" s="578">
        <f>'#28'!I149</f>
        <v>160.72352966666668</v>
      </c>
      <c r="J245" s="578">
        <f>'#28'!J149</f>
        <v>642.89411866666671</v>
      </c>
      <c r="K245" s="578">
        <f>'#28'!K149</f>
        <v>0</v>
      </c>
      <c r="L245" s="578">
        <f>'#28'!L149</f>
        <v>0</v>
      </c>
      <c r="M245" s="578">
        <f>'#28'!M149</f>
        <v>0</v>
      </c>
      <c r="N245" s="578">
        <f>'#28'!N149</f>
        <v>0</v>
      </c>
      <c r="O245" s="579">
        <f>'#28'!O149</f>
        <v>0</v>
      </c>
      <c r="P245" s="564"/>
      <c r="Q245" s="559"/>
    </row>
    <row r="246" spans="2:17">
      <c r="B246" s="598" t="s">
        <v>24</v>
      </c>
      <c r="C246" s="903" t="s">
        <v>6433</v>
      </c>
      <c r="D246" s="626"/>
      <c r="E246" s="627"/>
      <c r="F246" s="627"/>
      <c r="G246" s="627"/>
      <c r="H246" s="628"/>
      <c r="I246" s="627"/>
      <c r="J246" s="627"/>
      <c r="K246" s="629">
        <f>K245/J245-1</f>
        <v>-1</v>
      </c>
      <c r="L246" s="629" t="e">
        <f>L245/K245-1</f>
        <v>#DIV/0!</v>
      </c>
      <c r="M246" s="629" t="e">
        <f>M245/L245-1</f>
        <v>#DIV/0!</v>
      </c>
      <c r="N246" s="629" t="e">
        <f>N245/M245-1</f>
        <v>#DIV/0!</v>
      </c>
      <c r="O246" s="601" t="e">
        <f>O245/N245-1</f>
        <v>#DIV/0!</v>
      </c>
      <c r="P246" s="564"/>
      <c r="Q246" s="559" t="s">
        <v>25</v>
      </c>
    </row>
    <row r="247" spans="2:17">
      <c r="B247" s="598"/>
      <c r="C247" s="674"/>
      <c r="D247" s="626"/>
      <c r="E247" s="627"/>
      <c r="F247" s="627"/>
      <c r="G247" s="627"/>
      <c r="H247" s="628"/>
      <c r="I247" s="627"/>
      <c r="J247" s="627"/>
      <c r="K247" s="629"/>
      <c r="L247" s="629"/>
      <c r="M247" s="629"/>
      <c r="N247" s="629"/>
      <c r="O247" s="601"/>
      <c r="P247" s="564"/>
    </row>
    <row r="248" spans="2:17" s="557" customFormat="1">
      <c r="B248" s="832" t="s">
        <v>343</v>
      </c>
      <c r="C248" s="833"/>
      <c r="D248" s="834"/>
      <c r="E248" s="835">
        <f t="shared" ref="E248:O248" si="74">SUM(E249,E253)</f>
        <v>974.85024012979966</v>
      </c>
      <c r="F248" s="835">
        <f t="shared" si="74"/>
        <v>822.95655302823059</v>
      </c>
      <c r="G248" s="835">
        <f t="shared" si="74"/>
        <v>342.87138798428094</v>
      </c>
      <c r="H248" s="836">
        <f t="shared" si="74"/>
        <v>271.46743892354095</v>
      </c>
      <c r="I248" s="835">
        <f t="shared" si="74"/>
        <v>90.489146307846966</v>
      </c>
      <c r="J248" s="835">
        <f t="shared" si="74"/>
        <v>361.95658523138786</v>
      </c>
      <c r="K248" s="835">
        <f t="shared" si="74"/>
        <v>373.21834819018096</v>
      </c>
      <c r="L248" s="835">
        <f t="shared" si="74"/>
        <v>380.73692638226578</v>
      </c>
      <c r="M248" s="835">
        <f t="shared" si="74"/>
        <v>389.93156357536463</v>
      </c>
      <c r="N248" s="835">
        <f t="shared" si="74"/>
        <v>402.04941909207764</v>
      </c>
      <c r="O248" s="836">
        <f t="shared" si="74"/>
        <v>415.25655778596553</v>
      </c>
      <c r="P248" s="564"/>
      <c r="Q248" s="559"/>
    </row>
    <row r="249" spans="2:17" s="557" customFormat="1">
      <c r="B249" s="576" t="s">
        <v>46</v>
      </c>
      <c r="C249" s="630"/>
      <c r="D249" s="577"/>
      <c r="E249" s="578">
        <f>E250*E251*E$171/12</f>
        <v>738.63233353152282</v>
      </c>
      <c r="F249" s="578">
        <f>F250*F251*F$171/12</f>
        <v>582.180868156722</v>
      </c>
      <c r="G249" s="578">
        <f>G250*G251*G$171/12</f>
        <v>260.78310665424692</v>
      </c>
      <c r="H249" s="579">
        <f>H250*H251*H$171/12</f>
        <v>208.30050644007974</v>
      </c>
      <c r="I249" s="578">
        <f>I250*I251*I$171/12</f>
        <v>69.433502146693243</v>
      </c>
      <c r="J249" s="578">
        <f>SUM(H249:I249)</f>
        <v>277.73400858677297</v>
      </c>
      <c r="K249" s="578">
        <f>K250*K251*K$171/12</f>
        <v>287.73243289589681</v>
      </c>
      <c r="L249" s="578">
        <f>L250*L251*L$171/12</f>
        <v>293.19934912091878</v>
      </c>
      <c r="M249" s="578">
        <f>M250*M251*M$171/12</f>
        <v>299.94293415069995</v>
      </c>
      <c r="N249" s="578">
        <f>N250*N251*N$171/12</f>
        <v>309.54110804352234</v>
      </c>
      <c r="O249" s="579">
        <f>O250*O251*O$171/12</f>
        <v>320.06550571700211</v>
      </c>
      <c r="P249" s="564"/>
      <c r="Q249" s="559"/>
    </row>
    <row r="250" spans="2:17">
      <c r="B250" s="651" t="s">
        <v>177</v>
      </c>
      <c r="C250" s="973" t="s">
        <v>6443</v>
      </c>
      <c r="D250" s="643"/>
      <c r="E250" s="575">
        <f>'#28'!E156</f>
        <v>5</v>
      </c>
      <c r="F250" s="575">
        <f>'#28'!F156</f>
        <v>5</v>
      </c>
      <c r="G250" s="786">
        <f>'#28'!G156</f>
        <v>5</v>
      </c>
      <c r="H250" s="787">
        <f>'#28'!H156</f>
        <v>5</v>
      </c>
      <c r="I250" s="786">
        <f>'#28'!I156</f>
        <v>5</v>
      </c>
      <c r="J250" s="786">
        <f>'#28'!J156</f>
        <v>5</v>
      </c>
      <c r="K250" s="786">
        <f>'#28'!K156</f>
        <v>5</v>
      </c>
      <c r="L250" s="786">
        <f>'#28'!L156</f>
        <v>5</v>
      </c>
      <c r="M250" s="786">
        <f>'#28'!M156</f>
        <v>5</v>
      </c>
      <c r="N250" s="786">
        <f>'#28'!N156</f>
        <v>5</v>
      </c>
      <c r="O250" s="787">
        <f>'#28'!O156</f>
        <v>5</v>
      </c>
      <c r="P250" s="564"/>
      <c r="Q250" s="908" t="s">
        <v>6441</v>
      </c>
    </row>
    <row r="251" spans="2:17">
      <c r="B251" s="651" t="s">
        <v>76</v>
      </c>
      <c r="C251" s="674" t="s">
        <v>150</v>
      </c>
      <c r="D251" s="643"/>
      <c r="E251" s="671">
        <f>'#28'!E157</f>
        <v>147.72646670630456</v>
      </c>
      <c r="F251" s="671">
        <f>'#28'!F157</f>
        <v>116.4361736313444</v>
      </c>
      <c r="G251" s="671">
        <f>'#28'!G157</f>
        <v>52.156621330849383</v>
      </c>
      <c r="H251" s="672">
        <f>'#28'!H157</f>
        <v>55.54680171735459</v>
      </c>
      <c r="I251" s="671">
        <f>'#28'!I157</f>
        <v>55.54680171735459</v>
      </c>
      <c r="J251" s="671">
        <f>'#28'!J157</f>
        <v>55.54680171735459</v>
      </c>
      <c r="K251" s="671">
        <f>'#28'!K157</f>
        <v>57.546486579179359</v>
      </c>
      <c r="L251" s="671">
        <f>'#28'!L157</f>
        <v>58.639869824183762</v>
      </c>
      <c r="M251" s="671">
        <f>'#28'!M157</f>
        <v>59.988586830139987</v>
      </c>
      <c r="N251" s="671">
        <f>'#28'!N157</f>
        <v>61.908221608704466</v>
      </c>
      <c r="O251" s="672">
        <f>'#28'!O157</f>
        <v>64.013101143400419</v>
      </c>
      <c r="P251" s="564"/>
    </row>
    <row r="252" spans="2:17">
      <c r="B252" s="598" t="s">
        <v>24</v>
      </c>
      <c r="C252" s="674"/>
      <c r="D252" s="626"/>
      <c r="E252" s="627"/>
      <c r="F252" s="627"/>
      <c r="G252" s="627"/>
      <c r="H252" s="628"/>
      <c r="I252" s="627"/>
      <c r="J252" s="627"/>
      <c r="K252" s="629">
        <f>K251/I251-1</f>
        <v>3.6000000000000032E-2</v>
      </c>
      <c r="L252" s="629">
        <f>L251/K251-1</f>
        <v>1.8999999999999906E-2</v>
      </c>
      <c r="M252" s="629">
        <f>M251/L251-1</f>
        <v>2.2999999999999909E-2</v>
      </c>
      <c r="N252" s="629">
        <f>N251/M251-1</f>
        <v>3.2000000000000028E-2</v>
      </c>
      <c r="O252" s="601">
        <f>O251/N251-1</f>
        <v>3.400000000000003E-2</v>
      </c>
      <c r="P252" s="564"/>
      <c r="Q252" s="559" t="s">
        <v>25</v>
      </c>
    </row>
    <row r="253" spans="2:17" s="557" customFormat="1">
      <c r="B253" s="576" t="s">
        <v>83</v>
      </c>
      <c r="C253" s="630"/>
      <c r="D253" s="577"/>
      <c r="E253" s="578">
        <f>'#28'!E159</f>
        <v>236.21790659827687</v>
      </c>
      <c r="F253" s="578">
        <f>'#28'!F159</f>
        <v>240.77568487150859</v>
      </c>
      <c r="G253" s="578">
        <f>'#28'!G159</f>
        <v>82.088281330034036</v>
      </c>
      <c r="H253" s="579">
        <f>'#28'!H159</f>
        <v>63.166932483461188</v>
      </c>
      <c r="I253" s="578">
        <f>'#28'!I159</f>
        <v>21.055644161153729</v>
      </c>
      <c r="J253" s="578">
        <f>'#28'!J159</f>
        <v>84.222576644614918</v>
      </c>
      <c r="K253" s="578">
        <f>'#28'!K159</f>
        <v>85.48591529428414</v>
      </c>
      <c r="L253" s="578">
        <f>'#28'!L159</f>
        <v>87.537577261346968</v>
      </c>
      <c r="M253" s="578">
        <f>'#28'!M159</f>
        <v>89.98862942466468</v>
      </c>
      <c r="N253" s="578">
        <f>'#28'!N159</f>
        <v>92.508311048555299</v>
      </c>
      <c r="O253" s="579">
        <f>'#28'!O159</f>
        <v>95.191052068963401</v>
      </c>
      <c r="P253" s="564"/>
      <c r="Q253" s="559"/>
    </row>
    <row r="254" spans="2:17">
      <c r="B254" s="598" t="s">
        <v>24</v>
      </c>
      <c r="C254" s="674" t="s">
        <v>315</v>
      </c>
      <c r="D254" s="626"/>
      <c r="E254" s="627"/>
      <c r="F254" s="627"/>
      <c r="G254" s="627"/>
      <c r="H254" s="628"/>
      <c r="I254" s="627"/>
      <c r="J254" s="627"/>
      <c r="K254" s="629">
        <f>K253/J253-1</f>
        <v>1.4999999999999902E-2</v>
      </c>
      <c r="L254" s="629">
        <f>L253/K253-1</f>
        <v>2.4000000000000021E-2</v>
      </c>
      <c r="M254" s="629">
        <f>M253/L253-1</f>
        <v>2.8000000000000025E-2</v>
      </c>
      <c r="N254" s="629">
        <f>N253/M253-1</f>
        <v>2.8000000000000025E-2</v>
      </c>
      <c r="O254" s="601">
        <f>O253/N253-1</f>
        <v>2.8999999999999915E-2</v>
      </c>
      <c r="P254" s="564"/>
      <c r="Q254" s="559" t="s">
        <v>25</v>
      </c>
    </row>
    <row r="255" spans="2:17" ht="12.75" thickBot="1">
      <c r="B255" s="615"/>
      <c r="C255" s="708"/>
      <c r="D255" s="708"/>
      <c r="E255" s="617"/>
      <c r="F255" s="617"/>
      <c r="G255" s="617"/>
      <c r="H255" s="618"/>
      <c r="I255" s="617"/>
      <c r="J255" s="617"/>
      <c r="K255" s="617"/>
      <c r="L255" s="617"/>
      <c r="M255" s="617"/>
      <c r="N255" s="617"/>
      <c r="O255" s="618"/>
      <c r="P255" s="564"/>
    </row>
    <row r="256" spans="2:17">
      <c r="H256" s="575"/>
      <c r="L256" s="575"/>
      <c r="M256" s="575"/>
      <c r="N256" s="575"/>
      <c r="O256" s="575"/>
    </row>
  </sheetData>
  <phoneticPr fontId="3" type="noConversion"/>
  <conditionalFormatting sqref="B53:B59">
    <cfRule type="containsText" dxfId="85" priority="37" operator="containsText" text="true">
      <formula>NOT(ISERROR(SEARCH("true",B53)))</formula>
    </cfRule>
  </conditionalFormatting>
  <conditionalFormatting sqref="B53:B59">
    <cfRule type="containsText" dxfId="84" priority="36" operator="containsText" text="false">
      <formula>NOT(ISERROR(SEARCH("false",B53)))</formula>
    </cfRule>
  </conditionalFormatting>
  <conditionalFormatting sqref="Q104:Q108 Q97:Q102 Q75:Q80 Q152:Q157 Q183 Q231 Q233:Q239 Q185:Q190 Q73 Q249 Q60:Q71 Q3:Q50 Q112:Q113 Q120:Q150 Q163:Q176 Q192:Q195 Q197:Q200 Q247 Q251:Q1048576 Q52:Q58">
    <cfRule type="containsText" dxfId="83" priority="35" operator="containsText" text="check">
      <formula>NOT(ISERROR(SEARCH("check",Q3)))</formula>
    </cfRule>
  </conditionalFormatting>
  <conditionalFormatting sqref="Q74">
    <cfRule type="containsText" dxfId="82" priority="34" operator="containsText" text="check">
      <formula>NOT(ISERROR(SEARCH("check",Q74)))</formula>
    </cfRule>
  </conditionalFormatting>
  <conditionalFormatting sqref="Q89:Q94">
    <cfRule type="containsText" dxfId="81" priority="33" operator="containsText" text="check">
      <formula>NOT(ISERROR(SEARCH("check",Q89)))</formula>
    </cfRule>
  </conditionalFormatting>
  <conditionalFormatting sqref="Q84">
    <cfRule type="containsText" dxfId="80" priority="32" operator="containsText" text="check">
      <formula>NOT(ISERROR(SEARCH("check",Q84)))</formula>
    </cfRule>
  </conditionalFormatting>
  <conditionalFormatting sqref="Q85 Q87:Q88">
    <cfRule type="containsText" dxfId="79" priority="31" operator="containsText" text="check">
      <formula>NOT(ISERROR(SEARCH("check",Q85)))</formula>
    </cfRule>
  </conditionalFormatting>
  <conditionalFormatting sqref="Q86">
    <cfRule type="containsText" dxfId="78" priority="30" operator="containsText" text="check">
      <formula>NOT(ISERROR(SEARCH("check",Q86)))</formula>
    </cfRule>
  </conditionalFormatting>
  <conditionalFormatting sqref="Q95">
    <cfRule type="containsText" dxfId="77" priority="29" operator="containsText" text="check">
      <formula>NOT(ISERROR(SEARCH("check",Q95)))</formula>
    </cfRule>
  </conditionalFormatting>
  <conditionalFormatting sqref="Q103">
    <cfRule type="containsText" dxfId="76" priority="28" operator="containsText" text="check">
      <formula>NOT(ISERROR(SEARCH("check",Q103)))</formula>
    </cfRule>
  </conditionalFormatting>
  <conditionalFormatting sqref="Q114">
    <cfRule type="containsText" dxfId="75" priority="27" operator="containsText" text="check">
      <formula>NOT(ISERROR(SEARCH("check",Q114)))</formula>
    </cfRule>
  </conditionalFormatting>
  <conditionalFormatting sqref="Q115:Q119">
    <cfRule type="containsText" dxfId="74" priority="26" operator="containsText" text="check">
      <formula>NOT(ISERROR(SEARCH("check",Q115)))</formula>
    </cfRule>
  </conditionalFormatting>
  <conditionalFormatting sqref="Q96">
    <cfRule type="containsText" dxfId="73" priority="25" operator="containsText" text="check">
      <formula>NOT(ISERROR(SEARCH("check",Q96)))</formula>
    </cfRule>
  </conditionalFormatting>
  <conditionalFormatting sqref="Q151">
    <cfRule type="containsText" dxfId="72" priority="24" operator="containsText" text="check">
      <formula>NOT(ISERROR(SEARCH("check",Q151)))</formula>
    </cfRule>
  </conditionalFormatting>
  <conditionalFormatting sqref="Q177">
    <cfRule type="containsText" dxfId="71" priority="23" operator="containsText" text="check">
      <formula>NOT(ISERROR(SEARCH("check",Q177)))</formula>
    </cfRule>
  </conditionalFormatting>
  <conditionalFormatting sqref="Q180">
    <cfRule type="containsText" dxfId="70" priority="20" operator="containsText" text="check">
      <formula>NOT(ISERROR(SEARCH("check",Q180)))</formula>
    </cfRule>
  </conditionalFormatting>
  <conditionalFormatting sqref="Q181">
    <cfRule type="containsText" dxfId="69" priority="19" operator="containsText" text="check">
      <formula>NOT(ISERROR(SEARCH("check",Q181)))</formula>
    </cfRule>
  </conditionalFormatting>
  <conditionalFormatting sqref="Q182">
    <cfRule type="containsText" dxfId="68" priority="18" operator="containsText" text="check">
      <formula>NOT(ISERROR(SEARCH("check",Q182)))</formula>
    </cfRule>
  </conditionalFormatting>
  <conditionalFormatting sqref="Q216:Q220 Q222:Q225 Q227:Q230">
    <cfRule type="containsText" dxfId="67" priority="16" operator="containsText" text="check">
      <formula>NOT(ISERROR(SEARCH("check",Q216)))</formula>
    </cfRule>
  </conditionalFormatting>
  <conditionalFormatting sqref="Q232">
    <cfRule type="containsText" dxfId="66" priority="15" operator="containsText" text="check">
      <formula>NOT(ISERROR(SEARCH("check",Q232)))</formula>
    </cfRule>
  </conditionalFormatting>
  <conditionalFormatting sqref="Q248">
    <cfRule type="containsText" dxfId="65" priority="13" operator="containsText" text="check">
      <formula>NOT(ISERROR(SEARCH("check",Q248)))</formula>
    </cfRule>
  </conditionalFormatting>
  <conditionalFormatting sqref="Q184">
    <cfRule type="containsText" dxfId="64" priority="12" operator="containsText" text="check">
      <formula>NOT(ISERROR(SEARCH("check",Q184)))</formula>
    </cfRule>
  </conditionalFormatting>
  <conditionalFormatting sqref="Q72">
    <cfRule type="containsText" dxfId="63" priority="11" operator="containsText" text="check">
      <formula>NOT(ISERROR(SEARCH("check",Q72)))</formula>
    </cfRule>
  </conditionalFormatting>
  <conditionalFormatting sqref="Q1:Q2">
    <cfRule type="containsText" dxfId="62" priority="10" operator="containsText" text="check">
      <formula>NOT(ISERROR(SEARCH("check",Q1)))</formula>
    </cfRule>
  </conditionalFormatting>
  <conditionalFormatting sqref="Q81:Q83">
    <cfRule type="containsText" dxfId="61" priority="9" operator="containsText" text="check">
      <formula>NOT(ISERROR(SEARCH("check",Q81)))</formula>
    </cfRule>
  </conditionalFormatting>
  <conditionalFormatting sqref="Q109:Q111">
    <cfRule type="containsText" dxfId="60" priority="8" operator="containsText" text="check">
      <formula>NOT(ISERROR(SEARCH("check",Q109)))</formula>
    </cfRule>
  </conditionalFormatting>
  <conditionalFormatting sqref="Q158:Q161">
    <cfRule type="containsText" dxfId="59" priority="7" operator="containsText" text="check">
      <formula>NOT(ISERROR(SEARCH("check",Q158)))</formula>
    </cfRule>
  </conditionalFormatting>
  <conditionalFormatting sqref="Q162">
    <cfRule type="containsText" dxfId="58" priority="6" operator="containsText" text="check">
      <formula>NOT(ISERROR(SEARCH("check",Q162)))</formula>
    </cfRule>
  </conditionalFormatting>
  <conditionalFormatting sqref="Q178">
    <cfRule type="containsText" dxfId="57" priority="5" operator="containsText" text="check">
      <formula>NOT(ISERROR(SEARCH("check",Q178)))</formula>
    </cfRule>
  </conditionalFormatting>
  <conditionalFormatting sqref="Q201:Q215">
    <cfRule type="containsText" dxfId="56" priority="3" operator="containsText" text="check">
      <formula>NOT(ISERROR(SEARCH("check",Q201)))</formula>
    </cfRule>
  </conditionalFormatting>
  <conditionalFormatting sqref="Q241:Q246">
    <cfRule type="containsText" dxfId="55" priority="2" operator="containsText" text="check">
      <formula>NOT(ISERROR(SEARCH("check",Q241)))</formula>
    </cfRule>
  </conditionalFormatting>
  <conditionalFormatting sqref="Q240">
    <cfRule type="containsText" dxfId="54" priority="1" operator="containsText" text="check">
      <formula>NOT(ISERROR(SEARCH("check",Q240)))</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C6B41-1086-4118-ADB8-B2D315CC121F}">
  <dimension ref="B40:I42"/>
  <sheetViews>
    <sheetView topLeftCell="A12" workbookViewId="0">
      <selection activeCell="E100" sqref="E100"/>
    </sheetView>
    <sheetView workbookViewId="1"/>
  </sheetViews>
  <sheetFormatPr defaultRowHeight="16.5"/>
  <sheetData>
    <row r="40" spans="2:9">
      <c r="B40">
        <v>569.20000000000005</v>
      </c>
      <c r="C40">
        <v>795.2</v>
      </c>
      <c r="D40">
        <v>1045.5999999999999</v>
      </c>
      <c r="E40">
        <v>1301.0999999999999</v>
      </c>
      <c r="F40">
        <v>1583.7</v>
      </c>
      <c r="G40">
        <v>1864.7</v>
      </c>
      <c r="H40">
        <v>2171</v>
      </c>
    </row>
    <row r="41" spans="2:9">
      <c r="C41" s="970">
        <f>C40/B40-1</f>
        <v>0.39704848910751922</v>
      </c>
      <c r="D41" s="970">
        <f t="shared" ref="D41:H41" si="0">D40/C40-1</f>
        <v>0.31488933601609648</v>
      </c>
      <c r="E41" s="970">
        <f t="shared" si="0"/>
        <v>0.24435730680948731</v>
      </c>
      <c r="F41" s="970">
        <f t="shared" si="0"/>
        <v>0.21720083006686663</v>
      </c>
      <c r="G41" s="970">
        <f t="shared" si="0"/>
        <v>0.17743259455704985</v>
      </c>
      <c r="H41" s="970">
        <f t="shared" si="0"/>
        <v>0.16426234783075033</v>
      </c>
    </row>
    <row r="42" spans="2:9">
      <c r="D42" s="629">
        <v>0.3497363796133568</v>
      </c>
      <c r="E42" s="629">
        <v>0.30013020833333348</v>
      </c>
      <c r="F42" s="629">
        <v>0.24011016524787188</v>
      </c>
      <c r="G42" s="629">
        <v>0.19987886129618415</v>
      </c>
      <c r="H42" s="629">
        <v>0.18004374894834241</v>
      </c>
      <c r="I42" s="601">
        <v>0.16004374894834239</v>
      </c>
    </row>
  </sheetData>
  <phoneticPr fontId="3" type="noConversion"/>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CDE1C-2F13-4FB6-AC64-E8EB3C592DD6}">
  <dimension ref="B3:AB50"/>
  <sheetViews>
    <sheetView tabSelected="1" zoomScale="85" zoomScaleNormal="85" workbookViewId="0">
      <selection activeCell="P17" sqref="P17"/>
    </sheetView>
    <sheetView workbookViewId="1"/>
  </sheetViews>
  <sheetFormatPr defaultColWidth="8.75" defaultRowHeight="13.5"/>
  <cols>
    <col min="1" max="1" width="8.75" style="364"/>
    <col min="2" max="2" width="8.75" style="4"/>
    <col min="3" max="3" width="29.25" style="364" customWidth="1"/>
    <col min="4" max="4" width="8.75" style="364"/>
    <col min="5" max="5" width="8.875" style="364" bestFit="1" customWidth="1"/>
    <col min="6" max="6" width="11.5" style="364" bestFit="1" customWidth="1"/>
    <col min="7" max="17" width="9.375" style="364" bestFit="1" customWidth="1"/>
    <col min="18" max="16384" width="8.75" style="364"/>
  </cols>
  <sheetData>
    <row r="3" spans="2:17">
      <c r="B3" s="4" t="s">
        <v>6178</v>
      </c>
    </row>
    <row r="4" spans="2:17">
      <c r="B4" s="4" t="s">
        <v>6179</v>
      </c>
    </row>
    <row r="6" spans="2:17" s="365" customFormat="1">
      <c r="B6" s="366"/>
      <c r="C6" s="367"/>
      <c r="D6" s="367"/>
      <c r="E6" s="368"/>
      <c r="F6" s="368">
        <v>2019</v>
      </c>
      <c r="G6" s="368">
        <v>2020</v>
      </c>
      <c r="H6" s="368">
        <v>2021</v>
      </c>
      <c r="I6" s="368">
        <v>2022</v>
      </c>
      <c r="J6" s="368">
        <v>2022</v>
      </c>
      <c r="K6" s="368">
        <v>2022</v>
      </c>
      <c r="L6" s="368">
        <v>2023</v>
      </c>
      <c r="M6" s="368">
        <v>2024</v>
      </c>
      <c r="N6" s="368">
        <v>2025</v>
      </c>
      <c r="O6" s="368">
        <v>2026</v>
      </c>
      <c r="P6" s="368">
        <v>2027</v>
      </c>
      <c r="Q6" s="368" t="s">
        <v>1024</v>
      </c>
    </row>
    <row r="7" spans="2:17" s="365" customFormat="1">
      <c r="B7" s="366"/>
      <c r="C7" s="369" t="s">
        <v>345</v>
      </c>
      <c r="D7" s="369"/>
      <c r="E7" s="370"/>
      <c r="F7" s="370" t="s">
        <v>346</v>
      </c>
      <c r="G7" s="370" t="s">
        <v>346</v>
      </c>
      <c r="H7" s="370" t="s">
        <v>346</v>
      </c>
      <c r="I7" s="370" t="s">
        <v>6180</v>
      </c>
      <c r="J7" s="370" t="s">
        <v>348</v>
      </c>
      <c r="K7" s="370" t="s">
        <v>346</v>
      </c>
      <c r="L7" s="370" t="s">
        <v>346</v>
      </c>
      <c r="M7" s="370" t="s">
        <v>346</v>
      </c>
      <c r="N7" s="370" t="s">
        <v>346</v>
      </c>
      <c r="O7" s="370" t="s">
        <v>346</v>
      </c>
      <c r="P7" s="370" t="s">
        <v>346</v>
      </c>
      <c r="Q7" s="370"/>
    </row>
    <row r="9" spans="2:17" s="365" customFormat="1" ht="14.25" thickBot="1">
      <c r="B9" s="366"/>
      <c r="C9" s="410" t="s">
        <v>6181</v>
      </c>
      <c r="D9" s="410"/>
      <c r="E9" s="410"/>
      <c r="F9" s="410">
        <v>2778.1461530000001</v>
      </c>
      <c r="G9" s="410">
        <v>7406.8122089999997</v>
      </c>
      <c r="H9" s="410">
        <v>15206.89199</v>
      </c>
      <c r="I9" s="410">
        <v>16194.512715999999</v>
      </c>
      <c r="J9" s="410">
        <v>7160.2498380000052</v>
      </c>
      <c r="K9" s="410">
        <v>23354.762554000004</v>
      </c>
      <c r="L9" s="410">
        <v>37968.712129172956</v>
      </c>
      <c r="M9" s="410">
        <v>66672.891771377064</v>
      </c>
      <c r="N9" s="410">
        <v>120461.78526496085</v>
      </c>
      <c r="O9" s="410">
        <v>193681.31908805261</v>
      </c>
      <c r="P9" s="410">
        <v>266364.299925022</v>
      </c>
      <c r="Q9" s="410"/>
    </row>
    <row r="10" spans="2:17" s="365" customFormat="1">
      <c r="B10" s="366"/>
      <c r="F10" s="365">
        <f>F25*F15*12</f>
        <v>4192.1004755248268</v>
      </c>
    </row>
    <row r="11" spans="2:17" s="365" customFormat="1">
      <c r="B11" s="366"/>
      <c r="C11" s="365" t="s">
        <v>6182</v>
      </c>
    </row>
    <row r="12" spans="2:17" s="365" customFormat="1">
      <c r="B12" s="366"/>
      <c r="C12" s="372" t="s">
        <v>29</v>
      </c>
      <c r="D12" s="373"/>
      <c r="E12" s="373"/>
      <c r="F12" s="373">
        <v>4103</v>
      </c>
      <c r="G12" s="373">
        <v>17214</v>
      </c>
      <c r="H12" s="373">
        <v>53401</v>
      </c>
      <c r="I12" s="378">
        <v>99431</v>
      </c>
      <c r="J12" s="373">
        <v>127841</v>
      </c>
      <c r="K12" s="373">
        <v>99431</v>
      </c>
      <c r="L12" s="373">
        <v>137311</v>
      </c>
      <c r="M12" s="373">
        <v>250029.3575362633</v>
      </c>
      <c r="N12" s="373">
        <v>428917.74641773599</v>
      </c>
      <c r="O12" s="373">
        <v>790881.54810641229</v>
      </c>
      <c r="P12" s="373">
        <v>1163607.7573528052</v>
      </c>
      <c r="Q12" s="373"/>
    </row>
    <row r="13" spans="2:17" s="365" customFormat="1">
      <c r="B13" s="366"/>
      <c r="C13" s="371" t="s">
        <v>31</v>
      </c>
      <c r="F13" s="365">
        <v>18166</v>
      </c>
      <c r="G13" s="365">
        <v>49719</v>
      </c>
      <c r="H13" s="365">
        <v>72459</v>
      </c>
      <c r="I13" s="414">
        <v>59100</v>
      </c>
      <c r="J13" s="365">
        <v>19700</v>
      </c>
      <c r="K13" s="365">
        <v>78800</v>
      </c>
      <c r="L13" s="365">
        <v>182087.41999121889</v>
      </c>
      <c r="M13" s="365">
        <v>297888.90239107283</v>
      </c>
      <c r="N13" s="365">
        <v>581388.88059009542</v>
      </c>
      <c r="O13" s="365">
        <v>695561.81538584584</v>
      </c>
      <c r="P13" s="365">
        <v>783817.7432187621</v>
      </c>
    </row>
    <row r="14" spans="2:17" s="365" customFormat="1">
      <c r="B14" s="366"/>
      <c r="C14" s="371" t="s">
        <v>32</v>
      </c>
      <c r="F14" s="365">
        <v>-5055</v>
      </c>
      <c r="G14" s="365">
        <v>-13532</v>
      </c>
      <c r="H14" s="365">
        <v>-26429</v>
      </c>
      <c r="I14" s="414">
        <v>-30690</v>
      </c>
      <c r="J14" s="365">
        <v>-10230</v>
      </c>
      <c r="K14" s="365">
        <v>-40920</v>
      </c>
      <c r="L14" s="365">
        <v>-69369.062454955594</v>
      </c>
      <c r="M14" s="365">
        <v>-119000.51350960012</v>
      </c>
      <c r="N14" s="365">
        <v>-219425.07890141904</v>
      </c>
      <c r="O14" s="365">
        <v>-322835.60613945295</v>
      </c>
      <c r="P14" s="365">
        <v>-422954.75719396555</v>
      </c>
    </row>
    <row r="15" spans="2:17" s="365" customFormat="1">
      <c r="B15" s="366"/>
      <c r="C15" s="374" t="s">
        <v>34</v>
      </c>
      <c r="D15" s="375"/>
      <c r="E15" s="375"/>
      <c r="F15" s="375">
        <v>17214</v>
      </c>
      <c r="G15" s="375">
        <v>53401</v>
      </c>
      <c r="H15" s="375">
        <v>99431</v>
      </c>
      <c r="I15" s="375">
        <v>127841</v>
      </c>
      <c r="J15" s="375">
        <v>137311</v>
      </c>
      <c r="K15" s="375">
        <v>137311</v>
      </c>
      <c r="L15" s="375">
        <v>250029.3575362633</v>
      </c>
      <c r="M15" s="375">
        <v>428917.74641773599</v>
      </c>
      <c r="N15" s="375">
        <v>790881.54810641229</v>
      </c>
      <c r="O15" s="375">
        <v>1163607.7573528052</v>
      </c>
      <c r="P15" s="375">
        <v>1524470.7433776017</v>
      </c>
      <c r="Q15" s="375"/>
    </row>
    <row r="16" spans="2:17" s="365" customFormat="1">
      <c r="B16" s="366"/>
      <c r="F16" s="416">
        <f>F14/SUM(F12:F13)</f>
        <v>-0.22699717095513944</v>
      </c>
      <c r="G16" s="416">
        <f t="shared" ref="G16:P16" si="0">G14/SUM(G12:G13)</f>
        <v>-0.20217232157530665</v>
      </c>
      <c r="H16" s="416">
        <f t="shared" si="0"/>
        <v>-0.20998728746225964</v>
      </c>
      <c r="I16" s="416">
        <f t="shared" si="0"/>
        <v>-0.19358989724407213</v>
      </c>
      <c r="J16" s="416">
        <f t="shared" si="0"/>
        <v>-6.9336658962593445E-2</v>
      </c>
      <c r="K16" s="416">
        <f t="shared" si="0"/>
        <v>-0.22958968978460537</v>
      </c>
      <c r="L16" s="416">
        <f t="shared" si="0"/>
        <v>-0.2171866174443278</v>
      </c>
      <c r="M16" s="416">
        <f t="shared" si="0"/>
        <v>-0.2171866174443278</v>
      </c>
      <c r="N16" s="416">
        <f t="shared" si="0"/>
        <v>-0.2171866174443278</v>
      </c>
      <c r="O16" s="416">
        <f t="shared" si="0"/>
        <v>-0.2171866174443278</v>
      </c>
      <c r="P16" s="416">
        <f t="shared" si="0"/>
        <v>-0.2171866174443278</v>
      </c>
    </row>
    <row r="17" spans="2:28" s="365" customFormat="1">
      <c r="B17" s="366"/>
      <c r="D17" s="371" t="s">
        <v>6183</v>
      </c>
      <c r="F17" s="365">
        <v>20343188</v>
      </c>
      <c r="G17" s="365">
        <v>20926710</v>
      </c>
      <c r="H17" s="365">
        <v>21448463</v>
      </c>
      <c r="I17" s="365">
        <v>24129449.999999899</v>
      </c>
      <c r="J17" s="365">
        <v>24129449.999999899</v>
      </c>
      <c r="K17" s="365">
        <v>24129449.999999899</v>
      </c>
      <c r="L17" s="365">
        <v>24491391.749999896</v>
      </c>
      <c r="M17" s="365">
        <v>24858762.626249891</v>
      </c>
      <c r="N17" s="365">
        <v>25231644.065643638</v>
      </c>
      <c r="O17" s="365">
        <v>25610118.726628289</v>
      </c>
      <c r="P17" s="365">
        <v>25610118.726628289</v>
      </c>
      <c r="T17" s="365">
        <f>P17*P18</f>
        <v>1947425.5005715673</v>
      </c>
    </row>
    <row r="18" spans="2:28" s="365" customFormat="1">
      <c r="B18" s="366"/>
      <c r="D18" s="371" t="s">
        <v>6184</v>
      </c>
      <c r="F18" s="416">
        <v>1.0946661850640125E-3</v>
      </c>
      <c r="G18" s="416">
        <v>3.1984482988486962E-3</v>
      </c>
      <c r="H18" s="416">
        <v>5.8680195406076415E-3</v>
      </c>
      <c r="I18" s="416">
        <v>7.3864509966037658E-3</v>
      </c>
      <c r="J18" s="416">
        <v>7.3864509966037658E-3</v>
      </c>
      <c r="K18" s="416">
        <v>7.3864509966037658E-3</v>
      </c>
      <c r="L18" s="415">
        <v>1.3041252340885049E-2</v>
      </c>
      <c r="M18" s="415">
        <v>2.2041252340885047E-2</v>
      </c>
      <c r="N18" s="415">
        <v>4.0041252340885042E-2</v>
      </c>
      <c r="O18" s="415">
        <v>5.8041252340885044E-2</v>
      </c>
      <c r="P18" s="415">
        <v>7.6041252340885046E-2</v>
      </c>
      <c r="T18" s="416"/>
    </row>
    <row r="19" spans="2:28" s="365" customFormat="1">
      <c r="B19" s="366"/>
      <c r="D19" s="365" t="s">
        <v>6494</v>
      </c>
      <c r="F19" s="365">
        <f>F17*F18</f>
        <v>22269</v>
      </c>
      <c r="G19" s="365">
        <f t="shared" ref="G19:P19" si="1">G17*G18</f>
        <v>66933</v>
      </c>
      <c r="H19" s="365">
        <f t="shared" si="1"/>
        <v>125860</v>
      </c>
      <c r="I19" s="365">
        <f t="shared" si="1"/>
        <v>178231</v>
      </c>
      <c r="J19" s="365">
        <f t="shared" si="1"/>
        <v>178231</v>
      </c>
      <c r="K19" s="365">
        <f t="shared" si="1"/>
        <v>178231</v>
      </c>
      <c r="L19" s="365">
        <f t="shared" si="1"/>
        <v>319398.41999121889</v>
      </c>
      <c r="M19" s="365">
        <f t="shared" si="1"/>
        <v>547918.25992733613</v>
      </c>
      <c r="N19" s="365">
        <f t="shared" si="1"/>
        <v>1010306.6270078315</v>
      </c>
      <c r="O19" s="365">
        <f t="shared" si="1"/>
        <v>1486443.3634922581</v>
      </c>
      <c r="P19" s="365">
        <f t="shared" si="1"/>
        <v>1947425.5005715673</v>
      </c>
    </row>
    <row r="20" spans="2:28" s="365" customFormat="1">
      <c r="B20" s="366"/>
      <c r="C20" s="416"/>
      <c r="D20" s="365" t="s">
        <v>6495</v>
      </c>
      <c r="F20" s="365">
        <f>F19-F12</f>
        <v>18166</v>
      </c>
      <c r="G20" s="365">
        <f t="shared" ref="G20:P20" si="2">G19-G12</f>
        <v>49719</v>
      </c>
      <c r="H20" s="365">
        <f t="shared" si="2"/>
        <v>72459</v>
      </c>
      <c r="I20" s="365">
        <f t="shared" si="2"/>
        <v>78800</v>
      </c>
      <c r="J20" s="365">
        <f t="shared" si="2"/>
        <v>50390</v>
      </c>
      <c r="K20" s="365">
        <f t="shared" si="2"/>
        <v>78800</v>
      </c>
      <c r="L20" s="365">
        <f t="shared" si="2"/>
        <v>182087.41999121889</v>
      </c>
      <c r="M20" s="365">
        <f t="shared" si="2"/>
        <v>297888.90239107283</v>
      </c>
      <c r="N20" s="365">
        <f t="shared" si="2"/>
        <v>581388.88059009542</v>
      </c>
      <c r="O20" s="365">
        <f t="shared" si="2"/>
        <v>695561.81538584584</v>
      </c>
      <c r="P20" s="365">
        <f t="shared" si="2"/>
        <v>783817.7432187621</v>
      </c>
    </row>
    <row r="21" spans="2:28" s="365" customFormat="1">
      <c r="B21" s="366"/>
      <c r="D21" s="371" t="s">
        <v>32</v>
      </c>
      <c r="F21" s="365">
        <v>5055</v>
      </c>
      <c r="G21" s="365">
        <v>13532</v>
      </c>
      <c r="H21" s="365">
        <v>26429</v>
      </c>
      <c r="I21" s="365">
        <v>30690</v>
      </c>
      <c r="J21" s="365">
        <v>10230</v>
      </c>
      <c r="K21" s="365">
        <v>40920</v>
      </c>
      <c r="L21" s="365">
        <v>69369.062454955594</v>
      </c>
      <c r="M21" s="365">
        <v>119000.51350960012</v>
      </c>
      <c r="N21" s="365">
        <v>219425.07890141904</v>
      </c>
      <c r="O21" s="365">
        <v>322835.60613945295</v>
      </c>
      <c r="P21" s="365">
        <v>422954.75719396555</v>
      </c>
    </row>
    <row r="22" spans="2:28" s="365" customFormat="1">
      <c r="B22" s="366"/>
      <c r="D22" s="371" t="s">
        <v>6185</v>
      </c>
      <c r="E22" s="416"/>
      <c r="F22" s="416">
        <v>0.22699717095513944</v>
      </c>
      <c r="G22" s="416">
        <v>0.20217232157530665</v>
      </c>
      <c r="H22" s="416">
        <v>0.20998728746225964</v>
      </c>
      <c r="I22" s="416">
        <v>0.22958968978460537</v>
      </c>
      <c r="J22" s="416">
        <v>0.22958968978460537</v>
      </c>
      <c r="K22" s="416">
        <v>0.22958968978460537</v>
      </c>
      <c r="L22" s="416">
        <v>0.2171866174443278</v>
      </c>
      <c r="M22" s="416">
        <v>0.2171866174443278</v>
      </c>
      <c r="N22" s="416">
        <v>0.2171866174443278</v>
      </c>
      <c r="O22" s="416">
        <v>0.2171866174443278</v>
      </c>
      <c r="P22" s="416">
        <v>0.2171866174443278</v>
      </c>
      <c r="S22" s="365" t="s">
        <v>6493</v>
      </c>
      <c r="T22" s="416"/>
    </row>
    <row r="23" spans="2:28" s="365" customFormat="1">
      <c r="B23" s="366"/>
      <c r="D23" s="365" t="s">
        <v>6496</v>
      </c>
      <c r="F23" s="365">
        <f>(F12+F13)*F22</f>
        <v>5055</v>
      </c>
      <c r="G23" s="365">
        <f t="shared" ref="G23:P23" si="3">(G12+G13)*G22</f>
        <v>13532</v>
      </c>
      <c r="H23" s="365">
        <f t="shared" si="3"/>
        <v>26429</v>
      </c>
      <c r="I23" s="365">
        <f t="shared" si="3"/>
        <v>36397.083111243272</v>
      </c>
      <c r="J23" s="365">
        <f t="shared" si="3"/>
        <v>33873.892420510463</v>
      </c>
      <c r="K23" s="365">
        <f t="shared" si="3"/>
        <v>40920</v>
      </c>
      <c r="L23" s="365">
        <f t="shared" si="3"/>
        <v>69369.062454955594</v>
      </c>
      <c r="M23" s="365">
        <f t="shared" si="3"/>
        <v>119000.51350960012</v>
      </c>
      <c r="N23" s="365">
        <f t="shared" si="3"/>
        <v>219425.07890141904</v>
      </c>
      <c r="O23" s="365">
        <f t="shared" si="3"/>
        <v>322835.60613945295</v>
      </c>
      <c r="P23" s="365">
        <f t="shared" si="3"/>
        <v>422954.75719396555</v>
      </c>
      <c r="T23" s="416"/>
    </row>
    <row r="24" spans="2:28" s="365" customFormat="1">
      <c r="B24" s="366"/>
      <c r="C24" s="365" t="s">
        <v>6186</v>
      </c>
      <c r="E24" s="417"/>
      <c r="F24" s="417"/>
      <c r="G24" s="417"/>
      <c r="H24" s="417"/>
      <c r="I24" s="417"/>
      <c r="J24" s="417"/>
      <c r="K24" s="417"/>
      <c r="L24" s="417"/>
      <c r="M24" s="417"/>
      <c r="N24" s="417"/>
      <c r="O24" s="417"/>
      <c r="P24" s="417"/>
      <c r="Q24" s="417"/>
    </row>
    <row r="25" spans="2:28" s="365" customFormat="1">
      <c r="B25" s="366"/>
      <c r="C25" s="372" t="s">
        <v>6091</v>
      </c>
      <c r="D25" s="373" t="s">
        <v>6092</v>
      </c>
      <c r="F25" s="377">
        <v>2.029404590994165E-2</v>
      </c>
      <c r="G25" s="377">
        <v>1.7355822386754264E-2</v>
      </c>
      <c r="H25" s="377">
        <v>1.7209976165831711E-2</v>
      </c>
      <c r="I25" s="377">
        <v>1.6670564771573602E-2</v>
      </c>
      <c r="J25" s="377">
        <v>1.6670564771573602E-2</v>
      </c>
      <c r="K25" s="377">
        <v>1.6670564771573602E-2</v>
      </c>
      <c r="L25" s="377">
        <v>1.7020646631776645E-2</v>
      </c>
      <c r="M25" s="377">
        <v>1.7122770511567305E-2</v>
      </c>
      <c r="N25" s="377">
        <v>1.7293998216682979E-2</v>
      </c>
      <c r="O25" s="377">
        <v>1.7501526195283175E-2</v>
      </c>
      <c r="P25" s="377">
        <v>1.7729046035821854E-2</v>
      </c>
    </row>
    <row r="26" spans="2:28" s="365" customFormat="1">
      <c r="B26" s="366"/>
      <c r="C26" s="371" t="s">
        <v>6095</v>
      </c>
      <c r="D26" s="365" t="s">
        <v>6092</v>
      </c>
      <c r="F26" s="377">
        <v>2.1842649851632045E-2</v>
      </c>
      <c r="G26" s="377">
        <v>1.965611712976648E-2</v>
      </c>
      <c r="H26" s="377">
        <v>1.8110491846078172E-2</v>
      </c>
      <c r="I26" s="377">
        <v>1.7693977289019201E-2</v>
      </c>
      <c r="J26" s="377">
        <v>1.7693977289019201E-2</v>
      </c>
      <c r="K26" s="377">
        <v>1.7693977289019201E-2</v>
      </c>
      <c r="L26" s="377">
        <v>1.8065550812088601E-2</v>
      </c>
      <c r="M26" s="377">
        <v>1.8173944116961133E-2</v>
      </c>
      <c r="N26" s="377">
        <v>1.8355683558130744E-2</v>
      </c>
      <c r="O26" s="377">
        <v>1.8575951760828314E-2</v>
      </c>
      <c r="P26" s="377">
        <v>1.8817439133719079E-2</v>
      </c>
    </row>
    <row r="27" spans="2:28" s="365" customFormat="1">
      <c r="B27" s="366"/>
    </row>
    <row r="28" spans="2:28">
      <c r="L28" s="1077">
        <f>L25/K25-1</f>
        <v>2.0999999999999908E-2</v>
      </c>
      <c r="M28" s="1077">
        <f>M25/L25-1</f>
        <v>6.0000000000000053E-3</v>
      </c>
      <c r="N28" s="1077">
        <f t="shared" ref="N28:P28" si="4">N25/M25-1</f>
        <v>1.0000000000000009E-2</v>
      </c>
      <c r="O28" s="1077">
        <f t="shared" si="4"/>
        <v>1.2000000000000011E-2</v>
      </c>
      <c r="P28" s="1077">
        <f t="shared" si="4"/>
        <v>1.2999999999999901E-2</v>
      </c>
      <c r="T28" s="365"/>
      <c r="U28" s="365"/>
      <c r="V28" s="365"/>
      <c r="W28" s="365"/>
      <c r="X28" s="365"/>
      <c r="Y28" s="365"/>
      <c r="Z28" s="365"/>
      <c r="AA28" s="365"/>
    </row>
    <row r="29" spans="2:28">
      <c r="B29" s="4" t="s">
        <v>6187</v>
      </c>
      <c r="T29" s="365"/>
      <c r="U29" s="365"/>
      <c r="V29" s="365"/>
      <c r="W29" s="365"/>
      <c r="X29" s="365"/>
      <c r="Y29" s="365"/>
      <c r="Z29" s="365"/>
      <c r="AA29" s="365"/>
    </row>
    <row r="30" spans="2:28">
      <c r="B30" s="4" t="s">
        <v>6188</v>
      </c>
      <c r="T30" s="365"/>
      <c r="U30" s="365"/>
      <c r="V30" s="365"/>
      <c r="W30" s="365"/>
      <c r="X30" s="365"/>
      <c r="Y30" s="365"/>
      <c r="Z30" s="365"/>
      <c r="AA30" s="365"/>
    </row>
    <row r="31" spans="2:28">
      <c r="U31" s="365"/>
      <c r="V31" s="365"/>
      <c r="W31" s="365"/>
      <c r="X31" s="365"/>
      <c r="Y31" s="365"/>
      <c r="Z31" s="365"/>
      <c r="AA31" s="365"/>
      <c r="AB31" s="365"/>
    </row>
    <row r="32" spans="2:28" s="365" customFormat="1">
      <c r="B32" s="366"/>
      <c r="C32" s="367"/>
      <c r="D32" s="367"/>
      <c r="E32" s="368"/>
      <c r="F32" s="368">
        <v>2019</v>
      </c>
      <c r="G32" s="368">
        <v>2020</v>
      </c>
      <c r="H32" s="368">
        <v>2021</v>
      </c>
      <c r="I32" s="368">
        <v>2022</v>
      </c>
      <c r="J32" s="368">
        <v>2022</v>
      </c>
      <c r="K32" s="368">
        <v>2022</v>
      </c>
      <c r="L32" s="368">
        <v>2023</v>
      </c>
      <c r="M32" s="368">
        <v>2024</v>
      </c>
      <c r="N32" s="368">
        <v>2025</v>
      </c>
      <c r="O32" s="368">
        <v>2026</v>
      </c>
      <c r="P32" s="368">
        <v>2027</v>
      </c>
      <c r="Q32" s="368" t="s">
        <v>1024</v>
      </c>
    </row>
    <row r="33" spans="2:17" s="365" customFormat="1">
      <c r="B33" s="366"/>
      <c r="C33" s="369" t="s">
        <v>345</v>
      </c>
      <c r="D33" s="369"/>
      <c r="E33" s="370"/>
      <c r="F33" s="370" t="s">
        <v>346</v>
      </c>
      <c r="G33" s="370" t="s">
        <v>346</v>
      </c>
      <c r="H33" s="370" t="s">
        <v>346</v>
      </c>
      <c r="I33" s="370" t="s">
        <v>6180</v>
      </c>
      <c r="J33" s="370" t="s">
        <v>348</v>
      </c>
      <c r="K33" s="370" t="s">
        <v>346</v>
      </c>
      <c r="L33" s="370" t="s">
        <v>346</v>
      </c>
      <c r="M33" s="370" t="s">
        <v>346</v>
      </c>
      <c r="N33" s="370" t="s">
        <v>346</v>
      </c>
      <c r="O33" s="370" t="s">
        <v>346</v>
      </c>
      <c r="P33" s="370" t="s">
        <v>346</v>
      </c>
      <c r="Q33" s="370"/>
    </row>
    <row r="35" spans="2:17" s="365" customFormat="1">
      <c r="B35" s="366"/>
      <c r="C35" s="366" t="s">
        <v>6189</v>
      </c>
    </row>
    <row r="36" spans="2:17" s="365" customFormat="1">
      <c r="B36" s="366"/>
    </row>
    <row r="37" spans="2:17" s="365" customFormat="1">
      <c r="B37" s="366"/>
      <c r="C37" s="373" t="s">
        <v>6190</v>
      </c>
      <c r="D37" s="373"/>
      <c r="E37" s="373"/>
      <c r="F37" s="373"/>
      <c r="G37" s="373"/>
      <c r="H37" s="373"/>
      <c r="I37" s="378"/>
      <c r="J37" s="373"/>
      <c r="K37" s="373"/>
      <c r="L37" s="373"/>
      <c r="M37" s="373"/>
      <c r="N37" s="373"/>
      <c r="O37" s="373"/>
      <c r="P37" s="373"/>
      <c r="Q37" s="373"/>
    </row>
    <row r="38" spans="2:17" s="365" customFormat="1">
      <c r="B38" s="366"/>
      <c r="C38" s="371" t="s">
        <v>6191</v>
      </c>
      <c r="I38" s="414"/>
      <c r="L38" s="365">
        <v>41193.299999999996</v>
      </c>
      <c r="M38" s="365">
        <v>100011.74301450532</v>
      </c>
      <c r="N38" s="365">
        <v>214458.873208868</v>
      </c>
      <c r="O38" s="365">
        <v>474528.92886384734</v>
      </c>
      <c r="P38" s="365">
        <v>698164.65441168309</v>
      </c>
    </row>
    <row r="39" spans="2:17" s="365" customFormat="1">
      <c r="B39" s="366"/>
      <c r="C39" s="418" t="s">
        <v>6192</v>
      </c>
      <c r="D39" s="417"/>
      <c r="E39" s="417"/>
      <c r="F39" s="417"/>
      <c r="G39" s="417"/>
      <c r="H39" s="417"/>
      <c r="I39" s="419"/>
      <c r="J39" s="417"/>
      <c r="K39" s="417"/>
      <c r="L39" s="420">
        <v>8.5103233158883226E-3</v>
      </c>
      <c r="M39" s="420">
        <v>8.5613852557836524E-3</v>
      </c>
      <c r="N39" s="420">
        <v>8.6469991083414893E-3</v>
      </c>
      <c r="O39" s="420">
        <v>8.7507630976415875E-3</v>
      </c>
      <c r="P39" s="420">
        <v>8.8645230179109271E-3</v>
      </c>
      <c r="Q39" s="417"/>
    </row>
    <row r="40" spans="2:17" s="365" customFormat="1" ht="14.25" thickBot="1">
      <c r="B40" s="366"/>
      <c r="C40" s="410" t="s">
        <v>6193</v>
      </c>
      <c r="D40" s="410"/>
      <c r="E40" s="410"/>
      <c r="F40" s="410"/>
      <c r="G40" s="410"/>
      <c r="H40" s="410"/>
      <c r="I40" s="421"/>
      <c r="J40" s="410"/>
      <c r="K40" s="410"/>
      <c r="L40" s="410">
        <v>350.56830144838239</v>
      </c>
      <c r="M40" s="410">
        <v>856.23906204960952</v>
      </c>
      <c r="N40" s="410">
        <v>1854.4256854130022</v>
      </c>
      <c r="O40" s="410">
        <v>4152.4902394651454</v>
      </c>
      <c r="P40" s="410">
        <v>6188.8966493241924</v>
      </c>
      <c r="Q40" s="410"/>
    </row>
    <row r="41" spans="2:17" s="365" customFormat="1">
      <c r="B41" s="366"/>
      <c r="C41" s="366"/>
      <c r="D41" s="366"/>
      <c r="E41" s="366"/>
      <c r="F41" s="366"/>
      <c r="G41" s="366"/>
      <c r="H41" s="366"/>
      <c r="I41" s="366"/>
      <c r="J41" s="366"/>
      <c r="K41" s="366"/>
      <c r="L41" s="366"/>
      <c r="M41" s="366"/>
      <c r="N41" s="366"/>
      <c r="O41" s="366"/>
      <c r="P41" s="366"/>
      <c r="Q41" s="366"/>
    </row>
    <row r="42" spans="2:17" s="365" customFormat="1">
      <c r="B42" s="366"/>
      <c r="C42" s="417" t="s">
        <v>6191</v>
      </c>
      <c r="D42" s="417"/>
      <c r="E42" s="417"/>
      <c r="F42" s="417"/>
      <c r="G42" s="417"/>
      <c r="H42" s="417"/>
      <c r="I42" s="417"/>
      <c r="J42" s="417"/>
      <c r="K42" s="417"/>
      <c r="L42" s="417"/>
      <c r="M42" s="417"/>
      <c r="N42" s="417"/>
      <c r="O42" s="417"/>
      <c r="P42" s="417"/>
      <c r="Q42" s="417"/>
    </row>
    <row r="43" spans="2:17" s="365" customFormat="1">
      <c r="B43" s="366"/>
      <c r="C43" s="371" t="s">
        <v>6194</v>
      </c>
      <c r="I43" s="378"/>
      <c r="L43" s="365">
        <v>137311</v>
      </c>
      <c r="M43" s="365">
        <v>250029.3575362633</v>
      </c>
      <c r="N43" s="365">
        <v>428917.74641773599</v>
      </c>
      <c r="O43" s="365">
        <v>790881.54810641229</v>
      </c>
      <c r="P43" s="365">
        <v>1163607.7573528052</v>
      </c>
    </row>
    <row r="44" spans="2:17" s="365" customFormat="1">
      <c r="B44" s="366"/>
      <c r="C44" s="371" t="s">
        <v>6195</v>
      </c>
      <c r="I44" s="419"/>
      <c r="L44" s="423">
        <v>0.3</v>
      </c>
      <c r="M44" s="423">
        <v>0.4</v>
      </c>
      <c r="N44" s="423">
        <v>0.5</v>
      </c>
      <c r="O44" s="423">
        <v>0.6</v>
      </c>
      <c r="P44" s="423">
        <v>0.6</v>
      </c>
    </row>
    <row r="45" spans="2:17" s="365" customFormat="1" ht="14.25" thickBot="1">
      <c r="B45" s="366"/>
      <c r="C45" s="410" t="s">
        <v>6196</v>
      </c>
      <c r="D45" s="410"/>
      <c r="E45" s="410"/>
      <c r="F45" s="410"/>
      <c r="G45" s="410"/>
      <c r="H45" s="410"/>
      <c r="I45" s="421"/>
      <c r="J45" s="410"/>
      <c r="K45" s="410"/>
      <c r="L45" s="410">
        <v>41193.299999999996</v>
      </c>
      <c r="M45" s="410">
        <v>100011.74301450532</v>
      </c>
      <c r="N45" s="410">
        <v>214458.873208868</v>
      </c>
      <c r="O45" s="410">
        <v>474528.92886384734</v>
      </c>
      <c r="P45" s="410">
        <v>698164.65441168309</v>
      </c>
      <c r="Q45" s="410"/>
    </row>
    <row r="46" spans="2:17" s="365" customFormat="1">
      <c r="B46" s="366"/>
    </row>
    <row r="47" spans="2:17" s="365" customFormat="1">
      <c r="B47" s="366"/>
      <c r="C47" s="365" t="s">
        <v>6192</v>
      </c>
    </row>
    <row r="48" spans="2:17" s="365" customFormat="1">
      <c r="B48" s="366"/>
      <c r="C48" s="372" t="s">
        <v>6197</v>
      </c>
      <c r="D48" s="373"/>
      <c r="E48" s="373"/>
      <c r="F48" s="373"/>
      <c r="G48" s="373"/>
      <c r="H48" s="373"/>
      <c r="I48" s="378"/>
      <c r="J48" s="373"/>
      <c r="K48" s="373"/>
      <c r="L48" s="376">
        <v>1.7020646631776645E-2</v>
      </c>
      <c r="M48" s="376">
        <v>1.7122770511567305E-2</v>
      </c>
      <c r="N48" s="376">
        <v>1.7293998216682979E-2</v>
      </c>
      <c r="O48" s="376">
        <v>1.7501526195283175E-2</v>
      </c>
      <c r="P48" s="376">
        <v>1.7729046035821854E-2</v>
      </c>
      <c r="Q48" s="373"/>
    </row>
    <row r="49" spans="2:17" s="365" customFormat="1">
      <c r="B49" s="366"/>
      <c r="C49" s="418" t="s">
        <v>6198</v>
      </c>
      <c r="D49" s="417"/>
      <c r="E49" s="417"/>
      <c r="F49" s="417"/>
      <c r="G49" s="417"/>
      <c r="H49" s="417"/>
      <c r="I49" s="419"/>
      <c r="J49" s="417"/>
      <c r="K49" s="417"/>
      <c r="L49" s="423">
        <v>0.5</v>
      </c>
      <c r="M49" s="423">
        <v>0.5</v>
      </c>
      <c r="N49" s="423">
        <v>0.5</v>
      </c>
      <c r="O49" s="423">
        <v>0.5</v>
      </c>
      <c r="P49" s="423">
        <v>0.5</v>
      </c>
      <c r="Q49" s="417"/>
    </row>
    <row r="50" spans="2:17" s="365" customFormat="1" ht="14.25" thickBot="1">
      <c r="B50" s="366"/>
      <c r="C50" s="410" t="s">
        <v>6199</v>
      </c>
      <c r="D50" s="410"/>
      <c r="E50" s="410"/>
      <c r="F50" s="410"/>
      <c r="G50" s="410"/>
      <c r="H50" s="410"/>
      <c r="I50" s="421"/>
      <c r="J50" s="410"/>
      <c r="K50" s="410"/>
      <c r="L50" s="422">
        <v>8.5103233158883226E-3</v>
      </c>
      <c r="M50" s="422">
        <v>8.5613852557836524E-3</v>
      </c>
      <c r="N50" s="422">
        <v>8.6469991083414893E-3</v>
      </c>
      <c r="O50" s="422">
        <v>8.7507630976415875E-3</v>
      </c>
      <c r="P50" s="422">
        <v>8.8645230179109271E-3</v>
      </c>
      <c r="Q50" s="410"/>
    </row>
  </sheetData>
  <phoneticPr fontId="3"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5D53F-4329-48EE-B3A1-5BF16F77D311}">
  <dimension ref="B3:T46"/>
  <sheetViews>
    <sheetView zoomScale="85" zoomScaleNormal="85" workbookViewId="0">
      <selection activeCell="D38" sqref="D38"/>
    </sheetView>
    <sheetView workbookViewId="1"/>
  </sheetViews>
  <sheetFormatPr defaultColWidth="8.75" defaultRowHeight="13.5"/>
  <cols>
    <col min="1" max="1" width="8.75" style="456"/>
    <col min="2" max="2" width="8.75" style="489"/>
    <col min="3" max="16384" width="8.75" style="456"/>
  </cols>
  <sheetData>
    <row r="3" spans="2:17">
      <c r="B3" s="489" t="s">
        <v>6200</v>
      </c>
    </row>
    <row r="4" spans="2:17">
      <c r="B4" s="489" t="s">
        <v>6201</v>
      </c>
    </row>
    <row r="7" spans="2:17" s="457" customFormat="1" ht="15.6" customHeight="1">
      <c r="B7" s="408"/>
      <c r="C7" s="458"/>
      <c r="D7" s="458"/>
      <c r="E7" s="459"/>
      <c r="F7" s="459"/>
      <c r="G7" s="459">
        <v>2019</v>
      </c>
      <c r="H7" s="459">
        <v>2020</v>
      </c>
      <c r="I7" s="459">
        <v>2021</v>
      </c>
      <c r="J7" s="459">
        <v>2022</v>
      </c>
      <c r="K7" s="459">
        <v>2022</v>
      </c>
      <c r="L7" s="459">
        <v>2022</v>
      </c>
      <c r="M7" s="459">
        <v>2023</v>
      </c>
      <c r="N7" s="459">
        <v>2024</v>
      </c>
      <c r="O7" s="459">
        <v>2025</v>
      </c>
      <c r="P7" s="459">
        <v>2026</v>
      </c>
      <c r="Q7" s="459">
        <v>2027</v>
      </c>
    </row>
    <row r="8" spans="2:17" s="457" customFormat="1">
      <c r="B8" s="408"/>
      <c r="C8" s="460" t="s">
        <v>345</v>
      </c>
      <c r="D8" s="460"/>
      <c r="E8" s="461"/>
      <c r="F8" s="461"/>
      <c r="G8" s="461" t="s">
        <v>346</v>
      </c>
      <c r="H8" s="461" t="s">
        <v>346</v>
      </c>
      <c r="I8" s="461" t="s">
        <v>346</v>
      </c>
      <c r="J8" s="461" t="s">
        <v>6180</v>
      </c>
      <c r="K8" s="461" t="s">
        <v>348</v>
      </c>
      <c r="L8" s="461" t="s">
        <v>346</v>
      </c>
      <c r="M8" s="461" t="s">
        <v>346</v>
      </c>
      <c r="N8" s="461" t="s">
        <v>346</v>
      </c>
      <c r="O8" s="461" t="s">
        <v>346</v>
      </c>
      <c r="P8" s="461" t="s">
        <v>346</v>
      </c>
      <c r="Q8" s="461" t="s">
        <v>346</v>
      </c>
    </row>
    <row r="9" spans="2:17" s="457" customFormat="1">
      <c r="B9" s="408"/>
      <c r="E9" s="488"/>
      <c r="F9" s="488"/>
      <c r="G9" s="488"/>
      <c r="H9" s="488"/>
      <c r="I9" s="488"/>
      <c r="J9" s="488"/>
      <c r="K9" s="488"/>
      <c r="L9" s="488"/>
      <c r="M9" s="488"/>
      <c r="N9" s="488"/>
      <c r="O9" s="488"/>
      <c r="P9" s="488"/>
      <c r="Q9" s="488"/>
    </row>
    <row r="10" spans="2:17" s="457" customFormat="1">
      <c r="B10" s="408"/>
      <c r="C10" s="362" t="s">
        <v>6202</v>
      </c>
      <c r="E10" s="488"/>
      <c r="F10" s="488"/>
      <c r="G10" s="488"/>
      <c r="H10" s="488"/>
      <c r="I10" s="488"/>
      <c r="J10" s="488"/>
      <c r="K10" s="488"/>
      <c r="L10" s="488"/>
      <c r="M10" s="488"/>
      <c r="N10" s="488"/>
      <c r="O10" s="488"/>
      <c r="P10" s="488"/>
      <c r="Q10" s="488"/>
    </row>
    <row r="11" spans="2:17" s="457" customFormat="1">
      <c r="B11" s="408"/>
      <c r="C11" s="362"/>
      <c r="E11" s="488"/>
      <c r="F11" s="488"/>
      <c r="G11" s="488"/>
      <c r="H11" s="488"/>
      <c r="I11" s="488"/>
      <c r="J11" s="488"/>
      <c r="K11" s="488"/>
      <c r="L11" s="488"/>
      <c r="M11" s="488"/>
      <c r="N11" s="488"/>
      <c r="O11" s="488"/>
      <c r="P11" s="488"/>
      <c r="Q11" s="488"/>
    </row>
    <row r="12" spans="2:17" s="457" customFormat="1" ht="14.25" thickBot="1">
      <c r="B12" s="408"/>
      <c r="C12" s="462" t="s">
        <v>1011</v>
      </c>
      <c r="D12" s="462"/>
      <c r="E12" s="462"/>
      <c r="F12" s="462"/>
      <c r="G12" s="462">
        <v>3058.8926780000002</v>
      </c>
      <c r="H12" s="462">
        <v>12700.44478</v>
      </c>
      <c r="I12" s="462">
        <v>24875.830383</v>
      </c>
      <c r="J12" s="463">
        <v>28327.277816999998</v>
      </c>
      <c r="K12" s="462">
        <v>9442.4259389999988</v>
      </c>
      <c r="L12" s="462">
        <v>37769.703755999995</v>
      </c>
      <c r="M12" s="462">
        <v>51788.032784385883</v>
      </c>
      <c r="N12" s="462">
        <v>64218.813120687075</v>
      </c>
      <c r="O12" s="462">
        <v>74399.030788732853</v>
      </c>
      <c r="P12" s="462">
        <v>74949.624921391107</v>
      </c>
      <c r="Q12" s="462">
        <v>73490.42830264433</v>
      </c>
    </row>
    <row r="13" spans="2:17" s="457" customFormat="1">
      <c r="B13" s="408"/>
    </row>
    <row r="14" spans="2:17" s="457" customFormat="1">
      <c r="B14" s="408"/>
      <c r="C14" s="457" t="s">
        <v>6203</v>
      </c>
      <c r="D14" s="457" t="s">
        <v>6087</v>
      </c>
      <c r="K14" s="464"/>
    </row>
    <row r="15" spans="2:17" s="457" customFormat="1">
      <c r="B15" s="408"/>
      <c r="C15" s="465" t="s">
        <v>29</v>
      </c>
      <c r="D15" s="458"/>
      <c r="E15" s="458"/>
      <c r="F15" s="458"/>
      <c r="G15" s="458">
        <v>85</v>
      </c>
      <c r="H15" s="458">
        <v>136</v>
      </c>
      <c r="I15" s="458">
        <v>270</v>
      </c>
      <c r="J15" s="466">
        <v>359</v>
      </c>
      <c r="K15" s="458">
        <v>438</v>
      </c>
      <c r="L15" s="458">
        <v>359</v>
      </c>
      <c r="M15" s="458">
        <v>465.66533333333331</v>
      </c>
      <c r="N15" s="458">
        <v>483.137</v>
      </c>
      <c r="O15" s="458">
        <v>523.28666666666663</v>
      </c>
      <c r="P15" s="458">
        <v>508.07533333333328</v>
      </c>
      <c r="Q15" s="458">
        <v>522.87899999999991</v>
      </c>
    </row>
    <row r="16" spans="2:17" s="457" customFormat="1">
      <c r="B16" s="408"/>
      <c r="C16" s="467" t="s">
        <v>31</v>
      </c>
      <c r="G16" s="457">
        <v>51</v>
      </c>
      <c r="H16" s="457">
        <v>134</v>
      </c>
      <c r="I16" s="457">
        <v>89</v>
      </c>
      <c r="J16" s="468">
        <v>91</v>
      </c>
      <c r="K16" s="457">
        <v>30.333333333333329</v>
      </c>
      <c r="L16" s="457">
        <v>121.33333333333333</v>
      </c>
      <c r="M16" s="457">
        <v>74.166666666666671</v>
      </c>
      <c r="N16" s="457">
        <v>74.166666666666671</v>
      </c>
      <c r="O16" s="457">
        <v>74.166666666666671</v>
      </c>
      <c r="P16" s="457">
        <v>74.166666666666671</v>
      </c>
      <c r="Q16" s="457">
        <v>74.166666666666671</v>
      </c>
    </row>
    <row r="17" spans="2:20" s="457" customFormat="1">
      <c r="B17" s="408"/>
      <c r="C17" s="467" t="s">
        <v>32</v>
      </c>
      <c r="G17" s="457">
        <v>0</v>
      </c>
      <c r="H17" s="457">
        <v>0</v>
      </c>
      <c r="I17" s="457">
        <v>0</v>
      </c>
      <c r="J17" s="468">
        <v>-12</v>
      </c>
      <c r="K17" s="457">
        <v>-4</v>
      </c>
      <c r="L17" s="457">
        <v>-16</v>
      </c>
      <c r="M17" s="457">
        <v>-85</v>
      </c>
      <c r="N17" s="457">
        <v>-51</v>
      </c>
      <c r="O17" s="457">
        <v>-134</v>
      </c>
      <c r="P17" s="457">
        <v>-89</v>
      </c>
      <c r="Q17" s="457">
        <v>-121.33333333333333</v>
      </c>
    </row>
    <row r="18" spans="2:20" s="457" customFormat="1">
      <c r="B18" s="408"/>
      <c r="C18" s="467" t="s">
        <v>6204</v>
      </c>
      <c r="G18" s="457">
        <v>0</v>
      </c>
      <c r="H18" s="457">
        <v>0</v>
      </c>
      <c r="I18" s="457">
        <v>0</v>
      </c>
      <c r="J18" s="468">
        <v>0</v>
      </c>
      <c r="K18" s="457">
        <v>1.3320000000000001</v>
      </c>
      <c r="L18" s="457">
        <v>1.3320000000000001</v>
      </c>
      <c r="M18" s="457">
        <v>28.305000000000003</v>
      </c>
      <c r="N18" s="457">
        <v>16.983000000000001</v>
      </c>
      <c r="O18" s="457">
        <v>44.622</v>
      </c>
      <c r="P18" s="457">
        <v>29.637</v>
      </c>
      <c r="Q18" s="457">
        <v>40.404000000000003</v>
      </c>
    </row>
    <row r="19" spans="2:20" s="457" customFormat="1">
      <c r="B19" s="408"/>
      <c r="C19" s="469" t="s">
        <v>34</v>
      </c>
      <c r="D19" s="470"/>
      <c r="E19" s="470"/>
      <c r="F19" s="470"/>
      <c r="G19" s="470">
        <v>136</v>
      </c>
      <c r="H19" s="470">
        <v>270</v>
      </c>
      <c r="I19" s="470">
        <v>359</v>
      </c>
      <c r="J19" s="471">
        <v>438</v>
      </c>
      <c r="K19" s="470">
        <v>465.66533333333331</v>
      </c>
      <c r="L19" s="470">
        <v>465.66533333333331</v>
      </c>
      <c r="M19" s="470">
        <v>483.137</v>
      </c>
      <c r="N19" s="470">
        <v>523.28666666666663</v>
      </c>
      <c r="O19" s="470">
        <v>508.07533333333328</v>
      </c>
      <c r="P19" s="470">
        <v>522.87899999999991</v>
      </c>
      <c r="Q19" s="470">
        <v>516.11633333333327</v>
      </c>
    </row>
    <row r="20" spans="2:20" s="457" customFormat="1">
      <c r="B20" s="408"/>
    </row>
    <row r="21" spans="2:20" s="457" customFormat="1">
      <c r="B21" s="408"/>
      <c r="D21" s="457" t="s">
        <v>31</v>
      </c>
      <c r="G21" s="457">
        <v>51</v>
      </c>
      <c r="H21" s="457">
        <v>134</v>
      </c>
      <c r="I21" s="457">
        <v>89</v>
      </c>
      <c r="J21" s="457">
        <v>91</v>
      </c>
      <c r="K21" s="457">
        <v>30.333333333333329</v>
      </c>
      <c r="L21" s="457">
        <v>121.33333333333333</v>
      </c>
      <c r="M21" s="457">
        <v>74.166666666666671</v>
      </c>
      <c r="N21" s="457">
        <v>74.166666666666671</v>
      </c>
      <c r="O21" s="457">
        <v>74.166666666666671</v>
      </c>
      <c r="P21" s="457">
        <v>74.166666666666671</v>
      </c>
      <c r="Q21" s="457">
        <v>74.166666666666671</v>
      </c>
    </row>
    <row r="22" spans="2:20" s="457" customFormat="1">
      <c r="B22" s="408"/>
      <c r="D22" s="467" t="s">
        <v>6205</v>
      </c>
      <c r="G22" s="472">
        <v>1.3691275167785235</v>
      </c>
      <c r="H22" s="472">
        <v>4.4666666666666668</v>
      </c>
      <c r="I22" s="472">
        <v>2.9666666666666668</v>
      </c>
      <c r="J22" s="472">
        <v>5.0555555555555554</v>
      </c>
      <c r="K22" s="472"/>
      <c r="L22" s="472">
        <v>5.0555555555555554</v>
      </c>
      <c r="M22" s="472">
        <v>2.9666666666666668</v>
      </c>
      <c r="N22" s="472">
        <v>2.9666666666666668</v>
      </c>
      <c r="O22" s="472">
        <v>2.9666666666666668</v>
      </c>
      <c r="P22" s="472">
        <v>2.9666666666666668</v>
      </c>
      <c r="Q22" s="472">
        <v>2.9666666666666668</v>
      </c>
    </row>
    <row r="23" spans="2:20" s="457" customFormat="1">
      <c r="B23" s="408"/>
      <c r="D23" s="467" t="s">
        <v>6206</v>
      </c>
      <c r="G23" s="457">
        <v>37.25</v>
      </c>
      <c r="H23" s="457">
        <v>30</v>
      </c>
      <c r="I23" s="457">
        <v>30</v>
      </c>
      <c r="J23" s="457">
        <v>24</v>
      </c>
      <c r="K23" s="457">
        <v>24</v>
      </c>
      <c r="L23" s="457">
        <v>24</v>
      </c>
      <c r="M23" s="457">
        <v>25</v>
      </c>
      <c r="N23" s="457">
        <v>25</v>
      </c>
      <c r="O23" s="457">
        <v>25</v>
      </c>
      <c r="P23" s="457">
        <v>25</v>
      </c>
      <c r="Q23" s="457">
        <v>25</v>
      </c>
    </row>
    <row r="24" spans="2:20" s="457" customFormat="1">
      <c r="B24" s="408"/>
    </row>
    <row r="25" spans="2:20" s="457" customFormat="1">
      <c r="B25" s="408"/>
      <c r="D25" s="457" t="s">
        <v>32</v>
      </c>
      <c r="J25" s="457">
        <v>12</v>
      </c>
      <c r="K25" s="457">
        <v>4</v>
      </c>
      <c r="L25" s="457">
        <v>16</v>
      </c>
      <c r="M25" s="457">
        <v>85</v>
      </c>
      <c r="N25" s="457">
        <v>51</v>
      </c>
      <c r="O25" s="457">
        <v>134</v>
      </c>
      <c r="P25" s="457">
        <v>89</v>
      </c>
      <c r="Q25" s="457">
        <v>121.33333333333333</v>
      </c>
    </row>
    <row r="26" spans="2:20" s="457" customFormat="1">
      <c r="B26" s="408"/>
      <c r="D26" s="457" t="s">
        <v>6204</v>
      </c>
      <c r="K26" s="457">
        <v>1.3320000000000001</v>
      </c>
      <c r="L26" s="457">
        <v>1.3320000000000001</v>
      </c>
      <c r="M26" s="457">
        <v>28.305000000000003</v>
      </c>
      <c r="N26" s="457">
        <v>16.983000000000001</v>
      </c>
      <c r="O26" s="457">
        <v>44.622</v>
      </c>
      <c r="P26" s="457">
        <v>29.637</v>
      </c>
      <c r="Q26" s="457">
        <v>40.404000000000003</v>
      </c>
    </row>
    <row r="27" spans="2:20" s="457" customFormat="1">
      <c r="B27" s="408"/>
      <c r="D27" s="467" t="s">
        <v>6207</v>
      </c>
      <c r="K27" s="415">
        <v>0.33300000000000002</v>
      </c>
      <c r="L27" s="415"/>
      <c r="M27" s="415">
        <v>0.33300000000000002</v>
      </c>
      <c r="N27" s="415">
        <v>0.33300000000000002</v>
      </c>
      <c r="O27" s="415">
        <v>0.33300000000000002</v>
      </c>
      <c r="P27" s="415">
        <v>0.33300000000000002</v>
      </c>
      <c r="Q27" s="415">
        <v>0.33300000000000002</v>
      </c>
    </row>
    <row r="28" spans="2:20" s="457" customFormat="1">
      <c r="B28" s="408"/>
      <c r="K28" s="415"/>
    </row>
    <row r="29" spans="2:20" s="457" customFormat="1">
      <c r="B29" s="408"/>
      <c r="C29" s="457" t="s">
        <v>6208</v>
      </c>
      <c r="E29" s="460"/>
      <c r="F29" s="460"/>
      <c r="G29" s="460"/>
      <c r="H29" s="460"/>
      <c r="I29" s="460"/>
      <c r="J29" s="460"/>
      <c r="K29" s="460"/>
      <c r="L29" s="460"/>
      <c r="M29" s="460"/>
      <c r="N29" s="460"/>
      <c r="O29" s="460"/>
      <c r="P29" s="460"/>
      <c r="Q29" s="460"/>
    </row>
    <row r="30" spans="2:20" s="457" customFormat="1">
      <c r="B30" s="408"/>
      <c r="C30" s="465" t="s">
        <v>6091</v>
      </c>
      <c r="D30" s="458" t="s">
        <v>6092</v>
      </c>
      <c r="E30" s="473"/>
      <c r="F30" s="473"/>
      <c r="G30" s="483">
        <v>4.9981906503267979</v>
      </c>
      <c r="H30" s="483">
        <v>7.8982865547263685</v>
      </c>
      <c r="I30" s="483">
        <v>23.291976014044945</v>
      </c>
      <c r="J30" s="484">
        <v>11.324999999999999</v>
      </c>
      <c r="K30" s="483"/>
      <c r="L30" s="483">
        <v>11.324999999999999</v>
      </c>
      <c r="M30" s="483">
        <v>14.171754189590438</v>
      </c>
      <c r="N30" s="483">
        <v>14.25678471472798</v>
      </c>
      <c r="O30" s="483">
        <v>14.39935256187526</v>
      </c>
      <c r="P30" s="483">
        <v>14.572144792617763</v>
      </c>
      <c r="Q30" s="483">
        <v>14.761582674921792</v>
      </c>
      <c r="S30" s="457">
        <f>AVERAGE(H30:J30)</f>
        <v>14.171754189590438</v>
      </c>
      <c r="T30" s="457">
        <v>14.171754189590438</v>
      </c>
    </row>
    <row r="31" spans="2:20" s="457" customFormat="1">
      <c r="B31" s="408"/>
      <c r="C31" s="467" t="s">
        <v>6095</v>
      </c>
      <c r="D31" s="457" t="s">
        <v>6092</v>
      </c>
      <c r="G31" s="483"/>
      <c r="H31" s="483"/>
      <c r="I31" s="483"/>
      <c r="J31" s="485">
        <v>16.183</v>
      </c>
      <c r="K31" s="483"/>
      <c r="L31" s="483">
        <v>5</v>
      </c>
      <c r="M31" s="483">
        <v>5</v>
      </c>
      <c r="N31" s="483">
        <v>4.9981906503267979</v>
      </c>
      <c r="O31" s="483">
        <v>7.8982865547263685</v>
      </c>
      <c r="P31" s="483">
        <v>23.291976014044945</v>
      </c>
      <c r="Q31" s="483">
        <v>11.324999999999999</v>
      </c>
      <c r="S31" s="457" t="s">
        <v>6508</v>
      </c>
    </row>
    <row r="32" spans="2:20" s="457" customFormat="1">
      <c r="B32" s="408"/>
      <c r="C32" s="478" t="s">
        <v>6209</v>
      </c>
      <c r="D32" s="460" t="s">
        <v>6092</v>
      </c>
      <c r="E32" s="460"/>
      <c r="F32" s="460"/>
      <c r="G32" s="486">
        <v>4.9981906503267979</v>
      </c>
      <c r="H32" s="486">
        <v>7.8982865547263685</v>
      </c>
      <c r="I32" s="486">
        <v>23.291976014044945</v>
      </c>
      <c r="J32" s="487">
        <v>11.324999999999999</v>
      </c>
      <c r="K32" s="486"/>
      <c r="L32" s="486">
        <v>11.324999999999999</v>
      </c>
      <c r="M32" s="486">
        <v>14.171754189590438</v>
      </c>
      <c r="N32" s="486">
        <v>14.25678471472798</v>
      </c>
      <c r="O32" s="486">
        <v>14.39935256187526</v>
      </c>
      <c r="P32" s="486">
        <v>14.572144792617763</v>
      </c>
      <c r="Q32" s="486">
        <v>14.761582674921792</v>
      </c>
    </row>
    <row r="33" spans="2:17" s="457" customFormat="1">
      <c r="B33" s="408"/>
      <c r="C33" s="476"/>
      <c r="G33" s="480"/>
      <c r="H33" s="480"/>
      <c r="I33" s="480"/>
      <c r="L33" s="480"/>
      <c r="M33" s="480"/>
      <c r="N33" s="480"/>
      <c r="O33" s="480"/>
      <c r="P33" s="480"/>
      <c r="Q33" s="480"/>
    </row>
    <row r="34" spans="2:17" s="457" customFormat="1">
      <c r="B34" s="489" t="s">
        <v>6210</v>
      </c>
    </row>
    <row r="35" spans="2:17" s="457" customFormat="1">
      <c r="B35" s="489" t="s">
        <v>6211</v>
      </c>
    </row>
    <row r="36" spans="2:17" s="457" customFormat="1">
      <c r="B36" s="489"/>
    </row>
    <row r="37" spans="2:17" s="457" customFormat="1">
      <c r="B37" s="489"/>
      <c r="C37" s="458"/>
      <c r="D37" s="458"/>
      <c r="E37" s="459"/>
      <c r="F37" s="459"/>
      <c r="G37" s="459">
        <v>2019</v>
      </c>
      <c r="H37" s="459">
        <v>2020</v>
      </c>
      <c r="I37" s="459">
        <v>2021</v>
      </c>
      <c r="J37" s="459">
        <v>2022</v>
      </c>
      <c r="K37" s="459">
        <v>2022</v>
      </c>
      <c r="L37" s="459">
        <v>2022</v>
      </c>
      <c r="M37" s="459">
        <v>2023</v>
      </c>
      <c r="N37" s="459">
        <v>2024</v>
      </c>
      <c r="O37" s="459">
        <v>2025</v>
      </c>
      <c r="P37" s="459">
        <v>2026</v>
      </c>
      <c r="Q37" s="459">
        <v>2027</v>
      </c>
    </row>
    <row r="38" spans="2:17" s="457" customFormat="1">
      <c r="B38" s="489"/>
      <c r="C38" s="460" t="s">
        <v>345</v>
      </c>
      <c r="D38" s="460"/>
      <c r="E38" s="461"/>
      <c r="F38" s="461"/>
      <c r="G38" s="461" t="s">
        <v>346</v>
      </c>
      <c r="H38" s="461" t="s">
        <v>346</v>
      </c>
      <c r="I38" s="461" t="s">
        <v>346</v>
      </c>
      <c r="J38" s="461" t="s">
        <v>6180</v>
      </c>
      <c r="K38" s="461" t="s">
        <v>348</v>
      </c>
      <c r="L38" s="461" t="s">
        <v>346</v>
      </c>
      <c r="M38" s="461" t="s">
        <v>346</v>
      </c>
      <c r="N38" s="461" t="s">
        <v>346</v>
      </c>
      <c r="O38" s="461" t="s">
        <v>346</v>
      </c>
      <c r="P38" s="461" t="s">
        <v>346</v>
      </c>
      <c r="Q38" s="461" t="s">
        <v>346</v>
      </c>
    </row>
    <row r="39" spans="2:17" s="457" customFormat="1">
      <c r="B39" s="489"/>
      <c r="E39" s="488"/>
      <c r="F39" s="488"/>
      <c r="G39" s="488"/>
      <c r="H39" s="488"/>
      <c r="I39" s="488"/>
      <c r="J39" s="488"/>
      <c r="K39" s="488"/>
      <c r="L39" s="488"/>
      <c r="M39" s="488"/>
      <c r="N39" s="488"/>
      <c r="O39" s="488"/>
      <c r="P39" s="488"/>
      <c r="Q39" s="488"/>
    </row>
    <row r="40" spans="2:17" s="457" customFormat="1">
      <c r="B40" s="408"/>
      <c r="C40" s="408" t="s">
        <v>6212</v>
      </c>
    </row>
    <row r="41" spans="2:17" s="457" customFormat="1">
      <c r="B41" s="408"/>
    </row>
    <row r="42" spans="2:17" s="457" customFormat="1">
      <c r="B42" s="408"/>
      <c r="C42" s="458" t="s">
        <v>1013</v>
      </c>
      <c r="D42" s="458"/>
      <c r="E42" s="458"/>
      <c r="F42" s="458"/>
      <c r="G42" s="458"/>
      <c r="H42" s="458"/>
      <c r="I42" s="458"/>
      <c r="J42" s="466"/>
      <c r="K42" s="458"/>
      <c r="L42" s="458"/>
      <c r="M42" s="458"/>
      <c r="N42" s="458"/>
      <c r="O42" s="458"/>
      <c r="P42" s="458"/>
      <c r="Q42" s="458"/>
    </row>
    <row r="43" spans="2:17" s="457" customFormat="1">
      <c r="B43" s="408"/>
      <c r="C43" s="467" t="s">
        <v>291</v>
      </c>
      <c r="G43" s="457">
        <v>318</v>
      </c>
      <c r="H43" s="457">
        <v>519</v>
      </c>
      <c r="I43" s="457">
        <v>814</v>
      </c>
      <c r="J43" s="468">
        <v>1244</v>
      </c>
      <c r="L43" s="457">
        <v>1244</v>
      </c>
      <c r="M43" s="457">
        <v>1262.6599999999999</v>
      </c>
      <c r="N43" s="457">
        <v>1292.9638399999999</v>
      </c>
      <c r="O43" s="457">
        <v>1329.16682752</v>
      </c>
      <c r="P43" s="457">
        <v>1366.3834986905599</v>
      </c>
      <c r="Q43" s="457">
        <v>1406.008620152586</v>
      </c>
    </row>
    <row r="44" spans="2:17" s="457" customFormat="1">
      <c r="B44" s="408"/>
      <c r="C44" s="467" t="s">
        <v>6213</v>
      </c>
      <c r="G44" s="472">
        <v>40.268180531446539</v>
      </c>
      <c r="H44" s="472">
        <v>33.736649666666672</v>
      </c>
      <c r="I44" s="472">
        <v>10.707446566339065</v>
      </c>
      <c r="J44" s="479">
        <v>9.6518860235798503</v>
      </c>
      <c r="K44" s="472"/>
      <c r="L44" s="472">
        <v>9.6518860235798503</v>
      </c>
      <c r="M44" s="472">
        <v>9.8545756300750256</v>
      </c>
      <c r="N44" s="472">
        <v>9.9137030838554754</v>
      </c>
      <c r="O44" s="472">
        <v>10.012840114694031</v>
      </c>
      <c r="P44" s="472">
        <v>10.13299419607036</v>
      </c>
      <c r="Q44" s="472">
        <v>10.264723120619273</v>
      </c>
    </row>
    <row r="45" spans="2:17" s="457" customFormat="1" ht="14.25" thickBot="1">
      <c r="B45" s="408"/>
      <c r="C45" s="462" t="s">
        <v>6214</v>
      </c>
      <c r="D45" s="462"/>
      <c r="E45" s="462"/>
      <c r="F45" s="462"/>
      <c r="G45" s="462">
        <v>12805.281408999999</v>
      </c>
      <c r="H45" s="462">
        <v>17509.321177000002</v>
      </c>
      <c r="I45" s="462">
        <v>8715.8615049999989</v>
      </c>
      <c r="J45" s="463">
        <v>9005.2096600000004</v>
      </c>
      <c r="K45" s="462">
        <v>3001.7365533333341</v>
      </c>
      <c r="L45" s="462">
        <v>12006.946213333335</v>
      </c>
      <c r="M45" s="462">
        <v>12442.97846507053</v>
      </c>
      <c r="N45" s="462">
        <v>12818.059607921616</v>
      </c>
      <c r="O45" s="462">
        <v>13308.734929712859</v>
      </c>
      <c r="P45" s="462">
        <v>13845.556061837757</v>
      </c>
      <c r="Q45" s="462">
        <v>14432.289191070251</v>
      </c>
    </row>
    <row r="46" spans="2:17" s="457" customFormat="1">
      <c r="B46" s="408"/>
    </row>
  </sheetData>
  <phoneticPr fontId="3"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642A1-FF74-4745-B993-91B490A4B27F}">
  <dimension ref="B2:Y71"/>
  <sheetViews>
    <sheetView topLeftCell="A17" zoomScale="85" zoomScaleNormal="85" workbookViewId="0">
      <selection activeCell="D61" sqref="D61"/>
    </sheetView>
    <sheetView workbookViewId="1"/>
  </sheetViews>
  <sheetFormatPr defaultColWidth="8.75" defaultRowHeight="13.5"/>
  <cols>
    <col min="1" max="1" width="8.75" style="456"/>
    <col min="2" max="2" width="8.75" style="489"/>
    <col min="3" max="3" width="27.75" style="456" customWidth="1"/>
    <col min="4" max="5" width="8.75" style="456" customWidth="1"/>
    <col min="6" max="11" width="8.75" style="456"/>
    <col min="12" max="12" width="10.375" style="456" bestFit="1" customWidth="1"/>
    <col min="13" max="13" width="9.5" style="456" bestFit="1" customWidth="1"/>
    <col min="14" max="16384" width="8.75" style="456"/>
  </cols>
  <sheetData>
    <row r="2" spans="2:25">
      <c r="B2" s="489" t="s">
        <v>6215</v>
      </c>
    </row>
    <row r="3" spans="2:25">
      <c r="B3" s="489" t="s">
        <v>6216</v>
      </c>
    </row>
    <row r="5" spans="2:25" s="457" customFormat="1" ht="15.6" customHeight="1">
      <c r="B5" s="408"/>
      <c r="C5" s="458"/>
      <c r="D5" s="458"/>
      <c r="E5" s="459"/>
      <c r="F5" s="459"/>
      <c r="G5" s="459">
        <v>2019</v>
      </c>
      <c r="H5" s="459">
        <v>2020</v>
      </c>
      <c r="I5" s="459">
        <v>2021</v>
      </c>
      <c r="J5" s="459">
        <v>2022</v>
      </c>
      <c r="K5" s="459">
        <v>2022</v>
      </c>
      <c r="L5" s="459">
        <v>2022</v>
      </c>
      <c r="M5" s="459">
        <v>2023</v>
      </c>
      <c r="N5" s="459">
        <v>2024</v>
      </c>
      <c r="O5" s="459">
        <v>2025</v>
      </c>
      <c r="P5" s="459">
        <v>2026</v>
      </c>
      <c r="Q5" s="459">
        <v>2027</v>
      </c>
      <c r="T5" s="459">
        <v>2022</v>
      </c>
      <c r="U5" s="459">
        <v>2023</v>
      </c>
      <c r="V5" s="459">
        <v>2024</v>
      </c>
      <c r="W5" s="459">
        <v>2025</v>
      </c>
      <c r="X5" s="459">
        <v>2026</v>
      </c>
      <c r="Y5" s="459">
        <v>2027</v>
      </c>
    </row>
    <row r="6" spans="2:25" s="457" customFormat="1">
      <c r="B6" s="408"/>
      <c r="C6" s="460" t="s">
        <v>345</v>
      </c>
      <c r="D6" s="460"/>
      <c r="E6" s="461"/>
      <c r="F6" s="461"/>
      <c r="G6" s="461" t="s">
        <v>346</v>
      </c>
      <c r="H6" s="461" t="s">
        <v>346</v>
      </c>
      <c r="I6" s="461" t="s">
        <v>346</v>
      </c>
      <c r="J6" s="461" t="s">
        <v>6180</v>
      </c>
      <c r="K6" s="461" t="s">
        <v>348</v>
      </c>
      <c r="L6" s="461" t="s">
        <v>346</v>
      </c>
      <c r="M6" s="461" t="s">
        <v>346</v>
      </c>
      <c r="N6" s="461" t="s">
        <v>346</v>
      </c>
      <c r="O6" s="461" t="s">
        <v>346</v>
      </c>
      <c r="P6" s="461" t="s">
        <v>346</v>
      </c>
      <c r="Q6" s="461" t="s">
        <v>346</v>
      </c>
      <c r="T6" s="461" t="s">
        <v>346</v>
      </c>
      <c r="U6" s="461" t="s">
        <v>346</v>
      </c>
      <c r="V6" s="461" t="s">
        <v>346</v>
      </c>
      <c r="W6" s="461" t="s">
        <v>346</v>
      </c>
      <c r="X6" s="461" t="s">
        <v>346</v>
      </c>
      <c r="Y6" s="461" t="s">
        <v>346</v>
      </c>
    </row>
    <row r="8" spans="2:25" s="457" customFormat="1">
      <c r="B8" s="408"/>
      <c r="C8" s="408" t="s">
        <v>6217</v>
      </c>
      <c r="L8" s="456"/>
    </row>
    <row r="9" spans="2:25" s="457" customFormat="1">
      <c r="B9" s="408"/>
    </row>
    <row r="10" spans="2:25" s="457" customFormat="1" ht="14.25" thickBot="1">
      <c r="B10" s="408"/>
      <c r="C10" s="462" t="s">
        <v>6218</v>
      </c>
      <c r="D10" s="462"/>
      <c r="E10" s="462"/>
      <c r="F10" s="462"/>
      <c r="G10" s="462">
        <v>0</v>
      </c>
      <c r="H10" s="462">
        <v>170.45483500000958</v>
      </c>
      <c r="I10" s="462">
        <v>4034.5532449999996</v>
      </c>
      <c r="J10" s="462">
        <v>13092.645149000002</v>
      </c>
      <c r="K10" s="462">
        <v>3930.6115279999958</v>
      </c>
      <c r="L10" s="462">
        <v>17023.256676999998</v>
      </c>
      <c r="M10" s="462">
        <v>27271.435217382219</v>
      </c>
      <c r="N10" s="462">
        <v>32306.901049006308</v>
      </c>
      <c r="O10" s="462">
        <v>35667.904221748046</v>
      </c>
      <c r="P10" s="462">
        <v>37637.604425935526</v>
      </c>
      <c r="Q10" s="462">
        <v>38931.391009942214</v>
      </c>
    </row>
    <row r="11" spans="2:25" s="457" customFormat="1">
      <c r="B11" s="408"/>
      <c r="L11" s="415"/>
      <c r="M11" s="415"/>
      <c r="N11" s="415"/>
      <c r="O11" s="415"/>
      <c r="P11" s="415"/>
      <c r="Q11" s="415"/>
    </row>
    <row r="12" spans="2:25" s="457" customFormat="1">
      <c r="B12" s="408"/>
      <c r="C12" s="457" t="s">
        <v>6219</v>
      </c>
      <c r="K12" s="464"/>
    </row>
    <row r="13" spans="2:25" s="457" customFormat="1">
      <c r="B13" s="408"/>
      <c r="C13" s="465" t="s">
        <v>29</v>
      </c>
      <c r="D13" s="458"/>
      <c r="E13" s="458"/>
      <c r="F13" s="458"/>
      <c r="G13" s="458">
        <v>0</v>
      </c>
      <c r="H13" s="458">
        <v>0</v>
      </c>
      <c r="I13" s="458">
        <v>843</v>
      </c>
      <c r="J13" s="466">
        <v>4643</v>
      </c>
      <c r="K13" s="458">
        <v>8504</v>
      </c>
      <c r="L13" s="458">
        <v>4643</v>
      </c>
      <c r="M13" s="458">
        <v>9791.0000000000018</v>
      </c>
      <c r="N13" s="458">
        <v>11643.073467158654</v>
      </c>
      <c r="O13" s="458">
        <v>12973.019906503996</v>
      </c>
      <c r="P13" s="458">
        <v>13842.843441801508</v>
      </c>
      <c r="Q13" s="458">
        <v>14313.876328495537</v>
      </c>
    </row>
    <row r="14" spans="2:25" s="457" customFormat="1">
      <c r="B14" s="408"/>
      <c r="C14" s="467" t="s">
        <v>31</v>
      </c>
      <c r="H14" s="457">
        <v>869</v>
      </c>
      <c r="I14" s="457">
        <v>4000</v>
      </c>
      <c r="J14" s="468">
        <v>4577</v>
      </c>
      <c r="K14" s="457">
        <v>1525.666666666667</v>
      </c>
      <c r="L14" s="457">
        <v>6102.666666666667</v>
      </c>
      <c r="M14" s="457">
        <v>3068.8848624292973</v>
      </c>
      <c r="N14" s="457">
        <v>2777.7927523727349</v>
      </c>
      <c r="O14" s="457">
        <v>2514.2302157031922</v>
      </c>
      <c r="P14" s="457">
        <v>2275.6022588438309</v>
      </c>
      <c r="Q14" s="457">
        <v>2275.6022588438309</v>
      </c>
    </row>
    <row r="15" spans="2:25" s="457" customFormat="1">
      <c r="B15" s="408"/>
      <c r="C15" s="467" t="s">
        <v>32</v>
      </c>
      <c r="H15" s="457">
        <v>-26</v>
      </c>
      <c r="I15" s="457">
        <v>-200</v>
      </c>
      <c r="J15" s="468">
        <v>-716</v>
      </c>
      <c r="K15" s="457">
        <v>-238.66666666666663</v>
      </c>
      <c r="L15" s="457">
        <v>-954.66666666666663</v>
      </c>
      <c r="M15" s="457">
        <v>-1216.8113952706444</v>
      </c>
      <c r="N15" s="457">
        <v>-1447.8463130273915</v>
      </c>
      <c r="O15" s="457">
        <v>-1644.4066804056806</v>
      </c>
      <c r="P15" s="457">
        <v>-1804.5693721498003</v>
      </c>
      <c r="Q15" s="457">
        <v>-1953.1702036231807</v>
      </c>
    </row>
    <row r="16" spans="2:25" s="457" customFormat="1">
      <c r="B16" s="408"/>
      <c r="C16" s="469" t="s">
        <v>34</v>
      </c>
      <c r="D16" s="470"/>
      <c r="E16" s="470"/>
      <c r="F16" s="470"/>
      <c r="G16" s="470">
        <v>0</v>
      </c>
      <c r="H16" s="470">
        <v>843</v>
      </c>
      <c r="I16" s="470">
        <v>4643</v>
      </c>
      <c r="J16" s="471">
        <v>8504</v>
      </c>
      <c r="K16" s="470">
        <v>9791.0000000000018</v>
      </c>
      <c r="L16" s="470">
        <v>9791.0000000000018</v>
      </c>
      <c r="M16" s="470">
        <v>11643.073467158654</v>
      </c>
      <c r="N16" s="470">
        <v>12973.019906503996</v>
      </c>
      <c r="O16" s="470">
        <v>13842.843441801508</v>
      </c>
      <c r="P16" s="470">
        <v>14313.876328495537</v>
      </c>
      <c r="Q16" s="470">
        <v>14636.308383716187</v>
      </c>
    </row>
    <row r="17" spans="2:25" s="457" customFormat="1">
      <c r="B17" s="408"/>
    </row>
    <row r="18" spans="2:25" s="457" customFormat="1">
      <c r="B18" s="408"/>
      <c r="H18" s="457">
        <f>H20*H21</f>
        <v>869</v>
      </c>
      <c r="I18" s="457">
        <f t="shared" ref="I18:Q18" si="0">I20*I21</f>
        <v>3999.9999999999995</v>
      </c>
      <c r="J18" s="457">
        <f t="shared" si="0"/>
        <v>6102.666666666667</v>
      </c>
      <c r="K18" s="457">
        <f t="shared" si="0"/>
        <v>6102.666666666667</v>
      </c>
      <c r="L18" s="457">
        <f t="shared" si="0"/>
        <v>6102.666666666667</v>
      </c>
      <c r="M18" s="457">
        <f t="shared" si="0"/>
        <v>3068.8848624292973</v>
      </c>
      <c r="N18" s="457">
        <f t="shared" si="0"/>
        <v>2777.7927523727349</v>
      </c>
      <c r="O18" s="457">
        <f t="shared" si="0"/>
        <v>2514.2302157031922</v>
      </c>
      <c r="P18" s="457">
        <f t="shared" si="0"/>
        <v>2275.6022588438309</v>
      </c>
      <c r="Q18" s="457">
        <f t="shared" si="0"/>
        <v>2275.6022588438309</v>
      </c>
    </row>
    <row r="19" spans="2:25" s="457" customFormat="1">
      <c r="B19" s="408"/>
      <c r="D19" s="457" t="s">
        <v>31</v>
      </c>
      <c r="H19" s="457">
        <v>869</v>
      </c>
      <c r="I19" s="457">
        <v>4000</v>
      </c>
      <c r="J19" s="457">
        <v>4577</v>
      </c>
      <c r="K19" s="457">
        <v>1525.666666666667</v>
      </c>
      <c r="L19" s="457">
        <v>6102.666666666667</v>
      </c>
      <c r="M19" s="457">
        <v>3068.8848624292973</v>
      </c>
      <c r="N19" s="457">
        <v>2777.7927523727349</v>
      </c>
      <c r="O19" s="457">
        <v>2514.2302157031922</v>
      </c>
      <c r="P19" s="457">
        <v>2275.6022588438309</v>
      </c>
      <c r="Q19" s="457">
        <v>2275.6022588438309</v>
      </c>
    </row>
    <row r="20" spans="2:25" s="457" customFormat="1">
      <c r="B20" s="408"/>
      <c r="D20" s="467" t="s">
        <v>6600</v>
      </c>
      <c r="E20" s="472"/>
      <c r="F20" s="472"/>
      <c r="H20" s="472">
        <v>0.99971239574345705</v>
      </c>
      <c r="I20" s="472">
        <v>4.6016681046879491</v>
      </c>
      <c r="J20" s="472">
        <v>7.0206116383855814</v>
      </c>
      <c r="K20" s="472">
        <v>7.0206116383855814</v>
      </c>
      <c r="L20" s="472">
        <v>7.0206116383855814</v>
      </c>
      <c r="M20" s="472">
        <v>3.5103058191927907</v>
      </c>
      <c r="N20" s="472">
        <v>3.1592752372735116</v>
      </c>
      <c r="O20" s="472">
        <v>2.8433477135461604</v>
      </c>
      <c r="P20" s="472">
        <v>2.5590129421915444</v>
      </c>
      <c r="Q20" s="472">
        <v>2.5590129421915444</v>
      </c>
      <c r="U20" s="415">
        <f>M20/L20-1</f>
        <v>-0.5</v>
      </c>
      <c r="V20" s="415">
        <f t="shared" ref="V20:Y20" si="1">N20/M20-1</f>
        <v>-9.9999999999999978E-2</v>
      </c>
      <c r="W20" s="415">
        <f t="shared" si="1"/>
        <v>-9.9999999999999978E-2</v>
      </c>
      <c r="X20" s="415">
        <f t="shared" si="1"/>
        <v>-9.9999999999999978E-2</v>
      </c>
      <c r="Y20" s="415">
        <f t="shared" si="1"/>
        <v>0</v>
      </c>
    </row>
    <row r="21" spans="2:25" s="457" customFormat="1">
      <c r="B21" s="408"/>
      <c r="D21" s="467" t="s">
        <v>6220</v>
      </c>
      <c r="H21" s="457">
        <v>869.25</v>
      </c>
      <c r="I21" s="457">
        <v>869.25</v>
      </c>
      <c r="J21" s="457">
        <v>869.25</v>
      </c>
      <c r="K21" s="457">
        <v>869.25</v>
      </c>
      <c r="L21" s="457">
        <v>869.25</v>
      </c>
      <c r="M21" s="457">
        <v>874.25</v>
      </c>
      <c r="N21" s="457">
        <v>879.25</v>
      </c>
      <c r="O21" s="457">
        <v>884.25</v>
      </c>
      <c r="P21" s="457">
        <v>889.25</v>
      </c>
      <c r="Q21" s="457">
        <v>889.25</v>
      </c>
    </row>
    <row r="22" spans="2:25" s="457" customFormat="1">
      <c r="B22" s="408"/>
    </row>
    <row r="23" spans="2:25" s="457" customFormat="1">
      <c r="B23" s="408"/>
      <c r="D23" s="457" t="s">
        <v>32</v>
      </c>
      <c r="H23" s="457">
        <v>26</v>
      </c>
      <c r="I23" s="457">
        <v>200</v>
      </c>
      <c r="J23" s="457">
        <v>716</v>
      </c>
      <c r="K23" s="457">
        <v>238.66666666666663</v>
      </c>
      <c r="L23" s="457">
        <v>954.66666666666663</v>
      </c>
      <c r="M23" s="457">
        <v>1216.8113952706444</v>
      </c>
      <c r="N23" s="457">
        <v>1447.8463130273915</v>
      </c>
      <c r="O23" s="457">
        <v>1644.4066804056806</v>
      </c>
      <c r="P23" s="457">
        <v>1804.5693721498003</v>
      </c>
      <c r="Q23" s="457">
        <v>1953.1702036231807</v>
      </c>
    </row>
    <row r="24" spans="2:25" s="457" customFormat="1">
      <c r="B24" s="408"/>
      <c r="D24" s="467" t="s">
        <v>6185</v>
      </c>
      <c r="E24" s="481"/>
      <c r="F24" s="481"/>
      <c r="G24" s="415"/>
      <c r="H24" s="415">
        <v>2.9919447640966629E-2</v>
      </c>
      <c r="I24" s="415">
        <v>4.1296716911005574E-2</v>
      </c>
      <c r="J24" s="415">
        <v>8.8842013835034261E-2</v>
      </c>
      <c r="K24" s="415">
        <v>8.8842013835034261E-2</v>
      </c>
      <c r="L24" s="415">
        <v>8.8842013835034261E-2</v>
      </c>
      <c r="M24" s="415">
        <v>9.4620706817182376E-2</v>
      </c>
      <c r="N24" s="415">
        <v>0.10039939979933049</v>
      </c>
      <c r="O24" s="415">
        <v>0.10617809278147861</v>
      </c>
      <c r="P24" s="415">
        <v>0.11195678576362672</v>
      </c>
      <c r="Q24" s="415">
        <v>0.11773547874577484</v>
      </c>
    </row>
    <row r="25" spans="2:25" s="457" customFormat="1">
      <c r="B25" s="408"/>
      <c r="M25" s="415"/>
      <c r="N25" s="415"/>
      <c r="O25" s="415"/>
      <c r="P25" s="415"/>
    </row>
    <row r="26" spans="2:25" s="457" customFormat="1">
      <c r="B26" s="408"/>
      <c r="C26" s="457" t="s">
        <v>6536</v>
      </c>
      <c r="E26" s="460"/>
      <c r="F26" s="460"/>
      <c r="G26" s="460"/>
      <c r="H26" s="460"/>
      <c r="I26" s="460"/>
      <c r="J26" s="460"/>
      <c r="K26" s="460"/>
      <c r="L26" s="460"/>
      <c r="M26" s="460"/>
      <c r="N26" s="460"/>
      <c r="O26" s="460"/>
      <c r="P26" s="460"/>
      <c r="Q26" s="460"/>
    </row>
    <row r="27" spans="2:25" s="457" customFormat="1">
      <c r="B27" s="408"/>
      <c r="C27" s="465" t="s">
        <v>6091</v>
      </c>
      <c r="D27" s="458" t="s">
        <v>6092</v>
      </c>
      <c r="G27" s="474"/>
      <c r="H27" s="474">
        <v>0.15479999999999999</v>
      </c>
      <c r="I27" s="474">
        <v>0.24</v>
      </c>
      <c r="J27" s="475">
        <v>0.22143972099628578</v>
      </c>
      <c r="K27" s="474">
        <v>0.22143972099628578</v>
      </c>
      <c r="L27" s="474">
        <v>0.22143972099628578</v>
      </c>
      <c r="M27" s="474">
        <v>0.22608995513720775</v>
      </c>
      <c r="N27" s="474">
        <v>0.22744649486803101</v>
      </c>
      <c r="O27" s="474">
        <v>0.22972095981671131</v>
      </c>
      <c r="P27" s="474">
        <v>0.23247761133451186</v>
      </c>
      <c r="Q27" s="474">
        <v>0.23549982028186051</v>
      </c>
    </row>
    <row r="28" spans="2:25" s="457" customFormat="1">
      <c r="B28" s="408"/>
      <c r="C28" s="467" t="s">
        <v>6095</v>
      </c>
      <c r="D28" s="457" t="s">
        <v>6092</v>
      </c>
      <c r="G28" s="474"/>
      <c r="H28" s="474">
        <v>7.0768999999999999E-2</v>
      </c>
      <c r="I28" s="474">
        <v>6.5909999999999996E-2</v>
      </c>
      <c r="J28" s="477">
        <v>0.13974186312849199</v>
      </c>
      <c r="K28" s="474">
        <v>0.13974186312849199</v>
      </c>
      <c r="L28" s="474">
        <v>0.13974186312849199</v>
      </c>
      <c r="M28" s="474">
        <v>0.16747064521493368</v>
      </c>
      <c r="N28" s="474">
        <v>0.19519942730137538</v>
      </c>
      <c r="O28" s="474">
        <v>0.22292820938781707</v>
      </c>
      <c r="P28" s="474">
        <v>0.22815966959012915</v>
      </c>
      <c r="Q28" s="474">
        <v>0.22403037411989782</v>
      </c>
    </row>
    <row r="29" spans="2:25" s="457" customFormat="1">
      <c r="B29" s="408"/>
      <c r="M29" s="474"/>
      <c r="N29" s="474"/>
      <c r="O29" s="474"/>
      <c r="P29" s="474"/>
      <c r="Q29" s="474"/>
    </row>
    <row r="30" spans="2:25" s="457" customFormat="1">
      <c r="B30" s="408"/>
    </row>
    <row r="31" spans="2:25" s="457" customFormat="1">
      <c r="B31" s="489" t="s">
        <v>6221</v>
      </c>
    </row>
    <row r="32" spans="2:25" s="457" customFormat="1">
      <c r="B32" s="489" t="s">
        <v>6222</v>
      </c>
    </row>
    <row r="33" spans="2:25" s="457" customFormat="1">
      <c r="B33" s="408"/>
    </row>
    <row r="34" spans="2:25" s="457" customFormat="1" ht="15.6" customHeight="1">
      <c r="B34" s="408"/>
      <c r="C34" s="458"/>
      <c r="D34" s="458"/>
      <c r="E34" s="459"/>
      <c r="F34" s="459"/>
      <c r="G34" s="459">
        <v>2019</v>
      </c>
      <c r="H34" s="459">
        <v>2020</v>
      </c>
      <c r="I34" s="459">
        <v>2021</v>
      </c>
      <c r="J34" s="459">
        <v>2022</v>
      </c>
      <c r="K34" s="459">
        <v>2022</v>
      </c>
      <c r="L34" s="459">
        <v>2022</v>
      </c>
      <c r="M34" s="459">
        <v>2023</v>
      </c>
      <c r="N34" s="459">
        <v>2024</v>
      </c>
      <c r="O34" s="459">
        <v>2025</v>
      </c>
      <c r="P34" s="459">
        <v>2026</v>
      </c>
      <c r="Q34" s="459">
        <v>2027</v>
      </c>
    </row>
    <row r="35" spans="2:25" s="457" customFormat="1">
      <c r="B35" s="408"/>
      <c r="C35" s="460" t="s">
        <v>345</v>
      </c>
      <c r="D35" s="460"/>
      <c r="E35" s="461"/>
      <c r="F35" s="461"/>
      <c r="G35" s="461" t="s">
        <v>346</v>
      </c>
      <c r="H35" s="461" t="s">
        <v>346</v>
      </c>
      <c r="I35" s="461" t="s">
        <v>346</v>
      </c>
      <c r="J35" s="461" t="s">
        <v>6180</v>
      </c>
      <c r="K35" s="461" t="s">
        <v>348</v>
      </c>
      <c r="L35" s="461" t="s">
        <v>346</v>
      </c>
      <c r="M35" s="461" t="s">
        <v>346</v>
      </c>
      <c r="N35" s="461" t="s">
        <v>346</v>
      </c>
      <c r="O35" s="461" t="s">
        <v>346</v>
      </c>
      <c r="P35" s="461" t="s">
        <v>346</v>
      </c>
      <c r="Q35" s="461" t="s">
        <v>346</v>
      </c>
    </row>
    <row r="36" spans="2:25" s="457" customFormat="1">
      <c r="B36" s="408"/>
    </row>
    <row r="37" spans="2:25" s="457" customFormat="1">
      <c r="B37" s="408"/>
      <c r="C37" s="408" t="s">
        <v>6223</v>
      </c>
    </row>
    <row r="38" spans="2:25" s="457" customFormat="1">
      <c r="B38" s="408"/>
    </row>
    <row r="39" spans="2:25" s="457" customFormat="1">
      <c r="B39" s="408"/>
      <c r="C39" s="458" t="s">
        <v>966</v>
      </c>
      <c r="D39" s="458"/>
      <c r="E39" s="458"/>
      <c r="F39" s="458"/>
      <c r="G39" s="458"/>
      <c r="H39" s="458"/>
      <c r="I39" s="458"/>
      <c r="J39" s="466"/>
      <c r="K39" s="458"/>
      <c r="L39" s="458"/>
      <c r="M39" s="458"/>
      <c r="N39" s="458"/>
      <c r="O39" s="458"/>
      <c r="P39" s="458"/>
      <c r="Q39" s="458"/>
    </row>
    <row r="40" spans="2:25" s="457" customFormat="1">
      <c r="B40" s="408"/>
      <c r="C40" s="467" t="s">
        <v>6219</v>
      </c>
      <c r="H40" s="457">
        <v>843</v>
      </c>
      <c r="I40" s="457">
        <v>4643</v>
      </c>
      <c r="J40" s="468">
        <v>8504</v>
      </c>
      <c r="K40" s="457">
        <v>9791.0000000000018</v>
      </c>
      <c r="L40" s="457">
        <v>9791.0000000000018</v>
      </c>
      <c r="M40" s="457">
        <v>11643.073467158654</v>
      </c>
      <c r="N40" s="457">
        <v>12973.019906503996</v>
      </c>
      <c r="O40" s="457">
        <v>13842.843441801508</v>
      </c>
      <c r="P40" s="457">
        <v>14313.876328495537</v>
      </c>
      <c r="Q40" s="457">
        <v>14636.308383716187</v>
      </c>
    </row>
    <row r="41" spans="2:25" s="457" customFormat="1">
      <c r="B41" s="408"/>
      <c r="C41" s="467" t="s">
        <v>6224</v>
      </c>
      <c r="H41" s="490"/>
      <c r="I41" s="490"/>
      <c r="J41" s="468"/>
      <c r="L41" s="490">
        <v>0.53557712032220917</v>
      </c>
      <c r="M41" s="490">
        <v>0.54682423984897555</v>
      </c>
      <c r="N41" s="490">
        <v>0.5501051852880694</v>
      </c>
      <c r="O41" s="490">
        <v>0.55560623714095014</v>
      </c>
      <c r="P41" s="490">
        <v>0.56227351198664155</v>
      </c>
      <c r="Q41" s="490">
        <v>0.5695830676424678</v>
      </c>
      <c r="U41" s="415">
        <f>M41/L41-1</f>
        <v>2.0999999999999908E-2</v>
      </c>
      <c r="V41" s="415">
        <f t="shared" ref="V41" si="2">N41/M41-1</f>
        <v>6.0000000000000053E-3</v>
      </c>
      <c r="W41" s="415">
        <f t="shared" ref="W41" si="3">O41/N41-1</f>
        <v>1.0000000000000009E-2</v>
      </c>
      <c r="X41" s="415">
        <f t="shared" ref="X41" si="4">P41/O41-1</f>
        <v>1.2000000000000011E-2</v>
      </c>
      <c r="Y41" s="415">
        <f t="shared" ref="Y41" si="5">Q41/P41-1</f>
        <v>1.2999999999999901E-2</v>
      </c>
    </row>
    <row r="42" spans="2:25" s="457" customFormat="1" ht="14.25" thickBot="1">
      <c r="B42" s="408"/>
      <c r="C42" s="462" t="s">
        <v>6225</v>
      </c>
      <c r="D42" s="462"/>
      <c r="E42" s="462"/>
      <c r="F42" s="462"/>
      <c r="G42" s="462">
        <v>0</v>
      </c>
      <c r="H42" s="462">
        <v>0</v>
      </c>
      <c r="I42" s="462">
        <v>0</v>
      </c>
      <c r="J42" s="463"/>
      <c r="K42" s="462">
        <v>1310.9588962686878</v>
      </c>
      <c r="L42" s="462">
        <v>5243.8355850747512</v>
      </c>
      <c r="M42" s="462">
        <v>6366.7147981848075</v>
      </c>
      <c r="N42" s="462">
        <v>7136.5255194131933</v>
      </c>
      <c r="O42" s="462">
        <v>7691.1701560306146</v>
      </c>
      <c r="P42" s="462">
        <v>8048.3135133656397</v>
      </c>
      <c r="Q42" s="462">
        <v>8336.5934281582358</v>
      </c>
    </row>
    <row r="43" spans="2:25" s="457" customFormat="1">
      <c r="B43" s="408"/>
      <c r="K43" s="457">
        <f>L42/4</f>
        <v>1310.9588962686878</v>
      </c>
      <c r="L43" s="457">
        <f t="shared" ref="L43:Q43" si="6">L40*L41</f>
        <v>5243.8355850747512</v>
      </c>
      <c r="M43" s="457">
        <f t="shared" si="6"/>
        <v>6366.7147981848075</v>
      </c>
      <c r="N43" s="457">
        <f t="shared" si="6"/>
        <v>7136.5255194131933</v>
      </c>
      <c r="O43" s="457">
        <f t="shared" si="6"/>
        <v>7691.1701560306146</v>
      </c>
      <c r="P43" s="457">
        <f t="shared" si="6"/>
        <v>8048.3135133656397</v>
      </c>
      <c r="Q43" s="457">
        <f t="shared" si="6"/>
        <v>8336.5934281582358</v>
      </c>
    </row>
    <row r="44" spans="2:25" s="457" customFormat="1">
      <c r="B44" s="408"/>
    </row>
    <row r="45" spans="2:25" s="457" customFormat="1">
      <c r="B45" s="489" t="s">
        <v>6226</v>
      </c>
    </row>
    <row r="46" spans="2:25" s="457" customFormat="1">
      <c r="B46" s="489" t="s">
        <v>6227</v>
      </c>
    </row>
    <row r="47" spans="2:25" s="457" customFormat="1">
      <c r="B47" s="408"/>
    </row>
    <row r="48" spans="2:25">
      <c r="C48" s="458"/>
      <c r="D48" s="458"/>
      <c r="E48" s="459"/>
      <c r="F48" s="459"/>
      <c r="G48" s="459">
        <v>2019</v>
      </c>
      <c r="H48" s="459">
        <v>2020</v>
      </c>
      <c r="I48" s="459">
        <v>2021</v>
      </c>
      <c r="J48" s="459">
        <v>2022</v>
      </c>
      <c r="K48" s="459">
        <v>2022</v>
      </c>
      <c r="L48" s="459">
        <v>2022</v>
      </c>
      <c r="M48" s="459">
        <v>2023</v>
      </c>
      <c r="N48" s="459">
        <v>2024</v>
      </c>
      <c r="O48" s="459">
        <v>2025</v>
      </c>
      <c r="P48" s="459">
        <v>2026</v>
      </c>
      <c r="Q48" s="459">
        <v>2027</v>
      </c>
    </row>
    <row r="49" spans="2:25">
      <c r="C49" s="460" t="s">
        <v>345</v>
      </c>
      <c r="D49" s="460"/>
      <c r="E49" s="461"/>
      <c r="F49" s="461"/>
      <c r="G49" s="461" t="s">
        <v>346</v>
      </c>
      <c r="H49" s="461" t="s">
        <v>346</v>
      </c>
      <c r="I49" s="461" t="s">
        <v>346</v>
      </c>
      <c r="J49" s="461" t="s">
        <v>6180</v>
      </c>
      <c r="K49" s="461" t="s">
        <v>348</v>
      </c>
      <c r="L49" s="461" t="s">
        <v>346</v>
      </c>
      <c r="M49" s="461" t="s">
        <v>346</v>
      </c>
      <c r="N49" s="461" t="s">
        <v>346</v>
      </c>
      <c r="O49" s="461" t="s">
        <v>346</v>
      </c>
      <c r="P49" s="461" t="s">
        <v>346</v>
      </c>
      <c r="Q49" s="461" t="s">
        <v>346</v>
      </c>
    </row>
    <row r="51" spans="2:25" s="457" customFormat="1" ht="14.25" thickBot="1">
      <c r="B51" s="408"/>
      <c r="C51" s="462" t="s">
        <v>6228</v>
      </c>
      <c r="D51" s="462"/>
      <c r="E51" s="462"/>
      <c r="F51" s="462"/>
      <c r="G51" s="462"/>
      <c r="H51" s="462"/>
      <c r="I51" s="462">
        <v>3728.4214440000001</v>
      </c>
      <c r="J51" s="463">
        <v>5429.0823350000001</v>
      </c>
      <c r="K51" s="462">
        <v>1809.6941116666667</v>
      </c>
      <c r="L51" s="462">
        <v>7238.7764466666667</v>
      </c>
      <c r="M51" s="462">
        <v>18734.943429311377</v>
      </c>
      <c r="N51" s="462">
        <v>42344.22450107387</v>
      </c>
      <c r="O51" s="462">
        <v>72731.722483333855</v>
      </c>
      <c r="P51" s="462">
        <v>111493.43517614262</v>
      </c>
      <c r="Q51" s="462">
        <v>154696.90244922863</v>
      </c>
    </row>
    <row r="52" spans="2:25" s="457" customFormat="1">
      <c r="B52" s="408"/>
    </row>
    <row r="53" spans="2:25" s="457" customFormat="1">
      <c r="B53" s="408"/>
      <c r="C53" s="457" t="s">
        <v>6229</v>
      </c>
    </row>
    <row r="54" spans="2:25" s="457" customFormat="1">
      <c r="B54" s="408"/>
      <c r="C54" s="465" t="s">
        <v>29</v>
      </c>
      <c r="D54" s="458"/>
      <c r="E54" s="458"/>
      <c r="F54" s="458"/>
      <c r="G54" s="458"/>
      <c r="H54" s="458"/>
      <c r="I54" s="458"/>
      <c r="J54" s="466"/>
      <c r="K54" s="458"/>
      <c r="L54" s="458">
        <v>3728</v>
      </c>
      <c r="M54" s="458">
        <v>9002.3871100269025</v>
      </c>
      <c r="N54" s="458">
        <v>49506.809464088023</v>
      </c>
      <c r="O54" s="458">
        <v>89109.417368561379</v>
      </c>
      <c r="P54" s="458">
        <v>128188.60165748493</v>
      </c>
      <c r="Q54" s="458">
        <v>167103.94853525341</v>
      </c>
    </row>
    <row r="55" spans="2:25" s="457" customFormat="1" ht="15" customHeight="1">
      <c r="B55" s="408"/>
      <c r="C55" s="467" t="s">
        <v>31</v>
      </c>
      <c r="I55" s="457">
        <v>3728</v>
      </c>
      <c r="J55" s="468"/>
      <c r="L55" s="457">
        <v>6425.2506142736984</v>
      </c>
      <c r="M55" s="457">
        <v>46520.260462791688</v>
      </c>
      <c r="N55" s="457">
        <v>49873.488778876868</v>
      </c>
      <c r="O55" s="457">
        <v>53061.599432220668</v>
      </c>
      <c r="P55" s="457">
        <v>56120.462750198989</v>
      </c>
      <c r="Q55" s="457">
        <v>60483.52765327174</v>
      </c>
    </row>
    <row r="56" spans="2:25" s="457" customFormat="1">
      <c r="B56" s="408"/>
      <c r="C56" s="467" t="s">
        <v>32</v>
      </c>
      <c r="J56" s="468"/>
      <c r="L56" s="457">
        <v>-1150.8635042467968</v>
      </c>
      <c r="M56" s="457">
        <v>-6015.8381087305706</v>
      </c>
      <c r="N56" s="457">
        <v>-10270.880874403516</v>
      </c>
      <c r="O56" s="457">
        <v>-13982.415143297125</v>
      </c>
      <c r="P56" s="457">
        <v>-17205.115872430495</v>
      </c>
      <c r="Q56" s="457">
        <v>-21245.123844133333</v>
      </c>
    </row>
    <row r="57" spans="2:25" s="457" customFormat="1">
      <c r="B57" s="408"/>
      <c r="C57" s="469" t="s">
        <v>34</v>
      </c>
      <c r="D57" s="470"/>
      <c r="E57" s="470"/>
      <c r="F57" s="470"/>
      <c r="G57" s="470"/>
      <c r="H57" s="470"/>
      <c r="I57" s="470">
        <v>3728</v>
      </c>
      <c r="J57" s="471"/>
      <c r="K57" s="470"/>
      <c r="L57" s="470">
        <v>9002.3871100269025</v>
      </c>
      <c r="M57" s="470">
        <v>49506.809464088023</v>
      </c>
      <c r="N57" s="470">
        <v>89109.417368561379</v>
      </c>
      <c r="O57" s="470">
        <v>128188.60165748493</v>
      </c>
      <c r="P57" s="470">
        <v>167103.94853525341</v>
      </c>
      <c r="Q57" s="470">
        <v>206342.35234439181</v>
      </c>
    </row>
    <row r="58" spans="2:25" s="457" customFormat="1">
      <c r="B58" s="408"/>
    </row>
    <row r="59" spans="2:25" s="457" customFormat="1">
      <c r="B59" s="408"/>
    </row>
    <row r="60" spans="2:25" s="457" customFormat="1">
      <c r="B60" s="408"/>
      <c r="D60" s="457" t="s">
        <v>31</v>
      </c>
      <c r="I60" s="457">
        <v>3728</v>
      </c>
      <c r="L60" s="457">
        <v>6425.2506142736984</v>
      </c>
      <c r="M60" s="457">
        <v>46520.260462791688</v>
      </c>
      <c r="N60" s="457">
        <v>49873.488778876868</v>
      </c>
      <c r="O60" s="457">
        <v>53061.599432220668</v>
      </c>
      <c r="P60" s="457">
        <v>56120.462750198989</v>
      </c>
      <c r="Q60" s="457">
        <v>60483.52765327174</v>
      </c>
    </row>
    <row r="61" spans="2:25" s="457" customFormat="1">
      <c r="B61" s="408"/>
      <c r="D61" s="467" t="s">
        <v>6601</v>
      </c>
      <c r="F61" s="472"/>
      <c r="G61" s="472"/>
      <c r="H61" s="472"/>
      <c r="I61" s="491">
        <v>533770</v>
      </c>
      <c r="J61" s="472"/>
      <c r="L61" s="491">
        <v>556699.55099494825</v>
      </c>
      <c r="M61" s="491">
        <v>578658.38590142236</v>
      </c>
      <c r="N61" s="491">
        <v>599789.35451918328</v>
      </c>
      <c r="O61" s="491">
        <v>620220.02313849668</v>
      </c>
      <c r="P61" s="491">
        <v>640063.7212379541</v>
      </c>
      <c r="Q61" s="491">
        <v>662786.71899768035</v>
      </c>
      <c r="U61" s="415">
        <f>M61/L61-1</f>
        <v>3.9444678673134614E-2</v>
      </c>
      <c r="V61" s="415">
        <f t="shared" ref="V61" si="7">N61/M61-1</f>
        <v>3.6517173400751002E-2</v>
      </c>
      <c r="W61" s="415">
        <f t="shared" ref="W61" si="8">O61/N61-1</f>
        <v>3.4063073086202822E-2</v>
      </c>
      <c r="X61" s="415">
        <f t="shared" ref="X61" si="9">P61/O61-1</f>
        <v>3.1994610556173919E-2</v>
      </c>
      <c r="Y61" s="415">
        <f t="shared" ref="Y61" si="10">Q61/P61-1</f>
        <v>3.5501149347720418E-2</v>
      </c>
    </row>
    <row r="62" spans="2:25" s="457" customFormat="1">
      <c r="B62" s="408"/>
      <c r="D62" s="476" t="s">
        <v>6231</v>
      </c>
      <c r="F62" s="472"/>
      <c r="G62" s="472"/>
      <c r="H62" s="472"/>
      <c r="I62" s="492">
        <v>6.9842816194240964E-3</v>
      </c>
      <c r="L62" s="492">
        <v>1.8238294958434112E-2</v>
      </c>
      <c r="M62" s="492">
        <v>9.7939496701115861E-2</v>
      </c>
      <c r="N62" s="492">
        <v>0.1776406984437976</v>
      </c>
      <c r="O62" s="492">
        <v>0.25734190018647934</v>
      </c>
      <c r="P62" s="492">
        <v>0.33704310192916109</v>
      </c>
      <c r="Q62" s="492">
        <v>0.41674430367184284</v>
      </c>
    </row>
    <row r="63" spans="2:25" s="457" customFormat="1">
      <c r="B63" s="408"/>
      <c r="D63" s="476"/>
      <c r="F63" s="472"/>
      <c r="G63" s="472"/>
      <c r="H63" s="472"/>
      <c r="I63" s="492"/>
      <c r="L63" s="457">
        <f>L61*L62-I57+I56</f>
        <v>6425.2506142736984</v>
      </c>
      <c r="M63" s="457">
        <f>M61*M62-L57+L56</f>
        <v>46520.260462791688</v>
      </c>
      <c r="N63" s="457">
        <f>N61*N62-M57+M56+L56</f>
        <v>49873.488778876868</v>
      </c>
      <c r="O63" s="457">
        <f>O61*O62-N57+N56+L56+M56</f>
        <v>53061.599432220661</v>
      </c>
      <c r="P63" s="457">
        <f>P61*P62-O57+O56+L56+M56+N56</f>
        <v>56120.46275019896</v>
      </c>
      <c r="Q63" s="457">
        <f>Q61*Q62-P57+P56+O56+N56+M56+L56</f>
        <v>60483.527653271733</v>
      </c>
    </row>
    <row r="64" spans="2:25" s="457" customFormat="1">
      <c r="B64" s="408"/>
      <c r="D64" s="476"/>
      <c r="F64" s="472"/>
      <c r="G64" s="472"/>
      <c r="H64" s="472"/>
      <c r="I64" s="492"/>
      <c r="L64" s="492"/>
      <c r="N64" s="492"/>
      <c r="O64" s="492"/>
      <c r="P64" s="492"/>
      <c r="Q64" s="492"/>
    </row>
    <row r="65" spans="2:19" s="457" customFormat="1">
      <c r="B65" s="408"/>
      <c r="L65" s="481"/>
      <c r="M65" s="481"/>
      <c r="N65" s="481"/>
      <c r="O65" s="481"/>
      <c r="P65" s="481"/>
      <c r="Q65" s="481"/>
    </row>
    <row r="66" spans="2:19" s="457" customFormat="1">
      <c r="B66" s="408"/>
      <c r="D66" s="457" t="s">
        <v>32</v>
      </c>
      <c r="L66" s="457">
        <v>1150.8635042467968</v>
      </c>
      <c r="M66" s="457">
        <v>6015.8381087305706</v>
      </c>
      <c r="N66" s="457">
        <v>10270.880874403516</v>
      </c>
      <c r="O66" s="457">
        <v>13982.415143297125</v>
      </c>
      <c r="P66" s="457">
        <v>17205.115872430495</v>
      </c>
      <c r="Q66" s="457">
        <v>21245.123844133333</v>
      </c>
    </row>
    <row r="67" spans="2:19" s="457" customFormat="1">
      <c r="B67" s="408"/>
      <c r="D67" s="467" t="s">
        <v>6185</v>
      </c>
      <c r="L67" s="492">
        <v>0.11334926596107886</v>
      </c>
      <c r="M67" s="492">
        <v>0.10834926596107886</v>
      </c>
      <c r="N67" s="492">
        <v>0.10334926596107885</v>
      </c>
      <c r="O67" s="492">
        <v>9.8349265961078847E-2</v>
      </c>
      <c r="P67" s="492">
        <v>9.3349265961078842E-2</v>
      </c>
      <c r="Q67" s="492">
        <v>9.3349265961078842E-2</v>
      </c>
      <c r="S67" s="457" t="s">
        <v>6550</v>
      </c>
    </row>
    <row r="68" spans="2:19" s="457" customFormat="1">
      <c r="B68" s="408"/>
    </row>
    <row r="69" spans="2:19" s="457" customFormat="1">
      <c r="B69" s="408"/>
      <c r="C69" s="457" t="s">
        <v>6232</v>
      </c>
      <c r="E69" s="460"/>
      <c r="F69" s="460"/>
      <c r="G69" s="460"/>
      <c r="H69" s="460"/>
      <c r="I69" s="460"/>
      <c r="J69" s="460"/>
      <c r="K69" s="460"/>
      <c r="L69" s="460"/>
      <c r="M69" s="460"/>
      <c r="N69" s="460"/>
      <c r="O69" s="460"/>
      <c r="P69" s="460"/>
      <c r="Q69" s="460"/>
    </row>
    <row r="70" spans="2:19" s="457" customFormat="1">
      <c r="B70" s="408"/>
      <c r="C70" s="465" t="s">
        <v>6091</v>
      </c>
      <c r="D70" s="458" t="s">
        <v>6092</v>
      </c>
      <c r="I70" s="466"/>
      <c r="J70" s="466"/>
      <c r="L70" s="474">
        <v>2.4261168094666757E-2</v>
      </c>
      <c r="M70" s="474">
        <v>4.3045940108090222E-2</v>
      </c>
      <c r="N70" s="474">
        <v>5.2096024884314016E-2</v>
      </c>
      <c r="O70" s="474">
        <v>6.8847076095983659E-2</v>
      </c>
      <c r="P70" s="474">
        <v>8.130366058527734E-2</v>
      </c>
      <c r="Q70" s="474">
        <v>8.130366058527734E-2</v>
      </c>
      <c r="S70" s="457" t="s">
        <v>6549</v>
      </c>
    </row>
    <row r="71" spans="2:19" s="457" customFormat="1">
      <c r="B71" s="408"/>
      <c r="C71" s="467" t="s">
        <v>6095</v>
      </c>
      <c r="D71" s="457" t="s">
        <v>6092</v>
      </c>
      <c r="F71" s="474"/>
      <c r="G71" s="474"/>
      <c r="H71" s="474"/>
      <c r="I71" s="468"/>
      <c r="J71" s="468"/>
      <c r="L71" s="474">
        <v>2.4110984407514319E-2</v>
      </c>
      <c r="M71" s="474">
        <v>3.5675186827089346E-2</v>
      </c>
      <c r="N71" s="474">
        <v>4.3932213470896653E-2</v>
      </c>
      <c r="O71" s="474">
        <v>5.2604714613801978E-2</v>
      </c>
      <c r="P71" s="474">
        <v>5.9291005637683206E-2</v>
      </c>
      <c r="Q71" s="474">
        <v>5.9291005637683206E-2</v>
      </c>
      <c r="S71" s="457" t="s">
        <v>6549</v>
      </c>
    </row>
  </sheetData>
  <phoneticPr fontId="3"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E016-3CA7-4746-B160-01BBAACCF065}">
  <dimension ref="B3:AE125"/>
  <sheetViews>
    <sheetView showGridLines="0" topLeftCell="A69" zoomScale="70" zoomScaleNormal="70" workbookViewId="0">
      <selection activeCell="W114" sqref="W114"/>
    </sheetView>
    <sheetView topLeftCell="O85" workbookViewId="1">
      <selection activeCell="T106" sqref="T106"/>
    </sheetView>
  </sheetViews>
  <sheetFormatPr defaultColWidth="8.75" defaultRowHeight="13.5"/>
  <cols>
    <col min="1" max="2" width="8.75" style="493"/>
    <col min="3" max="3" width="19.625" style="493" customWidth="1"/>
    <col min="4" max="4" width="21.375" style="493" customWidth="1"/>
    <col min="5" max="16384" width="8.75" style="493"/>
  </cols>
  <sheetData>
    <row r="3" spans="2:31">
      <c r="B3" s="512" t="s">
        <v>6233</v>
      </c>
    </row>
    <row r="5" spans="2:31" s="494" customFormat="1">
      <c r="C5" s="495"/>
      <c r="D5" s="495"/>
      <c r="E5" s="496"/>
      <c r="G5" s="496">
        <v>2019</v>
      </c>
      <c r="H5" s="496">
        <v>2020</v>
      </c>
      <c r="I5" s="496">
        <v>2021</v>
      </c>
      <c r="J5" s="496">
        <v>2022</v>
      </c>
      <c r="K5" s="496">
        <v>2022</v>
      </c>
      <c r="L5" s="496">
        <v>2022</v>
      </c>
      <c r="M5" s="496">
        <v>2023</v>
      </c>
      <c r="N5" s="496">
        <v>2024</v>
      </c>
      <c r="O5" s="496">
        <v>2025</v>
      </c>
      <c r="P5" s="496">
        <v>2026</v>
      </c>
      <c r="Q5" s="496">
        <v>2027</v>
      </c>
    </row>
    <row r="6" spans="2:31" s="494" customFormat="1">
      <c r="C6" s="497" t="s">
        <v>345</v>
      </c>
      <c r="D6" s="497"/>
      <c r="E6" s="498"/>
      <c r="G6" s="498" t="s">
        <v>346</v>
      </c>
      <c r="H6" s="498" t="s">
        <v>346</v>
      </c>
      <c r="I6" s="498" t="s">
        <v>346</v>
      </c>
      <c r="J6" s="498" t="s">
        <v>575</v>
      </c>
      <c r="K6" s="498" t="s">
        <v>576</v>
      </c>
      <c r="L6" s="498" t="s">
        <v>346</v>
      </c>
      <c r="M6" s="498" t="s">
        <v>346</v>
      </c>
      <c r="N6" s="498" t="s">
        <v>346</v>
      </c>
      <c r="O6" s="498" t="s">
        <v>346</v>
      </c>
      <c r="P6" s="498" t="s">
        <v>346</v>
      </c>
      <c r="Q6" s="498" t="s">
        <v>346</v>
      </c>
    </row>
    <row r="8" spans="2:31">
      <c r="C8" s="499" t="s">
        <v>578</v>
      </c>
      <c r="G8" s="523"/>
      <c r="H8" s="523"/>
      <c r="I8" s="523"/>
      <c r="J8" s="523"/>
      <c r="K8" s="523"/>
      <c r="L8" s="523"/>
      <c r="M8" s="523"/>
      <c r="N8" s="523"/>
      <c r="O8" s="523"/>
      <c r="P8" s="523"/>
      <c r="Q8" s="523"/>
    </row>
    <row r="10" spans="2:31" s="494" customFormat="1">
      <c r="C10" s="494" t="s">
        <v>579</v>
      </c>
      <c r="G10" s="499">
        <v>98296.654473999995</v>
      </c>
      <c r="H10" s="499">
        <v>102748.25024599998</v>
      </c>
      <c r="I10" s="499">
        <v>104751.99668111831</v>
      </c>
      <c r="J10" s="499">
        <v>81526.145334225395</v>
      </c>
      <c r="K10" s="499">
        <v>27175.381778075131</v>
      </c>
      <c r="L10" s="499">
        <v>108701.52711230052</v>
      </c>
      <c r="M10" s="499">
        <v>114954.24326600808</v>
      </c>
      <c r="N10" s="499">
        <v>118300.46944697389</v>
      </c>
      <c r="O10" s="499">
        <v>121554.81153116672</v>
      </c>
      <c r="P10" s="499">
        <v>125828.89163041978</v>
      </c>
      <c r="Q10" s="499">
        <v>130125.7933731641</v>
      </c>
    </row>
    <row r="11" spans="2:31" s="494" customFormat="1">
      <c r="D11" s="494" t="s">
        <v>580</v>
      </c>
      <c r="G11" s="494">
        <v>1830.5833333333333</v>
      </c>
      <c r="H11" s="494">
        <v>1842.9166666666667</v>
      </c>
      <c r="I11" s="494">
        <v>1815.6666666666667</v>
      </c>
      <c r="J11" s="494">
        <v>1803</v>
      </c>
      <c r="K11" s="494">
        <v>1803</v>
      </c>
      <c r="L11" s="494">
        <v>1803</v>
      </c>
      <c r="M11" s="494">
        <v>1840.4555491304914</v>
      </c>
      <c r="N11" s="494">
        <v>1858.714170528657</v>
      </c>
      <c r="O11" s="494">
        <v>1866.9069071342581</v>
      </c>
      <c r="P11" s="494">
        <v>1872.6265738596023</v>
      </c>
      <c r="Q11" s="494">
        <v>1872.8960019234662</v>
      </c>
    </row>
    <row r="12" spans="2:31" s="494" customFormat="1">
      <c r="D12" s="500" t="s">
        <v>577</v>
      </c>
      <c r="G12" s="741">
        <v>299.48486365912504</v>
      </c>
      <c r="H12" s="741">
        <v>301.54483382319694</v>
      </c>
      <c r="I12" s="741">
        <v>320.45309344593352</v>
      </c>
      <c r="J12" s="741"/>
      <c r="K12" s="741">
        <v>335.08876275383227</v>
      </c>
      <c r="L12" s="741">
        <v>335.08876275383227</v>
      </c>
      <c r="M12" s="741">
        <v>340.1150941951397</v>
      </c>
      <c r="N12" s="741">
        <v>348.27785645582304</v>
      </c>
      <c r="O12" s="741">
        <v>358.02963643658609</v>
      </c>
      <c r="P12" s="741">
        <v>368.05446625681049</v>
      </c>
      <c r="Q12" s="741">
        <v>378.72804577825798</v>
      </c>
      <c r="S12" s="743" t="s">
        <v>6234</v>
      </c>
      <c r="Y12" s="494" t="s">
        <v>6127</v>
      </c>
    </row>
    <row r="13" spans="2:31" s="494" customFormat="1">
      <c r="D13" s="494" t="s">
        <v>581</v>
      </c>
      <c r="G13" s="501">
        <v>53.696902339327174</v>
      </c>
      <c r="H13" s="501">
        <v>55.753063665023724</v>
      </c>
      <c r="I13" s="501">
        <v>57.693407388168701</v>
      </c>
      <c r="J13" s="501">
        <v>60.289255192623692</v>
      </c>
      <c r="K13" s="501">
        <v>60.289255192623692</v>
      </c>
      <c r="L13" s="501">
        <v>60.289255192623692</v>
      </c>
      <c r="M13" s="501">
        <v>62.459668379558146</v>
      </c>
      <c r="N13" s="501">
        <v>63.646402078769746</v>
      </c>
      <c r="O13" s="501">
        <v>65.110269326581445</v>
      </c>
      <c r="P13" s="501">
        <v>67.19379794503206</v>
      </c>
      <c r="Q13" s="501">
        <v>69.478387075163155</v>
      </c>
      <c r="S13" s="742">
        <f>M13/L13-1</f>
        <v>3.6000000000000032E-2</v>
      </c>
      <c r="T13" s="742">
        <f t="shared" ref="T13:W13" si="0">N13/M13-1</f>
        <v>1.8999999999999906E-2</v>
      </c>
      <c r="U13" s="742">
        <f t="shared" si="0"/>
        <v>2.2999999999999909E-2</v>
      </c>
      <c r="V13" s="742">
        <f t="shared" si="0"/>
        <v>3.2000000000000028E-2</v>
      </c>
      <c r="W13" s="742">
        <f t="shared" si="0"/>
        <v>3.400000000000003E-2</v>
      </c>
      <c r="Y13" s="742">
        <f>'#16'!T452/100</f>
        <v>3.6000000000000004E-2</v>
      </c>
      <c r="Z13" s="742">
        <f>'#16'!U452/100</f>
        <v>1.9E-2</v>
      </c>
      <c r="AA13" s="742">
        <f>'#16'!V452/100</f>
        <v>2.3E-2</v>
      </c>
      <c r="AB13" s="742">
        <f>'#16'!W452/100</f>
        <v>3.2000000000000001E-2</v>
      </c>
      <c r="AC13" s="742">
        <f>'#16'!X452/100</f>
        <v>3.4000000000000002E-2</v>
      </c>
      <c r="AD13" s="742"/>
      <c r="AE13" s="494" t="s">
        <v>6235</v>
      </c>
    </row>
    <row r="14" spans="2:31" s="494" customFormat="1">
      <c r="M14" s="503"/>
      <c r="N14" s="503"/>
      <c r="O14" s="503"/>
      <c r="P14" s="503"/>
      <c r="Q14" s="503"/>
    </row>
    <row r="15" spans="2:31" s="494" customFormat="1">
      <c r="C15" s="494" t="s">
        <v>582</v>
      </c>
      <c r="G15" s="499">
        <v>7906.8828300000005</v>
      </c>
      <c r="H15" s="499">
        <v>8160.4060590000008</v>
      </c>
      <c r="I15" s="499">
        <v>8478.4947159999992</v>
      </c>
      <c r="J15" s="499">
        <v>6644.6444871518488</v>
      </c>
      <c r="K15" s="499">
        <v>2214.8814957172831</v>
      </c>
      <c r="L15" s="499">
        <v>8859.5259828691323</v>
      </c>
      <c r="M15" s="499">
        <v>9056.8378173500241</v>
      </c>
      <c r="N15" s="499">
        <v>9089.6824129093784</v>
      </c>
      <c r="O15" s="499">
        <v>9144.0419837910231</v>
      </c>
      <c r="P15" s="499">
        <v>9267.236445634373</v>
      </c>
      <c r="Q15" s="499">
        <v>9392.0271382401097</v>
      </c>
    </row>
    <row r="16" spans="2:31" s="494" customFormat="1">
      <c r="D16" s="494" t="s">
        <v>583</v>
      </c>
      <c r="G16" s="494">
        <v>122.33333333333333</v>
      </c>
      <c r="H16" s="494">
        <v>121.41666666666667</v>
      </c>
      <c r="I16" s="494">
        <v>120</v>
      </c>
      <c r="J16" s="494">
        <v>120</v>
      </c>
      <c r="K16" s="494">
        <v>120</v>
      </c>
      <c r="L16" s="494">
        <v>120</v>
      </c>
      <c r="M16" s="494">
        <v>118.40978574550026</v>
      </c>
      <c r="N16" s="494">
        <v>116.62335474319306</v>
      </c>
      <c r="O16" s="494">
        <v>114.68309321633643</v>
      </c>
      <c r="P16" s="494">
        <v>112.62420368134106</v>
      </c>
      <c r="Q16" s="494">
        <v>110.38759956965342</v>
      </c>
    </row>
    <row r="17" spans="3:23" s="494" customFormat="1">
      <c r="D17" s="500" t="s">
        <v>577</v>
      </c>
      <c r="G17" s="502">
        <v>4481.4604904632151</v>
      </c>
      <c r="H17" s="502">
        <v>4576.9828414550448</v>
      </c>
      <c r="I17" s="502">
        <v>4848.6333333333332</v>
      </c>
      <c r="J17" s="501"/>
      <c r="K17" s="501"/>
      <c r="L17" s="502">
        <v>5034.70866037633</v>
      </c>
      <c r="M17" s="502">
        <v>5286.4440933951464</v>
      </c>
      <c r="N17" s="502">
        <v>5550.7662980649038</v>
      </c>
      <c r="O17" s="502">
        <v>5828.3046129681488</v>
      </c>
      <c r="P17" s="502">
        <v>6119.7198436165563</v>
      </c>
      <c r="Q17" s="502">
        <v>6425.7058357973847</v>
      </c>
    </row>
    <row r="18" spans="3:23" s="494" customFormat="1">
      <c r="D18" s="494" t="s">
        <v>584</v>
      </c>
      <c r="G18" s="501">
        <v>64.633919591280659</v>
      </c>
      <c r="H18" s="501">
        <v>67.209933224433769</v>
      </c>
      <c r="I18" s="501">
        <v>70.65412263333333</v>
      </c>
      <c r="J18" s="501">
        <v>73.82938319057611</v>
      </c>
      <c r="K18" s="501">
        <v>73.82938319057611</v>
      </c>
      <c r="L18" s="501">
        <v>73.82938319057611</v>
      </c>
      <c r="M18" s="501">
        <v>76.487240985436856</v>
      </c>
      <c r="N18" s="501">
        <v>77.940498564160151</v>
      </c>
      <c r="O18" s="501">
        <v>79.733130031135829</v>
      </c>
      <c r="P18" s="501">
        <v>82.284590192132171</v>
      </c>
      <c r="Q18" s="501">
        <v>85.082266258664674</v>
      </c>
      <c r="S18" s="742">
        <f>M18/L18-1</f>
        <v>3.6000000000000032E-2</v>
      </c>
      <c r="T18" s="742">
        <f t="shared" ref="T18" si="1">N18/M18-1</f>
        <v>1.8999999999999906E-2</v>
      </c>
      <c r="U18" s="742">
        <f t="shared" ref="U18" si="2">O18/N18-1</f>
        <v>2.2999999999999909E-2</v>
      </c>
      <c r="V18" s="742">
        <f t="shared" ref="V18" si="3">P18/O18-1</f>
        <v>3.2000000000000028E-2</v>
      </c>
      <c r="W18" s="742">
        <f t="shared" ref="W18" si="4">Q18/P18-1</f>
        <v>3.400000000000003E-2</v>
      </c>
    </row>
    <row r="19" spans="3:23" s="494" customFormat="1"/>
    <row r="20" spans="3:23" s="494" customFormat="1">
      <c r="C20" s="494" t="s">
        <v>585</v>
      </c>
      <c r="G20" s="499">
        <v>25621.445157999999</v>
      </c>
      <c r="H20" s="499">
        <v>25971.345703999996</v>
      </c>
      <c r="I20" s="499">
        <v>27496.396713822935</v>
      </c>
      <c r="J20" s="499">
        <v>22622.132169430006</v>
      </c>
      <c r="K20" s="499">
        <v>7540.7107231433356</v>
      </c>
      <c r="L20" s="499">
        <v>30162.842892573342</v>
      </c>
      <c r="M20" s="499">
        <v>31897.866309505582</v>
      </c>
      <c r="N20" s="499">
        <v>32826.387713581295</v>
      </c>
      <c r="O20" s="499">
        <v>33729.412828424327</v>
      </c>
      <c r="P20" s="499">
        <v>34915.398066799651</v>
      </c>
      <c r="Q20" s="499">
        <v>36107.715926854398</v>
      </c>
    </row>
    <row r="21" spans="3:23" s="494" customFormat="1">
      <c r="D21" s="494" t="s">
        <v>586</v>
      </c>
      <c r="G21" s="494">
        <v>427.25</v>
      </c>
      <c r="H21" s="494">
        <v>408.16666666666669</v>
      </c>
      <c r="I21" s="494">
        <v>420.16666666666669</v>
      </c>
      <c r="J21" s="494">
        <v>438.55555556000002</v>
      </c>
      <c r="K21" s="494">
        <v>438.55555556000002</v>
      </c>
      <c r="L21" s="494">
        <v>438.55555556000002</v>
      </c>
      <c r="M21" s="494">
        <v>447.66611527033137</v>
      </c>
      <c r="N21" s="494">
        <v>452.10727991316674</v>
      </c>
      <c r="O21" s="494">
        <v>454.10005315422393</v>
      </c>
      <c r="P21" s="494">
        <v>455.49128533301007</v>
      </c>
      <c r="Q21" s="494">
        <v>455.5568200940923</v>
      </c>
    </row>
    <row r="22" spans="3:23" s="494" customFormat="1">
      <c r="D22" s="500" t="s">
        <v>577</v>
      </c>
      <c r="G22" s="502">
        <v>1283.1644236395553</v>
      </c>
      <c r="H22" s="502">
        <v>1361.5075541037158</v>
      </c>
      <c r="I22" s="502">
        <v>1384.7742959143197</v>
      </c>
      <c r="J22" s="501"/>
      <c r="K22" s="501"/>
      <c r="L22" s="502">
        <v>1377.6248677859974</v>
      </c>
      <c r="M22" s="502">
        <v>1398.2892408027872</v>
      </c>
      <c r="N22" s="502">
        <v>1431.8481825820541</v>
      </c>
      <c r="O22" s="502">
        <v>1471.9399316943516</v>
      </c>
      <c r="P22" s="502">
        <v>1513.1542497817934</v>
      </c>
      <c r="Q22" s="502">
        <v>1557.0357230254654</v>
      </c>
    </row>
    <row r="23" spans="3:23" s="494" customFormat="1">
      <c r="D23" s="494" t="s">
        <v>587</v>
      </c>
      <c r="G23" s="501">
        <v>59.968274214160324</v>
      </c>
      <c r="H23" s="501">
        <v>63.629266730910565</v>
      </c>
      <c r="I23" s="501">
        <v>65.441642317706311</v>
      </c>
      <c r="J23" s="501">
        <v>68.777701046467939</v>
      </c>
      <c r="K23" s="501">
        <v>68.777701046467939</v>
      </c>
      <c r="L23" s="501">
        <v>68.777701046467939</v>
      </c>
      <c r="M23" s="501">
        <v>71.253698284140782</v>
      </c>
      <c r="N23" s="501">
        <v>72.607518551539457</v>
      </c>
      <c r="O23" s="501">
        <v>74.27749147822486</v>
      </c>
      <c r="P23" s="501">
        <v>76.654371205528051</v>
      </c>
      <c r="Q23" s="501">
        <v>79.260619826516006</v>
      </c>
      <c r="S23" s="742">
        <f>M23/L23-1</f>
        <v>3.6000000000000032E-2</v>
      </c>
      <c r="T23" s="742">
        <f t="shared" ref="T23" si="5">N23/M23-1</f>
        <v>1.8999999999999906E-2</v>
      </c>
      <c r="U23" s="742">
        <f t="shared" ref="U23" si="6">O23/N23-1</f>
        <v>2.2999999999999909E-2</v>
      </c>
      <c r="V23" s="742">
        <f t="shared" ref="V23" si="7">P23/O23-1</f>
        <v>3.2000000000000028E-2</v>
      </c>
      <c r="W23" s="742">
        <f t="shared" ref="W23" si="8">Q23/P23-1</f>
        <v>3.400000000000003E-2</v>
      </c>
    </row>
    <row r="24" spans="3:23" s="494" customFormat="1">
      <c r="L24" s="504">
        <v>4.1839395458622357E-2</v>
      </c>
      <c r="M24" s="504">
        <v>4.2463584079188536E-2</v>
      </c>
      <c r="N24" s="504">
        <v>4.186582353677458E-2</v>
      </c>
      <c r="O24" s="504">
        <v>4.1303968383137532E-2</v>
      </c>
      <c r="P24" s="504">
        <v>4.11175537254099E-2</v>
      </c>
      <c r="Q24" s="504">
        <v>4.095604775659703E-2</v>
      </c>
    </row>
    <row r="25" spans="3:23" s="494" customFormat="1">
      <c r="C25" s="494" t="s">
        <v>588</v>
      </c>
      <c r="G25" s="499">
        <v>1471.5951430000002</v>
      </c>
      <c r="H25" s="499">
        <v>1246.016707</v>
      </c>
      <c r="I25" s="499">
        <v>1581.6416759999997</v>
      </c>
      <c r="J25" s="499">
        <v>1260.3409719265308</v>
      </c>
      <c r="K25" s="499">
        <v>420.11365730884359</v>
      </c>
      <c r="L25" s="499">
        <v>1680.4546292353743</v>
      </c>
      <c r="M25" s="499">
        <v>1740.950995887848</v>
      </c>
      <c r="N25" s="499">
        <v>1774.0290648097168</v>
      </c>
      <c r="O25" s="499">
        <v>1814.8317333003397</v>
      </c>
      <c r="P25" s="499">
        <v>1872.906348765951</v>
      </c>
      <c r="Q25" s="499">
        <v>1936.5851646239933</v>
      </c>
    </row>
    <row r="26" spans="3:23" s="494" customFormat="1">
      <c r="D26" s="494" t="s">
        <v>589</v>
      </c>
      <c r="G26" s="494">
        <v>18.083333333333332</v>
      </c>
      <c r="H26" s="494">
        <v>18.25</v>
      </c>
      <c r="I26" s="494">
        <v>19.416666666666668</v>
      </c>
      <c r="J26" s="494">
        <v>20.888888888899999</v>
      </c>
      <c r="K26" s="494">
        <v>20.888888888899999</v>
      </c>
      <c r="L26" s="505">
        <v>20.888888888899999</v>
      </c>
      <c r="M26" s="505">
        <v>20.888888888899999</v>
      </c>
      <c r="N26" s="505">
        <v>20.888888888899999</v>
      </c>
      <c r="O26" s="505">
        <v>20.888888888899995</v>
      </c>
      <c r="P26" s="505">
        <v>20.888888888899999</v>
      </c>
      <c r="Q26" s="505">
        <v>20.888888888899999</v>
      </c>
    </row>
    <row r="27" spans="3:23" s="494" customFormat="1">
      <c r="D27" s="500" t="s">
        <v>577</v>
      </c>
      <c r="G27" s="502">
        <v>30316.976958525349</v>
      </c>
      <c r="H27" s="502">
        <v>30450.520547945205</v>
      </c>
      <c r="I27" s="502">
        <v>29965.802575107293</v>
      </c>
      <c r="J27" s="502"/>
      <c r="K27" s="502"/>
      <c r="L27" s="502">
        <v>28922.794431933748</v>
      </c>
      <c r="M27" s="502">
        <v>29966.4915536562</v>
      </c>
      <c r="N27" s="502">
        <v>30990.1110833987</v>
      </c>
      <c r="O27" s="502">
        <v>31998.255377642923</v>
      </c>
      <c r="P27" s="502">
        <v>32994.98493222682</v>
      </c>
      <c r="Q27" s="502">
        <v>33956.724387160037</v>
      </c>
    </row>
    <row r="28" spans="3:23" s="494" customFormat="1">
      <c r="D28" s="494" t="s">
        <v>590</v>
      </c>
      <c r="G28" s="501">
        <v>81.37853325345624</v>
      </c>
      <c r="H28" s="501">
        <v>68.274888054794516</v>
      </c>
      <c r="I28" s="501">
        <v>81.457940394849771</v>
      </c>
      <c r="J28" s="501">
        <v>80.447296080374073</v>
      </c>
      <c r="K28" s="501">
        <v>80.447296080374073</v>
      </c>
      <c r="L28" s="501">
        <v>80.447296080374073</v>
      </c>
      <c r="M28" s="501">
        <v>83.343398739267542</v>
      </c>
      <c r="N28" s="501">
        <v>84.926923315313616</v>
      </c>
      <c r="O28" s="501">
        <v>86.880242551565814</v>
      </c>
      <c r="P28" s="501">
        <v>89.66041031321592</v>
      </c>
      <c r="Q28" s="501">
        <v>92.708864263865266</v>
      </c>
      <c r="S28" s="742">
        <f>M28/L28-1</f>
        <v>3.6000000000000032E-2</v>
      </c>
      <c r="T28" s="742">
        <f t="shared" ref="T28" si="9">N28/M28-1</f>
        <v>1.8999999999999906E-2</v>
      </c>
      <c r="U28" s="742">
        <f t="shared" ref="U28" si="10">O28/N28-1</f>
        <v>2.2999999999999909E-2</v>
      </c>
      <c r="V28" s="742">
        <f t="shared" ref="V28" si="11">P28/O28-1</f>
        <v>3.2000000000000028E-2</v>
      </c>
      <c r="W28" s="742">
        <f t="shared" ref="W28" si="12">Q28/P28-1</f>
        <v>3.400000000000003E-2</v>
      </c>
    </row>
    <row r="29" spans="3:23" s="494" customFormat="1"/>
    <row r="30" spans="3:23" s="494" customFormat="1">
      <c r="C30" s="494" t="s">
        <v>591</v>
      </c>
      <c r="G30" s="499">
        <v>4439.7960730000004</v>
      </c>
      <c r="H30" s="499">
        <v>4053.6214680000003</v>
      </c>
      <c r="I30" s="499">
        <v>5023.7800140000008</v>
      </c>
      <c r="J30" s="499">
        <v>4717.3789701779569</v>
      </c>
      <c r="K30" s="499">
        <v>1572.4596567259857</v>
      </c>
      <c r="L30" s="499">
        <v>6289.8386269039429</v>
      </c>
      <c r="M30" s="499">
        <v>6516.2728174724853</v>
      </c>
      <c r="N30" s="499">
        <v>6640.0820010044617</v>
      </c>
      <c r="O30" s="499">
        <v>6792.8038870275632</v>
      </c>
      <c r="P30" s="499">
        <v>7010.173611412446</v>
      </c>
      <c r="Q30" s="499">
        <v>7248.5195142004695</v>
      </c>
    </row>
    <row r="31" spans="3:23" s="494" customFormat="1">
      <c r="D31" s="494" t="s">
        <v>592</v>
      </c>
      <c r="G31" s="494">
        <v>57.833333333333336</v>
      </c>
      <c r="H31" s="494">
        <v>48.916666666666664</v>
      </c>
      <c r="I31" s="494">
        <v>53.25</v>
      </c>
      <c r="J31" s="494">
        <v>59</v>
      </c>
      <c r="K31" s="494">
        <v>59</v>
      </c>
      <c r="L31" s="506">
        <v>59</v>
      </c>
      <c r="M31" s="506">
        <v>59</v>
      </c>
      <c r="N31" s="506">
        <v>59</v>
      </c>
      <c r="O31" s="506">
        <v>59</v>
      </c>
      <c r="P31" s="506">
        <v>59</v>
      </c>
      <c r="Q31" s="506">
        <v>59</v>
      </c>
    </row>
    <row r="32" spans="3:23" s="494" customFormat="1">
      <c r="D32" s="500" t="s">
        <v>577</v>
      </c>
      <c r="G32" s="502">
        <v>9479.515850144091</v>
      </c>
      <c r="H32" s="502">
        <v>11360.586030664395</v>
      </c>
      <c r="I32" s="502">
        <v>10926.49765258216</v>
      </c>
      <c r="J32" s="501"/>
      <c r="K32" s="501"/>
      <c r="L32" s="502">
        <v>10240.085410934909</v>
      </c>
      <c r="M32" s="502">
        <v>10240.085410934909</v>
      </c>
      <c r="N32" s="502">
        <v>10240.085410934909</v>
      </c>
      <c r="O32" s="502">
        <v>10240.085410934909</v>
      </c>
      <c r="P32" s="502">
        <v>10240.085410934909</v>
      </c>
      <c r="Q32" s="502">
        <v>10240.085410934909</v>
      </c>
    </row>
    <row r="33" spans="3:25" s="494" customFormat="1">
      <c r="D33" s="494" t="s">
        <v>593</v>
      </c>
      <c r="G33" s="501">
        <v>76.768808178674362</v>
      </c>
      <c r="H33" s="501">
        <v>82.867900538330503</v>
      </c>
      <c r="I33" s="501">
        <v>94.343286647887339</v>
      </c>
      <c r="J33" s="501">
        <v>106.60743435430412</v>
      </c>
      <c r="K33" s="501">
        <v>106.60743435430412</v>
      </c>
      <c r="L33" s="501">
        <v>106.60743435430412</v>
      </c>
      <c r="M33" s="501">
        <v>110.44530199105907</v>
      </c>
      <c r="N33" s="501">
        <v>112.54376272888918</v>
      </c>
      <c r="O33" s="501">
        <v>115.13226927165361</v>
      </c>
      <c r="P33" s="501">
        <v>118.81650188834654</v>
      </c>
      <c r="Q33" s="501">
        <v>122.85626295255032</v>
      </c>
      <c r="S33" s="742">
        <f>M33/L33-1</f>
        <v>3.6000000000000032E-2</v>
      </c>
      <c r="T33" s="742">
        <f t="shared" ref="T33" si="13">N33/M33-1</f>
        <v>1.8999999999999906E-2</v>
      </c>
      <c r="U33" s="742">
        <f t="shared" ref="U33" si="14">O33/N33-1</f>
        <v>2.2999999999999909E-2</v>
      </c>
      <c r="V33" s="742">
        <f t="shared" ref="V33" si="15">P33/O33-1</f>
        <v>3.2000000000000028E-2</v>
      </c>
      <c r="W33" s="742">
        <f t="shared" ref="W33" si="16">Q33/P33-1</f>
        <v>3.400000000000003E-2</v>
      </c>
    </row>
    <row r="35" spans="3:25">
      <c r="C35" s="499" t="s">
        <v>6236</v>
      </c>
    </row>
    <row r="37" spans="3:25" s="494" customFormat="1" ht="22.9" customHeight="1">
      <c r="C37" s="494" t="s">
        <v>379</v>
      </c>
      <c r="G37" s="499">
        <v>65011.844430999998</v>
      </c>
      <c r="H37" s="499">
        <v>64451.822386999993</v>
      </c>
      <c r="I37" s="499">
        <v>66978.637950999997</v>
      </c>
      <c r="J37" s="499">
        <v>50722.463573131652</v>
      </c>
      <c r="K37" s="499">
        <v>16907.487857710552</v>
      </c>
      <c r="L37" s="499">
        <v>67629.951430842208</v>
      </c>
      <c r="M37" s="499">
        <v>70467.647396947592</v>
      </c>
      <c r="N37" s="499">
        <v>72217.207748661967</v>
      </c>
      <c r="O37" s="499">
        <v>74298.324104230531</v>
      </c>
      <c r="P37" s="499">
        <v>77109.434911390432</v>
      </c>
      <c r="Q37" s="499">
        <v>79731.155698377697</v>
      </c>
    </row>
    <row r="38" spans="3:25" s="494" customFormat="1">
      <c r="D38" s="494" t="s">
        <v>6206</v>
      </c>
      <c r="G38" s="494">
        <v>903.66666666666663</v>
      </c>
      <c r="H38" s="494">
        <v>869.25</v>
      </c>
      <c r="I38" s="494">
        <v>869.25</v>
      </c>
      <c r="J38" s="494">
        <v>869.25</v>
      </c>
      <c r="K38" s="494">
        <v>869.25</v>
      </c>
      <c r="L38" s="494">
        <v>869.25</v>
      </c>
      <c r="M38" s="494">
        <v>874.25</v>
      </c>
      <c r="N38" s="494">
        <v>879.25</v>
      </c>
      <c r="O38" s="494">
        <v>884.25</v>
      </c>
      <c r="P38" s="494">
        <v>889.25</v>
      </c>
      <c r="Q38" s="494">
        <v>889.25</v>
      </c>
      <c r="S38" s="751">
        <f>M38/L38-1</f>
        <v>5.7520851308598964E-3</v>
      </c>
      <c r="T38" s="751">
        <f t="shared" ref="T38" si="17">N38/M38-1</f>
        <v>5.719187875321774E-3</v>
      </c>
      <c r="U38" s="751">
        <f t="shared" ref="U38" si="18">O38/N38-1</f>
        <v>5.6866647711117935E-3</v>
      </c>
      <c r="V38" s="751">
        <f t="shared" ref="V38" si="19">P38/O38-1</f>
        <v>5.654509471303415E-3</v>
      </c>
      <c r="W38" s="751">
        <f t="shared" ref="W38" si="20">Q38/P38-1</f>
        <v>0</v>
      </c>
      <c r="Y38" s="494" t="s">
        <v>6237</v>
      </c>
    </row>
    <row r="39" spans="3:25" s="494" customFormat="1">
      <c r="D39" s="494" t="s">
        <v>388</v>
      </c>
      <c r="G39" s="501">
        <v>71.94228450497971</v>
      </c>
      <c r="H39" s="501">
        <v>74.146473841817652</v>
      </c>
      <c r="I39" s="501">
        <v>77.053365488639628</v>
      </c>
      <c r="J39" s="501">
        <v>77.802647605225431</v>
      </c>
      <c r="K39" s="501">
        <v>77.802647605225431</v>
      </c>
      <c r="L39" s="501">
        <v>77.802647605225431</v>
      </c>
      <c r="M39" s="501">
        <v>80.603542919013549</v>
      </c>
      <c r="N39" s="501">
        <v>82.135010234474805</v>
      </c>
      <c r="O39" s="501">
        <v>84.024115469867724</v>
      </c>
      <c r="P39" s="501">
        <v>86.712887164903492</v>
      </c>
      <c r="Q39" s="501">
        <v>89.661125328510209</v>
      </c>
      <c r="S39" s="742">
        <f>M39/L39-1</f>
        <v>3.6000000000000032E-2</v>
      </c>
      <c r="T39" s="742">
        <f t="shared" ref="T39" si="21">N39/M39-1</f>
        <v>1.8999999999999906E-2</v>
      </c>
      <c r="U39" s="742">
        <f t="shared" ref="U39" si="22">O39/N39-1</f>
        <v>2.2999999999999909E-2</v>
      </c>
      <c r="V39" s="742">
        <f t="shared" ref="V39" si="23">P39/O39-1</f>
        <v>3.2000000000000028E-2</v>
      </c>
      <c r="W39" s="742">
        <f t="shared" ref="W39" si="24">Q39/P39-1</f>
        <v>3.400000000000003E-2</v>
      </c>
    </row>
    <row r="41" spans="3:25">
      <c r="C41" s="499" t="s">
        <v>6238</v>
      </c>
    </row>
    <row r="43" spans="3:25" s="494" customFormat="1">
      <c r="C43" s="494" t="s">
        <v>379</v>
      </c>
      <c r="G43" s="499">
        <v>108729.8256</v>
      </c>
      <c r="H43" s="499">
        <v>129089.97024000001</v>
      </c>
      <c r="I43" s="499">
        <v>141694.70045999999</v>
      </c>
      <c r="J43" s="499">
        <v>110630.75472564613</v>
      </c>
      <c r="K43" s="499">
        <v>36876.918241882042</v>
      </c>
      <c r="L43" s="499">
        <v>147507.67296752817</v>
      </c>
      <c r="M43" s="499">
        <v>155445.19305070746</v>
      </c>
      <c r="N43" s="499">
        <v>161121.83892786733</v>
      </c>
      <c r="O43" s="499">
        <v>167661.35552210442</v>
      </c>
      <c r="P43" s="499">
        <v>176001.18817790327</v>
      </c>
      <c r="Q43" s="499">
        <v>185113.91585544299</v>
      </c>
    </row>
    <row r="44" spans="3:25" s="494" customFormat="1">
      <c r="D44" s="494" t="s">
        <v>6239</v>
      </c>
      <c r="G44" s="494">
        <v>5192</v>
      </c>
      <c r="H44" s="494">
        <v>5992</v>
      </c>
      <c r="I44" s="494">
        <v>6346</v>
      </c>
      <c r="J44" s="494">
        <v>6203.1383053344925</v>
      </c>
      <c r="K44" s="494">
        <v>6203.1383053344925</v>
      </c>
      <c r="L44" s="494">
        <v>6203.1383053344925</v>
      </c>
      <c r="M44" s="494">
        <v>6309.7825646553738</v>
      </c>
      <c r="N44" s="494">
        <v>6418.2602504591541</v>
      </c>
      <c r="O44" s="494">
        <v>6528.6028829860225</v>
      </c>
      <c r="P44" s="494">
        <v>6640.8425243716529</v>
      </c>
      <c r="Q44" s="494">
        <v>6755.0117879634681</v>
      </c>
    </row>
    <row r="45" spans="3:25" s="494" customFormat="1">
      <c r="D45" s="500" t="s">
        <v>577</v>
      </c>
      <c r="G45" s="507">
        <v>0.23805855161787365</v>
      </c>
      <c r="H45" s="507">
        <v>0.22663551401869159</v>
      </c>
      <c r="I45" s="507">
        <v>0.21588402143082255</v>
      </c>
      <c r="J45" s="507">
        <v>0.22649825472885987</v>
      </c>
      <c r="K45" s="507">
        <v>0.22649825472885987</v>
      </c>
      <c r="L45" s="507">
        <v>0.22649825472885987</v>
      </c>
      <c r="M45" s="507">
        <v>0.22649825472885987</v>
      </c>
      <c r="N45" s="507">
        <v>0.22649825472885987</v>
      </c>
      <c r="O45" s="507">
        <v>0.22649825472885987</v>
      </c>
      <c r="P45" s="507">
        <v>0.22649825472885987</v>
      </c>
      <c r="Q45" s="507">
        <v>0.22649825472885987</v>
      </c>
    </row>
    <row r="46" spans="3:25" s="494" customFormat="1">
      <c r="D46" s="494" t="s">
        <v>6240</v>
      </c>
      <c r="G46" s="501">
        <v>20.941800000000001</v>
      </c>
      <c r="H46" s="501">
        <v>21.54372</v>
      </c>
      <c r="I46" s="501">
        <v>22.32819105893476</v>
      </c>
      <c r="J46" s="501">
        <v>23.779523477765519</v>
      </c>
      <c r="K46" s="501">
        <v>23.779523477765519</v>
      </c>
      <c r="L46" s="501">
        <v>23.779523477765519</v>
      </c>
      <c r="M46" s="501">
        <v>24.635586322965079</v>
      </c>
      <c r="N46" s="501">
        <v>25.103662463101411</v>
      </c>
      <c r="O46" s="501">
        <v>25.681046699752741</v>
      </c>
      <c r="P46" s="501">
        <v>26.502840194144831</v>
      </c>
      <c r="Q46" s="501">
        <v>27.403936760745754</v>
      </c>
      <c r="S46" s="742">
        <f>M46/L46-1</f>
        <v>3.6000000000000032E-2</v>
      </c>
      <c r="T46" s="742">
        <f t="shared" ref="T46" si="25">N46/M46-1</f>
        <v>1.8999999999999906E-2</v>
      </c>
      <c r="U46" s="742">
        <f t="shared" ref="U46" si="26">O46/N46-1</f>
        <v>2.2999999999999909E-2</v>
      </c>
      <c r="V46" s="742">
        <f t="shared" ref="V46" si="27">P46/O46-1</f>
        <v>3.2000000000000028E-2</v>
      </c>
      <c r="W46" s="742">
        <f t="shared" ref="W46" si="28">Q46/P46-1</f>
        <v>3.400000000000003E-2</v>
      </c>
    </row>
    <row r="48" spans="3:25" s="494" customFormat="1">
      <c r="C48" s="499" t="s">
        <v>6241</v>
      </c>
    </row>
    <row r="49" spans="2:23" s="494" customFormat="1"/>
    <row r="50" spans="2:23" s="494" customFormat="1">
      <c r="C50" s="494" t="s">
        <v>379</v>
      </c>
      <c r="G50" s="499">
        <v>7955.3239879999992</v>
      </c>
      <c r="H50" s="499">
        <v>7486.0613239999993</v>
      </c>
      <c r="I50" s="499">
        <v>7891.271533000001</v>
      </c>
      <c r="J50" s="499">
        <v>6303.1531369837503</v>
      </c>
      <c r="K50" s="499">
        <v>2101.0510456612501</v>
      </c>
      <c r="L50" s="499">
        <v>8404.2041826450004</v>
      </c>
      <c r="M50" s="499">
        <v>8706.755533220221</v>
      </c>
      <c r="N50" s="499">
        <v>8872.1838883514029</v>
      </c>
      <c r="O50" s="499">
        <v>9076.2441177834844</v>
      </c>
      <c r="P50" s="499">
        <v>9366.6839295525569</v>
      </c>
      <c r="Q50" s="499">
        <v>9685.1511831573443</v>
      </c>
    </row>
    <row r="51" spans="2:23" s="494" customFormat="1">
      <c r="D51" s="494" t="s">
        <v>6242</v>
      </c>
      <c r="G51" s="494">
        <v>85</v>
      </c>
      <c r="H51" s="494">
        <v>98</v>
      </c>
      <c r="I51" s="494">
        <v>98</v>
      </c>
      <c r="J51" s="494">
        <v>98</v>
      </c>
      <c r="K51" s="494">
        <v>98</v>
      </c>
      <c r="L51" s="494">
        <v>98</v>
      </c>
      <c r="M51" s="494">
        <v>98</v>
      </c>
      <c r="N51" s="494">
        <v>98</v>
      </c>
      <c r="O51" s="494">
        <v>98</v>
      </c>
      <c r="P51" s="494">
        <v>98</v>
      </c>
      <c r="Q51" s="494">
        <v>98</v>
      </c>
      <c r="S51" s="494" t="s">
        <v>6243</v>
      </c>
    </row>
    <row r="52" spans="2:23" s="494" customFormat="1">
      <c r="D52" s="494" t="s">
        <v>6244</v>
      </c>
      <c r="G52" s="501">
        <v>93.592046917647053</v>
      </c>
      <c r="H52" s="501">
        <v>76.388380857142849</v>
      </c>
      <c r="I52" s="501">
        <v>80.523178908163274</v>
      </c>
      <c r="J52" s="501">
        <v>85.757185537193877</v>
      </c>
      <c r="K52" s="501">
        <v>85.757185537193877</v>
      </c>
      <c r="L52" s="501">
        <v>85.757185537193877</v>
      </c>
      <c r="M52" s="501">
        <v>88.844444216532864</v>
      </c>
      <c r="N52" s="501">
        <v>90.532488656646976</v>
      </c>
      <c r="O52" s="501">
        <v>92.614735895749845</v>
      </c>
      <c r="P52" s="501">
        <v>95.578407444413841</v>
      </c>
      <c r="Q52" s="501">
        <v>98.828073297523915</v>
      </c>
      <c r="S52" s="742">
        <f>M52/L52-1</f>
        <v>3.6000000000000032E-2</v>
      </c>
      <c r="T52" s="742">
        <f t="shared" ref="T52" si="29">N52/M52-1</f>
        <v>1.8999999999999906E-2</v>
      </c>
      <c r="U52" s="742">
        <f t="shared" ref="U52" si="30">O52/N52-1</f>
        <v>2.2999999999999909E-2</v>
      </c>
      <c r="V52" s="742">
        <f t="shared" ref="V52" si="31">P52/O52-1</f>
        <v>3.2000000000000028E-2</v>
      </c>
      <c r="W52" s="742">
        <f t="shared" ref="W52" si="32">Q52/P52-1</f>
        <v>3.400000000000003E-2</v>
      </c>
    </row>
    <row r="56" spans="2:23">
      <c r="B56" s="512" t="s">
        <v>6245</v>
      </c>
    </row>
    <row r="58" spans="2:23" s="494" customFormat="1">
      <c r="C58" s="499" t="s">
        <v>6246</v>
      </c>
    </row>
    <row r="59" spans="2:23" s="494" customFormat="1"/>
    <row r="60" spans="2:23" s="494" customFormat="1">
      <c r="C60" s="495"/>
      <c r="D60" s="495"/>
      <c r="E60" s="496"/>
      <c r="F60" s="496"/>
      <c r="G60" s="496">
        <v>2019</v>
      </c>
      <c r="H60" s="496">
        <v>2020</v>
      </c>
      <c r="I60" s="496">
        <v>2021</v>
      </c>
      <c r="J60" s="496">
        <v>2022</v>
      </c>
      <c r="K60" s="496">
        <v>2022</v>
      </c>
      <c r="L60" s="496">
        <v>2022</v>
      </c>
      <c r="M60" s="496">
        <v>2023</v>
      </c>
      <c r="N60" s="496">
        <v>2024</v>
      </c>
      <c r="O60" s="496">
        <v>2025</v>
      </c>
      <c r="P60" s="496">
        <v>2026</v>
      </c>
      <c r="Q60" s="496">
        <v>2027</v>
      </c>
    </row>
    <row r="61" spans="2:23" s="494" customFormat="1">
      <c r="C61" s="497" t="s">
        <v>345</v>
      </c>
      <c r="D61" s="497"/>
      <c r="E61" s="498"/>
      <c r="F61" s="498"/>
      <c r="G61" s="498" t="s">
        <v>346</v>
      </c>
      <c r="H61" s="498" t="s">
        <v>346</v>
      </c>
      <c r="I61" s="498" t="s">
        <v>346</v>
      </c>
      <c r="J61" s="498" t="s">
        <v>575</v>
      </c>
      <c r="K61" s="498" t="s">
        <v>576</v>
      </c>
      <c r="L61" s="498" t="s">
        <v>346</v>
      </c>
      <c r="M61" s="498" t="s">
        <v>346</v>
      </c>
      <c r="N61" s="498" t="s">
        <v>346</v>
      </c>
      <c r="O61" s="498" t="s">
        <v>346</v>
      </c>
      <c r="P61" s="498" t="s">
        <v>346</v>
      </c>
      <c r="Q61" s="498" t="s">
        <v>346</v>
      </c>
    </row>
    <row r="62" spans="2:23" s="494" customFormat="1"/>
    <row r="63" spans="2:23" s="494" customFormat="1">
      <c r="C63" s="494" t="s">
        <v>6247</v>
      </c>
      <c r="F63" s="499"/>
      <c r="G63" s="499">
        <v>17923.529001999999</v>
      </c>
      <c r="H63" s="499">
        <v>16764.381788999999</v>
      </c>
      <c r="I63" s="499">
        <v>18373.537100000001</v>
      </c>
      <c r="J63" s="499">
        <v>14111.33673370523</v>
      </c>
      <c r="K63" s="499">
        <v>4688.1765300889529</v>
      </c>
      <c r="L63" s="499">
        <v>18799.513263794182</v>
      </c>
      <c r="M63" s="499">
        <v>19643.620875234956</v>
      </c>
      <c r="N63" s="499">
        <v>20100.132746283965</v>
      </c>
      <c r="O63" s="499">
        <v>20620.104494554223</v>
      </c>
      <c r="P63" s="499">
        <v>21111.767888133836</v>
      </c>
      <c r="Q63" s="499">
        <v>21652.839211547645</v>
      </c>
    </row>
    <row r="64" spans="2:23" s="494" customFormat="1">
      <c r="F64" s="499"/>
      <c r="G64" s="499"/>
      <c r="H64" s="499"/>
      <c r="I64" s="499"/>
      <c r="J64" s="499"/>
      <c r="K64" s="499"/>
      <c r="L64" s="499"/>
      <c r="M64" s="499"/>
      <c r="N64" s="499"/>
      <c r="O64" s="499"/>
      <c r="P64" s="499"/>
      <c r="Q64" s="499"/>
    </row>
    <row r="65" spans="4:19" s="494" customFormat="1">
      <c r="D65" s="494" t="s">
        <v>6248</v>
      </c>
      <c r="L65" s="508">
        <v>0.05</v>
      </c>
      <c r="M65" s="508">
        <v>0.05</v>
      </c>
      <c r="N65" s="508">
        <v>0.05</v>
      </c>
      <c r="O65" s="508">
        <v>0.05</v>
      </c>
      <c r="P65" s="508">
        <v>0.05</v>
      </c>
      <c r="Q65" s="508">
        <v>0.05</v>
      </c>
    </row>
    <row r="66" spans="4:19" s="494" customFormat="1"/>
    <row r="67" spans="4:19" s="494" customFormat="1">
      <c r="D67" s="494" t="s">
        <v>6249</v>
      </c>
    </row>
    <row r="68" spans="4:19" s="494" customFormat="1">
      <c r="F68" s="494" t="s">
        <v>6250</v>
      </c>
      <c r="G68" s="494" t="s">
        <v>6251</v>
      </c>
      <c r="L68" s="503" t="s">
        <v>6252</v>
      </c>
      <c r="M68" s="503"/>
      <c r="N68" s="503"/>
      <c r="O68" s="503"/>
      <c r="P68" s="503"/>
      <c r="Q68" s="503"/>
    </row>
    <row r="69" spans="4:19" s="494" customFormat="1">
      <c r="E69" s="494" t="s">
        <v>6253</v>
      </c>
      <c r="F69" s="743">
        <v>48076.121288885734</v>
      </c>
      <c r="G69" s="509">
        <v>9.1277185619387247E-2</v>
      </c>
      <c r="L69" s="494">
        <v>42415.856132698835</v>
      </c>
      <c r="S69" s="743" t="s">
        <v>6254</v>
      </c>
    </row>
    <row r="70" spans="4:19" s="494" customFormat="1">
      <c r="E70" s="494" t="s">
        <v>6255</v>
      </c>
      <c r="F70" s="743">
        <v>63610.50662404544</v>
      </c>
      <c r="G70" s="509">
        <v>8.264958147258486E-2</v>
      </c>
      <c r="L70" s="494">
        <v>56121.293173402169</v>
      </c>
      <c r="M70" s="494">
        <v>49513.825853799681</v>
      </c>
      <c r="S70" s="494">
        <f>'Physical Security'!E55</f>
        <v>95750</v>
      </c>
    </row>
    <row r="71" spans="4:19" s="494" customFormat="1">
      <c r="E71" s="494" t="s">
        <v>6256</v>
      </c>
      <c r="F71" s="743">
        <v>69216.538155763672</v>
      </c>
      <c r="G71" s="509">
        <v>8.3179986730771385E-2</v>
      </c>
      <c r="L71" s="494">
        <v>61067.295898869648</v>
      </c>
      <c r="M71" s="494">
        <v>53877.508580506335</v>
      </c>
      <c r="N71" s="494">
        <v>47534.214314150828</v>
      </c>
    </row>
    <row r="72" spans="4:19" s="494" customFormat="1">
      <c r="E72" s="494" t="s">
        <v>6257</v>
      </c>
      <c r="F72" s="743">
        <v>87346.051336322649</v>
      </c>
      <c r="G72" s="509">
        <v>8.095460804588335E-2</v>
      </c>
      <c r="L72" s="494">
        <v>77062.32216568767</v>
      </c>
      <c r="M72" s="494">
        <v>67989.352772249302</v>
      </c>
      <c r="N72" s="494">
        <v>59984.593773993154</v>
      </c>
      <c r="O72" s="494">
        <v>52922.278908641245</v>
      </c>
    </row>
    <row r="73" spans="4:19" s="494" customFormat="1">
      <c r="E73" s="494" t="s">
        <v>6258</v>
      </c>
      <c r="F73" s="743">
        <v>102953</v>
      </c>
      <c r="G73" s="509">
        <v>7.9185573407979548E-2</v>
      </c>
      <c r="L73" s="494">
        <v>90831.779256686248</v>
      </c>
      <c r="M73" s="494">
        <v>80137.656240569748</v>
      </c>
      <c r="N73" s="494">
        <v>70702.610917521932</v>
      </c>
      <c r="O73" s="494">
        <v>62378.405172571242</v>
      </c>
      <c r="P73" s="494">
        <v>55034.253776180652</v>
      </c>
    </row>
    <row r="74" spans="4:19" s="494" customFormat="1">
      <c r="E74" s="494" t="s">
        <v>6259</v>
      </c>
      <c r="F74" s="743">
        <v>105335</v>
      </c>
      <c r="G74" s="509">
        <v>8.0017021928763324E-2</v>
      </c>
      <c r="M74" s="494">
        <v>92933.333346313811</v>
      </c>
      <c r="N74" s="494">
        <v>81991.782853344877</v>
      </c>
      <c r="O74" s="494">
        <v>72338.441045886706</v>
      </c>
      <c r="P74" s="494">
        <v>63821.640057626224</v>
      </c>
      <c r="Q74" s="494">
        <v>56307.568711101077</v>
      </c>
    </row>
    <row r="75" spans="4:19" s="494" customFormat="1">
      <c r="E75" s="494" t="s">
        <v>6260</v>
      </c>
      <c r="F75" s="743">
        <v>107769</v>
      </c>
      <c r="G75" s="509">
        <v>8.0257072994549608E-2</v>
      </c>
      <c r="N75" s="494">
        <v>95080.765191046594</v>
      </c>
      <c r="O75" s="494">
        <v>83886.385781764126</v>
      </c>
      <c r="P75" s="494">
        <v>74009.98199149537</v>
      </c>
      <c r="Q75" s="494">
        <v>65296.381329760487</v>
      </c>
    </row>
    <row r="76" spans="4:19" s="494" customFormat="1">
      <c r="E76" s="494" t="s">
        <v>6261</v>
      </c>
      <c r="F76" s="743">
        <v>110256</v>
      </c>
      <c r="G76" s="509">
        <v>8.0658358359522342E-2</v>
      </c>
      <c r="O76" s="494">
        <v>97274.957055405845</v>
      </c>
      <c r="P76" s="494">
        <v>85822.243416512953</v>
      </c>
      <c r="Q76" s="494">
        <v>75717.920500833381</v>
      </c>
    </row>
    <row r="77" spans="4:19" s="494" customFormat="1">
      <c r="E77" s="494" t="s">
        <v>6262</v>
      </c>
      <c r="F77" s="743">
        <v>112796</v>
      </c>
      <c r="G77" s="509">
        <v>8.1142308509679476E-2</v>
      </c>
      <c r="P77" s="494">
        <v>99515.908939391578</v>
      </c>
      <c r="Q77" s="494">
        <v>87799.355757591373</v>
      </c>
    </row>
    <row r="78" spans="4:19" s="494" customFormat="1">
      <c r="E78" s="494" t="s">
        <v>6263</v>
      </c>
      <c r="F78" s="743">
        <v>114746</v>
      </c>
      <c r="G78" s="509">
        <v>8.166973351499239E-2</v>
      </c>
      <c r="Q78" s="494">
        <v>101236.32475583733</v>
      </c>
    </row>
    <row r="79" spans="4:19" s="494" customFormat="1">
      <c r="E79" s="510" t="s">
        <v>6249</v>
      </c>
      <c r="F79" s="510"/>
      <c r="G79" s="510"/>
      <c r="H79" s="510"/>
      <c r="I79" s="510"/>
      <c r="J79" s="510"/>
      <c r="K79" s="510"/>
      <c r="L79" s="510">
        <v>324248.33806320152</v>
      </c>
      <c r="M79" s="510">
        <v>334318.48405168077</v>
      </c>
      <c r="N79" s="510">
        <v>343202.32295386877</v>
      </c>
      <c r="O79" s="510">
        <v>355087.11460546363</v>
      </c>
      <c r="P79" s="510">
        <v>364821.51469047758</v>
      </c>
      <c r="Q79" s="510">
        <v>374946.35574777774</v>
      </c>
    </row>
    <row r="80" spans="4:19" s="494" customFormat="1"/>
    <row r="81" spans="2:17" s="494" customFormat="1">
      <c r="D81" s="494" t="s">
        <v>6264</v>
      </c>
    </row>
    <row r="82" spans="2:17" s="494" customFormat="1">
      <c r="F82" s="494" t="s">
        <v>6265</v>
      </c>
      <c r="G82" s="494" t="s">
        <v>6251</v>
      </c>
      <c r="L82" s="503">
        <v>0.14868899761635931</v>
      </c>
      <c r="M82" s="503">
        <v>0.14868899761635931</v>
      </c>
      <c r="N82" s="503">
        <v>0.14868899761635931</v>
      </c>
      <c r="O82" s="503">
        <v>0.14868899761635931</v>
      </c>
      <c r="P82" s="503">
        <v>0.14868899761635931</v>
      </c>
      <c r="Q82" s="503">
        <v>0.14868899761635931</v>
      </c>
    </row>
    <row r="83" spans="2:17" s="494" customFormat="1">
      <c r="E83" s="494" t="s">
        <v>6253</v>
      </c>
      <c r="F83" s="743">
        <v>1583.2615955437263</v>
      </c>
      <c r="G83" s="509">
        <v>5.7355122265624989E-2</v>
      </c>
      <c r="L83" s="494">
        <v>1347.8480159378519</v>
      </c>
    </row>
    <row r="84" spans="2:17" s="494" customFormat="1">
      <c r="E84" s="494" t="s">
        <v>6255</v>
      </c>
      <c r="F84" s="743">
        <v>15097.642007960658</v>
      </c>
      <c r="G84" s="509">
        <v>5.7562883231049924E-2</v>
      </c>
      <c r="L84" s="494">
        <v>12852.788751426349</v>
      </c>
      <c r="M84" s="494">
        <v>10941.720475401948</v>
      </c>
    </row>
    <row r="85" spans="2:17" s="494" customFormat="1">
      <c r="E85" s="494" t="s">
        <v>6256</v>
      </c>
      <c r="F85" s="743">
        <v>21464.035278419487</v>
      </c>
      <c r="G85" s="509">
        <v>6.1228599080643556E-2</v>
      </c>
      <c r="L85" s="494">
        <v>18272.569388069118</v>
      </c>
      <c r="M85" s="494">
        <v>15555.639361881747</v>
      </c>
      <c r="N85" s="494">
        <v>13242.686937881967</v>
      </c>
    </row>
    <row r="86" spans="2:17" s="494" customFormat="1">
      <c r="E86" s="494" t="s">
        <v>6257</v>
      </c>
      <c r="F86" s="743">
        <v>20565.061118076133</v>
      </c>
      <c r="G86" s="509">
        <v>6.4401274575995426E-2</v>
      </c>
      <c r="L86" s="494">
        <v>17507.262794510229</v>
      </c>
      <c r="M86" s="494">
        <v>14904.12543858832</v>
      </c>
      <c r="N86" s="494">
        <v>12688.045966776141</v>
      </c>
      <c r="O86" s="494">
        <v>10801.473130265906</v>
      </c>
    </row>
    <row r="87" spans="2:17" s="494" customFormat="1">
      <c r="E87" s="494" t="s">
        <v>6258</v>
      </c>
      <c r="F87" s="743">
        <v>21000</v>
      </c>
      <c r="G87" s="509">
        <v>6.9829767591961828E-2</v>
      </c>
      <c r="L87" s="494">
        <v>17877.531050056456</v>
      </c>
      <c r="M87" s="494">
        <v>15219.33887836822</v>
      </c>
      <c r="N87" s="494">
        <v>12956.390636159964</v>
      </c>
      <c r="O87" s="494">
        <v>11029.917899743354</v>
      </c>
      <c r="P87" s="494">
        <v>9389.890463439775</v>
      </c>
    </row>
    <row r="88" spans="2:17" s="494" customFormat="1">
      <c r="E88" s="494" t="s">
        <v>6259</v>
      </c>
      <c r="F88" s="743">
        <v>21000</v>
      </c>
      <c r="G88" s="509">
        <v>7.1296192711393022E-2</v>
      </c>
      <c r="M88" s="494">
        <v>17877.531050056456</v>
      </c>
      <c r="N88" s="494">
        <v>15219.33887836822</v>
      </c>
      <c r="O88" s="494">
        <v>12956.390636159964</v>
      </c>
      <c r="P88" s="494">
        <v>11029.917899743354</v>
      </c>
      <c r="Q88" s="494">
        <v>9389.890463439775</v>
      </c>
    </row>
    <row r="89" spans="2:17" s="494" customFormat="1">
      <c r="E89" s="494" t="s">
        <v>6260</v>
      </c>
      <c r="F89" s="743">
        <v>21000</v>
      </c>
      <c r="G89" s="509">
        <v>7.1723969867661386E-2</v>
      </c>
      <c r="N89" s="494">
        <v>17877.531050056456</v>
      </c>
      <c r="O89" s="494">
        <v>15219.33887836822</v>
      </c>
      <c r="P89" s="494">
        <v>12956.390636159964</v>
      </c>
      <c r="Q89" s="494">
        <v>11029.917899743354</v>
      </c>
    </row>
    <row r="90" spans="2:17" s="494" customFormat="1">
      <c r="E90" s="494" t="s">
        <v>6261</v>
      </c>
      <c r="F90" s="743">
        <v>21000</v>
      </c>
      <c r="G90" s="509">
        <v>7.2441209566337997E-2</v>
      </c>
      <c r="O90" s="494">
        <v>17877.531050056456</v>
      </c>
      <c r="P90" s="494">
        <v>15219.33887836822</v>
      </c>
      <c r="Q90" s="494">
        <v>12956.390636159964</v>
      </c>
    </row>
    <row r="91" spans="2:17" s="494" customFormat="1">
      <c r="E91" s="494" t="s">
        <v>6262</v>
      </c>
      <c r="F91" s="743">
        <v>21000</v>
      </c>
      <c r="G91" s="509">
        <v>7.3310504081134056E-2</v>
      </c>
      <c r="P91" s="494">
        <v>17877.531050056456</v>
      </c>
      <c r="Q91" s="494">
        <v>15219.33887836822</v>
      </c>
    </row>
    <row r="92" spans="2:17" s="494" customFormat="1">
      <c r="E92" s="494" t="s">
        <v>6263</v>
      </c>
      <c r="F92" s="743">
        <v>21000</v>
      </c>
      <c r="G92" s="509">
        <v>7.4263540634188788E-2</v>
      </c>
      <c r="Q92" s="494">
        <v>17877.531050056456</v>
      </c>
    </row>
    <row r="93" spans="2:17" s="494" customFormat="1">
      <c r="E93" s="510" t="s">
        <v>6264</v>
      </c>
      <c r="F93" s="510"/>
      <c r="G93" s="510"/>
      <c r="H93" s="510"/>
      <c r="I93" s="510"/>
      <c r="J93" s="510"/>
      <c r="K93" s="510"/>
      <c r="L93" s="510">
        <v>51741.927212682152</v>
      </c>
      <c r="M93" s="510">
        <v>58553.933453018282</v>
      </c>
      <c r="N93" s="510">
        <v>58800.331971810476</v>
      </c>
      <c r="O93" s="510">
        <v>57314.975285620836</v>
      </c>
      <c r="P93" s="510">
        <v>57413.843072199161</v>
      </c>
      <c r="Q93" s="510">
        <v>58110.428483175157</v>
      </c>
    </row>
    <row r="95" spans="2:17">
      <c r="B95" s="512" t="s">
        <v>6266</v>
      </c>
    </row>
    <row r="96" spans="2:17">
      <c r="G96" s="523"/>
      <c r="H96" s="523"/>
      <c r="I96" s="523"/>
      <c r="J96" s="523"/>
      <c r="K96" s="523"/>
      <c r="L96" s="523"/>
      <c r="M96" s="523"/>
      <c r="N96" s="523"/>
      <c r="O96" s="523"/>
      <c r="P96" s="523"/>
      <c r="Q96" s="523"/>
    </row>
    <row r="98" spans="3:26" s="494" customFormat="1">
      <c r="C98" s="495"/>
      <c r="D98" s="495"/>
      <c r="E98" s="496"/>
      <c r="F98" s="496"/>
      <c r="G98" s="496">
        <v>2019</v>
      </c>
      <c r="H98" s="496">
        <v>2020</v>
      </c>
      <c r="I98" s="496">
        <v>2021</v>
      </c>
      <c r="J98" s="496">
        <v>2022</v>
      </c>
      <c r="K98" s="496">
        <v>2022</v>
      </c>
      <c r="L98" s="496">
        <v>2022</v>
      </c>
      <c r="M98" s="496">
        <v>2023</v>
      </c>
      <c r="N98" s="496">
        <v>2024</v>
      </c>
      <c r="O98" s="496">
        <v>2025</v>
      </c>
      <c r="P98" s="496">
        <v>2026</v>
      </c>
      <c r="Q98" s="496">
        <v>2027</v>
      </c>
      <c r="T98" s="496">
        <v>2023</v>
      </c>
      <c r="U98" s="496">
        <v>2024</v>
      </c>
      <c r="V98" s="496">
        <v>2025</v>
      </c>
      <c r="W98" s="496">
        <v>2026</v>
      </c>
      <c r="X98" s="496">
        <v>2027</v>
      </c>
    </row>
    <row r="99" spans="3:26" s="494" customFormat="1">
      <c r="C99" s="497" t="s">
        <v>345</v>
      </c>
      <c r="D99" s="497"/>
      <c r="E99" s="498"/>
      <c r="F99" s="498"/>
      <c r="G99" s="498" t="s">
        <v>346</v>
      </c>
      <c r="H99" s="498" t="s">
        <v>346</v>
      </c>
      <c r="I99" s="498" t="s">
        <v>346</v>
      </c>
      <c r="J99" s="498" t="s">
        <v>575</v>
      </c>
      <c r="K99" s="498" t="s">
        <v>576</v>
      </c>
      <c r="L99" s="498" t="s">
        <v>346</v>
      </c>
      <c r="M99" s="498" t="s">
        <v>346</v>
      </c>
      <c r="N99" s="498" t="s">
        <v>346</v>
      </c>
      <c r="O99" s="498" t="s">
        <v>346</v>
      </c>
      <c r="P99" s="498" t="s">
        <v>346</v>
      </c>
      <c r="Q99" s="498" t="s">
        <v>346</v>
      </c>
      <c r="T99" s="498" t="s">
        <v>346</v>
      </c>
      <c r="U99" s="498" t="s">
        <v>346</v>
      </c>
      <c r="V99" s="498" t="s">
        <v>346</v>
      </c>
      <c r="W99" s="498" t="s">
        <v>346</v>
      </c>
      <c r="X99" s="498" t="s">
        <v>346</v>
      </c>
    </row>
    <row r="101" spans="3:26" s="494" customFormat="1">
      <c r="C101" s="499" t="s">
        <v>6267</v>
      </c>
    </row>
    <row r="102" spans="3:26" s="494" customFormat="1"/>
    <row r="103" spans="3:26" s="494" customFormat="1">
      <c r="C103" s="494" t="s">
        <v>6268</v>
      </c>
      <c r="G103" s="499">
        <v>6669.136708</v>
      </c>
      <c r="H103" s="499">
        <v>6055.5184170000011</v>
      </c>
      <c r="I103" s="499">
        <v>6772.0051059999996</v>
      </c>
      <c r="J103" s="499">
        <v>5447.7139220146919</v>
      </c>
      <c r="K103" s="499">
        <v>1815.9046406715638</v>
      </c>
      <c r="L103" s="499">
        <v>7263.6185626862552</v>
      </c>
      <c r="M103" s="499">
        <v>7517.4056174203524</v>
      </c>
      <c r="N103" s="499">
        <v>7637.5355022467702</v>
      </c>
      <c r="O103" s="499">
        <v>7747.911803113815</v>
      </c>
      <c r="P103" s="499">
        <v>7864.9089704121207</v>
      </c>
      <c r="Q103" s="499">
        <v>7968.2990777935502</v>
      </c>
      <c r="T103" s="742">
        <f>M103/L103-1</f>
        <v>3.4939479894748438E-2</v>
      </c>
      <c r="U103" s="742">
        <f t="shared" ref="U103:X103" si="33">N103/M103-1</f>
        <v>1.5980231869893613E-2</v>
      </c>
      <c r="V103" s="742">
        <f t="shared" si="33"/>
        <v>1.4451821642540885E-2</v>
      </c>
      <c r="W103" s="742">
        <f t="shared" si="33"/>
        <v>1.5100477428161341E-2</v>
      </c>
      <c r="X103" s="742">
        <f t="shared" si="33"/>
        <v>1.3145747493122251E-2</v>
      </c>
    </row>
    <row r="104" spans="3:26" s="494" customFormat="1">
      <c r="D104" s="494" t="s">
        <v>6269</v>
      </c>
      <c r="G104" s="494">
        <v>1422.5</v>
      </c>
      <c r="H104" s="494">
        <v>1409.25</v>
      </c>
      <c r="I104" s="494">
        <v>1409.25</v>
      </c>
      <c r="J104" s="494">
        <v>1409.25</v>
      </c>
      <c r="K104" s="494">
        <v>1409.25</v>
      </c>
      <c r="L104" s="494">
        <v>1409.25</v>
      </c>
      <c r="M104" s="494">
        <v>1428.4901685031089</v>
      </c>
      <c r="N104" s="494">
        <v>1442.6618018087991</v>
      </c>
      <c r="O104" s="494">
        <v>1449.020685999056</v>
      </c>
      <c r="P104" s="494">
        <v>1453.460069328976</v>
      </c>
      <c r="Q104" s="494">
        <v>1453.6691889355486</v>
      </c>
      <c r="T104" s="742"/>
      <c r="U104" s="742"/>
      <c r="V104" s="742"/>
      <c r="W104" s="742"/>
      <c r="X104" s="742"/>
    </row>
    <row r="105" spans="3:26" s="494" customFormat="1">
      <c r="D105" s="500" t="s">
        <v>6270</v>
      </c>
      <c r="G105" s="511">
        <v>1.2868775629759812</v>
      </c>
      <c r="H105" s="511">
        <v>1.307728697297617</v>
      </c>
      <c r="I105" s="511">
        <v>1.2883921707764179</v>
      </c>
      <c r="J105" s="511">
        <v>1.2883921707764179</v>
      </c>
      <c r="K105" s="501">
        <v>1.2883921707764179</v>
      </c>
      <c r="L105" s="501">
        <v>1.2883921707764179</v>
      </c>
      <c r="M105" s="501">
        <v>1.2883921707764179</v>
      </c>
      <c r="N105" s="501">
        <v>1.2883921707764179</v>
      </c>
      <c r="O105" s="501">
        <v>1.2883921707764179</v>
      </c>
      <c r="P105" s="501">
        <v>1.2883921707764179</v>
      </c>
      <c r="Q105" s="501">
        <v>1.2883921707764179</v>
      </c>
    </row>
    <row r="106" spans="3:26" s="494" customFormat="1">
      <c r="D106" s="494" t="s">
        <v>6271</v>
      </c>
      <c r="G106" s="501">
        <v>4.6883210601054479</v>
      </c>
      <c r="H106" s="501">
        <v>4.2969795401809483</v>
      </c>
      <c r="I106" s="501">
        <v>4.8053965627106612</v>
      </c>
      <c r="J106" s="501">
        <v>5.1542441459544124</v>
      </c>
      <c r="K106" s="501">
        <v>5.1542441459544124</v>
      </c>
      <c r="L106" s="501">
        <v>5.1542441459544124</v>
      </c>
      <c r="M106" s="501">
        <v>5.2624832730194546</v>
      </c>
      <c r="N106" s="501">
        <v>5.2940581726575715</v>
      </c>
      <c r="O106" s="501">
        <v>5.3469987543841473</v>
      </c>
      <c r="P106" s="501">
        <v>5.4111627394367572</v>
      </c>
      <c r="Q106" s="501">
        <v>5.4815078550494345</v>
      </c>
      <c r="T106" s="742">
        <f>M106/L106-1</f>
        <v>2.0999999999999908E-2</v>
      </c>
      <c r="U106" s="742">
        <f t="shared" ref="U106" si="34">N106/M106-1</f>
        <v>6.0000000000000053E-3</v>
      </c>
      <c r="V106" s="742">
        <f t="shared" ref="V106" si="35">O106/N106-1</f>
        <v>1.0000000000000009E-2</v>
      </c>
      <c r="W106" s="742">
        <f t="shared" ref="W106" si="36">P106/O106-1</f>
        <v>1.2000000000000011E-2</v>
      </c>
      <c r="X106" s="742">
        <f t="shared" ref="X106" si="37">Q106/P106-1</f>
        <v>1.2999999999999901E-2</v>
      </c>
      <c r="Z106" s="494" t="s">
        <v>6272</v>
      </c>
    </row>
    <row r="107" spans="3:26" s="494" customFormat="1"/>
    <row r="108" spans="3:26" s="494" customFormat="1">
      <c r="C108" s="494" t="s">
        <v>70</v>
      </c>
      <c r="G108" s="499">
        <v>12396.082686999998</v>
      </c>
      <c r="H108" s="499">
        <v>10164.076360000003</v>
      </c>
      <c r="I108" s="499">
        <v>8319.5578419999983</v>
      </c>
      <c r="J108" s="499">
        <v>8288.8635504407066</v>
      </c>
      <c r="K108" s="499">
        <v>2762.9545168135687</v>
      </c>
      <c r="L108" s="499">
        <v>11051.818067254275</v>
      </c>
      <c r="M108" s="499">
        <v>11450.62983261599</v>
      </c>
      <c r="N108" s="499">
        <v>11841.769659696873</v>
      </c>
      <c r="O108" s="499">
        <v>12226.996175473158</v>
      </c>
      <c r="P108" s="499">
        <v>12607.860954132102</v>
      </c>
      <c r="Q108" s="499">
        <v>12975.355509647345</v>
      </c>
      <c r="T108" s="742">
        <f>M108/L108-1</f>
        <v>3.6085625273127198E-2</v>
      </c>
      <c r="U108" s="742">
        <f t="shared" ref="U108" si="38">N108/M108-1</f>
        <v>3.4158804607128168E-2</v>
      </c>
      <c r="V108" s="742">
        <f t="shared" ref="V108" si="39">O108/N108-1</f>
        <v>3.253116103815068E-2</v>
      </c>
      <c r="W108" s="742">
        <f t="shared" ref="W108" si="40">P108/O108-1</f>
        <v>3.1149496834140145E-2</v>
      </c>
      <c r="X108" s="742">
        <f t="shared" ref="X108" si="41">Q108/P108-1</f>
        <v>2.9148049526577235E-2</v>
      </c>
      <c r="Z108" s="494" t="s">
        <v>6111</v>
      </c>
    </row>
    <row r="109" spans="3:26" s="494" customFormat="1">
      <c r="G109" s="508"/>
      <c r="H109" s="508"/>
      <c r="I109" s="508"/>
      <c r="L109" s="508"/>
    </row>
    <row r="110" spans="3:26" s="499" customFormat="1">
      <c r="C110" s="494" t="s">
        <v>6602</v>
      </c>
      <c r="G110" s="499">
        <v>26644.637694000001</v>
      </c>
      <c r="H110" s="499">
        <v>29924.511784999999</v>
      </c>
      <c r="I110" s="499">
        <v>33096.942800000004</v>
      </c>
      <c r="J110" s="499">
        <v>26088.665162100006</v>
      </c>
      <c r="K110" s="499">
        <v>8696.2217207000012</v>
      </c>
      <c r="L110" s="499">
        <v>34784.886882800005</v>
      </c>
      <c r="M110" s="499">
        <v>36040.121276020844</v>
      </c>
      <c r="N110" s="499">
        <v>37271.208736705645</v>
      </c>
      <c r="O110" s="499">
        <v>38483.684430205947</v>
      </c>
      <c r="P110" s="499">
        <v>39682.431836530697</v>
      </c>
      <c r="Q110" s="499">
        <v>40839.097325036921</v>
      </c>
      <c r="S110" s="494"/>
      <c r="T110" s="742">
        <f>M110/L110-1</f>
        <v>3.6085625273127198E-2</v>
      </c>
      <c r="U110" s="742">
        <f t="shared" ref="U110" si="42">N110/M110-1</f>
        <v>3.4158804607128168E-2</v>
      </c>
      <c r="V110" s="742">
        <f t="shared" ref="V110" si="43">O110/N110-1</f>
        <v>3.253116103815068E-2</v>
      </c>
      <c r="W110" s="742">
        <f t="shared" ref="W110" si="44">P110/O110-1</f>
        <v>3.1149496834140145E-2</v>
      </c>
      <c r="X110" s="742">
        <f t="shared" ref="X110" si="45">Q110/P110-1</f>
        <v>2.9148049526577235E-2</v>
      </c>
      <c r="Z110" s="499" t="s">
        <v>6111</v>
      </c>
    </row>
    <row r="112" spans="3:26">
      <c r="C112" s="499" t="s">
        <v>6273</v>
      </c>
    </row>
    <row r="114" spans="3:26" s="494" customFormat="1">
      <c r="C114" s="494" t="s">
        <v>455</v>
      </c>
      <c r="G114" s="499">
        <v>77995.397586999985</v>
      </c>
      <c r="H114" s="499">
        <v>80185.634426999997</v>
      </c>
      <c r="I114" s="499">
        <v>84120.944613</v>
      </c>
      <c r="J114" s="499">
        <v>68011.505978742338</v>
      </c>
      <c r="K114" s="499">
        <v>22670.501992914113</v>
      </c>
      <c r="L114" s="499">
        <v>90682.007971656451</v>
      </c>
      <c r="M114" s="499">
        <v>95684.205818311661</v>
      </c>
      <c r="N114" s="499">
        <v>99178.462165567471</v>
      </c>
      <c r="O114" s="499">
        <v>103203.85812329984</v>
      </c>
      <c r="P114" s="499">
        <v>108337.43767418001</v>
      </c>
      <c r="Q114" s="499">
        <v>113946.77234417846</v>
      </c>
      <c r="T114" s="751">
        <f>M114/L114-1</f>
        <v>5.516196606738899E-2</v>
      </c>
      <c r="U114" s="751">
        <f t="shared" ref="U114" si="46">N114/M114-1</f>
        <v>3.6518632488739211E-2</v>
      </c>
      <c r="V114" s="751">
        <f t="shared" ref="V114" si="47">O114/N114-1</f>
        <v>4.0587400427851028E-2</v>
      </c>
      <c r="W114" s="751">
        <f t="shared" ref="W114" si="48">P114/O114-1</f>
        <v>4.9742128290853005E-2</v>
      </c>
      <c r="X114" s="751">
        <f t="shared" ref="X114" si="49">Q114/P114-1</f>
        <v>5.1776512260408802E-2</v>
      </c>
    </row>
    <row r="115" spans="3:26" s="494" customFormat="1">
      <c r="G115" s="508"/>
      <c r="H115" s="508"/>
      <c r="I115" s="508"/>
      <c r="J115" s="508"/>
      <c r="K115" s="508"/>
      <c r="L115" s="508"/>
      <c r="M115" s="508"/>
      <c r="N115" s="508"/>
      <c r="O115" s="508"/>
      <c r="P115" s="508"/>
      <c r="Q115" s="508"/>
    </row>
    <row r="116" spans="3:26">
      <c r="C116" s="499" t="s">
        <v>6274</v>
      </c>
    </row>
    <row r="118" spans="3:26" s="494" customFormat="1">
      <c r="C118" s="494" t="s">
        <v>405</v>
      </c>
      <c r="G118" s="499">
        <v>20614.621787</v>
      </c>
      <c r="H118" s="499">
        <v>19491.805517000001</v>
      </c>
      <c r="I118" s="499">
        <v>20150.687289000001</v>
      </c>
      <c r="J118" s="499">
        <v>16459.052990015101</v>
      </c>
      <c r="K118" s="499">
        <v>5486.3509966717002</v>
      </c>
      <c r="L118" s="499">
        <v>21945.403986686801</v>
      </c>
      <c r="M118" s="499">
        <v>22737.317611417773</v>
      </c>
      <c r="N118" s="499">
        <v>23513.997200996408</v>
      </c>
      <c r="O118" s="499">
        <v>24278.934830592647</v>
      </c>
      <c r="P118" s="499">
        <v>25035.211434234487</v>
      </c>
      <c r="Q118" s="499">
        <v>25764.939017027886</v>
      </c>
      <c r="T118" s="742">
        <f>M118/L118-1</f>
        <v>3.6085625273127198E-2</v>
      </c>
      <c r="U118" s="742">
        <f t="shared" ref="U118" si="50">N118/M118-1</f>
        <v>3.4158804607128168E-2</v>
      </c>
      <c r="V118" s="742">
        <f t="shared" ref="V118" si="51">O118/N118-1</f>
        <v>3.253116103815068E-2</v>
      </c>
      <c r="W118" s="742">
        <f t="shared" ref="W118" si="52">P118/O118-1</f>
        <v>3.1149496834140145E-2</v>
      </c>
      <c r="X118" s="742">
        <f t="shared" ref="X118" si="53">Q118/P118-1</f>
        <v>2.9148049526577235E-2</v>
      </c>
      <c r="Z118" s="494" t="s">
        <v>6111</v>
      </c>
    </row>
    <row r="119" spans="3:26" s="494" customFormat="1">
      <c r="L119" s="504"/>
      <c r="M119" s="504"/>
      <c r="N119" s="504"/>
      <c r="O119" s="504"/>
      <c r="P119" s="504"/>
    </row>
    <row r="121" spans="3:26">
      <c r="S121" s="493" t="s">
        <v>6275</v>
      </c>
      <c r="T121" s="742">
        <f>'#16'!T194/100</f>
        <v>2.1000000000000001E-2</v>
      </c>
      <c r="U121" s="742">
        <f>'#16'!U194/100</f>
        <v>6.0000000000000001E-3</v>
      </c>
      <c r="V121" s="742">
        <f>'#16'!V194/100</f>
        <v>0.01</v>
      </c>
      <c r="W121" s="742">
        <f>'#16'!W194/100</f>
        <v>1.2E-2</v>
      </c>
      <c r="X121" s="742">
        <f>'#16'!X194/100</f>
        <v>1.3000000000000001E-2</v>
      </c>
    </row>
    <row r="122" spans="3:26">
      <c r="S122" s="493" t="s">
        <v>6276</v>
      </c>
      <c r="T122" s="742">
        <f>'#16'!T915/100</f>
        <v>1.4999999999999999E-2</v>
      </c>
      <c r="U122" s="742">
        <f>'#16'!U915/100</f>
        <v>2.4E-2</v>
      </c>
      <c r="V122" s="742">
        <f>'#16'!V915/100</f>
        <v>2.7999999999999997E-2</v>
      </c>
      <c r="W122" s="742">
        <f>'#16'!W915/100</f>
        <v>2.7999999999999997E-2</v>
      </c>
      <c r="X122" s="742">
        <f>'#16'!X915/100</f>
        <v>2.8999999999999998E-2</v>
      </c>
    </row>
    <row r="123" spans="3:26">
      <c r="S123" s="493" t="s">
        <v>6277</v>
      </c>
      <c r="T123" s="742">
        <f>(1+T121)*(T122+1)-1</f>
        <v>3.6314999999999875E-2</v>
      </c>
      <c r="U123" s="742">
        <f t="shared" ref="U123:X123" si="54">(1+U121)*(U122+1)-1</f>
        <v>3.0143999999999949E-2</v>
      </c>
      <c r="V123" s="742">
        <f t="shared" si="54"/>
        <v>3.8280000000000092E-2</v>
      </c>
      <c r="W123" s="742">
        <f t="shared" si="54"/>
        <v>4.0335999999999927E-2</v>
      </c>
      <c r="X123" s="742">
        <f t="shared" si="54"/>
        <v>4.2376999999999887E-2</v>
      </c>
    </row>
    <row r="124" spans="3:26">
      <c r="S124" s="493" t="s">
        <v>6278</v>
      </c>
      <c r="T124" s="761">
        <f>'#18'!L24</f>
        <v>3.6085625273127198E-2</v>
      </c>
      <c r="U124" s="761">
        <f>'#18'!M24</f>
        <v>3.4158804607128168E-2</v>
      </c>
      <c r="V124" s="761">
        <f>'#18'!N24</f>
        <v>3.253116103815068E-2</v>
      </c>
      <c r="W124" s="761">
        <f>'#18'!O24</f>
        <v>3.1149496834140145E-2</v>
      </c>
      <c r="X124" s="761">
        <f>'#18'!P24</f>
        <v>2.9148049526577235E-2</v>
      </c>
    </row>
    <row r="125" spans="3:26">
      <c r="S125" s="493" t="s">
        <v>6279</v>
      </c>
    </row>
  </sheetData>
  <phoneticPr fontId="3"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DFE15-10D0-41A3-832B-0821389707C7}">
  <dimension ref="B2:X199"/>
  <sheetViews>
    <sheetView topLeftCell="A50" zoomScale="70" zoomScaleNormal="70" workbookViewId="0">
      <selection activeCell="H190" sqref="H190"/>
    </sheetView>
    <sheetView workbookViewId="1">
      <selection activeCell="L32" sqref="L32"/>
    </sheetView>
  </sheetViews>
  <sheetFormatPr defaultRowHeight="16.5"/>
  <cols>
    <col min="2" max="2" width="49" bestFit="1" customWidth="1"/>
  </cols>
  <sheetData>
    <row r="2" spans="2:19" s="224" customFormat="1" ht="13.5">
      <c r="B2" s="225"/>
      <c r="C2" s="226"/>
      <c r="D2" s="226"/>
      <c r="E2" s="226">
        <v>2019</v>
      </c>
      <c r="F2" s="226">
        <v>2020</v>
      </c>
      <c r="G2" s="226">
        <v>2021</v>
      </c>
      <c r="H2" s="226">
        <v>2022</v>
      </c>
      <c r="I2" s="226">
        <v>2022</v>
      </c>
      <c r="J2" s="226">
        <v>2022</v>
      </c>
      <c r="K2" s="226">
        <v>2023</v>
      </c>
      <c r="L2" s="226">
        <v>2024</v>
      </c>
      <c r="M2" s="226">
        <v>2025</v>
      </c>
      <c r="N2" s="226">
        <v>2026</v>
      </c>
      <c r="O2" s="226">
        <v>2027</v>
      </c>
    </row>
    <row r="3" spans="2:19" s="224" customFormat="1" ht="13.5">
      <c r="B3" s="227" t="s">
        <v>345</v>
      </c>
      <c r="C3" s="228"/>
      <c r="D3" s="228"/>
      <c r="E3" s="228" t="s">
        <v>346</v>
      </c>
      <c r="F3" s="228" t="s">
        <v>346</v>
      </c>
      <c r="G3" s="228" t="s">
        <v>346</v>
      </c>
      <c r="H3" s="228" t="s">
        <v>347</v>
      </c>
      <c r="I3" s="228" t="s">
        <v>348</v>
      </c>
      <c r="J3" s="228" t="s">
        <v>346</v>
      </c>
      <c r="K3" s="228" t="s">
        <v>346</v>
      </c>
      <c r="L3" s="228" t="s">
        <v>346</v>
      </c>
      <c r="M3" s="228" t="s">
        <v>346</v>
      </c>
      <c r="N3" s="228" t="s">
        <v>346</v>
      </c>
      <c r="O3" s="228" t="s">
        <v>346</v>
      </c>
    </row>
    <row r="4" spans="2:19" s="229" customFormat="1">
      <c r="C4" s="230"/>
      <c r="P4" s="224"/>
      <c r="Q4" s="224"/>
      <c r="R4" s="224"/>
      <c r="S4" s="224"/>
    </row>
    <row r="5" spans="2:19" s="229" customFormat="1">
      <c r="B5" s="231" t="s">
        <v>376</v>
      </c>
      <c r="C5" s="232"/>
      <c r="D5" s="231"/>
      <c r="E5" s="231"/>
      <c r="F5" s="231"/>
      <c r="G5" s="231"/>
      <c r="H5" s="231"/>
      <c r="I5" s="231"/>
      <c r="J5" s="231"/>
      <c r="K5" s="231"/>
      <c r="L5" s="231"/>
      <c r="M5" s="231"/>
      <c r="N5" s="231"/>
      <c r="O5" s="231"/>
    </row>
    <row r="6" spans="2:19" s="229" customFormat="1">
      <c r="C6" s="230"/>
      <c r="L6" s="252"/>
      <c r="M6" s="252"/>
      <c r="N6" s="252"/>
      <c r="O6" s="252"/>
    </row>
    <row r="7" spans="2:19" s="229" customFormat="1">
      <c r="B7" s="237"/>
      <c r="C7" s="238"/>
      <c r="D7" s="237"/>
      <c r="E7" s="237"/>
      <c r="F7" s="237"/>
      <c r="G7" s="237"/>
      <c r="H7" s="237"/>
      <c r="I7" s="237"/>
      <c r="J7" s="237"/>
      <c r="K7" s="237"/>
      <c r="L7" s="250"/>
      <c r="M7" s="250"/>
      <c r="N7" s="250"/>
      <c r="O7" s="250"/>
    </row>
    <row r="8" spans="2:19" s="229" customFormat="1">
      <c r="C8" s="230"/>
    </row>
    <row r="9" spans="2:19" s="229" customFormat="1">
      <c r="B9" s="240" t="s">
        <v>6130</v>
      </c>
      <c r="C9" s="230"/>
    </row>
    <row r="10" spans="2:19" s="229" customFormat="1">
      <c r="B10" s="237"/>
      <c r="C10" s="238"/>
      <c r="D10" s="258"/>
      <c r="E10" s="289"/>
      <c r="F10" s="289"/>
      <c r="G10" s="289"/>
      <c r="H10" s="289"/>
      <c r="I10" s="289"/>
      <c r="J10" s="289"/>
      <c r="K10" s="289"/>
      <c r="L10" s="289"/>
      <c r="M10" s="289"/>
      <c r="N10" s="289"/>
      <c r="O10" s="289"/>
    </row>
    <row r="11" spans="2:19" s="229" customFormat="1">
      <c r="B11" s="229" t="s">
        <v>6280</v>
      </c>
      <c r="C11" s="230"/>
      <c r="D11" s="255"/>
      <c r="E11" s="255">
        <v>29155.309211006399</v>
      </c>
      <c r="F11" s="255">
        <v>37108.603377122694</v>
      </c>
      <c r="G11" s="255">
        <v>43400.258918489424</v>
      </c>
      <c r="H11" s="313">
        <v>35084.09271769967</v>
      </c>
      <c r="I11" s="255">
        <v>11694.697572566556</v>
      </c>
      <c r="J11" s="255">
        <v>46778.790290266224</v>
      </c>
      <c r="K11" s="255">
        <v>51170.594798885693</v>
      </c>
      <c r="L11" s="255">
        <v>56248.112011758109</v>
      </c>
      <c r="M11" s="255">
        <v>61539.317351568308</v>
      </c>
      <c r="N11" s="255">
        <v>66254.056105287586</v>
      </c>
      <c r="O11" s="255">
        <v>70239.251712330064</v>
      </c>
    </row>
    <row r="12" spans="2:19" s="229" customFormat="1">
      <c r="B12" s="229" t="s">
        <v>386</v>
      </c>
      <c r="C12" s="230" t="s">
        <v>357</v>
      </c>
      <c r="D12" s="255"/>
      <c r="E12" s="255">
        <v>6804.8473719999993</v>
      </c>
      <c r="F12" s="255">
        <v>12713.091096846401</v>
      </c>
      <c r="G12" s="255">
        <v>17564.0358696652</v>
      </c>
      <c r="H12" s="266">
        <v>15400.485417473599</v>
      </c>
      <c r="I12" s="255">
        <v>5133.495139157867</v>
      </c>
      <c r="J12" s="255">
        <v>20533.980556631468</v>
      </c>
      <c r="K12" s="255">
        <v>22587.305596842263</v>
      </c>
      <c r="L12" s="255">
        <v>24461.749666896612</v>
      </c>
      <c r="M12" s="255">
        <v>26397.907603409119</v>
      </c>
      <c r="N12" s="255">
        <v>28346.886558684204</v>
      </c>
      <c r="O12" s="255">
        <v>30302.672853304095</v>
      </c>
    </row>
    <row r="13" spans="2:19" s="229" customFormat="1">
      <c r="B13" s="233" t="s">
        <v>387</v>
      </c>
      <c r="C13" s="230" t="s">
        <v>359</v>
      </c>
      <c r="D13" s="316"/>
      <c r="E13" s="277">
        <v>0.15186599559707739</v>
      </c>
      <c r="F13" s="277">
        <v>0.24237813199384228</v>
      </c>
      <c r="G13" s="277">
        <v>0.29507797284358767</v>
      </c>
      <c r="H13" s="278">
        <v>0.32757453494520644</v>
      </c>
      <c r="I13" s="277">
        <v>0.32757453494520644</v>
      </c>
      <c r="J13" s="309">
        <v>0.32757453494520644</v>
      </c>
      <c r="K13" s="309">
        <v>0.32257453494520644</v>
      </c>
      <c r="L13" s="309">
        <v>0.31757453494520643</v>
      </c>
      <c r="M13" s="309">
        <v>0.31257453494520643</v>
      </c>
      <c r="N13" s="309">
        <v>0.30757453494520642</v>
      </c>
      <c r="O13" s="309">
        <v>0.30257453494520642</v>
      </c>
      <c r="Q13" s="229" t="s">
        <v>6281</v>
      </c>
      <c r="R13" s="229" t="s">
        <v>6282</v>
      </c>
    </row>
    <row r="14" spans="2:19" s="229" customFormat="1">
      <c r="B14" s="229" t="s">
        <v>379</v>
      </c>
      <c r="C14" s="230" t="s">
        <v>357</v>
      </c>
      <c r="D14" s="255"/>
      <c r="E14" s="255">
        <v>5418.4054307002334</v>
      </c>
      <c r="F14" s="255">
        <v>6167.9816994639987</v>
      </c>
      <c r="G14" s="255">
        <v>8007.4017393061786</v>
      </c>
      <c r="H14" s="266">
        <v>6718.6990125999992</v>
      </c>
      <c r="I14" s="255">
        <v>2239.5663375333329</v>
      </c>
      <c r="J14" s="255">
        <v>8958.2653501333316</v>
      </c>
      <c r="K14" s="255">
        <v>9623.5215048578502</v>
      </c>
      <c r="L14" s="255">
        <v>11315.040477057864</v>
      </c>
      <c r="M14" s="255">
        <v>13118.657929100887</v>
      </c>
      <c r="N14" s="255">
        <v>14334.834687704593</v>
      </c>
      <c r="O14" s="255">
        <v>14822.219067086551</v>
      </c>
    </row>
    <row r="15" spans="2:19" s="229" customFormat="1">
      <c r="B15" s="233" t="s">
        <v>318</v>
      </c>
      <c r="C15" s="230" t="s">
        <v>355</v>
      </c>
      <c r="D15" s="296"/>
      <c r="E15" s="255">
        <v>0</v>
      </c>
      <c r="F15" s="255">
        <v>9</v>
      </c>
      <c r="G15" s="255">
        <v>12</v>
      </c>
      <c r="H15" s="266">
        <v>12.536982192505407</v>
      </c>
      <c r="I15" s="255">
        <v>12.536982192505407</v>
      </c>
      <c r="J15" s="255">
        <v>12.536982192505407</v>
      </c>
      <c r="K15" s="255">
        <v>13</v>
      </c>
      <c r="L15" s="255">
        <v>15</v>
      </c>
      <c r="M15" s="255">
        <v>17</v>
      </c>
      <c r="N15" s="255">
        <v>18</v>
      </c>
      <c r="O15" s="255">
        <v>18</v>
      </c>
      <c r="Q15" s="902" t="s">
        <v>6283</v>
      </c>
    </row>
    <row r="16" spans="2:19" s="229" customFormat="1">
      <c r="B16" s="234" t="s">
        <v>135</v>
      </c>
      <c r="C16" s="230" t="s">
        <v>355</v>
      </c>
      <c r="D16" s="255"/>
      <c r="E16" s="255"/>
      <c r="F16" s="255"/>
      <c r="G16" s="255">
        <v>3</v>
      </c>
      <c r="H16" s="266">
        <v>0.53698219250540724</v>
      </c>
      <c r="I16" s="255"/>
      <c r="J16" s="255">
        <v>0.53698219250540724</v>
      </c>
      <c r="K16" s="255">
        <v>0.46301780749459276</v>
      </c>
      <c r="L16" s="255">
        <v>2</v>
      </c>
      <c r="M16" s="255">
        <v>2</v>
      </c>
      <c r="N16" s="255">
        <v>1</v>
      </c>
      <c r="O16" s="255">
        <v>0</v>
      </c>
    </row>
    <row r="17" spans="2:17" s="229" customFormat="1">
      <c r="B17" s="233" t="s">
        <v>388</v>
      </c>
      <c r="C17" s="230" t="s">
        <v>357</v>
      </c>
      <c r="D17" s="255"/>
      <c r="E17" s="255"/>
      <c r="F17" s="255">
        <v>685.3312999404443</v>
      </c>
      <c r="G17" s="255">
        <v>667.28347827551488</v>
      </c>
      <c r="H17" s="266">
        <v>714.54718628288163</v>
      </c>
      <c r="I17" s="255">
        <v>714.54718628288163</v>
      </c>
      <c r="J17" s="255">
        <v>714.54718628288163</v>
      </c>
      <c r="K17" s="255">
        <v>740.27088498906539</v>
      </c>
      <c r="L17" s="255">
        <v>754.33603180385762</v>
      </c>
      <c r="M17" s="255">
        <v>771.68576053534628</v>
      </c>
      <c r="N17" s="255">
        <v>796.37970487247742</v>
      </c>
      <c r="O17" s="255">
        <v>823.45661483814172</v>
      </c>
    </row>
    <row r="18" spans="2:17" s="229" customFormat="1">
      <c r="B18" s="234" t="s">
        <v>358</v>
      </c>
      <c r="C18" s="230" t="s">
        <v>359</v>
      </c>
      <c r="D18" s="255"/>
      <c r="E18" s="255"/>
      <c r="F18" s="255"/>
      <c r="G18" s="316">
        <v>-2.6334448268301447E-2</v>
      </c>
      <c r="H18" s="314">
        <v>7.0830028834989456E-2</v>
      </c>
      <c r="I18" s="255"/>
      <c r="J18" s="309">
        <v>7.0830028834989456E-2</v>
      </c>
      <c r="K18" s="309">
        <v>3.6000000000000004E-2</v>
      </c>
      <c r="L18" s="309">
        <v>1.9E-2</v>
      </c>
      <c r="M18" s="309">
        <v>2.3E-2</v>
      </c>
      <c r="N18" s="309">
        <v>3.2000000000000001E-2</v>
      </c>
      <c r="O18" s="309">
        <v>3.4000000000000002E-2</v>
      </c>
      <c r="Q18" s="902" t="s">
        <v>6284</v>
      </c>
    </row>
    <row r="19" spans="2:17" s="229" customFormat="1">
      <c r="B19" s="229" t="s">
        <v>389</v>
      </c>
      <c r="C19" s="230" t="s">
        <v>357</v>
      </c>
      <c r="D19" s="255"/>
      <c r="E19" s="255">
        <v>15233.659006999997</v>
      </c>
      <c r="F19" s="255">
        <v>16258.753680913596</v>
      </c>
      <c r="G19" s="255">
        <v>16176.7740675648</v>
      </c>
      <c r="H19" s="266">
        <v>11660.062419</v>
      </c>
      <c r="I19" s="255">
        <v>3886.687473</v>
      </c>
      <c r="J19" s="255">
        <v>15546.749892</v>
      </c>
      <c r="K19" s="255">
        <v>17016.335980881107</v>
      </c>
      <c r="L19" s="255">
        <v>18333.474060034521</v>
      </c>
      <c r="M19" s="255">
        <v>19678.788296062408</v>
      </c>
      <c r="N19" s="255">
        <v>21014.39736488209</v>
      </c>
      <c r="O19" s="255">
        <v>22334.752125117469</v>
      </c>
    </row>
    <row r="20" spans="2:17" s="229" customFormat="1">
      <c r="B20" s="233" t="s">
        <v>387</v>
      </c>
      <c r="C20" s="230" t="s">
        <v>359</v>
      </c>
      <c r="D20" s="316"/>
      <c r="E20" s="277">
        <v>0.33997453068583533</v>
      </c>
      <c r="F20" s="277">
        <v>0.30997703986447384</v>
      </c>
      <c r="G20" s="277">
        <v>0.27177180315657878</v>
      </c>
      <c r="H20" s="278">
        <v>0.24801422947372181</v>
      </c>
      <c r="I20" s="277">
        <v>0.24801422947372181</v>
      </c>
      <c r="J20" s="309">
        <v>0.24801422947372181</v>
      </c>
      <c r="K20" s="309">
        <v>0.24301422947372181</v>
      </c>
      <c r="L20" s="309">
        <v>0.23801422947372181</v>
      </c>
      <c r="M20" s="309">
        <v>0.2330142294737218</v>
      </c>
      <c r="N20" s="309">
        <v>0.2280142294737218</v>
      </c>
      <c r="O20" s="309">
        <v>0.22301422947372179</v>
      </c>
    </row>
    <row r="21" spans="2:17" s="229" customFormat="1">
      <c r="B21" s="229" t="s">
        <v>384</v>
      </c>
      <c r="C21" s="230" t="s">
        <v>357</v>
      </c>
      <c r="D21" s="255"/>
      <c r="E21" s="255">
        <v>1698.3974013061693</v>
      </c>
      <c r="F21" s="255">
        <v>1968.7768998987001</v>
      </c>
      <c r="G21" s="255">
        <v>1652.0472419532459</v>
      </c>
      <c r="H21" s="266">
        <v>1304.8458686260697</v>
      </c>
      <c r="I21" s="255">
        <v>434.94862287535653</v>
      </c>
      <c r="J21" s="255">
        <v>1739.7944915014261</v>
      </c>
      <c r="K21" s="255">
        <v>1943.4317163044741</v>
      </c>
      <c r="L21" s="255">
        <v>2137.8478077691034</v>
      </c>
      <c r="M21" s="255">
        <v>2343.9635229958867</v>
      </c>
      <c r="N21" s="255">
        <v>2557.9374940166995</v>
      </c>
      <c r="O21" s="255">
        <v>2779.6076668219439</v>
      </c>
    </row>
    <row r="22" spans="2:17" s="229" customFormat="1">
      <c r="B22" s="242" t="s">
        <v>387</v>
      </c>
      <c r="C22" s="238" t="s">
        <v>359</v>
      </c>
      <c r="D22" s="311"/>
      <c r="E22" s="262">
        <v>3.7903688087135311E-2</v>
      </c>
      <c r="F22" s="262">
        <v>3.7535203962193404E-2</v>
      </c>
      <c r="G22" s="262">
        <v>2.7754597793741356E-2</v>
      </c>
      <c r="H22" s="317">
        <v>2.7754597793741356E-2</v>
      </c>
      <c r="I22" s="262">
        <v>2.7754597793741356E-2</v>
      </c>
      <c r="J22" s="312">
        <v>2.7754597793741356E-2</v>
      </c>
      <c r="K22" s="312">
        <v>2.7754597793741356E-2</v>
      </c>
      <c r="L22" s="312">
        <v>2.7754597793741356E-2</v>
      </c>
      <c r="M22" s="312">
        <v>2.7754597793741356E-2</v>
      </c>
      <c r="N22" s="312">
        <v>2.7754597793741356E-2</v>
      </c>
      <c r="O22" s="312">
        <v>2.7754597793741356E-2</v>
      </c>
    </row>
    <row r="23" spans="2:17" s="229" customFormat="1">
      <c r="C23" s="230"/>
      <c r="D23" s="255"/>
      <c r="E23" s="255"/>
      <c r="F23" s="255"/>
      <c r="G23" s="255"/>
      <c r="H23" s="255"/>
      <c r="I23" s="255"/>
      <c r="J23" s="255"/>
      <c r="K23" s="255"/>
      <c r="L23" s="255"/>
      <c r="M23" s="255"/>
      <c r="N23" s="255"/>
      <c r="O23" s="255"/>
    </row>
    <row r="24" spans="2:17" s="229" customFormat="1">
      <c r="B24" s="235" t="s">
        <v>157</v>
      </c>
      <c r="C24" s="230"/>
      <c r="D24" s="255"/>
      <c r="E24" s="255"/>
      <c r="F24" s="255"/>
      <c r="G24" s="255"/>
      <c r="H24" s="255"/>
      <c r="I24" s="255"/>
      <c r="J24" s="255"/>
      <c r="K24" s="255"/>
      <c r="L24" s="255"/>
      <c r="M24" s="255"/>
      <c r="N24" s="255"/>
      <c r="O24" s="255"/>
    </row>
    <row r="25" spans="2:17" s="229" customFormat="1">
      <c r="B25" s="237"/>
      <c r="C25" s="238"/>
      <c r="D25" s="258"/>
      <c r="E25" s="289"/>
      <c r="F25" s="289"/>
      <c r="G25" s="289"/>
      <c r="H25" s="289"/>
      <c r="I25" s="289"/>
      <c r="J25" s="289"/>
      <c r="K25" s="289"/>
      <c r="L25" s="289"/>
      <c r="M25" s="289"/>
      <c r="N25" s="289"/>
      <c r="O25" s="289"/>
    </row>
    <row r="26" spans="2:17" s="229" customFormat="1">
      <c r="B26" s="229" t="s">
        <v>6285</v>
      </c>
      <c r="C26" s="230"/>
      <c r="D26" s="255"/>
      <c r="E26" s="255">
        <v>47730.015304000008</v>
      </c>
      <c r="F26" s="255">
        <v>52779.342102950184</v>
      </c>
      <c r="G26" s="255">
        <v>59426.098082255412</v>
      </c>
      <c r="H26" s="313">
        <v>51072.87175921569</v>
      </c>
      <c r="I26" s="255">
        <v>17552.699491817319</v>
      </c>
      <c r="J26" s="255">
        <v>68625.57125103302</v>
      </c>
      <c r="K26" s="255">
        <v>75129.494895036551</v>
      </c>
      <c r="L26" s="255">
        <v>78433.194944934308</v>
      </c>
      <c r="M26" s="255">
        <v>82214.06646774034</v>
      </c>
      <c r="N26" s="255">
        <v>86837.348659303752</v>
      </c>
      <c r="O26" s="255">
        <v>91836.926241501918</v>
      </c>
    </row>
    <row r="27" spans="2:17" s="229" customFormat="1">
      <c r="B27" s="229" t="s">
        <v>386</v>
      </c>
      <c r="C27" s="230" t="s">
        <v>357</v>
      </c>
      <c r="D27" s="255"/>
      <c r="E27" s="255">
        <v>698.42143399999986</v>
      </c>
      <c r="F27" s="255">
        <v>817.89802300000008</v>
      </c>
      <c r="G27" s="255">
        <v>274.22861010000003</v>
      </c>
      <c r="H27" s="266">
        <v>123.38571599999997</v>
      </c>
      <c r="I27" s="255">
        <v>42.671219570913678</v>
      </c>
      <c r="J27" s="255">
        <v>166.05693557091365</v>
      </c>
      <c r="K27" s="255">
        <v>753.74276592214926</v>
      </c>
      <c r="L27" s="255">
        <v>795.19123744286185</v>
      </c>
      <c r="M27" s="255">
        <v>841.52738601592364</v>
      </c>
      <c r="N27" s="255">
        <v>897.70542515170166</v>
      </c>
      <c r="O27" s="255">
        <v>958.7863277592777</v>
      </c>
    </row>
    <row r="28" spans="2:17" s="229" customFormat="1">
      <c r="B28" s="233" t="s">
        <v>387</v>
      </c>
      <c r="C28" s="230" t="s">
        <v>359</v>
      </c>
      <c r="D28" s="255"/>
      <c r="E28" s="277">
        <v>1.0128920184583974E-2</v>
      </c>
      <c r="F28" s="277">
        <v>1.0626195382890844E-2</v>
      </c>
      <c r="G28" s="277">
        <v>3.1715178978768375E-3</v>
      </c>
      <c r="H28" s="278">
        <v>1.6316154977163732E-3</v>
      </c>
      <c r="I28" s="277">
        <v>1.6316154977163732E-3</v>
      </c>
      <c r="J28" s="309">
        <v>1.6316154977163732E-3</v>
      </c>
      <c r="K28" s="309">
        <v>6.8988566403838398E-3</v>
      </c>
      <c r="L28" s="309">
        <v>6.8988566403838398E-3</v>
      </c>
      <c r="M28" s="309">
        <v>6.8988566403838398E-3</v>
      </c>
      <c r="N28" s="309">
        <v>6.8988566403838398E-3</v>
      </c>
      <c r="O28" s="309">
        <v>6.8988566403838398E-3</v>
      </c>
    </row>
    <row r="29" spans="2:17" s="229" customFormat="1">
      <c r="B29" s="229" t="s">
        <v>379</v>
      </c>
      <c r="C29" s="230" t="s">
        <v>357</v>
      </c>
      <c r="D29" s="255"/>
      <c r="E29" s="255">
        <v>32716.115836000008</v>
      </c>
      <c r="F29" s="255">
        <v>37331.122600730982</v>
      </c>
      <c r="G29" s="255">
        <v>42987.16048321491</v>
      </c>
      <c r="H29" s="266">
        <v>36819.794573587067</v>
      </c>
      <c r="I29" s="255">
        <v>12948.810726805888</v>
      </c>
      <c r="J29" s="255">
        <v>49768.605300392956</v>
      </c>
      <c r="K29" s="255">
        <v>55558.216167870058</v>
      </c>
      <c r="L29" s="255">
        <v>58612.71577224278</v>
      </c>
      <c r="M29" s="255">
        <v>61939.712797215718</v>
      </c>
      <c r="N29" s="255">
        <v>66032.087431868829</v>
      </c>
      <c r="O29" s="255">
        <v>70529.62140346544</v>
      </c>
    </row>
    <row r="30" spans="2:17" s="229" customFormat="1">
      <c r="B30" s="233" t="s">
        <v>318</v>
      </c>
      <c r="C30" s="230" t="s">
        <v>355</v>
      </c>
      <c r="D30" s="255"/>
      <c r="E30" s="255">
        <v>618.5</v>
      </c>
      <c r="F30" s="255">
        <v>698</v>
      </c>
      <c r="G30" s="255">
        <v>749.53918924833749</v>
      </c>
      <c r="H30" s="266">
        <v>803.75941999999986</v>
      </c>
      <c r="I30" s="255">
        <v>848</v>
      </c>
      <c r="J30" s="255">
        <v>848</v>
      </c>
      <c r="K30" s="255">
        <v>878</v>
      </c>
      <c r="L30" s="255">
        <v>909</v>
      </c>
      <c r="M30" s="255">
        <v>939</v>
      </c>
      <c r="N30" s="255">
        <v>970</v>
      </c>
      <c r="O30" s="255">
        <v>1002</v>
      </c>
    </row>
    <row r="31" spans="2:17" s="229" customFormat="1">
      <c r="B31" s="234" t="s">
        <v>135</v>
      </c>
      <c r="C31" s="230" t="s">
        <v>355</v>
      </c>
      <c r="D31" s="255"/>
      <c r="E31" s="255">
        <v>28.583333333333371</v>
      </c>
      <c r="F31" s="255">
        <v>79.5</v>
      </c>
      <c r="G31" s="255">
        <v>51.539189248337493</v>
      </c>
      <c r="H31" s="266">
        <v>54.22023075166237</v>
      </c>
      <c r="I31" s="255"/>
      <c r="J31" s="255">
        <v>98.460810751662507</v>
      </c>
      <c r="K31" s="255">
        <v>30</v>
      </c>
      <c r="L31" s="255">
        <v>31</v>
      </c>
      <c r="M31" s="255">
        <v>30</v>
      </c>
      <c r="N31" s="255">
        <v>31</v>
      </c>
      <c r="O31" s="255">
        <v>32</v>
      </c>
    </row>
    <row r="32" spans="2:17" s="229" customFormat="1">
      <c r="B32" s="233" t="s">
        <v>388</v>
      </c>
      <c r="C32" s="230" t="s">
        <v>357</v>
      </c>
      <c r="D32" s="255"/>
      <c r="E32" s="285">
        <v>52.895902725949895</v>
      </c>
      <c r="F32" s="285">
        <v>53.482983668669029</v>
      </c>
      <c r="G32" s="285">
        <v>57.351451531605498</v>
      </c>
      <c r="H32" s="286">
        <v>61.079295881159851</v>
      </c>
      <c r="I32" s="285">
        <v>61.079295881159851</v>
      </c>
      <c r="J32" s="285">
        <v>61.079295881159851</v>
      </c>
      <c r="K32" s="285">
        <v>63.278150532881611</v>
      </c>
      <c r="L32" s="285">
        <v>64.48043539300636</v>
      </c>
      <c r="M32" s="285">
        <v>65.963485407045496</v>
      </c>
      <c r="N32" s="285">
        <v>68.074316940070958</v>
      </c>
      <c r="O32" s="285">
        <v>70.388843716033378</v>
      </c>
    </row>
    <row r="33" spans="2:18" s="229" customFormat="1">
      <c r="B33" s="234" t="s">
        <v>358</v>
      </c>
      <c r="C33" s="230" t="s">
        <v>359</v>
      </c>
      <c r="D33" s="255"/>
      <c r="E33" s="277">
        <v>2.3693942354245268E-2</v>
      </c>
      <c r="F33" s="277">
        <v>1.1098798063070348E-2</v>
      </c>
      <c r="G33" s="277">
        <v>7.233081622562243E-2</v>
      </c>
      <c r="H33" s="266"/>
      <c r="I33" s="255"/>
      <c r="J33" s="309">
        <v>6.5000000000000002E-2</v>
      </c>
      <c r="K33" s="309">
        <v>3.6000000000000004E-2</v>
      </c>
      <c r="L33" s="309">
        <v>1.9E-2</v>
      </c>
      <c r="M33" s="309">
        <v>2.3E-2</v>
      </c>
      <c r="N33" s="309">
        <v>3.2000000000000001E-2</v>
      </c>
      <c r="O33" s="309">
        <v>3.4000000000000002E-2</v>
      </c>
    </row>
    <row r="34" spans="2:18" s="229" customFormat="1">
      <c r="B34" s="229" t="s">
        <v>389</v>
      </c>
      <c r="C34" s="230" t="s">
        <v>357</v>
      </c>
      <c r="D34" s="255"/>
      <c r="E34" s="255">
        <v>11025.136491999998</v>
      </c>
      <c r="F34" s="255">
        <v>10752.559686019202</v>
      </c>
      <c r="G34" s="255">
        <v>12286.849677366399</v>
      </c>
      <c r="H34" s="266">
        <v>10974.083454835201</v>
      </c>
      <c r="I34" s="255">
        <v>3509.3482071760445</v>
      </c>
      <c r="J34" s="255">
        <v>14483.431662011246</v>
      </c>
      <c r="K34" s="255">
        <v>14542.73897053753</v>
      </c>
      <c r="L34" s="255">
        <v>14733.391756579025</v>
      </c>
      <c r="M34" s="255">
        <v>15072.259766980342</v>
      </c>
      <c r="N34" s="255">
        <v>15464.138520921832</v>
      </c>
      <c r="O34" s="255">
        <v>15802.902631444482</v>
      </c>
    </row>
    <row r="35" spans="2:18" s="229" customFormat="1">
      <c r="B35" s="233" t="s">
        <v>608</v>
      </c>
      <c r="C35" s="230" t="s">
        <v>355</v>
      </c>
      <c r="D35" s="255"/>
      <c r="E35" s="255">
        <v>159.46074999999996</v>
      </c>
      <c r="F35" s="255">
        <v>137.77183333333335</v>
      </c>
      <c r="G35" s="255">
        <v>153.58562096707999</v>
      </c>
      <c r="H35" s="266">
        <v>180.32944444444445</v>
      </c>
      <c r="I35" s="255">
        <v>173</v>
      </c>
      <c r="J35" s="255">
        <v>173</v>
      </c>
      <c r="K35" s="255">
        <v>173</v>
      </c>
      <c r="L35" s="255">
        <v>172</v>
      </c>
      <c r="M35" s="255">
        <v>172</v>
      </c>
      <c r="N35" s="255">
        <v>171</v>
      </c>
      <c r="O35" s="255">
        <v>169</v>
      </c>
    </row>
    <row r="36" spans="2:18" s="229" customFormat="1">
      <c r="B36" s="234" t="s">
        <v>135</v>
      </c>
      <c r="C36" s="230" t="s">
        <v>355</v>
      </c>
      <c r="D36" s="255"/>
      <c r="E36" s="255">
        <v>-1.2325833333333094</v>
      </c>
      <c r="F36" s="255">
        <v>-21.688916666666614</v>
      </c>
      <c r="G36" s="255">
        <v>15.813787633746642</v>
      </c>
      <c r="H36" s="266">
        <v>26.743823477364458</v>
      </c>
      <c r="I36" s="255"/>
      <c r="J36" s="255">
        <v>19.41437903292001</v>
      </c>
      <c r="K36" s="255">
        <v>0</v>
      </c>
      <c r="L36" s="255">
        <v>-1</v>
      </c>
      <c r="M36" s="255">
        <v>0</v>
      </c>
      <c r="N36" s="255">
        <v>-1</v>
      </c>
      <c r="O36" s="255">
        <v>-2</v>
      </c>
    </row>
    <row r="37" spans="2:18" s="229" customFormat="1">
      <c r="B37" s="233" t="s">
        <v>612</v>
      </c>
      <c r="C37" s="230" t="s">
        <v>357</v>
      </c>
      <c r="D37" s="255"/>
      <c r="E37" s="285">
        <v>69.140126908972903</v>
      </c>
      <c r="F37" s="285">
        <v>78.046139227920563</v>
      </c>
      <c r="G37" s="285">
        <v>80</v>
      </c>
      <c r="H37" s="286">
        <v>81.140999009850745</v>
      </c>
      <c r="I37" s="255">
        <v>81.140999009850745</v>
      </c>
      <c r="J37" s="285">
        <v>81.140999009850745</v>
      </c>
      <c r="K37" s="285">
        <v>84.062074974205373</v>
      </c>
      <c r="L37" s="285">
        <v>85.659254398715262</v>
      </c>
      <c r="M37" s="285">
        <v>87.629417249885705</v>
      </c>
      <c r="N37" s="285">
        <v>90.433558601882055</v>
      </c>
      <c r="O37" s="285">
        <v>93.508299594346042</v>
      </c>
    </row>
    <row r="38" spans="2:18" s="229" customFormat="1">
      <c r="B38" s="234" t="s">
        <v>358</v>
      </c>
      <c r="C38" s="230" t="s">
        <v>359</v>
      </c>
      <c r="D38" s="255"/>
      <c r="E38" s="277">
        <v>0.13306432046408778</v>
      </c>
      <c r="F38" s="277">
        <v>0.12881104963363676</v>
      </c>
      <c r="G38" s="277"/>
      <c r="H38" s="266"/>
      <c r="I38" s="255"/>
      <c r="J38" s="309">
        <v>1.4262487623134312E-2</v>
      </c>
      <c r="K38" s="309">
        <v>3.6000000000000004E-2</v>
      </c>
      <c r="L38" s="309">
        <v>1.9E-2</v>
      </c>
      <c r="M38" s="309">
        <v>2.3E-2</v>
      </c>
      <c r="N38" s="309">
        <v>3.2000000000000001E-2</v>
      </c>
      <c r="O38" s="309">
        <v>3.4000000000000002E-2</v>
      </c>
    </row>
    <row r="39" spans="2:18" s="229" customFormat="1">
      <c r="B39" s="229" t="s">
        <v>384</v>
      </c>
      <c r="C39" s="230" t="s">
        <v>357</v>
      </c>
      <c r="D39" s="255"/>
      <c r="E39" s="255">
        <v>3290.3415419999992</v>
      </c>
      <c r="F39" s="255">
        <v>3877.7617931999998</v>
      </c>
      <c r="G39" s="255">
        <v>3877.8593115740996</v>
      </c>
      <c r="H39" s="266">
        <v>3155.6080147934235</v>
      </c>
      <c r="I39" s="255">
        <v>1051.8693382644744</v>
      </c>
      <c r="J39" s="255">
        <v>4207.4773530578977</v>
      </c>
      <c r="K39" s="255">
        <v>4274.7969907068245</v>
      </c>
      <c r="L39" s="255">
        <v>4291.8961786696518</v>
      </c>
      <c r="M39" s="255">
        <v>4360.5665175283666</v>
      </c>
      <c r="N39" s="255">
        <v>4443.417281361405</v>
      </c>
      <c r="O39" s="255">
        <v>4545.6158788327166</v>
      </c>
    </row>
    <row r="40" spans="2:18" s="229" customFormat="1">
      <c r="B40" s="242" t="s">
        <v>358</v>
      </c>
      <c r="C40" s="238" t="s">
        <v>359</v>
      </c>
      <c r="D40" s="258"/>
      <c r="E40" s="262">
        <v>3.9357693830446294E-3</v>
      </c>
      <c r="F40" s="262">
        <v>0.17852865536960127</v>
      </c>
      <c r="G40" s="262">
        <v>2.5148108445227635E-5</v>
      </c>
      <c r="H40" s="317"/>
      <c r="I40" s="258"/>
      <c r="J40" s="312">
        <v>8.5000000000000006E-2</v>
      </c>
      <c r="K40" s="312">
        <v>1.6E-2</v>
      </c>
      <c r="L40" s="312">
        <v>4.0000000000000001E-3</v>
      </c>
      <c r="M40" s="312">
        <v>1.6E-2</v>
      </c>
      <c r="N40" s="312">
        <v>1.9E-2</v>
      </c>
      <c r="O40" s="312">
        <v>2.3E-2</v>
      </c>
    </row>
    <row r="41" spans="2:18" s="229" customFormat="1">
      <c r="C41" s="230"/>
      <c r="D41" s="255"/>
      <c r="E41" s="255"/>
      <c r="F41" s="255"/>
      <c r="G41" s="255"/>
      <c r="H41" s="255"/>
      <c r="I41" s="255"/>
      <c r="J41" s="255"/>
      <c r="K41" s="255"/>
      <c r="L41" s="255"/>
      <c r="M41" s="255"/>
      <c r="N41" s="255"/>
      <c r="O41" s="255"/>
    </row>
    <row r="42" spans="2:18" s="229" customFormat="1">
      <c r="B42" s="240" t="s">
        <v>601</v>
      </c>
      <c r="C42" s="230"/>
      <c r="D42" s="255"/>
      <c r="E42" s="255"/>
      <c r="F42" s="255"/>
      <c r="G42" s="255"/>
      <c r="H42" s="255"/>
      <c r="I42" s="255"/>
      <c r="J42" s="255"/>
      <c r="K42" s="255"/>
      <c r="L42" s="255"/>
      <c r="M42" s="255"/>
      <c r="N42" s="255"/>
      <c r="O42" s="255"/>
    </row>
    <row r="43" spans="2:18" s="229" customFormat="1">
      <c r="B43" s="237"/>
      <c r="C43" s="238"/>
      <c r="D43" s="258"/>
      <c r="E43" s="289"/>
      <c r="F43" s="289"/>
      <c r="G43" s="289"/>
      <c r="H43" s="289"/>
      <c r="I43" s="289"/>
      <c r="J43" s="289"/>
      <c r="K43" s="289"/>
      <c r="L43" s="289"/>
      <c r="M43" s="289"/>
      <c r="N43" s="289"/>
      <c r="O43" s="289"/>
    </row>
    <row r="44" spans="2:18" s="229" customFormat="1">
      <c r="B44" s="229" t="s">
        <v>611</v>
      </c>
      <c r="C44" s="230"/>
      <c r="D44" s="255"/>
      <c r="E44" s="255">
        <v>12310.907705999998</v>
      </c>
      <c r="F44" s="255">
        <v>14346.631382399995</v>
      </c>
      <c r="G44" s="255">
        <v>16211.375076</v>
      </c>
      <c r="H44" s="313">
        <v>14625.42483419</v>
      </c>
      <c r="I44" s="255">
        <v>4586.132493144848</v>
      </c>
      <c r="J44" s="255">
        <v>19211.557327334849</v>
      </c>
      <c r="K44" s="255">
        <v>19671.90962760225</v>
      </c>
      <c r="L44" s="255">
        <v>20567.468915184581</v>
      </c>
      <c r="M44" s="255">
        <v>21584.232210861766</v>
      </c>
      <c r="N44" s="255">
        <v>22893.12368503345</v>
      </c>
      <c r="O44" s="255">
        <v>24249.491354726248</v>
      </c>
    </row>
    <row r="45" spans="2:18" s="229" customFormat="1">
      <c r="B45" s="229" t="s">
        <v>386</v>
      </c>
      <c r="C45" s="230" t="s">
        <v>357</v>
      </c>
      <c r="D45" s="255"/>
      <c r="E45" s="255">
        <v>233.57683400000002</v>
      </c>
      <c r="F45" s="255">
        <v>294.322</v>
      </c>
      <c r="G45" s="255">
        <v>42.71200000000001</v>
      </c>
      <c r="H45" s="266">
        <v>79.997</v>
      </c>
      <c r="I45" s="255">
        <v>26.670859981746961</v>
      </c>
      <c r="J45" s="255">
        <v>106.66785998174696</v>
      </c>
      <c r="K45" s="255">
        <v>225.53765196789735</v>
      </c>
      <c r="L45" s="255">
        <v>243.24205491227391</v>
      </c>
      <c r="M45" s="255">
        <v>264.30015354695894</v>
      </c>
      <c r="N45" s="255">
        <v>289.36748464730761</v>
      </c>
      <c r="O45" s="255">
        <v>317.39069817176181</v>
      </c>
    </row>
    <row r="46" spans="2:18" s="229" customFormat="1">
      <c r="B46" s="233" t="s">
        <v>387</v>
      </c>
      <c r="C46" s="230" t="s">
        <v>359</v>
      </c>
      <c r="D46" s="255"/>
      <c r="E46" s="277">
        <v>1.1121639157991617E-2</v>
      </c>
      <c r="F46" s="277">
        <v>1.1939318131677833E-2</v>
      </c>
      <c r="G46" s="277">
        <v>1.5928308254999667E-3</v>
      </c>
      <c r="H46" s="278">
        <v>3.484051155272676E-3</v>
      </c>
      <c r="I46" s="277">
        <v>3.484051155272676E-3</v>
      </c>
      <c r="J46" s="309">
        <v>3.484051155272676E-3</v>
      </c>
      <c r="K46" s="309">
        <v>6.7660744785889007E-3</v>
      </c>
      <c r="L46" s="309">
        <v>6.7660744785889007E-3</v>
      </c>
      <c r="M46" s="309">
        <v>6.7660744785889015E-3</v>
      </c>
      <c r="N46" s="309">
        <v>6.7660744785889007E-3</v>
      </c>
      <c r="O46" s="309">
        <v>6.7660744785889007E-3</v>
      </c>
      <c r="Q46" s="229">
        <v>1117.8854166666665</v>
      </c>
    </row>
    <row r="47" spans="2:18" s="229" customFormat="1">
      <c r="B47" s="229" t="s">
        <v>379</v>
      </c>
      <c r="C47" s="230" t="s">
        <v>357</v>
      </c>
      <c r="D47" s="255"/>
      <c r="E47" s="255">
        <v>8739.2622809999993</v>
      </c>
      <c r="F47" s="255">
        <v>9441.7234759999974</v>
      </c>
      <c r="G47" s="255">
        <v>9865.5976890000002</v>
      </c>
      <c r="H47" s="266">
        <v>7631.2562610000004</v>
      </c>
      <c r="I47" s="255">
        <v>2799.7790827694812</v>
      </c>
      <c r="J47" s="255">
        <v>10431.035343769481</v>
      </c>
      <c r="K47" s="255">
        <v>12064.322398071821</v>
      </c>
      <c r="L47" s="255">
        <v>12816.674077832427</v>
      </c>
      <c r="M47" s="255">
        <v>13646.619115566351</v>
      </c>
      <c r="N47" s="255">
        <v>14580.368959991456</v>
      </c>
      <c r="O47" s="255">
        <v>15647.165955564165</v>
      </c>
      <c r="Q47" s="229">
        <f>E47/$Q$46</f>
        <v>7.8176726797804639</v>
      </c>
      <c r="R47" s="229">
        <v>7.8176726797804639</v>
      </c>
    </row>
    <row r="48" spans="2:18" s="229" customFormat="1">
      <c r="B48" s="233" t="s">
        <v>318</v>
      </c>
      <c r="C48" s="230" t="s">
        <v>355</v>
      </c>
      <c r="D48" s="255"/>
      <c r="E48" s="255">
        <v>201</v>
      </c>
      <c r="F48" s="255">
        <v>202</v>
      </c>
      <c r="G48" s="255">
        <v>212.17305318031444</v>
      </c>
      <c r="H48" s="266">
        <v>205.33333333333331</v>
      </c>
      <c r="I48" s="255">
        <v>226</v>
      </c>
      <c r="J48" s="255">
        <v>226</v>
      </c>
      <c r="K48" s="255">
        <v>235</v>
      </c>
      <c r="L48" s="255">
        <v>245</v>
      </c>
      <c r="M48" s="255">
        <v>255</v>
      </c>
      <c r="N48" s="255">
        <v>264</v>
      </c>
      <c r="O48" s="255">
        <v>274</v>
      </c>
    </row>
    <row r="49" spans="2:15" s="229" customFormat="1">
      <c r="B49" s="234" t="s">
        <v>135</v>
      </c>
      <c r="C49" s="230" t="s">
        <v>355</v>
      </c>
      <c r="D49" s="255"/>
      <c r="E49" s="255">
        <v>9</v>
      </c>
      <c r="F49" s="255">
        <v>1</v>
      </c>
      <c r="G49" s="255">
        <v>10.17305318031444</v>
      </c>
      <c r="H49" s="266">
        <v>-6.8397198469811258</v>
      </c>
      <c r="I49" s="255"/>
      <c r="J49" s="255">
        <v>13.82694681968556</v>
      </c>
      <c r="K49" s="255">
        <v>9</v>
      </c>
      <c r="L49" s="255">
        <v>10</v>
      </c>
      <c r="M49" s="255">
        <v>10</v>
      </c>
      <c r="N49" s="255">
        <v>9</v>
      </c>
      <c r="O49" s="255">
        <v>10</v>
      </c>
    </row>
    <row r="50" spans="2:15" s="229" customFormat="1">
      <c r="B50" s="233" t="s">
        <v>388</v>
      </c>
      <c r="C50" s="230" t="s">
        <v>357</v>
      </c>
      <c r="D50" s="255"/>
      <c r="E50" s="285">
        <v>43.47891682089552</v>
      </c>
      <c r="F50" s="285">
        <v>46.741205326732661</v>
      </c>
      <c r="G50" s="285">
        <v>46.497882464913019</v>
      </c>
      <c r="H50" s="286">
        <v>49.553612084415597</v>
      </c>
      <c r="I50" s="285">
        <v>49.553612084415597</v>
      </c>
      <c r="J50" s="315">
        <v>49.553612084415597</v>
      </c>
      <c r="K50" s="315">
        <v>51.337542119454561</v>
      </c>
      <c r="L50" s="315">
        <v>52.31295541972419</v>
      </c>
      <c r="M50" s="315">
        <v>53.516153394377845</v>
      </c>
      <c r="N50" s="315">
        <v>55.228670302997941</v>
      </c>
      <c r="O50" s="315">
        <v>57.106445093299875</v>
      </c>
    </row>
    <row r="51" spans="2:15" s="229" customFormat="1">
      <c r="B51" s="234" t="s">
        <v>358</v>
      </c>
      <c r="C51" s="230" t="s">
        <v>359</v>
      </c>
      <c r="D51" s="255"/>
      <c r="E51" s="277">
        <v>1.3573594116891297E-2</v>
      </c>
      <c r="F51" s="277">
        <v>7.5031503642917663E-2</v>
      </c>
      <c r="G51" s="277">
        <v>-5.205746409805978E-3</v>
      </c>
      <c r="H51" s="266"/>
      <c r="I51" s="255"/>
      <c r="J51" s="309">
        <v>6.5717608147175532E-2</v>
      </c>
      <c r="K51" s="309">
        <v>3.6000000000000004E-2</v>
      </c>
      <c r="L51" s="309">
        <v>1.9E-2</v>
      </c>
      <c r="M51" s="309">
        <v>2.3E-2</v>
      </c>
      <c r="N51" s="309">
        <v>3.2000000000000001E-2</v>
      </c>
      <c r="O51" s="309">
        <v>3.4000000000000002E-2</v>
      </c>
    </row>
    <row r="52" spans="2:15" s="229" customFormat="1">
      <c r="B52" s="229" t="s">
        <v>389</v>
      </c>
      <c r="C52" s="230" t="s">
        <v>357</v>
      </c>
      <c r="D52" s="255"/>
      <c r="E52" s="255">
        <v>2277.9950509999999</v>
      </c>
      <c r="F52" s="255">
        <v>3540.5798239999995</v>
      </c>
      <c r="G52" s="255">
        <v>5410.6928349999998</v>
      </c>
      <c r="H52" s="266">
        <v>6188.0034089999999</v>
      </c>
      <c r="I52" s="255">
        <v>1517.6264956636196</v>
      </c>
      <c r="J52" s="255">
        <v>7705.6299046636195</v>
      </c>
      <c r="K52" s="255">
        <v>6398.3337711398126</v>
      </c>
      <c r="L52" s="255">
        <v>6519.9021127914684</v>
      </c>
      <c r="M52" s="255">
        <v>6669.8598613856711</v>
      </c>
      <c r="N52" s="255">
        <v>7000.8685515050065</v>
      </c>
      <c r="O52" s="255">
        <v>7238.8980822561771</v>
      </c>
    </row>
    <row r="53" spans="2:15" s="229" customFormat="1">
      <c r="B53" s="233" t="s">
        <v>608</v>
      </c>
      <c r="C53" s="230" t="s">
        <v>355</v>
      </c>
      <c r="D53" s="255"/>
      <c r="E53" s="255">
        <v>22.577083333333331</v>
      </c>
      <c r="F53" s="255">
        <v>36.569083333333317</v>
      </c>
      <c r="G53" s="255">
        <v>54</v>
      </c>
      <c r="H53" s="266">
        <v>78.211444444444439</v>
      </c>
      <c r="I53" s="255">
        <v>57.544777777777767</v>
      </c>
      <c r="J53" s="255">
        <v>57.544777777777767</v>
      </c>
      <c r="K53" s="255">
        <v>58.544777777777767</v>
      </c>
      <c r="L53" s="255">
        <v>58.544777777777767</v>
      </c>
      <c r="M53" s="255">
        <v>58.544777777777767</v>
      </c>
      <c r="N53" s="255">
        <v>59.544777777777767</v>
      </c>
      <c r="O53" s="255">
        <v>59.544777777777767</v>
      </c>
    </row>
    <row r="54" spans="2:15" s="229" customFormat="1">
      <c r="B54" s="234" t="s">
        <v>135</v>
      </c>
      <c r="C54" s="230" t="s">
        <v>355</v>
      </c>
      <c r="D54" s="255"/>
      <c r="E54" s="255">
        <v>-11.64383333333333</v>
      </c>
      <c r="F54" s="255">
        <v>13.991999999999987</v>
      </c>
      <c r="G54" s="255">
        <v>17.430916666666683</v>
      </c>
      <c r="H54" s="266">
        <v>24.211444444444439</v>
      </c>
      <c r="I54" s="255"/>
      <c r="J54" s="255">
        <v>3.5447777777777674</v>
      </c>
      <c r="K54" s="255">
        <v>1</v>
      </c>
      <c r="L54" s="255">
        <v>0</v>
      </c>
      <c r="M54" s="255">
        <v>0</v>
      </c>
      <c r="N54" s="255">
        <v>1</v>
      </c>
      <c r="O54" s="255">
        <v>0</v>
      </c>
    </row>
    <row r="55" spans="2:15" s="229" customFormat="1">
      <c r="B55" s="233" t="s">
        <v>612</v>
      </c>
      <c r="C55" s="230" t="s">
        <v>357</v>
      </c>
      <c r="D55" s="255"/>
      <c r="E55" s="285">
        <v>100.89855351850143</v>
      </c>
      <c r="F55" s="285">
        <v>96.818938329053026</v>
      </c>
      <c r="G55" s="285">
        <v>100.19801546296296</v>
      </c>
      <c r="H55" s="286">
        <v>105.49186593607358</v>
      </c>
      <c r="I55" s="255">
        <v>105.49186593607358</v>
      </c>
      <c r="J55" s="315">
        <v>105.49186593607358</v>
      </c>
      <c r="K55" s="315">
        <v>109.28957310977223</v>
      </c>
      <c r="L55" s="315">
        <v>111.3660749988579</v>
      </c>
      <c r="M55" s="315">
        <v>113.92749472383161</v>
      </c>
      <c r="N55" s="315">
        <v>117.57317455499422</v>
      </c>
      <c r="O55" s="315">
        <v>121.57066248986403</v>
      </c>
    </row>
    <row r="56" spans="2:15" s="229" customFormat="1">
      <c r="B56" s="234" t="s">
        <v>358</v>
      </c>
      <c r="C56" s="230" t="s">
        <v>359</v>
      </c>
      <c r="D56" s="255"/>
      <c r="E56" s="277">
        <v>-0.14243329478548439</v>
      </c>
      <c r="F56" s="277">
        <v>-4.0432841177453938E-2</v>
      </c>
      <c r="G56" s="277"/>
      <c r="H56" s="266"/>
      <c r="I56" s="255"/>
      <c r="J56" s="309">
        <v>5.2833885468195119E-2</v>
      </c>
      <c r="K56" s="309">
        <v>3.6000000000000004E-2</v>
      </c>
      <c r="L56" s="309">
        <v>1.9E-2</v>
      </c>
      <c r="M56" s="309">
        <v>2.3E-2</v>
      </c>
      <c r="N56" s="309">
        <v>3.2000000000000001E-2</v>
      </c>
      <c r="O56" s="309">
        <v>3.4000000000000002E-2</v>
      </c>
    </row>
    <row r="57" spans="2:15" s="229" customFormat="1">
      <c r="B57" s="229" t="s">
        <v>384</v>
      </c>
      <c r="C57" s="230" t="s">
        <v>357</v>
      </c>
      <c r="D57" s="255"/>
      <c r="E57" s="255">
        <v>1060.0735399999999</v>
      </c>
      <c r="F57" s="255">
        <v>1070.0060824</v>
      </c>
      <c r="G57" s="255">
        <v>892.37255200000004</v>
      </c>
      <c r="H57" s="266">
        <v>726.16816418999997</v>
      </c>
      <c r="I57" s="255">
        <v>242.05605473000003</v>
      </c>
      <c r="J57" s="255">
        <v>968.22421892</v>
      </c>
      <c r="K57" s="255">
        <v>983.71580642271999</v>
      </c>
      <c r="L57" s="255">
        <v>987.65066964841083</v>
      </c>
      <c r="M57" s="255">
        <v>1003.4530803627854</v>
      </c>
      <c r="N57" s="255">
        <v>1022.5186888896782</v>
      </c>
      <c r="O57" s="255">
        <v>1046.0366187341406</v>
      </c>
    </row>
    <row r="58" spans="2:15" s="229" customFormat="1">
      <c r="B58" s="242" t="s">
        <v>358</v>
      </c>
      <c r="C58" s="238" t="s">
        <v>359</v>
      </c>
      <c r="D58" s="258"/>
      <c r="E58" s="262">
        <v>-5.8170584202813957E-2</v>
      </c>
      <c r="F58" s="262">
        <v>9.3696729757071218E-3</v>
      </c>
      <c r="G58" s="262">
        <v>-0.16601170154245459</v>
      </c>
      <c r="H58" s="317"/>
      <c r="I58" s="258"/>
      <c r="J58" s="312">
        <v>8.5000000000000006E-2</v>
      </c>
      <c r="K58" s="312">
        <v>1.6E-2</v>
      </c>
      <c r="L58" s="312">
        <v>4.0000000000000001E-3</v>
      </c>
      <c r="M58" s="312">
        <v>1.6E-2</v>
      </c>
      <c r="N58" s="312">
        <v>1.9E-2</v>
      </c>
      <c r="O58" s="312">
        <v>2.3E-2</v>
      </c>
    </row>
    <row r="59" spans="2:15" s="229" customFormat="1">
      <c r="C59" s="230"/>
      <c r="D59" s="255"/>
      <c r="E59" s="255"/>
      <c r="F59" s="255"/>
      <c r="G59" s="255"/>
      <c r="H59" s="255"/>
      <c r="I59" s="255"/>
      <c r="J59" s="255"/>
      <c r="K59" s="255"/>
      <c r="L59" s="255"/>
      <c r="M59" s="255"/>
      <c r="N59" s="255"/>
      <c r="O59" s="255"/>
    </row>
    <row r="60" spans="2:15" s="229" customFormat="1">
      <c r="B60" s="235" t="s">
        <v>6146</v>
      </c>
      <c r="C60" s="230"/>
      <c r="D60" s="255"/>
      <c r="E60" s="255"/>
      <c r="F60" s="255"/>
      <c r="G60" s="255"/>
      <c r="H60" s="255"/>
      <c r="I60" s="255"/>
      <c r="J60" s="255"/>
      <c r="K60" s="255"/>
      <c r="L60" s="255"/>
      <c r="M60" s="255"/>
      <c r="N60" s="255"/>
      <c r="O60" s="255"/>
    </row>
    <row r="61" spans="2:15" s="229" customFormat="1">
      <c r="B61" s="237"/>
      <c r="C61" s="238"/>
      <c r="D61" s="258"/>
      <c r="E61" s="289"/>
      <c r="F61" s="289"/>
      <c r="G61" s="289"/>
      <c r="H61" s="289"/>
      <c r="I61" s="289"/>
      <c r="J61" s="289"/>
      <c r="K61" s="289"/>
      <c r="L61" s="289"/>
      <c r="M61" s="289"/>
      <c r="N61" s="289"/>
      <c r="O61" s="289"/>
    </row>
    <row r="62" spans="2:15" s="229" customFormat="1">
      <c r="B62" s="229" t="s">
        <v>6286</v>
      </c>
      <c r="C62" s="230"/>
      <c r="D62" s="255"/>
      <c r="E62" s="255">
        <v>78564.932503757591</v>
      </c>
      <c r="F62" s="255">
        <v>91595.182718009804</v>
      </c>
      <c r="G62" s="255">
        <v>116233.43213762679</v>
      </c>
      <c r="H62" s="313">
        <v>90117.846817283324</v>
      </c>
      <c r="I62" s="255">
        <v>30043.502893316323</v>
      </c>
      <c r="J62" s="255">
        <v>120161.34971059966</v>
      </c>
      <c r="K62" s="255">
        <v>141328.12411842786</v>
      </c>
      <c r="L62" s="255">
        <v>160725.93233298333</v>
      </c>
      <c r="M62" s="255">
        <v>182213.00132894056</v>
      </c>
      <c r="N62" s="255">
        <v>207476.52640066916</v>
      </c>
      <c r="O62" s="255">
        <v>234823.1605137804</v>
      </c>
    </row>
    <row r="63" spans="2:15" s="229" customFormat="1">
      <c r="B63" s="229" t="s">
        <v>386</v>
      </c>
      <c r="C63" s="230" t="s">
        <v>357</v>
      </c>
      <c r="D63" s="255"/>
      <c r="E63" s="255">
        <v>69457.887401000015</v>
      </c>
      <c r="F63" s="255">
        <v>81720.108701649588</v>
      </c>
      <c r="G63" s="255">
        <v>103099.53509004629</v>
      </c>
      <c r="H63" s="266">
        <v>80154.344906454397</v>
      </c>
      <c r="I63" s="255">
        <v>26721.991343473735</v>
      </c>
      <c r="J63" s="255">
        <v>106876.33624992814</v>
      </c>
      <c r="K63" s="255">
        <v>126554.09537767178</v>
      </c>
      <c r="L63" s="255">
        <v>144635.1295556917</v>
      </c>
      <c r="M63" s="255">
        <v>165422.40031375538</v>
      </c>
      <c r="N63" s="255">
        <v>189338.14772126652</v>
      </c>
      <c r="O63" s="255">
        <v>216093.04708456519</v>
      </c>
    </row>
    <row r="64" spans="2:15" s="229" customFormat="1">
      <c r="B64" s="233" t="s">
        <v>6287</v>
      </c>
      <c r="C64" s="230" t="s">
        <v>357</v>
      </c>
      <c r="D64" s="255"/>
      <c r="E64" s="255">
        <v>521.80000000000007</v>
      </c>
      <c r="F64" s="255">
        <v>1073.05</v>
      </c>
      <c r="G64" s="255">
        <v>1606.6342104000003</v>
      </c>
      <c r="H64" s="266">
        <v>1222.7332844</v>
      </c>
      <c r="I64" s="255">
        <v>407.57776146666657</v>
      </c>
      <c r="J64" s="255">
        <v>1630.3110458666665</v>
      </c>
      <c r="K64" s="255">
        <v>2247.1392300703196</v>
      </c>
      <c r="L64" s="255">
        <v>2769.2620301771585</v>
      </c>
      <c r="M64" s="255">
        <v>3356.3455805747167</v>
      </c>
      <c r="N64" s="255">
        <v>4012.259415658531</v>
      </c>
      <c r="O64" s="255">
        <v>4741.8219194057738</v>
      </c>
    </row>
    <row r="65" spans="2:18" s="229" customFormat="1">
      <c r="B65" s="234" t="s">
        <v>6288</v>
      </c>
      <c r="C65" s="230" t="s">
        <v>359</v>
      </c>
      <c r="D65" s="255"/>
      <c r="E65" s="277">
        <v>5.000000000000001E-2</v>
      </c>
      <c r="F65" s="277">
        <v>4.9999999999999996E-2</v>
      </c>
      <c r="G65" s="277">
        <v>5.000000000000001E-2</v>
      </c>
      <c r="H65" s="278">
        <v>0.05</v>
      </c>
      <c r="I65" s="277">
        <v>0.05</v>
      </c>
      <c r="J65" s="309">
        <v>0.05</v>
      </c>
      <c r="K65" s="309">
        <v>0.05</v>
      </c>
      <c r="L65" s="309">
        <v>0.05</v>
      </c>
      <c r="M65" s="309">
        <v>0.05</v>
      </c>
      <c r="N65" s="309">
        <v>0.05</v>
      </c>
      <c r="O65" s="309">
        <v>0.05</v>
      </c>
    </row>
    <row r="66" spans="2:18" s="229" customFormat="1">
      <c r="B66" s="233" t="s">
        <v>6289</v>
      </c>
      <c r="C66" s="230" t="s">
        <v>357</v>
      </c>
      <c r="D66" s="255"/>
      <c r="E66" s="255">
        <v>68936.087401000012</v>
      </c>
      <c r="F66" s="255">
        <v>80647.058701649599</v>
      </c>
      <c r="G66" s="255">
        <v>101492.90087964629</v>
      </c>
      <c r="H66" s="266">
        <v>78931.611622054406</v>
      </c>
      <c r="I66" s="255">
        <v>26314.41358200707</v>
      </c>
      <c r="J66" s="255">
        <v>105246.02520406147</v>
      </c>
      <c r="K66" s="255">
        <v>124306.95614760146</v>
      </c>
      <c r="L66" s="255">
        <v>141865.86752551454</v>
      </c>
      <c r="M66" s="255">
        <v>162066.05473318067</v>
      </c>
      <c r="N66" s="255">
        <v>185325.88830560798</v>
      </c>
      <c r="O66" s="255">
        <v>211351.22516515941</v>
      </c>
    </row>
    <row r="67" spans="2:18" s="229" customFormat="1">
      <c r="B67" s="234" t="s">
        <v>6290</v>
      </c>
      <c r="C67" s="230" t="s">
        <v>359</v>
      </c>
      <c r="D67" s="316"/>
      <c r="E67" s="277">
        <v>0.74666579280321388</v>
      </c>
      <c r="F67" s="277">
        <v>0.75471966274759572</v>
      </c>
      <c r="G67" s="277">
        <v>0.75943809175900345</v>
      </c>
      <c r="H67" s="278">
        <v>0.78596668777434497</v>
      </c>
      <c r="I67" s="277">
        <v>0.78596668777434497</v>
      </c>
      <c r="J67" s="309">
        <v>0.78596668777434497</v>
      </c>
      <c r="K67" s="309">
        <v>0.78096668777434497</v>
      </c>
      <c r="L67" s="309">
        <v>0.77596668777434497</v>
      </c>
      <c r="M67" s="309">
        <v>0.77096668777434496</v>
      </c>
      <c r="N67" s="309">
        <v>0.76596668777434496</v>
      </c>
      <c r="O67" s="309">
        <v>0.76096668777434495</v>
      </c>
      <c r="Q67" s="229" t="s">
        <v>6281</v>
      </c>
      <c r="R67" s="229" t="s">
        <v>6282</v>
      </c>
    </row>
    <row r="68" spans="2:18" s="229" customFormat="1">
      <c r="B68" s="229" t="s">
        <v>379</v>
      </c>
      <c r="C68" s="230" t="s">
        <v>357</v>
      </c>
      <c r="D68" s="255"/>
      <c r="E68" s="255">
        <v>2569.7182096969714</v>
      </c>
      <c r="F68" s="255">
        <v>3027.9131521926161</v>
      </c>
      <c r="G68" s="255">
        <v>2879.4606535700004</v>
      </c>
      <c r="H68" s="266">
        <v>2378.5846799999995</v>
      </c>
      <c r="I68" s="255">
        <v>792.86155999999994</v>
      </c>
      <c r="J68" s="255">
        <v>3171.4462399999998</v>
      </c>
      <c r="K68" s="255">
        <v>3680.635417813387</v>
      </c>
      <c r="L68" s="255">
        <v>4375.6620725438142</v>
      </c>
      <c r="M68" s="255">
        <v>4476.3023002123218</v>
      </c>
      <c r="N68" s="255">
        <v>5279.4788272218475</v>
      </c>
      <c r="O68" s="255">
        <v>5458.9811073473902</v>
      </c>
    </row>
    <row r="69" spans="2:18" s="229" customFormat="1">
      <c r="B69" s="233" t="s">
        <v>318</v>
      </c>
      <c r="C69" s="230" t="s">
        <v>355</v>
      </c>
      <c r="D69" s="296"/>
      <c r="E69" s="255"/>
      <c r="F69" s="255">
        <v>6</v>
      </c>
      <c r="G69" s="255">
        <v>6</v>
      </c>
      <c r="H69" s="266">
        <v>5.3560615464466821</v>
      </c>
      <c r="I69" s="255">
        <v>5.3560615464466821</v>
      </c>
      <c r="J69" s="255">
        <v>5.3560615464466821</v>
      </c>
      <c r="K69" s="255">
        <v>6</v>
      </c>
      <c r="L69" s="255">
        <v>7</v>
      </c>
      <c r="M69" s="255">
        <v>7</v>
      </c>
      <c r="N69" s="255">
        <v>8</v>
      </c>
      <c r="O69" s="255">
        <v>8</v>
      </c>
    </row>
    <row r="70" spans="2:18" s="229" customFormat="1">
      <c r="B70" s="234" t="s">
        <v>135</v>
      </c>
      <c r="C70" s="230" t="s">
        <v>355</v>
      </c>
      <c r="D70" s="255"/>
      <c r="E70" s="255"/>
      <c r="F70" s="255"/>
      <c r="G70" s="255">
        <v>0</v>
      </c>
      <c r="H70" s="266">
        <v>-0.64393845355331791</v>
      </c>
      <c r="I70" s="255"/>
      <c r="J70" s="255">
        <v>-0.64393845355331791</v>
      </c>
      <c r="K70" s="255">
        <v>0.64393845355331791</v>
      </c>
      <c r="L70" s="255">
        <v>1</v>
      </c>
      <c r="M70" s="255">
        <v>0</v>
      </c>
      <c r="N70" s="255">
        <v>1</v>
      </c>
      <c r="O70" s="255">
        <v>0</v>
      </c>
    </row>
    <row r="71" spans="2:18" s="229" customFormat="1">
      <c r="B71" s="233" t="s">
        <v>388</v>
      </c>
      <c r="C71" s="230" t="s">
        <v>357</v>
      </c>
      <c r="D71" s="255"/>
      <c r="E71" s="255"/>
      <c r="F71" s="285">
        <v>504.65219203210268</v>
      </c>
      <c r="G71" s="285">
        <v>479.91010892833339</v>
      </c>
      <c r="H71" s="266">
        <v>592.12281496354353</v>
      </c>
      <c r="I71" s="255">
        <v>592.12281496354353</v>
      </c>
      <c r="J71" s="315">
        <v>592.12281496354353</v>
      </c>
      <c r="K71" s="315">
        <v>613.43923630223117</v>
      </c>
      <c r="L71" s="315">
        <v>625.0945817919735</v>
      </c>
      <c r="M71" s="315">
        <v>639.47175717318885</v>
      </c>
      <c r="N71" s="315">
        <v>659.93485340273094</v>
      </c>
      <c r="O71" s="315">
        <v>682.37263841842378</v>
      </c>
    </row>
    <row r="72" spans="2:18" s="229" customFormat="1">
      <c r="B72" s="234" t="s">
        <v>358</v>
      </c>
      <c r="C72" s="230" t="s">
        <v>359</v>
      </c>
      <c r="D72" s="255"/>
      <c r="E72" s="255"/>
      <c r="F72" s="255"/>
      <c r="G72" s="255"/>
      <c r="H72" s="266"/>
      <c r="I72" s="255"/>
      <c r="J72" s="309">
        <v>0.23382025914350391</v>
      </c>
      <c r="K72" s="309">
        <v>3.6000000000000004E-2</v>
      </c>
      <c r="L72" s="309">
        <v>1.9E-2</v>
      </c>
      <c r="M72" s="309">
        <v>2.3E-2</v>
      </c>
      <c r="N72" s="309">
        <v>3.2000000000000001E-2</v>
      </c>
      <c r="O72" s="309">
        <v>3.4000000000000002E-2</v>
      </c>
    </row>
    <row r="73" spans="2:18" s="229" customFormat="1">
      <c r="B73" s="229" t="s">
        <v>389</v>
      </c>
      <c r="C73" s="230" t="s">
        <v>6291</v>
      </c>
      <c r="D73" s="255"/>
      <c r="E73" s="255">
        <v>5272.0158449999999</v>
      </c>
      <c r="F73" s="255">
        <v>5966.0550516607991</v>
      </c>
      <c r="G73" s="255">
        <v>9547.464847818499</v>
      </c>
      <c r="H73" s="266">
        <v>7009.6191351152002</v>
      </c>
      <c r="I73" s="255">
        <v>2336.8839579380069</v>
      </c>
      <c r="J73" s="255">
        <v>9346.5030930532066</v>
      </c>
      <c r="K73" s="255">
        <v>10314.056169282467</v>
      </c>
      <c r="L73" s="255">
        <v>10932.686202472958</v>
      </c>
      <c r="M73" s="255">
        <v>11519.324940661601</v>
      </c>
      <c r="N73" s="255">
        <v>12048.821576157654</v>
      </c>
      <c r="O73" s="255">
        <v>12442.422245496122</v>
      </c>
    </row>
    <row r="74" spans="2:18" s="229" customFormat="1">
      <c r="B74" s="233" t="s">
        <v>387</v>
      </c>
      <c r="C74" s="230" t="s">
        <v>359</v>
      </c>
      <c r="D74" s="316"/>
      <c r="E74" s="277">
        <v>5.7102658984399042E-2</v>
      </c>
      <c r="F74" s="277">
        <v>5.5832154687507872E-2</v>
      </c>
      <c r="G74" s="277">
        <v>7.144054827796853E-2</v>
      </c>
      <c r="H74" s="278">
        <v>6.9798741226345273E-2</v>
      </c>
      <c r="I74" s="277">
        <v>6.9798741226345273E-2</v>
      </c>
      <c r="J74" s="309">
        <v>6.9798741226345273E-2</v>
      </c>
      <c r="K74" s="309">
        <v>6.4798741226345269E-2</v>
      </c>
      <c r="L74" s="309">
        <v>5.9798741226345271E-2</v>
      </c>
      <c r="M74" s="309">
        <v>5.4798741226345274E-2</v>
      </c>
      <c r="N74" s="309">
        <v>4.9798741226345276E-2</v>
      </c>
      <c r="O74" s="309">
        <v>4.4798741226345279E-2</v>
      </c>
    </row>
    <row r="75" spans="2:18" s="229" customFormat="1">
      <c r="B75" s="229" t="s">
        <v>384</v>
      </c>
      <c r="C75" s="230" t="s">
        <v>6291</v>
      </c>
      <c r="D75" s="255"/>
      <c r="E75" s="255">
        <v>1265.3110480606031</v>
      </c>
      <c r="F75" s="255">
        <v>881.10581250680013</v>
      </c>
      <c r="G75" s="255">
        <v>706.97154619200012</v>
      </c>
      <c r="H75" s="266">
        <v>575.29809571374005</v>
      </c>
      <c r="I75" s="255">
        <v>191.76603190458002</v>
      </c>
      <c r="J75" s="255">
        <v>767.06412761832007</v>
      </c>
      <c r="K75" s="255">
        <v>779.33715366021318</v>
      </c>
      <c r="L75" s="255">
        <v>782.45450227485401</v>
      </c>
      <c r="M75" s="255">
        <v>794.97377431125165</v>
      </c>
      <c r="N75" s="255">
        <v>810.07827602316536</v>
      </c>
      <c r="O75" s="255">
        <v>828.71007637169805</v>
      </c>
    </row>
    <row r="76" spans="2:18" s="229" customFormat="1">
      <c r="B76" s="242" t="s">
        <v>358</v>
      </c>
      <c r="C76" s="238" t="s">
        <v>359</v>
      </c>
      <c r="D76" s="258"/>
      <c r="E76" s="262">
        <v>0.48777432979029967</v>
      </c>
      <c r="F76" s="262">
        <v>-0.30364489122472371</v>
      </c>
      <c r="G76" s="262"/>
      <c r="H76" s="268"/>
      <c r="I76" s="258"/>
      <c r="J76" s="312">
        <v>8.5000000000000006E-2</v>
      </c>
      <c r="K76" s="312">
        <v>1.6E-2</v>
      </c>
      <c r="L76" s="312">
        <v>4.0000000000000001E-3</v>
      </c>
      <c r="M76" s="312">
        <v>1.6E-2</v>
      </c>
      <c r="N76" s="312">
        <v>1.9E-2</v>
      </c>
      <c r="O76" s="312">
        <v>2.3E-2</v>
      </c>
    </row>
    <row r="77" spans="2:18" s="229" customFormat="1">
      <c r="C77" s="230"/>
      <c r="D77" s="255"/>
      <c r="E77" s="255"/>
      <c r="F77" s="255"/>
      <c r="G77" s="255"/>
      <c r="H77" s="255"/>
      <c r="I77" s="255"/>
      <c r="J77" s="255"/>
      <c r="K77" s="255"/>
      <c r="L77" s="255"/>
      <c r="M77" s="255"/>
      <c r="N77" s="255"/>
      <c r="O77" s="255"/>
    </row>
    <row r="78" spans="2:18" s="229" customFormat="1">
      <c r="B78" s="235" t="s">
        <v>6292</v>
      </c>
      <c r="C78" s="230"/>
      <c r="D78" s="255"/>
      <c r="E78" s="255"/>
      <c r="F78" s="255"/>
      <c r="G78" s="255"/>
      <c r="H78" s="255"/>
      <c r="I78" s="255"/>
      <c r="J78" s="255"/>
      <c r="K78" s="255"/>
      <c r="L78" s="255"/>
      <c r="M78" s="255"/>
      <c r="N78" s="255"/>
      <c r="O78" s="255"/>
    </row>
    <row r="79" spans="2:18" s="229" customFormat="1">
      <c r="B79" s="237"/>
      <c r="C79" s="238"/>
      <c r="D79" s="258"/>
      <c r="E79" s="289"/>
      <c r="F79" s="289"/>
      <c r="G79" s="289"/>
      <c r="H79" s="289"/>
      <c r="I79" s="289"/>
      <c r="J79" s="289"/>
      <c r="K79" s="289"/>
      <c r="L79" s="289"/>
      <c r="M79" s="289"/>
      <c r="N79" s="289"/>
      <c r="O79" s="289"/>
    </row>
    <row r="80" spans="2:18" s="229" customFormat="1">
      <c r="B80" s="229" t="s">
        <v>6293</v>
      </c>
      <c r="C80" s="230"/>
      <c r="D80" s="255"/>
      <c r="E80" s="255">
        <v>4169.5660838188132</v>
      </c>
      <c r="F80" s="255">
        <v>5069.2694305943623</v>
      </c>
      <c r="G80" s="255">
        <v>8114.1928657198878</v>
      </c>
      <c r="H80" s="313">
        <v>7314.9519914212087</v>
      </c>
      <c r="I80" s="255">
        <v>3426.1694164737369</v>
      </c>
      <c r="J80" s="255">
        <v>10741.121407894945</v>
      </c>
      <c r="K80" s="255">
        <v>19207.577802746142</v>
      </c>
      <c r="L80" s="255">
        <v>29929.032357174216</v>
      </c>
      <c r="M80" s="255">
        <v>44658.208515612932</v>
      </c>
      <c r="N80" s="255">
        <v>64987.545947218816</v>
      </c>
      <c r="O80" s="255">
        <v>93306.631895912753</v>
      </c>
    </row>
    <row r="81" spans="2:18" s="229" customFormat="1">
      <c r="B81" s="229" t="s">
        <v>386</v>
      </c>
      <c r="C81" s="230" t="s">
        <v>357</v>
      </c>
      <c r="D81" s="255"/>
      <c r="E81" s="255">
        <v>2545.1908890000004</v>
      </c>
      <c r="F81" s="255">
        <v>3786.341985</v>
      </c>
      <c r="G81" s="255">
        <v>5672.9703229999996</v>
      </c>
      <c r="H81" s="266">
        <v>5535.5437889999994</v>
      </c>
      <c r="I81" s="255">
        <v>1845.1812630000002</v>
      </c>
      <c r="J81" s="255">
        <v>7380.7250519999998</v>
      </c>
      <c r="K81" s="255">
        <v>14511.896089702312</v>
      </c>
      <c r="L81" s="255">
        <v>22618.990997528552</v>
      </c>
      <c r="M81" s="255">
        <v>33795.58113156895</v>
      </c>
      <c r="N81" s="255">
        <v>49228.023495845475</v>
      </c>
      <c r="O81" s="255">
        <v>70801.412672550752</v>
      </c>
    </row>
    <row r="82" spans="2:18" s="229" customFormat="1">
      <c r="B82" s="233" t="s">
        <v>387</v>
      </c>
      <c r="C82" s="230" t="s">
        <v>359</v>
      </c>
      <c r="D82" s="316"/>
      <c r="E82" s="277">
        <v>0.39332623953558743</v>
      </c>
      <c r="F82" s="277">
        <v>0.48546833193860056</v>
      </c>
      <c r="G82" s="277">
        <v>0.47971691623922513</v>
      </c>
      <c r="H82" s="278">
        <v>0.51324867179616951</v>
      </c>
      <c r="I82" s="277">
        <v>0.51324867179616951</v>
      </c>
      <c r="J82" s="309">
        <v>0.51324867179616951</v>
      </c>
      <c r="K82" s="309">
        <v>0.5082486717961695</v>
      </c>
      <c r="L82" s="309">
        <v>0.5032486717961695</v>
      </c>
      <c r="M82" s="309">
        <v>0.4982486717961695</v>
      </c>
      <c r="N82" s="309">
        <v>0.49324867179616949</v>
      </c>
      <c r="O82" s="309">
        <v>0.48824867179616949</v>
      </c>
      <c r="Q82" s="229" t="s">
        <v>6281</v>
      </c>
      <c r="R82" s="229" t="s">
        <v>6282</v>
      </c>
    </row>
    <row r="83" spans="2:18" s="229" customFormat="1">
      <c r="B83" s="229" t="s">
        <v>379</v>
      </c>
      <c r="C83" s="230" t="s">
        <v>357</v>
      </c>
      <c r="D83" s="255"/>
      <c r="E83" s="255">
        <v>959.14423535426431</v>
      </c>
      <c r="F83" s="255">
        <v>922.49985503874075</v>
      </c>
      <c r="G83" s="255">
        <v>1537.1499569104135</v>
      </c>
      <c r="H83" s="266">
        <v>987.85208600000021</v>
      </c>
      <c r="I83" s="255">
        <v>1317.136114666667</v>
      </c>
      <c r="J83" s="255">
        <v>2304.9882006666671</v>
      </c>
      <c r="K83" s="255">
        <v>2861.848862258777</v>
      </c>
      <c r="L83" s="255">
        <v>4719.1337996502298</v>
      </c>
      <c r="M83" s="255">
        <v>7353.4992456708706</v>
      </c>
      <c r="N83" s="255">
        <v>11152.710496489577</v>
      </c>
      <c r="O83" s="255">
        <v>16592.458512407993</v>
      </c>
    </row>
    <row r="84" spans="2:18" s="229" customFormat="1">
      <c r="B84" s="233" t="s">
        <v>318</v>
      </c>
      <c r="C84" s="230" t="s">
        <v>355</v>
      </c>
      <c r="D84" s="296"/>
      <c r="E84" s="255">
        <v>0</v>
      </c>
      <c r="F84" s="255">
        <v>20</v>
      </c>
      <c r="G84" s="255">
        <v>20</v>
      </c>
      <c r="H84" s="266">
        <v>18.335019569299998</v>
      </c>
      <c r="I84" s="255">
        <v>18.335019569299998</v>
      </c>
      <c r="J84" s="255">
        <v>18.335019569299998</v>
      </c>
      <c r="K84" s="255">
        <v>38.453657956110568</v>
      </c>
      <c r="L84" s="255">
        <v>62.22702973544213</v>
      </c>
      <c r="M84" s="255">
        <v>94.784036344283095</v>
      </c>
      <c r="N84" s="255">
        <v>139.2970369373723</v>
      </c>
      <c r="O84" s="255">
        <v>200.42488874194902</v>
      </c>
    </row>
    <row r="85" spans="2:18" s="229" customFormat="1">
      <c r="B85" s="234" t="s">
        <v>135</v>
      </c>
      <c r="C85" s="230" t="s">
        <v>355</v>
      </c>
      <c r="D85" s="255"/>
      <c r="E85" s="255"/>
      <c r="F85" s="255"/>
      <c r="G85" s="255">
        <v>0</v>
      </c>
      <c r="H85" s="266">
        <v>-1.6649804307000018</v>
      </c>
      <c r="I85" s="255"/>
      <c r="J85" s="255">
        <v>-1.6649804307000018</v>
      </c>
      <c r="K85" s="255">
        <v>20.11863838681057</v>
      </c>
      <c r="L85" s="255">
        <v>23.773371779331562</v>
      </c>
      <c r="M85" s="255">
        <v>32.557006608840965</v>
      </c>
      <c r="N85" s="255">
        <v>44.513000593089203</v>
      </c>
      <c r="O85" s="255">
        <v>61.127851804576721</v>
      </c>
    </row>
    <row r="86" spans="2:18" s="229" customFormat="1">
      <c r="B86" s="234" t="s">
        <v>6294</v>
      </c>
      <c r="C86" s="230" t="s">
        <v>355</v>
      </c>
      <c r="D86" s="255"/>
      <c r="E86" s="255"/>
      <c r="F86" s="255">
        <v>206</v>
      </c>
      <c r="G86" s="255">
        <v>252</v>
      </c>
      <c r="H86" s="266">
        <v>217</v>
      </c>
      <c r="I86" s="255">
        <v>217</v>
      </c>
      <c r="J86" s="255">
        <v>217</v>
      </c>
      <c r="K86" s="255">
        <v>461.93626361351573</v>
      </c>
      <c r="L86" s="255">
        <v>765.46163082937721</v>
      </c>
      <c r="M86" s="255">
        <v>1198.5955710695337</v>
      </c>
      <c r="N86" s="255">
        <v>1810.8082423903938</v>
      </c>
      <c r="O86" s="255">
        <v>2681.0049151075118</v>
      </c>
    </row>
    <row r="87" spans="2:18" s="229" customFormat="1">
      <c r="B87" s="245" t="s">
        <v>6295</v>
      </c>
      <c r="C87" s="230" t="s">
        <v>355</v>
      </c>
      <c r="D87" s="255"/>
      <c r="E87" s="255"/>
      <c r="F87" s="285">
        <v>10.3</v>
      </c>
      <c r="G87" s="285">
        <v>12.6</v>
      </c>
      <c r="H87" s="286">
        <v>11.83527506910017</v>
      </c>
      <c r="I87" s="285">
        <v>11.83527506910017</v>
      </c>
      <c r="J87" s="285">
        <v>11.83527506910017</v>
      </c>
      <c r="K87" s="285">
        <v>12.012804195136672</v>
      </c>
      <c r="L87" s="285">
        <v>12.301111495819953</v>
      </c>
      <c r="M87" s="285">
        <v>12.645542617702912</v>
      </c>
      <c r="N87" s="285">
        <v>12.999617810998593</v>
      </c>
      <c r="O87" s="285">
        <v>13.376606727517551</v>
      </c>
      <c r="Q87" s="229" t="s">
        <v>6296</v>
      </c>
    </row>
    <row r="88" spans="2:18" s="229" customFormat="1">
      <c r="B88" s="246" t="s">
        <v>358</v>
      </c>
      <c r="C88" s="230" t="s">
        <v>359</v>
      </c>
      <c r="D88" s="255"/>
      <c r="E88" s="255"/>
      <c r="F88" s="255"/>
      <c r="G88" s="255"/>
      <c r="H88" s="266"/>
      <c r="I88" s="255"/>
      <c r="J88" s="309">
        <v>-6.0692454833319753E-2</v>
      </c>
      <c r="K88" s="309">
        <v>1.4999999999999999E-2</v>
      </c>
      <c r="L88" s="309">
        <v>2.4E-2</v>
      </c>
      <c r="M88" s="309">
        <v>2.7999999999999997E-2</v>
      </c>
      <c r="N88" s="309">
        <v>2.7999999999999997E-2</v>
      </c>
      <c r="O88" s="309">
        <v>2.8999999999999998E-2</v>
      </c>
    </row>
    <row r="89" spans="2:18" s="229" customFormat="1">
      <c r="B89" s="233" t="s">
        <v>388</v>
      </c>
      <c r="C89" s="230" t="s">
        <v>357</v>
      </c>
      <c r="D89" s="255"/>
      <c r="E89" s="255"/>
      <c r="F89" s="285">
        <v>46.124992751937036</v>
      </c>
      <c r="G89" s="285">
        <v>76.857497845520669</v>
      </c>
      <c r="H89" s="266">
        <v>71.837180739750536</v>
      </c>
      <c r="I89" s="255">
        <v>71.837180739750536</v>
      </c>
      <c r="J89" s="315">
        <v>71.837180739750536</v>
      </c>
      <c r="K89" s="315">
        <v>74.423319246381553</v>
      </c>
      <c r="L89" s="315">
        <v>75.837362312062794</v>
      </c>
      <c r="M89" s="315">
        <v>77.581621645240233</v>
      </c>
      <c r="N89" s="315">
        <v>80.06423353788793</v>
      </c>
      <c r="O89" s="315">
        <v>82.786417478176119</v>
      </c>
    </row>
    <row r="90" spans="2:18" s="229" customFormat="1">
      <c r="B90" s="234" t="s">
        <v>358</v>
      </c>
      <c r="C90" s="230" t="s">
        <v>359</v>
      </c>
      <c r="D90" s="255"/>
      <c r="E90" s="255"/>
      <c r="F90" s="255"/>
      <c r="G90" s="255"/>
      <c r="H90" s="266"/>
      <c r="I90" s="255"/>
      <c r="J90" s="309">
        <v>-6.5319809341968127E-2</v>
      </c>
      <c r="K90" s="309">
        <v>3.6000000000000004E-2</v>
      </c>
      <c r="L90" s="309">
        <v>1.9E-2</v>
      </c>
      <c r="M90" s="309">
        <v>2.3E-2</v>
      </c>
      <c r="N90" s="309">
        <v>3.2000000000000001E-2</v>
      </c>
      <c r="O90" s="309">
        <v>3.4000000000000002E-2</v>
      </c>
    </row>
    <row r="91" spans="2:18" s="229" customFormat="1">
      <c r="B91" s="229" t="s">
        <v>389</v>
      </c>
      <c r="C91" s="230" t="s">
        <v>357</v>
      </c>
      <c r="D91" s="255"/>
      <c r="E91" s="255">
        <v>393.62856499999998</v>
      </c>
      <c r="F91" s="255">
        <v>280.99869900000004</v>
      </c>
      <c r="G91" s="255">
        <v>790.99667499999998</v>
      </c>
      <c r="H91" s="266">
        <v>699.54059400000006</v>
      </c>
      <c r="I91" s="255">
        <v>233.18019800000005</v>
      </c>
      <c r="J91" s="255">
        <v>932.72079200000007</v>
      </c>
      <c r="K91" s="255">
        <v>1709.1824897451224</v>
      </c>
      <c r="L91" s="255">
        <v>2465.7585975113443</v>
      </c>
      <c r="M91" s="255">
        <v>3381.9767924892699</v>
      </c>
      <c r="N91" s="255">
        <v>4477.2447334281287</v>
      </c>
      <c r="O91" s="255">
        <v>5780.2134434049131</v>
      </c>
    </row>
    <row r="92" spans="2:18" s="229" customFormat="1">
      <c r="B92" s="233" t="s">
        <v>387</v>
      </c>
      <c r="C92" s="230" t="s">
        <v>359</v>
      </c>
      <c r="D92" s="316"/>
      <c r="E92" s="277">
        <v>6.0830189167489002E-2</v>
      </c>
      <c r="F92" s="277">
        <v>3.6028433306044043E-2</v>
      </c>
      <c r="G92" s="277">
        <v>6.6888149255435583E-2</v>
      </c>
      <c r="H92" s="278">
        <v>6.486052579901351E-2</v>
      </c>
      <c r="I92" s="277">
        <v>6.486052579901351E-2</v>
      </c>
      <c r="J92" s="309">
        <v>6.486052579901351E-2</v>
      </c>
      <c r="K92" s="309">
        <v>5.9860525799013513E-2</v>
      </c>
      <c r="L92" s="309">
        <v>5.4860525799013515E-2</v>
      </c>
      <c r="M92" s="309">
        <v>4.9860525799013518E-2</v>
      </c>
      <c r="N92" s="309">
        <v>4.486052579901352E-2</v>
      </c>
      <c r="O92" s="309">
        <v>3.9860525799013523E-2</v>
      </c>
    </row>
    <row r="93" spans="2:18" s="229" customFormat="1">
      <c r="B93" s="229" t="s">
        <v>384</v>
      </c>
      <c r="C93" s="230" t="s">
        <v>357</v>
      </c>
      <c r="D93" s="255"/>
      <c r="E93" s="255">
        <v>271.60239446454835</v>
      </c>
      <c r="F93" s="255">
        <v>79.428891555621703</v>
      </c>
      <c r="G93" s="255">
        <v>113.075910809474</v>
      </c>
      <c r="H93" s="266">
        <v>92.015522421209454</v>
      </c>
      <c r="I93" s="255">
        <v>30.671840807069827</v>
      </c>
      <c r="J93" s="255">
        <v>122.68736322827928</v>
      </c>
      <c r="K93" s="255">
        <v>124.65036103993175</v>
      </c>
      <c r="L93" s="255">
        <v>125.14896248409148</v>
      </c>
      <c r="M93" s="255">
        <v>127.15134588383695</v>
      </c>
      <c r="N93" s="255">
        <v>129.56722145562983</v>
      </c>
      <c r="O93" s="255">
        <v>132.54726754910931</v>
      </c>
    </row>
    <row r="94" spans="2:18" s="229" customFormat="1">
      <c r="B94" s="242" t="s">
        <v>358</v>
      </c>
      <c r="C94" s="238" t="s">
        <v>359</v>
      </c>
      <c r="D94" s="258"/>
      <c r="E94" s="262">
        <v>-5.7754148366483404E-3</v>
      </c>
      <c r="F94" s="262">
        <v>-0.70755452391275075</v>
      </c>
      <c r="G94" s="262">
        <v>0.42361184444189659</v>
      </c>
      <c r="H94" s="268"/>
      <c r="I94" s="258"/>
      <c r="J94" s="312">
        <v>8.5000000000000006E-2</v>
      </c>
      <c r="K94" s="312">
        <v>1.6E-2</v>
      </c>
      <c r="L94" s="312">
        <v>4.0000000000000001E-3</v>
      </c>
      <c r="M94" s="312">
        <v>1.6E-2</v>
      </c>
      <c r="N94" s="312">
        <v>1.9E-2</v>
      </c>
      <c r="O94" s="312">
        <v>2.3E-2</v>
      </c>
    </row>
    <row r="95" spans="2:18" s="229" customFormat="1">
      <c r="C95" s="230"/>
      <c r="D95" s="255"/>
      <c r="E95" s="255"/>
      <c r="F95" s="255"/>
      <c r="G95" s="255"/>
      <c r="H95" s="255"/>
      <c r="I95" s="255"/>
      <c r="J95" s="255"/>
      <c r="K95" s="255"/>
      <c r="L95" s="255"/>
      <c r="M95" s="255"/>
      <c r="N95" s="255"/>
      <c r="O95" s="255"/>
    </row>
    <row r="96" spans="2:18" s="229" customFormat="1">
      <c r="B96" s="235" t="s">
        <v>6297</v>
      </c>
      <c r="C96" s="230"/>
      <c r="D96" s="255"/>
      <c r="E96" s="255"/>
      <c r="F96" s="255"/>
      <c r="G96" s="255"/>
      <c r="H96" s="255"/>
      <c r="I96" s="255"/>
      <c r="J96" s="255"/>
      <c r="K96" s="255"/>
      <c r="L96" s="255"/>
      <c r="M96" s="255"/>
      <c r="N96" s="255"/>
      <c r="O96" s="255"/>
    </row>
    <row r="97" spans="2:24" s="229" customFormat="1">
      <c r="B97" s="237"/>
      <c r="C97" s="238"/>
      <c r="D97" s="258"/>
      <c r="E97" s="289"/>
      <c r="F97" s="289"/>
      <c r="G97" s="289"/>
      <c r="H97" s="289"/>
      <c r="I97" s="289"/>
      <c r="J97" s="289"/>
      <c r="K97" s="289"/>
      <c r="L97" s="289"/>
      <c r="M97" s="289"/>
      <c r="N97" s="289"/>
      <c r="O97" s="289"/>
    </row>
    <row r="98" spans="2:24" s="229" customFormat="1">
      <c r="B98" s="229" t="s">
        <v>6298</v>
      </c>
      <c r="C98" s="230"/>
      <c r="D98" s="255"/>
      <c r="E98" s="255">
        <v>14117.811208223367</v>
      </c>
      <c r="F98" s="255">
        <v>13828.581972485305</v>
      </c>
      <c r="G98" s="255">
        <v>13805.493753285422</v>
      </c>
      <c r="H98" s="313">
        <v>10036.268307197846</v>
      </c>
      <c r="I98" s="255">
        <v>3345.4227690659491</v>
      </c>
      <c r="J98" s="255">
        <v>13381.691076263798</v>
      </c>
      <c r="K98" s="255">
        <v>13955.782091226751</v>
      </c>
      <c r="L98" s="255">
        <v>14353.965953098588</v>
      </c>
      <c r="M98" s="255">
        <v>14776.525154265335</v>
      </c>
      <c r="N98" s="255">
        <v>15281.721393796941</v>
      </c>
      <c r="O98" s="255">
        <v>15815.760850865458</v>
      </c>
    </row>
    <row r="99" spans="2:24" s="229" customFormat="1">
      <c r="B99" s="229" t="s">
        <v>386</v>
      </c>
      <c r="C99" s="230" t="s">
        <v>357</v>
      </c>
      <c r="D99" s="255"/>
      <c r="E99" s="255">
        <v>4526.7417080000005</v>
      </c>
      <c r="F99" s="255">
        <v>4748.6390149999997</v>
      </c>
      <c r="G99" s="255">
        <v>5334.0111509999997</v>
      </c>
      <c r="H99" s="266">
        <v>3732.037859</v>
      </c>
      <c r="I99" s="255">
        <v>1244.0126196666668</v>
      </c>
      <c r="J99" s="255">
        <v>4976.050478666667</v>
      </c>
      <c r="K99" s="255">
        <v>5128.8668648662824</v>
      </c>
      <c r="L99" s="255">
        <v>5284.5247634891921</v>
      </c>
      <c r="M99" s="255">
        <v>5442.9262848122271</v>
      </c>
      <c r="N99" s="255">
        <v>5603.9566463588435</v>
      </c>
      <c r="O99" s="255">
        <v>5767.4827283480899</v>
      </c>
    </row>
    <row r="100" spans="2:24" s="229" customFormat="1">
      <c r="B100" s="233" t="s">
        <v>387</v>
      </c>
      <c r="C100" s="230" t="s">
        <v>359</v>
      </c>
      <c r="D100" s="316"/>
      <c r="E100" s="277">
        <v>0.26501308061795481</v>
      </c>
      <c r="F100" s="277">
        <v>0.25860476098465962</v>
      </c>
      <c r="G100" s="277">
        <v>0.29199927755114091</v>
      </c>
      <c r="H100" s="278">
        <v>0.27216706109660416</v>
      </c>
      <c r="I100" s="277">
        <v>0.27216706109660416</v>
      </c>
      <c r="J100" s="309">
        <v>0.27216706109660416</v>
      </c>
      <c r="K100" s="309">
        <v>0.26716706109660415</v>
      </c>
      <c r="L100" s="309">
        <v>0.26216706109660415</v>
      </c>
      <c r="M100" s="309">
        <v>0.25716706109660414</v>
      </c>
      <c r="N100" s="309">
        <v>0.25216706109660414</v>
      </c>
      <c r="O100" s="309">
        <v>0.24716706109660413</v>
      </c>
      <c r="P100" s="229" t="s">
        <v>6281</v>
      </c>
      <c r="Q100" s="226">
        <v>2022</v>
      </c>
      <c r="R100" s="226">
        <v>2023</v>
      </c>
      <c r="S100" s="226">
        <v>2024</v>
      </c>
      <c r="T100" s="226">
        <v>2025</v>
      </c>
      <c r="U100" s="226">
        <v>2026</v>
      </c>
      <c r="V100" s="226">
        <v>2027</v>
      </c>
    </row>
    <row r="101" spans="2:24" s="229" customFormat="1">
      <c r="B101" s="229" t="s">
        <v>379</v>
      </c>
      <c r="C101" s="230" t="s">
        <v>357</v>
      </c>
      <c r="D101" s="255"/>
      <c r="E101" s="255">
        <v>6409.422789524795</v>
      </c>
      <c r="F101" s="255">
        <v>6444.3853154908047</v>
      </c>
      <c r="G101" s="255">
        <v>6478.4570242348573</v>
      </c>
      <c r="H101" s="266">
        <v>4907.3158159999994</v>
      </c>
      <c r="I101" s="255">
        <v>1635.7719386666665</v>
      </c>
      <c r="J101" s="255">
        <v>6543.0877546666661</v>
      </c>
      <c r="K101" s="255">
        <v>7012.3850832772441</v>
      </c>
      <c r="L101" s="255">
        <v>7327.0521678246942</v>
      </c>
      <c r="M101" s="255">
        <v>7655.9854922849163</v>
      </c>
      <c r="N101" s="255">
        <v>8070.0640850583022</v>
      </c>
      <c r="O101" s="255">
        <v>8514.7410856635597</v>
      </c>
      <c r="Q101" s="228" t="s">
        <v>346</v>
      </c>
      <c r="R101" s="228" t="s">
        <v>346</v>
      </c>
      <c r="S101" s="228" t="s">
        <v>346</v>
      </c>
      <c r="T101" s="228" t="s">
        <v>346</v>
      </c>
      <c r="U101" s="228" t="s">
        <v>346</v>
      </c>
      <c r="V101" s="228" t="s">
        <v>346</v>
      </c>
    </row>
    <row r="102" spans="2:24" s="229" customFormat="1">
      <c r="B102" s="233" t="s">
        <v>318</v>
      </c>
      <c r="C102" s="230" t="s">
        <v>355</v>
      </c>
      <c r="D102" s="318"/>
      <c r="E102" s="255">
        <v>0</v>
      </c>
      <c r="F102" s="255">
        <v>12</v>
      </c>
      <c r="G102" s="255">
        <v>11.412307802842095</v>
      </c>
      <c r="H102" s="266">
        <v>10.421352096803712</v>
      </c>
      <c r="I102" s="255">
        <v>10.421352096803712</v>
      </c>
      <c r="J102" s="255">
        <v>10.421352096803712</v>
      </c>
      <c r="K102" s="255">
        <v>10.780709065659016</v>
      </c>
      <c r="L102" s="255">
        <v>11.054438006779264</v>
      </c>
      <c r="M102" s="255">
        <v>11.291011582799833</v>
      </c>
      <c r="N102" s="255">
        <v>11.532648017451191</v>
      </c>
      <c r="O102" s="255">
        <v>11.768008181072647</v>
      </c>
      <c r="Q102" s="309">
        <f>J102/I102-1</f>
        <v>0</v>
      </c>
      <c r="R102" s="309">
        <f t="shared" ref="R102:V102" si="0">K102/J102-1</f>
        <v>3.4482758620689946E-2</v>
      </c>
      <c r="S102" s="309">
        <f t="shared" si="0"/>
        <v>2.5390625E-2</v>
      </c>
      <c r="T102" s="309">
        <f t="shared" si="0"/>
        <v>2.1400778210116655E-2</v>
      </c>
      <c r="U102" s="309">
        <f t="shared" si="0"/>
        <v>2.1400778210116655E-2</v>
      </c>
      <c r="V102" s="309">
        <f t="shared" si="0"/>
        <v>2.0408163265306367E-2</v>
      </c>
      <c r="X102" s="229" t="s">
        <v>6299</v>
      </c>
    </row>
    <row r="103" spans="2:24" s="229" customFormat="1">
      <c r="B103" s="234" t="s">
        <v>6300</v>
      </c>
      <c r="C103" s="230" t="s">
        <v>357</v>
      </c>
      <c r="D103" s="255"/>
      <c r="E103" s="255"/>
      <c r="F103" s="255">
        <v>1530.2112629710662</v>
      </c>
      <c r="G103" s="255">
        <v>1600.6584283595628</v>
      </c>
      <c r="H103" s="266">
        <v>1754.3859649122808</v>
      </c>
      <c r="I103" s="255">
        <v>1754.3859649122808</v>
      </c>
      <c r="J103" s="255">
        <v>1754.3859649122808</v>
      </c>
      <c r="K103" s="255">
        <v>1780.7017543859647</v>
      </c>
      <c r="L103" s="255">
        <v>1823.4385964912278</v>
      </c>
      <c r="M103" s="255">
        <v>1874.4948771929824</v>
      </c>
      <c r="N103" s="255">
        <v>1926.9807337543859</v>
      </c>
      <c r="O103" s="255">
        <v>1982.8631750332629</v>
      </c>
      <c r="P103" s="229" t="s">
        <v>247</v>
      </c>
      <c r="Q103" s="309">
        <f>J103/I103-1</f>
        <v>0</v>
      </c>
      <c r="R103" s="309">
        <f t="shared" ref="R103" si="1">K103/J103-1</f>
        <v>1.4999999999999902E-2</v>
      </c>
      <c r="S103" s="309">
        <f t="shared" ref="S103" si="2">L103/K103-1</f>
        <v>2.4000000000000021E-2</v>
      </c>
      <c r="T103" s="309">
        <f t="shared" ref="T103" si="3">M103/L103-1</f>
        <v>2.8000000000000025E-2</v>
      </c>
      <c r="U103" s="309">
        <f t="shared" ref="U103" si="4">N103/M103-1</f>
        <v>2.8000000000000025E-2</v>
      </c>
      <c r="V103" s="309">
        <f t="shared" ref="V103" si="5">O103/N103-1</f>
        <v>2.8999999999999915E-2</v>
      </c>
    </row>
    <row r="104" spans="2:24" s="229" customFormat="1">
      <c r="B104" s="245" t="s">
        <v>358</v>
      </c>
      <c r="C104" s="230" t="s">
        <v>359</v>
      </c>
      <c r="D104" s="255"/>
      <c r="E104" s="255"/>
      <c r="F104" s="255"/>
      <c r="G104" s="316">
        <v>4.6037542065737957E-2</v>
      </c>
      <c r="H104" s="314">
        <v>9.6040188105757096E-2</v>
      </c>
      <c r="I104" s="255"/>
      <c r="J104" s="309">
        <v>9.6040188105757096E-2</v>
      </c>
      <c r="K104" s="309">
        <v>1.4999999999999999E-2</v>
      </c>
      <c r="L104" s="309">
        <v>2.4E-2</v>
      </c>
      <c r="M104" s="309">
        <v>2.7999999999999997E-2</v>
      </c>
      <c r="N104" s="309">
        <v>2.7999999999999997E-2</v>
      </c>
      <c r="O104" s="309">
        <v>2.8999999999999998E-2</v>
      </c>
    </row>
    <row r="105" spans="2:24" s="229" customFormat="1">
      <c r="B105" s="233" t="s">
        <v>388</v>
      </c>
      <c r="C105" s="230" t="s">
        <v>357</v>
      </c>
      <c r="D105" s="255"/>
      <c r="E105" s="255"/>
      <c r="F105" s="255">
        <v>537.03210962423373</v>
      </c>
      <c r="G105" s="255">
        <v>567.67282622901894</v>
      </c>
      <c r="H105" s="266">
        <v>627.85401490018444</v>
      </c>
      <c r="I105" s="255">
        <v>627.85401490018444</v>
      </c>
      <c r="J105" s="315">
        <v>627.85401490018444</v>
      </c>
      <c r="K105" s="315">
        <v>650.45675943659114</v>
      </c>
      <c r="L105" s="315">
        <v>662.81543786588634</v>
      </c>
      <c r="M105" s="315">
        <v>678.06019293680163</v>
      </c>
      <c r="N105" s="315">
        <v>699.75811911077926</v>
      </c>
      <c r="O105" s="315">
        <v>723.54989516054582</v>
      </c>
      <c r="P105" s="229" t="s">
        <v>6301</v>
      </c>
      <c r="Q105" s="309">
        <f>J105/I105-1</f>
        <v>0</v>
      </c>
      <c r="R105" s="309">
        <f t="shared" ref="R105" si="6">K105/J105-1</f>
        <v>3.6000000000000032E-2</v>
      </c>
      <c r="S105" s="309">
        <f t="shared" ref="S105" si="7">L105/K105-1</f>
        <v>1.8999999999999906E-2</v>
      </c>
      <c r="T105" s="309">
        <f t="shared" ref="T105" si="8">M105/L105-1</f>
        <v>2.2999999999999909E-2</v>
      </c>
      <c r="U105" s="309">
        <f t="shared" ref="U105" si="9">N105/M105-1</f>
        <v>3.2000000000000028E-2</v>
      </c>
      <c r="V105" s="309">
        <f t="shared" ref="V105" si="10">O105/N105-1</f>
        <v>3.400000000000003E-2</v>
      </c>
    </row>
    <row r="106" spans="2:24" s="229" customFormat="1">
      <c r="B106" s="234" t="s">
        <v>358</v>
      </c>
      <c r="C106" s="230" t="s">
        <v>359</v>
      </c>
      <c r="D106" s="255"/>
      <c r="E106" s="255"/>
      <c r="F106" s="255"/>
      <c r="G106" s="255"/>
      <c r="H106" s="266"/>
      <c r="I106" s="255"/>
      <c r="J106" s="309">
        <v>0.1060138620179194</v>
      </c>
      <c r="K106" s="309">
        <v>3.6000000000000004E-2</v>
      </c>
      <c r="L106" s="309">
        <v>1.9E-2</v>
      </c>
      <c r="M106" s="309">
        <v>2.3E-2</v>
      </c>
      <c r="N106" s="309">
        <v>3.2000000000000001E-2</v>
      </c>
      <c r="O106" s="309">
        <v>3.4000000000000002E-2</v>
      </c>
    </row>
    <row r="107" spans="2:24" s="229" customFormat="1">
      <c r="B107" s="229" t="s">
        <v>389</v>
      </c>
      <c r="C107" s="230" t="s">
        <v>357</v>
      </c>
      <c r="D107" s="255"/>
      <c r="E107" s="255">
        <v>436.77159499999993</v>
      </c>
      <c r="F107" s="255">
        <v>736.78605399999992</v>
      </c>
      <c r="G107" s="255">
        <v>768.73161599999992</v>
      </c>
      <c r="H107" s="266">
        <v>400.64542057920005</v>
      </c>
      <c r="I107" s="255">
        <v>133.54847352640002</v>
      </c>
      <c r="J107" s="255">
        <v>534.19389410560007</v>
      </c>
      <c r="K107" s="255">
        <v>464.91745107716173</v>
      </c>
      <c r="L107" s="255">
        <v>387.3778790106154</v>
      </c>
      <c r="M107" s="255">
        <v>300.92205610972161</v>
      </c>
      <c r="N107" s="255">
        <v>204.8522062212119</v>
      </c>
      <c r="O107" s="255">
        <v>98.423066203576909</v>
      </c>
    </row>
    <row r="108" spans="2:24" s="229" customFormat="1">
      <c r="B108" s="233" t="s">
        <v>387</v>
      </c>
      <c r="C108" s="230" t="s">
        <v>359</v>
      </c>
      <c r="D108" s="316"/>
      <c r="E108" s="277">
        <v>2.5570309371264813E-2</v>
      </c>
      <c r="F108" s="277">
        <v>4.0124418973443592E-2</v>
      </c>
      <c r="G108" s="277">
        <v>4.2082603531985202E-2</v>
      </c>
      <c r="H108" s="278">
        <v>2.9217947614837904E-2</v>
      </c>
      <c r="I108" s="277">
        <v>2.9217947614837904E-2</v>
      </c>
      <c r="J108" s="309">
        <v>2.9217947614837904E-2</v>
      </c>
      <c r="K108" s="309">
        <v>2.4217947614837903E-2</v>
      </c>
      <c r="L108" s="309">
        <v>1.9217947614837902E-2</v>
      </c>
      <c r="M108" s="309">
        <v>1.4217947614837901E-2</v>
      </c>
      <c r="N108" s="309">
        <v>9.2179476148379E-3</v>
      </c>
      <c r="O108" s="309">
        <v>4.2179476148378999E-3</v>
      </c>
    </row>
    <row r="109" spans="2:24" s="229" customFormat="1">
      <c r="B109" s="229" t="s">
        <v>384</v>
      </c>
      <c r="C109" s="230" t="s">
        <v>357</v>
      </c>
      <c r="D109" s="255"/>
      <c r="E109" s="255">
        <v>2744.8751156985722</v>
      </c>
      <c r="F109" s="255">
        <v>1898.7715879945008</v>
      </c>
      <c r="G109" s="255">
        <v>1224.2939620505665</v>
      </c>
      <c r="H109" s="266">
        <v>996.26921161864857</v>
      </c>
      <c r="I109" s="255">
        <v>332.08973720621611</v>
      </c>
      <c r="J109" s="255">
        <v>1328.3589488248647</v>
      </c>
      <c r="K109" s="255">
        <v>1349.6126920060626</v>
      </c>
      <c r="L109" s="255">
        <v>1355.0111427740869</v>
      </c>
      <c r="M109" s="255">
        <v>1376.6913210584723</v>
      </c>
      <c r="N109" s="255">
        <v>1402.8484561585831</v>
      </c>
      <c r="O109" s="255">
        <v>1435.1139706502304</v>
      </c>
    </row>
    <row r="110" spans="2:24" s="229" customFormat="1">
      <c r="B110" s="242" t="s">
        <v>358</v>
      </c>
      <c r="C110" s="238" t="s">
        <v>359</v>
      </c>
      <c r="D110" s="258"/>
      <c r="E110" s="262">
        <v>0.24106318994633158</v>
      </c>
      <c r="F110" s="262">
        <v>-0.30824846014487539</v>
      </c>
      <c r="G110" s="262"/>
      <c r="H110" s="268"/>
      <c r="I110" s="258"/>
      <c r="J110" s="312">
        <v>8.5000000000000006E-2</v>
      </c>
      <c r="K110" s="312">
        <v>1.6E-2</v>
      </c>
      <c r="L110" s="312">
        <v>4.0000000000000001E-3</v>
      </c>
      <c r="M110" s="312">
        <v>1.6E-2</v>
      </c>
      <c r="N110" s="312">
        <v>1.9E-2</v>
      </c>
      <c r="O110" s="312">
        <v>2.3E-2</v>
      </c>
    </row>
    <row r="111" spans="2:24" s="229" customFormat="1">
      <c r="C111" s="230"/>
      <c r="D111" s="255"/>
      <c r="E111" s="255"/>
      <c r="F111" s="255"/>
      <c r="G111" s="255"/>
      <c r="H111" s="255"/>
      <c r="I111" s="255"/>
      <c r="J111" s="255"/>
      <c r="K111" s="255"/>
      <c r="L111" s="255"/>
      <c r="M111" s="255"/>
      <c r="N111" s="255"/>
      <c r="O111" s="255"/>
    </row>
    <row r="112" spans="2:24" s="229" customFormat="1">
      <c r="B112" s="235" t="s">
        <v>6166</v>
      </c>
      <c r="C112" s="230"/>
      <c r="D112" s="255"/>
      <c r="E112" s="255"/>
      <c r="F112" s="255"/>
      <c r="G112" s="255"/>
      <c r="H112" s="255"/>
      <c r="I112" s="255"/>
      <c r="J112" s="255"/>
      <c r="K112" s="255"/>
      <c r="L112" s="255"/>
      <c r="M112" s="255"/>
      <c r="N112" s="255"/>
      <c r="O112" s="255"/>
    </row>
    <row r="113" spans="2:23" s="229" customFormat="1">
      <c r="B113" s="237"/>
      <c r="C113" s="238"/>
      <c r="D113" s="258"/>
      <c r="E113" s="258"/>
      <c r="F113" s="258"/>
      <c r="G113" s="258"/>
      <c r="H113" s="289"/>
      <c r="I113" s="289"/>
      <c r="J113" s="289"/>
      <c r="K113" s="289"/>
      <c r="L113" s="289"/>
      <c r="M113" s="289"/>
      <c r="N113" s="289"/>
      <c r="O113" s="289"/>
    </row>
    <row r="114" spans="2:23" s="229" customFormat="1">
      <c r="B114" s="229" t="s">
        <v>6302</v>
      </c>
      <c r="C114" s="230"/>
      <c r="D114" s="255"/>
      <c r="E114" s="255">
        <v>0</v>
      </c>
      <c r="F114" s="255">
        <v>0</v>
      </c>
      <c r="G114" s="255">
        <v>309.978478</v>
      </c>
      <c r="H114" s="313">
        <v>282.55734029250004</v>
      </c>
      <c r="I114" s="255">
        <v>94.185780097499986</v>
      </c>
      <c r="J114" s="255">
        <v>376.74312039</v>
      </c>
      <c r="K114" s="255">
        <v>1764.3978030908256</v>
      </c>
      <c r="L114" s="255">
        <v>4183.1976117411259</v>
      </c>
      <c r="M114" s="255">
        <v>6497.5247391116845</v>
      </c>
      <c r="N114" s="255">
        <v>8913.0542614095375</v>
      </c>
      <c r="O114" s="255">
        <v>11857.388222225232</v>
      </c>
    </row>
    <row r="115" spans="2:23" s="229" customFormat="1">
      <c r="B115" s="229" t="s">
        <v>389</v>
      </c>
      <c r="C115" s="230"/>
      <c r="D115" s="255"/>
      <c r="E115" s="255">
        <v>0</v>
      </c>
      <c r="F115" s="255">
        <v>0</v>
      </c>
      <c r="G115" s="255">
        <v>59.189701000000007</v>
      </c>
      <c r="H115" s="266">
        <v>40.690299000000003</v>
      </c>
      <c r="I115" s="255">
        <v>13.563433</v>
      </c>
      <c r="J115" s="255">
        <v>54.253731999999999</v>
      </c>
      <c r="K115" s="255">
        <v>810.08460081166754</v>
      </c>
      <c r="L115" s="255">
        <v>2306.9281272854487</v>
      </c>
      <c r="M115" s="255">
        <v>3861.1260989689526</v>
      </c>
      <c r="N115" s="255">
        <v>5330.1866122837582</v>
      </c>
      <c r="O115" s="255">
        <v>7077.0255198357836</v>
      </c>
    </row>
    <row r="116" spans="2:23" s="229" customFormat="1">
      <c r="B116" s="233" t="s">
        <v>6303</v>
      </c>
      <c r="C116" s="230"/>
      <c r="D116" s="316"/>
      <c r="E116" s="255"/>
      <c r="F116" s="255"/>
      <c r="G116" s="316">
        <v>0.17073952096617631</v>
      </c>
      <c r="H116" s="319">
        <v>0.39377709598851507</v>
      </c>
      <c r="I116" s="277">
        <v>0.39377709598851507</v>
      </c>
      <c r="J116" s="277">
        <v>0.39377709598851507</v>
      </c>
      <c r="K116" s="277">
        <v>0.38877709598851506</v>
      </c>
      <c r="L116" s="277">
        <v>0.38377709598851506</v>
      </c>
      <c r="M116" s="277">
        <v>0.37877709598851506</v>
      </c>
      <c r="N116" s="277">
        <v>0.37377709598851505</v>
      </c>
      <c r="O116" s="277">
        <v>0.36877709598851505</v>
      </c>
    </row>
    <row r="117" spans="2:23" s="229" customFormat="1">
      <c r="B117" s="229" t="s">
        <v>379</v>
      </c>
      <c r="C117" s="230"/>
      <c r="D117" s="255"/>
      <c r="E117" s="255"/>
      <c r="F117" s="255"/>
      <c r="G117" s="255">
        <v>36.512843000000004</v>
      </c>
      <c r="H117" s="266">
        <v>67.5</v>
      </c>
      <c r="I117" s="255">
        <v>22.5</v>
      </c>
      <c r="J117" s="255">
        <v>90</v>
      </c>
      <c r="K117" s="255">
        <v>718.10398367491803</v>
      </c>
      <c r="L117" s="255">
        <v>1639.1154289770204</v>
      </c>
      <c r="M117" s="255">
        <v>2395.4501197764171</v>
      </c>
      <c r="N117" s="255">
        <v>3337.341106872504</v>
      </c>
      <c r="O117" s="255">
        <v>4529.1890496643464</v>
      </c>
    </row>
    <row r="118" spans="2:23" s="229" customFormat="1">
      <c r="B118" s="233" t="s">
        <v>318</v>
      </c>
      <c r="C118" s="230"/>
      <c r="D118" s="255"/>
      <c r="E118" s="255"/>
      <c r="F118" s="255"/>
      <c r="G118" s="255"/>
      <c r="H118" s="266">
        <v>0.53423332127000001</v>
      </c>
      <c r="I118" s="255">
        <v>3</v>
      </c>
      <c r="J118" s="255">
        <v>3</v>
      </c>
      <c r="K118" s="255">
        <v>23.105018779759266</v>
      </c>
      <c r="L118" s="255">
        <v>51.755242066660742</v>
      </c>
      <c r="M118" s="255">
        <v>73.936060095229649</v>
      </c>
      <c r="N118" s="255">
        <v>99.81368112856002</v>
      </c>
      <c r="O118" s="255">
        <v>131.005456481235</v>
      </c>
    </row>
    <row r="119" spans="2:23" s="229" customFormat="1">
      <c r="B119" s="234" t="s">
        <v>6304</v>
      </c>
      <c r="C119" s="230"/>
      <c r="D119" s="255"/>
      <c r="E119" s="255"/>
      <c r="F119" s="255"/>
      <c r="G119" s="255"/>
      <c r="H119" s="266">
        <v>0</v>
      </c>
      <c r="I119" s="255">
        <v>0</v>
      </c>
      <c r="J119" s="285">
        <v>10.82016</v>
      </c>
      <c r="K119" s="285">
        <v>10.82016</v>
      </c>
      <c r="L119" s="285">
        <v>10.82016</v>
      </c>
      <c r="M119" s="285">
        <v>10.82016</v>
      </c>
      <c r="N119" s="285">
        <v>10.82016</v>
      </c>
      <c r="O119" s="285">
        <v>10.82016</v>
      </c>
    </row>
    <row r="120" spans="2:23" s="229" customFormat="1">
      <c r="B120" s="233" t="s">
        <v>388</v>
      </c>
      <c r="C120" s="230"/>
      <c r="D120" s="255"/>
      <c r="E120" s="255"/>
      <c r="F120" s="255"/>
      <c r="G120" s="255"/>
      <c r="H120" s="266"/>
      <c r="I120" s="255"/>
      <c r="J120" s="255">
        <v>30</v>
      </c>
      <c r="K120" s="255">
        <v>31.080000000000002</v>
      </c>
      <c r="L120" s="255">
        <v>31.67052</v>
      </c>
      <c r="M120" s="255">
        <v>32.398941959999995</v>
      </c>
      <c r="N120" s="255">
        <v>33.435708102719992</v>
      </c>
      <c r="O120" s="255">
        <v>34.572522178212473</v>
      </c>
    </row>
    <row r="121" spans="2:23" s="229" customFormat="1">
      <c r="B121" s="234" t="s">
        <v>358</v>
      </c>
      <c r="C121" s="230"/>
      <c r="D121" s="255"/>
      <c r="E121" s="255"/>
      <c r="F121" s="255"/>
      <c r="G121" s="255"/>
      <c r="H121" s="266"/>
      <c r="I121" s="255"/>
      <c r="J121" s="255"/>
      <c r="K121" s="309">
        <v>3.6000000000000004E-2</v>
      </c>
      <c r="L121" s="309">
        <v>1.9E-2</v>
      </c>
      <c r="M121" s="309">
        <v>2.3E-2</v>
      </c>
      <c r="N121" s="309">
        <v>3.2000000000000001E-2</v>
      </c>
      <c r="O121" s="309">
        <v>3.4000000000000002E-2</v>
      </c>
    </row>
    <row r="122" spans="2:23" s="229" customFormat="1">
      <c r="B122" s="229" t="s">
        <v>384</v>
      </c>
      <c r="C122" s="230"/>
      <c r="D122" s="255"/>
      <c r="E122" s="255"/>
      <c r="F122" s="255"/>
      <c r="G122" s="255">
        <v>214.27593400000001</v>
      </c>
      <c r="H122" s="266">
        <v>174.36704129250001</v>
      </c>
      <c r="I122" s="255">
        <v>58.122347097499983</v>
      </c>
      <c r="J122" s="224">
        <v>232.48938838999999</v>
      </c>
      <c r="K122" s="224">
        <v>236.20921860423999</v>
      </c>
      <c r="L122" s="224">
        <v>237.15405547865694</v>
      </c>
      <c r="M122" s="224">
        <v>240.94852036631545</v>
      </c>
      <c r="N122" s="224">
        <v>245.52654225327541</v>
      </c>
      <c r="O122" s="224">
        <v>251.17365272510071</v>
      </c>
    </row>
    <row r="123" spans="2:23" s="229" customFormat="1">
      <c r="B123" s="242" t="s">
        <v>358</v>
      </c>
      <c r="C123" s="238"/>
      <c r="D123" s="258"/>
      <c r="E123" s="258"/>
      <c r="F123" s="258"/>
      <c r="G123" s="258"/>
      <c r="H123" s="268"/>
      <c r="I123" s="258"/>
      <c r="J123" s="312">
        <v>8.5000000000000006E-2</v>
      </c>
      <c r="K123" s="312">
        <v>1.6E-2</v>
      </c>
      <c r="L123" s="312">
        <v>4.0000000000000001E-3</v>
      </c>
      <c r="M123" s="312">
        <v>1.6E-2</v>
      </c>
      <c r="N123" s="312">
        <v>1.9E-2</v>
      </c>
      <c r="O123" s="312">
        <v>2.3E-2</v>
      </c>
      <c r="Q123" s="229" t="s">
        <v>6305</v>
      </c>
      <c r="R123" s="312">
        <f>'#16'!T889/100</f>
        <v>1.6E-2</v>
      </c>
      <c r="S123" s="312">
        <f>'#16'!U889/100</f>
        <v>4.0000000000000001E-3</v>
      </c>
      <c r="T123" s="312">
        <f>'#16'!V889/100</f>
        <v>1.6E-2</v>
      </c>
      <c r="U123" s="312">
        <f>'#16'!W889/100</f>
        <v>1.9E-2</v>
      </c>
      <c r="V123" s="312">
        <f>'#16'!X889/100</f>
        <v>2.3E-2</v>
      </c>
      <c r="W123" s="312"/>
    </row>
    <row r="124" spans="2:23" s="229" customFormat="1">
      <c r="C124" s="230"/>
    </row>
    <row r="125" spans="2:23" s="229" customFormat="1">
      <c r="B125" s="231" t="s">
        <v>399</v>
      </c>
      <c r="C125" s="232"/>
      <c r="D125" s="231"/>
      <c r="E125" s="231"/>
      <c r="F125" s="231"/>
      <c r="G125" s="231"/>
      <c r="H125" s="231"/>
      <c r="I125" s="231"/>
      <c r="J125" s="231"/>
      <c r="K125" s="231"/>
      <c r="L125" s="231"/>
      <c r="M125" s="231"/>
      <c r="N125" s="231"/>
      <c r="O125" s="231"/>
    </row>
    <row r="126" spans="2:23" s="229" customFormat="1">
      <c r="B126" s="237"/>
      <c r="C126" s="238"/>
      <c r="D126" s="237"/>
      <c r="E126" s="237"/>
      <c r="F126" s="237"/>
      <c r="G126" s="237"/>
      <c r="H126" s="237"/>
      <c r="I126" s="237"/>
      <c r="J126" s="237"/>
      <c r="K126" s="237"/>
      <c r="L126" s="237"/>
      <c r="M126" s="237"/>
      <c r="N126" s="237"/>
      <c r="O126" s="237"/>
    </row>
    <row r="127" spans="2:23" s="229" customFormat="1">
      <c r="C127" s="230"/>
      <c r="E127" s="255"/>
      <c r="F127" s="255"/>
      <c r="G127" s="255"/>
      <c r="H127" s="255"/>
      <c r="I127" s="255"/>
      <c r="J127" s="255"/>
      <c r="K127" s="255"/>
      <c r="L127" s="255"/>
      <c r="M127" s="255"/>
      <c r="N127" s="255"/>
      <c r="O127" s="255"/>
    </row>
    <row r="128" spans="2:23" s="229" customFormat="1">
      <c r="B128" s="240" t="s">
        <v>6306</v>
      </c>
      <c r="C128" s="230"/>
      <c r="E128" s="255"/>
      <c r="F128" s="255"/>
      <c r="G128" s="255"/>
      <c r="H128" s="255"/>
      <c r="I128" s="255"/>
      <c r="J128" s="255"/>
      <c r="K128" s="255"/>
      <c r="L128" s="255"/>
      <c r="M128" s="255"/>
      <c r="N128" s="255"/>
      <c r="O128" s="255"/>
    </row>
    <row r="129" spans="2:15" s="229" customFormat="1">
      <c r="B129" s="237"/>
      <c r="C129" s="238"/>
      <c r="D129" s="237"/>
      <c r="E129" s="289"/>
      <c r="F129" s="289"/>
      <c r="G129" s="289"/>
      <c r="H129" s="289"/>
      <c r="I129" s="289"/>
      <c r="J129" s="289"/>
      <c r="K129" s="289"/>
      <c r="L129" s="289"/>
      <c r="M129" s="289"/>
      <c r="N129" s="289"/>
      <c r="O129" s="289"/>
    </row>
    <row r="130" spans="2:15" s="229" customFormat="1">
      <c r="B130" s="229" t="s">
        <v>6307</v>
      </c>
      <c r="C130" s="230"/>
      <c r="E130" s="255">
        <v>1154.7233285932523</v>
      </c>
      <c r="F130" s="255">
        <v>916.5545121742814</v>
      </c>
      <c r="G130" s="255">
        <v>1133.2889594588892</v>
      </c>
      <c r="H130" s="313">
        <v>836.41187657869091</v>
      </c>
      <c r="I130" s="255">
        <v>278.80395885956364</v>
      </c>
      <c r="J130" s="255">
        <v>1115.2158354382545</v>
      </c>
      <c r="K130" s="255">
        <v>1240.8265912342936</v>
      </c>
      <c r="L130" s="255">
        <v>1342.5414030958439</v>
      </c>
      <c r="M130" s="255">
        <v>1448.4152122411992</v>
      </c>
      <c r="N130" s="255">
        <v>1564.5010485185392</v>
      </c>
      <c r="O130" s="255">
        <v>1684.5241855708991</v>
      </c>
    </row>
    <row r="131" spans="2:15" s="229" customFormat="1">
      <c r="B131" s="229" t="s">
        <v>379</v>
      </c>
      <c r="C131" s="230" t="s">
        <v>357</v>
      </c>
      <c r="E131" s="255">
        <v>890.79813996695884</v>
      </c>
      <c r="F131" s="255">
        <v>631.33275197689102</v>
      </c>
      <c r="G131" s="255">
        <v>747.10970484837321</v>
      </c>
      <c r="H131" s="266">
        <v>522.15850813938357</v>
      </c>
      <c r="I131" s="255">
        <v>174.05283604646118</v>
      </c>
      <c r="J131" s="255">
        <v>696.21134418584472</v>
      </c>
      <c r="K131" s="255">
        <v>815.1180281218451</v>
      </c>
      <c r="L131" s="255">
        <v>915.13000573094575</v>
      </c>
      <c r="M131" s="255">
        <v>1014.1652325184627</v>
      </c>
      <c r="N131" s="255">
        <v>1122.0003191810706</v>
      </c>
      <c r="O131" s="255">
        <v>1231.8459394586689</v>
      </c>
    </row>
    <row r="132" spans="2:15" s="229" customFormat="1">
      <c r="B132" s="233" t="s">
        <v>318</v>
      </c>
      <c r="C132" s="230" t="s">
        <v>355</v>
      </c>
      <c r="D132" s="253"/>
      <c r="E132" s="255">
        <v>0</v>
      </c>
      <c r="F132" s="255">
        <v>1</v>
      </c>
      <c r="G132" s="255">
        <v>1</v>
      </c>
      <c r="H132" s="266">
        <v>0.94027366443790561</v>
      </c>
      <c r="I132" s="255">
        <v>0.94027366443790561</v>
      </c>
      <c r="J132" s="255">
        <v>0.94027366443790561</v>
      </c>
      <c r="K132" s="255">
        <v>1.0626100525377666</v>
      </c>
      <c r="L132" s="255">
        <v>1.1707442485892863</v>
      </c>
      <c r="M132" s="255">
        <v>1.2682717585089101</v>
      </c>
      <c r="N132" s="255">
        <v>1.3596179417033498</v>
      </c>
      <c r="O132" s="255">
        <v>1.4436428492333018</v>
      </c>
    </row>
    <row r="133" spans="2:15" s="229" customFormat="1">
      <c r="B133" s="234" t="s">
        <v>6308</v>
      </c>
      <c r="C133" s="230" t="s">
        <v>355</v>
      </c>
      <c r="E133" s="255"/>
      <c r="F133" s="255">
        <v>51</v>
      </c>
      <c r="G133" s="255">
        <v>66</v>
      </c>
      <c r="H133" s="266">
        <v>72.31937102125508</v>
      </c>
      <c r="I133" s="255">
        <v>72.31937102125508</v>
      </c>
      <c r="J133" s="255">
        <v>72.31937102125508</v>
      </c>
      <c r="K133" s="255">
        <v>73.404161586573892</v>
      </c>
      <c r="L133" s="255">
        <v>75.16586146465167</v>
      </c>
      <c r="M133" s="255">
        <v>77.270505585661923</v>
      </c>
      <c r="N133" s="255">
        <v>79.434079742060462</v>
      </c>
      <c r="O133" s="255">
        <v>81.737668054580212</v>
      </c>
    </row>
    <row r="134" spans="2:15" s="229" customFormat="1">
      <c r="B134" s="245" t="s">
        <v>358</v>
      </c>
      <c r="C134" s="230" t="s">
        <v>359</v>
      </c>
      <c r="E134" s="255"/>
      <c r="F134" s="255"/>
      <c r="G134" s="255"/>
      <c r="H134" s="266"/>
      <c r="I134" s="255"/>
      <c r="J134" s="309">
        <v>9.5748045776592017E-2</v>
      </c>
      <c r="K134" s="309">
        <v>1.4999999999999999E-2</v>
      </c>
      <c r="L134" s="309">
        <v>2.4E-2</v>
      </c>
      <c r="M134" s="309">
        <v>2.7999999999999997E-2</v>
      </c>
      <c r="N134" s="309">
        <v>2.7999999999999997E-2</v>
      </c>
      <c r="O134" s="309">
        <v>2.8999999999999998E-2</v>
      </c>
    </row>
    <row r="135" spans="2:15" s="229" customFormat="1">
      <c r="B135" s="233" t="s">
        <v>6309</v>
      </c>
      <c r="C135" s="230" t="s">
        <v>357</v>
      </c>
      <c r="E135" s="255"/>
      <c r="F135" s="904">
        <v>631.33275197689102</v>
      </c>
      <c r="G135" s="904">
        <v>747.10970484837321</v>
      </c>
      <c r="H135" s="905">
        <v>740.43480160857098</v>
      </c>
      <c r="I135" s="906">
        <v>740.43480160857098</v>
      </c>
      <c r="J135" s="907">
        <v>740.43480160857098</v>
      </c>
      <c r="K135" s="907">
        <v>767.09045446647951</v>
      </c>
      <c r="L135" s="907">
        <v>781.66517310134259</v>
      </c>
      <c r="M135" s="907">
        <v>799.64347208267338</v>
      </c>
      <c r="N135" s="907">
        <v>825.23206318931898</v>
      </c>
      <c r="O135" s="907">
        <v>853.28995333775583</v>
      </c>
    </row>
    <row r="136" spans="2:15" s="229" customFormat="1">
      <c r="B136" s="234" t="s">
        <v>358</v>
      </c>
      <c r="C136" s="230" t="s">
        <v>359</v>
      </c>
      <c r="E136" s="255"/>
      <c r="F136" s="255"/>
      <c r="G136" s="255"/>
      <c r="H136" s="266"/>
      <c r="I136" s="255"/>
      <c r="J136" s="309">
        <v>-8.9343013435448926E-3</v>
      </c>
      <c r="K136" s="309">
        <v>3.6000000000000004E-2</v>
      </c>
      <c r="L136" s="309">
        <v>1.9E-2</v>
      </c>
      <c r="M136" s="309">
        <v>2.3E-2</v>
      </c>
      <c r="N136" s="309">
        <v>3.2000000000000001E-2</v>
      </c>
      <c r="O136" s="309">
        <v>3.4000000000000002E-2</v>
      </c>
    </row>
    <row r="137" spans="2:15" s="229" customFormat="1">
      <c r="B137" s="229" t="s">
        <v>405</v>
      </c>
      <c r="C137" s="230" t="s">
        <v>357</v>
      </c>
      <c r="E137" s="255">
        <v>263.92518862629339</v>
      </c>
      <c r="F137" s="255">
        <v>285.22176019739032</v>
      </c>
      <c r="G137" s="255">
        <v>386.17925461051595</v>
      </c>
      <c r="H137" s="266">
        <v>314.25336843930734</v>
      </c>
      <c r="I137" s="255">
        <v>104.75112281310248</v>
      </c>
      <c r="J137" s="255">
        <v>419.00449125240982</v>
      </c>
      <c r="K137" s="255">
        <v>425.70856311244836</v>
      </c>
      <c r="L137" s="255">
        <v>427.41139736489816</v>
      </c>
      <c r="M137" s="255">
        <v>434.24997972273655</v>
      </c>
      <c r="N137" s="255">
        <v>442.5007293374685</v>
      </c>
      <c r="O137" s="255">
        <v>452.67824611223023</v>
      </c>
    </row>
    <row r="138" spans="2:15" s="229" customFormat="1">
      <c r="B138" s="242" t="s">
        <v>358</v>
      </c>
      <c r="C138" s="238" t="s">
        <v>359</v>
      </c>
      <c r="D138" s="237"/>
      <c r="E138" s="262">
        <v>-5.1089977921724872E-2</v>
      </c>
      <c r="F138" s="262">
        <v>8.0691697832797393E-2</v>
      </c>
      <c r="G138" s="262">
        <v>0.35396140302639267</v>
      </c>
      <c r="H138" s="268"/>
      <c r="I138" s="258"/>
      <c r="J138" s="312">
        <v>8.5000000000000006E-2</v>
      </c>
      <c r="K138" s="312">
        <v>1.6E-2</v>
      </c>
      <c r="L138" s="312">
        <v>4.0000000000000001E-3</v>
      </c>
      <c r="M138" s="312">
        <v>1.6E-2</v>
      </c>
      <c r="N138" s="312">
        <v>1.9E-2</v>
      </c>
      <c r="O138" s="312">
        <v>2.3E-2</v>
      </c>
    </row>
    <row r="139" spans="2:15" s="229" customFormat="1">
      <c r="C139" s="230"/>
      <c r="E139" s="255"/>
      <c r="F139" s="255"/>
      <c r="G139" s="255"/>
      <c r="H139" s="255"/>
      <c r="I139" s="255"/>
      <c r="J139" s="255"/>
      <c r="K139" s="255"/>
      <c r="L139" s="255"/>
      <c r="M139" s="255"/>
      <c r="N139" s="255"/>
      <c r="O139" s="255"/>
    </row>
    <row r="140" spans="2:15" s="229" customFormat="1">
      <c r="B140" s="235" t="s">
        <v>6134</v>
      </c>
      <c r="C140" s="230"/>
      <c r="E140" s="255"/>
      <c r="F140" s="255"/>
      <c r="G140" s="255"/>
      <c r="H140" s="255"/>
      <c r="I140" s="255"/>
      <c r="J140" s="255"/>
      <c r="K140" s="255"/>
      <c r="L140" s="255"/>
      <c r="M140" s="255"/>
      <c r="N140" s="255"/>
      <c r="O140" s="255"/>
    </row>
    <row r="141" spans="2:15" s="229" customFormat="1">
      <c r="B141" s="237"/>
      <c r="C141" s="238"/>
      <c r="D141" s="237"/>
      <c r="E141" s="289"/>
      <c r="F141" s="289"/>
      <c r="G141" s="289"/>
      <c r="H141" s="289"/>
      <c r="I141" s="289"/>
      <c r="J141" s="289"/>
      <c r="K141" s="289"/>
      <c r="L141" s="289"/>
      <c r="M141" s="289"/>
      <c r="N141" s="289"/>
      <c r="O141" s="289"/>
    </row>
    <row r="142" spans="2:15" s="229" customFormat="1">
      <c r="B142" s="229" t="s">
        <v>6310</v>
      </c>
      <c r="C142" s="230"/>
      <c r="E142" s="255">
        <v>4756.8361294517408</v>
      </c>
      <c r="F142" s="255">
        <v>7125.2404865252138</v>
      </c>
      <c r="G142" s="255">
        <v>6932.900339638968</v>
      </c>
      <c r="H142" s="313">
        <v>5920.793341230954</v>
      </c>
      <c r="I142" s="255">
        <v>1973.5977804103181</v>
      </c>
      <c r="J142" s="255">
        <v>7894.3911216412725</v>
      </c>
      <c r="K142" s="255">
        <v>8507.1007200264448</v>
      </c>
      <c r="L142" s="255">
        <v>8803.4685290368488</v>
      </c>
      <c r="M142" s="255">
        <v>9165.0428927696576</v>
      </c>
      <c r="N142" s="255">
        <v>9607.1502842119407</v>
      </c>
      <c r="O142" s="255">
        <v>10093.502816970136</v>
      </c>
    </row>
    <row r="143" spans="2:15" s="229" customFormat="1">
      <c r="B143" s="229" t="s">
        <v>379</v>
      </c>
      <c r="C143" s="230" t="s">
        <v>357</v>
      </c>
      <c r="E143" s="255">
        <v>3081.4756810780682</v>
      </c>
      <c r="F143" s="255">
        <v>4147.4824620237405</v>
      </c>
      <c r="G143" s="255">
        <v>4613.7386163482315</v>
      </c>
      <c r="H143" s="266">
        <v>4033.5754889031177</v>
      </c>
      <c r="I143" s="255">
        <v>1344.5251629677059</v>
      </c>
      <c r="J143" s="255">
        <v>5378.1006518708236</v>
      </c>
      <c r="K143" s="255">
        <v>5950.5496027396694</v>
      </c>
      <c r="L143" s="255">
        <v>6236.6912072809255</v>
      </c>
      <c r="M143" s="255">
        <v>6557.1971338656394</v>
      </c>
      <c r="N143" s="255">
        <v>6949.7554558887468</v>
      </c>
      <c r="O143" s="255">
        <v>7374.9879075955087</v>
      </c>
    </row>
    <row r="144" spans="2:15" s="229" customFormat="1">
      <c r="B144" s="233" t="s">
        <v>318</v>
      </c>
      <c r="C144" s="230" t="s">
        <v>355</v>
      </c>
      <c r="D144" s="253"/>
      <c r="E144" s="255">
        <v>0</v>
      </c>
      <c r="F144" s="255">
        <v>7</v>
      </c>
      <c r="G144" s="255">
        <v>10</v>
      </c>
      <c r="H144" s="266">
        <v>11.192027774655495</v>
      </c>
      <c r="I144" s="255">
        <v>11.192027774655495</v>
      </c>
      <c r="J144" s="255">
        <v>11.192027774655495</v>
      </c>
      <c r="K144" s="255">
        <v>11.953007107547638</v>
      </c>
      <c r="L144" s="255">
        <v>12.294196653909607</v>
      </c>
      <c r="M144" s="255">
        <v>12.635386200271576</v>
      </c>
      <c r="N144" s="255">
        <v>12.976575746633545</v>
      </c>
      <c r="O144" s="255">
        <v>13.317765292995512</v>
      </c>
    </row>
    <row r="145" spans="2:15" s="229" customFormat="1">
      <c r="B145" s="234" t="s">
        <v>6308</v>
      </c>
      <c r="C145" s="230" t="s">
        <v>355</v>
      </c>
      <c r="E145" s="255"/>
      <c r="F145" s="285">
        <v>12.857142857142858</v>
      </c>
      <c r="G145" s="285">
        <v>11.7</v>
      </c>
      <c r="H145" s="286">
        <v>10.5432190105186</v>
      </c>
      <c r="I145" s="285">
        <v>10.5432190105186</v>
      </c>
      <c r="J145" s="285">
        <v>10.5432190105186</v>
      </c>
      <c r="K145" s="285">
        <v>10.701367295676377</v>
      </c>
      <c r="L145" s="285">
        <v>10.95820011077261</v>
      </c>
      <c r="M145" s="285">
        <v>11.265029713874243</v>
      </c>
      <c r="N145" s="285">
        <v>11.580450545862723</v>
      </c>
      <c r="O145" s="285">
        <v>11.916283611692741</v>
      </c>
    </row>
    <row r="146" spans="2:15" s="229" customFormat="1">
      <c r="B146" s="245" t="s">
        <v>358</v>
      </c>
      <c r="C146" s="230" t="s">
        <v>359</v>
      </c>
      <c r="E146" s="255"/>
      <c r="F146" s="255"/>
      <c r="G146" s="255"/>
      <c r="H146" s="266"/>
      <c r="I146" s="255"/>
      <c r="J146" s="309">
        <v>-9.8870170041145289E-2</v>
      </c>
      <c r="K146" s="309">
        <v>1.4999999999999999E-2</v>
      </c>
      <c r="L146" s="309">
        <v>2.4E-2</v>
      </c>
      <c r="M146" s="309">
        <v>2.7999999999999997E-2</v>
      </c>
      <c r="N146" s="309">
        <v>2.7999999999999997E-2</v>
      </c>
      <c r="O146" s="309">
        <v>2.8999999999999998E-2</v>
      </c>
    </row>
    <row r="147" spans="2:15" s="229" customFormat="1">
      <c r="B147" s="233" t="s">
        <v>388</v>
      </c>
      <c r="C147" s="230" t="s">
        <v>357</v>
      </c>
      <c r="E147" s="255"/>
      <c r="F147" s="904">
        <v>592.49749457482005</v>
      </c>
      <c r="G147" s="904">
        <v>461.37386163482313</v>
      </c>
      <c r="H147" s="905">
        <v>480.52960197700799</v>
      </c>
      <c r="I147" s="906">
        <v>480.52960197700799</v>
      </c>
      <c r="J147" s="907">
        <v>480.52960197700799</v>
      </c>
      <c r="K147" s="907">
        <v>497.82866764818027</v>
      </c>
      <c r="L147" s="907">
        <v>507.28741233349564</v>
      </c>
      <c r="M147" s="907">
        <v>518.95502281716597</v>
      </c>
      <c r="N147" s="907">
        <v>535.56158354731531</v>
      </c>
      <c r="O147" s="907">
        <v>553.77067738792402</v>
      </c>
    </row>
    <row r="148" spans="2:15" s="229" customFormat="1">
      <c r="B148" s="234" t="s">
        <v>358</v>
      </c>
      <c r="C148" s="230" t="s">
        <v>359</v>
      </c>
      <c r="E148" s="255"/>
      <c r="F148" s="255"/>
      <c r="G148" s="255"/>
      <c r="H148" s="266"/>
      <c r="I148" s="255"/>
      <c r="J148" s="309">
        <v>4.1518911093725075E-2</v>
      </c>
      <c r="K148" s="309">
        <v>3.6000000000000004E-2</v>
      </c>
      <c r="L148" s="309">
        <v>1.9E-2</v>
      </c>
      <c r="M148" s="309">
        <v>2.3E-2</v>
      </c>
      <c r="N148" s="309">
        <v>3.2000000000000001E-2</v>
      </c>
      <c r="O148" s="309">
        <v>3.4000000000000002E-2</v>
      </c>
    </row>
    <row r="149" spans="2:15" s="229" customFormat="1">
      <c r="B149" s="229" t="s">
        <v>405</v>
      </c>
      <c r="C149" s="230" t="s">
        <v>357</v>
      </c>
      <c r="E149" s="255">
        <v>1675.3604483736726</v>
      </c>
      <c r="F149" s="255">
        <v>2977.7580245014733</v>
      </c>
      <c r="G149" s="255">
        <v>2319.1617232907365</v>
      </c>
      <c r="H149" s="266">
        <v>1887.2178523278367</v>
      </c>
      <c r="I149" s="255">
        <v>629.07261744261223</v>
      </c>
      <c r="J149" s="255">
        <v>2516.2904697704489</v>
      </c>
      <c r="K149" s="255">
        <v>2556.5511172867759</v>
      </c>
      <c r="L149" s="255">
        <v>2566.7773217559229</v>
      </c>
      <c r="M149" s="255">
        <v>2607.8457589040177</v>
      </c>
      <c r="N149" s="255">
        <v>2657.3948283231939</v>
      </c>
      <c r="O149" s="255">
        <v>2718.5149093746272</v>
      </c>
    </row>
    <row r="150" spans="2:15" s="229" customFormat="1">
      <c r="B150" s="242" t="s">
        <v>358</v>
      </c>
      <c r="C150" s="238" t="s">
        <v>359</v>
      </c>
      <c r="D150" s="237"/>
      <c r="E150" s="262">
        <v>0.56768243106254834</v>
      </c>
      <c r="F150" s="262">
        <v>0.77738350418387925</v>
      </c>
      <c r="G150" s="262">
        <v>-0.22117186681782075</v>
      </c>
      <c r="H150" s="268"/>
      <c r="I150" s="258"/>
      <c r="J150" s="312">
        <v>8.5000000000000006E-2</v>
      </c>
      <c r="K150" s="312">
        <v>1.6E-2</v>
      </c>
      <c r="L150" s="312">
        <v>4.0000000000000001E-3</v>
      </c>
      <c r="M150" s="312">
        <v>1.6E-2</v>
      </c>
      <c r="N150" s="312">
        <v>1.9E-2</v>
      </c>
      <c r="O150" s="312">
        <v>2.3E-2</v>
      </c>
    </row>
    <row r="151" spans="2:15" s="229" customFormat="1">
      <c r="C151" s="230"/>
      <c r="E151" s="255"/>
      <c r="F151" s="255"/>
      <c r="G151" s="255"/>
      <c r="H151" s="255"/>
      <c r="I151" s="255"/>
      <c r="J151" s="255"/>
      <c r="K151" s="255"/>
      <c r="L151" s="255"/>
      <c r="M151" s="255"/>
      <c r="N151" s="255"/>
      <c r="O151" s="255"/>
    </row>
    <row r="152" spans="2:15" s="229" customFormat="1">
      <c r="B152" s="240" t="s">
        <v>601</v>
      </c>
      <c r="C152" s="230"/>
      <c r="E152" s="255"/>
      <c r="F152" s="255"/>
      <c r="G152" s="255"/>
      <c r="H152" s="255"/>
      <c r="I152" s="255"/>
      <c r="J152" s="255"/>
      <c r="K152" s="255"/>
      <c r="L152" s="255"/>
      <c r="M152" s="255"/>
      <c r="N152" s="255"/>
      <c r="O152" s="255"/>
    </row>
    <row r="153" spans="2:15" s="229" customFormat="1">
      <c r="B153" s="237"/>
      <c r="C153" s="238"/>
      <c r="D153" s="237"/>
      <c r="E153" s="289"/>
      <c r="F153" s="289"/>
      <c r="G153" s="289"/>
      <c r="H153" s="289"/>
      <c r="I153" s="289"/>
      <c r="J153" s="289"/>
      <c r="K153" s="289"/>
      <c r="L153" s="289"/>
      <c r="M153" s="289"/>
      <c r="N153" s="289"/>
      <c r="O153" s="289"/>
    </row>
    <row r="154" spans="2:15" s="229" customFormat="1">
      <c r="B154" s="229" t="s">
        <v>6311</v>
      </c>
      <c r="C154" s="230"/>
      <c r="E154" s="255">
        <v>3464.9215858947068</v>
      </c>
      <c r="F154" s="255">
        <v>3836.3746702096</v>
      </c>
      <c r="G154" s="255">
        <v>2776.9614050840346</v>
      </c>
      <c r="H154" s="313">
        <v>2493.2269783884462</v>
      </c>
      <c r="I154" s="255">
        <v>831.07565946281545</v>
      </c>
      <c r="J154" s="255">
        <v>3324.3026378512618</v>
      </c>
      <c r="K154" s="255">
        <v>3509.8132547183423</v>
      </c>
      <c r="L154" s="255">
        <v>3647.021131485777</v>
      </c>
      <c r="M154" s="255">
        <v>3813.3698002240844</v>
      </c>
      <c r="N154" s="255">
        <v>4014.03082528717</v>
      </c>
      <c r="O154" s="255">
        <v>4233.7220389710064</v>
      </c>
    </row>
    <row r="155" spans="2:15" s="229" customFormat="1">
      <c r="B155" s="229" t="s">
        <v>379</v>
      </c>
      <c r="C155" s="230" t="s">
        <v>357</v>
      </c>
      <c r="E155" s="255">
        <v>2442.7411204328332</v>
      </c>
      <c r="F155" s="255">
        <v>2510.1885286943002</v>
      </c>
      <c r="G155" s="255">
        <v>1863.0389259584474</v>
      </c>
      <c r="H155" s="266">
        <v>1749.5225609999998</v>
      </c>
      <c r="I155" s="255">
        <v>583.17418699999996</v>
      </c>
      <c r="J155" s="255">
        <v>2332.6967479999998</v>
      </c>
      <c r="K155" s="255">
        <v>2502.3416706294602</v>
      </c>
      <c r="L155" s="255">
        <v>2635.5196610605394</v>
      </c>
      <c r="M155" s="255">
        <v>2785.6843062720427</v>
      </c>
      <c r="N155" s="255">
        <v>2966.8193069500398</v>
      </c>
      <c r="O155" s="255">
        <v>3162.4246557121223</v>
      </c>
    </row>
    <row r="156" spans="2:15" s="229" customFormat="1">
      <c r="B156" s="233" t="s">
        <v>318</v>
      </c>
      <c r="C156" s="230" t="s">
        <v>355</v>
      </c>
      <c r="E156" s="255">
        <v>0</v>
      </c>
      <c r="F156" s="255">
        <v>4</v>
      </c>
      <c r="G156" s="255">
        <v>3.3518939453750001</v>
      </c>
      <c r="H156" s="266">
        <v>3.826819050333333</v>
      </c>
      <c r="I156" s="255">
        <v>3.826819050333333</v>
      </c>
      <c r="J156" s="255">
        <v>3.826819050333333</v>
      </c>
      <c r="K156" s="255">
        <v>3.9624746430636777</v>
      </c>
      <c r="L156" s="255">
        <v>4.0955474728079251</v>
      </c>
      <c r="M156" s="255">
        <v>4.2315742698131915</v>
      </c>
      <c r="N156" s="255">
        <v>4.3669826804448819</v>
      </c>
      <c r="O156" s="255">
        <v>4.5018396455730372</v>
      </c>
    </row>
    <row r="157" spans="2:15" s="229" customFormat="1">
      <c r="B157" s="234" t="s">
        <v>6308</v>
      </c>
      <c r="C157" s="230" t="s">
        <v>355</v>
      </c>
      <c r="E157" s="255"/>
      <c r="F157" s="285">
        <v>298.21135416666664</v>
      </c>
      <c r="G157" s="285">
        <v>397.04873948590256</v>
      </c>
      <c r="H157" s="286">
        <v>370.47058411747969</v>
      </c>
      <c r="I157" s="285">
        <v>370.47058411747969</v>
      </c>
      <c r="J157" s="285">
        <v>370.47058411747969</v>
      </c>
      <c r="K157" s="285">
        <v>376.02764287924185</v>
      </c>
      <c r="L157" s="285">
        <v>385.05230630834365</v>
      </c>
      <c r="M157" s="285">
        <v>395.8337708849773</v>
      </c>
      <c r="N157" s="285">
        <v>406.91711646975665</v>
      </c>
      <c r="O157" s="285">
        <v>418.71771284737957</v>
      </c>
    </row>
    <row r="158" spans="2:15" s="229" customFormat="1">
      <c r="B158" s="245" t="s">
        <v>358</v>
      </c>
      <c r="C158" s="230" t="s">
        <v>359</v>
      </c>
      <c r="E158" s="255"/>
      <c r="F158" s="255"/>
      <c r="G158" s="255"/>
      <c r="H158" s="266"/>
      <c r="I158" s="255"/>
      <c r="J158" s="309">
        <v>-6.6939276530221914E-2</v>
      </c>
      <c r="K158" s="309">
        <v>1.4999999999999999E-2</v>
      </c>
      <c r="L158" s="309">
        <v>2.4E-2</v>
      </c>
      <c r="M158" s="309">
        <v>2.7999999999999997E-2</v>
      </c>
      <c r="N158" s="309">
        <v>2.7999999999999997E-2</v>
      </c>
      <c r="O158" s="309">
        <v>2.8999999999999998E-2</v>
      </c>
    </row>
    <row r="159" spans="2:15" s="229" customFormat="1">
      <c r="B159" s="233" t="s">
        <v>388</v>
      </c>
      <c r="C159" s="230" t="s">
        <v>357</v>
      </c>
      <c r="E159" s="255"/>
      <c r="F159" s="904">
        <v>627.54713217357505</v>
      </c>
      <c r="G159" s="904">
        <v>555.81678785783186</v>
      </c>
      <c r="H159" s="905">
        <v>609.56546868784176</v>
      </c>
      <c r="I159" s="906">
        <v>609.56546868784176</v>
      </c>
      <c r="J159" s="907">
        <v>609.56546868784176</v>
      </c>
      <c r="K159" s="907">
        <v>631.5098255606041</v>
      </c>
      <c r="L159" s="907">
        <v>643.50851224625546</v>
      </c>
      <c r="M159" s="907">
        <v>658.30920802791923</v>
      </c>
      <c r="N159" s="907">
        <v>679.37510268481265</v>
      </c>
      <c r="O159" s="907">
        <v>702.47385617609632</v>
      </c>
    </row>
    <row r="160" spans="2:15" s="229" customFormat="1">
      <c r="B160" s="234" t="s">
        <v>358</v>
      </c>
      <c r="C160" s="230" t="s">
        <v>359</v>
      </c>
      <c r="E160" s="255"/>
      <c r="F160" s="255"/>
      <c r="G160" s="255"/>
      <c r="H160" s="266"/>
      <c r="I160" s="255"/>
      <c r="J160" s="309">
        <v>9.6702154386451911E-2</v>
      </c>
      <c r="K160" s="309">
        <v>3.6000000000000004E-2</v>
      </c>
      <c r="L160" s="309">
        <v>1.9E-2</v>
      </c>
      <c r="M160" s="309">
        <v>2.3E-2</v>
      </c>
      <c r="N160" s="309">
        <v>3.2000000000000001E-2</v>
      </c>
      <c r="O160" s="309">
        <v>3.4000000000000002E-2</v>
      </c>
    </row>
    <row r="161" spans="2:17" s="229" customFormat="1">
      <c r="B161" s="229" t="s">
        <v>405</v>
      </c>
      <c r="C161" s="230" t="s">
        <v>357</v>
      </c>
      <c r="E161" s="255">
        <v>1022.1804654618736</v>
      </c>
      <c r="F161" s="255">
        <v>1326.1861415152998</v>
      </c>
      <c r="G161" s="255">
        <v>913.92247912558696</v>
      </c>
      <c r="H161" s="266">
        <v>743.70441738844636</v>
      </c>
      <c r="I161" s="255">
        <v>247.90147246281549</v>
      </c>
      <c r="J161" s="255">
        <v>991.60588985126185</v>
      </c>
      <c r="K161" s="255">
        <v>1007.4715840888821</v>
      </c>
      <c r="L161" s="255">
        <v>1011.5014704252376</v>
      </c>
      <c r="M161" s="255">
        <v>1027.6854939520415</v>
      </c>
      <c r="N161" s="255">
        <v>1047.2115183371302</v>
      </c>
      <c r="O161" s="255">
        <v>1071.2973832588841</v>
      </c>
    </row>
    <row r="162" spans="2:17" s="229" customFormat="1">
      <c r="B162" s="242" t="s">
        <v>358</v>
      </c>
      <c r="C162" s="238" t="s">
        <v>359</v>
      </c>
      <c r="D162" s="237"/>
      <c r="E162" s="262">
        <v>2.7561268643778196</v>
      </c>
      <c r="F162" s="262">
        <v>0.29740900587066177</v>
      </c>
      <c r="G162" s="262"/>
      <c r="H162" s="268"/>
      <c r="I162" s="258"/>
      <c r="J162" s="312">
        <v>8.5000000000000006E-2</v>
      </c>
      <c r="K162" s="312">
        <v>1.6E-2</v>
      </c>
      <c r="L162" s="312">
        <v>4.0000000000000001E-3</v>
      </c>
      <c r="M162" s="312">
        <v>1.6E-2</v>
      </c>
      <c r="N162" s="312">
        <v>1.9E-2</v>
      </c>
      <c r="O162" s="312">
        <v>2.3E-2</v>
      </c>
    </row>
    <row r="163" spans="2:17" s="229" customFormat="1">
      <c r="C163" s="230"/>
      <c r="E163" s="255"/>
      <c r="F163" s="255"/>
      <c r="G163" s="255"/>
      <c r="H163" s="255"/>
      <c r="I163" s="255"/>
      <c r="J163" s="255"/>
      <c r="K163" s="255"/>
      <c r="L163" s="255"/>
      <c r="M163" s="255"/>
      <c r="N163" s="255"/>
      <c r="O163" s="255"/>
    </row>
    <row r="164" spans="2:17" s="229" customFormat="1">
      <c r="B164" s="235" t="s">
        <v>6312</v>
      </c>
      <c r="C164" s="230"/>
      <c r="E164" s="255"/>
      <c r="F164" s="255"/>
      <c r="G164" s="255"/>
      <c r="H164" s="255"/>
      <c r="I164" s="255"/>
      <c r="J164" s="255"/>
      <c r="K164" s="255"/>
      <c r="L164" s="255"/>
      <c r="M164" s="255"/>
      <c r="N164" s="255"/>
      <c r="O164" s="255"/>
    </row>
    <row r="165" spans="2:17" s="229" customFormat="1">
      <c r="B165" s="237"/>
      <c r="C165" s="238"/>
      <c r="D165" s="237"/>
      <c r="E165" s="289"/>
      <c r="F165" s="289"/>
      <c r="G165" s="289"/>
      <c r="H165" s="289"/>
      <c r="I165" s="289"/>
      <c r="J165" s="289"/>
      <c r="K165" s="289"/>
      <c r="L165" s="289"/>
      <c r="M165" s="289"/>
      <c r="N165" s="289"/>
      <c r="O165" s="289"/>
    </row>
    <row r="166" spans="2:17" s="229" customFormat="1">
      <c r="B166" s="229" t="s">
        <v>407</v>
      </c>
      <c r="C166" s="230"/>
      <c r="E166" s="255">
        <v>6615.2072714528977</v>
      </c>
      <c r="F166" s="255">
        <v>6597.9372997620621</v>
      </c>
      <c r="G166" s="255">
        <v>8080.4209505437666</v>
      </c>
      <c r="H166" s="313">
        <v>6731.653217356059</v>
      </c>
      <c r="I166" s="255">
        <v>2243.884405785353</v>
      </c>
      <c r="J166" s="255">
        <v>8975.537623141412</v>
      </c>
      <c r="K166" s="255">
        <v>9502.1317986622525</v>
      </c>
      <c r="L166" s="255">
        <v>9896.6334739458307</v>
      </c>
      <c r="M166" s="255">
        <v>10367.558825876731</v>
      </c>
      <c r="N166" s="255">
        <v>10935.618414373423</v>
      </c>
      <c r="O166" s="255">
        <v>11555.786712861367</v>
      </c>
    </row>
    <row r="167" spans="2:17" s="229" customFormat="1">
      <c r="B167" s="229" t="s">
        <v>379</v>
      </c>
      <c r="C167" s="230" t="s">
        <v>357</v>
      </c>
      <c r="E167" s="255">
        <v>4980.8952934846247</v>
      </c>
      <c r="F167" s="255">
        <v>4785.3243740944754</v>
      </c>
      <c r="G167" s="255">
        <v>6030.7472213081346</v>
      </c>
      <c r="H167" s="266">
        <v>5063.7312201905643</v>
      </c>
      <c r="I167" s="255">
        <v>1687.910406730188</v>
      </c>
      <c r="J167" s="255">
        <v>6751.6416269207521</v>
      </c>
      <c r="K167" s="255">
        <v>7242.6534665020617</v>
      </c>
      <c r="L167" s="255">
        <v>7628.1172284569993</v>
      </c>
      <c r="M167" s="255">
        <v>8062.7463204600781</v>
      </c>
      <c r="N167" s="255">
        <v>8587.0144713538539</v>
      </c>
      <c r="O167" s="255">
        <v>9153.1648791523494</v>
      </c>
    </row>
    <row r="168" spans="2:17" s="229" customFormat="1">
      <c r="B168" s="233" t="s">
        <v>318</v>
      </c>
      <c r="C168" s="230" t="s">
        <v>355</v>
      </c>
      <c r="D168" s="253"/>
      <c r="E168" s="255">
        <v>0</v>
      </c>
      <c r="F168" s="255">
        <v>10</v>
      </c>
      <c r="G168" s="255">
        <v>11</v>
      </c>
      <c r="H168" s="266">
        <v>9.3731077062816954</v>
      </c>
      <c r="I168" s="255">
        <v>9.3731077062816954</v>
      </c>
      <c r="J168" s="255">
        <v>9.3731077062816954</v>
      </c>
      <c r="K168" s="255">
        <v>9.7053717785822275</v>
      </c>
      <c r="L168" s="255">
        <v>10.031309835638746</v>
      </c>
      <c r="M168" s="255">
        <v>10.364483106311113</v>
      </c>
      <c r="N168" s="255">
        <v>10.696141750342557</v>
      </c>
      <c r="O168" s="255">
        <v>11.026449727402087</v>
      </c>
    </row>
    <row r="169" spans="2:17" s="229" customFormat="1">
      <c r="B169" s="234" t="s">
        <v>6308</v>
      </c>
      <c r="C169" s="230" t="s">
        <v>355</v>
      </c>
      <c r="E169" s="255"/>
      <c r="F169" s="285">
        <v>119.28454166666666</v>
      </c>
      <c r="G169" s="285">
        <v>120.9877514455975</v>
      </c>
      <c r="H169" s="286">
        <v>151.2544113772164</v>
      </c>
      <c r="I169" s="285">
        <v>151.2544113772164</v>
      </c>
      <c r="J169" s="285">
        <v>151.2544113772164</v>
      </c>
      <c r="K169" s="285">
        <v>153.52322754787463</v>
      </c>
      <c r="L169" s="285">
        <v>157.20778500902361</v>
      </c>
      <c r="M169" s="285">
        <v>161.60960298927628</v>
      </c>
      <c r="N169" s="285">
        <v>166.13467187297601</v>
      </c>
      <c r="O169" s="285">
        <v>170.95257735729231</v>
      </c>
    </row>
    <row r="170" spans="2:17" s="229" customFormat="1">
      <c r="B170" s="245" t="s">
        <v>358</v>
      </c>
      <c r="C170" s="230" t="s">
        <v>359</v>
      </c>
      <c r="E170" s="255"/>
      <c r="F170" s="255"/>
      <c r="G170" s="255"/>
      <c r="H170" s="266"/>
      <c r="I170" s="255"/>
      <c r="J170" s="309">
        <v>0.25016300881687514</v>
      </c>
      <c r="K170" s="309">
        <v>1.4999999999999999E-2</v>
      </c>
      <c r="L170" s="309">
        <v>2.4E-2</v>
      </c>
      <c r="M170" s="309">
        <v>2.7999999999999997E-2</v>
      </c>
      <c r="N170" s="309">
        <v>2.7999999999999997E-2</v>
      </c>
      <c r="O170" s="309">
        <v>2.8999999999999998E-2</v>
      </c>
      <c r="Q170" s="229" t="s">
        <v>6313</v>
      </c>
    </row>
    <row r="171" spans="2:17" s="229" customFormat="1">
      <c r="B171" s="233" t="s">
        <v>388</v>
      </c>
      <c r="C171" s="230" t="s">
        <v>357</v>
      </c>
      <c r="E171" s="255"/>
      <c r="F171" s="904">
        <v>478.53243740944754</v>
      </c>
      <c r="G171" s="904">
        <v>548.24974739164861</v>
      </c>
      <c r="H171" s="905">
        <v>720.32049972027085</v>
      </c>
      <c r="I171" s="906">
        <v>720.32049972027085</v>
      </c>
      <c r="J171" s="907">
        <v>720.32049972027085</v>
      </c>
      <c r="K171" s="907">
        <v>746.25203771020063</v>
      </c>
      <c r="L171" s="907">
        <v>760.43082642669435</v>
      </c>
      <c r="M171" s="907">
        <v>777.92073543450829</v>
      </c>
      <c r="N171" s="907">
        <v>802.8141989684126</v>
      </c>
      <c r="O171" s="907">
        <v>830.10988173333863</v>
      </c>
    </row>
    <row r="172" spans="2:17" s="229" customFormat="1">
      <c r="B172" s="234" t="s">
        <v>358</v>
      </c>
      <c r="C172" s="230" t="s">
        <v>359</v>
      </c>
      <c r="E172" s="255"/>
      <c r="F172" s="255"/>
      <c r="G172" s="255"/>
      <c r="H172" s="266"/>
      <c r="I172" s="255"/>
      <c r="J172" s="309">
        <v>0.31385468602086108</v>
      </c>
      <c r="K172" s="309">
        <v>3.6000000000000004E-2</v>
      </c>
      <c r="L172" s="309">
        <v>1.9E-2</v>
      </c>
      <c r="M172" s="309">
        <v>2.3E-2</v>
      </c>
      <c r="N172" s="309">
        <v>3.2000000000000001E-2</v>
      </c>
      <c r="O172" s="309">
        <v>3.4000000000000002E-2</v>
      </c>
    </row>
    <row r="173" spans="2:17" s="229" customFormat="1">
      <c r="B173" s="229" t="s">
        <v>405</v>
      </c>
      <c r="C173" s="230" t="s">
        <v>357</v>
      </c>
      <c r="E173" s="255">
        <v>1634.3119779682727</v>
      </c>
      <c r="F173" s="255">
        <v>1812.6129256675868</v>
      </c>
      <c r="G173" s="255">
        <v>2049.6737292356315</v>
      </c>
      <c r="H173" s="266">
        <v>1667.921997165495</v>
      </c>
      <c r="I173" s="255">
        <v>555.973999055165</v>
      </c>
      <c r="J173" s="255">
        <v>2223.89599622066</v>
      </c>
      <c r="K173" s="255">
        <v>2259.4783321601903</v>
      </c>
      <c r="L173" s="255">
        <v>2268.5162454888309</v>
      </c>
      <c r="M173" s="255">
        <v>2304.8125054166521</v>
      </c>
      <c r="N173" s="255">
        <v>2348.6039430195683</v>
      </c>
      <c r="O173" s="255">
        <v>2402.6218337090181</v>
      </c>
    </row>
    <row r="174" spans="2:17" s="229" customFormat="1">
      <c r="B174" s="242" t="s">
        <v>358</v>
      </c>
      <c r="C174" s="238" t="s">
        <v>359</v>
      </c>
      <c r="D174" s="237"/>
      <c r="E174" s="262">
        <v>0.35640779236022402</v>
      </c>
      <c r="F174" s="262">
        <v>0.10909847697559694</v>
      </c>
      <c r="G174" s="262"/>
      <c r="H174" s="268"/>
      <c r="I174" s="258"/>
      <c r="J174" s="312">
        <v>8.5000000000000006E-2</v>
      </c>
      <c r="K174" s="312">
        <v>1.6E-2</v>
      </c>
      <c r="L174" s="312">
        <v>4.0000000000000001E-3</v>
      </c>
      <c r="M174" s="312">
        <v>1.6E-2</v>
      </c>
      <c r="N174" s="312">
        <v>1.9E-2</v>
      </c>
      <c r="O174" s="312">
        <v>2.3E-2</v>
      </c>
    </row>
    <row r="175" spans="2:17" s="229" customFormat="1">
      <c r="C175" s="230"/>
      <c r="E175" s="255"/>
      <c r="F175" s="255"/>
      <c r="G175" s="255"/>
      <c r="H175" s="255"/>
      <c r="I175" s="255"/>
      <c r="J175" s="255"/>
      <c r="K175" s="255"/>
      <c r="L175" s="255"/>
      <c r="M175" s="255"/>
      <c r="N175" s="255"/>
      <c r="O175" s="255"/>
    </row>
    <row r="176" spans="2:17" s="229" customFormat="1">
      <c r="B176" s="235" t="s">
        <v>6292</v>
      </c>
      <c r="C176" s="230"/>
      <c r="E176" s="255"/>
      <c r="F176" s="255"/>
      <c r="G176" s="255"/>
      <c r="H176" s="255"/>
      <c r="I176" s="255"/>
      <c r="J176" s="255"/>
      <c r="K176" s="255"/>
      <c r="L176" s="255"/>
      <c r="M176" s="255"/>
      <c r="N176" s="255"/>
      <c r="O176" s="255"/>
    </row>
    <row r="177" spans="2:22" s="229" customFormat="1">
      <c r="B177" s="237"/>
      <c r="C177" s="238"/>
      <c r="D177" s="237"/>
      <c r="E177" s="289"/>
      <c r="F177" s="289"/>
      <c r="G177" s="289"/>
      <c r="H177" s="289"/>
      <c r="I177" s="289"/>
      <c r="J177" s="289"/>
      <c r="K177" s="289"/>
      <c r="L177" s="289"/>
      <c r="M177" s="289"/>
      <c r="N177" s="289"/>
      <c r="O177" s="289"/>
    </row>
    <row r="178" spans="2:22" s="229" customFormat="1">
      <c r="B178" s="229" t="s">
        <v>6314</v>
      </c>
      <c r="C178" s="230"/>
      <c r="E178" s="255">
        <v>1335.7216810660359</v>
      </c>
      <c r="F178" s="255">
        <v>1863.7131256550829</v>
      </c>
      <c r="G178" s="255">
        <v>3317.7162419642132</v>
      </c>
      <c r="H178" s="313">
        <v>3071.6365489710224</v>
      </c>
      <c r="I178" s="255">
        <v>1023.8788496570074</v>
      </c>
      <c r="J178" s="255">
        <v>4095.5153986280297</v>
      </c>
      <c r="K178" s="255">
        <v>7720.9915702540793</v>
      </c>
      <c r="L178" s="255">
        <v>11415.533914408408</v>
      </c>
      <c r="M178" s="255">
        <v>15313.655930902843</v>
      </c>
      <c r="N178" s="255">
        <v>19551.174234891576</v>
      </c>
      <c r="O178" s="255">
        <v>24092.486169119813</v>
      </c>
      <c r="Q178" s="226">
        <v>2022</v>
      </c>
      <c r="R178" s="226">
        <v>2023</v>
      </c>
      <c r="S178" s="226">
        <v>2024</v>
      </c>
      <c r="T178" s="226">
        <v>2025</v>
      </c>
      <c r="U178" s="226">
        <v>2026</v>
      </c>
      <c r="V178" s="226">
        <v>2027</v>
      </c>
    </row>
    <row r="179" spans="2:22" s="229" customFormat="1">
      <c r="B179" s="229" t="s">
        <v>379</v>
      </c>
      <c r="C179" s="230" t="s">
        <v>357</v>
      </c>
      <c r="E179" s="255">
        <v>1007.6413119838298</v>
      </c>
      <c r="F179" s="255">
        <v>1409.9604520271473</v>
      </c>
      <c r="G179" s="255">
        <v>2650.110167652665</v>
      </c>
      <c r="H179" s="266">
        <v>2528.3721060000003</v>
      </c>
      <c r="I179" s="255">
        <v>842.79070200000001</v>
      </c>
      <c r="J179" s="255">
        <v>3371.162808</v>
      </c>
      <c r="K179" s="255">
        <v>6985.0493381760007</v>
      </c>
      <c r="L179" s="255">
        <v>10676.647913402017</v>
      </c>
      <c r="M179" s="255">
        <v>14562.947753880351</v>
      </c>
      <c r="N179" s="255">
        <v>18786.202602505655</v>
      </c>
      <c r="O179" s="255">
        <v>23309.920189189015</v>
      </c>
      <c r="Q179" s="228" t="s">
        <v>346</v>
      </c>
      <c r="R179" s="228" t="s">
        <v>346</v>
      </c>
      <c r="S179" s="228" t="s">
        <v>346</v>
      </c>
      <c r="T179" s="228" t="s">
        <v>346</v>
      </c>
      <c r="U179" s="228" t="s">
        <v>346</v>
      </c>
      <c r="V179" s="228" t="s">
        <v>346</v>
      </c>
    </row>
    <row r="180" spans="2:22" s="229" customFormat="1">
      <c r="B180" s="233" t="s">
        <v>318</v>
      </c>
      <c r="C180" s="230" t="s">
        <v>355</v>
      </c>
      <c r="D180" s="253"/>
      <c r="E180" s="255">
        <v>0</v>
      </c>
      <c r="F180" s="929">
        <v>3</v>
      </c>
      <c r="G180" s="929">
        <v>5</v>
      </c>
      <c r="H180" s="930">
        <v>5</v>
      </c>
      <c r="I180" s="929">
        <v>5</v>
      </c>
      <c r="J180" s="929">
        <v>5</v>
      </c>
      <c r="K180" s="929">
        <v>10</v>
      </c>
      <c r="L180" s="929">
        <v>15</v>
      </c>
      <c r="M180" s="929">
        <v>20</v>
      </c>
      <c r="N180" s="929">
        <v>25</v>
      </c>
      <c r="O180" s="929">
        <v>30</v>
      </c>
      <c r="Q180" s="309">
        <f>J180/I180-1</f>
        <v>0</v>
      </c>
      <c r="R180" s="309">
        <f t="shared" ref="R180" si="11">K180/J180-1</f>
        <v>1</v>
      </c>
      <c r="S180" s="309">
        <f t="shared" ref="S180" si="12">L180/K180-1</f>
        <v>0.5</v>
      </c>
      <c r="T180" s="309">
        <f t="shared" ref="T180" si="13">M180/L180-1</f>
        <v>0.33333333333333326</v>
      </c>
      <c r="U180" s="309">
        <f t="shared" ref="U180" si="14">N180/M180-1</f>
        <v>0.25</v>
      </c>
      <c r="V180" s="309">
        <f t="shared" ref="V180" si="15">O180/N180-1</f>
        <v>0.19999999999999996</v>
      </c>
    </row>
    <row r="181" spans="2:22" s="229" customFormat="1">
      <c r="B181" s="234" t="s">
        <v>135</v>
      </c>
      <c r="C181" s="230" t="s">
        <v>355</v>
      </c>
      <c r="E181" s="255"/>
      <c r="F181" s="255"/>
      <c r="G181" s="255"/>
      <c r="H181" s="266"/>
      <c r="I181" s="255"/>
      <c r="J181" s="224"/>
      <c r="K181" s="224">
        <v>5</v>
      </c>
      <c r="L181" s="224">
        <v>5</v>
      </c>
      <c r="M181" s="224">
        <v>5</v>
      </c>
      <c r="N181" s="224">
        <v>5</v>
      </c>
      <c r="O181" s="224">
        <v>5</v>
      </c>
    </row>
    <row r="182" spans="2:22" s="229" customFormat="1">
      <c r="B182" s="233" t="s">
        <v>388</v>
      </c>
      <c r="C182" s="230" t="s">
        <v>357</v>
      </c>
      <c r="E182" s="255"/>
      <c r="F182" s="904">
        <v>469.98681734238244</v>
      </c>
      <c r="G182" s="904">
        <v>530.02203353053301</v>
      </c>
      <c r="H182" s="905">
        <v>674.23256160000005</v>
      </c>
      <c r="I182" s="906">
        <v>674.23256160000005</v>
      </c>
      <c r="J182" s="907">
        <v>674.23256160000005</v>
      </c>
      <c r="K182" s="907">
        <v>698.50493381760009</v>
      </c>
      <c r="L182" s="907">
        <v>711.77652756013447</v>
      </c>
      <c r="M182" s="907">
        <v>728.14738769401754</v>
      </c>
      <c r="N182" s="907">
        <v>751.44810410022615</v>
      </c>
      <c r="O182" s="907">
        <v>776.99733963963388</v>
      </c>
    </row>
    <row r="183" spans="2:22" s="229" customFormat="1">
      <c r="B183" s="234" t="s">
        <v>358</v>
      </c>
      <c r="C183" s="230" t="s">
        <v>359</v>
      </c>
      <c r="E183" s="255"/>
      <c r="F183" s="255"/>
      <c r="G183" s="255"/>
      <c r="H183" s="266"/>
      <c r="I183" s="255"/>
      <c r="J183" s="309">
        <v>0.272084024712832</v>
      </c>
      <c r="K183" s="309">
        <v>3.6000000000000004E-2</v>
      </c>
      <c r="L183" s="309">
        <v>1.9E-2</v>
      </c>
      <c r="M183" s="309">
        <v>2.3E-2</v>
      </c>
      <c r="N183" s="309">
        <v>3.2000000000000001E-2</v>
      </c>
      <c r="O183" s="309">
        <v>3.4000000000000002E-2</v>
      </c>
    </row>
    <row r="184" spans="2:22" s="229" customFormat="1">
      <c r="B184" s="229" t="s">
        <v>405</v>
      </c>
      <c r="C184" s="230" t="s">
        <v>357</v>
      </c>
      <c r="E184" s="255">
        <v>328.08036908220606</v>
      </c>
      <c r="F184" s="255">
        <v>453.75267362793562</v>
      </c>
      <c r="G184" s="255">
        <v>667.60607431154824</v>
      </c>
      <c r="H184" s="266">
        <v>543.26444297102239</v>
      </c>
      <c r="I184" s="255">
        <v>181.08814765700743</v>
      </c>
      <c r="J184" s="255">
        <v>724.35259062802982</v>
      </c>
      <c r="K184" s="255">
        <v>735.94223207807829</v>
      </c>
      <c r="L184" s="255">
        <v>738.88600100639064</v>
      </c>
      <c r="M184" s="255">
        <v>750.70817702249292</v>
      </c>
      <c r="N184" s="255">
        <v>764.9716323859202</v>
      </c>
      <c r="O184" s="255">
        <v>782.56597993079629</v>
      </c>
    </row>
    <row r="185" spans="2:22" s="229" customFormat="1">
      <c r="B185" s="242" t="s">
        <v>358</v>
      </c>
      <c r="C185" s="238" t="s">
        <v>359</v>
      </c>
      <c r="D185" s="237"/>
      <c r="E185" s="262">
        <v>16.183980423138074</v>
      </c>
      <c r="F185" s="262">
        <v>0.38305341126411685</v>
      </c>
      <c r="G185" s="262"/>
      <c r="H185" s="268"/>
      <c r="I185" s="258"/>
      <c r="J185" s="312">
        <v>8.5000000000000006E-2</v>
      </c>
      <c r="K185" s="312">
        <v>1.6E-2</v>
      </c>
      <c r="L185" s="312">
        <v>4.0000000000000001E-3</v>
      </c>
      <c r="M185" s="312">
        <v>1.6E-2</v>
      </c>
      <c r="N185" s="312">
        <v>1.9E-2</v>
      </c>
      <c r="O185" s="312">
        <v>2.3E-2</v>
      </c>
    </row>
    <row r="186" spans="2:22" s="229" customFormat="1">
      <c r="C186" s="230"/>
      <c r="E186" s="255"/>
      <c r="F186" s="255"/>
      <c r="G186" s="255"/>
      <c r="H186" s="255"/>
      <c r="I186" s="255"/>
      <c r="J186" s="255"/>
      <c r="K186" s="255"/>
      <c r="L186" s="255"/>
      <c r="M186" s="255"/>
      <c r="N186" s="255"/>
      <c r="O186" s="255"/>
    </row>
    <row r="187" spans="2:22" s="229" customFormat="1">
      <c r="B187" s="235" t="s">
        <v>6297</v>
      </c>
      <c r="C187" s="230"/>
      <c r="E187" s="255"/>
      <c r="F187" s="255"/>
      <c r="G187" s="255"/>
      <c r="H187" s="255"/>
      <c r="I187" s="255"/>
      <c r="J187" s="255"/>
      <c r="K187" s="255"/>
      <c r="L187" s="255"/>
      <c r="M187" s="255"/>
      <c r="N187" s="255"/>
      <c r="O187" s="255"/>
    </row>
    <row r="188" spans="2:22" s="229" customFormat="1">
      <c r="B188" s="237"/>
      <c r="C188" s="238"/>
      <c r="D188" s="237"/>
      <c r="E188" s="289"/>
      <c r="F188" s="289"/>
      <c r="G188" s="289"/>
      <c r="H188" s="289"/>
      <c r="I188" s="289"/>
      <c r="J188" s="289"/>
      <c r="K188" s="289"/>
      <c r="L188" s="289"/>
      <c r="M188" s="289"/>
      <c r="N188" s="289"/>
      <c r="O188" s="289"/>
    </row>
    <row r="189" spans="2:22" s="229" customFormat="1">
      <c r="B189" s="229" t="s">
        <v>6315</v>
      </c>
      <c r="C189" s="230"/>
      <c r="E189" s="255">
        <v>2887.4967115912286</v>
      </c>
      <c r="F189" s="255">
        <v>1676.2718757892603</v>
      </c>
      <c r="G189" s="255">
        <v>957.77307833528698</v>
      </c>
      <c r="H189" s="313">
        <v>750.16132481745615</v>
      </c>
      <c r="I189" s="255">
        <v>250.05377493915205</v>
      </c>
      <c r="J189" s="255">
        <v>1000.2150997566082</v>
      </c>
      <c r="K189" s="255">
        <v>1300.6677706082273</v>
      </c>
      <c r="L189" s="255">
        <v>1346.1004140401301</v>
      </c>
      <c r="M189" s="255">
        <v>1397.3525479919949</v>
      </c>
      <c r="N189" s="255">
        <v>1461.6053422098366</v>
      </c>
      <c r="O189" s="255">
        <v>1531.5850041528831</v>
      </c>
    </row>
    <row r="190" spans="2:22" s="229" customFormat="1">
      <c r="B190" s="229" t="s">
        <v>379</v>
      </c>
      <c r="C190" s="230" t="s">
        <v>357</v>
      </c>
      <c r="E190" s="255">
        <v>1787.8343533569182</v>
      </c>
      <c r="F190" s="255">
        <v>1179.3174980839799</v>
      </c>
      <c r="G190" s="255">
        <v>670.75138623562987</v>
      </c>
      <c r="H190" s="266">
        <v>516.59742287136021</v>
      </c>
      <c r="I190" s="255">
        <v>172.19914095712008</v>
      </c>
      <c r="J190" s="255">
        <v>688.79656382848032</v>
      </c>
      <c r="K190" s="255">
        <v>984.26653810524942</v>
      </c>
      <c r="L190" s="255">
        <v>1028.4335766071401</v>
      </c>
      <c r="M190" s="255">
        <v>1074.6030411600773</v>
      </c>
      <c r="N190" s="255">
        <v>1132.7235947481126</v>
      </c>
      <c r="O190" s="255">
        <v>1195.1389764995395</v>
      </c>
    </row>
    <row r="191" spans="2:22" s="229" customFormat="1">
      <c r="B191" s="233" t="s">
        <v>318</v>
      </c>
      <c r="C191" s="230" t="s">
        <v>355</v>
      </c>
      <c r="E191" s="255">
        <v>0</v>
      </c>
      <c r="F191" s="255">
        <v>3</v>
      </c>
      <c r="G191" s="255">
        <v>2</v>
      </c>
      <c r="H191" s="266">
        <v>1.2798151697829121</v>
      </c>
      <c r="I191" s="255">
        <v>1.2798151697829121</v>
      </c>
      <c r="J191" s="255">
        <v>1.2798151697829121</v>
      </c>
      <c r="K191" s="255">
        <v>1.7652623031488448</v>
      </c>
      <c r="L191" s="255">
        <v>1.8100834163147335</v>
      </c>
      <c r="M191" s="255">
        <v>1.8488206100490954</v>
      </c>
      <c r="N191" s="255">
        <v>1.8883868098750489</v>
      </c>
      <c r="O191" s="255">
        <v>1.9269253161990296</v>
      </c>
    </row>
    <row r="192" spans="2:22" s="229" customFormat="1">
      <c r="B192" s="234" t="s">
        <v>392</v>
      </c>
      <c r="C192" s="230" t="s">
        <v>357</v>
      </c>
      <c r="E192" s="255"/>
      <c r="F192" s="285">
        <v>6120.8450518842646</v>
      </c>
      <c r="G192" s="285">
        <v>9133.6033358264012</v>
      </c>
      <c r="H192" s="286">
        <v>10714.285714285714</v>
      </c>
      <c r="I192" s="285">
        <v>10714.285714285714</v>
      </c>
      <c r="J192" s="285">
        <v>10714.285714285714</v>
      </c>
      <c r="K192" s="285">
        <v>10874.999999999998</v>
      </c>
      <c r="L192" s="285">
        <v>11135.999999999998</v>
      </c>
      <c r="M192" s="285">
        <v>11447.807999999999</v>
      </c>
      <c r="N192" s="285">
        <v>11768.346624</v>
      </c>
      <c r="O192" s="285">
        <v>12109.628676095999</v>
      </c>
      <c r="Q192" s="309">
        <f>J192/I192-1</f>
        <v>0</v>
      </c>
      <c r="R192" s="309">
        <f t="shared" ref="R192" si="16">K192/J192-1</f>
        <v>1.4999999999999902E-2</v>
      </c>
      <c r="S192" s="309">
        <f t="shared" ref="S192" si="17">L192/K192-1</f>
        <v>2.4000000000000021E-2</v>
      </c>
      <c r="T192" s="309">
        <f t="shared" ref="T192" si="18">M192/L192-1</f>
        <v>2.8000000000000025E-2</v>
      </c>
      <c r="U192" s="309">
        <f t="shared" ref="U192" si="19">N192/M192-1</f>
        <v>2.8000000000000025E-2</v>
      </c>
      <c r="V192" s="309">
        <f t="shared" ref="V192" si="20">O192/N192-1</f>
        <v>2.8999999999999915E-2</v>
      </c>
    </row>
    <row r="193" spans="2:15" s="229" customFormat="1">
      <c r="B193" s="245" t="s">
        <v>358</v>
      </c>
      <c r="C193" s="230" t="s">
        <v>359</v>
      </c>
      <c r="E193" s="255"/>
      <c r="F193" s="255"/>
      <c r="G193" s="255"/>
      <c r="H193" s="266"/>
      <c r="I193" s="255"/>
      <c r="J193" s="309">
        <v>0.17306229757746472</v>
      </c>
      <c r="K193" s="309">
        <v>1.4999999999999999E-2</v>
      </c>
      <c r="L193" s="309">
        <v>2.4E-2</v>
      </c>
      <c r="M193" s="309">
        <v>2.7999999999999997E-2</v>
      </c>
      <c r="N193" s="309">
        <v>2.7999999999999997E-2</v>
      </c>
      <c r="O193" s="309">
        <v>2.8999999999999998E-2</v>
      </c>
    </row>
    <row r="194" spans="2:15" s="229" customFormat="1">
      <c r="B194" s="233" t="s">
        <v>388</v>
      </c>
      <c r="C194" s="230" t="s">
        <v>357</v>
      </c>
      <c r="E194" s="255"/>
      <c r="F194" s="904">
        <v>393.10583269465997</v>
      </c>
      <c r="G194" s="904">
        <v>335.37569311781493</v>
      </c>
      <c r="H194" s="905">
        <v>538.20003082579262</v>
      </c>
      <c r="I194" s="906">
        <v>538.20003082579262</v>
      </c>
      <c r="J194" s="907">
        <v>538.20003082579262</v>
      </c>
      <c r="K194" s="907">
        <v>557.57523193552117</v>
      </c>
      <c r="L194" s="907">
        <v>568.16916134229598</v>
      </c>
      <c r="M194" s="907">
        <v>581.23705205316878</v>
      </c>
      <c r="N194" s="907">
        <v>599.83663771887018</v>
      </c>
      <c r="O194" s="907">
        <v>620.23108340131182</v>
      </c>
    </row>
    <row r="195" spans="2:15" s="229" customFormat="1">
      <c r="B195" s="234" t="s">
        <v>358</v>
      </c>
      <c r="C195" s="230" t="s">
        <v>359</v>
      </c>
      <c r="E195" s="255"/>
      <c r="F195" s="255"/>
      <c r="G195" s="255"/>
      <c r="H195" s="266"/>
      <c r="I195" s="255"/>
      <c r="J195" s="309">
        <v>0.60476755432817564</v>
      </c>
      <c r="K195" s="309">
        <v>3.6000000000000004E-2</v>
      </c>
      <c r="L195" s="309">
        <v>1.9E-2</v>
      </c>
      <c r="M195" s="309">
        <v>2.3E-2</v>
      </c>
      <c r="N195" s="309">
        <v>3.2000000000000001E-2</v>
      </c>
      <c r="O195" s="309">
        <v>3.4000000000000002E-2</v>
      </c>
    </row>
    <row r="196" spans="2:15" s="229" customFormat="1">
      <c r="B196" s="229" t="s">
        <v>405</v>
      </c>
      <c r="C196" s="230" t="s">
        <v>357</v>
      </c>
      <c r="E196" s="255">
        <v>1099.6623582343107</v>
      </c>
      <c r="F196" s="255">
        <v>496.95437770528036</v>
      </c>
      <c r="G196" s="255">
        <v>287.02169209965706</v>
      </c>
      <c r="H196" s="266">
        <v>233.56390194609591</v>
      </c>
      <c r="I196" s="255">
        <v>77.85463398203197</v>
      </c>
      <c r="J196" s="255">
        <v>311.41853592812788</v>
      </c>
      <c r="K196" s="255">
        <v>316.4012325029779</v>
      </c>
      <c r="L196" s="255">
        <v>317.66683743298984</v>
      </c>
      <c r="M196" s="255">
        <v>322.7495068319177</v>
      </c>
      <c r="N196" s="255">
        <v>328.8817474617241</v>
      </c>
      <c r="O196" s="255">
        <v>336.44602765334372</v>
      </c>
    </row>
    <row r="197" spans="2:15" s="229" customFormat="1">
      <c r="B197" s="242" t="s">
        <v>358</v>
      </c>
      <c r="C197" s="238" t="s">
        <v>359</v>
      </c>
      <c r="D197" s="237"/>
      <c r="E197" s="262">
        <v>5.4908709491313239</v>
      </c>
      <c r="F197" s="262">
        <v>-0.54808457888544759</v>
      </c>
      <c r="G197" s="262"/>
      <c r="H197" s="268"/>
      <c r="I197" s="258"/>
      <c r="J197" s="312">
        <v>8.5000000000000006E-2</v>
      </c>
      <c r="K197" s="312">
        <v>1.6E-2</v>
      </c>
      <c r="L197" s="312">
        <v>4.0000000000000001E-3</v>
      </c>
      <c r="M197" s="312">
        <v>1.6E-2</v>
      </c>
      <c r="N197" s="312">
        <v>1.9E-2</v>
      </c>
      <c r="O197" s="312">
        <v>2.3E-2</v>
      </c>
    </row>
    <row r="198" spans="2:15" s="229" customFormat="1">
      <c r="C198" s="230"/>
      <c r="E198" s="255"/>
      <c r="F198" s="255"/>
      <c r="G198" s="255"/>
      <c r="H198" s="255"/>
      <c r="I198" s="255"/>
      <c r="J198" s="255"/>
      <c r="K198" s="255"/>
      <c r="L198" s="255"/>
      <c r="M198" s="255"/>
      <c r="N198" s="255"/>
      <c r="O198" s="255"/>
    </row>
    <row r="199" spans="2:15" s="229" customFormat="1">
      <c r="C199" s="230"/>
    </row>
  </sheetData>
  <phoneticPr fontId="3"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6F05F-F52C-4331-AB5E-F7E317D22EEB}">
  <dimension ref="B2:X163"/>
  <sheetViews>
    <sheetView topLeftCell="A4" zoomScale="70" zoomScaleNormal="70" workbookViewId="0">
      <selection activeCell="H52" sqref="H52"/>
    </sheetView>
    <sheetView workbookViewId="1"/>
  </sheetViews>
  <sheetFormatPr defaultRowHeight="16.5"/>
  <cols>
    <col min="2" max="2" width="49.25" bestFit="1" customWidth="1"/>
    <col min="5" max="5" width="8.875" bestFit="1" customWidth="1"/>
    <col min="6" max="6" width="9.75" bestFit="1" customWidth="1"/>
    <col min="7" max="15" width="8.875" bestFit="1" customWidth="1"/>
  </cols>
  <sheetData>
    <row r="2" spans="2:24" s="224" customFormat="1" ht="13.5">
      <c r="B2" s="225"/>
      <c r="C2" s="226"/>
      <c r="D2" s="226"/>
      <c r="E2" s="226">
        <v>2019</v>
      </c>
      <c r="F2" s="226">
        <v>2020</v>
      </c>
      <c r="G2" s="226">
        <v>2021</v>
      </c>
      <c r="H2" s="226">
        <v>2022</v>
      </c>
      <c r="I2" s="226">
        <v>2022</v>
      </c>
      <c r="J2" s="226">
        <v>2022</v>
      </c>
      <c r="K2" s="226">
        <v>2023</v>
      </c>
      <c r="L2" s="226">
        <v>2024</v>
      </c>
      <c r="M2" s="226">
        <v>2025</v>
      </c>
      <c r="N2" s="226">
        <v>2026</v>
      </c>
      <c r="O2" s="226">
        <v>2027</v>
      </c>
    </row>
    <row r="3" spans="2:24" s="224" customFormat="1" ht="13.5">
      <c r="B3" s="227" t="s">
        <v>345</v>
      </c>
      <c r="C3" s="228"/>
      <c r="D3" s="228"/>
      <c r="E3" s="228" t="s">
        <v>346</v>
      </c>
      <c r="F3" s="228" t="s">
        <v>346</v>
      </c>
      <c r="G3" s="228" t="s">
        <v>346</v>
      </c>
      <c r="H3" s="228" t="s">
        <v>347</v>
      </c>
      <c r="I3" s="228" t="s">
        <v>348</v>
      </c>
      <c r="J3" s="228" t="s">
        <v>346</v>
      </c>
      <c r="K3" s="228" t="s">
        <v>346</v>
      </c>
      <c r="L3" s="228" t="s">
        <v>346</v>
      </c>
      <c r="M3" s="228" t="s">
        <v>346</v>
      </c>
      <c r="N3" s="228" t="s">
        <v>346</v>
      </c>
      <c r="O3" s="228" t="s">
        <v>346</v>
      </c>
    </row>
    <row r="4" spans="2:24" s="229" customFormat="1">
      <c r="C4" s="230"/>
      <c r="P4" s="224"/>
      <c r="Q4" s="224"/>
      <c r="R4" s="224"/>
      <c r="S4" s="224"/>
      <c r="T4" s="224"/>
    </row>
    <row r="5" spans="2:24" s="229" customFormat="1">
      <c r="B5" s="231" t="s">
        <v>376</v>
      </c>
      <c r="C5" s="232"/>
      <c r="D5" s="231"/>
      <c r="E5" s="231"/>
      <c r="F5" s="231"/>
      <c r="G5" s="231"/>
      <c r="H5" s="231"/>
      <c r="I5" s="231"/>
      <c r="J5" s="231"/>
      <c r="K5" s="231"/>
      <c r="L5" s="231"/>
      <c r="M5" s="231"/>
      <c r="N5" s="231"/>
      <c r="O5" s="231"/>
    </row>
    <row r="6" spans="2:24" s="229" customFormat="1">
      <c r="C6" s="230"/>
    </row>
    <row r="7" spans="2:24" s="229" customFormat="1">
      <c r="B7" s="237"/>
      <c r="C7" s="238"/>
      <c r="D7" s="237"/>
      <c r="E7" s="237"/>
      <c r="F7" s="237"/>
      <c r="G7" s="237"/>
      <c r="H7" s="237"/>
      <c r="I7" s="237"/>
      <c r="J7" s="237"/>
      <c r="K7" s="237"/>
      <c r="L7" s="237"/>
      <c r="M7" s="237"/>
      <c r="N7" s="237"/>
      <c r="O7" s="237"/>
    </row>
    <row r="8" spans="2:24" s="229" customFormat="1">
      <c r="B8" s="240" t="s">
        <v>349</v>
      </c>
      <c r="C8" s="230"/>
    </row>
    <row r="9" spans="2:24" s="229" customFormat="1">
      <c r="B9" s="237"/>
      <c r="C9" s="238"/>
      <c r="D9" s="237"/>
      <c r="E9" s="237"/>
      <c r="F9" s="250"/>
      <c r="G9" s="250"/>
      <c r="H9" s="250"/>
      <c r="I9" s="250"/>
      <c r="J9" s="250"/>
      <c r="K9" s="250"/>
      <c r="L9" s="250"/>
      <c r="M9" s="250"/>
      <c r="N9" s="250"/>
      <c r="O9" s="250"/>
    </row>
    <row r="10" spans="2:24" s="229" customFormat="1">
      <c r="B10" s="229" t="s">
        <v>377</v>
      </c>
      <c r="C10" s="230" t="s">
        <v>357</v>
      </c>
      <c r="E10" s="229">
        <v>0</v>
      </c>
      <c r="F10" s="229">
        <v>35327.637405000001</v>
      </c>
      <c r="G10" s="229">
        <v>142226.29402268078</v>
      </c>
      <c r="H10" s="320">
        <v>122503.46615815919</v>
      </c>
      <c r="I10" s="229">
        <v>54249.140861655455</v>
      </c>
      <c r="J10" s="229">
        <v>176752.60701981466</v>
      </c>
      <c r="K10" s="229">
        <v>264629.90901496675</v>
      </c>
      <c r="L10" s="229">
        <v>308885.61390211812</v>
      </c>
      <c r="M10" s="229">
        <v>344161.84094611445</v>
      </c>
      <c r="N10" s="229">
        <v>370932.72203197388</v>
      </c>
      <c r="O10" s="229">
        <v>398920.43541156489</v>
      </c>
    </row>
    <row r="11" spans="2:24" s="229" customFormat="1">
      <c r="B11" s="233" t="s">
        <v>378</v>
      </c>
      <c r="C11" s="230" t="s">
        <v>357</v>
      </c>
      <c r="E11" s="229">
        <v>0</v>
      </c>
      <c r="F11" s="229">
        <v>15550.474315000001</v>
      </c>
      <c r="G11" s="229">
        <v>110013.65805599999</v>
      </c>
      <c r="H11" s="321">
        <v>93263.553991921959</v>
      </c>
      <c r="I11" s="229">
        <v>44502.503472909702</v>
      </c>
      <c r="J11" s="229">
        <v>137766.05746483165</v>
      </c>
      <c r="K11" s="229">
        <v>221411.1918623402</v>
      </c>
      <c r="L11" s="229">
        <v>253983.47300691932</v>
      </c>
      <c r="M11" s="229">
        <v>277566.03054969449</v>
      </c>
      <c r="N11" s="229">
        <v>291322.68503420398</v>
      </c>
      <c r="O11" s="229">
        <v>305051.18832320353</v>
      </c>
    </row>
    <row r="12" spans="2:24" s="229" customFormat="1">
      <c r="B12" s="234" t="s">
        <v>379</v>
      </c>
      <c r="C12" s="230" t="s">
        <v>357</v>
      </c>
      <c r="E12" s="229">
        <v>0</v>
      </c>
      <c r="F12" s="229">
        <v>15550.474315000001</v>
      </c>
      <c r="G12" s="229">
        <v>109747.42742299999</v>
      </c>
      <c r="H12" s="321">
        <v>92901.346426921955</v>
      </c>
      <c r="I12" s="229">
        <v>44381.767617909703</v>
      </c>
      <c r="J12" s="322">
        <v>137283.11404483166</v>
      </c>
      <c r="K12" s="229">
        <v>220920.5213476202</v>
      </c>
      <c r="L12" s="229">
        <v>253490.83981014043</v>
      </c>
      <c r="M12" s="229">
        <v>277065.51522176713</v>
      </c>
      <c r="N12" s="229">
        <v>290812.65991504601</v>
      </c>
      <c r="O12" s="229">
        <v>304529.43262630492</v>
      </c>
      <c r="Q12" s="229">
        <f>F13*F15</f>
        <v>15550.474315000001</v>
      </c>
      <c r="R12" s="229">
        <f t="shared" ref="R12:S12" si="0">G13*G15</f>
        <v>109747.42742299999</v>
      </c>
      <c r="S12" s="229">
        <f t="shared" si="0"/>
        <v>123868.4619025626</v>
      </c>
      <c r="T12" s="229">
        <f t="shared" ref="T12" si="1">I13*I15</f>
        <v>177527.07047163881</v>
      </c>
      <c r="U12" s="229">
        <f t="shared" ref="U12" si="2">J13*J15</f>
        <v>177527.07047163881</v>
      </c>
      <c r="V12" s="229">
        <f t="shared" ref="V12" si="3">K13*K15</f>
        <v>220920.5213476202</v>
      </c>
      <c r="W12" s="229">
        <f t="shared" ref="W12" si="4">L13*L15</f>
        <v>253490.83981014043</v>
      </c>
      <c r="X12" s="229">
        <f t="shared" ref="X12" si="5">M13*M15</f>
        <v>277065.51522176713</v>
      </c>
    </row>
    <row r="13" spans="2:24" s="229" customFormat="1">
      <c r="B13" s="245" t="s">
        <v>380</v>
      </c>
      <c r="C13" s="230" t="s">
        <v>357</v>
      </c>
      <c r="F13" s="323">
        <v>19.365472372353675</v>
      </c>
      <c r="G13" s="323">
        <v>45.881031531354509</v>
      </c>
      <c r="H13" s="324">
        <v>48.863298580892547</v>
      </c>
      <c r="I13" s="323">
        <v>48.863298580892547</v>
      </c>
      <c r="J13" s="323">
        <v>48.863298580892547</v>
      </c>
      <c r="K13" s="323">
        <v>50.622377329804678</v>
      </c>
      <c r="L13" s="323">
        <v>51.584202499070962</v>
      </c>
      <c r="M13" s="323">
        <v>52.770639156549592</v>
      </c>
      <c r="N13" s="323">
        <v>54.459299609559181</v>
      </c>
      <c r="O13" s="323">
        <v>56.310915796284192</v>
      </c>
    </row>
    <row r="14" spans="2:24" s="229" customFormat="1">
      <c r="B14" s="246" t="s">
        <v>358</v>
      </c>
      <c r="C14" s="230" t="s">
        <v>359</v>
      </c>
      <c r="H14" s="321"/>
      <c r="J14" s="325">
        <v>6.5000000000000002E-2</v>
      </c>
      <c r="K14" s="325">
        <v>3.6000000000000004E-2</v>
      </c>
      <c r="L14" s="325">
        <v>1.9E-2</v>
      </c>
      <c r="M14" s="325">
        <v>2.3E-2</v>
      </c>
      <c r="N14" s="325">
        <v>3.2000000000000001E-2</v>
      </c>
      <c r="O14" s="325">
        <v>3.4000000000000002E-2</v>
      </c>
    </row>
    <row r="15" spans="2:24" s="229" customFormat="1">
      <c r="B15" s="245" t="s">
        <v>381</v>
      </c>
      <c r="C15" s="230" t="s">
        <v>355</v>
      </c>
      <c r="F15" s="229">
        <v>803</v>
      </c>
      <c r="G15" s="229">
        <v>2392</v>
      </c>
      <c r="H15" s="321">
        <v>2535</v>
      </c>
      <c r="I15" s="229">
        <v>3633.1372549019607</v>
      </c>
      <c r="J15" s="229">
        <v>3633.1372549019607</v>
      </c>
      <c r="K15" s="229">
        <v>4364.0882352941171</v>
      </c>
      <c r="L15" s="229">
        <v>4914.1176470588225</v>
      </c>
      <c r="M15" s="229">
        <v>5250.3725490196066</v>
      </c>
      <c r="N15" s="229">
        <v>5340</v>
      </c>
      <c r="O15" s="229">
        <v>5408</v>
      </c>
    </row>
    <row r="16" spans="2:24" s="229" customFormat="1">
      <c r="B16" s="246" t="s">
        <v>382</v>
      </c>
      <c r="C16" s="230" t="s">
        <v>355</v>
      </c>
      <c r="F16" s="966"/>
      <c r="G16" s="966"/>
      <c r="H16" s="967"/>
      <c r="I16" s="966"/>
      <c r="J16" s="966">
        <v>1241.1372549019607</v>
      </c>
      <c r="K16" s="966">
        <v>730.95098039215645</v>
      </c>
      <c r="L16" s="966">
        <v>550.0294117647054</v>
      </c>
      <c r="M16" s="966">
        <v>336.25490196078408</v>
      </c>
      <c r="N16" s="966">
        <v>89.627450980393405</v>
      </c>
      <c r="O16" s="966">
        <v>68</v>
      </c>
      <c r="Q16" s="229" t="s">
        <v>383</v>
      </c>
    </row>
    <row r="17" spans="2:15" s="229" customFormat="1">
      <c r="B17" s="234" t="s">
        <v>384</v>
      </c>
      <c r="C17" s="230" t="s">
        <v>357</v>
      </c>
      <c r="F17" s="229">
        <v>0</v>
      </c>
      <c r="G17" s="229">
        <v>266.23063300000638</v>
      </c>
      <c r="H17" s="321">
        <v>362.20756499999999</v>
      </c>
      <c r="I17" s="229">
        <v>120.735855</v>
      </c>
      <c r="J17" s="229">
        <v>482.94342</v>
      </c>
      <c r="K17" s="229">
        <v>490.67051472000003</v>
      </c>
      <c r="L17" s="229">
        <v>492.63319677888001</v>
      </c>
      <c r="M17" s="229">
        <v>500.51532792734207</v>
      </c>
      <c r="N17" s="229">
        <v>510.02511915796151</v>
      </c>
      <c r="O17" s="229">
        <v>521.75569689859458</v>
      </c>
    </row>
    <row r="18" spans="2:15" s="229" customFormat="1">
      <c r="B18" s="245" t="s">
        <v>358</v>
      </c>
      <c r="C18" s="230" t="s">
        <v>359</v>
      </c>
      <c r="H18" s="321"/>
      <c r="J18" s="325">
        <v>0.81400395047698515</v>
      </c>
      <c r="K18" s="325">
        <v>1.6E-2</v>
      </c>
      <c r="L18" s="325">
        <v>4.0000000000000001E-3</v>
      </c>
      <c r="M18" s="325">
        <v>1.6E-2</v>
      </c>
      <c r="N18" s="325">
        <v>1.9E-2</v>
      </c>
      <c r="O18" s="325">
        <v>2.3E-2</v>
      </c>
    </row>
    <row r="19" spans="2:15" s="229" customFormat="1">
      <c r="B19" s="233" t="s">
        <v>385</v>
      </c>
      <c r="C19" s="230" t="s">
        <v>357</v>
      </c>
      <c r="E19" s="229">
        <v>0</v>
      </c>
      <c r="F19" s="229">
        <v>19777.163090000002</v>
      </c>
      <c r="G19" s="229">
        <v>32212.635966680784</v>
      </c>
      <c r="H19" s="321">
        <v>29239.912166237242</v>
      </c>
      <c r="I19" s="229">
        <v>9746.6373887457485</v>
      </c>
      <c r="J19" s="229">
        <v>38986.549554982994</v>
      </c>
      <c r="K19" s="229">
        <v>43218.71715262653</v>
      </c>
      <c r="L19" s="229">
        <v>54902.140895198798</v>
      </c>
      <c r="M19" s="229">
        <v>66595.810396419954</v>
      </c>
      <c r="N19" s="229">
        <v>79610.036997769887</v>
      </c>
      <c r="O19" s="229">
        <v>93869.247088361371</v>
      </c>
    </row>
    <row r="20" spans="2:15" s="229" customFormat="1">
      <c r="B20" s="234" t="s">
        <v>386</v>
      </c>
      <c r="C20" s="230" t="s">
        <v>357</v>
      </c>
      <c r="F20" s="229">
        <v>11744.660269</v>
      </c>
      <c r="G20" s="229">
        <v>19110.516540000001</v>
      </c>
      <c r="H20" s="321">
        <v>14742.198907</v>
      </c>
      <c r="I20" s="229">
        <v>4914.0663023333336</v>
      </c>
      <c r="J20" s="229">
        <v>19656.265209333334</v>
      </c>
      <c r="K20" s="229">
        <v>22098.102186160642</v>
      </c>
      <c r="L20" s="229">
        <v>28941.225888092591</v>
      </c>
      <c r="M20" s="229">
        <v>35822.508799202304</v>
      </c>
      <c r="N20" s="229">
        <v>43488.398847411889</v>
      </c>
      <c r="O20" s="229">
        <v>51925.346035183575</v>
      </c>
    </row>
    <row r="21" spans="2:15" s="229" customFormat="1">
      <c r="B21" s="245" t="s">
        <v>387</v>
      </c>
      <c r="C21" s="230" t="s">
        <v>359</v>
      </c>
      <c r="D21" s="248"/>
      <c r="F21" s="326">
        <v>0.48216207315852588</v>
      </c>
      <c r="G21" s="326">
        <v>0.46150667930582745</v>
      </c>
      <c r="H21" s="327">
        <v>0.39051651076783289</v>
      </c>
      <c r="I21" s="326">
        <v>0.39051651076783289</v>
      </c>
      <c r="J21" s="325">
        <v>0.39051651076783289</v>
      </c>
      <c r="K21" s="325">
        <v>0.38551651076783289</v>
      </c>
      <c r="L21" s="325">
        <v>0.38051651076783288</v>
      </c>
      <c r="M21" s="325">
        <v>0.37551651076783288</v>
      </c>
      <c r="N21" s="325">
        <v>0.37051651076783287</v>
      </c>
      <c r="O21" s="325">
        <v>0.36551651076783287</v>
      </c>
    </row>
    <row r="22" spans="2:15" s="229" customFormat="1">
      <c r="B22" s="234" t="s">
        <v>379</v>
      </c>
      <c r="C22" s="230" t="s">
        <v>357</v>
      </c>
      <c r="F22" s="229">
        <v>512.44114300000001</v>
      </c>
      <c r="G22" s="229">
        <v>3599.6276251446266</v>
      </c>
      <c r="H22" s="321">
        <v>3106.6807382372408</v>
      </c>
      <c r="I22" s="229">
        <v>1035.5602460790803</v>
      </c>
      <c r="J22" s="229">
        <v>4142.2409843163214</v>
      </c>
      <c r="K22" s="229">
        <v>4715.782043683198</v>
      </c>
      <c r="L22" s="229">
        <v>6189.5830337799389</v>
      </c>
      <c r="M22" s="229">
        <v>7649.0250392653206</v>
      </c>
      <c r="N22" s="229">
        <v>9335.7893567506562</v>
      </c>
      <c r="O22" s="229">
        <v>11208.650056529181</v>
      </c>
    </row>
    <row r="23" spans="2:15" s="229" customFormat="1">
      <c r="B23" s="245" t="s">
        <v>318</v>
      </c>
      <c r="C23" s="230" t="s">
        <v>355</v>
      </c>
      <c r="D23" s="253"/>
      <c r="F23" s="323">
        <v>7.24</v>
      </c>
      <c r="G23" s="323">
        <v>47.2</v>
      </c>
      <c r="H23" s="324">
        <v>51</v>
      </c>
      <c r="I23" s="323">
        <v>51</v>
      </c>
      <c r="J23" s="328">
        <v>12</v>
      </c>
      <c r="K23" s="323">
        <v>56.043956043956058</v>
      </c>
      <c r="L23" s="323">
        <v>72.187544406025012</v>
      </c>
      <c r="M23" s="323">
        <v>87.202979560188922</v>
      </c>
      <c r="N23" s="323">
        <v>103.13274768791541</v>
      </c>
      <c r="O23" s="323">
        <v>119.75077035185112</v>
      </c>
    </row>
    <row r="24" spans="2:15" s="229" customFormat="1">
      <c r="B24" s="246" t="s">
        <v>311</v>
      </c>
      <c r="C24" s="230" t="s">
        <v>355</v>
      </c>
      <c r="F24" s="229">
        <v>33.97790055248619</v>
      </c>
      <c r="G24" s="229">
        <v>10.402542372881355</v>
      </c>
      <c r="H24" s="321">
        <v>8.1568627450980387</v>
      </c>
      <c r="I24" s="229">
        <v>8.1568627450980387</v>
      </c>
      <c r="J24" s="229">
        <v>8.1568627450980387</v>
      </c>
      <c r="K24" s="229">
        <v>8.2792156862745081</v>
      </c>
      <c r="L24" s="229">
        <v>8.4779168627450971</v>
      </c>
      <c r="M24" s="229">
        <v>8.7152985349019598</v>
      </c>
      <c r="N24" s="229">
        <v>8.959326893879215</v>
      </c>
      <c r="O24" s="229">
        <v>9.2191473738017109</v>
      </c>
    </row>
    <row r="25" spans="2:15" s="229" customFormat="1">
      <c r="B25" s="247" t="s">
        <v>358</v>
      </c>
      <c r="C25" s="230" t="s">
        <v>359</v>
      </c>
      <c r="H25" s="321"/>
      <c r="J25" s="325">
        <v>0</v>
      </c>
      <c r="K25" s="325">
        <v>1.4999999999999999E-2</v>
      </c>
      <c r="L25" s="325">
        <v>2.4E-2</v>
      </c>
      <c r="M25" s="325">
        <v>2.7999999999999997E-2</v>
      </c>
      <c r="N25" s="325">
        <v>2.7999999999999997E-2</v>
      </c>
      <c r="O25" s="325">
        <v>2.8999999999999998E-2</v>
      </c>
    </row>
    <row r="26" spans="2:15" s="229" customFormat="1">
      <c r="B26" s="245" t="s">
        <v>388</v>
      </c>
      <c r="C26" s="230" t="s">
        <v>357</v>
      </c>
      <c r="F26" s="323">
        <v>70.779163397790057</v>
      </c>
      <c r="G26" s="323">
        <v>76.263297142894629</v>
      </c>
      <c r="H26" s="321">
        <v>81.220411457182777</v>
      </c>
      <c r="I26" s="229">
        <v>81.220411457182777</v>
      </c>
      <c r="J26" s="323">
        <v>81.220411457182777</v>
      </c>
      <c r="K26" s="323">
        <v>84.14434626964136</v>
      </c>
      <c r="L26" s="323">
        <v>85.743088848764543</v>
      </c>
      <c r="M26" s="323">
        <v>87.715179892286116</v>
      </c>
      <c r="N26" s="323">
        <v>90.522065648839273</v>
      </c>
      <c r="O26" s="323">
        <v>93.599815880899811</v>
      </c>
    </row>
    <row r="27" spans="2:15" s="229" customFormat="1">
      <c r="B27" s="246" t="s">
        <v>358</v>
      </c>
      <c r="C27" s="230" t="s">
        <v>359</v>
      </c>
      <c r="H27" s="321"/>
      <c r="J27" s="325">
        <v>6.5000000000000002E-2</v>
      </c>
      <c r="K27" s="325">
        <v>3.6000000000000004E-2</v>
      </c>
      <c r="L27" s="325">
        <v>1.9E-2</v>
      </c>
      <c r="M27" s="325">
        <v>2.3E-2</v>
      </c>
      <c r="N27" s="325">
        <v>3.2000000000000001E-2</v>
      </c>
      <c r="O27" s="325">
        <v>3.4000000000000002E-2</v>
      </c>
    </row>
    <row r="28" spans="2:15" s="229" customFormat="1">
      <c r="B28" s="234" t="s">
        <v>389</v>
      </c>
      <c r="C28" s="230" t="s">
        <v>357</v>
      </c>
      <c r="F28" s="229">
        <v>7212.9798840000003</v>
      </c>
      <c r="G28" s="229">
        <v>8326.2138689999992</v>
      </c>
      <c r="H28" s="321">
        <v>7697.3071490000002</v>
      </c>
      <c r="I28" s="229">
        <v>2565.7690496666669</v>
      </c>
      <c r="J28" s="229">
        <v>10263.076198666668</v>
      </c>
      <c r="K28" s="229">
        <v>11401.06628551336</v>
      </c>
      <c r="L28" s="229">
        <v>14747.550269507861</v>
      </c>
      <c r="M28" s="229">
        <v>18020.114346872833</v>
      </c>
      <c r="N28" s="229">
        <v>21584.707500517332</v>
      </c>
      <c r="O28" s="229">
        <v>25414.483453817535</v>
      </c>
    </row>
    <row r="29" spans="2:15" s="229" customFormat="1">
      <c r="B29" s="245" t="s">
        <v>387</v>
      </c>
      <c r="C29" s="230" t="s">
        <v>359</v>
      </c>
      <c r="D29" s="248"/>
      <c r="F29" s="326">
        <v>0.29611970502883717</v>
      </c>
      <c r="G29" s="326">
        <v>0.201072708099198</v>
      </c>
      <c r="H29" s="327">
        <v>0.20389940124254324</v>
      </c>
      <c r="I29" s="326">
        <v>0.20389940124254324</v>
      </c>
      <c r="J29" s="326">
        <v>0.20389940124254324</v>
      </c>
      <c r="K29" s="326">
        <v>0.19889940124254324</v>
      </c>
      <c r="L29" s="326">
        <v>0.19389940124254323</v>
      </c>
      <c r="M29" s="326">
        <v>0.18889940124254323</v>
      </c>
      <c r="N29" s="326">
        <v>0.18389940124254323</v>
      </c>
      <c r="O29" s="326">
        <v>0.17889940124254322</v>
      </c>
    </row>
    <row r="30" spans="2:15" s="229" customFormat="1">
      <c r="B30" s="246" t="s">
        <v>390</v>
      </c>
      <c r="C30" s="230" t="s">
        <v>359</v>
      </c>
      <c r="H30" s="321"/>
      <c r="J30" s="325">
        <v>-0.01</v>
      </c>
      <c r="K30" s="325">
        <v>-5.0000000000000001E-3</v>
      </c>
      <c r="L30" s="325">
        <v>-5.0000000000000001E-3</v>
      </c>
      <c r="M30" s="325">
        <v>-5.0000000000000001E-3</v>
      </c>
      <c r="N30" s="325">
        <v>-5.0000000000000001E-3</v>
      </c>
      <c r="O30" s="325">
        <v>-5.0000000000000001E-3</v>
      </c>
    </row>
    <row r="31" spans="2:15" s="229" customFormat="1">
      <c r="B31" s="234" t="s">
        <v>384</v>
      </c>
      <c r="C31" s="230" t="s">
        <v>357</v>
      </c>
      <c r="F31" s="229">
        <v>307.08179400000125</v>
      </c>
      <c r="G31" s="229">
        <v>1176.2779325361601</v>
      </c>
      <c r="H31" s="321">
        <v>3693.7253719999999</v>
      </c>
      <c r="I31" s="229">
        <v>1231.2417906666667</v>
      </c>
      <c r="J31" s="323">
        <v>4924.9671626666668</v>
      </c>
      <c r="K31" s="323">
        <v>5003.7666372693338</v>
      </c>
      <c r="L31" s="323">
        <v>5023.7817038184112</v>
      </c>
      <c r="M31" s="323">
        <v>5104.1622110795061</v>
      </c>
      <c r="N31" s="323">
        <v>5201.141293090016</v>
      </c>
      <c r="O31" s="323">
        <v>5320.7675428310858</v>
      </c>
    </row>
    <row r="32" spans="2:15" s="229" customFormat="1">
      <c r="B32" s="249" t="s">
        <v>358</v>
      </c>
      <c r="C32" s="238" t="s">
        <v>359</v>
      </c>
      <c r="D32" s="237"/>
      <c r="E32" s="237"/>
      <c r="F32" s="237"/>
      <c r="G32" s="237"/>
      <c r="H32" s="329"/>
      <c r="I32" s="237"/>
      <c r="J32" s="304">
        <v>3.1869077251564164</v>
      </c>
      <c r="K32" s="304">
        <v>1.6E-2</v>
      </c>
      <c r="L32" s="304">
        <v>4.0000000000000001E-3</v>
      </c>
      <c r="M32" s="304">
        <v>1.6E-2</v>
      </c>
      <c r="N32" s="304">
        <v>1.9E-2</v>
      </c>
      <c r="O32" s="304">
        <v>2.3E-2</v>
      </c>
    </row>
    <row r="33" spans="2:22" s="229" customFormat="1">
      <c r="C33" s="230"/>
    </row>
    <row r="34" spans="2:22" s="229" customFormat="1">
      <c r="B34" s="240" t="s">
        <v>365</v>
      </c>
      <c r="C34" s="230"/>
    </row>
    <row r="35" spans="2:22" s="229" customFormat="1">
      <c r="B35" s="237"/>
      <c r="C35" s="238"/>
      <c r="D35" s="237"/>
      <c r="E35" s="237"/>
      <c r="F35" s="330"/>
      <c r="G35" s="330"/>
      <c r="H35" s="330"/>
      <c r="I35" s="330"/>
      <c r="J35" s="330"/>
      <c r="K35" s="330"/>
      <c r="L35" s="330"/>
      <c r="M35" s="330"/>
      <c r="N35" s="330"/>
      <c r="O35" s="330"/>
    </row>
    <row r="36" spans="2:22" s="229" customFormat="1">
      <c r="B36" s="229" t="s">
        <v>391</v>
      </c>
      <c r="C36" s="230" t="s">
        <v>357</v>
      </c>
      <c r="E36" s="229">
        <v>0</v>
      </c>
      <c r="F36" s="229">
        <v>5949.5391149999996</v>
      </c>
      <c r="G36" s="229">
        <v>9125.8647930000006</v>
      </c>
      <c r="H36" s="320">
        <v>8440.3913643575015</v>
      </c>
      <c r="I36" s="229">
        <v>3048.372558833707</v>
      </c>
      <c r="J36" s="229">
        <v>11488.763923191207</v>
      </c>
      <c r="K36" s="229">
        <v>19696.223935315633</v>
      </c>
      <c r="L36" s="229">
        <v>28768.063232225373</v>
      </c>
      <c r="M36" s="229">
        <v>39600.94231765197</v>
      </c>
      <c r="N36" s="229">
        <v>52634.110056637524</v>
      </c>
      <c r="O36" s="229">
        <v>60299.345462591176</v>
      </c>
    </row>
    <row r="37" spans="2:22" s="229" customFormat="1">
      <c r="B37" s="233" t="s">
        <v>386</v>
      </c>
      <c r="C37" s="230" t="s">
        <v>357</v>
      </c>
      <c r="E37" s="229">
        <v>0</v>
      </c>
      <c r="F37" s="229">
        <v>3667.1479959999997</v>
      </c>
      <c r="G37" s="229">
        <v>6064.9991410000002</v>
      </c>
      <c r="H37" s="321">
        <v>5886.9536420000004</v>
      </c>
      <c r="I37" s="229">
        <v>2156.782430306906</v>
      </c>
      <c r="J37" s="322">
        <v>8043.7360723069069</v>
      </c>
      <c r="K37" s="229">
        <v>13851.837290624047</v>
      </c>
      <c r="L37" s="229">
        <v>20387.663286218976</v>
      </c>
      <c r="M37" s="229">
        <v>28244.115123400981</v>
      </c>
      <c r="N37" s="229">
        <v>37708.830109985181</v>
      </c>
      <c r="O37" s="229">
        <v>43356.878941668656</v>
      </c>
      <c r="Q37" s="251"/>
    </row>
    <row r="38" spans="2:22" s="229" customFormat="1">
      <c r="B38" s="234" t="s">
        <v>387</v>
      </c>
      <c r="C38" s="230" t="s">
        <v>359</v>
      </c>
      <c r="D38" s="248"/>
      <c r="F38" s="326">
        <v>0.50658282153764078</v>
      </c>
      <c r="G38" s="326">
        <v>0.55523651655709572</v>
      </c>
      <c r="H38" s="327">
        <v>0.58514655415405437</v>
      </c>
      <c r="I38" s="326">
        <v>0.58514655415405437</v>
      </c>
      <c r="J38" s="326">
        <v>0.58514655415405437</v>
      </c>
      <c r="K38" s="325">
        <v>0.58014655415405436</v>
      </c>
      <c r="L38" s="325">
        <v>0.57514655415405436</v>
      </c>
      <c r="M38" s="325">
        <v>0.57014655415405435</v>
      </c>
      <c r="N38" s="325">
        <v>0.56514655415405435</v>
      </c>
      <c r="O38" s="325">
        <v>0.56014655415405434</v>
      </c>
      <c r="Q38" s="251"/>
    </row>
    <row r="39" spans="2:22" s="229" customFormat="1">
      <c r="B39" s="233" t="s">
        <v>379</v>
      </c>
      <c r="C39" s="230" t="s">
        <v>357</v>
      </c>
      <c r="E39" s="229">
        <v>0</v>
      </c>
      <c r="F39" s="229">
        <v>773.52751099999989</v>
      </c>
      <c r="G39" s="229">
        <v>1271.7829259999999</v>
      </c>
      <c r="H39" s="321">
        <v>1177.878755</v>
      </c>
      <c r="I39" s="229">
        <v>392.62625166666663</v>
      </c>
      <c r="J39" s="229">
        <v>1570.5050066666665</v>
      </c>
      <c r="K39" s="229">
        <v>2853.2380185953348</v>
      </c>
      <c r="L39" s="229">
        <v>4215.3291846993598</v>
      </c>
      <c r="M39" s="229">
        <v>5862.2799397258541</v>
      </c>
      <c r="N39" s="229">
        <v>7926.7222667195601</v>
      </c>
      <c r="O39" s="229">
        <v>9240.0255899640633</v>
      </c>
    </row>
    <row r="40" spans="2:22" s="229" customFormat="1">
      <c r="B40" s="234" t="s">
        <v>318</v>
      </c>
      <c r="C40" s="230" t="s">
        <v>355</v>
      </c>
      <c r="D40" s="253"/>
      <c r="E40" s="323">
        <v>0</v>
      </c>
      <c r="F40" s="323">
        <v>7</v>
      </c>
      <c r="G40" s="323">
        <v>12</v>
      </c>
      <c r="H40" s="321">
        <v>12.341061823893336</v>
      </c>
      <c r="I40" s="229">
        <v>12.341061823893336</v>
      </c>
      <c r="J40" s="229">
        <v>12.341061823893336</v>
      </c>
      <c r="K40" s="229">
        <v>21.641703839904185</v>
      </c>
      <c r="L40" s="229">
        <v>31.37695238322268</v>
      </c>
      <c r="M40" s="229">
        <v>42.65502324197886</v>
      </c>
      <c r="N40" s="229">
        <v>55.887872064676039</v>
      </c>
      <c r="O40" s="229">
        <v>63.005225102674565</v>
      </c>
    </row>
    <row r="41" spans="2:22" s="229" customFormat="1">
      <c r="B41" s="246" t="s">
        <v>392</v>
      </c>
      <c r="C41" s="230" t="s">
        <v>357</v>
      </c>
      <c r="F41" s="229">
        <v>1034.1414332857144</v>
      </c>
      <c r="G41" s="229">
        <v>910.27261358333351</v>
      </c>
      <c r="H41" s="321">
        <v>1086.9565217391305</v>
      </c>
      <c r="I41" s="229">
        <v>1086.9565217391305</v>
      </c>
      <c r="J41" s="229">
        <v>1086.9565217391305</v>
      </c>
      <c r="K41" s="229">
        <v>1103.2608695652173</v>
      </c>
      <c r="L41" s="229">
        <v>1129.7391304347825</v>
      </c>
      <c r="M41" s="229">
        <v>1161.3718260869564</v>
      </c>
      <c r="N41" s="229">
        <v>1193.8902372173911</v>
      </c>
      <c r="O41" s="229">
        <v>1228.5130540966954</v>
      </c>
      <c r="R41" s="325">
        <f>K41/J41-1</f>
        <v>1.4999999999999902E-2</v>
      </c>
      <c r="S41" s="325">
        <f t="shared" ref="S41:V41" si="6">L41/K41-1</f>
        <v>2.4000000000000021E-2</v>
      </c>
      <c r="T41" s="325">
        <f t="shared" si="6"/>
        <v>2.8000000000000025E-2</v>
      </c>
      <c r="U41" s="325">
        <f t="shared" si="6"/>
        <v>2.8000000000000025E-2</v>
      </c>
      <c r="V41" s="325">
        <f t="shared" si="6"/>
        <v>2.8999999999999915E-2</v>
      </c>
    </row>
    <row r="42" spans="2:22" s="229" customFormat="1">
      <c r="B42" s="247" t="s">
        <v>358</v>
      </c>
      <c r="C42" s="230" t="s">
        <v>359</v>
      </c>
      <c r="H42" s="321"/>
      <c r="J42" s="325">
        <v>0.19409999325396821</v>
      </c>
      <c r="K42" s="325">
        <v>1.4999999999999999E-2</v>
      </c>
      <c r="L42" s="325">
        <v>2.4E-2</v>
      </c>
      <c r="M42" s="325">
        <v>2.7999999999999997E-2</v>
      </c>
      <c r="N42" s="325">
        <v>2.7999999999999997E-2</v>
      </c>
      <c r="O42" s="325">
        <v>2.8999999999999998E-2</v>
      </c>
    </row>
    <row r="43" spans="2:22" s="229" customFormat="1">
      <c r="B43" s="234" t="s">
        <v>388</v>
      </c>
      <c r="C43" s="230" t="s">
        <v>357</v>
      </c>
      <c r="F43" s="323">
        <v>110.50393014285713</v>
      </c>
      <c r="G43" s="323">
        <v>105.98191049999998</v>
      </c>
      <c r="H43" s="321">
        <v>127.2584992343233</v>
      </c>
      <c r="I43" s="229">
        <v>127.2584992343233</v>
      </c>
      <c r="J43" s="323">
        <v>127.2584992343233</v>
      </c>
      <c r="K43" s="323">
        <v>131.83980520675894</v>
      </c>
      <c r="L43" s="323">
        <v>134.34476150568736</v>
      </c>
      <c r="M43" s="323">
        <v>137.43469102031816</v>
      </c>
      <c r="N43" s="323">
        <v>141.83260113296834</v>
      </c>
      <c r="O43" s="323">
        <v>146.65490957148927</v>
      </c>
    </row>
    <row r="44" spans="2:22" s="229" customFormat="1">
      <c r="B44" s="245" t="s">
        <v>358</v>
      </c>
      <c r="C44" s="230" t="s">
        <v>359</v>
      </c>
      <c r="H44" s="321"/>
      <c r="J44" s="325">
        <v>0.20075679551297876</v>
      </c>
      <c r="K44" s="325">
        <v>3.6000000000000004E-2</v>
      </c>
      <c r="L44" s="325">
        <v>1.9E-2</v>
      </c>
      <c r="M44" s="325">
        <v>2.3E-2</v>
      </c>
      <c r="N44" s="325">
        <v>3.2000000000000001E-2</v>
      </c>
      <c r="O44" s="325">
        <v>3.4000000000000002E-2</v>
      </c>
    </row>
    <row r="45" spans="2:22" s="229" customFormat="1">
      <c r="B45" s="233" t="s">
        <v>389</v>
      </c>
      <c r="C45" s="230" t="s">
        <v>357</v>
      </c>
      <c r="E45" s="229">
        <v>0</v>
      </c>
      <c r="F45" s="229">
        <v>1352.4009239999998</v>
      </c>
      <c r="G45" s="229">
        <v>1603.2689399999999</v>
      </c>
      <c r="H45" s="321">
        <v>1224.352999</v>
      </c>
      <c r="I45" s="229">
        <v>448.56188740763457</v>
      </c>
      <c r="J45" s="322">
        <v>1672.9148864076346</v>
      </c>
      <c r="K45" s="229">
        <v>2786.3149409612925</v>
      </c>
      <c r="L45" s="229">
        <v>3959.4177414315391</v>
      </c>
      <c r="M45" s="229">
        <v>5285.6037863316205</v>
      </c>
      <c r="N45" s="229">
        <v>6785.6442858436012</v>
      </c>
      <c r="O45" s="229">
        <v>7484.6305288052245</v>
      </c>
      <c r="Q45" s="243"/>
    </row>
    <row r="46" spans="2:22" s="229" customFormat="1">
      <c r="B46" s="234" t="s">
        <v>387</v>
      </c>
      <c r="C46" s="230" t="s">
        <v>359</v>
      </c>
      <c r="D46" s="248"/>
      <c r="F46" s="326">
        <v>0.18682176903613368</v>
      </c>
      <c r="G46" s="326">
        <v>0.14677552966693608</v>
      </c>
      <c r="H46" s="327">
        <v>0.12169722780246624</v>
      </c>
      <c r="I46" s="326">
        <v>0.12169722780246624</v>
      </c>
      <c r="J46" s="326">
        <v>0.12169722780246624</v>
      </c>
      <c r="K46" s="325">
        <v>0.11669722780246623</v>
      </c>
      <c r="L46" s="325">
        <v>0.11169722780246623</v>
      </c>
      <c r="M46" s="325">
        <v>0.10669722780246622</v>
      </c>
      <c r="N46" s="325">
        <v>0.10169722780246622</v>
      </c>
      <c r="O46" s="325">
        <v>9.6697227802466215E-2</v>
      </c>
    </row>
    <row r="47" spans="2:22" s="229" customFormat="1">
      <c r="B47" s="233" t="s">
        <v>384</v>
      </c>
      <c r="C47" s="230" t="s">
        <v>357</v>
      </c>
      <c r="E47" s="229">
        <v>0</v>
      </c>
      <c r="F47" s="229">
        <v>156.46268400000002</v>
      </c>
      <c r="G47" s="229">
        <v>185.81378600000002</v>
      </c>
      <c r="H47" s="321">
        <v>151.20596835750001</v>
      </c>
      <c r="I47" s="229">
        <v>50.401989452500004</v>
      </c>
      <c r="J47" s="229">
        <v>201.60795781000002</v>
      </c>
      <c r="K47" s="323">
        <v>204.83368513496001</v>
      </c>
      <c r="L47" s="323">
        <v>205.65301987549984</v>
      </c>
      <c r="M47" s="323">
        <v>208.94346819350784</v>
      </c>
      <c r="N47" s="323">
        <v>212.91339408918446</v>
      </c>
      <c r="O47" s="323">
        <v>217.81040215323569</v>
      </c>
    </row>
    <row r="48" spans="2:22" s="229" customFormat="1">
      <c r="B48" s="244" t="s">
        <v>358</v>
      </c>
      <c r="C48" s="238" t="s">
        <v>359</v>
      </c>
      <c r="D48" s="237"/>
      <c r="E48" s="237"/>
      <c r="F48" s="237"/>
      <c r="G48" s="307">
        <v>0.18759170717025397</v>
      </c>
      <c r="H48" s="329"/>
      <c r="I48" s="237"/>
      <c r="J48" s="304">
        <v>8.5000000000000006E-2</v>
      </c>
      <c r="K48" s="304">
        <v>1.6E-2</v>
      </c>
      <c r="L48" s="304">
        <v>4.0000000000000001E-3</v>
      </c>
      <c r="M48" s="304">
        <v>1.6E-2</v>
      </c>
      <c r="N48" s="304">
        <v>1.9E-2</v>
      </c>
      <c r="O48" s="304">
        <v>2.3E-2</v>
      </c>
    </row>
    <row r="49" spans="2:17" s="229" customFormat="1">
      <c r="C49" s="230"/>
    </row>
    <row r="50" spans="2:17" s="229" customFormat="1">
      <c r="B50" s="235" t="s">
        <v>393</v>
      </c>
      <c r="C50" s="230"/>
    </row>
    <row r="51" spans="2:17" s="229" customFormat="1">
      <c r="B51" s="237"/>
      <c r="C51" s="238"/>
      <c r="D51" s="237"/>
      <c r="E51" s="237"/>
      <c r="F51" s="237"/>
      <c r="G51" s="237"/>
      <c r="H51" s="330"/>
      <c r="I51" s="330"/>
      <c r="J51" s="330"/>
      <c r="K51" s="330"/>
      <c r="L51" s="330"/>
      <c r="M51" s="330"/>
      <c r="N51" s="330"/>
      <c r="O51" s="330"/>
    </row>
    <row r="52" spans="2:17" s="229" customFormat="1">
      <c r="B52" s="229" t="s">
        <v>394</v>
      </c>
      <c r="C52" s="230" t="s">
        <v>357</v>
      </c>
      <c r="E52" s="229">
        <v>37438.224409999995</v>
      </c>
      <c r="F52" s="229">
        <v>51116.00877800001</v>
      </c>
      <c r="G52" s="229">
        <v>47275.776812203098</v>
      </c>
      <c r="H52" s="320">
        <v>42763.864682398234</v>
      </c>
      <c r="I52" s="229">
        <v>14254.621560799411</v>
      </c>
      <c r="J52" s="229">
        <v>57018.486243197643</v>
      </c>
      <c r="K52" s="229">
        <v>62344.646653272859</v>
      </c>
      <c r="L52" s="229">
        <v>67494.970825128083</v>
      </c>
      <c r="M52" s="229">
        <v>71868.635505644343</v>
      </c>
      <c r="N52" s="229">
        <v>76556.468191393811</v>
      </c>
      <c r="O52" s="229">
        <v>81546.954278661142</v>
      </c>
    </row>
    <row r="53" spans="2:17" s="229" customFormat="1">
      <c r="B53" s="233" t="s">
        <v>386</v>
      </c>
      <c r="C53" s="230" t="s">
        <v>357</v>
      </c>
      <c r="E53" s="229">
        <v>36660.422876999997</v>
      </c>
      <c r="F53" s="229">
        <v>43155.86593</v>
      </c>
      <c r="G53" s="229">
        <v>37156.698053999993</v>
      </c>
      <c r="H53" s="321">
        <v>33505.462070000001</v>
      </c>
      <c r="I53" s="229">
        <v>11168.487356666667</v>
      </c>
      <c r="J53" s="229">
        <v>44673.949426666666</v>
      </c>
      <c r="K53" s="229">
        <v>49226.252858058942</v>
      </c>
      <c r="L53" s="229">
        <v>53736.192085815863</v>
      </c>
      <c r="M53" s="229">
        <v>57599.315523845464</v>
      </c>
      <c r="N53" s="229">
        <v>61737.426014037505</v>
      </c>
      <c r="O53" s="229">
        <v>66168.985419009608</v>
      </c>
    </row>
    <row r="54" spans="2:17" s="229" customFormat="1">
      <c r="B54" s="234" t="s">
        <v>387</v>
      </c>
      <c r="C54" s="230" t="s">
        <v>359</v>
      </c>
      <c r="D54" s="248"/>
      <c r="E54" s="326">
        <v>0.74263309695626378</v>
      </c>
      <c r="F54" s="326">
        <v>0.70046974447840171</v>
      </c>
      <c r="G54" s="326">
        <v>0.63684652208956272</v>
      </c>
      <c r="H54" s="327">
        <v>0.67588831923783177</v>
      </c>
      <c r="I54" s="326">
        <v>0.67588831923783177</v>
      </c>
      <c r="J54" s="326">
        <v>0.67588831923783177</v>
      </c>
      <c r="K54" s="326">
        <v>0.67088831923783177</v>
      </c>
      <c r="L54" s="326">
        <v>0.66588831923783176</v>
      </c>
      <c r="M54" s="326">
        <v>0.66088831923783176</v>
      </c>
      <c r="N54" s="326">
        <v>0.65588831923783175</v>
      </c>
      <c r="O54" s="326">
        <v>0.65088831923783175</v>
      </c>
    </row>
    <row r="55" spans="2:17" s="229" customFormat="1">
      <c r="B55" s="233" t="s">
        <v>379</v>
      </c>
      <c r="C55" s="230" t="s">
        <v>357</v>
      </c>
      <c r="E55" s="229">
        <v>777.80153299999995</v>
      </c>
      <c r="F55" s="229">
        <v>1643.7945070000003</v>
      </c>
      <c r="G55" s="229">
        <v>2567.7258117392576</v>
      </c>
      <c r="H55" s="321">
        <v>2848.5708223982383</v>
      </c>
      <c r="I55" s="229">
        <v>949.52360746607951</v>
      </c>
      <c r="J55" s="322">
        <v>3798.094429864318</v>
      </c>
      <c r="K55" s="229">
        <v>4065.9866903174147</v>
      </c>
      <c r="L55" s="229">
        <v>4276.893354770008</v>
      </c>
      <c r="M55" s="229">
        <v>4511.9888363650216</v>
      </c>
      <c r="N55" s="229">
        <v>4797.4746754659354</v>
      </c>
      <c r="O55" s="229">
        <v>5106.4884854444772</v>
      </c>
    </row>
    <row r="56" spans="2:17" s="229" customFormat="1">
      <c r="B56" s="234" t="s">
        <v>318</v>
      </c>
      <c r="C56" s="230" t="s">
        <v>355</v>
      </c>
      <c r="E56" s="229">
        <v>10</v>
      </c>
      <c r="F56" s="229">
        <v>19.759999999999998</v>
      </c>
      <c r="G56" s="229">
        <v>21.6</v>
      </c>
      <c r="H56" s="321">
        <v>30</v>
      </c>
      <c r="I56" s="229">
        <v>30</v>
      </c>
      <c r="J56" s="322">
        <v>30</v>
      </c>
      <c r="K56" s="229">
        <v>31</v>
      </c>
      <c r="L56" s="229">
        <v>32</v>
      </c>
      <c r="M56" s="229">
        <v>33</v>
      </c>
      <c r="N56" s="229">
        <v>34</v>
      </c>
      <c r="O56" s="229">
        <v>35</v>
      </c>
      <c r="Q56" s="243"/>
    </row>
    <row r="57" spans="2:17" s="229" customFormat="1">
      <c r="B57" s="245" t="s">
        <v>135</v>
      </c>
      <c r="C57" s="230" t="s">
        <v>355</v>
      </c>
      <c r="E57" s="229">
        <v>0</v>
      </c>
      <c r="F57" s="229">
        <v>9.759999999999998</v>
      </c>
      <c r="H57" s="321"/>
      <c r="J57" s="229">
        <v>8.3999999999999986</v>
      </c>
      <c r="K57" s="322">
        <v>1</v>
      </c>
      <c r="L57" s="322">
        <v>1</v>
      </c>
      <c r="M57" s="322">
        <v>1</v>
      </c>
      <c r="N57" s="322">
        <v>1</v>
      </c>
      <c r="O57" s="322">
        <v>1</v>
      </c>
    </row>
    <row r="58" spans="2:17" s="229" customFormat="1">
      <c r="B58" s="234" t="s">
        <v>388</v>
      </c>
      <c r="C58" s="230" t="s">
        <v>357</v>
      </c>
      <c r="E58" s="323">
        <v>77.780153299999995</v>
      </c>
      <c r="F58" s="323">
        <v>83.187981123481805</v>
      </c>
      <c r="G58" s="323">
        <v>118.87619498792859</v>
      </c>
      <c r="H58" s="324">
        <v>126.60314766214394</v>
      </c>
      <c r="I58" s="323">
        <v>126.60314766214394</v>
      </c>
      <c r="J58" s="323">
        <v>126.60314766214394</v>
      </c>
      <c r="K58" s="323">
        <v>131.16086097798112</v>
      </c>
      <c r="L58" s="323">
        <v>133.65291733656275</v>
      </c>
      <c r="M58" s="323">
        <v>136.72693443530369</v>
      </c>
      <c r="N58" s="323">
        <v>141.10219633723341</v>
      </c>
      <c r="O58" s="323">
        <v>145.89967101269934</v>
      </c>
    </row>
    <row r="59" spans="2:17" s="229" customFormat="1">
      <c r="B59" s="245" t="s">
        <v>358</v>
      </c>
      <c r="C59" s="230" t="s">
        <v>359</v>
      </c>
      <c r="E59" s="326">
        <v>-2.2376454189691142E-2</v>
      </c>
      <c r="F59" s="326">
        <v>6.952709134711621E-2</v>
      </c>
      <c r="G59" s="326"/>
      <c r="H59" s="321"/>
      <c r="J59" s="325">
        <v>6.5000000000000002E-2</v>
      </c>
      <c r="K59" s="325">
        <v>3.6000000000000004E-2</v>
      </c>
      <c r="L59" s="325">
        <v>1.9E-2</v>
      </c>
      <c r="M59" s="325">
        <v>2.3E-2</v>
      </c>
      <c r="N59" s="325">
        <v>3.2000000000000001E-2</v>
      </c>
      <c r="O59" s="325">
        <v>3.4000000000000002E-2</v>
      </c>
    </row>
    <row r="60" spans="2:17" s="229" customFormat="1">
      <c r="B60" s="233" t="s">
        <v>389</v>
      </c>
      <c r="C60" s="230" t="s">
        <v>357</v>
      </c>
      <c r="E60" s="229">
        <v>0</v>
      </c>
      <c r="F60" s="229">
        <v>5655.2951699999994</v>
      </c>
      <c r="G60" s="229">
        <v>7521.1235350000006</v>
      </c>
      <c r="H60" s="321">
        <v>5866.0568439999997</v>
      </c>
      <c r="I60" s="229">
        <v>1955.3522813333334</v>
      </c>
      <c r="J60" s="229">
        <v>7821.4091253333336</v>
      </c>
      <c r="K60" s="229">
        <v>8315.7733113818376</v>
      </c>
      <c r="L60" s="229">
        <v>8742.3050558534887</v>
      </c>
      <c r="M60" s="229">
        <v>9005.9175314861059</v>
      </c>
      <c r="N60" s="229">
        <v>9255.8770292776153</v>
      </c>
      <c r="O60" s="229">
        <v>9488.1790207241993</v>
      </c>
    </row>
    <row r="61" spans="2:17" s="229" customFormat="1">
      <c r="B61" s="234" t="s">
        <v>387</v>
      </c>
      <c r="C61" s="230" t="s">
        <v>359</v>
      </c>
      <c r="D61" s="248"/>
      <c r="E61" s="229">
        <v>0</v>
      </c>
      <c r="F61" s="326">
        <v>9.179199808214436E-2</v>
      </c>
      <c r="G61" s="326">
        <v>0.12890815428512156</v>
      </c>
      <c r="H61" s="327">
        <v>0.11833292412327981</v>
      </c>
      <c r="I61" s="326">
        <v>0.11833292412327981</v>
      </c>
      <c r="J61" s="325">
        <v>0.11833292412327981</v>
      </c>
      <c r="K61" s="326">
        <v>0.1133329241232798</v>
      </c>
      <c r="L61" s="326">
        <v>0.1083329241232798</v>
      </c>
      <c r="M61" s="326">
        <v>0.1033329241232798</v>
      </c>
      <c r="N61" s="326">
        <v>9.8332924123279791E-2</v>
      </c>
      <c r="O61" s="326">
        <v>9.3332924123279787E-2</v>
      </c>
    </row>
    <row r="62" spans="2:17" s="229" customFormat="1">
      <c r="B62" s="233" t="s">
        <v>384</v>
      </c>
      <c r="C62" s="230" t="s">
        <v>357</v>
      </c>
      <c r="E62" s="229">
        <v>0</v>
      </c>
      <c r="F62" s="229">
        <v>661.05317100001105</v>
      </c>
      <c r="G62" s="229">
        <v>30.22941146384861</v>
      </c>
      <c r="H62" s="321">
        <v>543.774946</v>
      </c>
      <c r="I62" s="229">
        <v>181.25831533333334</v>
      </c>
      <c r="J62" s="322">
        <v>725.03326133333337</v>
      </c>
      <c r="K62" s="229">
        <v>736.63379351466676</v>
      </c>
      <c r="L62" s="229">
        <v>739.58032868872544</v>
      </c>
      <c r="M62" s="229">
        <v>751.41361394774503</v>
      </c>
      <c r="N62" s="229">
        <v>765.69047261275216</v>
      </c>
      <c r="O62" s="229">
        <v>783.30135348284534</v>
      </c>
    </row>
    <row r="63" spans="2:17" s="229" customFormat="1">
      <c r="B63" s="244" t="s">
        <v>358</v>
      </c>
      <c r="C63" s="238" t="s">
        <v>359</v>
      </c>
      <c r="D63" s="237"/>
      <c r="E63" s="237"/>
      <c r="F63" s="237"/>
      <c r="G63" s="237"/>
      <c r="H63" s="329"/>
      <c r="I63" s="237"/>
      <c r="J63" s="304">
        <v>22.984365762476109</v>
      </c>
      <c r="K63" s="304">
        <v>1.6E-2</v>
      </c>
      <c r="L63" s="304">
        <v>4.0000000000000001E-3</v>
      </c>
      <c r="M63" s="304">
        <v>1.6E-2</v>
      </c>
      <c r="N63" s="304">
        <v>1.9E-2</v>
      </c>
      <c r="O63" s="304">
        <v>2.3E-2</v>
      </c>
    </row>
    <row r="64" spans="2:17" s="229" customFormat="1">
      <c r="C64" s="230"/>
    </row>
    <row r="65" spans="2:17" s="229" customFormat="1">
      <c r="B65" s="235" t="s">
        <v>395</v>
      </c>
      <c r="C65" s="230"/>
    </row>
    <row r="66" spans="2:17" s="229" customFormat="1">
      <c r="B66" s="237"/>
      <c r="C66" s="238"/>
      <c r="D66" s="237"/>
      <c r="E66" s="237"/>
      <c r="F66" s="237"/>
      <c r="G66" s="237"/>
      <c r="H66" s="330"/>
      <c r="I66" s="330"/>
      <c r="J66" s="330"/>
      <c r="K66" s="330"/>
      <c r="L66" s="330"/>
      <c r="M66" s="330"/>
      <c r="N66" s="330"/>
      <c r="O66" s="330"/>
    </row>
    <row r="67" spans="2:17" s="229" customFormat="1">
      <c r="B67" s="229" t="s">
        <v>396</v>
      </c>
      <c r="C67" s="230" t="s">
        <v>357</v>
      </c>
      <c r="E67" s="229">
        <v>15555.205752000002</v>
      </c>
      <c r="F67" s="229">
        <v>15060.935018025819</v>
      </c>
      <c r="G67" s="229">
        <v>18710.092674071555</v>
      </c>
      <c r="H67" s="320">
        <v>17105.986802880001</v>
      </c>
      <c r="I67" s="229">
        <v>5678.0426342933333</v>
      </c>
      <c r="J67" s="229">
        <v>22784.029437173333</v>
      </c>
      <c r="K67" s="229">
        <v>0</v>
      </c>
      <c r="L67" s="229">
        <v>0</v>
      </c>
      <c r="M67" s="229">
        <v>0</v>
      </c>
      <c r="N67" s="229">
        <v>0</v>
      </c>
      <c r="O67" s="229">
        <v>0</v>
      </c>
    </row>
    <row r="68" spans="2:17" s="229" customFormat="1">
      <c r="B68" s="233" t="s">
        <v>386</v>
      </c>
      <c r="C68" s="230" t="s">
        <v>357</v>
      </c>
      <c r="E68" s="229">
        <v>10732.583239000001</v>
      </c>
      <c r="F68" s="229">
        <v>10554.9999069808</v>
      </c>
      <c r="G68" s="229">
        <v>13903.0252924779</v>
      </c>
      <c r="H68" s="321">
        <v>14198.638765363201</v>
      </c>
      <c r="I68" s="229">
        <v>4732.8795884543997</v>
      </c>
      <c r="J68" s="229">
        <v>18931.518353817599</v>
      </c>
      <c r="K68" s="229">
        <v>0</v>
      </c>
      <c r="L68" s="229">
        <v>0</v>
      </c>
      <c r="M68" s="229">
        <v>0</v>
      </c>
      <c r="N68" s="229">
        <v>0</v>
      </c>
      <c r="O68" s="229">
        <v>0</v>
      </c>
    </row>
    <row r="69" spans="2:17" s="229" customFormat="1">
      <c r="B69" s="234" t="s">
        <v>387</v>
      </c>
      <c r="C69" s="230" t="s">
        <v>359</v>
      </c>
      <c r="D69" s="248"/>
      <c r="E69" s="326">
        <v>0.55519859300863061</v>
      </c>
      <c r="F69" s="326">
        <v>0.57347182588654744</v>
      </c>
      <c r="G69" s="326">
        <v>0.66176992917133581</v>
      </c>
      <c r="H69" s="327">
        <v>0.72318162558025856</v>
      </c>
      <c r="I69" s="326">
        <v>0.72318162558025856</v>
      </c>
      <c r="J69" s="325">
        <v>0.72318162558025856</v>
      </c>
      <c r="K69" s="326">
        <v>0.71818162558025855</v>
      </c>
      <c r="L69" s="326">
        <v>0.71318162558025855</v>
      </c>
      <c r="M69" s="326">
        <v>0.70818162558025854</v>
      </c>
      <c r="N69" s="326">
        <v>0.70318162558025854</v>
      </c>
      <c r="O69" s="326">
        <v>0.69818162558025854</v>
      </c>
      <c r="Q69" s="243"/>
    </row>
    <row r="70" spans="2:17" s="229" customFormat="1">
      <c r="B70" s="233" t="s">
        <v>379</v>
      </c>
      <c r="C70" s="230" t="s">
        <v>357</v>
      </c>
      <c r="E70" s="229">
        <v>2109.8357539999997</v>
      </c>
      <c r="F70" s="229">
        <v>1495.210680456993</v>
      </c>
      <c r="G70" s="229">
        <v>1457.5908715109151</v>
      </c>
      <c r="H70" s="321">
        <v>1687.7431790000003</v>
      </c>
      <c r="I70" s="229">
        <v>562.58105966666676</v>
      </c>
      <c r="J70" s="229">
        <v>2250.324238666667</v>
      </c>
      <c r="K70" s="229">
        <v>0</v>
      </c>
      <c r="L70" s="229">
        <v>0</v>
      </c>
      <c r="M70" s="229">
        <v>0</v>
      </c>
      <c r="N70" s="229">
        <v>0</v>
      </c>
      <c r="O70" s="229">
        <v>0</v>
      </c>
    </row>
    <row r="71" spans="2:17" s="229" customFormat="1">
      <c r="B71" s="234" t="s">
        <v>318</v>
      </c>
      <c r="C71" s="230" t="s">
        <v>355</v>
      </c>
      <c r="E71" s="229">
        <v>50</v>
      </c>
      <c r="F71" s="229">
        <v>30</v>
      </c>
      <c r="G71" s="229">
        <v>34</v>
      </c>
      <c r="H71" s="321">
        <v>56.368569883068382</v>
      </c>
      <c r="I71" s="229">
        <v>56.368569883068382</v>
      </c>
      <c r="J71" s="229">
        <v>56.368569883068382</v>
      </c>
      <c r="K71" s="229">
        <v>0</v>
      </c>
      <c r="L71" s="229">
        <v>0</v>
      </c>
      <c r="M71" s="229">
        <v>0</v>
      </c>
      <c r="N71" s="229">
        <v>0</v>
      </c>
      <c r="O71" s="229">
        <v>0</v>
      </c>
      <c r="Q71" s="243"/>
    </row>
    <row r="72" spans="2:17" s="229" customFormat="1">
      <c r="B72" s="234" t="s">
        <v>388</v>
      </c>
      <c r="C72" s="230" t="s">
        <v>357</v>
      </c>
      <c r="E72" s="323">
        <v>42.196715079999997</v>
      </c>
      <c r="F72" s="323">
        <v>49.840356015233098</v>
      </c>
      <c r="G72" s="323">
        <v>42.87031975032103</v>
      </c>
      <c r="H72" s="321">
        <v>39.921613114094711</v>
      </c>
      <c r="I72" s="229">
        <v>39.921613114094711</v>
      </c>
      <c r="J72" s="323">
        <v>39.921613114094711</v>
      </c>
      <c r="K72" s="323">
        <v>41.358791186202119</v>
      </c>
      <c r="L72" s="323">
        <v>42.144608218739954</v>
      </c>
      <c r="M72" s="323">
        <v>43.113934207770967</v>
      </c>
      <c r="N72" s="323">
        <v>44.493580102419642</v>
      </c>
      <c r="O72" s="323">
        <v>46.006361825901912</v>
      </c>
      <c r="Q72" s="243"/>
    </row>
    <row r="73" spans="2:17" s="229" customFormat="1">
      <c r="B73" s="245" t="s">
        <v>358</v>
      </c>
      <c r="C73" s="230" t="s">
        <v>359</v>
      </c>
      <c r="E73" s="326">
        <v>0.36933498467392689</v>
      </c>
      <c r="F73" s="326">
        <v>0.18114303259724496</v>
      </c>
      <c r="G73" s="326"/>
      <c r="H73" s="321"/>
      <c r="J73" s="325">
        <v>-6.878200707155302E-2</v>
      </c>
      <c r="K73" s="325">
        <v>3.6000000000000004E-2</v>
      </c>
      <c r="L73" s="325">
        <v>1.9E-2</v>
      </c>
      <c r="M73" s="325">
        <v>2.3E-2</v>
      </c>
      <c r="N73" s="325">
        <v>3.2000000000000001E-2</v>
      </c>
      <c r="O73" s="325">
        <v>3.4000000000000002E-2</v>
      </c>
    </row>
    <row r="74" spans="2:17" s="229" customFormat="1">
      <c r="B74" s="233" t="s">
        <v>389</v>
      </c>
      <c r="C74" s="230" t="s">
        <v>357</v>
      </c>
      <c r="E74" s="229">
        <v>1807.866221</v>
      </c>
      <c r="F74" s="229">
        <v>1879.7033851698059</v>
      </c>
      <c r="G74" s="229">
        <v>2272.5370604791997</v>
      </c>
      <c r="H74" s="321">
        <v>1147.7459585167999</v>
      </c>
      <c r="I74" s="229">
        <v>382.58198617226662</v>
      </c>
      <c r="J74" s="322">
        <v>1530.3279446890665</v>
      </c>
      <c r="K74" s="229">
        <v>0</v>
      </c>
      <c r="L74" s="229">
        <v>0</v>
      </c>
      <c r="M74" s="229">
        <v>0</v>
      </c>
      <c r="N74" s="229">
        <v>0</v>
      </c>
      <c r="O74" s="229">
        <v>0</v>
      </c>
      <c r="Q74" s="243"/>
    </row>
    <row r="75" spans="2:17" s="229" customFormat="1">
      <c r="B75" s="234" t="s">
        <v>387</v>
      </c>
      <c r="C75" s="230" t="s">
        <v>359</v>
      </c>
      <c r="E75" s="326">
        <v>9.3521266958331198E-2</v>
      </c>
      <c r="F75" s="326">
        <v>0.10212761174024457</v>
      </c>
      <c r="G75" s="326">
        <v>0.1081704634721642</v>
      </c>
      <c r="H75" s="327">
        <v>5.8458335460872556E-2</v>
      </c>
      <c r="I75" s="326">
        <v>5.8458335460872556E-2</v>
      </c>
      <c r="J75" s="326">
        <v>5.8458335460872556E-2</v>
      </c>
      <c r="K75" s="325"/>
      <c r="L75" s="325"/>
      <c r="M75" s="325"/>
      <c r="N75" s="325"/>
      <c r="O75" s="325"/>
    </row>
    <row r="76" spans="2:17" s="229" customFormat="1">
      <c r="B76" s="233" t="s">
        <v>384</v>
      </c>
      <c r="C76" s="230" t="s">
        <v>357</v>
      </c>
      <c r="E76" s="229">
        <v>904.92053800000008</v>
      </c>
      <c r="F76" s="229">
        <v>1131.0210454182209</v>
      </c>
      <c r="G76" s="229">
        <v>1076.9394496035404</v>
      </c>
      <c r="H76" s="321">
        <v>71.858900000000006</v>
      </c>
      <c r="I76" s="229">
        <v>0</v>
      </c>
      <c r="J76" s="322">
        <v>71.858900000000006</v>
      </c>
      <c r="K76" s="229">
        <v>0</v>
      </c>
      <c r="L76" s="229">
        <v>0</v>
      </c>
      <c r="M76" s="229">
        <v>0</v>
      </c>
      <c r="N76" s="229">
        <v>0</v>
      </c>
      <c r="O76" s="229">
        <v>0</v>
      </c>
      <c r="Q76" s="243"/>
    </row>
    <row r="77" spans="2:17" s="229" customFormat="1">
      <c r="B77" s="244" t="s">
        <v>358</v>
      </c>
      <c r="C77" s="238" t="s">
        <v>359</v>
      </c>
      <c r="D77" s="237"/>
      <c r="E77" s="331">
        <v>2.4866795124136747</v>
      </c>
      <c r="F77" s="331">
        <v>0.24985675307793787</v>
      </c>
      <c r="G77" s="331">
        <v>-4.7816613168928712E-2</v>
      </c>
      <c r="H77" s="306">
        <v>-0.93327489300679456</v>
      </c>
      <c r="I77" s="237"/>
      <c r="J77" s="331">
        <v>-0.93327489300679456</v>
      </c>
      <c r="K77" s="304">
        <v>1.6E-2</v>
      </c>
      <c r="L77" s="304">
        <v>4.0000000000000001E-3</v>
      </c>
      <c r="M77" s="304">
        <v>1.6E-2</v>
      </c>
      <c r="N77" s="304">
        <v>1.9E-2</v>
      </c>
      <c r="O77" s="304">
        <v>2.3E-2</v>
      </c>
    </row>
    <row r="78" spans="2:17" s="229" customFormat="1">
      <c r="C78" s="230"/>
    </row>
    <row r="79" spans="2:17" s="229" customFormat="1">
      <c r="B79" s="235" t="s">
        <v>397</v>
      </c>
      <c r="C79" s="230"/>
    </row>
    <row r="80" spans="2:17" s="229" customFormat="1">
      <c r="B80" s="237"/>
      <c r="C80" s="238"/>
      <c r="D80" s="237"/>
      <c r="E80" s="237"/>
      <c r="F80" s="237"/>
      <c r="G80" s="237"/>
      <c r="H80" s="330"/>
      <c r="I80" s="330"/>
      <c r="J80" s="330"/>
      <c r="K80" s="330"/>
      <c r="L80" s="330"/>
      <c r="M80" s="330"/>
      <c r="N80" s="330"/>
      <c r="O80" s="330"/>
    </row>
    <row r="81" spans="2:17" s="229" customFormat="1">
      <c r="B81" s="229" t="s">
        <v>398</v>
      </c>
      <c r="C81" s="230" t="s">
        <v>357</v>
      </c>
      <c r="E81" s="229">
        <v>329.55325599999992</v>
      </c>
      <c r="F81" s="229">
        <v>2375.5396139999998</v>
      </c>
      <c r="G81" s="229">
        <v>2208.759622</v>
      </c>
      <c r="H81" s="320">
        <v>1928.7913031410847</v>
      </c>
      <c r="I81" s="229">
        <v>642.93043438036148</v>
      </c>
      <c r="J81" s="229">
        <v>2571.7217375214464</v>
      </c>
      <c r="K81" s="229">
        <v>2723.4291793435373</v>
      </c>
      <c r="L81" s="229">
        <v>2846.1993267780263</v>
      </c>
      <c r="M81" s="229">
        <v>3005.7137516241828</v>
      </c>
      <c r="N81" s="229">
        <v>3194.4964201521852</v>
      </c>
      <c r="O81" s="229">
        <v>3454.0904805883674</v>
      </c>
    </row>
    <row r="82" spans="2:17" s="229" customFormat="1">
      <c r="B82" s="233" t="s">
        <v>386</v>
      </c>
      <c r="C82" s="230" t="s">
        <v>357</v>
      </c>
      <c r="E82" s="229">
        <v>195.22300799999996</v>
      </c>
      <c r="F82" s="229">
        <v>1376.5157019999999</v>
      </c>
      <c r="G82" s="229">
        <v>279.75842999999992</v>
      </c>
      <c r="H82" s="321">
        <v>694.85726837108461</v>
      </c>
      <c r="I82" s="229">
        <v>231.61908945702822</v>
      </c>
      <c r="J82" s="229">
        <v>926.4763578281129</v>
      </c>
      <c r="K82" s="229">
        <v>1059.4401474604122</v>
      </c>
      <c r="L82" s="229">
        <v>1188.4560795592597</v>
      </c>
      <c r="M82" s="229">
        <v>1341.0171192252578</v>
      </c>
      <c r="N82" s="229">
        <v>1523.732599309456</v>
      </c>
      <c r="O82" s="229">
        <v>1743.4943911748601</v>
      </c>
    </row>
    <row r="83" spans="2:17" s="229" customFormat="1">
      <c r="B83" s="234" t="s">
        <v>387</v>
      </c>
      <c r="C83" s="230" t="s">
        <v>359</v>
      </c>
      <c r="D83" s="248"/>
      <c r="E83" s="326">
        <v>0.43259933821963165</v>
      </c>
      <c r="F83" s="326">
        <v>0.42970411565491978</v>
      </c>
      <c r="G83" s="326">
        <v>0.10322655335738884</v>
      </c>
      <c r="H83" s="332">
        <v>0.26646533450615428</v>
      </c>
      <c r="I83" s="333">
        <v>0.26646533450615428</v>
      </c>
      <c r="J83" s="325">
        <v>0.26646533450615428</v>
      </c>
      <c r="K83" s="326">
        <v>0.26146533450615428</v>
      </c>
      <c r="L83" s="326">
        <v>0.25646533450615427</v>
      </c>
      <c r="M83" s="326">
        <v>0.25146533450615427</v>
      </c>
      <c r="N83" s="326">
        <v>0.24646533450615427</v>
      </c>
      <c r="O83" s="326">
        <v>0.24146533450615426</v>
      </c>
      <c r="Q83" s="243"/>
    </row>
    <row r="84" spans="2:17" s="229" customFormat="1">
      <c r="B84" s="233" t="s">
        <v>379</v>
      </c>
      <c r="C84" s="230" t="s">
        <v>357</v>
      </c>
      <c r="E84" s="229">
        <v>127.062545</v>
      </c>
      <c r="F84" s="229">
        <v>208.89590699999997</v>
      </c>
      <c r="G84" s="229">
        <v>107.58512600000002</v>
      </c>
      <c r="H84" s="321">
        <v>85.933619392500006</v>
      </c>
      <c r="I84" s="229">
        <v>28.644539797500002</v>
      </c>
      <c r="J84" s="229">
        <v>114.57815919000001</v>
      </c>
      <c r="K84" s="229">
        <v>118.70297292084003</v>
      </c>
      <c r="L84" s="229">
        <v>120.95832940633598</v>
      </c>
      <c r="M84" s="229">
        <v>123.74037098268168</v>
      </c>
      <c r="N84" s="229">
        <v>127.70006285412749</v>
      </c>
      <c r="O84" s="229">
        <v>132.04186499116784</v>
      </c>
    </row>
    <row r="85" spans="2:17" s="229" customFormat="1">
      <c r="B85" s="234" t="s">
        <v>318</v>
      </c>
      <c r="C85" s="230" t="s">
        <v>355</v>
      </c>
      <c r="E85" s="229">
        <v>5</v>
      </c>
      <c r="F85" s="229">
        <v>5</v>
      </c>
      <c r="G85" s="229">
        <v>5</v>
      </c>
      <c r="H85" s="321">
        <v>5</v>
      </c>
      <c r="I85" s="229">
        <v>5</v>
      </c>
      <c r="J85" s="322">
        <v>5</v>
      </c>
      <c r="K85" s="322">
        <v>5</v>
      </c>
      <c r="L85" s="322">
        <v>5</v>
      </c>
      <c r="M85" s="322">
        <v>5</v>
      </c>
      <c r="N85" s="322">
        <v>5</v>
      </c>
      <c r="O85" s="322">
        <v>5</v>
      </c>
      <c r="Q85" s="243"/>
    </row>
    <row r="86" spans="2:17" s="229" customFormat="1">
      <c r="B86" s="245" t="s">
        <v>135</v>
      </c>
      <c r="C86" s="230" t="s">
        <v>355</v>
      </c>
      <c r="F86" s="229">
        <v>0</v>
      </c>
      <c r="H86" s="321"/>
      <c r="J86" s="229">
        <v>0</v>
      </c>
      <c r="K86" s="229">
        <v>0</v>
      </c>
      <c r="L86" s="229">
        <v>0</v>
      </c>
      <c r="M86" s="229">
        <v>0</v>
      </c>
      <c r="N86" s="229">
        <v>0</v>
      </c>
      <c r="O86" s="229">
        <v>0</v>
      </c>
    </row>
    <row r="87" spans="2:17" s="229" customFormat="1">
      <c r="B87" s="234" t="s">
        <v>388</v>
      </c>
      <c r="C87" s="230" t="s">
        <v>357</v>
      </c>
      <c r="E87" s="323">
        <v>25.412509</v>
      </c>
      <c r="F87" s="323">
        <v>41.779181399999992</v>
      </c>
      <c r="G87" s="323">
        <v>21.517025200000003</v>
      </c>
      <c r="H87" s="321">
        <v>22.915631838000003</v>
      </c>
      <c r="I87" s="229">
        <v>22.915631838000003</v>
      </c>
      <c r="J87" s="323">
        <v>22.915631838000003</v>
      </c>
      <c r="K87" s="323">
        <v>23.740594584168004</v>
      </c>
      <c r="L87" s="323">
        <v>24.191665881267195</v>
      </c>
      <c r="M87" s="323">
        <v>24.748074196536336</v>
      </c>
      <c r="N87" s="323">
        <v>25.5400125708255</v>
      </c>
      <c r="O87" s="323">
        <v>26.408372998233567</v>
      </c>
      <c r="Q87" s="243"/>
    </row>
    <row r="88" spans="2:17" s="229" customFormat="1">
      <c r="B88" s="245" t="s">
        <v>358</v>
      </c>
      <c r="C88" s="230" t="s">
        <v>359</v>
      </c>
      <c r="F88" s="326">
        <v>0.64404000407830608</v>
      </c>
      <c r="G88" s="326"/>
      <c r="H88" s="321"/>
      <c r="J88" s="325">
        <v>6.5000000000000002E-2</v>
      </c>
      <c r="K88" s="325">
        <v>3.6000000000000004E-2</v>
      </c>
      <c r="L88" s="325">
        <v>1.9E-2</v>
      </c>
      <c r="M88" s="325">
        <v>2.3E-2</v>
      </c>
      <c r="N88" s="325">
        <v>3.2000000000000001E-2</v>
      </c>
      <c r="O88" s="325">
        <v>3.4000000000000002E-2</v>
      </c>
    </row>
    <row r="89" spans="2:17" s="229" customFormat="1">
      <c r="B89" s="233" t="s">
        <v>389</v>
      </c>
      <c r="C89" s="230" t="s">
        <v>357</v>
      </c>
      <c r="E89" s="229">
        <v>6.7750000000000004</v>
      </c>
      <c r="F89" s="229">
        <v>544.05499999999995</v>
      </c>
      <c r="G89" s="229">
        <v>474.7534</v>
      </c>
      <c r="H89" s="321">
        <v>52.153670920000003</v>
      </c>
      <c r="I89" s="229">
        <v>17.384556973333336</v>
      </c>
      <c r="J89" s="229">
        <v>69.538227893333342</v>
      </c>
      <c r="K89" s="229">
        <v>60.779002470524951</v>
      </c>
      <c r="L89" s="229">
        <v>46.339833094703899</v>
      </c>
      <c r="M89" s="229">
        <v>26.664055343032537</v>
      </c>
      <c r="N89" s="229">
        <v>0</v>
      </c>
      <c r="O89" s="229">
        <v>0</v>
      </c>
    </row>
    <row r="90" spans="2:17" s="229" customFormat="1">
      <c r="B90" s="234" t="s">
        <v>387</v>
      </c>
      <c r="C90" s="230" t="s">
        <v>359</v>
      </c>
      <c r="D90" s="248"/>
      <c r="E90" s="326">
        <v>1.5012884733535122E-2</v>
      </c>
      <c r="F90" s="326">
        <v>0.16983654621808111</v>
      </c>
      <c r="G90" s="326">
        <v>0.1751766950390084</v>
      </c>
      <c r="H90" s="332">
        <v>0.02</v>
      </c>
      <c r="I90" s="333">
        <v>0.02</v>
      </c>
      <c r="J90" s="325">
        <v>0.02</v>
      </c>
      <c r="K90" s="326">
        <v>1.4999999999999999E-2</v>
      </c>
      <c r="L90" s="326">
        <v>9.9999999999999985E-3</v>
      </c>
      <c r="M90" s="326">
        <v>4.9999999999999984E-3</v>
      </c>
      <c r="N90" s="326">
        <v>0</v>
      </c>
      <c r="O90" s="326">
        <v>0</v>
      </c>
      <c r="Q90" s="243"/>
    </row>
    <row r="91" spans="2:17" s="229" customFormat="1">
      <c r="B91" s="233" t="s">
        <v>384</v>
      </c>
      <c r="C91" s="230" t="s">
        <v>357</v>
      </c>
      <c r="E91" s="229">
        <v>0.49270299999999995</v>
      </c>
      <c r="F91" s="229">
        <v>246.07300499999999</v>
      </c>
      <c r="G91" s="229">
        <v>1346.6626660000002</v>
      </c>
      <c r="H91" s="321">
        <v>1095.8467444575001</v>
      </c>
      <c r="I91" s="229">
        <v>365.28224815249996</v>
      </c>
      <c r="J91" s="229">
        <v>1461.1289926100001</v>
      </c>
      <c r="K91" s="229">
        <v>1484.5070564917601</v>
      </c>
      <c r="L91" s="229">
        <v>1490.445084717727</v>
      </c>
      <c r="M91" s="229">
        <v>1514.2922060732108</v>
      </c>
      <c r="N91" s="229">
        <v>1543.0637579886015</v>
      </c>
      <c r="O91" s="229">
        <v>1578.5542244223393</v>
      </c>
      <c r="Q91" s="243"/>
    </row>
    <row r="92" spans="2:17" s="229" customFormat="1">
      <c r="B92" s="244" t="s">
        <v>358</v>
      </c>
      <c r="C92" s="238" t="s">
        <v>359</v>
      </c>
      <c r="D92" s="237"/>
      <c r="E92" s="237"/>
      <c r="F92" s="331">
        <v>498.43476090058317</v>
      </c>
      <c r="G92" s="331">
        <v>4.4726143812483627</v>
      </c>
      <c r="H92" s="329"/>
      <c r="I92" s="237"/>
      <c r="J92" s="304">
        <v>8.5000000000000006E-2</v>
      </c>
      <c r="K92" s="304">
        <v>1.6E-2</v>
      </c>
      <c r="L92" s="304">
        <v>4.0000000000000001E-3</v>
      </c>
      <c r="M92" s="304">
        <v>1.6E-2</v>
      </c>
      <c r="N92" s="304">
        <v>1.9E-2</v>
      </c>
      <c r="O92" s="304">
        <v>2.3E-2</v>
      </c>
    </row>
    <row r="93" spans="2:17" s="229" customFormat="1">
      <c r="C93" s="230"/>
    </row>
    <row r="94" spans="2:17" s="229" customFormat="1">
      <c r="B94" s="231" t="s">
        <v>399</v>
      </c>
      <c r="C94" s="232"/>
      <c r="D94" s="231"/>
      <c r="E94" s="231"/>
      <c r="F94" s="231"/>
      <c r="G94" s="231"/>
      <c r="H94" s="231"/>
      <c r="I94" s="231"/>
      <c r="J94" s="231"/>
      <c r="K94" s="231"/>
      <c r="L94" s="231"/>
      <c r="M94" s="231"/>
      <c r="N94" s="231"/>
      <c r="O94" s="231"/>
    </row>
    <row r="95" spans="2:17" s="229" customFormat="1">
      <c r="B95" s="237"/>
      <c r="C95" s="238"/>
      <c r="D95" s="237"/>
      <c r="E95" s="237"/>
      <c r="F95" s="237"/>
      <c r="G95" s="237"/>
      <c r="H95" s="237"/>
      <c r="I95" s="237"/>
      <c r="J95" s="237"/>
      <c r="K95" s="237"/>
      <c r="L95" s="237"/>
      <c r="M95" s="237"/>
      <c r="N95" s="237"/>
      <c r="O95" s="237"/>
    </row>
    <row r="96" spans="2:17" s="229" customFormat="1">
      <c r="B96" s="240" t="s">
        <v>400</v>
      </c>
      <c r="C96" s="230"/>
    </row>
    <row r="97" spans="2:23" s="229" customFormat="1">
      <c r="B97" s="237"/>
      <c r="C97" s="238"/>
      <c r="D97" s="237"/>
      <c r="E97" s="237"/>
      <c r="F97" s="237"/>
      <c r="G97" s="237"/>
      <c r="H97" s="334"/>
      <c r="I97" s="237"/>
      <c r="J97" s="334"/>
      <c r="K97" s="334"/>
      <c r="L97" s="334"/>
      <c r="M97" s="334"/>
      <c r="N97" s="334"/>
      <c r="O97" s="334"/>
    </row>
    <row r="98" spans="2:23" s="229" customFormat="1">
      <c r="B98" s="229" t="s">
        <v>401</v>
      </c>
      <c r="C98" s="230" t="s">
        <v>357</v>
      </c>
      <c r="E98" s="229">
        <v>0</v>
      </c>
      <c r="F98" s="229">
        <v>0</v>
      </c>
      <c r="G98" s="229">
        <v>697.89041200000008</v>
      </c>
      <c r="H98" s="320">
        <v>907.44705599199983</v>
      </c>
      <c r="I98" s="229">
        <v>302.4823519973333</v>
      </c>
      <c r="J98" s="229">
        <v>1209.9294079893332</v>
      </c>
      <c r="K98" s="229">
        <v>1951.0863066596521</v>
      </c>
      <c r="L98" s="229">
        <v>2145.2147428733206</v>
      </c>
      <c r="M98" s="229">
        <v>2355.942493245851</v>
      </c>
      <c r="N98" s="229">
        <v>2597.3664410625624</v>
      </c>
      <c r="O98" s="229">
        <v>2684.6902530348279</v>
      </c>
    </row>
    <row r="99" spans="2:23" s="229" customFormat="1">
      <c r="B99" s="233" t="s">
        <v>379</v>
      </c>
      <c r="C99" s="230" t="s">
        <v>357</v>
      </c>
      <c r="E99" s="229">
        <v>0</v>
      </c>
      <c r="F99" s="229">
        <v>0</v>
      </c>
      <c r="G99" s="229">
        <v>660.20946400000003</v>
      </c>
      <c r="H99" s="321">
        <v>843.74769499199988</v>
      </c>
      <c r="I99" s="229">
        <v>281.24923166399998</v>
      </c>
      <c r="J99" s="322">
        <v>1124.9969266559999</v>
      </c>
      <c r="K99" s="229">
        <v>1864.7949056249854</v>
      </c>
      <c r="L99" s="229">
        <v>2058.578176234515</v>
      </c>
      <c r="M99" s="229">
        <v>2267.9197415408248</v>
      </c>
      <c r="N99" s="229">
        <v>2507.6712570751406</v>
      </c>
      <c r="O99" s="229">
        <v>2592.9320798156955</v>
      </c>
      <c r="Q99" s="251"/>
    </row>
    <row r="100" spans="2:23" s="229" customFormat="1">
      <c r="B100" s="234" t="s">
        <v>402</v>
      </c>
      <c r="C100" s="230" t="s">
        <v>355</v>
      </c>
      <c r="G100" s="229">
        <v>5</v>
      </c>
      <c r="H100" s="321">
        <v>8</v>
      </c>
      <c r="I100" s="229">
        <v>8</v>
      </c>
      <c r="J100" s="229">
        <v>8</v>
      </c>
      <c r="K100" s="229">
        <v>12.8</v>
      </c>
      <c r="L100" s="229">
        <v>13.866666666666667</v>
      </c>
      <c r="M100" s="229">
        <v>14.933333333333334</v>
      </c>
      <c r="N100" s="229">
        <v>16</v>
      </c>
      <c r="O100" s="229">
        <v>16</v>
      </c>
      <c r="S100" s="229">
        <f>('#22-1'!K15-'#22-1'!J15)/3.75</f>
        <v>12.8</v>
      </c>
      <c r="T100" s="229">
        <f>('#22-1'!L15-'#22-1'!K15)/3.75</f>
        <v>13.866666666666667</v>
      </c>
      <c r="U100" s="229">
        <f>('#22-1'!M15-'#22-1'!L15)/3.75</f>
        <v>14.933333333333334</v>
      </c>
      <c r="V100" s="229">
        <f>('#22-1'!N15-'#22-1'!M15)/3.75</f>
        <v>16</v>
      </c>
      <c r="W100" s="229">
        <f>('#22-1'!O15-'#22-1'!N15)/3.75</f>
        <v>16</v>
      </c>
    </row>
    <row r="101" spans="2:23" s="229" customFormat="1">
      <c r="B101" s="245" t="s">
        <v>403</v>
      </c>
      <c r="C101" s="230" t="s">
        <v>355</v>
      </c>
      <c r="G101" s="229">
        <v>16.399999999999999</v>
      </c>
      <c r="H101" s="321">
        <v>3.75</v>
      </c>
      <c r="I101" s="229">
        <v>3.75</v>
      </c>
      <c r="J101" s="229">
        <v>3.75</v>
      </c>
      <c r="K101" s="322">
        <v>3.75</v>
      </c>
      <c r="L101" s="322">
        <v>3.75</v>
      </c>
      <c r="M101" s="322">
        <v>3.75</v>
      </c>
      <c r="N101" s="322">
        <v>3.75</v>
      </c>
      <c r="O101" s="322">
        <v>3.75</v>
      </c>
    </row>
    <row r="102" spans="2:23" s="229" customFormat="1">
      <c r="B102" s="234" t="s">
        <v>404</v>
      </c>
      <c r="C102" s="230" t="s">
        <v>357</v>
      </c>
      <c r="G102" s="229">
        <v>132.0418928</v>
      </c>
      <c r="H102" s="321">
        <v>140.62461583199999</v>
      </c>
      <c r="I102" s="229">
        <v>140.62461583199999</v>
      </c>
      <c r="J102" s="229">
        <v>140.62461583199999</v>
      </c>
      <c r="K102" s="229">
        <v>145.68710200195198</v>
      </c>
      <c r="L102" s="229">
        <v>148.45515693998905</v>
      </c>
      <c r="M102" s="229">
        <v>151.8696255496088</v>
      </c>
      <c r="N102" s="229">
        <v>156.72945356719629</v>
      </c>
      <c r="O102" s="229">
        <v>162.05825498848097</v>
      </c>
    </row>
    <row r="103" spans="2:23" s="229" customFormat="1">
      <c r="B103" s="245" t="s">
        <v>358</v>
      </c>
      <c r="C103" s="230" t="s">
        <v>359</v>
      </c>
      <c r="H103" s="321"/>
      <c r="J103" s="325">
        <v>6.5000000000000002E-2</v>
      </c>
      <c r="K103" s="325">
        <v>3.6000000000000004E-2</v>
      </c>
      <c r="L103" s="325">
        <v>1.9E-2</v>
      </c>
      <c r="M103" s="325">
        <v>2.3E-2</v>
      </c>
      <c r="N103" s="325">
        <v>3.2000000000000001E-2</v>
      </c>
      <c r="O103" s="325">
        <v>3.4000000000000002E-2</v>
      </c>
    </row>
    <row r="104" spans="2:23" s="229" customFormat="1">
      <c r="B104" s="233" t="s">
        <v>405</v>
      </c>
      <c r="C104" s="230" t="s">
        <v>357</v>
      </c>
      <c r="G104" s="229">
        <v>37.6809480000001</v>
      </c>
      <c r="H104" s="321">
        <v>63.699360999999996</v>
      </c>
      <c r="I104" s="229">
        <v>21.233120333333332</v>
      </c>
      <c r="J104" s="229">
        <v>84.932481333333328</v>
      </c>
      <c r="K104" s="229">
        <v>86.291401034666663</v>
      </c>
      <c r="L104" s="229">
        <v>86.636566638805334</v>
      </c>
      <c r="M104" s="229">
        <v>88.022751705026224</v>
      </c>
      <c r="N104" s="229">
        <v>89.695183987421714</v>
      </c>
      <c r="O104" s="229">
        <v>91.758173219132402</v>
      </c>
    </row>
    <row r="105" spans="2:23" s="229" customFormat="1">
      <c r="B105" s="244" t="s">
        <v>358</v>
      </c>
      <c r="C105" s="238" t="s">
        <v>359</v>
      </c>
      <c r="D105" s="237"/>
      <c r="E105" s="237"/>
      <c r="F105" s="237"/>
      <c r="G105" s="237"/>
      <c r="H105" s="329"/>
      <c r="I105" s="237"/>
      <c r="J105" s="304">
        <v>1.2539900358487026</v>
      </c>
      <c r="K105" s="304">
        <v>1.6E-2</v>
      </c>
      <c r="L105" s="304">
        <v>4.0000000000000001E-3</v>
      </c>
      <c r="M105" s="304">
        <v>1.6E-2</v>
      </c>
      <c r="N105" s="304">
        <v>1.9E-2</v>
      </c>
      <c r="O105" s="304">
        <v>2.3E-2</v>
      </c>
    </row>
    <row r="106" spans="2:23" s="229" customFormat="1">
      <c r="C106" s="230"/>
    </row>
    <row r="107" spans="2:23" s="229" customFormat="1">
      <c r="B107" s="240" t="s">
        <v>406</v>
      </c>
      <c r="C107" s="230"/>
    </row>
    <row r="108" spans="2:23" s="229" customFormat="1">
      <c r="B108" s="237"/>
      <c r="C108" s="238"/>
      <c r="D108" s="237"/>
      <c r="E108" s="237"/>
      <c r="F108" s="237"/>
      <c r="G108" s="237"/>
      <c r="H108" s="237"/>
      <c r="I108" s="237"/>
      <c r="J108" s="237"/>
      <c r="K108" s="237"/>
      <c r="L108" s="237"/>
      <c r="M108" s="237"/>
      <c r="N108" s="237"/>
      <c r="O108" s="237"/>
    </row>
    <row r="109" spans="2:23" s="229" customFormat="1">
      <c r="B109" s="229" t="s">
        <v>407</v>
      </c>
      <c r="C109" s="230"/>
      <c r="E109" s="229">
        <v>0</v>
      </c>
      <c r="F109" s="229">
        <v>2397.117257451428</v>
      </c>
      <c r="G109" s="229">
        <v>1748.2333870181001</v>
      </c>
      <c r="H109" s="320">
        <v>1900.4502014971699</v>
      </c>
      <c r="I109" s="229">
        <v>633.48340049905653</v>
      </c>
      <c r="J109" s="229">
        <v>2533.9336019962261</v>
      </c>
      <c r="K109" s="229">
        <v>3486.7788181989904</v>
      </c>
      <c r="L109" s="229">
        <v>4351.9173414986017</v>
      </c>
      <c r="M109" s="229">
        <v>5217.436425970508</v>
      </c>
      <c r="N109" s="229">
        <v>6218.3618257556609</v>
      </c>
      <c r="O109" s="229">
        <v>7331.4547385311789</v>
      </c>
    </row>
    <row r="110" spans="2:23" s="229" customFormat="1">
      <c r="B110" s="233" t="s">
        <v>379</v>
      </c>
      <c r="C110" s="230"/>
      <c r="E110" s="229">
        <v>0</v>
      </c>
      <c r="F110" s="229">
        <v>1802.7882480062851</v>
      </c>
      <c r="G110" s="229">
        <v>1583.3384870181001</v>
      </c>
      <c r="H110" s="321">
        <v>1363.1406644971698</v>
      </c>
      <c r="I110" s="229">
        <v>454.38022149905657</v>
      </c>
      <c r="J110" s="229">
        <v>1817.5208859962263</v>
      </c>
      <c r="K110" s="229">
        <v>2758.9034987429905</v>
      </c>
      <c r="L110" s="229">
        <v>3621.1305207647779</v>
      </c>
      <c r="M110" s="229">
        <v>4474.9570161049432</v>
      </c>
      <c r="N110" s="229">
        <v>5461.77530710265</v>
      </c>
      <c r="O110" s="229">
        <v>6557.4667299491493</v>
      </c>
    </row>
    <row r="111" spans="2:23" s="229" customFormat="1">
      <c r="B111" s="234" t="s">
        <v>318</v>
      </c>
      <c r="C111" s="230"/>
      <c r="D111" s="239"/>
      <c r="E111" s="229">
        <v>0</v>
      </c>
      <c r="F111" s="229">
        <v>19.329166666666666</v>
      </c>
      <c r="G111" s="229">
        <v>16.7</v>
      </c>
      <c r="H111" s="321">
        <v>18</v>
      </c>
      <c r="I111" s="229">
        <v>18</v>
      </c>
      <c r="J111" s="322">
        <v>18</v>
      </c>
      <c r="K111" s="229">
        <v>26.373626373626379</v>
      </c>
      <c r="L111" s="229">
        <v>33.97060913224707</v>
      </c>
      <c r="M111" s="229">
        <v>41.036696263618317</v>
      </c>
      <c r="N111" s="229">
        <v>48.533057735489614</v>
      </c>
      <c r="O111" s="229">
        <v>56.353303694988767</v>
      </c>
    </row>
    <row r="112" spans="2:23" s="229" customFormat="1">
      <c r="B112" s="245" t="s">
        <v>408</v>
      </c>
      <c r="C112" s="230" t="s">
        <v>355</v>
      </c>
      <c r="F112" s="229">
        <v>12.726880793274413</v>
      </c>
      <c r="G112" s="229">
        <v>29.401197604790422</v>
      </c>
      <c r="H112" s="321">
        <v>17.333333333333332</v>
      </c>
      <c r="I112" s="229">
        <v>17.333333333333332</v>
      </c>
      <c r="J112" s="229">
        <v>17.333333333333332</v>
      </c>
      <c r="K112" s="229">
        <v>17.59333333333333</v>
      </c>
      <c r="L112" s="229">
        <v>18.015573333333329</v>
      </c>
      <c r="M112" s="229">
        <v>18.520009386666661</v>
      </c>
      <c r="N112" s="229">
        <v>19.038569649493329</v>
      </c>
      <c r="O112" s="229">
        <v>19.590688169328633</v>
      </c>
      <c r="Q112" s="304">
        <f>K112/J112-1</f>
        <v>1.4999999999999902E-2</v>
      </c>
      <c r="R112" s="304">
        <f t="shared" ref="R112:V112" si="7">L112/K112-1</f>
        <v>2.4000000000000021E-2</v>
      </c>
      <c r="S112" s="304">
        <f t="shared" si="7"/>
        <v>2.8000000000000025E-2</v>
      </c>
      <c r="T112" s="304">
        <f t="shared" si="7"/>
        <v>2.8000000000000025E-2</v>
      </c>
      <c r="U112" s="304">
        <f t="shared" si="7"/>
        <v>2.8999999999999915E-2</v>
      </c>
      <c r="V112" s="229">
        <f t="shared" si="7"/>
        <v>-1</v>
      </c>
    </row>
    <row r="113" spans="2:21" s="229" customFormat="1">
      <c r="B113" s="246" t="s">
        <v>358</v>
      </c>
      <c r="C113" s="230" t="s">
        <v>359</v>
      </c>
      <c r="H113" s="321"/>
      <c r="J113" s="325">
        <v>-0.41045485403937554</v>
      </c>
      <c r="K113" s="325">
        <v>1.4999999999999999E-2</v>
      </c>
      <c r="L113" s="325">
        <v>2.4E-2</v>
      </c>
      <c r="M113" s="325">
        <v>2.7999999999999997E-2</v>
      </c>
      <c r="N113" s="325">
        <v>2.7999999999999997E-2</v>
      </c>
      <c r="O113" s="325">
        <v>2.8999999999999998E-2</v>
      </c>
    </row>
    <row r="114" spans="2:21" s="229" customFormat="1">
      <c r="B114" s="234" t="s">
        <v>388</v>
      </c>
      <c r="C114" s="230"/>
      <c r="F114" s="323">
        <v>93.267768812569187</v>
      </c>
      <c r="G114" s="323">
        <v>94.810687845395222</v>
      </c>
      <c r="H114" s="321">
        <v>100.97338255534591</v>
      </c>
      <c r="I114" s="229">
        <v>100.97338255534591</v>
      </c>
      <c r="J114" s="229">
        <v>100.97338255534591</v>
      </c>
      <c r="K114" s="229">
        <v>104.60842432733837</v>
      </c>
      <c r="L114" s="229">
        <v>106.59598438955778</v>
      </c>
      <c r="M114" s="229">
        <v>109.04769203051761</v>
      </c>
      <c r="N114" s="229">
        <v>112.53721817549417</v>
      </c>
      <c r="O114" s="229">
        <v>116.36348359346098</v>
      </c>
    </row>
    <row r="115" spans="2:21" s="229" customFormat="1">
      <c r="B115" s="245" t="s">
        <v>358</v>
      </c>
      <c r="C115" s="230"/>
      <c r="H115" s="321"/>
      <c r="J115" s="325">
        <v>6.5000000000000002E-2</v>
      </c>
      <c r="K115" s="325">
        <v>3.6000000000000004E-2</v>
      </c>
      <c r="L115" s="325">
        <v>1.9E-2</v>
      </c>
      <c r="M115" s="325">
        <v>2.3E-2</v>
      </c>
      <c r="N115" s="325">
        <v>3.2000000000000001E-2</v>
      </c>
      <c r="O115" s="325">
        <v>3.4000000000000002E-2</v>
      </c>
    </row>
    <row r="116" spans="2:21" s="229" customFormat="1">
      <c r="B116" s="233" t="s">
        <v>405</v>
      </c>
      <c r="C116" s="230"/>
      <c r="E116" s="229">
        <v>0</v>
      </c>
      <c r="F116" s="229">
        <v>594.32900944514302</v>
      </c>
      <c r="G116" s="229">
        <v>164.89489999999995</v>
      </c>
      <c r="H116" s="321">
        <v>537.30953699999998</v>
      </c>
      <c r="I116" s="229">
        <v>179.10317899999998</v>
      </c>
      <c r="J116" s="229">
        <v>716.41271599999993</v>
      </c>
      <c r="K116" s="229">
        <v>727.87531945599994</v>
      </c>
      <c r="L116" s="229">
        <v>730.7868207338239</v>
      </c>
      <c r="M116" s="229">
        <v>742.47940986556512</v>
      </c>
      <c r="N116" s="229">
        <v>756.58651865301078</v>
      </c>
      <c r="O116" s="229">
        <v>773.98800858202992</v>
      </c>
    </row>
    <row r="117" spans="2:21" s="229" customFormat="1">
      <c r="B117" s="244" t="s">
        <v>358</v>
      </c>
      <c r="C117" s="238"/>
      <c r="D117" s="237"/>
      <c r="E117" s="237"/>
      <c r="F117" s="237"/>
      <c r="G117" s="237"/>
      <c r="H117" s="329"/>
      <c r="I117" s="237"/>
      <c r="J117" s="304">
        <v>0</v>
      </c>
      <c r="K117" s="304">
        <v>1.6E-2</v>
      </c>
      <c r="L117" s="304">
        <v>4.0000000000000001E-3</v>
      </c>
      <c r="M117" s="304">
        <v>1.6E-2</v>
      </c>
      <c r="N117" s="304">
        <v>1.9E-2</v>
      </c>
      <c r="O117" s="304">
        <v>2.3E-2</v>
      </c>
    </row>
    <row r="118" spans="2:21" s="229" customFormat="1">
      <c r="C118" s="230"/>
    </row>
    <row r="119" spans="2:21" s="229" customFormat="1">
      <c r="B119" s="240" t="s">
        <v>365</v>
      </c>
      <c r="C119" s="230"/>
    </row>
    <row r="120" spans="2:21" s="229" customFormat="1">
      <c r="B120" s="237"/>
      <c r="C120" s="238"/>
      <c r="D120" s="237"/>
      <c r="E120" s="237"/>
      <c r="F120" s="237"/>
      <c r="G120" s="237"/>
      <c r="H120" s="330"/>
      <c r="I120" s="330"/>
      <c r="J120" s="330"/>
      <c r="K120" s="330"/>
      <c r="L120" s="330"/>
      <c r="M120" s="330"/>
      <c r="N120" s="330"/>
      <c r="O120" s="330"/>
    </row>
    <row r="121" spans="2:21" s="229" customFormat="1">
      <c r="B121" s="229" t="s">
        <v>409</v>
      </c>
      <c r="C121" s="230"/>
      <c r="E121" s="229">
        <v>0</v>
      </c>
      <c r="F121" s="229">
        <v>1103.3232763628</v>
      </c>
      <c r="G121" s="229">
        <v>1204.6586623743974</v>
      </c>
      <c r="H121" s="320">
        <v>1603.0110691419757</v>
      </c>
      <c r="I121" s="229">
        <v>534.33702304732526</v>
      </c>
      <c r="J121" s="229">
        <v>2137.348092189301</v>
      </c>
      <c r="K121" s="229">
        <v>4760.1279576452762</v>
      </c>
      <c r="L121" s="229">
        <v>6889.831822466107</v>
      </c>
      <c r="M121" s="229">
        <v>9468.3138363157595</v>
      </c>
      <c r="N121" s="229">
        <v>12700.197114351906</v>
      </c>
      <c r="O121" s="229">
        <v>14759.662963497427</v>
      </c>
    </row>
    <row r="122" spans="2:21" s="229" customFormat="1">
      <c r="B122" s="233" t="s">
        <v>379</v>
      </c>
      <c r="C122" s="230"/>
      <c r="E122" s="229">
        <v>0</v>
      </c>
      <c r="F122" s="229">
        <v>793.12390900000014</v>
      </c>
      <c r="G122" s="229">
        <v>931.19032548717678</v>
      </c>
      <c r="H122" s="321">
        <v>1380.47621</v>
      </c>
      <c r="I122" s="229">
        <v>460.1587366666667</v>
      </c>
      <c r="J122" s="229">
        <v>1840.6349466666668</v>
      </c>
      <c r="K122" s="229">
        <v>4458.6674017942796</v>
      </c>
      <c r="L122" s="229">
        <v>6587.1654243917064</v>
      </c>
      <c r="M122" s="229">
        <v>9160.8047758721696</v>
      </c>
      <c r="N122" s="229">
        <v>12386.845381759887</v>
      </c>
      <c r="O122" s="229">
        <v>14439.104141055792</v>
      </c>
    </row>
    <row r="123" spans="2:21" s="229" customFormat="1">
      <c r="B123" s="234" t="s">
        <v>318</v>
      </c>
      <c r="C123" s="230"/>
      <c r="D123" s="239"/>
      <c r="E123" s="229">
        <v>0</v>
      </c>
      <c r="F123" s="229">
        <v>0</v>
      </c>
      <c r="G123" s="229">
        <v>2</v>
      </c>
      <c r="H123" s="321">
        <v>2.0121296452000004</v>
      </c>
      <c r="I123" s="229">
        <v>2.0121296452000004</v>
      </c>
      <c r="J123" s="229">
        <v>2.0121296452000004</v>
      </c>
      <c r="K123" s="229">
        <v>4.7047182260661282</v>
      </c>
      <c r="L123" s="229">
        <v>6.8210766050484093</v>
      </c>
      <c r="M123" s="229">
        <v>9.2728311395606209</v>
      </c>
      <c r="N123" s="229">
        <v>12.149537405364356</v>
      </c>
      <c r="O123" s="229">
        <v>13.69678806579882</v>
      </c>
    </row>
    <row r="124" spans="2:21" s="229" customFormat="1">
      <c r="B124" s="245" t="s">
        <v>392</v>
      </c>
      <c r="C124" s="230" t="s">
        <v>357</v>
      </c>
      <c r="F124" s="229" t="e">
        <v>#DIV/0!</v>
      </c>
      <c r="G124" s="229">
        <v>5461.6356815000008</v>
      </c>
      <c r="H124" s="321">
        <v>5000</v>
      </c>
      <c r="I124" s="229">
        <v>5000</v>
      </c>
      <c r="J124" s="229">
        <v>5000</v>
      </c>
      <c r="K124" s="229">
        <v>5074.9999999999991</v>
      </c>
      <c r="L124" s="229">
        <v>5196.7999999999993</v>
      </c>
      <c r="M124" s="229">
        <v>5342.3103999999994</v>
      </c>
      <c r="N124" s="229">
        <v>5491.8950911999991</v>
      </c>
      <c r="O124" s="229">
        <v>5651.1600488447984</v>
      </c>
      <c r="Q124" s="304">
        <f>K124/J124-1</f>
        <v>1.4999999999999902E-2</v>
      </c>
      <c r="R124" s="304">
        <f t="shared" ref="R124" si="8">L124/K124-1</f>
        <v>2.4000000000000021E-2</v>
      </c>
      <c r="S124" s="304">
        <f t="shared" ref="S124" si="9">M124/L124-1</f>
        <v>2.8000000000000025E-2</v>
      </c>
      <c r="T124" s="304">
        <f t="shared" ref="T124" si="10">N124/M124-1</f>
        <v>2.8000000000000025E-2</v>
      </c>
      <c r="U124" s="304">
        <f t="shared" ref="U124" si="11">O124/N124-1</f>
        <v>2.8999999999999915E-2</v>
      </c>
    </row>
    <row r="125" spans="2:21" s="229" customFormat="1">
      <c r="B125" s="246" t="s">
        <v>358</v>
      </c>
      <c r="C125" s="230" t="s">
        <v>359</v>
      </c>
      <c r="H125" s="321"/>
      <c r="J125" s="325">
        <v>-8.4523338505291146E-2</v>
      </c>
      <c r="K125" s="325">
        <v>1.4999999999999999E-2</v>
      </c>
      <c r="L125" s="325">
        <v>2.4E-2</v>
      </c>
      <c r="M125" s="325">
        <v>2.7999999999999997E-2</v>
      </c>
      <c r="N125" s="325">
        <v>2.7999999999999997E-2</v>
      </c>
      <c r="O125" s="325">
        <v>2.8999999999999998E-2</v>
      </c>
    </row>
    <row r="126" spans="2:21" s="229" customFormat="1">
      <c r="B126" s="234" t="s">
        <v>388</v>
      </c>
      <c r="C126" s="230"/>
      <c r="F126" s="323">
        <v>0</v>
      </c>
      <c r="G126" s="323">
        <v>465.59516274358839</v>
      </c>
      <c r="H126" s="321">
        <v>914.76955824271079</v>
      </c>
      <c r="I126" s="229">
        <v>914.76955824271079</v>
      </c>
      <c r="J126" s="229">
        <v>914.76955824271079</v>
      </c>
      <c r="K126" s="229">
        <v>947.70126233944836</v>
      </c>
      <c r="L126" s="229">
        <v>965.70758632389777</v>
      </c>
      <c r="M126" s="229">
        <v>987.91886080934728</v>
      </c>
      <c r="N126" s="229">
        <v>1019.5322643552464</v>
      </c>
      <c r="O126" s="229">
        <v>1054.1963613433247</v>
      </c>
    </row>
    <row r="127" spans="2:21" s="229" customFormat="1">
      <c r="B127" s="245" t="s">
        <v>358</v>
      </c>
      <c r="C127" s="230"/>
      <c r="H127" s="321"/>
      <c r="J127" s="325">
        <v>0.96473166270090904</v>
      </c>
      <c r="K127" s="325">
        <v>3.6000000000000004E-2</v>
      </c>
      <c r="L127" s="325">
        <v>1.9E-2</v>
      </c>
      <c r="M127" s="325">
        <v>2.3E-2</v>
      </c>
      <c r="N127" s="325">
        <v>3.2000000000000001E-2</v>
      </c>
      <c r="O127" s="325">
        <v>3.4000000000000002E-2</v>
      </c>
    </row>
    <row r="128" spans="2:21" s="229" customFormat="1">
      <c r="B128" s="233" t="s">
        <v>405</v>
      </c>
      <c r="C128" s="230"/>
      <c r="E128" s="229">
        <v>0</v>
      </c>
      <c r="F128" s="229">
        <v>310.19936736279993</v>
      </c>
      <c r="G128" s="229">
        <v>273.46833688722052</v>
      </c>
      <c r="H128" s="321">
        <v>222.53485914197569</v>
      </c>
      <c r="I128" s="229">
        <v>74.178286380658562</v>
      </c>
      <c r="J128" s="229">
        <v>296.71314552263425</v>
      </c>
      <c r="K128" s="229">
        <v>301.4605558509964</v>
      </c>
      <c r="L128" s="229">
        <v>302.66639807440038</v>
      </c>
      <c r="M128" s="229">
        <v>307.50906044359078</v>
      </c>
      <c r="N128" s="229">
        <v>313.351732592019</v>
      </c>
      <c r="O128" s="229">
        <v>320.55882244163541</v>
      </c>
    </row>
    <row r="129" spans="2:17" s="229" customFormat="1">
      <c r="B129" s="244" t="s">
        <v>358</v>
      </c>
      <c r="C129" s="238"/>
      <c r="D129" s="237"/>
      <c r="E129" s="237"/>
      <c r="F129" s="237"/>
      <c r="G129" s="237"/>
      <c r="H129" s="329"/>
      <c r="I129" s="237"/>
      <c r="J129" s="304">
        <v>8.5000000000000006E-2</v>
      </c>
      <c r="K129" s="304">
        <v>1.6E-2</v>
      </c>
      <c r="L129" s="304">
        <v>4.0000000000000001E-3</v>
      </c>
      <c r="M129" s="304">
        <v>1.6E-2</v>
      </c>
      <c r="N129" s="304">
        <v>1.9E-2</v>
      </c>
      <c r="O129" s="304">
        <v>2.3E-2</v>
      </c>
    </row>
    <row r="130" spans="2:17" s="229" customFormat="1">
      <c r="C130" s="230"/>
    </row>
    <row r="131" spans="2:17" s="229" customFormat="1">
      <c r="B131" s="235" t="s">
        <v>410</v>
      </c>
      <c r="C131" s="230"/>
    </row>
    <row r="132" spans="2:17" s="229" customFormat="1">
      <c r="B132" s="237"/>
      <c r="C132" s="238"/>
      <c r="D132" s="237"/>
      <c r="E132" s="237"/>
      <c r="F132" s="237"/>
      <c r="G132" s="237"/>
      <c r="H132" s="330"/>
      <c r="I132" s="330"/>
      <c r="J132" s="330"/>
      <c r="K132" s="330"/>
      <c r="L132" s="330"/>
      <c r="M132" s="330"/>
      <c r="N132" s="330"/>
      <c r="O132" s="330"/>
    </row>
    <row r="133" spans="2:17" s="229" customFormat="1">
      <c r="B133" s="229" t="s">
        <v>411</v>
      </c>
      <c r="C133" s="230"/>
      <c r="E133" s="229">
        <v>3822.609053000001</v>
      </c>
      <c r="F133" s="229">
        <v>7210.6572875485699</v>
      </c>
      <c r="G133" s="229">
        <v>10811.972896306614</v>
      </c>
      <c r="H133" s="320">
        <v>12716.939292238379</v>
      </c>
      <c r="I133" s="229">
        <v>4238.9797640794604</v>
      </c>
      <c r="J133" s="229">
        <v>16955.919056317842</v>
      </c>
      <c r="K133" s="229">
        <v>17506.938537091948</v>
      </c>
      <c r="L133" s="229">
        <v>17794.312442093655</v>
      </c>
      <c r="M133" s="229">
        <v>18182.376780769609</v>
      </c>
      <c r="N133" s="229">
        <v>18724.202319800388</v>
      </c>
      <c r="O133" s="229">
        <v>19326.326899000931</v>
      </c>
    </row>
    <row r="134" spans="2:17" s="229" customFormat="1">
      <c r="B134" s="233" t="s">
        <v>379</v>
      </c>
      <c r="C134" s="230"/>
      <c r="E134" s="229">
        <v>3822.609053000001</v>
      </c>
      <c r="F134" s="229">
        <v>6698.6572875485699</v>
      </c>
      <c r="G134" s="229">
        <v>8581.4869723066131</v>
      </c>
      <c r="H134" s="321">
        <v>10489.67909523838</v>
      </c>
      <c r="I134" s="229">
        <v>3496.5596984127933</v>
      </c>
      <c r="J134" s="322">
        <v>13986.238793651173</v>
      </c>
      <c r="K134" s="229">
        <v>14489.743390222617</v>
      </c>
      <c r="L134" s="229">
        <v>14765.048514636845</v>
      </c>
      <c r="M134" s="229">
        <v>15104.644630473491</v>
      </c>
      <c r="N134" s="229">
        <v>15587.993258648643</v>
      </c>
      <c r="O134" s="229">
        <v>16117.985029442696</v>
      </c>
    </row>
    <row r="135" spans="2:17" s="229" customFormat="1">
      <c r="B135" s="234" t="s">
        <v>318</v>
      </c>
      <c r="C135" s="230"/>
      <c r="D135" s="239"/>
      <c r="E135" s="229">
        <v>24</v>
      </c>
      <c r="F135" s="229">
        <v>48.670833333333334</v>
      </c>
      <c r="G135" s="229">
        <v>75.8</v>
      </c>
      <c r="H135" s="321">
        <v>116</v>
      </c>
      <c r="I135" s="229">
        <v>116</v>
      </c>
      <c r="J135" s="229">
        <v>116</v>
      </c>
      <c r="K135" s="229">
        <v>116</v>
      </c>
      <c r="L135" s="229">
        <v>116</v>
      </c>
      <c r="M135" s="229">
        <v>116</v>
      </c>
      <c r="N135" s="229">
        <v>116</v>
      </c>
      <c r="O135" s="229">
        <v>116</v>
      </c>
    </row>
    <row r="136" spans="2:17" s="229" customFormat="1">
      <c r="B136" s="234" t="s">
        <v>388</v>
      </c>
      <c r="C136" s="230"/>
      <c r="E136" s="323">
        <v>159.27537720833337</v>
      </c>
      <c r="F136" s="323">
        <v>137.63185934523216</v>
      </c>
      <c r="G136" s="323">
        <v>113.21222918610307</v>
      </c>
      <c r="H136" s="321">
        <v>120.57102408319977</v>
      </c>
      <c r="I136" s="229">
        <v>120.57102408319977</v>
      </c>
      <c r="J136" s="323">
        <v>120.57102408319977</v>
      </c>
      <c r="K136" s="229">
        <v>124.91158095019497</v>
      </c>
      <c r="L136" s="229">
        <v>127.28490098824867</v>
      </c>
      <c r="M136" s="229">
        <v>130.21245371097837</v>
      </c>
      <c r="N136" s="229">
        <v>134.37925222972967</v>
      </c>
      <c r="O136" s="229">
        <v>138.94814680554049</v>
      </c>
    </row>
    <row r="137" spans="2:17" s="229" customFormat="1">
      <c r="B137" s="245" t="s">
        <v>358</v>
      </c>
      <c r="C137" s="230"/>
      <c r="E137" s="326">
        <v>0.15480816361874372</v>
      </c>
      <c r="F137" s="326">
        <v>-0.13588740609159777</v>
      </c>
      <c r="G137" s="326"/>
      <c r="H137" s="321"/>
      <c r="J137" s="325">
        <v>6.5000000000000002E-2</v>
      </c>
      <c r="K137" s="325">
        <v>3.6000000000000004E-2</v>
      </c>
      <c r="L137" s="325">
        <v>1.9E-2</v>
      </c>
      <c r="M137" s="325">
        <v>2.3E-2</v>
      </c>
      <c r="N137" s="325">
        <v>3.2000000000000001E-2</v>
      </c>
      <c r="O137" s="325">
        <v>3.4000000000000002E-2</v>
      </c>
    </row>
    <row r="138" spans="2:17" s="229" customFormat="1">
      <c r="B138" s="233" t="s">
        <v>405</v>
      </c>
      <c r="C138" s="230"/>
      <c r="E138" s="229">
        <v>0</v>
      </c>
      <c r="F138" s="229">
        <v>512</v>
      </c>
      <c r="G138" s="229">
        <v>2230.4859240000001</v>
      </c>
      <c r="H138" s="321">
        <v>2227.2601970000001</v>
      </c>
      <c r="I138" s="229">
        <v>742.42006566666669</v>
      </c>
      <c r="J138" s="322">
        <v>2969.6802626666667</v>
      </c>
      <c r="K138" s="229">
        <v>3017.1951468693333</v>
      </c>
      <c r="L138" s="229">
        <v>3029.2639274568105</v>
      </c>
      <c r="M138" s="229">
        <v>3077.7321502961195</v>
      </c>
      <c r="N138" s="229">
        <v>3136.2090611517456</v>
      </c>
      <c r="O138" s="229">
        <v>3208.3418695582354</v>
      </c>
      <c r="Q138" s="251"/>
    </row>
    <row r="139" spans="2:17" s="229" customFormat="1">
      <c r="B139" s="244" t="s">
        <v>358</v>
      </c>
      <c r="C139" s="238"/>
      <c r="D139" s="237"/>
      <c r="E139" s="237"/>
      <c r="F139" s="237"/>
      <c r="G139" s="237"/>
      <c r="H139" s="329"/>
      <c r="I139" s="237"/>
      <c r="J139" s="304">
        <v>0.33140506770876477</v>
      </c>
      <c r="K139" s="304">
        <v>1.6E-2</v>
      </c>
      <c r="L139" s="304">
        <v>4.0000000000000001E-3</v>
      </c>
      <c r="M139" s="304">
        <v>1.6E-2</v>
      </c>
      <c r="N139" s="304">
        <v>1.9E-2</v>
      </c>
      <c r="O139" s="304">
        <v>2.3E-2</v>
      </c>
    </row>
    <row r="140" spans="2:17" s="229" customFormat="1">
      <c r="C140" s="230"/>
    </row>
    <row r="141" spans="2:17" s="229" customFormat="1">
      <c r="B141" s="235" t="s">
        <v>412</v>
      </c>
      <c r="C141" s="230"/>
    </row>
    <row r="142" spans="2:17" s="229" customFormat="1">
      <c r="B142" s="237"/>
      <c r="C142" s="238"/>
      <c r="D142" s="237"/>
      <c r="E142" s="237"/>
      <c r="F142" s="237"/>
      <c r="G142" s="237"/>
      <c r="H142" s="330"/>
      <c r="I142" s="330"/>
      <c r="J142" s="330"/>
      <c r="K142" s="330"/>
      <c r="L142" s="330"/>
      <c r="M142" s="330"/>
      <c r="N142" s="330"/>
      <c r="O142" s="330"/>
    </row>
    <row r="143" spans="2:17" s="229" customFormat="1">
      <c r="B143" s="229" t="s">
        <v>413</v>
      </c>
      <c r="C143" s="230"/>
      <c r="E143" s="229">
        <v>5287.3490994271651</v>
      </c>
      <c r="F143" s="229">
        <v>4150.7639649787361</v>
      </c>
      <c r="G143" s="229">
        <v>2515.8949115681071</v>
      </c>
      <c r="H143" s="320">
        <v>864.4604519963741</v>
      </c>
      <c r="I143" s="229">
        <v>330.63013544283291</v>
      </c>
      <c r="J143" s="229">
        <v>1195.090587439207</v>
      </c>
      <c r="K143" s="229">
        <v>0</v>
      </c>
      <c r="L143" s="229">
        <v>0</v>
      </c>
      <c r="M143" s="229">
        <v>0</v>
      </c>
      <c r="N143" s="229">
        <v>0</v>
      </c>
      <c r="O143" s="229">
        <v>0</v>
      </c>
    </row>
    <row r="144" spans="2:17" s="229" customFormat="1">
      <c r="B144" s="233" t="s">
        <v>379</v>
      </c>
      <c r="C144" s="230"/>
      <c r="E144" s="229">
        <v>3803.9684628060777</v>
      </c>
      <c r="F144" s="229">
        <v>2824.5344750382865</v>
      </c>
      <c r="G144" s="229">
        <v>1889.926081039504</v>
      </c>
      <c r="H144" s="321">
        <v>382.28986299637404</v>
      </c>
      <c r="I144" s="229">
        <v>169.90660577616623</v>
      </c>
      <c r="J144" s="229">
        <v>552.19646877254024</v>
      </c>
      <c r="K144" s="229">
        <v>0</v>
      </c>
      <c r="L144" s="229">
        <v>0</v>
      </c>
      <c r="M144" s="229">
        <v>0</v>
      </c>
      <c r="N144" s="229">
        <v>0</v>
      </c>
      <c r="O144" s="229">
        <v>0</v>
      </c>
    </row>
    <row r="145" spans="2:17" s="229" customFormat="1">
      <c r="B145" s="234" t="s">
        <v>318</v>
      </c>
      <c r="C145" s="230"/>
      <c r="D145" s="239"/>
      <c r="E145" s="229">
        <v>20</v>
      </c>
      <c r="F145" s="229">
        <v>20</v>
      </c>
      <c r="G145" s="229">
        <v>20</v>
      </c>
      <c r="H145" s="321">
        <v>12.045553599494278</v>
      </c>
      <c r="I145" s="229">
        <v>12.045553599494278</v>
      </c>
      <c r="J145" s="229">
        <v>0</v>
      </c>
      <c r="K145" s="229">
        <v>0</v>
      </c>
      <c r="L145" s="229">
        <v>0</v>
      </c>
      <c r="M145" s="229">
        <v>0</v>
      </c>
      <c r="N145" s="229">
        <v>0</v>
      </c>
      <c r="O145" s="229">
        <v>0</v>
      </c>
    </row>
    <row r="146" spans="2:17" s="229" customFormat="1">
      <c r="B146" s="245" t="s">
        <v>135</v>
      </c>
      <c r="C146" s="230"/>
      <c r="E146" s="229">
        <v>0</v>
      </c>
      <c r="F146" s="229">
        <v>0</v>
      </c>
      <c r="H146" s="321"/>
      <c r="J146" s="322">
        <v>0</v>
      </c>
      <c r="K146" s="322"/>
      <c r="L146" s="322"/>
      <c r="M146" s="322"/>
      <c r="N146" s="322"/>
      <c r="O146" s="322"/>
    </row>
    <row r="147" spans="2:17" s="229" customFormat="1">
      <c r="B147" s="234" t="s">
        <v>388</v>
      </c>
      <c r="C147" s="230"/>
      <c r="E147" s="323">
        <v>190.19842314030387</v>
      </c>
      <c r="F147" s="323">
        <v>141.22672375191434</v>
      </c>
      <c r="G147" s="323">
        <v>94.496304051975201</v>
      </c>
      <c r="H147" s="321">
        <v>42.316014213734341</v>
      </c>
      <c r="I147" s="229">
        <v>42.316014213734341</v>
      </c>
      <c r="J147" s="323"/>
      <c r="K147" s="323"/>
      <c r="L147" s="323"/>
      <c r="M147" s="323"/>
      <c r="N147" s="323"/>
      <c r="O147" s="323"/>
    </row>
    <row r="148" spans="2:17" s="229" customFormat="1">
      <c r="B148" s="245" t="s">
        <v>358</v>
      </c>
      <c r="C148" s="230"/>
      <c r="E148" s="326">
        <v>0.58326460735193031</v>
      </c>
      <c r="F148" s="326">
        <v>-0.25747689481244818</v>
      </c>
      <c r="G148" s="326"/>
      <c r="H148" s="321"/>
      <c r="J148" s="325"/>
      <c r="K148" s="325"/>
      <c r="L148" s="325"/>
      <c r="M148" s="325"/>
      <c r="N148" s="325"/>
      <c r="O148" s="325"/>
    </row>
    <row r="149" spans="2:17" s="229" customFormat="1">
      <c r="B149" s="233" t="s">
        <v>405</v>
      </c>
      <c r="C149" s="230"/>
      <c r="E149" s="229">
        <v>1483.3806366210874</v>
      </c>
      <c r="F149" s="229">
        <v>1326.2294899404496</v>
      </c>
      <c r="G149" s="229">
        <v>625.96883052860312</v>
      </c>
      <c r="H149" s="321">
        <v>482.17058900000001</v>
      </c>
      <c r="I149" s="229">
        <v>160.72352966666668</v>
      </c>
      <c r="J149" s="322">
        <v>642.89411866666671</v>
      </c>
      <c r="Q149" s="243"/>
    </row>
    <row r="150" spans="2:17" s="229" customFormat="1">
      <c r="B150" s="244" t="s">
        <v>358</v>
      </c>
      <c r="C150" s="238"/>
      <c r="D150" s="237"/>
      <c r="E150" s="331">
        <v>0.82063744275062822</v>
      </c>
      <c r="F150" s="331">
        <v>-0.10594121481766394</v>
      </c>
      <c r="G150" s="331">
        <v>-0.52800866269629521</v>
      </c>
      <c r="H150" s="329"/>
      <c r="I150" s="237"/>
      <c r="J150" s="304"/>
      <c r="K150" s="304"/>
      <c r="L150" s="304"/>
      <c r="M150" s="304"/>
      <c r="N150" s="304"/>
      <c r="O150" s="304"/>
    </row>
    <row r="151" spans="2:17" s="229" customFormat="1">
      <c r="C151" s="230"/>
    </row>
    <row r="152" spans="2:17" s="229" customFormat="1">
      <c r="B152" s="235" t="s">
        <v>414</v>
      </c>
      <c r="C152" s="230"/>
    </row>
    <row r="153" spans="2:17" s="229" customFormat="1">
      <c r="B153" s="237"/>
      <c r="C153" s="238"/>
      <c r="D153" s="237"/>
      <c r="E153" s="237"/>
      <c r="F153" s="237"/>
      <c r="G153" s="237"/>
      <c r="H153" s="330"/>
      <c r="I153" s="330"/>
      <c r="J153" s="330"/>
      <c r="K153" s="330"/>
      <c r="L153" s="330"/>
      <c r="M153" s="330"/>
      <c r="N153" s="330"/>
      <c r="O153" s="330"/>
    </row>
    <row r="154" spans="2:17" s="229" customFormat="1">
      <c r="B154" s="229" t="s">
        <v>415</v>
      </c>
      <c r="C154" s="230"/>
      <c r="E154" s="229">
        <v>974.85024012979966</v>
      </c>
      <c r="F154" s="229">
        <v>822.95655302823059</v>
      </c>
      <c r="G154" s="229">
        <v>342.87138798428094</v>
      </c>
      <c r="H154" s="320">
        <v>271.46743892354095</v>
      </c>
      <c r="I154" s="229">
        <v>90.489146307846966</v>
      </c>
      <c r="J154" s="229">
        <v>361.95658523138786</v>
      </c>
      <c r="K154" s="229">
        <v>373.21834819018096</v>
      </c>
      <c r="L154" s="229">
        <v>380.73692638226578</v>
      </c>
      <c r="M154" s="229">
        <v>389.93156357536463</v>
      </c>
      <c r="N154" s="229">
        <v>402.04941909207764</v>
      </c>
      <c r="O154" s="229">
        <v>415.25655778596553</v>
      </c>
    </row>
    <row r="155" spans="2:17" s="229" customFormat="1">
      <c r="B155" s="233" t="s">
        <v>379</v>
      </c>
      <c r="C155" s="230"/>
      <c r="E155" s="229">
        <v>738.63233353152282</v>
      </c>
      <c r="F155" s="229">
        <v>582.180868156722</v>
      </c>
      <c r="G155" s="229">
        <v>260.78310665424692</v>
      </c>
      <c r="H155" s="321">
        <v>208.30050644007974</v>
      </c>
      <c r="I155" s="229">
        <v>69.433502146693243</v>
      </c>
      <c r="J155" s="229">
        <v>277.73400858677297</v>
      </c>
      <c r="K155" s="229">
        <v>287.73243289589681</v>
      </c>
      <c r="L155" s="229">
        <v>293.19934912091878</v>
      </c>
      <c r="M155" s="229">
        <v>299.94293415069995</v>
      </c>
      <c r="N155" s="229">
        <v>309.54110804352234</v>
      </c>
      <c r="O155" s="229">
        <v>320.06550571700211</v>
      </c>
    </row>
    <row r="156" spans="2:17" s="229" customFormat="1">
      <c r="B156" s="234" t="s">
        <v>318</v>
      </c>
      <c r="C156" s="230"/>
      <c r="D156" s="239"/>
      <c r="E156" s="229">
        <v>5</v>
      </c>
      <c r="F156" s="229">
        <v>5</v>
      </c>
      <c r="G156" s="229">
        <v>5</v>
      </c>
      <c r="H156" s="321">
        <v>5</v>
      </c>
      <c r="I156" s="229">
        <v>5</v>
      </c>
      <c r="J156" s="229">
        <v>5</v>
      </c>
      <c r="K156" s="229">
        <v>5</v>
      </c>
      <c r="L156" s="229">
        <v>5</v>
      </c>
      <c r="M156" s="229">
        <v>5</v>
      </c>
      <c r="N156" s="229">
        <v>5</v>
      </c>
      <c r="O156" s="229">
        <v>5</v>
      </c>
    </row>
    <row r="157" spans="2:17" s="229" customFormat="1">
      <c r="B157" s="234" t="s">
        <v>388</v>
      </c>
      <c r="C157" s="230"/>
      <c r="E157" s="323">
        <v>147.72646670630456</v>
      </c>
      <c r="F157" s="323">
        <v>116.4361736313444</v>
      </c>
      <c r="G157" s="323">
        <v>52.156621330849383</v>
      </c>
      <c r="H157" s="321">
        <v>55.54680171735459</v>
      </c>
      <c r="I157" s="229">
        <v>55.54680171735459</v>
      </c>
      <c r="J157" s="323">
        <v>55.54680171735459</v>
      </c>
      <c r="K157" s="323">
        <v>57.546486579179359</v>
      </c>
      <c r="L157" s="323">
        <v>58.639869824183762</v>
      </c>
      <c r="M157" s="323">
        <v>59.988586830139987</v>
      </c>
      <c r="N157" s="323">
        <v>61.908221608704466</v>
      </c>
      <c r="O157" s="323">
        <v>64.013101143400419</v>
      </c>
    </row>
    <row r="158" spans="2:17" s="229" customFormat="1">
      <c r="B158" s="245" t="s">
        <v>358</v>
      </c>
      <c r="C158" s="230"/>
      <c r="E158" s="326"/>
      <c r="F158" s="326">
        <v>-0.21181237033962563</v>
      </c>
      <c r="G158" s="326"/>
      <c r="H158" s="321"/>
      <c r="J158" s="325">
        <v>6.5000000000000002E-2</v>
      </c>
      <c r="K158" s="325">
        <v>3.6000000000000004E-2</v>
      </c>
      <c r="L158" s="325">
        <v>1.9E-2</v>
      </c>
      <c r="M158" s="325">
        <v>2.3E-2</v>
      </c>
      <c r="N158" s="325">
        <v>3.2000000000000001E-2</v>
      </c>
      <c r="O158" s="325">
        <v>3.4000000000000002E-2</v>
      </c>
    </row>
    <row r="159" spans="2:17" s="229" customFormat="1">
      <c r="B159" s="233" t="s">
        <v>405</v>
      </c>
      <c r="C159" s="230"/>
      <c r="E159" s="229">
        <v>236.21790659827687</v>
      </c>
      <c r="F159" s="229">
        <v>240.77568487150859</v>
      </c>
      <c r="G159" s="229">
        <v>82.088281330034036</v>
      </c>
      <c r="H159" s="321">
        <v>63.166932483461188</v>
      </c>
      <c r="I159" s="229">
        <v>21.055644161153729</v>
      </c>
      <c r="J159" s="322">
        <v>84.222576644614918</v>
      </c>
      <c r="K159" s="229">
        <v>85.48591529428414</v>
      </c>
      <c r="L159" s="229">
        <v>87.537577261346968</v>
      </c>
      <c r="M159" s="229">
        <v>89.98862942466468</v>
      </c>
      <c r="N159" s="229">
        <v>92.508311048555299</v>
      </c>
      <c r="O159" s="229">
        <v>95.191052068963401</v>
      </c>
      <c r="Q159" s="243"/>
    </row>
    <row r="160" spans="2:17" s="229" customFormat="1">
      <c r="B160" s="244" t="s">
        <v>358</v>
      </c>
      <c r="C160" s="238"/>
      <c r="D160" s="237"/>
      <c r="E160" s="331"/>
      <c r="F160" s="331">
        <v>1.9294804271476673E-2</v>
      </c>
      <c r="G160" s="331"/>
      <c r="H160" s="329"/>
      <c r="I160" s="237"/>
      <c r="J160" s="304">
        <v>2.6000000000000002E-2</v>
      </c>
      <c r="K160" s="304">
        <v>1.4999999999999999E-2</v>
      </c>
      <c r="L160" s="304">
        <v>2.4E-2</v>
      </c>
      <c r="M160" s="304">
        <v>2.7999999999999997E-2</v>
      </c>
      <c r="N160" s="304">
        <v>2.7999999999999997E-2</v>
      </c>
      <c r="O160" s="304">
        <v>2.8999999999999998E-2</v>
      </c>
    </row>
    <row r="161" spans="3:3" s="229" customFormat="1">
      <c r="C161" s="230"/>
    </row>
    <row r="162" spans="3:3" s="229" customFormat="1">
      <c r="C162" s="230"/>
    </row>
    <row r="163" spans="3:3" s="229" customFormat="1">
      <c r="C163" s="230"/>
    </row>
  </sheetData>
  <phoneticPr fontId="3" type="noConversion"/>
  <pageMargins left="0.7" right="0.7" top="0.75" bottom="0.75" header="0.3" footer="0.3"/>
  <pageSetup paperSize="9"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073EB-3190-4565-A1BF-3C1B48DF1143}">
  <dimension ref="B2:Y124"/>
  <sheetViews>
    <sheetView showGridLines="0" zoomScaleNormal="100" workbookViewId="0">
      <selection activeCell="L1" sqref="L1"/>
    </sheetView>
    <sheetView workbookViewId="1"/>
  </sheetViews>
  <sheetFormatPr defaultColWidth="8.75" defaultRowHeight="13.5"/>
  <cols>
    <col min="1" max="1" width="8.75" style="456"/>
    <col min="2" max="2" width="8.75" style="489"/>
    <col min="3" max="3" width="8.75" style="456"/>
    <col min="4" max="4" width="29.375" style="515" bestFit="1" customWidth="1"/>
    <col min="5" max="5" width="12.125" style="515" customWidth="1"/>
    <col min="6" max="6" width="8.75" style="456" customWidth="1"/>
    <col min="7" max="16" width="8.75" style="456"/>
    <col min="17" max="17" width="8.75" style="456" customWidth="1"/>
    <col min="18" max="16384" width="8.75" style="456"/>
  </cols>
  <sheetData>
    <row r="2" spans="2:17">
      <c r="B2" s="489" t="s">
        <v>6316</v>
      </c>
    </row>
    <row r="3" spans="2:17">
      <c r="B3" s="489" t="s">
        <v>6317</v>
      </c>
    </row>
    <row r="5" spans="2:17" s="457" customFormat="1" ht="15.6" customHeight="1">
      <c r="B5" s="408"/>
      <c r="C5" s="458"/>
      <c r="D5" s="516"/>
      <c r="E5" s="516"/>
      <c r="F5" s="459"/>
      <c r="G5" s="459">
        <v>2019</v>
      </c>
      <c r="H5" s="459">
        <v>2020</v>
      </c>
      <c r="I5" s="459">
        <v>2021</v>
      </c>
      <c r="J5" s="459">
        <v>2022</v>
      </c>
      <c r="K5" s="459">
        <v>2022</v>
      </c>
      <c r="L5" s="459">
        <v>2022</v>
      </c>
      <c r="M5" s="459">
        <v>2023</v>
      </c>
      <c r="N5" s="459">
        <v>2024</v>
      </c>
      <c r="O5" s="459">
        <v>2025</v>
      </c>
      <c r="P5" s="459">
        <v>2026</v>
      </c>
      <c r="Q5" s="459">
        <v>2027</v>
      </c>
    </row>
    <row r="6" spans="2:17" s="457" customFormat="1">
      <c r="B6" s="408"/>
      <c r="C6" s="460" t="s">
        <v>345</v>
      </c>
      <c r="D6" s="517"/>
      <c r="E6" s="517"/>
      <c r="F6" s="461"/>
      <c r="G6" s="461" t="s">
        <v>346</v>
      </c>
      <c r="H6" s="461" t="s">
        <v>346</v>
      </c>
      <c r="I6" s="461" t="s">
        <v>346</v>
      </c>
      <c r="J6" s="461" t="s">
        <v>6180</v>
      </c>
      <c r="K6" s="461" t="s">
        <v>348</v>
      </c>
      <c r="L6" s="461" t="s">
        <v>346</v>
      </c>
      <c r="M6" s="461" t="s">
        <v>346</v>
      </c>
      <c r="N6" s="461" t="s">
        <v>346</v>
      </c>
      <c r="O6" s="461" t="s">
        <v>346</v>
      </c>
      <c r="P6" s="461" t="s">
        <v>346</v>
      </c>
      <c r="Q6" s="461" t="s">
        <v>346</v>
      </c>
    </row>
    <row r="7" spans="2:17" s="457" customFormat="1">
      <c r="B7" s="408"/>
      <c r="D7" s="518"/>
      <c r="E7" s="518"/>
      <c r="G7" s="408"/>
      <c r="H7" s="408"/>
      <c r="I7" s="408"/>
      <c r="J7" s="408"/>
      <c r="K7" s="408"/>
      <c r="L7" s="408"/>
      <c r="M7" s="408"/>
      <c r="N7" s="408"/>
      <c r="O7" s="408"/>
      <c r="P7" s="408"/>
      <c r="Q7" s="408"/>
    </row>
    <row r="8" spans="2:17">
      <c r="C8" s="408" t="s">
        <v>6318</v>
      </c>
    </row>
    <row r="9" spans="2:17">
      <c r="C9" s="408"/>
      <c r="I9" s="1014">
        <f>I11*I15</f>
        <v>5097.6404564506347</v>
      </c>
      <c r="J9" s="456">
        <f t="shared" ref="J9:Q9" si="0">J11*J15</f>
        <v>3344.065483166697</v>
      </c>
      <c r="K9" s="456">
        <f t="shared" si="0"/>
        <v>0</v>
      </c>
      <c r="L9" s="456">
        <f t="shared" si="0"/>
        <v>5212.854145448784</v>
      </c>
      <c r="M9" s="456">
        <f t="shared" si="0"/>
        <v>4192.9057537186891</v>
      </c>
      <c r="N9" s="456">
        <f t="shared" si="0"/>
        <v>4268.3367564537457</v>
      </c>
      <c r="O9" s="456">
        <f t="shared" si="0"/>
        <v>4371.6808817380243</v>
      </c>
      <c r="P9" s="456">
        <f t="shared" si="0"/>
        <v>4487.2486223620044</v>
      </c>
      <c r="Q9" s="456">
        <f t="shared" si="0"/>
        <v>4613.6478757220393</v>
      </c>
    </row>
    <row r="10" spans="2:17" s="457" customFormat="1">
      <c r="B10" s="408"/>
      <c r="C10" s="457" t="s">
        <v>6511</v>
      </c>
      <c r="D10" s="518"/>
      <c r="E10" s="518"/>
      <c r="G10" s="408">
        <v>0</v>
      </c>
      <c r="H10" s="408">
        <v>0</v>
      </c>
      <c r="I10" s="408">
        <v>3774.9822119999999</v>
      </c>
      <c r="J10" s="408">
        <v>5181.9627289999999</v>
      </c>
      <c r="K10" s="408">
        <v>1727.3209096666669</v>
      </c>
      <c r="L10" s="408">
        <v>6909.2836386666668</v>
      </c>
      <c r="M10" s="408">
        <v>8666.3366021256425</v>
      </c>
      <c r="N10" s="408">
        <v>10746.533914697655</v>
      </c>
      <c r="O10" s="408">
        <v>12450.116542782944</v>
      </c>
      <c r="P10" s="408">
        <v>12542.254317249839</v>
      </c>
      <c r="Q10" s="408">
        <v>12298.068771152866</v>
      </c>
    </row>
    <row r="11" spans="2:17" s="457" customFormat="1">
      <c r="B11" s="408"/>
      <c r="D11" s="518" t="s">
        <v>387</v>
      </c>
      <c r="E11" s="518"/>
      <c r="F11" s="464"/>
      <c r="G11" s="415"/>
      <c r="H11" s="415"/>
      <c r="I11" s="415">
        <v>0.15175301302021263</v>
      </c>
      <c r="J11" s="415">
        <v>0.18293189915658462</v>
      </c>
      <c r="K11" s="408"/>
      <c r="L11" s="415">
        <v>0.18293189915658462</v>
      </c>
      <c r="M11" s="415">
        <v>0.16734245608839862</v>
      </c>
      <c r="N11" s="415">
        <v>0.16734245608839862</v>
      </c>
      <c r="O11" s="415">
        <v>0.16734245608839862</v>
      </c>
      <c r="P11" s="415">
        <v>0.16734245608839862</v>
      </c>
      <c r="Q11" s="415">
        <v>0.16734245608839862</v>
      </c>
    </row>
    <row r="12" spans="2:17" s="457" customFormat="1">
      <c r="B12" s="408"/>
      <c r="D12" s="518"/>
      <c r="E12" s="518"/>
    </row>
    <row r="13" spans="2:17" s="457" customFormat="1">
      <c r="B13" s="408"/>
      <c r="C13" s="457" t="s">
        <v>6512</v>
      </c>
      <c r="D13" s="518"/>
      <c r="E13" s="518"/>
      <c r="G13" s="408">
        <v>9863.1637960000007</v>
      </c>
      <c r="H13" s="408">
        <v>14480.264762000003</v>
      </c>
      <c r="I13" s="408">
        <v>6509.4696599999997</v>
      </c>
      <c r="J13" s="408">
        <v>8500.6453280000005</v>
      </c>
      <c r="K13" s="408">
        <v>4750.4780307125639</v>
      </c>
      <c r="L13" s="408">
        <v>13251.123358712564</v>
      </c>
      <c r="M13" s="408">
        <v>9505.5230343638123</v>
      </c>
      <c r="N13" s="408">
        <v>9676.5288179704021</v>
      </c>
      <c r="O13" s="408">
        <v>9910.815019725509</v>
      </c>
      <c r="P13" s="408">
        <v>10172.812757107595</v>
      </c>
      <c r="Q13" s="408">
        <v>10459.366065222044</v>
      </c>
    </row>
    <row r="14" spans="2:17" s="457" customFormat="1">
      <c r="B14" s="408"/>
      <c r="D14" s="518" t="s">
        <v>6320</v>
      </c>
      <c r="E14" s="518"/>
      <c r="F14" s="481"/>
      <c r="G14" s="481">
        <v>0.6217256405476812</v>
      </c>
      <c r="H14" s="481">
        <v>0.4793239637344735</v>
      </c>
      <c r="I14" s="481">
        <v>0.19378213165635116</v>
      </c>
      <c r="J14" s="481">
        <v>0.46501457633988313</v>
      </c>
      <c r="L14" s="464">
        <v>0.46501457633988313</v>
      </c>
      <c r="M14" s="464">
        <v>0.37937355724356925</v>
      </c>
      <c r="N14" s="464">
        <v>0.37937355724356925</v>
      </c>
      <c r="O14" s="464">
        <v>0.37937355724356925</v>
      </c>
      <c r="P14" s="464">
        <v>0.37937355724356925</v>
      </c>
      <c r="Q14" s="464">
        <v>0.37937355724356925</v>
      </c>
    </row>
    <row r="15" spans="2:17">
      <c r="D15" s="515" t="s">
        <v>6321</v>
      </c>
      <c r="G15" s="482">
        <v>15864.174086999999</v>
      </c>
      <c r="H15" s="482">
        <v>30209.765957000003</v>
      </c>
      <c r="I15" s="482">
        <v>33591.691888000001</v>
      </c>
      <c r="J15" s="482">
        <v>18280.384660000003</v>
      </c>
      <c r="K15" s="482"/>
      <c r="L15" s="482">
        <v>28496.146213333333</v>
      </c>
      <c r="M15" s="482">
        <v>25055.839693806018</v>
      </c>
      <c r="N15" s="482">
        <v>25506.598004029518</v>
      </c>
      <c r="O15" s="482">
        <v>26124.158709781841</v>
      </c>
      <c r="P15" s="482">
        <v>26814.764927267566</v>
      </c>
      <c r="Q15" s="482">
        <v>27570.097771750647</v>
      </c>
    </row>
    <row r="16" spans="2:17">
      <c r="D16" s="518"/>
      <c r="E16" s="518"/>
    </row>
    <row r="17" spans="2:25">
      <c r="B17" s="489" t="s">
        <v>6322</v>
      </c>
    </row>
    <row r="19" spans="2:25" s="457" customFormat="1" ht="15.6" customHeight="1">
      <c r="B19" s="408"/>
      <c r="C19" s="458"/>
      <c r="D19" s="516"/>
      <c r="E19" s="516"/>
      <c r="F19" s="459"/>
      <c r="G19" s="459">
        <v>2019</v>
      </c>
      <c r="H19" s="459">
        <v>2020</v>
      </c>
      <c r="I19" s="459">
        <v>2021</v>
      </c>
      <c r="J19" s="459">
        <v>2022</v>
      </c>
      <c r="K19" s="459">
        <v>2022</v>
      </c>
      <c r="L19" s="459">
        <v>2022</v>
      </c>
      <c r="M19" s="459">
        <v>2023</v>
      </c>
      <c r="N19" s="459">
        <v>2024</v>
      </c>
      <c r="O19" s="459">
        <v>2025</v>
      </c>
      <c r="P19" s="459">
        <v>2026</v>
      </c>
      <c r="Q19" s="459">
        <v>2027</v>
      </c>
      <c r="S19" s="459">
        <v>2023</v>
      </c>
      <c r="T19" s="459">
        <v>2024</v>
      </c>
      <c r="U19" s="459">
        <v>2025</v>
      </c>
      <c r="V19" s="459">
        <v>2026</v>
      </c>
      <c r="W19" s="459">
        <v>2027</v>
      </c>
    </row>
    <row r="20" spans="2:25" s="457" customFormat="1">
      <c r="B20" s="408"/>
      <c r="C20" s="460" t="s">
        <v>345</v>
      </c>
      <c r="D20" s="517"/>
      <c r="E20" s="517"/>
      <c r="F20" s="461"/>
      <c r="G20" s="461" t="s">
        <v>346</v>
      </c>
      <c r="H20" s="461" t="s">
        <v>346</v>
      </c>
      <c r="I20" s="461" t="s">
        <v>346</v>
      </c>
      <c r="J20" s="461" t="s">
        <v>6180</v>
      </c>
      <c r="K20" s="461" t="s">
        <v>348</v>
      </c>
      <c r="L20" s="461" t="s">
        <v>346</v>
      </c>
      <c r="M20" s="461" t="s">
        <v>346</v>
      </c>
      <c r="N20" s="461" t="s">
        <v>346</v>
      </c>
      <c r="O20" s="461" t="s">
        <v>346</v>
      </c>
      <c r="P20" s="461" t="s">
        <v>346</v>
      </c>
      <c r="Q20" s="461" t="s">
        <v>346</v>
      </c>
      <c r="S20" s="461" t="s">
        <v>346</v>
      </c>
      <c r="T20" s="461" t="s">
        <v>346</v>
      </c>
      <c r="U20" s="461" t="s">
        <v>346</v>
      </c>
      <c r="V20" s="461" t="s">
        <v>346</v>
      </c>
      <c r="W20" s="461" t="s">
        <v>346</v>
      </c>
    </row>
    <row r="22" spans="2:25">
      <c r="C22" s="408" t="s">
        <v>6323</v>
      </c>
      <c r="G22" s="524"/>
      <c r="H22" s="524"/>
      <c r="I22" s="524"/>
      <c r="J22" s="524"/>
      <c r="K22" s="524"/>
      <c r="L22" s="524"/>
      <c r="M22" s="524"/>
      <c r="N22" s="524"/>
      <c r="O22" s="524"/>
      <c r="P22" s="524"/>
      <c r="Q22" s="524"/>
    </row>
    <row r="24" spans="2:25" s="457" customFormat="1">
      <c r="B24" s="408"/>
      <c r="C24" s="457" t="s">
        <v>6324</v>
      </c>
      <c r="D24" s="518"/>
      <c r="E24" s="518"/>
      <c r="G24" s="408">
        <v>566.81623100000002</v>
      </c>
      <c r="H24" s="408">
        <v>1237.2267380000001</v>
      </c>
      <c r="I24" s="408">
        <v>1019.043761</v>
      </c>
      <c r="J24" s="408">
        <v>1055.8036641421888</v>
      </c>
      <c r="K24" s="408">
        <v>351.93455471406293</v>
      </c>
      <c r="L24" s="408">
        <v>1407.7382188562517</v>
      </c>
      <c r="M24" s="408">
        <v>1490.7746701544995</v>
      </c>
      <c r="N24" s="408">
        <v>1606.7769879338784</v>
      </c>
      <c r="O24" s="408">
        <v>1552.4819657382177</v>
      </c>
      <c r="P24" s="408">
        <v>1603.9330476563534</v>
      </c>
      <c r="Q24" s="408">
        <v>1590.8813955485289</v>
      </c>
    </row>
    <row r="25" spans="2:25" s="457" customFormat="1">
      <c r="B25" s="408"/>
      <c r="D25" s="518" t="s">
        <v>6325</v>
      </c>
      <c r="E25" s="518"/>
      <c r="G25" s="482">
        <v>7.916666666666667</v>
      </c>
      <c r="H25" s="482">
        <v>10.083333333333334</v>
      </c>
      <c r="I25" s="482">
        <v>10.083333333333334</v>
      </c>
      <c r="J25" s="513"/>
      <c r="K25" s="513"/>
      <c r="L25" s="514">
        <v>13.079272361497988</v>
      </c>
      <c r="M25" s="514">
        <v>13.369462015908084</v>
      </c>
      <c r="N25" s="514">
        <v>14.141104963481085</v>
      </c>
      <c r="O25" s="514">
        <v>13.356069580163632</v>
      </c>
      <c r="P25" s="514">
        <v>13.370838629797401</v>
      </c>
      <c r="Q25" s="514">
        <v>12.82595393976556</v>
      </c>
      <c r="S25" s="457">
        <f>L26/L27</f>
        <v>13.079272361497988</v>
      </c>
      <c r="T25" s="457">
        <f t="shared" ref="T25:W25" si="1">M26/M27</f>
        <v>13.369462015908084</v>
      </c>
      <c r="U25" s="457">
        <f t="shared" si="1"/>
        <v>14.141104963481085</v>
      </c>
      <c r="V25" s="457">
        <f t="shared" si="1"/>
        <v>13.356069580163632</v>
      </c>
      <c r="W25" s="457">
        <f t="shared" si="1"/>
        <v>13.370838629797401</v>
      </c>
    </row>
    <row r="26" spans="2:25" s="457" customFormat="1">
      <c r="B26" s="408"/>
      <c r="D26" s="518" t="s">
        <v>6326</v>
      </c>
      <c r="E26" s="518"/>
      <c r="G26" s="482">
        <v>136</v>
      </c>
      <c r="H26" s="482">
        <v>270</v>
      </c>
      <c r="I26" s="482">
        <v>359</v>
      </c>
      <c r="J26" s="482"/>
      <c r="K26" s="482"/>
      <c r="L26" s="482">
        <v>465.66533333333331</v>
      </c>
      <c r="M26" s="482">
        <v>483.137</v>
      </c>
      <c r="N26" s="482">
        <v>523.28666666666663</v>
      </c>
      <c r="O26" s="482">
        <v>508.07533333333328</v>
      </c>
      <c r="P26" s="482">
        <v>522.87899999999991</v>
      </c>
      <c r="Q26" s="482">
        <v>516.11633333333327</v>
      </c>
      <c r="S26" s="1015">
        <f>M26/L26-1</f>
        <v>3.7519792468983404E-2</v>
      </c>
      <c r="T26" s="1015">
        <f t="shared" ref="T26:W26" si="2">N26/M26-1</f>
        <v>8.3102032480780075E-2</v>
      </c>
      <c r="U26" s="1015">
        <f t="shared" si="2"/>
        <v>-2.906883416355599E-2</v>
      </c>
      <c r="V26" s="1015">
        <f t="shared" si="2"/>
        <v>2.9136755310564144E-2</v>
      </c>
      <c r="W26" s="1015">
        <f t="shared" si="2"/>
        <v>-1.2933521267189274E-2</v>
      </c>
      <c r="Y26" s="457" t="s">
        <v>6522</v>
      </c>
    </row>
    <row r="27" spans="2:25" s="457" customFormat="1">
      <c r="B27" s="408"/>
      <c r="D27" s="518" t="s">
        <v>311</v>
      </c>
      <c r="E27" s="518"/>
      <c r="G27" s="482">
        <v>17.178947368421053</v>
      </c>
      <c r="H27" s="482">
        <v>26.776859504132229</v>
      </c>
      <c r="I27" s="482">
        <v>35.603305785123965</v>
      </c>
      <c r="J27" s="513"/>
      <c r="K27" s="513"/>
      <c r="L27" s="482">
        <v>35.603305785123965</v>
      </c>
      <c r="M27" s="482">
        <v>36.137355371900824</v>
      </c>
      <c r="N27" s="482">
        <v>37.004651900826445</v>
      </c>
      <c r="O27" s="482">
        <v>38.040782154049587</v>
      </c>
      <c r="P27" s="482">
        <v>39.10592405436298</v>
      </c>
      <c r="Q27" s="482">
        <v>40.239995851939504</v>
      </c>
      <c r="S27" s="1015">
        <f t="shared" ref="S27:S28" si="3">M27/L27-1</f>
        <v>1.4999999999999902E-2</v>
      </c>
      <c r="T27" s="1015">
        <f t="shared" ref="T27:T28" si="4">N27/M27-1</f>
        <v>2.4000000000000021E-2</v>
      </c>
      <c r="U27" s="1015">
        <f t="shared" ref="U27:U28" si="5">O27/N27-1</f>
        <v>2.8000000000000025E-2</v>
      </c>
      <c r="V27" s="1015">
        <f t="shared" ref="V27:V28" si="6">P27/O27-1</f>
        <v>2.8000000000000025E-2</v>
      </c>
      <c r="W27" s="1015">
        <f t="shared" ref="W27:W28" si="7">Q27/P27-1</f>
        <v>2.8999999999999915E-2</v>
      </c>
      <c r="Y27" s="457" t="s">
        <v>6141</v>
      </c>
    </row>
    <row r="28" spans="2:25" s="457" customFormat="1">
      <c r="B28" s="408"/>
      <c r="D28" s="518" t="s">
        <v>6327</v>
      </c>
      <c r="E28" s="518"/>
      <c r="G28" s="482">
        <v>71.597839705263155</v>
      </c>
      <c r="H28" s="482">
        <v>122.70017236363637</v>
      </c>
      <c r="I28" s="482">
        <v>101.06219117355371</v>
      </c>
      <c r="J28" s="482"/>
      <c r="K28" s="482"/>
      <c r="L28" s="482">
        <v>107.6312335998347</v>
      </c>
      <c r="M28" s="482">
        <v>111.50595800942875</v>
      </c>
      <c r="N28" s="482">
        <v>113.62457121160789</v>
      </c>
      <c r="O28" s="482">
        <v>116.23793634947485</v>
      </c>
      <c r="P28" s="482">
        <v>119.95755031265804</v>
      </c>
      <c r="Q28" s="482">
        <v>124.03610702328842</v>
      </c>
      <c r="S28" s="1015">
        <f t="shared" si="3"/>
        <v>3.6000000000000032E-2</v>
      </c>
      <c r="T28" s="1015">
        <f t="shared" si="4"/>
        <v>1.8999999999999906E-2</v>
      </c>
      <c r="U28" s="1015">
        <f t="shared" si="5"/>
        <v>2.2999999999999909E-2</v>
      </c>
      <c r="V28" s="1015">
        <f t="shared" si="6"/>
        <v>3.2000000000000028E-2</v>
      </c>
      <c r="W28" s="1015">
        <f t="shared" si="7"/>
        <v>3.400000000000003E-2</v>
      </c>
      <c r="Y28" s="457" t="s">
        <v>6521</v>
      </c>
    </row>
    <row r="29" spans="2:25" s="457" customFormat="1">
      <c r="B29" s="408"/>
      <c r="D29" s="518"/>
      <c r="E29" s="518"/>
      <c r="H29" s="415"/>
      <c r="I29" s="415"/>
      <c r="J29" s="408"/>
      <c r="K29" s="408"/>
      <c r="L29" s="415"/>
      <c r="M29" s="415"/>
      <c r="N29" s="415"/>
      <c r="O29" s="415"/>
      <c r="P29" s="415"/>
      <c r="Q29" s="415"/>
    </row>
    <row r="30" spans="2:25">
      <c r="C30" s="408" t="s">
        <v>6328</v>
      </c>
    </row>
    <row r="32" spans="2:25" s="457" customFormat="1">
      <c r="B32" s="408"/>
      <c r="C32" s="457" t="s">
        <v>6329</v>
      </c>
      <c r="D32" s="518"/>
      <c r="E32" s="518"/>
      <c r="J32" s="408">
        <v>227.14952279148585</v>
      </c>
      <c r="K32" s="408">
        <v>75.71650759716195</v>
      </c>
      <c r="L32" s="408">
        <v>302.8660303886478</v>
      </c>
      <c r="M32" s="408">
        <v>795.55284552940452</v>
      </c>
      <c r="N32" s="408">
        <v>1772.7758307635252</v>
      </c>
      <c r="O32" s="408">
        <v>3004.1087659027548</v>
      </c>
      <c r="P32" s="408">
        <v>4584.3373108855503</v>
      </c>
      <c r="Q32" s="408">
        <v>6335.7737245082399</v>
      </c>
    </row>
    <row r="33" spans="2:25" s="457" customFormat="1">
      <c r="B33" s="408"/>
      <c r="D33" s="518" t="s">
        <v>6561</v>
      </c>
      <c r="E33" s="518"/>
      <c r="L33" s="481">
        <v>4.1839395458622357E-2</v>
      </c>
      <c r="M33" s="481">
        <v>4.2463584079188536E-2</v>
      </c>
      <c r="N33" s="481">
        <v>4.186582353677458E-2</v>
      </c>
      <c r="O33" s="481">
        <v>4.1303968383137532E-2</v>
      </c>
      <c r="P33" s="481">
        <v>4.11175537254099E-2</v>
      </c>
      <c r="Q33" s="481">
        <v>4.095604775659703E-2</v>
      </c>
    </row>
    <row r="34" spans="2:25" s="457" customFormat="1">
      <c r="B34" s="408"/>
      <c r="D34" s="518"/>
      <c r="E34" s="518"/>
      <c r="L34" s="481"/>
      <c r="M34" s="481"/>
      <c r="N34" s="481"/>
      <c r="O34" s="481"/>
      <c r="P34" s="481"/>
      <c r="Q34" s="481"/>
    </row>
    <row r="35" spans="2:25">
      <c r="C35" s="408" t="s">
        <v>6331</v>
      </c>
    </row>
    <row r="37" spans="2:25" s="457" customFormat="1">
      <c r="B37" s="408"/>
      <c r="C37" s="457" t="s">
        <v>379</v>
      </c>
      <c r="D37" s="518"/>
      <c r="E37" s="518"/>
      <c r="G37" s="408">
        <v>1728.3296679999999</v>
      </c>
      <c r="H37" s="408">
        <v>2314.683141</v>
      </c>
      <c r="I37" s="408">
        <v>2348.3675599999992</v>
      </c>
      <c r="J37" s="408">
        <v>1709.0635788538748</v>
      </c>
      <c r="K37" s="408">
        <v>569.68785961795822</v>
      </c>
      <c r="L37" s="408">
        <v>2278.7514384718329</v>
      </c>
      <c r="M37" s="408">
        <v>2360.786490256819</v>
      </c>
      <c r="N37" s="408">
        <v>2405.6414335716981</v>
      </c>
      <c r="O37" s="408">
        <v>2460.9711865438471</v>
      </c>
      <c r="P37" s="408">
        <v>2539.7222645132506</v>
      </c>
      <c r="Q37" s="408">
        <v>2626.0728215067011</v>
      </c>
    </row>
    <row r="38" spans="2:25" s="457" customFormat="1">
      <c r="B38" s="408"/>
      <c r="D38" s="518" t="s">
        <v>6332</v>
      </c>
      <c r="E38" s="518"/>
      <c r="G38" s="457">
        <v>9</v>
      </c>
      <c r="H38" s="457">
        <v>14</v>
      </c>
      <c r="I38" s="457">
        <v>13.666666666666666</v>
      </c>
      <c r="L38" s="457">
        <v>13</v>
      </c>
      <c r="M38" s="457">
        <v>13</v>
      </c>
      <c r="N38" s="457">
        <v>13</v>
      </c>
      <c r="O38" s="457">
        <v>13</v>
      </c>
      <c r="P38" s="457">
        <v>13</v>
      </c>
      <c r="Q38" s="457">
        <v>13</v>
      </c>
    </row>
    <row r="39" spans="2:25" s="457" customFormat="1">
      <c r="B39" s="408"/>
      <c r="D39" s="518" t="s">
        <v>612</v>
      </c>
      <c r="E39" s="518"/>
      <c r="G39" s="472">
        <v>192.03662977777776</v>
      </c>
      <c r="H39" s="472">
        <v>165.33451007142858</v>
      </c>
      <c r="I39" s="472">
        <v>171.83177268292678</v>
      </c>
      <c r="J39" s="472">
        <v>175.288572190141</v>
      </c>
      <c r="K39" s="472"/>
      <c r="L39" s="472">
        <v>175.288572190141</v>
      </c>
      <c r="M39" s="472">
        <v>181.59896078898609</v>
      </c>
      <c r="N39" s="472">
        <v>185.0493410439768</v>
      </c>
      <c r="O39" s="472">
        <v>189.30547588798825</v>
      </c>
      <c r="P39" s="472">
        <v>195.36325111640389</v>
      </c>
      <c r="Q39" s="472">
        <v>202.00560165436161</v>
      </c>
    </row>
    <row r="40" spans="2:25" s="457" customFormat="1">
      <c r="B40" s="408"/>
      <c r="D40" s="518"/>
      <c r="E40" s="518"/>
      <c r="H40" s="415"/>
      <c r="I40" s="415"/>
      <c r="L40" s="415"/>
      <c r="M40" s="415"/>
      <c r="N40" s="415"/>
      <c r="O40" s="415"/>
      <c r="P40" s="415"/>
      <c r="Q40" s="415"/>
    </row>
    <row r="41" spans="2:25" s="457" customFormat="1">
      <c r="B41" s="408"/>
      <c r="C41" s="408" t="s">
        <v>6333</v>
      </c>
      <c r="D41" s="518"/>
      <c r="E41" s="518"/>
    </row>
    <row r="42" spans="2:25" s="457" customFormat="1">
      <c r="B42" s="408"/>
      <c r="D42" s="518"/>
      <c r="E42" s="518"/>
    </row>
    <row r="43" spans="2:25" s="457" customFormat="1">
      <c r="B43" s="408"/>
      <c r="C43" s="457" t="s">
        <v>379</v>
      </c>
      <c r="D43" s="518"/>
      <c r="E43" s="518"/>
      <c r="G43" s="408">
        <v>0</v>
      </c>
      <c r="H43" s="408">
        <v>0</v>
      </c>
      <c r="I43" s="408">
        <v>400</v>
      </c>
      <c r="J43" s="408">
        <v>639</v>
      </c>
      <c r="K43" s="408">
        <v>213</v>
      </c>
      <c r="L43" s="408">
        <v>852</v>
      </c>
      <c r="M43" s="408">
        <v>1090.3659137707023</v>
      </c>
      <c r="N43" s="408">
        <v>1208.9822938746543</v>
      </c>
      <c r="O43" s="408">
        <v>1283.7684026582676</v>
      </c>
      <c r="P43" s="408">
        <v>1332.6165981875886</v>
      </c>
      <c r="Q43" s="408">
        <v>1369.2560642644492</v>
      </c>
    </row>
    <row r="44" spans="2:25" s="457" customFormat="1">
      <c r="B44" s="408"/>
      <c r="D44" s="518" t="s">
        <v>6334</v>
      </c>
      <c r="E44" s="518"/>
      <c r="I44" s="457">
        <v>6</v>
      </c>
      <c r="J44" s="457">
        <v>12</v>
      </c>
      <c r="L44" s="457">
        <v>12</v>
      </c>
      <c r="M44" s="457">
        <v>14.823616207660862</v>
      </c>
      <c r="N44" s="457">
        <v>16.129750599646663</v>
      </c>
      <c r="O44" s="457">
        <v>16.742440352082657</v>
      </c>
      <c r="P44" s="457">
        <v>16.84060149478648</v>
      </c>
      <c r="Q44" s="457">
        <v>16.734645433477681</v>
      </c>
      <c r="S44" s="457">
        <f>L45/L46</f>
        <v>12.652595304759854</v>
      </c>
      <c r="T44" s="457">
        <f t="shared" ref="T44:X44" si="8">M45/M46</f>
        <v>14.823616207660862</v>
      </c>
      <c r="U44" s="457">
        <f t="shared" si="8"/>
        <v>16.129750599646663</v>
      </c>
      <c r="V44" s="457">
        <f t="shared" si="8"/>
        <v>16.742440352082657</v>
      </c>
      <c r="W44" s="457">
        <f t="shared" si="8"/>
        <v>16.84060149478648</v>
      </c>
      <c r="X44" s="457">
        <f t="shared" si="8"/>
        <v>16.734645433477681</v>
      </c>
    </row>
    <row r="45" spans="2:25" s="457" customFormat="1">
      <c r="B45" s="408"/>
      <c r="D45" s="519" t="s">
        <v>6335</v>
      </c>
      <c r="E45" s="519"/>
      <c r="I45" s="457">
        <v>4643</v>
      </c>
      <c r="J45" s="457">
        <v>8504</v>
      </c>
      <c r="L45" s="457">
        <v>9791.0000000000018</v>
      </c>
      <c r="M45" s="457">
        <v>11643.073467158654</v>
      </c>
      <c r="N45" s="457">
        <v>12973.019906503996</v>
      </c>
      <c r="O45" s="457">
        <v>13842.843441801508</v>
      </c>
      <c r="P45" s="457">
        <v>14313.876328495537</v>
      </c>
      <c r="Q45" s="457">
        <v>14636.308383716187</v>
      </c>
    </row>
    <row r="46" spans="2:25" s="457" customFormat="1">
      <c r="B46" s="408"/>
      <c r="D46" s="518" t="s">
        <v>577</v>
      </c>
      <c r="E46" s="518"/>
      <c r="I46" s="457">
        <v>773.83333333333337</v>
      </c>
      <c r="J46" s="457">
        <v>708.66666666666663</v>
      </c>
      <c r="L46" s="457">
        <v>773.83333333333337</v>
      </c>
      <c r="M46" s="457">
        <v>785.44083333333333</v>
      </c>
      <c r="N46" s="457">
        <v>804.29141333333337</v>
      </c>
      <c r="O46" s="457">
        <v>826.8115729066667</v>
      </c>
      <c r="P46" s="457">
        <v>849.96229694805334</v>
      </c>
      <c r="Q46" s="457">
        <v>874.61120355954677</v>
      </c>
      <c r="S46" s="1015">
        <f t="shared" ref="S46" si="9">M46/L46-1</f>
        <v>1.4999999999999902E-2</v>
      </c>
      <c r="T46" s="1015">
        <f t="shared" ref="T46" si="10">N46/M46-1</f>
        <v>2.4000000000000021E-2</v>
      </c>
      <c r="U46" s="1015">
        <f t="shared" ref="U46" si="11">O46/N46-1</f>
        <v>2.8000000000000025E-2</v>
      </c>
      <c r="V46" s="1015">
        <f t="shared" ref="V46" si="12">P46/O46-1</f>
        <v>2.8000000000000025E-2</v>
      </c>
      <c r="W46" s="1015">
        <f t="shared" ref="W46" si="13">Q46/P46-1</f>
        <v>2.8999999999999915E-2</v>
      </c>
      <c r="Y46" s="457" t="s">
        <v>6141</v>
      </c>
    </row>
    <row r="47" spans="2:25" s="457" customFormat="1">
      <c r="B47" s="408"/>
      <c r="D47" s="518" t="s">
        <v>612</v>
      </c>
      <c r="E47" s="518"/>
      <c r="I47" s="457">
        <v>66.666666666666671</v>
      </c>
      <c r="L47" s="457">
        <v>71</v>
      </c>
      <c r="M47" s="472">
        <v>73.555999999999997</v>
      </c>
      <c r="N47" s="472">
        <v>74.953563999999986</v>
      </c>
      <c r="O47" s="472">
        <v>76.677495971999974</v>
      </c>
      <c r="P47" s="472">
        <v>79.131175843103975</v>
      </c>
      <c r="Q47" s="472">
        <v>81.821635821769519</v>
      </c>
    </row>
    <row r="49" spans="2:25" s="457" customFormat="1">
      <c r="B49" s="408"/>
      <c r="C49" s="408" t="s">
        <v>6336</v>
      </c>
      <c r="D49" s="518"/>
      <c r="E49" s="518"/>
    </row>
    <row r="50" spans="2:25" s="457" customFormat="1">
      <c r="B50" s="408"/>
      <c r="D50" s="518"/>
      <c r="E50" s="518"/>
    </row>
    <row r="51" spans="2:25" s="457" customFormat="1">
      <c r="B51" s="408"/>
      <c r="C51" s="457" t="s">
        <v>379</v>
      </c>
      <c r="D51" s="518"/>
      <c r="E51" s="518"/>
      <c r="J51" s="457">
        <v>0</v>
      </c>
    </row>
    <row r="52" spans="2:25" s="457" customFormat="1">
      <c r="B52" s="408"/>
      <c r="C52" s="467" t="s">
        <v>6337</v>
      </c>
      <c r="D52" s="518"/>
      <c r="E52" s="518"/>
      <c r="G52" s="408">
        <v>2476.0132412553189</v>
      </c>
      <c r="H52" s="408">
        <v>1836.2876722684559</v>
      </c>
      <c r="I52" s="408">
        <v>1901.4052084059913</v>
      </c>
      <c r="J52" s="408">
        <v>1265.6228418452379</v>
      </c>
      <c r="K52" s="408">
        <v>421.87428061507933</v>
      </c>
      <c r="L52" s="408">
        <v>1687.4971224603173</v>
      </c>
      <c r="M52" s="408">
        <v>1748.2470188688885</v>
      </c>
      <c r="N52" s="408">
        <v>1781.4637122273971</v>
      </c>
      <c r="O52" s="408">
        <v>1822.437377608627</v>
      </c>
      <c r="P52" s="408">
        <v>1880.7553736921034</v>
      </c>
      <c r="Q52" s="408">
        <v>1944.7010563976348</v>
      </c>
    </row>
    <row r="53" spans="2:25" s="457" customFormat="1">
      <c r="B53" s="408"/>
      <c r="D53" s="518" t="s">
        <v>6206</v>
      </c>
      <c r="E53" s="518"/>
      <c r="G53" s="457">
        <v>37.25</v>
      </c>
      <c r="H53" s="457">
        <v>30</v>
      </c>
      <c r="I53" s="457">
        <v>30</v>
      </c>
      <c r="L53" s="457">
        <v>25</v>
      </c>
      <c r="M53" s="457">
        <v>25</v>
      </c>
      <c r="N53" s="457">
        <v>25</v>
      </c>
      <c r="O53" s="457">
        <v>25</v>
      </c>
      <c r="P53" s="457">
        <v>25</v>
      </c>
      <c r="Q53" s="457">
        <v>25</v>
      </c>
    </row>
    <row r="54" spans="2:25" s="457" customFormat="1">
      <c r="B54" s="408"/>
      <c r="D54" s="518" t="s">
        <v>6338</v>
      </c>
      <c r="E54" s="518"/>
      <c r="G54" s="472">
        <v>66.470154127659569</v>
      </c>
      <c r="H54" s="472">
        <v>61.209589075615199</v>
      </c>
      <c r="I54" s="472">
        <v>63.380173613533046</v>
      </c>
      <c r="J54" s="472"/>
      <c r="K54" s="472"/>
      <c r="L54" s="472">
        <v>67.499884898412688</v>
      </c>
      <c r="M54" s="472">
        <v>69.929880754755544</v>
      </c>
      <c r="N54" s="472">
        <v>71.258548489095887</v>
      </c>
      <c r="O54" s="472">
        <v>72.897495104345083</v>
      </c>
      <c r="P54" s="472">
        <v>75.230214947684132</v>
      </c>
      <c r="Q54" s="472">
        <v>77.788042255905395</v>
      </c>
    </row>
    <row r="55" spans="2:25" s="457" customFormat="1">
      <c r="B55" s="408"/>
      <c r="D55" s="518"/>
      <c r="E55" s="518"/>
    </row>
    <row r="56" spans="2:25" s="457" customFormat="1">
      <c r="B56" s="408"/>
      <c r="C56" s="467" t="s">
        <v>6339</v>
      </c>
      <c r="D56" s="518"/>
      <c r="E56" s="518"/>
      <c r="G56" s="408">
        <v>908.4254397446806</v>
      </c>
      <c r="H56" s="408">
        <v>1942.8126477315434</v>
      </c>
      <c r="I56" s="408">
        <v>1255.3476375940086</v>
      </c>
      <c r="J56" s="408">
        <v>1300.6317159955554</v>
      </c>
      <c r="K56" s="408">
        <v>433.54390533185182</v>
      </c>
      <c r="L56" s="408">
        <v>1734.1756213274073</v>
      </c>
      <c r="M56" s="408">
        <v>1836.4672175873698</v>
      </c>
      <c r="N56" s="408">
        <v>1979.3690645471816</v>
      </c>
      <c r="O56" s="408">
        <v>1912.4836858667295</v>
      </c>
      <c r="P56" s="408">
        <v>1975.8656490458243</v>
      </c>
      <c r="Q56" s="408">
        <v>1959.7874772662547</v>
      </c>
    </row>
    <row r="57" spans="2:25" s="457" customFormat="1">
      <c r="B57" s="408"/>
      <c r="D57" s="518" t="s">
        <v>6340</v>
      </c>
      <c r="E57" s="518"/>
      <c r="G57" s="457">
        <v>13.666666666666664</v>
      </c>
      <c r="H57" s="457">
        <v>31.916666666666668</v>
      </c>
      <c r="I57" s="457">
        <v>19.916666666666632</v>
      </c>
      <c r="L57" s="457">
        <v>25.834265242958789</v>
      </c>
      <c r="M57" s="457">
        <v>26.407449766958898</v>
      </c>
      <c r="N57" s="457">
        <v>27.931604018776646</v>
      </c>
      <c r="O57" s="457">
        <v>26.380996939331428</v>
      </c>
      <c r="P57" s="457">
        <v>26.410168863814661</v>
      </c>
      <c r="Q57" s="457">
        <v>25.333909021520366</v>
      </c>
      <c r="S57" s="1015">
        <f t="shared" ref="S57:S59" si="14">M57/L57-1</f>
        <v>2.2186987654171153E-2</v>
      </c>
      <c r="T57" s="1015">
        <f t="shared" ref="T57:T59" si="15">N57/M57-1</f>
        <v>5.7716828594511771E-2</v>
      </c>
      <c r="U57" s="1015">
        <f t="shared" ref="U57:U59" si="16">O57/N57-1</f>
        <v>-5.5514430120190861E-2</v>
      </c>
      <c r="V57" s="1015">
        <f t="shared" ref="V57:V59" si="17">P57/O57-1</f>
        <v>1.1057931036617674E-3</v>
      </c>
      <c r="W57" s="1015">
        <f t="shared" ref="W57:W59" si="18">Q57/P57-1</f>
        <v>-4.0751721348094461E-2</v>
      </c>
    </row>
    <row r="58" spans="2:25" s="457" customFormat="1">
      <c r="B58" s="408"/>
      <c r="D58" s="518" t="s">
        <v>577</v>
      </c>
      <c r="E58" s="518"/>
      <c r="G58" s="472">
        <v>9.9512195121951237</v>
      </c>
      <c r="H58" s="472">
        <v>8.4595300261096611</v>
      </c>
      <c r="I58" s="472">
        <v>18.025104602510492</v>
      </c>
      <c r="L58" s="472">
        <v>18.025104602510492</v>
      </c>
      <c r="M58" s="472">
        <v>18.295481171548147</v>
      </c>
      <c r="N58" s="472">
        <v>18.734572719665302</v>
      </c>
      <c r="O58" s="472">
        <v>19.259140755815931</v>
      </c>
      <c r="P58" s="472">
        <v>19.798396696978777</v>
      </c>
      <c r="Q58" s="472">
        <v>20.37255020119116</v>
      </c>
      <c r="S58" s="1015">
        <f t="shared" si="14"/>
        <v>1.4999999999999902E-2</v>
      </c>
      <c r="T58" s="1015">
        <f t="shared" si="15"/>
        <v>2.4000000000000021E-2</v>
      </c>
      <c r="U58" s="1015">
        <f t="shared" si="16"/>
        <v>2.8000000000000025E-2</v>
      </c>
      <c r="V58" s="1015">
        <f t="shared" si="17"/>
        <v>2.8000000000000025E-2</v>
      </c>
      <c r="W58" s="1015">
        <f t="shared" si="18"/>
        <v>2.8999999999999915E-2</v>
      </c>
      <c r="Y58" s="457" t="s">
        <v>6519</v>
      </c>
    </row>
    <row r="59" spans="2:25" s="457" customFormat="1">
      <c r="B59" s="408"/>
      <c r="D59" s="518" t="s">
        <v>612</v>
      </c>
      <c r="E59" s="518"/>
      <c r="G59" s="472">
        <v>66.470154127659569</v>
      </c>
      <c r="H59" s="472">
        <v>60.871414550335558</v>
      </c>
      <c r="I59" s="472">
        <v>63.030006908485895</v>
      </c>
      <c r="J59" s="472"/>
      <c r="K59" s="472"/>
      <c r="L59" s="472">
        <v>67.126957357537478</v>
      </c>
      <c r="M59" s="472">
        <v>69.543527822408834</v>
      </c>
      <c r="N59" s="472">
        <v>70.864854851034593</v>
      </c>
      <c r="O59" s="472">
        <v>72.494746512608387</v>
      </c>
      <c r="P59" s="472">
        <v>74.814578401011858</v>
      </c>
      <c r="Q59" s="472">
        <v>77.35827406664626</v>
      </c>
      <c r="S59" s="1015">
        <f t="shared" si="14"/>
        <v>3.6000000000000032E-2</v>
      </c>
      <c r="T59" s="1015">
        <f t="shared" si="15"/>
        <v>1.8999999999999906E-2</v>
      </c>
      <c r="U59" s="1015">
        <f t="shared" si="16"/>
        <v>2.2999999999999909E-2</v>
      </c>
      <c r="V59" s="1015">
        <f t="shared" si="17"/>
        <v>3.2000000000000028E-2</v>
      </c>
      <c r="W59" s="1015">
        <f t="shared" si="18"/>
        <v>3.400000000000003E-2</v>
      </c>
      <c r="Y59" s="457" t="s">
        <v>6520</v>
      </c>
    </row>
    <row r="63" spans="2:25">
      <c r="B63" s="489" t="s">
        <v>6341</v>
      </c>
    </row>
    <row r="65" spans="2:17" ht="18" customHeight="1">
      <c r="G65" s="524"/>
      <c r="H65" s="524"/>
      <c r="I65" s="524"/>
      <c r="J65" s="524"/>
      <c r="K65" s="524"/>
      <c r="L65" s="524"/>
      <c r="M65" s="524"/>
      <c r="N65" s="524"/>
      <c r="O65" s="524"/>
      <c r="P65" s="524"/>
      <c r="Q65" s="524"/>
    </row>
    <row r="66" spans="2:17" s="457" customFormat="1" ht="15.6" customHeight="1">
      <c r="B66" s="408"/>
      <c r="C66" s="458"/>
      <c r="D66" s="516"/>
      <c r="E66" s="516"/>
      <c r="F66" s="459"/>
      <c r="G66" s="459">
        <v>2019</v>
      </c>
      <c r="H66" s="459">
        <v>2020</v>
      </c>
      <c r="I66" s="459">
        <v>2021</v>
      </c>
      <c r="J66" s="459">
        <v>2022</v>
      </c>
      <c r="K66" s="459">
        <v>2022</v>
      </c>
      <c r="L66" s="459">
        <v>2022</v>
      </c>
      <c r="M66" s="459">
        <v>2023</v>
      </c>
      <c r="N66" s="459">
        <v>2024</v>
      </c>
      <c r="O66" s="459">
        <v>2025</v>
      </c>
      <c r="P66" s="459">
        <v>2026</v>
      </c>
      <c r="Q66" s="459">
        <v>2027</v>
      </c>
    </row>
    <row r="67" spans="2:17" s="457" customFormat="1">
      <c r="B67" s="408"/>
      <c r="C67" s="460" t="s">
        <v>345</v>
      </c>
      <c r="D67" s="517"/>
      <c r="E67" s="517"/>
      <c r="F67" s="461"/>
      <c r="G67" s="461" t="s">
        <v>346</v>
      </c>
      <c r="H67" s="461" t="s">
        <v>346</v>
      </c>
      <c r="I67" s="461" t="s">
        <v>346</v>
      </c>
      <c r="J67" s="461" t="s">
        <v>6180</v>
      </c>
      <c r="K67" s="461" t="s">
        <v>348</v>
      </c>
      <c r="L67" s="461" t="s">
        <v>346</v>
      </c>
      <c r="M67" s="461" t="s">
        <v>346</v>
      </c>
      <c r="N67" s="461" t="s">
        <v>346</v>
      </c>
      <c r="O67" s="461" t="s">
        <v>346</v>
      </c>
      <c r="P67" s="461" t="s">
        <v>346</v>
      </c>
      <c r="Q67" s="461" t="s">
        <v>346</v>
      </c>
    </row>
    <row r="68" spans="2:17" s="457" customFormat="1">
      <c r="B68" s="408"/>
      <c r="D68" s="518"/>
      <c r="E68" s="518"/>
      <c r="F68" s="488"/>
      <c r="G68" s="488"/>
      <c r="H68" s="488"/>
      <c r="I68" s="488"/>
      <c r="J68" s="488"/>
      <c r="K68" s="488"/>
      <c r="L68" s="488"/>
      <c r="M68" s="488"/>
      <c r="N68" s="488"/>
      <c r="O68" s="488"/>
      <c r="P68" s="488"/>
      <c r="Q68" s="488"/>
    </row>
    <row r="69" spans="2:17" s="457" customFormat="1">
      <c r="B69" s="408"/>
      <c r="C69" s="408" t="s">
        <v>6342</v>
      </c>
    </row>
    <row r="70" spans="2:17" s="457" customFormat="1">
      <c r="B70" s="408"/>
    </row>
    <row r="71" spans="2:17" s="457" customFormat="1">
      <c r="B71" s="408"/>
      <c r="C71" s="457" t="s">
        <v>6499</v>
      </c>
      <c r="G71" s="408">
        <v>893.92438400000003</v>
      </c>
      <c r="H71" s="408">
        <v>2215.2455009999999</v>
      </c>
      <c r="I71" s="408">
        <v>2993.6122480000004</v>
      </c>
      <c r="J71" s="408">
        <v>3366.7237570000002</v>
      </c>
      <c r="K71" s="408">
        <v>1122.2412523333328</v>
      </c>
      <c r="L71" s="408">
        <v>4488.965009333333</v>
      </c>
      <c r="M71" s="408">
        <v>10372.894124116301</v>
      </c>
      <c r="N71" s="408">
        <v>17071.524576894062</v>
      </c>
      <c r="O71" s="408">
        <v>33651.627935450146</v>
      </c>
      <c r="P71" s="408">
        <v>40743.243734620446</v>
      </c>
      <c r="Q71" s="408">
        <v>46509.792868888042</v>
      </c>
    </row>
    <row r="72" spans="2:17" s="457" customFormat="1">
      <c r="B72" s="408"/>
      <c r="D72" s="457" t="s">
        <v>6343</v>
      </c>
      <c r="G72" s="457">
        <v>18166</v>
      </c>
      <c r="H72" s="457">
        <v>49719</v>
      </c>
      <c r="I72" s="457">
        <v>72459</v>
      </c>
      <c r="J72" s="457">
        <v>59100</v>
      </c>
      <c r="K72" s="457">
        <v>19700</v>
      </c>
      <c r="L72" s="457">
        <v>78800</v>
      </c>
      <c r="M72" s="457">
        <v>182087.41999121889</v>
      </c>
      <c r="N72" s="457">
        <v>297888.90239107283</v>
      </c>
      <c r="O72" s="457">
        <v>581388.88059009542</v>
      </c>
      <c r="P72" s="457">
        <v>695561.81538584584</v>
      </c>
      <c r="Q72" s="457">
        <v>783817.7432187621</v>
      </c>
    </row>
    <row r="73" spans="2:17" s="457" customFormat="1">
      <c r="B73" s="408"/>
      <c r="D73" s="457" t="s">
        <v>6344</v>
      </c>
      <c r="F73" s="490"/>
      <c r="G73" s="490">
        <v>4.9208652647803594E-2</v>
      </c>
      <c r="H73" s="490">
        <v>4.4555310867072949E-2</v>
      </c>
      <c r="I73" s="490">
        <v>4.1314567520942883E-2</v>
      </c>
      <c r="J73" s="490">
        <v>5.69665610321489E-2</v>
      </c>
      <c r="K73" s="490">
        <v>5.69665610321489E-2</v>
      </c>
      <c r="L73" s="490">
        <v>5.69665610321489E-2</v>
      </c>
      <c r="M73" s="490">
        <v>5.69665610321489E-2</v>
      </c>
      <c r="N73" s="490">
        <v>5.7308360398341793E-2</v>
      </c>
      <c r="O73" s="490">
        <v>5.7881444002325214E-2</v>
      </c>
      <c r="P73" s="490">
        <v>5.8576021330353119E-2</v>
      </c>
      <c r="Q73" s="490">
        <v>5.9337509607647707E-2</v>
      </c>
    </row>
    <row r="74" spans="2:17" s="457" customFormat="1">
      <c r="B74" s="408"/>
      <c r="L74" s="415"/>
      <c r="M74" s="415"/>
      <c r="N74" s="415"/>
      <c r="O74" s="415"/>
      <c r="P74" s="415"/>
      <c r="Q74" s="415"/>
    </row>
    <row r="76" spans="2:17" s="457" customFormat="1">
      <c r="B76" s="408"/>
      <c r="C76" s="408" t="s">
        <v>6345</v>
      </c>
    </row>
    <row r="77" spans="2:17" s="457" customFormat="1">
      <c r="B77" s="408"/>
    </row>
    <row r="78" spans="2:17" s="457" customFormat="1">
      <c r="B78" s="408"/>
      <c r="C78" s="457" t="s">
        <v>6346</v>
      </c>
      <c r="G78" s="408">
        <v>0</v>
      </c>
      <c r="H78" s="408">
        <v>0</v>
      </c>
      <c r="I78" s="408">
        <v>0</v>
      </c>
      <c r="J78" s="408">
        <v>9927.1938973379856</v>
      </c>
      <c r="K78" s="408">
        <v>3974.2989545731066</v>
      </c>
      <c r="L78" s="408">
        <v>13901.492851911093</v>
      </c>
      <c r="M78" s="408">
        <v>25505.345463195576</v>
      </c>
      <c r="N78" s="408">
        <v>29907.061488641972</v>
      </c>
      <c r="O78" s="408">
        <v>32876.010436300887</v>
      </c>
      <c r="P78" s="408">
        <v>34640.285488525202</v>
      </c>
      <c r="Q78" s="408">
        <v>35839.850642344609</v>
      </c>
    </row>
    <row r="79" spans="2:17" s="457" customFormat="1">
      <c r="B79" s="408"/>
      <c r="D79" s="457" t="s">
        <v>387</v>
      </c>
      <c r="F79" s="481"/>
      <c r="J79" s="457">
        <v>0</v>
      </c>
      <c r="K79" s="521">
        <v>0.75822675894459823</v>
      </c>
      <c r="L79" s="521">
        <v>0.75822675894459823</v>
      </c>
      <c r="M79" s="521">
        <v>0.75822675894459823</v>
      </c>
      <c r="N79" s="521">
        <v>0.75822675894459823</v>
      </c>
      <c r="O79" s="521">
        <v>0.75822675894459823</v>
      </c>
      <c r="P79" s="521">
        <v>0.75822675894459823</v>
      </c>
      <c r="Q79" s="521">
        <v>0.75822675894459823</v>
      </c>
    </row>
    <row r="81" spans="2:20">
      <c r="C81" s="408" t="s">
        <v>6318</v>
      </c>
    </row>
    <row r="83" spans="2:20" s="457" customFormat="1">
      <c r="B83" s="408"/>
      <c r="C83" s="457" t="s">
        <v>6525</v>
      </c>
      <c r="G83" s="408">
        <v>2273.9959800000001</v>
      </c>
      <c r="H83" s="408">
        <v>12023.420204999995</v>
      </c>
      <c r="I83" s="408">
        <v>7341.2511540000005</v>
      </c>
      <c r="J83" s="408">
        <v>10315.851863</v>
      </c>
      <c r="K83" s="408">
        <v>3438.617287666666</v>
      </c>
      <c r="L83" s="408">
        <v>13754.469150666666</v>
      </c>
      <c r="M83" s="408">
        <v>23304.614752973648</v>
      </c>
      <c r="N83" s="408">
        <v>28898.465904309185</v>
      </c>
      <c r="O83" s="408">
        <v>33479.563854929787</v>
      </c>
      <c r="P83" s="408">
        <v>33727.331214626</v>
      </c>
      <c r="Q83" s="408">
        <v>33070.692736189951</v>
      </c>
    </row>
    <row r="84" spans="2:20" s="457" customFormat="1">
      <c r="B84" s="408"/>
      <c r="D84" s="457" t="s">
        <v>6347</v>
      </c>
      <c r="F84" s="481"/>
      <c r="G84" s="415">
        <v>0.74340495707970045</v>
      </c>
      <c r="H84" s="415">
        <v>0.94669284527214759</v>
      </c>
      <c r="I84" s="415">
        <v>0.29511582290804528</v>
      </c>
      <c r="J84" s="415">
        <v>0.36416672048908161</v>
      </c>
      <c r="K84" s="415">
        <v>0.36416672048908155</v>
      </c>
      <c r="L84" s="415">
        <v>0.36416672048908161</v>
      </c>
      <c r="M84" s="415">
        <v>0.45</v>
      </c>
      <c r="N84" s="415">
        <v>0.45</v>
      </c>
      <c r="O84" s="415">
        <v>0.45</v>
      </c>
      <c r="P84" s="415">
        <v>0.45</v>
      </c>
      <c r="Q84" s="415">
        <v>0.45</v>
      </c>
    </row>
    <row r="85" spans="2:20" s="457" customFormat="1">
      <c r="B85" s="408"/>
    </row>
    <row r="86" spans="2:20" s="457" customFormat="1">
      <c r="B86" s="408"/>
      <c r="C86" s="408" t="s">
        <v>6348</v>
      </c>
    </row>
    <row r="87" spans="2:20" s="457" customFormat="1">
      <c r="B87" s="408"/>
    </row>
    <row r="88" spans="2:20" s="457" customFormat="1">
      <c r="B88" s="408"/>
      <c r="C88" s="457" t="s">
        <v>6501</v>
      </c>
      <c r="G88" s="408">
        <v>320</v>
      </c>
      <c r="H88" s="408">
        <v>1000</v>
      </c>
      <c r="I88" s="408">
        <v>1900</v>
      </c>
      <c r="J88" s="408">
        <v>4823.0093630000001</v>
      </c>
      <c r="K88" s="408">
        <v>1607.6697876666667</v>
      </c>
      <c r="L88" s="408">
        <v>6430.6791506666668</v>
      </c>
      <c r="M88" s="408">
        <v>5479.6571015788504</v>
      </c>
      <c r="N88" s="408">
        <v>9656.6657091800153</v>
      </c>
      <c r="O88" s="408">
        <v>17491.218165903461</v>
      </c>
      <c r="P88" s="408">
        <v>28290.234733835037</v>
      </c>
      <c r="Q88" s="408">
        <v>38975.107110131503</v>
      </c>
    </row>
    <row r="89" spans="2:20" s="457" customFormat="1">
      <c r="B89" s="408"/>
      <c r="D89" s="457" t="s">
        <v>6347</v>
      </c>
      <c r="G89" s="481">
        <v>0.11518472476851004</v>
      </c>
      <c r="H89" s="481">
        <v>0.13501084836266031</v>
      </c>
      <c r="I89" s="481">
        <v>0.12494334813776763</v>
      </c>
      <c r="J89" s="481">
        <v>0.29781750445846511</v>
      </c>
      <c r="K89" s="481">
        <v>0.22452705199400133</v>
      </c>
      <c r="L89" s="481">
        <v>0.27534765706985426</v>
      </c>
      <c r="M89" s="415">
        <v>0.14299999999999999</v>
      </c>
      <c r="N89" s="415">
        <v>0.14299999999999999</v>
      </c>
      <c r="O89" s="415">
        <v>0.14299999999999999</v>
      </c>
      <c r="P89" s="415">
        <v>0.14299999999999999</v>
      </c>
      <c r="Q89" s="415">
        <v>0.14299999999999999</v>
      </c>
    </row>
    <row r="91" spans="2:20">
      <c r="C91" s="408" t="s">
        <v>6350</v>
      </c>
    </row>
    <row r="93" spans="2:20" s="457" customFormat="1">
      <c r="B93" s="408"/>
      <c r="C93" s="457" t="s">
        <v>458</v>
      </c>
      <c r="G93" s="408">
        <v>326.239306</v>
      </c>
      <c r="H93" s="408">
        <v>586.05103999999994</v>
      </c>
      <c r="I93" s="408">
        <v>415.56780900000001</v>
      </c>
      <c r="J93" s="408">
        <v>576.7099923074818</v>
      </c>
      <c r="K93" s="408">
        <v>192.2366641024939</v>
      </c>
      <c r="L93" s="408">
        <v>768.94665640997562</v>
      </c>
      <c r="M93" s="408">
        <v>1010.9635277045983</v>
      </c>
      <c r="N93" s="408">
        <v>1212.5212899820804</v>
      </c>
      <c r="O93" s="408">
        <v>1380.4757314724468</v>
      </c>
      <c r="P93" s="408">
        <v>1397.5910960102319</v>
      </c>
      <c r="Q93" s="408">
        <v>1383.8589633535114</v>
      </c>
    </row>
    <row r="94" spans="2:20" s="457" customFormat="1">
      <c r="B94" s="408"/>
      <c r="D94" s="457" t="s">
        <v>387</v>
      </c>
      <c r="F94" s="415"/>
      <c r="G94" s="415">
        <v>2.0564531390722628E-2</v>
      </c>
      <c r="H94" s="415">
        <v>1.9399390277772217E-2</v>
      </c>
      <c r="I94" s="415">
        <v>1.2371148508552907E-2</v>
      </c>
      <c r="J94" s="415">
        <v>1.5447939081551541E-2</v>
      </c>
      <c r="K94" s="415">
        <v>1.5447939081551541E-2</v>
      </c>
      <c r="L94" s="415">
        <v>1.5447939081551541E-2</v>
      </c>
      <c r="M94" s="415">
        <v>1.5739492622625556E-2</v>
      </c>
      <c r="N94" s="415">
        <v>1.5739492622625556E-2</v>
      </c>
      <c r="O94" s="415">
        <v>1.5739492622625556E-2</v>
      </c>
      <c r="P94" s="415">
        <v>1.5739492622625556E-2</v>
      </c>
      <c r="Q94" s="415">
        <v>1.5739492622625556E-2</v>
      </c>
      <c r="S94" s="457">
        <f>AVERAGE(H94:J94)</f>
        <v>1.5739492622625556E-2</v>
      </c>
      <c r="T94" s="457">
        <v>1.5739492622625556E-2</v>
      </c>
    </row>
    <row r="95" spans="2:20" s="457" customFormat="1">
      <c r="B95" s="408"/>
    </row>
    <row r="97" spans="2:19" s="457" customFormat="1">
      <c r="B97" s="408"/>
      <c r="C97" s="408" t="s">
        <v>6351</v>
      </c>
    </row>
    <row r="98" spans="2:19" s="457" customFormat="1">
      <c r="B98" s="408"/>
    </row>
    <row r="99" spans="2:19" s="457" customFormat="1">
      <c r="B99" s="408"/>
      <c r="C99" s="457" t="s">
        <v>6352</v>
      </c>
      <c r="G99" s="408"/>
      <c r="H99" s="408"/>
      <c r="I99" s="408"/>
      <c r="J99" s="408">
        <f>L99-K99</f>
        <v>62.196632356703319</v>
      </c>
      <c r="K99" s="408">
        <v>20.732210785567773</v>
      </c>
      <c r="L99" s="408">
        <v>82.928843142271091</v>
      </c>
      <c r="M99" s="408">
        <v>1145.2663856751242</v>
      </c>
      <c r="N99" s="408">
        <v>2424.7163633138184</v>
      </c>
      <c r="O99" s="408">
        <v>4162.5589282563642</v>
      </c>
      <c r="P99" s="408">
        <v>6256.1061754566008</v>
      </c>
      <c r="Q99" s="408">
        <v>8347.1937652842225</v>
      </c>
    </row>
    <row r="100" spans="2:19" s="457" customFormat="1">
      <c r="B100" s="408"/>
      <c r="D100" s="457" t="s">
        <v>6248</v>
      </c>
      <c r="L100" s="415">
        <v>0.05</v>
      </c>
      <c r="M100" s="415">
        <v>0.05</v>
      </c>
      <c r="N100" s="415">
        <v>0.05</v>
      </c>
      <c r="O100" s="415">
        <v>0.05</v>
      </c>
      <c r="P100" s="415">
        <v>0.05</v>
      </c>
      <c r="Q100" s="415">
        <v>0.05</v>
      </c>
    </row>
    <row r="101" spans="2:19" s="457" customFormat="1">
      <c r="B101" s="408"/>
    </row>
    <row r="102" spans="2:19" s="457" customFormat="1">
      <c r="B102" s="408"/>
      <c r="D102" s="457" t="s">
        <v>6353</v>
      </c>
      <c r="L102" s="457">
        <f>G104*(1-L103)</f>
        <v>5696.9531735298033</v>
      </c>
      <c r="M102" s="457">
        <f>L102*(1-M103)</f>
        <v>5079.6924789632103</v>
      </c>
      <c r="N102" s="457">
        <f t="shared" ref="N102:Q102" si="19">M102*(1-N103)</f>
        <v>4554.7099899543491</v>
      </c>
      <c r="O102" s="457">
        <f t="shared" si="19"/>
        <v>4106.7576057767465</v>
      </c>
      <c r="P102" s="457">
        <f t="shared" si="19"/>
        <v>3723.3947977974094</v>
      </c>
      <c r="Q102" s="457">
        <f t="shared" si="19"/>
        <v>3375.8186265397217</v>
      </c>
    </row>
    <row r="103" spans="2:19" s="457" customFormat="1">
      <c r="B103" s="408"/>
      <c r="G103" s="457" t="s">
        <v>6265</v>
      </c>
      <c r="H103" s="457" t="s">
        <v>6251</v>
      </c>
      <c r="L103" s="464">
        <v>0.11334926596107886</v>
      </c>
      <c r="M103" s="464">
        <v>0.10834926596107886</v>
      </c>
      <c r="N103" s="464">
        <v>0.10334926596107885</v>
      </c>
      <c r="O103" s="464">
        <v>9.8349265961078847E-2</v>
      </c>
      <c r="P103" s="464">
        <v>9.3349265961078842E-2</v>
      </c>
      <c r="Q103" s="464">
        <v>9.3349265961078842E-2</v>
      </c>
      <c r="S103" s="457" t="s">
        <v>6556</v>
      </c>
    </row>
    <row r="104" spans="2:19" s="457" customFormat="1">
      <c r="B104" s="408"/>
      <c r="E104" s="457" t="s">
        <v>6258</v>
      </c>
      <c r="G104" s="457">
        <v>6425.2506142736984</v>
      </c>
      <c r="H104" s="474">
        <v>2.4261168094666757E-2</v>
      </c>
      <c r="L104" s="457">
        <v>5696.9531735298033</v>
      </c>
      <c r="M104" s="457">
        <v>5079.6924789632103</v>
      </c>
      <c r="N104" s="457">
        <v>4554.7099899543491</v>
      </c>
      <c r="O104" s="457">
        <v>4106.7576057767465</v>
      </c>
      <c r="P104" s="457">
        <v>3723.3947977974094</v>
      </c>
      <c r="Q104" s="457">
        <v>3375.8186265397217</v>
      </c>
    </row>
    <row r="105" spans="2:19" s="457" customFormat="1">
      <c r="B105" s="408"/>
      <c r="E105" s="457" t="s">
        <v>6259</v>
      </c>
      <c r="G105" s="457">
        <v>46520.260462791688</v>
      </c>
      <c r="H105" s="474">
        <v>4.3045940108090222E-2</v>
      </c>
      <c r="M105" s="457">
        <v>41479.82438933001</v>
      </c>
      <c r="N105" s="457">
        <v>37192.914986498297</v>
      </c>
      <c r="O105" s="457">
        <v>33535.019098623379</v>
      </c>
      <c r="P105" s="457">
        <v>30404.549681776127</v>
      </c>
      <c r="Q105" s="457">
        <v>27566.307287105174</v>
      </c>
    </row>
    <row r="106" spans="2:19" s="457" customFormat="1">
      <c r="B106" s="408"/>
      <c r="E106" s="457" t="s">
        <v>6260</v>
      </c>
      <c r="G106" s="457">
        <v>49873.488778876868</v>
      </c>
      <c r="H106" s="474">
        <v>5.2096024884314016E-2</v>
      </c>
      <c r="N106" s="457">
        <v>44719.100322661841</v>
      </c>
      <c r="O106" s="457">
        <v>40321.009631488203</v>
      </c>
      <c r="P106" s="457">
        <v>36557.072979579192</v>
      </c>
      <c r="Q106" s="457">
        <v>33144.497051249884</v>
      </c>
    </row>
    <row r="107" spans="2:19" s="457" customFormat="1">
      <c r="B107" s="408"/>
      <c r="E107" s="457" t="s">
        <v>6261</v>
      </c>
      <c r="G107" s="457">
        <v>53061.599432220668</v>
      </c>
      <c r="H107" s="474">
        <v>6.8847076095983659E-2</v>
      </c>
      <c r="O107" s="457">
        <v>47843.030077340969</v>
      </c>
      <c r="P107" s="457">
        <v>43376.918338267373</v>
      </c>
      <c r="Q107" s="457">
        <v>39327.714851736455</v>
      </c>
    </row>
    <row r="108" spans="2:19" s="457" customFormat="1">
      <c r="B108" s="408"/>
      <c r="E108" s="457" t="s">
        <v>6262</v>
      </c>
      <c r="G108" s="457">
        <v>56120.462750198989</v>
      </c>
      <c r="H108" s="474">
        <v>8.130366058527734E-2</v>
      </c>
      <c r="P108" s="457">
        <v>50881.658747071844</v>
      </c>
      <c r="Q108" s="457">
        <v>46131.893252150578</v>
      </c>
    </row>
    <row r="109" spans="2:19" s="457" customFormat="1">
      <c r="B109" s="408"/>
      <c r="E109" s="457" t="s">
        <v>6263</v>
      </c>
      <c r="G109" s="457">
        <v>60483.52765327174</v>
      </c>
      <c r="H109" s="474">
        <v>8.130366058527734E-2</v>
      </c>
      <c r="Q109" s="457">
        <v>54837.434744102211</v>
      </c>
    </row>
    <row r="110" spans="2:19" s="457" customFormat="1">
      <c r="B110" s="408"/>
      <c r="E110" s="520" t="s">
        <v>6353</v>
      </c>
      <c r="F110" s="520"/>
      <c r="G110" s="520"/>
      <c r="H110" s="520"/>
      <c r="I110" s="520"/>
      <c r="J110" s="520"/>
      <c r="K110" s="520"/>
      <c r="L110" s="520">
        <v>1658.5768628454216</v>
      </c>
      <c r="M110" s="520">
        <v>22905.327713502484</v>
      </c>
      <c r="N110" s="520">
        <v>48494.327266276363</v>
      </c>
      <c r="O110" s="520">
        <v>83251.17856512728</v>
      </c>
      <c r="P110" s="520">
        <v>125122.12350913201</v>
      </c>
      <c r="Q110" s="520">
        <v>166943.87530568446</v>
      </c>
    </row>
    <row r="111" spans="2:19" s="457" customFormat="1">
      <c r="B111" s="408"/>
    </row>
    <row r="112" spans="2:19">
      <c r="B112" s="489" t="s">
        <v>6354</v>
      </c>
    </row>
    <row r="115" spans="2:19" s="457" customFormat="1" ht="15.6" customHeight="1">
      <c r="B115" s="408"/>
      <c r="C115" s="458"/>
      <c r="D115" s="516"/>
      <c r="E115" s="516"/>
      <c r="F115" s="459"/>
      <c r="G115" s="459">
        <v>2019</v>
      </c>
      <c r="H115" s="459">
        <v>2020</v>
      </c>
      <c r="I115" s="459">
        <v>2021</v>
      </c>
      <c r="J115" s="459">
        <v>2022</v>
      </c>
      <c r="K115" s="459">
        <v>2022</v>
      </c>
      <c r="L115" s="459">
        <v>2022</v>
      </c>
      <c r="M115" s="459">
        <v>2023</v>
      </c>
      <c r="N115" s="459">
        <v>2024</v>
      </c>
      <c r="O115" s="459">
        <v>2025</v>
      </c>
      <c r="P115" s="459">
        <v>2026</v>
      </c>
      <c r="Q115" s="459">
        <v>2027</v>
      </c>
    </row>
    <row r="116" spans="2:19" s="457" customFormat="1">
      <c r="B116" s="408"/>
      <c r="C116" s="408" t="s">
        <v>345</v>
      </c>
      <c r="D116" s="517"/>
      <c r="E116" s="517"/>
      <c r="F116" s="461"/>
      <c r="G116" s="461" t="s">
        <v>346</v>
      </c>
      <c r="H116" s="461" t="s">
        <v>346</v>
      </c>
      <c r="I116" s="461" t="s">
        <v>346</v>
      </c>
      <c r="J116" s="461" t="s">
        <v>6180</v>
      </c>
      <c r="K116" s="461" t="s">
        <v>348</v>
      </c>
      <c r="L116" s="461" t="s">
        <v>346</v>
      </c>
      <c r="M116" s="461" t="s">
        <v>346</v>
      </c>
      <c r="N116" s="461" t="s">
        <v>346</v>
      </c>
      <c r="O116" s="461" t="s">
        <v>346</v>
      </c>
      <c r="P116" s="461" t="s">
        <v>346</v>
      </c>
      <c r="Q116" s="461" t="s">
        <v>346</v>
      </c>
    </row>
    <row r="117" spans="2:19" s="457" customFormat="1">
      <c r="B117" s="408"/>
      <c r="D117" s="518"/>
      <c r="E117" s="518"/>
      <c r="F117" s="488"/>
      <c r="G117" s="488"/>
      <c r="H117" s="488"/>
      <c r="I117" s="488"/>
      <c r="J117" s="488"/>
      <c r="K117" s="488"/>
      <c r="L117" s="488"/>
      <c r="M117" s="488"/>
      <c r="N117" s="488"/>
      <c r="O117" s="488"/>
      <c r="P117" s="488"/>
      <c r="Q117" s="488"/>
    </row>
    <row r="118" spans="2:19" s="359" customFormat="1" ht="12">
      <c r="B118" s="362"/>
      <c r="C118" s="359" t="s">
        <v>6355</v>
      </c>
      <c r="S118" s="455"/>
    </row>
    <row r="119" spans="2:19" s="359" customFormat="1" ht="12">
      <c r="B119" s="362"/>
      <c r="S119" s="455"/>
    </row>
    <row r="120" spans="2:19" s="359" customFormat="1" ht="12">
      <c r="B120" s="362"/>
      <c r="D120" s="359" t="s">
        <v>6356</v>
      </c>
      <c r="I120" s="360">
        <v>5216.796609</v>
      </c>
      <c r="J120" s="360">
        <v>5860.7180879999996</v>
      </c>
      <c r="K120" s="359">
        <v>1953.5726959999997</v>
      </c>
      <c r="L120" s="359">
        <v>7814.2907839999989</v>
      </c>
      <c r="M120" s="359">
        <v>10714.586217643526</v>
      </c>
      <c r="N120" s="359">
        <v>13286.428794101535</v>
      </c>
      <c r="O120" s="359">
        <v>15392.645501980447</v>
      </c>
      <c r="P120" s="359">
        <v>15506.559624377353</v>
      </c>
      <c r="Q120" s="359">
        <v>15204.661924475338</v>
      </c>
    </row>
    <row r="121" spans="2:19" s="359" customFormat="1" ht="12">
      <c r="B121" s="362"/>
      <c r="D121" s="361" t="s">
        <v>6357</v>
      </c>
      <c r="I121" s="363">
        <v>0.20971346599006918</v>
      </c>
      <c r="J121" s="363">
        <v>0.20689309173516199</v>
      </c>
      <c r="K121" s="363">
        <v>0.20689309173516199</v>
      </c>
      <c r="L121" s="363">
        <v>0.20689309173516199</v>
      </c>
      <c r="M121" s="363">
        <v>0.20689309173516199</v>
      </c>
      <c r="N121" s="363">
        <v>0.20689309173516199</v>
      </c>
      <c r="O121" s="363">
        <v>0.20689309173516199</v>
      </c>
      <c r="P121" s="363">
        <v>0.20689309173516199</v>
      </c>
      <c r="Q121" s="363">
        <v>0.20689309173516199</v>
      </c>
    </row>
    <row r="122" spans="2:19" s="359" customFormat="1">
      <c r="B122" s="362"/>
      <c r="D122" s="359" t="s">
        <v>6358</v>
      </c>
      <c r="K122" s="359">
        <v>1912.6916550000001</v>
      </c>
      <c r="L122" s="359">
        <v>1912.6916550000001</v>
      </c>
      <c r="M122" s="359">
        <v>7386.6647419999999</v>
      </c>
      <c r="N122" s="359">
        <v>2778.4766239999999</v>
      </c>
      <c r="O122" s="359">
        <v>929.30041500000004</v>
      </c>
      <c r="P122" s="359">
        <v>197.758363</v>
      </c>
      <c r="Q122" s="359">
        <v>0</v>
      </c>
      <c r="R122" s="224" t="s">
        <v>6359</v>
      </c>
    </row>
    <row r="123" spans="2:19" s="359" customFormat="1" ht="12">
      <c r="B123" s="362"/>
      <c r="D123" s="362" t="s">
        <v>6360</v>
      </c>
      <c r="E123" s="362"/>
      <c r="G123" s="362"/>
      <c r="H123" s="362"/>
      <c r="I123" s="362"/>
      <c r="J123" s="362"/>
      <c r="K123" s="362">
        <v>40.881040999999641</v>
      </c>
      <c r="L123" s="362"/>
      <c r="M123" s="362">
        <v>3327.9214756435258</v>
      </c>
      <c r="N123" s="362">
        <v>10507.952170101536</v>
      </c>
      <c r="O123" s="362">
        <v>14463.345086980447</v>
      </c>
      <c r="P123" s="362">
        <v>15308.801261377352</v>
      </c>
      <c r="Q123" s="362">
        <v>15204.661924475338</v>
      </c>
    </row>
    <row r="124" spans="2:19">
      <c r="C124" s="489"/>
      <c r="D124" s="456"/>
    </row>
  </sheetData>
  <phoneticPr fontId="3"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F4EDD-C4FF-4962-8F8C-27D168DCF973}">
  <dimension ref="B3:H11"/>
  <sheetViews>
    <sheetView zoomScale="85" zoomScaleNormal="85" workbookViewId="0">
      <selection activeCell="J6" sqref="J6"/>
    </sheetView>
    <sheetView workbookViewId="1"/>
  </sheetViews>
  <sheetFormatPr defaultRowHeight="16.5"/>
  <cols>
    <col min="2" max="2" width="10.875" bestFit="1" customWidth="1"/>
  </cols>
  <sheetData>
    <row r="3" spans="2:8">
      <c r="C3" t="s">
        <v>6361</v>
      </c>
      <c r="D3">
        <v>2023</v>
      </c>
      <c r="E3">
        <v>2024</v>
      </c>
      <c r="F3">
        <v>2025</v>
      </c>
      <c r="G3">
        <v>2026</v>
      </c>
      <c r="H3">
        <v>2027</v>
      </c>
    </row>
    <row r="4" spans="2:8">
      <c r="B4" s="339" t="s">
        <v>6362</v>
      </c>
      <c r="C4" s="184">
        <v>97.271822</v>
      </c>
      <c r="D4" s="184">
        <v>2049.8826762149965</v>
      </c>
      <c r="E4" s="184">
        <v>5331.8581704562712</v>
      </c>
      <c r="F4" s="184">
        <v>8587.032052162971</v>
      </c>
      <c r="G4" s="184">
        <v>9679.4101684818252</v>
      </c>
      <c r="H4" s="184">
        <v>9951.1416382980278</v>
      </c>
    </row>
    <row r="5" spans="2:8">
      <c r="B5" s="339" t="s">
        <v>6363</v>
      </c>
      <c r="C5" s="184">
        <v>85.54</v>
      </c>
      <c r="D5" s="184">
        <v>6334.4954382179994</v>
      </c>
      <c r="E5" s="184">
        <v>9965.672167052815</v>
      </c>
      <c r="F5" s="184">
        <v>10608.482873415564</v>
      </c>
      <c r="G5" s="184">
        <v>10845.193453997008</v>
      </c>
      <c r="H5" s="184">
        <v>11032.004770805714</v>
      </c>
    </row>
    <row r="6" spans="2:8">
      <c r="B6" s="339" t="s">
        <v>6364</v>
      </c>
      <c r="C6" s="184">
        <v>0</v>
      </c>
      <c r="D6" s="184">
        <v>54.550350000000002</v>
      </c>
      <c r="E6" s="184">
        <v>94.951844959999988</v>
      </c>
      <c r="F6" s="184">
        <v>415.24090694406857</v>
      </c>
      <c r="G6" s="184">
        <v>419.91526022739697</v>
      </c>
      <c r="H6" s="184">
        <v>424.74872341035325</v>
      </c>
    </row>
    <row r="7" spans="2:8" s="5" customFormat="1" ht="17.25" thickBot="1">
      <c r="B7" s="338" t="s">
        <v>6365</v>
      </c>
      <c r="C7" s="337">
        <f t="shared" ref="C7:H7" si="0">SUM(C4:C6)</f>
        <v>182.81182200000001</v>
      </c>
      <c r="D7" s="337">
        <f t="shared" si="0"/>
        <v>8438.9284644329946</v>
      </c>
      <c r="E7" s="337">
        <f t="shared" si="0"/>
        <v>15392.482182469086</v>
      </c>
      <c r="F7" s="337">
        <f t="shared" si="0"/>
        <v>19610.755832522605</v>
      </c>
      <c r="G7" s="337">
        <f t="shared" si="0"/>
        <v>20944.51888270623</v>
      </c>
      <c r="H7" s="337">
        <f t="shared" si="0"/>
        <v>21407.895132514095</v>
      </c>
    </row>
    <row r="9" spans="2:8">
      <c r="C9" s="336"/>
      <c r="D9" s="336"/>
      <c r="E9" s="336"/>
      <c r="F9" s="336"/>
      <c r="G9" s="336"/>
      <c r="H9" s="336"/>
    </row>
    <row r="10" spans="2:8">
      <c r="C10" s="336"/>
      <c r="D10" s="336"/>
      <c r="E10" s="336"/>
      <c r="F10" s="336"/>
      <c r="G10" s="336"/>
      <c r="H10" s="336"/>
    </row>
    <row r="11" spans="2:8">
      <c r="C11" s="336"/>
      <c r="D11" s="336"/>
      <c r="E11" s="336"/>
      <c r="F11" s="336"/>
      <c r="G11" s="336"/>
      <c r="H11" s="336"/>
    </row>
  </sheetData>
  <phoneticPr fontId="3"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788B1-37F8-4B45-9F7E-D9CCC08C32DF}">
  <dimension ref="B2:R68"/>
  <sheetViews>
    <sheetView topLeftCell="A22" zoomScale="70" zoomScaleNormal="70" workbookViewId="0">
      <selection activeCell="U49" sqref="U49"/>
    </sheetView>
    <sheetView workbookViewId="1"/>
  </sheetViews>
  <sheetFormatPr defaultRowHeight="16.5"/>
  <sheetData>
    <row r="2" spans="2:18" s="224" customFormat="1" ht="13.5">
      <c r="B2" s="225"/>
      <c r="C2" s="225"/>
      <c r="D2" s="226"/>
      <c r="E2" s="226">
        <v>2019</v>
      </c>
      <c r="F2" s="226">
        <v>2020</v>
      </c>
      <c r="G2" s="226">
        <v>2021</v>
      </c>
      <c r="H2" s="226">
        <v>2022</v>
      </c>
      <c r="I2" s="226">
        <v>2022</v>
      </c>
      <c r="J2" s="226">
        <v>2022</v>
      </c>
      <c r="K2" s="226">
        <v>2023</v>
      </c>
      <c r="L2" s="226">
        <v>2024</v>
      </c>
      <c r="M2" s="226">
        <v>2025</v>
      </c>
      <c r="N2" s="226">
        <v>2026</v>
      </c>
      <c r="O2" s="226">
        <v>2027</v>
      </c>
      <c r="P2" s="226" t="s">
        <v>1024</v>
      </c>
    </row>
    <row r="3" spans="2:18" s="224" customFormat="1" ht="13.5">
      <c r="B3" s="227" t="s">
        <v>345</v>
      </c>
      <c r="C3" s="227"/>
      <c r="D3" s="228"/>
      <c r="E3" s="228" t="s">
        <v>346</v>
      </c>
      <c r="F3" s="228" t="s">
        <v>346</v>
      </c>
      <c r="G3" s="228" t="s">
        <v>346</v>
      </c>
      <c r="H3" s="228" t="s">
        <v>575</v>
      </c>
      <c r="I3" s="228" t="s">
        <v>576</v>
      </c>
      <c r="J3" s="228" t="s">
        <v>346</v>
      </c>
      <c r="K3" s="228" t="s">
        <v>346</v>
      </c>
      <c r="L3" s="228" t="s">
        <v>346</v>
      </c>
      <c r="M3" s="228" t="s">
        <v>346</v>
      </c>
      <c r="N3" s="228" t="s">
        <v>346</v>
      </c>
      <c r="O3" s="228" t="s">
        <v>346</v>
      </c>
      <c r="P3" s="228"/>
    </row>
    <row r="5" spans="2:18" s="229" customFormat="1">
      <c r="B5" s="355" t="s">
        <v>6418</v>
      </c>
      <c r="C5" s="355"/>
      <c r="D5" s="356"/>
      <c r="E5" s="356"/>
      <c r="F5" s="356"/>
      <c r="G5" s="356"/>
      <c r="H5" s="356"/>
      <c r="I5" s="356"/>
      <c r="J5" s="356"/>
      <c r="K5" s="356"/>
      <c r="L5" s="356"/>
      <c r="M5" s="356"/>
      <c r="N5" s="356"/>
      <c r="O5" s="356"/>
      <c r="P5" s="356"/>
    </row>
    <row r="6" spans="2:18" s="229" customFormat="1">
      <c r="B6" s="355"/>
      <c r="C6" s="355" t="s">
        <v>6419</v>
      </c>
      <c r="D6" s="356"/>
      <c r="E6" s="356">
        <v>130684.696971</v>
      </c>
      <c r="F6" s="356">
        <v>185836.55459099999</v>
      </c>
      <c r="G6" s="356">
        <v>228162.34400000001</v>
      </c>
      <c r="H6" s="356">
        <v>269085.03999999998</v>
      </c>
      <c r="I6" s="356">
        <v>237789.53383312697</v>
      </c>
      <c r="J6" s="356">
        <v>237789.53383312697</v>
      </c>
      <c r="K6" s="356">
        <v>270610.60591676942</v>
      </c>
      <c r="L6" s="356">
        <v>304259.65686229413</v>
      </c>
      <c r="M6" s="356">
        <v>342514.94862328854</v>
      </c>
      <c r="N6" s="356">
        <v>385144.46639407432</v>
      </c>
      <c r="O6" s="356">
        <v>430308.34549721581</v>
      </c>
      <c r="P6" s="356">
        <v>434611.42895218794</v>
      </c>
    </row>
    <row r="7" spans="2:18" s="229" customFormat="1">
      <c r="B7" s="355"/>
      <c r="C7" s="355" t="s">
        <v>6386</v>
      </c>
      <c r="D7" s="356"/>
      <c r="E7" s="356">
        <v>1179454.4448230001</v>
      </c>
      <c r="F7" s="356">
        <v>1327150.42298</v>
      </c>
      <c r="G7" s="356">
        <v>1549714.140559</v>
      </c>
      <c r="H7" s="356">
        <v>1290462.7897739999</v>
      </c>
      <c r="I7" s="356">
        <v>454506.0421549459</v>
      </c>
      <c r="J7" s="356">
        <v>1744968.8319289456</v>
      </c>
      <c r="K7" s="356">
        <v>1985819.4147667957</v>
      </c>
      <c r="L7" s="356">
        <v>2232745.9475600147</v>
      </c>
      <c r="M7" s="356">
        <v>2513474.4165687873</v>
      </c>
      <c r="N7" s="356">
        <v>2826302.2295977022</v>
      </c>
      <c r="O7" s="356">
        <v>3157727.9239652893</v>
      </c>
      <c r="P7" s="356">
        <v>3189305.2032049419</v>
      </c>
    </row>
    <row r="8" spans="2:18" s="229" customFormat="1">
      <c r="B8" s="355"/>
      <c r="C8" s="355" t="s">
        <v>6420</v>
      </c>
      <c r="D8" s="356"/>
      <c r="E8" s="357">
        <v>9.025191718390186</v>
      </c>
      <c r="F8" s="357">
        <v>7.1414928343934845</v>
      </c>
      <c r="G8" s="357">
        <v>6.7921555914546525</v>
      </c>
      <c r="H8" s="357">
        <v>6.3943244597767315</v>
      </c>
      <c r="I8" s="357">
        <v>7.3382911510037641</v>
      </c>
      <c r="J8" s="356"/>
      <c r="K8" s="357">
        <v>7.3382911510037641</v>
      </c>
      <c r="L8" s="357">
        <v>7.3382911510037641</v>
      </c>
      <c r="M8" s="357">
        <v>7.3382911510037641</v>
      </c>
      <c r="N8" s="357">
        <v>7.3382911510037641</v>
      </c>
      <c r="O8" s="357">
        <v>7.3382911510037641</v>
      </c>
      <c r="P8" s="357">
        <v>7.3382911510037641</v>
      </c>
      <c r="R8" s="358">
        <v>7.3382911510037641</v>
      </c>
    </row>
    <row r="9" spans="2:18" s="229" customFormat="1">
      <c r="B9" s="355"/>
      <c r="C9" s="355" t="s">
        <v>6421</v>
      </c>
      <c r="D9" s="356"/>
      <c r="E9" s="356">
        <v>40.442354178056689</v>
      </c>
      <c r="F9" s="356">
        <v>51.109762127346428</v>
      </c>
      <c r="G9" s="356">
        <v>53.73846271413656</v>
      </c>
      <c r="H9" s="356">
        <v>57.081870383027855</v>
      </c>
      <c r="I9" s="357">
        <v>49.739100355819716</v>
      </c>
      <c r="J9" s="356"/>
      <c r="K9" s="356">
        <v>49.739100355819716</v>
      </c>
      <c r="L9" s="356">
        <v>49.739100355819716</v>
      </c>
      <c r="M9" s="356">
        <v>49.739100355819716</v>
      </c>
      <c r="N9" s="356">
        <v>49.739100355819716</v>
      </c>
      <c r="O9" s="356">
        <v>49.739100355819716</v>
      </c>
      <c r="P9" s="356">
        <v>49.739100355819716</v>
      </c>
    </row>
    <row r="10" spans="2:18" s="229" customFormat="1"/>
    <row r="11" spans="2:18" s="229" customFormat="1">
      <c r="B11" s="355" t="s">
        <v>6422</v>
      </c>
      <c r="C11" s="355"/>
      <c r="D11" s="356"/>
      <c r="E11" s="356"/>
      <c r="F11" s="356"/>
      <c r="G11" s="356"/>
      <c r="H11" s="356"/>
      <c r="I11" s="356"/>
      <c r="J11" s="356"/>
      <c r="K11" s="356"/>
      <c r="L11" s="356"/>
      <c r="M11" s="356"/>
      <c r="N11" s="356"/>
      <c r="O11" s="356"/>
      <c r="P11" s="356"/>
    </row>
    <row r="12" spans="2:18" s="229" customFormat="1">
      <c r="B12" s="355"/>
      <c r="C12" s="355" t="s">
        <v>6423</v>
      </c>
      <c r="D12" s="356"/>
      <c r="E12" s="356">
        <v>1030.2170329999999</v>
      </c>
      <c r="F12" s="356">
        <v>1477.7326640000001</v>
      </c>
      <c r="G12" s="356">
        <v>1044.4010000000001</v>
      </c>
      <c r="H12" s="356">
        <v>970.53499999999997</v>
      </c>
      <c r="I12" s="356">
        <v>1317.0460547191485</v>
      </c>
      <c r="J12" s="356">
        <v>1317.0460547191485</v>
      </c>
      <c r="K12" s="356">
        <v>1498.8322872862607</v>
      </c>
      <c r="L12" s="356">
        <v>1685.204450427585</v>
      </c>
      <c r="M12" s="356">
        <v>1897.0892221152469</v>
      </c>
      <c r="N12" s="356">
        <v>2133.2015408096181</v>
      </c>
      <c r="O12" s="356">
        <v>2383.3509390179861</v>
      </c>
      <c r="P12" s="356">
        <v>2407.1844484081657</v>
      </c>
    </row>
    <row r="13" spans="2:18" s="229" customFormat="1">
      <c r="B13" s="355"/>
      <c r="C13" s="355" t="s">
        <v>6386</v>
      </c>
      <c r="D13" s="356"/>
      <c r="E13" s="356">
        <v>1179454.4448230001</v>
      </c>
      <c r="F13" s="356">
        <v>1327150.42298</v>
      </c>
      <c r="G13" s="356">
        <v>1549714.140559</v>
      </c>
      <c r="H13" s="356">
        <v>1290462.7897739999</v>
      </c>
      <c r="I13" s="356">
        <v>454506.0421549459</v>
      </c>
      <c r="J13" s="356">
        <v>1744968.8319289456</v>
      </c>
      <c r="K13" s="356">
        <v>1985819.4147667957</v>
      </c>
      <c r="L13" s="356">
        <v>2232745.9475600147</v>
      </c>
      <c r="M13" s="356">
        <v>2513474.4165687873</v>
      </c>
      <c r="N13" s="356">
        <v>2826302.2295977022</v>
      </c>
      <c r="O13" s="356">
        <v>3157727.9239652893</v>
      </c>
      <c r="P13" s="356">
        <v>3189305.2032049419</v>
      </c>
    </row>
    <row r="14" spans="2:18" s="229" customFormat="1">
      <c r="B14" s="355"/>
      <c r="C14" s="355" t="s">
        <v>6420</v>
      </c>
      <c r="D14" s="356"/>
      <c r="E14" s="357">
        <v>1144.8601673653363</v>
      </c>
      <c r="F14" s="357">
        <v>898.09913207684224</v>
      </c>
      <c r="G14" s="357">
        <v>1483.8305790199356</v>
      </c>
      <c r="H14" s="357">
        <v>1772.8542020967818</v>
      </c>
      <c r="I14" s="357">
        <v>1324.9110201397241</v>
      </c>
      <c r="J14" s="356"/>
      <c r="K14" s="357">
        <v>1324.9110201397241</v>
      </c>
      <c r="L14" s="357">
        <v>1324.9110201397241</v>
      </c>
      <c r="M14" s="357">
        <v>1324.9110201397241</v>
      </c>
      <c r="N14" s="357">
        <v>1324.9110201397241</v>
      </c>
      <c r="O14" s="357">
        <v>1324.9110201397241</v>
      </c>
      <c r="P14" s="357">
        <v>1324.9110201397241</v>
      </c>
      <c r="R14" s="358">
        <v>1324.9110201397241</v>
      </c>
    </row>
    <row r="15" spans="2:18" s="229" customFormat="1">
      <c r="B15" s="355"/>
      <c r="C15" s="355" t="s">
        <v>6421</v>
      </c>
      <c r="D15" s="356"/>
      <c r="E15" s="356">
        <v>0.31881622787171776</v>
      </c>
      <c r="F15" s="356">
        <v>0.40641393245302709</v>
      </c>
      <c r="G15" s="356">
        <v>0.24598495620779098</v>
      </c>
      <c r="H15" s="356">
        <v>0.20588269445299501</v>
      </c>
      <c r="I15" s="357">
        <v>0.27549019855047124</v>
      </c>
      <c r="J15" s="356"/>
      <c r="K15" s="356">
        <v>0.27549019855047124</v>
      </c>
      <c r="L15" s="356">
        <v>0.27549019855047124</v>
      </c>
      <c r="M15" s="356">
        <v>0.27549019855047124</v>
      </c>
      <c r="N15" s="356">
        <v>0.27549019855047124</v>
      </c>
      <c r="O15" s="356">
        <v>0.27549019855047124</v>
      </c>
      <c r="P15" s="356">
        <v>0.27549019855047124</v>
      </c>
    </row>
    <row r="16" spans="2:18" s="229" customFormat="1"/>
    <row r="17" spans="2:18" s="229" customFormat="1">
      <c r="B17" s="355" t="s">
        <v>6424</v>
      </c>
      <c r="C17" s="355"/>
      <c r="D17" s="356"/>
      <c r="E17" s="356"/>
      <c r="F17" s="356"/>
      <c r="G17" s="356"/>
      <c r="H17" s="356"/>
      <c r="I17" s="356"/>
      <c r="J17" s="356"/>
      <c r="K17" s="356"/>
      <c r="L17" s="356"/>
      <c r="M17" s="356"/>
      <c r="N17" s="356"/>
      <c r="O17" s="356"/>
      <c r="P17" s="356"/>
    </row>
    <row r="18" spans="2:18" s="229" customFormat="1">
      <c r="B18" s="355"/>
      <c r="C18" s="355" t="s">
        <v>6424</v>
      </c>
      <c r="D18" s="356"/>
      <c r="E18" s="356">
        <v>588.67406900000003</v>
      </c>
      <c r="F18" s="356">
        <v>633.21313799999996</v>
      </c>
      <c r="G18" s="356">
        <v>2688.0140000000001</v>
      </c>
      <c r="H18" s="356">
        <v>1902.826</v>
      </c>
      <c r="I18" s="356">
        <v>1265.1840661855547</v>
      </c>
      <c r="J18" s="356">
        <v>1265.1840661855547</v>
      </c>
      <c r="K18" s="356">
        <v>1406.5285704716489</v>
      </c>
      <c r="L18" s="356">
        <v>1560.974286745175</v>
      </c>
      <c r="M18" s="356">
        <v>1726.0319493090267</v>
      </c>
      <c r="N18" s="356">
        <v>1892.8168244528608</v>
      </c>
      <c r="O18" s="356">
        <v>2069.472957349074</v>
      </c>
      <c r="P18" s="356">
        <v>2090.1676869225644</v>
      </c>
    </row>
    <row r="19" spans="2:18" s="229" customFormat="1">
      <c r="B19" s="355"/>
      <c r="C19" s="355" t="s">
        <v>714</v>
      </c>
      <c r="D19" s="356"/>
      <c r="E19" s="356">
        <v>1046813.274816</v>
      </c>
      <c r="F19" s="356">
        <v>1214429.3415059999</v>
      </c>
      <c r="G19" s="356">
        <v>1427821.0826590001</v>
      </c>
      <c r="H19" s="356">
        <v>1189380.8409259999</v>
      </c>
      <c r="I19" s="356">
        <v>411309.29965548113</v>
      </c>
      <c r="J19" s="356">
        <v>1600690.1405814807</v>
      </c>
      <c r="K19" s="356">
        <v>1779516.8903667931</v>
      </c>
      <c r="L19" s="356">
        <v>1974919.0787925685</v>
      </c>
      <c r="M19" s="356">
        <v>2183747.3277049549</v>
      </c>
      <c r="N19" s="356">
        <v>2394760.8176596207</v>
      </c>
      <c r="O19" s="356">
        <v>2618263.2611046745</v>
      </c>
      <c r="P19" s="356">
        <v>2644445.8937157211</v>
      </c>
    </row>
    <row r="20" spans="2:18" s="229" customFormat="1">
      <c r="B20" s="355"/>
      <c r="C20" s="355" t="s">
        <v>6420</v>
      </c>
      <c r="D20" s="356"/>
      <c r="E20" s="357">
        <v>1778.2561351721438</v>
      </c>
      <c r="F20" s="357">
        <v>1917.8839929660462</v>
      </c>
      <c r="G20" s="357">
        <v>531.18067192321166</v>
      </c>
      <c r="H20" s="357">
        <v>833.41362858961702</v>
      </c>
      <c r="I20" s="357">
        <v>1265.1836071627545</v>
      </c>
      <c r="J20" s="356"/>
      <c r="K20" s="357">
        <v>1265.1836071627545</v>
      </c>
      <c r="L20" s="357">
        <v>1265.1836071627545</v>
      </c>
      <c r="M20" s="357">
        <v>1265.1836071627545</v>
      </c>
      <c r="N20" s="357">
        <v>1265.1836071627545</v>
      </c>
      <c r="O20" s="357">
        <v>1265.1836071627545</v>
      </c>
      <c r="P20" s="357">
        <v>1265.1836071627545</v>
      </c>
      <c r="R20" s="358">
        <v>1265.1836071627545</v>
      </c>
    </row>
    <row r="21" spans="2:18" s="229" customFormat="1">
      <c r="B21" s="355"/>
      <c r="C21" s="355" t="s">
        <v>6421</v>
      </c>
      <c r="D21" s="356"/>
      <c r="E21" s="356">
        <v>0.2052572701877203</v>
      </c>
      <c r="F21" s="356">
        <v>0.19031390915126215</v>
      </c>
      <c r="G21" s="356">
        <v>0.6871484963458252</v>
      </c>
      <c r="H21" s="356">
        <v>0.43795780087936437</v>
      </c>
      <c r="I21" s="357">
        <v>0.28849567599009052</v>
      </c>
      <c r="J21" s="356"/>
      <c r="K21" s="356">
        <v>0.28849567599009052</v>
      </c>
      <c r="L21" s="356">
        <v>0.28849567599009052</v>
      </c>
      <c r="M21" s="356">
        <v>0.28849567599009052</v>
      </c>
      <c r="N21" s="356">
        <v>0.28849567599009052</v>
      </c>
      <c r="O21" s="356">
        <v>0.28849567599009052</v>
      </c>
      <c r="P21" s="356">
        <v>0.28849567599009052</v>
      </c>
    </row>
    <row r="22" spans="2:18" s="229" customFormat="1"/>
    <row r="23" spans="2:18" s="229" customFormat="1">
      <c r="B23" s="355" t="s">
        <v>6425</v>
      </c>
      <c r="C23" s="355"/>
      <c r="D23" s="356"/>
      <c r="E23" s="356"/>
      <c r="F23" s="356"/>
      <c r="G23" s="356"/>
      <c r="H23" s="356"/>
      <c r="I23" s="356"/>
      <c r="J23" s="356"/>
      <c r="K23" s="356"/>
      <c r="L23" s="356"/>
      <c r="M23" s="356"/>
      <c r="N23" s="356"/>
      <c r="O23" s="356"/>
      <c r="P23" s="356"/>
    </row>
    <row r="24" spans="2:18" s="229" customFormat="1">
      <c r="B24" s="355"/>
      <c r="C24" s="355" t="s">
        <v>6425</v>
      </c>
      <c r="D24" s="356"/>
      <c r="E24" s="356">
        <v>30587.830936999999</v>
      </c>
      <c r="F24" s="356">
        <v>39412.065558000002</v>
      </c>
      <c r="G24" s="356">
        <v>47649.436000000002</v>
      </c>
      <c r="H24" s="356">
        <v>46190.856</v>
      </c>
      <c r="I24" s="356">
        <v>49505.503530858579</v>
      </c>
      <c r="J24" s="356">
        <v>49505.503530858579</v>
      </c>
      <c r="K24" s="356">
        <v>55036.18562133034</v>
      </c>
      <c r="L24" s="356">
        <v>61079.506238983195</v>
      </c>
      <c r="M24" s="356">
        <v>67538.062677720067</v>
      </c>
      <c r="N24" s="356">
        <v>74064.203376140737</v>
      </c>
      <c r="O24" s="356">
        <v>80976.597425813088</v>
      </c>
      <c r="P24" s="356">
        <v>81786.363400071219</v>
      </c>
    </row>
    <row r="25" spans="2:18" s="229" customFormat="1">
      <c r="B25" s="355"/>
      <c r="C25" s="355" t="s">
        <v>714</v>
      </c>
      <c r="D25" s="356"/>
      <c r="E25" s="356">
        <v>1046813.274816</v>
      </c>
      <c r="F25" s="356">
        <v>1214429.3415059999</v>
      </c>
      <c r="G25" s="356">
        <v>1427821.0826590001</v>
      </c>
      <c r="H25" s="356">
        <v>1189380.8409259999</v>
      </c>
      <c r="I25" s="356">
        <v>411309.29965548113</v>
      </c>
      <c r="J25" s="356">
        <v>1600690.1405814807</v>
      </c>
      <c r="K25" s="356">
        <v>1779516.8903667931</v>
      </c>
      <c r="L25" s="356">
        <v>1974919.0787925685</v>
      </c>
      <c r="M25" s="356">
        <v>2183747.3277049549</v>
      </c>
      <c r="N25" s="356">
        <v>2394760.8176596207</v>
      </c>
      <c r="O25" s="356">
        <v>2618263.2611046745</v>
      </c>
      <c r="P25" s="356">
        <v>2644445.8937157211</v>
      </c>
    </row>
    <row r="26" spans="2:18" s="229" customFormat="1">
      <c r="B26" s="355"/>
      <c r="C26" s="355" t="s">
        <v>6420</v>
      </c>
      <c r="D26" s="356"/>
      <c r="E26" s="357">
        <v>34.223194085649986</v>
      </c>
      <c r="F26" s="357">
        <v>30.813643596497336</v>
      </c>
      <c r="G26" s="357">
        <v>29.965120314519567</v>
      </c>
      <c r="H26" s="357">
        <v>34.332360526825191</v>
      </c>
      <c r="I26" s="357">
        <v>32.333579630873018</v>
      </c>
      <c r="J26" s="356"/>
      <c r="K26" s="357">
        <v>32.333579630873018</v>
      </c>
      <c r="L26" s="357">
        <v>32.333579630873018</v>
      </c>
      <c r="M26" s="357">
        <v>32.333579630873018</v>
      </c>
      <c r="N26" s="357">
        <v>32.333579630873018</v>
      </c>
      <c r="O26" s="357">
        <v>32.333579630873018</v>
      </c>
      <c r="P26" s="357">
        <v>32.333579630873018</v>
      </c>
      <c r="R26" s="358">
        <v>32.333579630873018</v>
      </c>
    </row>
    <row r="27" spans="2:18" s="229" customFormat="1">
      <c r="B27" s="355"/>
      <c r="C27" s="355" t="s">
        <v>6421</v>
      </c>
      <c r="D27" s="356"/>
      <c r="E27" s="356">
        <v>10.665281536449193</v>
      </c>
      <c r="F27" s="356">
        <v>11.845402146518319</v>
      </c>
      <c r="G27" s="356">
        <v>12.180828782560891</v>
      </c>
      <c r="H27" s="356">
        <v>10.631369192188561</v>
      </c>
      <c r="I27" s="357">
        <v>11.288573803671513</v>
      </c>
      <c r="J27" s="356"/>
      <c r="K27" s="356">
        <v>11.288573803671513</v>
      </c>
      <c r="L27" s="356">
        <v>11.288573803671513</v>
      </c>
      <c r="M27" s="356">
        <v>11.288573803671513</v>
      </c>
      <c r="N27" s="356">
        <v>11.288573803671513</v>
      </c>
      <c r="O27" s="356">
        <v>11.288573803671513</v>
      </c>
      <c r="P27" s="356">
        <v>11.288573803671513</v>
      </c>
    </row>
    <row r="28" spans="2:18" s="229" customFormat="1"/>
    <row r="29" spans="2:18" s="229" customFormat="1">
      <c r="B29" s="355" t="s">
        <v>667</v>
      </c>
      <c r="C29" s="355"/>
      <c r="D29" s="356"/>
      <c r="E29" s="356"/>
      <c r="F29" s="356"/>
      <c r="G29" s="356"/>
      <c r="H29" s="356"/>
      <c r="I29" s="356"/>
      <c r="J29" s="356"/>
      <c r="K29" s="356"/>
      <c r="L29" s="356"/>
      <c r="M29" s="356"/>
      <c r="N29" s="356"/>
      <c r="O29" s="356"/>
      <c r="P29" s="356"/>
    </row>
    <row r="30" spans="2:18" s="229" customFormat="1">
      <c r="B30" s="355"/>
      <c r="C30" s="355" t="s">
        <v>6426</v>
      </c>
      <c r="D30" s="356"/>
      <c r="E30" s="356">
        <v>4755.7570859999996</v>
      </c>
      <c r="F30" s="356">
        <v>6265.9387880000004</v>
      </c>
      <c r="G30" s="356">
        <v>11003.714</v>
      </c>
      <c r="H30" s="356">
        <v>19119.36</v>
      </c>
      <c r="I30" s="356">
        <v>10217.740425907974</v>
      </c>
      <c r="J30" s="356">
        <v>10217.740425907974</v>
      </c>
      <c r="K30" s="356">
        <v>11359.251368089042</v>
      </c>
      <c r="L30" s="356">
        <v>12606.568877812468</v>
      </c>
      <c r="M30" s="356">
        <v>13939.589421194172</v>
      </c>
      <c r="N30" s="356">
        <v>15286.559088876686</v>
      </c>
      <c r="O30" s="356">
        <v>16713.249922899155</v>
      </c>
      <c r="P30" s="356">
        <v>16880.382422128147</v>
      </c>
    </row>
    <row r="31" spans="2:18" s="229" customFormat="1">
      <c r="B31" s="355"/>
      <c r="C31" s="355" t="s">
        <v>714</v>
      </c>
      <c r="D31" s="356"/>
      <c r="E31" s="356">
        <v>1046813.274816</v>
      </c>
      <c r="F31" s="356">
        <v>1214429.3415059999</v>
      </c>
      <c r="G31" s="356">
        <v>1427821.0826590001</v>
      </c>
      <c r="H31" s="356">
        <v>1189380.8409259999</v>
      </c>
      <c r="I31" s="356">
        <v>411309.29965548113</v>
      </c>
      <c r="J31" s="356">
        <v>1600690.1405814807</v>
      </c>
      <c r="K31" s="356">
        <v>1779516.8903667931</v>
      </c>
      <c r="L31" s="356">
        <v>1974919.0787925685</v>
      </c>
      <c r="M31" s="356">
        <v>2183747.3277049549</v>
      </c>
      <c r="N31" s="356">
        <v>2394760.8176596207</v>
      </c>
      <c r="O31" s="356">
        <v>2618263.2611046745</v>
      </c>
      <c r="P31" s="356">
        <v>2644445.8937157211</v>
      </c>
    </row>
    <row r="32" spans="2:18" s="229" customFormat="1">
      <c r="B32" s="355"/>
      <c r="C32" s="355" t="s">
        <v>6420</v>
      </c>
      <c r="D32" s="356"/>
      <c r="E32" s="357">
        <v>220.11495875128054</v>
      </c>
      <c r="F32" s="357">
        <v>193.81442790851597</v>
      </c>
      <c r="G32" s="357">
        <v>129.75810555045325</v>
      </c>
      <c r="H32" s="357">
        <v>82.944257612946586</v>
      </c>
      <c r="I32" s="357">
        <v>156.65793745579907</v>
      </c>
      <c r="J32" s="356"/>
      <c r="K32" s="357">
        <v>156.65793745579907</v>
      </c>
      <c r="L32" s="357">
        <v>156.65793745579907</v>
      </c>
      <c r="M32" s="357">
        <v>156.65793745579907</v>
      </c>
      <c r="N32" s="357">
        <v>156.65793745579907</v>
      </c>
      <c r="O32" s="357">
        <v>156.65793745579907</v>
      </c>
      <c r="P32" s="357">
        <v>156.65793745579907</v>
      </c>
      <c r="R32" s="358">
        <v>156.65793745579907</v>
      </c>
    </row>
    <row r="33" spans="2:18" s="229" customFormat="1">
      <c r="B33" s="355"/>
      <c r="C33" s="355" t="s">
        <v>6421</v>
      </c>
      <c r="D33" s="356"/>
      <c r="E33" s="356">
        <v>1.6582244208692454</v>
      </c>
      <c r="F33" s="356">
        <v>1.8832447302235251</v>
      </c>
      <c r="G33" s="356">
        <v>2.8129263944754395</v>
      </c>
      <c r="H33" s="356">
        <v>4.4005457460749877</v>
      </c>
      <c r="I33" s="357">
        <v>2.3299170532165632</v>
      </c>
      <c r="J33" s="356"/>
      <c r="K33" s="356">
        <v>2.3299170532165632</v>
      </c>
      <c r="L33" s="356">
        <v>2.3299170532165632</v>
      </c>
      <c r="M33" s="356">
        <v>2.3299170532165632</v>
      </c>
      <c r="N33" s="356">
        <v>2.3299170532165632</v>
      </c>
      <c r="O33" s="356">
        <v>2.3299170532165632</v>
      </c>
      <c r="P33" s="356">
        <v>2.3299170532165632</v>
      </c>
    </row>
    <row r="34" spans="2:18" s="229" customFormat="1"/>
    <row r="35" spans="2:18" s="229" customFormat="1">
      <c r="B35" s="355" t="s">
        <v>6427</v>
      </c>
      <c r="C35" s="355"/>
      <c r="D35" s="356"/>
      <c r="E35" s="356"/>
      <c r="F35" s="356"/>
      <c r="G35" s="356"/>
      <c r="H35" s="356"/>
      <c r="I35" s="356"/>
      <c r="J35" s="356"/>
      <c r="K35" s="356"/>
      <c r="L35" s="356"/>
      <c r="M35" s="356"/>
      <c r="N35" s="356"/>
      <c r="O35" s="356"/>
      <c r="P35" s="356"/>
    </row>
    <row r="36" spans="2:18" s="229" customFormat="1">
      <c r="B36" s="355"/>
      <c r="C36" s="355" t="s">
        <v>6427</v>
      </c>
      <c r="D36" s="356"/>
      <c r="E36" s="356">
        <v>118584.148396</v>
      </c>
      <c r="F36" s="356">
        <v>130554.04244400001</v>
      </c>
      <c r="G36" s="356">
        <v>141244.75</v>
      </c>
      <c r="H36" s="356">
        <v>130508.883</v>
      </c>
      <c r="I36" s="356">
        <v>158524.29709599045</v>
      </c>
      <c r="J36" s="356">
        <v>158524.29709599045</v>
      </c>
      <c r="K36" s="356">
        <v>176234.39856595956</v>
      </c>
      <c r="L36" s="356">
        <v>195586.04807381603</v>
      </c>
      <c r="M36" s="356">
        <v>216267.34705438997</v>
      </c>
      <c r="N36" s="356">
        <v>237165.06131199366</v>
      </c>
      <c r="O36" s="356">
        <v>259299.61868078751</v>
      </c>
      <c r="P36" s="356">
        <v>261892.61486759537</v>
      </c>
    </row>
    <row r="37" spans="2:18" s="229" customFormat="1">
      <c r="B37" s="355"/>
      <c r="C37" s="355" t="s">
        <v>714</v>
      </c>
      <c r="D37" s="356"/>
      <c r="E37" s="356">
        <v>1046813.274816</v>
      </c>
      <c r="F37" s="356">
        <v>1214429.3415059999</v>
      </c>
      <c r="G37" s="356">
        <v>1427821.0826590001</v>
      </c>
      <c r="H37" s="356">
        <v>1189380.8409259999</v>
      </c>
      <c r="I37" s="356">
        <v>411309.29965548113</v>
      </c>
      <c r="J37" s="356">
        <v>1600690.1405814807</v>
      </c>
      <c r="K37" s="356">
        <v>1779516.8903667931</v>
      </c>
      <c r="L37" s="356">
        <v>1974919.0787925685</v>
      </c>
      <c r="M37" s="356">
        <v>2183747.3277049549</v>
      </c>
      <c r="N37" s="356">
        <v>2394760.8176596207</v>
      </c>
      <c r="O37" s="356">
        <v>2618263.2611046745</v>
      </c>
      <c r="P37" s="356">
        <v>2644445.8937157211</v>
      </c>
    </row>
    <row r="38" spans="2:18" s="229" customFormat="1">
      <c r="B38" s="355"/>
      <c r="C38" s="355" t="s">
        <v>6420</v>
      </c>
      <c r="D38" s="356"/>
      <c r="E38" s="357">
        <v>8.8275987050163813</v>
      </c>
      <c r="F38" s="357">
        <v>9.3021197871135897</v>
      </c>
      <c r="G38" s="357">
        <v>10.108843568762733</v>
      </c>
      <c r="H38" s="357">
        <v>12.151212122738546</v>
      </c>
      <c r="I38" s="357">
        <v>10.097443545907812</v>
      </c>
      <c r="J38" s="356"/>
      <c r="K38" s="357">
        <v>10.097443545907812</v>
      </c>
      <c r="L38" s="357">
        <v>10.097443545907812</v>
      </c>
      <c r="M38" s="357">
        <v>10.097443545907812</v>
      </c>
      <c r="N38" s="357">
        <v>10.097443545907812</v>
      </c>
      <c r="O38" s="357">
        <v>10.097443545907812</v>
      </c>
      <c r="P38" s="357">
        <v>10.097443545907812</v>
      </c>
      <c r="R38" s="358">
        <v>10.097443545907812</v>
      </c>
    </row>
    <row r="39" spans="2:18" s="229" customFormat="1">
      <c r="B39" s="355"/>
      <c r="C39" s="355" t="s">
        <v>6421</v>
      </c>
      <c r="D39" s="356"/>
      <c r="E39" s="356">
        <v>41.34759770996213</v>
      </c>
      <c r="F39" s="356">
        <v>39.238368065915651</v>
      </c>
      <c r="G39" s="356">
        <v>36.10699854213631</v>
      </c>
      <c r="H39" s="356">
        <v>30.038155561203315</v>
      </c>
      <c r="I39" s="357">
        <v>36.147763376000597</v>
      </c>
      <c r="J39" s="356"/>
      <c r="K39" s="356">
        <v>36.147763376000597</v>
      </c>
      <c r="L39" s="356">
        <v>36.147763376000597</v>
      </c>
      <c r="M39" s="356">
        <v>36.147763376000597</v>
      </c>
      <c r="N39" s="356">
        <v>36.147763376000597</v>
      </c>
      <c r="O39" s="356">
        <v>36.147763376000597</v>
      </c>
      <c r="P39" s="356">
        <v>36.147763376000597</v>
      </c>
    </row>
    <row r="40" spans="2:18" s="229" customFormat="1"/>
    <row r="41" spans="2:18" s="229" customFormat="1">
      <c r="B41" s="355" t="s">
        <v>6428</v>
      </c>
      <c r="C41" s="355"/>
      <c r="D41" s="356"/>
      <c r="E41" s="356"/>
      <c r="F41" s="356"/>
      <c r="G41" s="356"/>
      <c r="H41" s="356"/>
      <c r="I41" s="356"/>
      <c r="J41" s="356"/>
      <c r="K41" s="356"/>
      <c r="L41" s="356"/>
      <c r="M41" s="356"/>
      <c r="N41" s="356"/>
      <c r="O41" s="356"/>
      <c r="P41" s="356"/>
    </row>
    <row r="42" spans="2:18" s="229" customFormat="1">
      <c r="B42" s="355"/>
      <c r="C42" s="355" t="s">
        <v>6428</v>
      </c>
      <c r="D42" s="356"/>
      <c r="E42" s="356">
        <v>80029.598918000003</v>
      </c>
      <c r="F42" s="356">
        <v>89440.730448999995</v>
      </c>
      <c r="G42" s="356">
        <v>115044.336</v>
      </c>
      <c r="H42" s="356">
        <v>104534.834</v>
      </c>
      <c r="I42" s="356">
        <v>118045.28298364888</v>
      </c>
      <c r="J42" s="356">
        <v>118045.28298364888</v>
      </c>
      <c r="K42" s="356">
        <v>131233.12849370172</v>
      </c>
      <c r="L42" s="356">
        <v>145643.35446033737</v>
      </c>
      <c r="M42" s="356">
        <v>161043.70529206516</v>
      </c>
      <c r="N42" s="356">
        <v>176605.20998529528</v>
      </c>
      <c r="O42" s="356">
        <v>193087.73118982028</v>
      </c>
      <c r="P42" s="356">
        <v>195018.60850171847</v>
      </c>
    </row>
    <row r="43" spans="2:18" s="229" customFormat="1">
      <c r="B43" s="355"/>
      <c r="C43" s="355" t="s">
        <v>714</v>
      </c>
      <c r="D43" s="356"/>
      <c r="E43" s="356">
        <v>1046813.274816</v>
      </c>
      <c r="F43" s="356">
        <v>1214429.3415059999</v>
      </c>
      <c r="G43" s="356">
        <v>1427821.0826590001</v>
      </c>
      <c r="H43" s="356">
        <v>1189380.8409259999</v>
      </c>
      <c r="I43" s="356">
        <v>411309.29965548113</v>
      </c>
      <c r="J43" s="356">
        <v>1600690.1405814807</v>
      </c>
      <c r="K43" s="356">
        <v>1779516.8903667931</v>
      </c>
      <c r="L43" s="356">
        <v>1974919.0787925685</v>
      </c>
      <c r="M43" s="356">
        <v>2183747.3277049549</v>
      </c>
      <c r="N43" s="356">
        <v>2394760.8176596207</v>
      </c>
      <c r="O43" s="356">
        <v>2618263.2611046745</v>
      </c>
      <c r="P43" s="356">
        <v>2644445.8937157211</v>
      </c>
    </row>
    <row r="44" spans="2:18" s="229" customFormat="1">
      <c r="B44" s="355"/>
      <c r="C44" s="355" t="s">
        <v>6420</v>
      </c>
      <c r="D44" s="356"/>
      <c r="E44" s="357">
        <v>13.080326391346615</v>
      </c>
      <c r="F44" s="357">
        <v>13.578034698615076</v>
      </c>
      <c r="G44" s="357">
        <v>12.411050663624154</v>
      </c>
      <c r="H44" s="357">
        <v>15.170456206346168</v>
      </c>
      <c r="I44" s="357">
        <v>13.559966989983003</v>
      </c>
      <c r="J44" s="356"/>
      <c r="K44" s="357">
        <v>13.559966989983003</v>
      </c>
      <c r="L44" s="357">
        <v>13.559966989983003</v>
      </c>
      <c r="M44" s="357">
        <v>13.559966989983003</v>
      </c>
      <c r="N44" s="357">
        <v>13.559966989983003</v>
      </c>
      <c r="O44" s="357">
        <v>13.559966989983003</v>
      </c>
      <c r="P44" s="357">
        <v>13.559966989983003</v>
      </c>
      <c r="R44" s="358">
        <v>13.559966989983003</v>
      </c>
    </row>
    <row r="45" spans="2:18" s="229" customFormat="1">
      <c r="B45" s="355"/>
      <c r="C45" s="355" t="s">
        <v>6421</v>
      </c>
      <c r="D45" s="356"/>
      <c r="E45" s="356">
        <v>27.904502462680778</v>
      </c>
      <c r="F45" s="356">
        <v>26.881651733975097</v>
      </c>
      <c r="G45" s="356">
        <v>29.40927483841374</v>
      </c>
      <c r="H45" s="356">
        <v>24.059922459504659</v>
      </c>
      <c r="I45" s="357">
        <v>26.917469656794314</v>
      </c>
      <c r="J45" s="356"/>
      <c r="K45" s="356">
        <v>26.917469656794314</v>
      </c>
      <c r="L45" s="356">
        <v>26.917469656794314</v>
      </c>
      <c r="M45" s="356">
        <v>26.917469656794314</v>
      </c>
      <c r="N45" s="356">
        <v>26.917469656794314</v>
      </c>
      <c r="O45" s="356">
        <v>26.917469656794314</v>
      </c>
      <c r="P45" s="356">
        <v>26.917469656794314</v>
      </c>
    </row>
    <row r="46" spans="2:18" s="229" customFormat="1"/>
    <row r="47" spans="2:18" s="229" customFormat="1">
      <c r="B47" s="355" t="s">
        <v>6429</v>
      </c>
      <c r="C47" s="355"/>
      <c r="D47" s="356"/>
      <c r="E47" s="356"/>
      <c r="F47" s="356"/>
      <c r="G47" s="356"/>
      <c r="H47" s="356"/>
      <c r="I47" s="356"/>
      <c r="J47" s="356"/>
      <c r="K47" s="356"/>
      <c r="L47" s="356"/>
      <c r="M47" s="356"/>
      <c r="N47" s="356"/>
      <c r="O47" s="356"/>
      <c r="P47" s="356"/>
    </row>
    <row r="48" spans="2:18" s="229" customFormat="1">
      <c r="B48" s="355"/>
      <c r="C48" s="355" t="s">
        <v>6429</v>
      </c>
      <c r="D48" s="356"/>
      <c r="E48" s="356">
        <v>80037.061264999997</v>
      </c>
      <c r="F48" s="356">
        <v>88461.474505000006</v>
      </c>
      <c r="G48" s="356">
        <v>116470.871</v>
      </c>
      <c r="H48" s="356">
        <v>143142.29499999998</v>
      </c>
      <c r="I48" s="356">
        <v>127684.25661268504</v>
      </c>
      <c r="J48" s="356">
        <v>127684.25661268504</v>
      </c>
      <c r="K48" s="356">
        <v>141948.9540890533</v>
      </c>
      <c r="L48" s="356">
        <v>157535.84535370083</v>
      </c>
      <c r="M48" s="356">
        <v>174193.71001226653</v>
      </c>
      <c r="N48" s="356">
        <v>191025.88753184705</v>
      </c>
      <c r="O48" s="356">
        <v>208854.28705708776</v>
      </c>
      <c r="P48" s="356">
        <v>210942.82992765863</v>
      </c>
    </row>
    <row r="49" spans="2:18" s="229" customFormat="1">
      <c r="B49" s="355"/>
      <c r="C49" s="355" t="s">
        <v>714</v>
      </c>
      <c r="D49" s="356"/>
      <c r="E49" s="356">
        <v>1046813.274816</v>
      </c>
      <c r="F49" s="356">
        <v>1214429.3415059999</v>
      </c>
      <c r="G49" s="356">
        <v>1427821.0826590001</v>
      </c>
      <c r="H49" s="356">
        <v>1189380.8409259999</v>
      </c>
      <c r="I49" s="356">
        <v>411309.29965548113</v>
      </c>
      <c r="J49" s="356">
        <v>1600690.1405814807</v>
      </c>
      <c r="K49" s="356">
        <v>1779516.8903667931</v>
      </c>
      <c r="L49" s="356">
        <v>1974919.0787925685</v>
      </c>
      <c r="M49" s="356">
        <v>2183747.3277049549</v>
      </c>
      <c r="N49" s="356">
        <v>2394760.8176596207</v>
      </c>
      <c r="O49" s="356">
        <v>2618263.2611046745</v>
      </c>
      <c r="P49" s="356">
        <v>2644445.8937157211</v>
      </c>
    </row>
    <row r="50" spans="2:18" s="229" customFormat="1">
      <c r="B50" s="355"/>
      <c r="C50" s="355" t="s">
        <v>6420</v>
      </c>
      <c r="D50" s="356"/>
      <c r="E50" s="357">
        <v>13.079106832146632</v>
      </c>
      <c r="F50" s="357">
        <v>13.728341612001483</v>
      </c>
      <c r="G50" s="357">
        <v>12.25904013939245</v>
      </c>
      <c r="H50" s="357">
        <v>11.078773895826295</v>
      </c>
      <c r="I50" s="357">
        <v>12.536315619841714</v>
      </c>
      <c r="J50" s="356"/>
      <c r="K50" s="357">
        <v>12.536315619841714</v>
      </c>
      <c r="L50" s="357">
        <v>12.536315619841714</v>
      </c>
      <c r="M50" s="357">
        <v>12.536315619841714</v>
      </c>
      <c r="N50" s="357">
        <v>12.536315619841714</v>
      </c>
      <c r="O50" s="357">
        <v>12.536315619841714</v>
      </c>
      <c r="P50" s="357">
        <v>12.536315619841714</v>
      </c>
      <c r="R50" s="358">
        <v>12.536315619841714</v>
      </c>
    </row>
    <row r="51" spans="2:18" s="229" customFormat="1">
      <c r="B51" s="355"/>
      <c r="C51" s="355" t="s">
        <v>6421</v>
      </c>
      <c r="D51" s="356"/>
      <c r="E51" s="356">
        <v>27.907104413497152</v>
      </c>
      <c r="F51" s="356">
        <v>26.58733373016538</v>
      </c>
      <c r="G51" s="356">
        <v>29.77394607161219</v>
      </c>
      <c r="H51" s="356">
        <v>32.945884033025209</v>
      </c>
      <c r="I51" s="357">
        <v>29.115412459965533</v>
      </c>
      <c r="J51" s="356"/>
      <c r="K51" s="356">
        <v>29.115412459965533</v>
      </c>
      <c r="L51" s="356">
        <v>29.115412459965533</v>
      </c>
      <c r="M51" s="356">
        <v>29.115412459965533</v>
      </c>
      <c r="N51" s="356">
        <v>29.115412459965533</v>
      </c>
      <c r="O51" s="356">
        <v>29.115412459965533</v>
      </c>
      <c r="P51" s="356">
        <v>29.115412459965533</v>
      </c>
    </row>
    <row r="52" spans="2:18" s="229" customFormat="1"/>
    <row r="53" spans="2:18" s="229" customFormat="1">
      <c r="B53" s="355" t="s">
        <v>6430</v>
      </c>
      <c r="C53" s="355"/>
      <c r="D53" s="356"/>
      <c r="E53" s="356"/>
      <c r="F53" s="356"/>
      <c r="G53" s="356"/>
      <c r="H53" s="356"/>
      <c r="I53" s="356"/>
      <c r="J53" s="356"/>
      <c r="K53" s="356"/>
      <c r="L53" s="356"/>
      <c r="M53" s="356"/>
      <c r="N53" s="356"/>
      <c r="O53" s="356"/>
      <c r="P53" s="356"/>
    </row>
    <row r="54" spans="2:18" s="229" customFormat="1">
      <c r="B54" s="355"/>
      <c r="C54" s="355" t="s">
        <v>6430</v>
      </c>
      <c r="D54" s="356"/>
      <c r="E54" s="356">
        <v>9711.7261369999997</v>
      </c>
      <c r="F54" s="356">
        <v>8634.9040550000009</v>
      </c>
      <c r="G54" s="356">
        <v>8245.866</v>
      </c>
      <c r="H54" s="356">
        <v>7793.3450000000003</v>
      </c>
      <c r="I54" s="356">
        <v>10206.569265253593</v>
      </c>
      <c r="J54" s="356">
        <v>10206.569265253593</v>
      </c>
      <c r="K54" s="356">
        <v>11615.338356901937</v>
      </c>
      <c r="L54" s="356">
        <v>13059.646538382123</v>
      </c>
      <c r="M54" s="356">
        <v>14701.66702106276</v>
      </c>
      <c r="N54" s="356">
        <v>16531.44110261348</v>
      </c>
      <c r="O54" s="356">
        <v>18469.996820028889</v>
      </c>
      <c r="P54" s="356">
        <v>18654.696788229176</v>
      </c>
    </row>
    <row r="55" spans="2:18" s="229" customFormat="1">
      <c r="B55" s="355"/>
      <c r="C55" s="355" t="s">
        <v>6386</v>
      </c>
      <c r="D55" s="356"/>
      <c r="E55" s="356">
        <v>1179454.4448230001</v>
      </c>
      <c r="F55" s="356">
        <v>1327150.42298</v>
      </c>
      <c r="G55" s="356">
        <v>1549714.140559</v>
      </c>
      <c r="H55" s="356">
        <v>1290462.7897739999</v>
      </c>
      <c r="I55" s="356">
        <v>454506.0421549459</v>
      </c>
      <c r="J55" s="356">
        <v>1744968.8319289456</v>
      </c>
      <c r="K55" s="356">
        <v>1985819.4147667957</v>
      </c>
      <c r="L55" s="356">
        <v>2232745.9475600147</v>
      </c>
      <c r="M55" s="356">
        <v>2513474.4165687873</v>
      </c>
      <c r="N55" s="356">
        <v>2826302.2295977022</v>
      </c>
      <c r="O55" s="356">
        <v>3157727.9239652893</v>
      </c>
      <c r="P55" s="356">
        <v>3189305.2032049419</v>
      </c>
    </row>
    <row r="56" spans="2:18" s="229" customFormat="1">
      <c r="B56" s="355"/>
      <c r="C56" s="355" t="s">
        <v>6420</v>
      </c>
      <c r="D56" s="356"/>
      <c r="E56" s="357">
        <v>121.44642756445555</v>
      </c>
      <c r="F56" s="357">
        <v>153.69602424378067</v>
      </c>
      <c r="G56" s="357">
        <v>187.93831242940402</v>
      </c>
      <c r="H56" s="357">
        <v>220.78030076071315</v>
      </c>
      <c r="I56" s="357">
        <v>170.96526624958835</v>
      </c>
      <c r="J56" s="356"/>
      <c r="K56" s="357">
        <v>170.96526624958835</v>
      </c>
      <c r="L56" s="357">
        <v>170.96526624958835</v>
      </c>
      <c r="M56" s="357">
        <v>170.96526624958835</v>
      </c>
      <c r="N56" s="357">
        <v>170.96526624958835</v>
      </c>
      <c r="O56" s="357">
        <v>170.96526624958835</v>
      </c>
      <c r="P56" s="357">
        <v>170.96526624958835</v>
      </c>
      <c r="R56" s="358">
        <v>170.96526624958835</v>
      </c>
    </row>
    <row r="57" spans="2:18" s="229" customFormat="1">
      <c r="B57" s="355"/>
      <c r="C57" s="355" t="s">
        <v>6421</v>
      </c>
      <c r="D57" s="356"/>
      <c r="E57" s="356">
        <v>3.005440401334841</v>
      </c>
      <c r="F57" s="356">
        <v>2.3748174475942552</v>
      </c>
      <c r="G57" s="356">
        <v>1.9421266227294998</v>
      </c>
      <c r="H57" s="356">
        <v>1.6532272070577327</v>
      </c>
      <c r="I57" s="357">
        <v>2.1349365751704483</v>
      </c>
      <c r="J57" s="356"/>
      <c r="K57" s="356">
        <v>2.1349365751704483</v>
      </c>
      <c r="L57" s="356">
        <v>2.1349365751704483</v>
      </c>
      <c r="M57" s="356">
        <v>2.1349365751704483</v>
      </c>
      <c r="N57" s="356">
        <v>2.1349365751704483</v>
      </c>
      <c r="O57" s="356">
        <v>2.1349365751704483</v>
      </c>
      <c r="P57" s="356">
        <v>2.1349365751704483</v>
      </c>
    </row>
    <row r="58" spans="2:18" s="229" customFormat="1"/>
    <row r="59" spans="2:18" s="229" customFormat="1">
      <c r="B59" s="355" t="s">
        <v>6431</v>
      </c>
      <c r="C59" s="355"/>
      <c r="D59" s="356"/>
      <c r="E59" s="356"/>
      <c r="F59" s="356"/>
      <c r="G59" s="356"/>
      <c r="H59" s="356"/>
      <c r="I59" s="356"/>
      <c r="J59" s="356"/>
      <c r="K59" s="356"/>
      <c r="L59" s="356"/>
      <c r="M59" s="356"/>
      <c r="N59" s="356"/>
      <c r="O59" s="356"/>
      <c r="P59" s="356"/>
    </row>
    <row r="60" spans="2:18" s="229" customFormat="1">
      <c r="B60" s="355"/>
      <c r="C60" s="355" t="s">
        <v>6431</v>
      </c>
      <c r="D60" s="356"/>
      <c r="E60" s="356">
        <v>27398.374425999998</v>
      </c>
      <c r="F60" s="356">
        <v>30183.025566</v>
      </c>
      <c r="G60" s="356">
        <v>32423.971000000001</v>
      </c>
      <c r="H60" s="356">
        <v>34498.612999999998</v>
      </c>
      <c r="I60" s="356">
        <v>37792.646678333214</v>
      </c>
      <c r="J60" s="356">
        <v>37792.646678333214</v>
      </c>
      <c r="K60" s="356">
        <v>43009.004021174362</v>
      </c>
      <c r="L60" s="356">
        <v>48356.954677143425</v>
      </c>
      <c r="M60" s="356">
        <v>54436.989831736937</v>
      </c>
      <c r="N60" s="356">
        <v>61212.234634183282</v>
      </c>
      <c r="O60" s="356">
        <v>68390.273541336384</v>
      </c>
      <c r="P60" s="356">
        <v>69074.176276749742</v>
      </c>
    </row>
    <row r="61" spans="2:18" s="229" customFormat="1">
      <c r="B61" s="355"/>
      <c r="C61" s="355" t="s">
        <v>6386</v>
      </c>
      <c r="D61" s="356"/>
      <c r="E61" s="356">
        <v>1179454.4448230001</v>
      </c>
      <c r="F61" s="356">
        <v>1327150.42298</v>
      </c>
      <c r="G61" s="356">
        <v>1549714.140559</v>
      </c>
      <c r="H61" s="356">
        <v>1290462.7897739999</v>
      </c>
      <c r="I61" s="356">
        <v>454506.0421549459</v>
      </c>
      <c r="J61" s="356">
        <v>1744968.8319289456</v>
      </c>
      <c r="K61" s="356">
        <v>1985819.4147667957</v>
      </c>
      <c r="L61" s="356">
        <v>2232745.9475600147</v>
      </c>
      <c r="M61" s="356">
        <v>2513474.4165687873</v>
      </c>
      <c r="N61" s="356">
        <v>2826302.2295977022</v>
      </c>
      <c r="O61" s="356">
        <v>3157727.9239652893</v>
      </c>
      <c r="P61" s="356">
        <v>3189305.2032049419</v>
      </c>
    </row>
    <row r="62" spans="2:18" s="229" customFormat="1">
      <c r="B62" s="355"/>
      <c r="C62" s="355" t="s">
        <v>6420</v>
      </c>
      <c r="D62" s="356"/>
      <c r="E62" s="357">
        <v>43.048336608749437</v>
      </c>
      <c r="F62" s="357">
        <v>43.97009239772779</v>
      </c>
      <c r="G62" s="357">
        <v>47.795322187988631</v>
      </c>
      <c r="H62" s="357">
        <v>49.874963176983385</v>
      </c>
      <c r="I62" s="357">
        <v>46.172178592862309</v>
      </c>
      <c r="J62" s="356"/>
      <c r="K62" s="357">
        <v>46.172178592862309</v>
      </c>
      <c r="L62" s="357">
        <v>46.172178592862309</v>
      </c>
      <c r="M62" s="357">
        <v>46.172178592862309</v>
      </c>
      <c r="N62" s="357">
        <v>46.172178592862309</v>
      </c>
      <c r="O62" s="357">
        <v>46.172178592862309</v>
      </c>
      <c r="P62" s="357">
        <v>46.172178592862309</v>
      </c>
      <c r="R62" s="358">
        <v>46.172178592862309</v>
      </c>
    </row>
    <row r="63" spans="2:18" s="229" customFormat="1">
      <c r="B63" s="355"/>
      <c r="C63" s="355" t="s">
        <v>6421</v>
      </c>
      <c r="D63" s="356"/>
      <c r="E63" s="356">
        <v>8.4788409670122977</v>
      </c>
      <c r="F63" s="356">
        <v>8.3010969524108127</v>
      </c>
      <c r="G63" s="356">
        <v>7.636730610673184</v>
      </c>
      <c r="H63" s="356">
        <v>7.318301142494728</v>
      </c>
      <c r="I63" s="357">
        <v>7.9051933680345075</v>
      </c>
      <c r="J63" s="356"/>
      <c r="K63" s="356">
        <v>7.9051933680345075</v>
      </c>
      <c r="L63" s="356">
        <v>7.9051933680345075</v>
      </c>
      <c r="M63" s="356">
        <v>7.9051933680345075</v>
      </c>
      <c r="N63" s="356">
        <v>7.9051933680345075</v>
      </c>
      <c r="O63" s="356">
        <v>7.9051933680345075</v>
      </c>
      <c r="P63" s="356">
        <v>7.9051933680345075</v>
      </c>
    </row>
    <row r="64" spans="2:18" s="229" customFormat="1"/>
    <row r="65" s="229" customFormat="1"/>
    <row r="66" s="229" customFormat="1"/>
    <row r="67" s="229" customFormat="1"/>
    <row r="68" s="229" customFormat="1"/>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FA3B1-1555-435E-AE44-0D87684BEB75}">
  <dimension ref="B1:W238"/>
  <sheetViews>
    <sheetView topLeftCell="A23" workbookViewId="0">
      <selection activeCell="N53" sqref="N53"/>
    </sheetView>
    <sheetView workbookViewId="1"/>
  </sheetViews>
  <sheetFormatPr defaultRowHeight="12" outlineLevelRow="1"/>
  <cols>
    <col min="1" max="1" width="1.625" style="558" customWidth="1"/>
    <col min="2" max="2" width="26" style="558" bestFit="1" customWidth="1"/>
    <col min="3" max="3" width="26.125" style="558" bestFit="1" customWidth="1"/>
    <col min="4" max="4" width="17.625" style="558" customWidth="1"/>
    <col min="5" max="8" width="9.875" style="558" bestFit="1" customWidth="1"/>
    <col min="9" max="9" width="9.875" style="558" customWidth="1"/>
    <col min="10" max="10" width="9.875" style="558" bestFit="1" customWidth="1"/>
    <col min="11" max="15" width="9.75" style="558" bestFit="1" customWidth="1"/>
    <col min="16" max="16" width="9" style="558"/>
    <col min="17" max="17" width="9" style="559"/>
    <col min="18" max="16384" width="9" style="558"/>
  </cols>
  <sheetData>
    <row r="1" spans="2:18" s="552" customFormat="1">
      <c r="B1" s="550" t="s">
        <v>6492</v>
      </c>
      <c r="C1" s="551" t="s">
        <v>1</v>
      </c>
      <c r="E1" s="551">
        <f>YEAR(E2)</f>
        <v>2019</v>
      </c>
      <c r="F1" s="551">
        <f>YEAR(F2)</f>
        <v>2020</v>
      </c>
      <c r="G1" s="551">
        <f>YEAR(G2)</f>
        <v>2021</v>
      </c>
      <c r="H1" s="551">
        <f>YEAR(H2)</f>
        <v>2022</v>
      </c>
      <c r="I1" s="551">
        <f>YEAR(I2)</f>
        <v>2022</v>
      </c>
      <c r="J1" s="551">
        <v>2022</v>
      </c>
      <c r="K1" s="551">
        <f>J1+1</f>
        <v>2023</v>
      </c>
      <c r="L1" s="551">
        <f>K1+1</f>
        <v>2024</v>
      </c>
      <c r="M1" s="551">
        <f>L1+1</f>
        <v>2025</v>
      </c>
      <c r="N1" s="551">
        <f>M1+1</f>
        <v>2026</v>
      </c>
      <c r="O1" s="551">
        <f>N1+1</f>
        <v>2027</v>
      </c>
      <c r="Q1" s="553"/>
    </row>
    <row r="2" spans="2:18" s="554" customFormat="1">
      <c r="C2" s="555">
        <f>SUM(I37:O39)</f>
        <v>444549.6092543311</v>
      </c>
      <c r="E2" s="554">
        <f>EOMONTH(F2,-12)</f>
        <v>43830</v>
      </c>
      <c r="F2" s="554">
        <f>EOMONTH(G2,-12)</f>
        <v>44196</v>
      </c>
      <c r="G2" s="554">
        <f>EOMONTH(H2,-9)</f>
        <v>44561</v>
      </c>
      <c r="H2" s="554">
        <f>EOMONTH(J2,-3)</f>
        <v>44834</v>
      </c>
      <c r="I2" s="554">
        <f>J2</f>
        <v>44926</v>
      </c>
      <c r="J2" s="554">
        <v>44926</v>
      </c>
      <c r="K2" s="554">
        <f>EOMONTH(J2,12)</f>
        <v>45291</v>
      </c>
      <c r="L2" s="554">
        <f>EOMONTH(K2,12)</f>
        <v>45657</v>
      </c>
      <c r="M2" s="554">
        <f>EOMONTH(L2,12)</f>
        <v>46022</v>
      </c>
      <c r="N2" s="554">
        <f>EOMONTH(M2,12)</f>
        <v>46387</v>
      </c>
      <c r="O2" s="554">
        <f>EOMONTH(N2,12)</f>
        <v>46752</v>
      </c>
      <c r="Q2" s="556"/>
    </row>
    <row r="4" spans="2:18">
      <c r="B4" s="557" t="s">
        <v>273</v>
      </c>
    </row>
    <row r="5" spans="2:18">
      <c r="B5" s="557"/>
    </row>
    <row r="6" spans="2:18">
      <c r="B6" s="559"/>
    </row>
    <row r="7" spans="2:18">
      <c r="B7" s="559"/>
    </row>
    <row r="9" spans="2:18">
      <c r="B9" s="557" t="s">
        <v>8</v>
      </c>
    </row>
    <row r="11" spans="2:18">
      <c r="B11" s="560" t="s">
        <v>9</v>
      </c>
      <c r="C11" s="561"/>
      <c r="D11" s="561"/>
      <c r="E11" s="562">
        <v>12</v>
      </c>
      <c r="F11" s="562">
        <v>12</v>
      </c>
      <c r="G11" s="562">
        <v>12</v>
      </c>
      <c r="H11" s="563">
        <v>9</v>
      </c>
      <c r="I11" s="562">
        <v>3</v>
      </c>
      <c r="J11" s="562">
        <v>12</v>
      </c>
      <c r="K11" s="562">
        <v>12</v>
      </c>
      <c r="L11" s="562">
        <v>12</v>
      </c>
      <c r="M11" s="562">
        <v>12</v>
      </c>
      <c r="N11" s="562">
        <v>12</v>
      </c>
      <c r="O11" s="563">
        <v>12</v>
      </c>
      <c r="P11" s="564"/>
    </row>
    <row r="12" spans="2:18">
      <c r="B12" s="565"/>
      <c r="C12" s="566"/>
      <c r="D12" s="566"/>
      <c r="E12" s="567">
        <f>E$1</f>
        <v>2019</v>
      </c>
      <c r="F12" s="567">
        <f t="shared" ref="F12:O12" si="0">F$1</f>
        <v>2020</v>
      </c>
      <c r="G12" s="567">
        <f t="shared" si="0"/>
        <v>2021</v>
      </c>
      <c r="H12" s="568">
        <f t="shared" si="0"/>
        <v>2022</v>
      </c>
      <c r="I12" s="567">
        <f t="shared" si="0"/>
        <v>2022</v>
      </c>
      <c r="J12" s="567">
        <f t="shared" si="0"/>
        <v>2022</v>
      </c>
      <c r="K12" s="567">
        <f t="shared" si="0"/>
        <v>2023</v>
      </c>
      <c r="L12" s="567">
        <f t="shared" si="0"/>
        <v>2024</v>
      </c>
      <c r="M12" s="567">
        <f t="shared" si="0"/>
        <v>2025</v>
      </c>
      <c r="N12" s="567">
        <f t="shared" si="0"/>
        <v>2026</v>
      </c>
      <c r="O12" s="568">
        <f t="shared" si="0"/>
        <v>2027</v>
      </c>
      <c r="P12" s="564"/>
      <c r="Q12" s="569"/>
      <c r="R12" s="570"/>
    </row>
    <row r="13" spans="2:18">
      <c r="B13" s="571"/>
      <c r="C13" s="572"/>
      <c r="D13" s="572"/>
      <c r="E13" s="573">
        <f t="shared" ref="E13:O13" si="1">E$2</f>
        <v>43830</v>
      </c>
      <c r="F13" s="573">
        <f t="shared" si="1"/>
        <v>44196</v>
      </c>
      <c r="G13" s="573">
        <f t="shared" si="1"/>
        <v>44561</v>
      </c>
      <c r="H13" s="574">
        <f t="shared" si="1"/>
        <v>44834</v>
      </c>
      <c r="I13" s="573">
        <f t="shared" si="1"/>
        <v>44926</v>
      </c>
      <c r="J13" s="573">
        <f t="shared" si="1"/>
        <v>44926</v>
      </c>
      <c r="K13" s="573">
        <f t="shared" si="1"/>
        <v>45291</v>
      </c>
      <c r="L13" s="573">
        <f t="shared" si="1"/>
        <v>45657</v>
      </c>
      <c r="M13" s="573">
        <f t="shared" si="1"/>
        <v>46022</v>
      </c>
      <c r="N13" s="573">
        <f t="shared" si="1"/>
        <v>46387</v>
      </c>
      <c r="O13" s="574">
        <f t="shared" si="1"/>
        <v>46752</v>
      </c>
      <c r="P13" s="575"/>
    </row>
    <row r="14" spans="2:18" s="557" customFormat="1">
      <c r="B14" s="576" t="s">
        <v>10</v>
      </c>
      <c r="C14" s="577"/>
      <c r="D14" s="577"/>
      <c r="E14" s="578">
        <f t="shared" ref="E14:O14" si="2">SUM(E15:E16)</f>
        <v>18642.320240000001</v>
      </c>
      <c r="F14" s="578">
        <f t="shared" si="2"/>
        <v>37616.578166000007</v>
      </c>
      <c r="G14" s="578">
        <f t="shared" si="2"/>
        <v>48798.583878000005</v>
      </c>
      <c r="H14" s="579">
        <f t="shared" si="2"/>
        <v>56528.736746333328</v>
      </c>
      <c r="I14" s="578">
        <f t="shared" si="2"/>
        <v>16602.675777000004</v>
      </c>
      <c r="J14" s="578">
        <f t="shared" si="2"/>
        <v>73131.412523333333</v>
      </c>
      <c r="K14" s="578">
        <f t="shared" si="2"/>
        <v>102550.29168007775</v>
      </c>
      <c r="L14" s="578">
        <f t="shared" si="2"/>
        <v>144566.00356203539</v>
      </c>
      <c r="M14" s="578">
        <f t="shared" si="2"/>
        <v>210023.97666881955</v>
      </c>
      <c r="N14" s="578">
        <f t="shared" si="2"/>
        <v>286628.99031074659</v>
      </c>
      <c r="O14" s="579">
        <f t="shared" si="2"/>
        <v>360475.91406806081</v>
      </c>
      <c r="P14" s="580"/>
      <c r="Q14" s="581"/>
    </row>
    <row r="15" spans="2:18" s="583" customFormat="1">
      <c r="B15" s="582" t="s">
        <v>6444</v>
      </c>
      <c r="E15" s="584">
        <f>E46</f>
        <v>2778.1461530000001</v>
      </c>
      <c r="F15" s="584">
        <f t="shared" ref="F15:O15" si="3">F46</f>
        <v>7406.8122089999997</v>
      </c>
      <c r="G15" s="584">
        <f t="shared" si="3"/>
        <v>15206.89199</v>
      </c>
      <c r="H15" s="585">
        <f t="shared" si="3"/>
        <v>16194.512715999999</v>
      </c>
      <c r="I15" s="584">
        <f t="shared" si="3"/>
        <v>7160.2498380000052</v>
      </c>
      <c r="J15" s="584">
        <f t="shared" si="3"/>
        <v>23354.762554000004</v>
      </c>
      <c r="K15" s="584">
        <f t="shared" si="3"/>
        <v>38319.280430621337</v>
      </c>
      <c r="L15" s="584">
        <f t="shared" si="3"/>
        <v>67529.13083342668</v>
      </c>
      <c r="M15" s="584">
        <f t="shared" si="3"/>
        <v>122316.21095037386</v>
      </c>
      <c r="N15" s="584">
        <f t="shared" si="3"/>
        <v>197833.80932751775</v>
      </c>
      <c r="O15" s="585">
        <f t="shared" si="3"/>
        <v>272553.19657434622</v>
      </c>
      <c r="Q15" s="559"/>
    </row>
    <row r="16" spans="2:18" s="583" customFormat="1">
      <c r="B16" s="582" t="s">
        <v>6445</v>
      </c>
      <c r="E16" s="584">
        <f>E100</f>
        <v>15864.174086999999</v>
      </c>
      <c r="F16" s="584">
        <f t="shared" ref="F16:O16" si="4">F100</f>
        <v>30209.765957000003</v>
      </c>
      <c r="G16" s="584">
        <f t="shared" si="4"/>
        <v>33591.691888000001</v>
      </c>
      <c r="H16" s="585">
        <f t="shared" si="4"/>
        <v>40334.224030333331</v>
      </c>
      <c r="I16" s="584">
        <f t="shared" si="4"/>
        <v>9442.4259389999988</v>
      </c>
      <c r="J16" s="584">
        <f t="shared" si="4"/>
        <v>49776.649969333332</v>
      </c>
      <c r="K16" s="584">
        <f t="shared" si="4"/>
        <v>64231.011249456409</v>
      </c>
      <c r="L16" s="584">
        <f t="shared" si="4"/>
        <v>77036.872728608694</v>
      </c>
      <c r="M16" s="584">
        <f t="shared" si="4"/>
        <v>87707.765718445706</v>
      </c>
      <c r="N16" s="584">
        <f t="shared" si="4"/>
        <v>88795.180983228871</v>
      </c>
      <c r="O16" s="585">
        <f t="shared" si="4"/>
        <v>87922.717493714576</v>
      </c>
      <c r="Q16" s="559"/>
    </row>
    <row r="17" spans="2:23" s="583" customFormat="1">
      <c r="B17" s="582"/>
      <c r="E17" s="584"/>
      <c r="F17" s="584"/>
      <c r="G17" s="584"/>
      <c r="H17" s="585"/>
      <c r="I17" s="584"/>
      <c r="J17" s="584"/>
      <c r="K17" s="584"/>
      <c r="L17" s="584"/>
      <c r="M17" s="584"/>
      <c r="N17" s="584"/>
      <c r="O17" s="585"/>
      <c r="Q17" s="559"/>
    </row>
    <row r="18" spans="2:23">
      <c r="B18" s="586" t="s">
        <v>13</v>
      </c>
      <c r="C18" s="587"/>
      <c r="D18" s="587"/>
      <c r="E18" s="578">
        <f t="shared" ref="E18:O18" si="5">SUM(E19:E20)</f>
        <v>13597.900391000001</v>
      </c>
      <c r="F18" s="578">
        <f t="shared" si="5"/>
        <v>29956.157206</v>
      </c>
      <c r="G18" s="578">
        <f t="shared" si="5"/>
        <v>21638.359035000001</v>
      </c>
      <c r="H18" s="579">
        <f t="shared" si="5"/>
        <v>32415.416442092774</v>
      </c>
      <c r="I18" s="578">
        <f t="shared" si="5"/>
        <v>4164.003614506345</v>
      </c>
      <c r="J18" s="578">
        <f t="shared" si="5"/>
        <v>39811.579376235481</v>
      </c>
      <c r="K18" s="578">
        <f t="shared" si="5"/>
        <v>53340.143183733904</v>
      </c>
      <c r="L18" s="578">
        <f t="shared" si="5"/>
        <v>67999.830201805176</v>
      </c>
      <c r="M18" s="578">
        <f t="shared" si="5"/>
        <v>91044.605318626607</v>
      </c>
      <c r="N18" s="578">
        <f t="shared" si="5"/>
        <v>98789.575071260231</v>
      </c>
      <c r="O18" s="579">
        <f t="shared" si="5"/>
        <v>103928.80183700143</v>
      </c>
    </row>
    <row r="19" spans="2:23" s="583" customFormat="1">
      <c r="B19" s="582" t="s">
        <v>6446</v>
      </c>
      <c r="E19" s="584">
        <f>E70</f>
        <v>893.92438400000015</v>
      </c>
      <c r="F19" s="584">
        <f t="shared" ref="F19:O19" si="6">F70</f>
        <v>2215.2455009999999</v>
      </c>
      <c r="G19" s="584">
        <f t="shared" si="6"/>
        <v>2993.6122480000004</v>
      </c>
      <c r="H19" s="585">
        <f t="shared" si="6"/>
        <v>2493.3633090000003</v>
      </c>
      <c r="I19" s="584">
        <f t="shared" si="6"/>
        <v>490.76329036363637</v>
      </c>
      <c r="J19" s="584">
        <f t="shared" si="6"/>
        <v>4488.965009333333</v>
      </c>
      <c r="K19" s="584">
        <f t="shared" si="6"/>
        <v>10372.894124116301</v>
      </c>
      <c r="L19" s="584">
        <f t="shared" si="6"/>
        <v>17071.524576894062</v>
      </c>
      <c r="M19" s="584">
        <f t="shared" si="6"/>
        <v>33651.627935450146</v>
      </c>
      <c r="N19" s="584">
        <f t="shared" si="6"/>
        <v>40743.243734620446</v>
      </c>
      <c r="O19" s="585">
        <f t="shared" si="6"/>
        <v>46509.792868888042</v>
      </c>
      <c r="Q19" s="559"/>
    </row>
    <row r="20" spans="2:23" s="583" customFormat="1">
      <c r="B20" s="582" t="s">
        <v>446</v>
      </c>
      <c r="E20" s="584">
        <f>E126</f>
        <v>12703.976007000001</v>
      </c>
      <c r="F20" s="584">
        <f t="shared" ref="F20:O20" si="7">F126</f>
        <v>27740.911704999999</v>
      </c>
      <c r="G20" s="584">
        <f t="shared" si="7"/>
        <v>18644.746787</v>
      </c>
      <c r="H20" s="585">
        <f t="shared" si="7"/>
        <v>29922.053133092773</v>
      </c>
      <c r="I20" s="584">
        <f t="shared" si="7"/>
        <v>3673.2403241427082</v>
      </c>
      <c r="J20" s="584">
        <f t="shared" si="7"/>
        <v>35322.614366902148</v>
      </c>
      <c r="K20" s="584">
        <f t="shared" si="7"/>
        <v>42967.249059617607</v>
      </c>
      <c r="L20" s="584">
        <f t="shared" si="7"/>
        <v>50928.305624911118</v>
      </c>
      <c r="M20" s="584">
        <f t="shared" si="7"/>
        <v>57392.977383176461</v>
      </c>
      <c r="N20" s="584">
        <f t="shared" si="7"/>
        <v>58046.331336639785</v>
      </c>
      <c r="O20" s="585">
        <f t="shared" si="7"/>
        <v>57419.008968113383</v>
      </c>
      <c r="Q20" s="559"/>
    </row>
    <row r="21" spans="2:23">
      <c r="B21" s="582"/>
      <c r="C21" s="557"/>
      <c r="D21" s="557"/>
      <c r="E21" s="584"/>
      <c r="F21" s="584"/>
      <c r="G21" s="584"/>
      <c r="H21" s="585"/>
      <c r="I21" s="584"/>
      <c r="J21" s="584"/>
      <c r="K21" s="584"/>
      <c r="L21" s="584"/>
      <c r="M21" s="584"/>
      <c r="N21" s="584"/>
      <c r="O21" s="585"/>
    </row>
    <row r="22" spans="2:23">
      <c r="B22" s="586" t="s">
        <v>14</v>
      </c>
      <c r="C22" s="587"/>
      <c r="D22" s="587"/>
      <c r="E22" s="578">
        <f>SUM(E23:E25)</f>
        <v>5759.0076549999994</v>
      </c>
      <c r="F22" s="578">
        <f t="shared" ref="F22:O22" si="8">SUM(F23:F25)</f>
        <v>8513.896917</v>
      </c>
      <c r="G22" s="578">
        <f t="shared" si="8"/>
        <v>14569.245938999999</v>
      </c>
      <c r="H22" s="579">
        <f t="shared" si="8"/>
        <v>16000.91166785653</v>
      </c>
      <c r="I22" s="578">
        <f t="shared" si="8"/>
        <v>2794.6810104090828</v>
      </c>
      <c r="J22" s="578">
        <f t="shared" si="8"/>
        <v>19091.474273521639</v>
      </c>
      <c r="K22" s="578">
        <f t="shared" si="8"/>
        <v>17128.157047485503</v>
      </c>
      <c r="L22" s="578">
        <f t="shared" si="8"/>
        <v>28924.096966045505</v>
      </c>
      <c r="M22" s="578">
        <f t="shared" si="8"/>
        <v>40933.502558194123</v>
      </c>
      <c r="N22" s="578">
        <f t="shared" si="8"/>
        <v>52813.775129501999</v>
      </c>
      <c r="O22" s="579">
        <f t="shared" si="8"/>
        <v>63536.306175424565</v>
      </c>
    </row>
    <row r="23" spans="2:23" s="583" customFormat="1">
      <c r="B23" s="582" t="s">
        <v>6446</v>
      </c>
      <c r="E23" s="584">
        <f>E76</f>
        <v>2048.3296679999999</v>
      </c>
      <c r="F23" s="584">
        <f t="shared" ref="F23:O23" si="9">F76</f>
        <v>3314.683141</v>
      </c>
      <c r="G23" s="584">
        <f t="shared" si="9"/>
        <v>4248.3675599999988</v>
      </c>
      <c r="H23" s="585">
        <f t="shared" si="9"/>
        <v>6721.9688950598611</v>
      </c>
      <c r="I23" s="584">
        <f t="shared" si="9"/>
        <v>1987.4616940786389</v>
      </c>
      <c r="J23" s="584">
        <f t="shared" si="9"/>
        <v>8709.4305891384993</v>
      </c>
      <c r="K23" s="584">
        <f t="shared" si="9"/>
        <v>7840.4435918356694</v>
      </c>
      <c r="L23" s="584">
        <f t="shared" si="9"/>
        <v>12062.307142751713</v>
      </c>
      <c r="M23" s="584">
        <f t="shared" si="9"/>
        <v>19952.189352447309</v>
      </c>
      <c r="N23" s="584">
        <f t="shared" si="9"/>
        <v>30829.956998348287</v>
      </c>
      <c r="O23" s="585">
        <f t="shared" si="9"/>
        <v>41601.179931638202</v>
      </c>
      <c r="Q23" s="559"/>
    </row>
    <row r="24" spans="2:23" s="583" customFormat="1">
      <c r="B24" s="582" t="s">
        <v>446</v>
      </c>
      <c r="E24" s="584">
        <f>E144</f>
        <v>3710.6779869999996</v>
      </c>
      <c r="F24" s="584">
        <f t="shared" ref="F24:O24" si="10">F144</f>
        <v>4365.1513599999998</v>
      </c>
      <c r="G24" s="584">
        <f t="shared" si="10"/>
        <v>8789.1172640000004</v>
      </c>
      <c r="H24" s="585">
        <f t="shared" si="10"/>
        <v>9278.9427727966686</v>
      </c>
      <c r="I24" s="584">
        <f t="shared" si="10"/>
        <v>745.77587150261911</v>
      </c>
      <c r="J24" s="584">
        <f t="shared" si="10"/>
        <v>10024.718644299286</v>
      </c>
      <c r="K24" s="584">
        <f t="shared" si="10"/>
        <v>7923.5992398043827</v>
      </c>
      <c r="L24" s="584">
        <f t="shared" si="10"/>
        <v>15481.306236858196</v>
      </c>
      <c r="M24" s="584">
        <f t="shared" si="10"/>
        <v>19578.74188192825</v>
      </c>
      <c r="N24" s="584">
        <f t="shared" si="10"/>
        <v>20563.013380125511</v>
      </c>
      <c r="O24" s="585">
        <f t="shared" si="10"/>
        <v>20493.009421492738</v>
      </c>
      <c r="Q24" s="559"/>
    </row>
    <row r="25" spans="2:23" s="583" customFormat="1">
      <c r="B25" s="582" t="s">
        <v>6447</v>
      </c>
      <c r="E25" s="584">
        <f>[76]총괄PL!E92</f>
        <v>0</v>
      </c>
      <c r="F25" s="584">
        <f>[76]총괄PL!F92</f>
        <v>834.06241599999987</v>
      </c>
      <c r="G25" s="584">
        <f>[76]총괄PL!G92</f>
        <v>1531.761115</v>
      </c>
      <c r="H25" s="585"/>
      <c r="I25" s="584">
        <f>[76]총괄PL!I92</f>
        <v>61.44344482782499</v>
      </c>
      <c r="J25" s="584">
        <f>[76]총괄PL!J92</f>
        <v>357.32504008385615</v>
      </c>
      <c r="K25" s="584">
        <f>[76]총괄PL!K92</f>
        <v>1364.1142158454495</v>
      </c>
      <c r="L25" s="584">
        <f>[76]총괄PL!L92</f>
        <v>1380.4835864355948</v>
      </c>
      <c r="M25" s="584">
        <f>[76]총괄PL!M92</f>
        <v>1402.5713238185645</v>
      </c>
      <c r="N25" s="584">
        <f>[76]총괄PL!N92</f>
        <v>1420.8047510282054</v>
      </c>
      <c r="O25" s="585">
        <f>[76]총괄PL!O92</f>
        <v>1442.1168222936283</v>
      </c>
      <c r="Q25" s="559" t="s">
        <v>6448</v>
      </c>
    </row>
    <row r="26" spans="2:23">
      <c r="B26" s="582"/>
      <c r="C26" s="557"/>
      <c r="D26" s="557"/>
      <c r="E26" s="584"/>
      <c r="F26" s="584"/>
      <c r="G26" s="584"/>
      <c r="H26" s="585"/>
      <c r="I26" s="584"/>
      <c r="J26" s="584"/>
      <c r="K26" s="584"/>
      <c r="L26" s="584"/>
      <c r="M26" s="584"/>
      <c r="N26" s="584"/>
      <c r="O26" s="585"/>
    </row>
    <row r="27" spans="2:23">
      <c r="B27" s="590" t="s">
        <v>15</v>
      </c>
      <c r="C27" s="591"/>
      <c r="D27" s="591"/>
      <c r="E27" s="592">
        <f t="shared" ref="E27:O29" si="11">E14-E18-E22</f>
        <v>-714.58780599999955</v>
      </c>
      <c r="F27" s="592">
        <f t="shared" si="11"/>
        <v>-853.47595699999329</v>
      </c>
      <c r="G27" s="592">
        <f t="shared" si="11"/>
        <v>12590.978904000005</v>
      </c>
      <c r="H27" s="593">
        <f t="shared" si="11"/>
        <v>8112.4086363840252</v>
      </c>
      <c r="I27" s="592">
        <f t="shared" si="11"/>
        <v>9643.9911520845744</v>
      </c>
      <c r="J27" s="592">
        <f t="shared" si="11"/>
        <v>14228.358873576213</v>
      </c>
      <c r="K27" s="592">
        <f t="shared" si="11"/>
        <v>32081.991448858338</v>
      </c>
      <c r="L27" s="592">
        <f t="shared" si="11"/>
        <v>47642.076394184711</v>
      </c>
      <c r="M27" s="592">
        <f t="shared" si="11"/>
        <v>78045.86879199883</v>
      </c>
      <c r="N27" s="592">
        <f t="shared" si="11"/>
        <v>135025.64010998438</v>
      </c>
      <c r="O27" s="593">
        <f t="shared" si="11"/>
        <v>193010.80605563481</v>
      </c>
    </row>
    <row r="28" spans="2:23" s="583" customFormat="1">
      <c r="B28" s="582" t="s">
        <v>6446</v>
      </c>
      <c r="E28" s="584">
        <f t="shared" si="11"/>
        <v>-164.10789899999986</v>
      </c>
      <c r="F28" s="584">
        <f t="shared" si="11"/>
        <v>1876.8835670000003</v>
      </c>
      <c r="G28" s="584">
        <f t="shared" si="11"/>
        <v>7964.912182</v>
      </c>
      <c r="H28" s="585">
        <f t="shared" si="11"/>
        <v>6979.1805119401379</v>
      </c>
      <c r="I28" s="584">
        <f t="shared" si="11"/>
        <v>4682.0248535577293</v>
      </c>
      <c r="J28" s="584">
        <f t="shared" si="11"/>
        <v>10156.366955528172</v>
      </c>
      <c r="K28" s="584">
        <f t="shared" si="11"/>
        <v>20105.942714669367</v>
      </c>
      <c r="L28" s="584">
        <f t="shared" si="11"/>
        <v>38395.2991137809</v>
      </c>
      <c r="M28" s="584">
        <f t="shared" si="11"/>
        <v>68712.393662476403</v>
      </c>
      <c r="N28" s="584">
        <f t="shared" si="11"/>
        <v>126260.608594549</v>
      </c>
      <c r="O28" s="585">
        <f t="shared" si="11"/>
        <v>184442.22377381998</v>
      </c>
      <c r="Q28" s="559"/>
    </row>
    <row r="29" spans="2:23" s="583" customFormat="1">
      <c r="B29" s="582" t="s">
        <v>446</v>
      </c>
      <c r="E29" s="584">
        <f t="shared" si="11"/>
        <v>-550.47990700000128</v>
      </c>
      <c r="F29" s="584">
        <f t="shared" si="11"/>
        <v>-1896.2971079999952</v>
      </c>
      <c r="G29" s="584">
        <f t="shared" si="11"/>
        <v>6157.8278370000007</v>
      </c>
      <c r="H29" s="585">
        <f t="shared" si="11"/>
        <v>1133.2281244438891</v>
      </c>
      <c r="I29" s="584">
        <f t="shared" si="11"/>
        <v>5023.4097433546713</v>
      </c>
      <c r="J29" s="584">
        <f t="shared" si="11"/>
        <v>4429.316958131898</v>
      </c>
      <c r="K29" s="584">
        <f t="shared" si="11"/>
        <v>13340.162950034421</v>
      </c>
      <c r="L29" s="584">
        <f t="shared" si="11"/>
        <v>10627.26086683938</v>
      </c>
      <c r="M29" s="584">
        <f t="shared" si="11"/>
        <v>10736.046453340994</v>
      </c>
      <c r="N29" s="584">
        <f t="shared" si="11"/>
        <v>10185.836266463575</v>
      </c>
      <c r="O29" s="585">
        <f t="shared" si="11"/>
        <v>10010.699104108455</v>
      </c>
      <c r="Q29" s="559"/>
    </row>
    <row r="30" spans="2:23">
      <c r="B30" s="582"/>
      <c r="C30" s="557"/>
      <c r="D30" s="557"/>
      <c r="E30" s="584"/>
      <c r="F30" s="584"/>
      <c r="G30" s="584"/>
      <c r="H30" s="585"/>
      <c r="I30" s="584"/>
      <c r="J30" s="584"/>
      <c r="K30" s="584"/>
      <c r="L30" s="584"/>
      <c r="M30" s="584"/>
      <c r="N30" s="584"/>
      <c r="O30" s="585"/>
    </row>
    <row r="31" spans="2:23">
      <c r="B31" s="764" t="s">
        <v>16</v>
      </c>
      <c r="C31" s="596"/>
      <c r="D31" s="596"/>
      <c r="E31" s="596">
        <f t="shared" ref="E31:O33" si="12">IFERROR(E27/E14,"")</f>
        <v>-3.8331484321717645E-2</v>
      </c>
      <c r="F31" s="596">
        <f t="shared" si="12"/>
        <v>-2.2688824943982097E-2</v>
      </c>
      <c r="G31" s="596">
        <f t="shared" si="12"/>
        <v>0.25801935022291556</v>
      </c>
      <c r="H31" s="597">
        <f t="shared" si="12"/>
        <v>0.14350946267891307</v>
      </c>
      <c r="I31" s="596">
        <f t="shared" si="12"/>
        <v>0.58086969122438536</v>
      </c>
      <c r="J31" s="596">
        <f t="shared" si="12"/>
        <v>0.19455878647272823</v>
      </c>
      <c r="K31" s="596">
        <f t="shared" si="12"/>
        <v>0.31284154265444031</v>
      </c>
      <c r="L31" s="596">
        <f t="shared" si="12"/>
        <v>0.3295524204882706</v>
      </c>
      <c r="M31" s="596">
        <f t="shared" si="12"/>
        <v>0.3716045664398927</v>
      </c>
      <c r="N31" s="596">
        <f t="shared" si="12"/>
        <v>0.47108158865436944</v>
      </c>
      <c r="O31" s="597">
        <f t="shared" si="12"/>
        <v>0.53543329394039008</v>
      </c>
    </row>
    <row r="32" spans="2:23" s="583" customFormat="1">
      <c r="B32" s="665" t="s">
        <v>6446</v>
      </c>
      <c r="C32" s="600"/>
      <c r="D32" s="600"/>
      <c r="E32" s="600">
        <f t="shared" si="12"/>
        <v>-5.9071009933291965E-2</v>
      </c>
      <c r="F32" s="600">
        <f t="shared" si="12"/>
        <v>0.25339964265860604</v>
      </c>
      <c r="G32" s="600">
        <f t="shared" si="12"/>
        <v>0.52376989244335392</v>
      </c>
      <c r="H32" s="601">
        <f t="shared" si="12"/>
        <v>0.4309595870115181</v>
      </c>
      <c r="I32" s="600">
        <f t="shared" si="12"/>
        <v>0.65389126908810613</v>
      </c>
      <c r="J32" s="600">
        <f t="shared" si="12"/>
        <v>0.43487348381491792</v>
      </c>
      <c r="K32" s="600">
        <f t="shared" si="12"/>
        <v>0.52469520535679215</v>
      </c>
      <c r="L32" s="600">
        <f t="shared" si="12"/>
        <v>0.56857386789843534</v>
      </c>
      <c r="M32" s="600">
        <f t="shared" si="12"/>
        <v>0.56176031883749566</v>
      </c>
      <c r="N32" s="600">
        <f t="shared" si="12"/>
        <v>0.63821552556530969</v>
      </c>
      <c r="O32" s="601">
        <f t="shared" si="12"/>
        <v>0.67672009021368562</v>
      </c>
      <c r="Q32" s="559"/>
      <c r="R32" s="559"/>
      <c r="S32" s="559"/>
      <c r="T32" s="559"/>
      <c r="U32" s="559"/>
      <c r="V32" s="559"/>
      <c r="W32" s="559"/>
    </row>
    <row r="33" spans="2:23" s="583" customFormat="1">
      <c r="B33" s="665" t="s">
        <v>446</v>
      </c>
      <c r="C33" s="600"/>
      <c r="D33" s="600"/>
      <c r="E33" s="974">
        <f t="shared" si="12"/>
        <v>-3.4699562925944921E-2</v>
      </c>
      <c r="F33" s="974">
        <f t="shared" si="12"/>
        <v>-6.2770996329436904E-2</v>
      </c>
      <c r="G33" s="974">
        <f t="shared" si="12"/>
        <v>0.18331401280802317</v>
      </c>
      <c r="H33" s="740">
        <f t="shared" si="12"/>
        <v>2.8095944614966326E-2</v>
      </c>
      <c r="I33" s="974">
        <f t="shared" si="12"/>
        <v>0.53200414552435193</v>
      </c>
      <c r="J33" s="974">
        <f t="shared" si="12"/>
        <v>8.8983829985761112E-2</v>
      </c>
      <c r="K33" s="974">
        <f t="shared" si="12"/>
        <v>0.20769037713301328</v>
      </c>
      <c r="L33" s="974">
        <f t="shared" si="12"/>
        <v>0.13795031509492728</v>
      </c>
      <c r="M33" s="974">
        <f t="shared" si="12"/>
        <v>0.12240702251845312</v>
      </c>
      <c r="N33" s="974">
        <f t="shared" si="12"/>
        <v>0.11471158855329568</v>
      </c>
      <c r="O33" s="740">
        <f t="shared" si="12"/>
        <v>0.11385793557648057</v>
      </c>
      <c r="Q33" s="559"/>
      <c r="R33" s="559"/>
      <c r="S33" s="559"/>
      <c r="T33" s="559"/>
      <c r="U33" s="559"/>
      <c r="V33" s="559"/>
      <c r="W33" s="559"/>
    </row>
    <row r="34" spans="2:23" s="607" customFormat="1" ht="12.75" thickBot="1">
      <c r="B34" s="602"/>
      <c r="C34" s="603"/>
      <c r="D34" s="603"/>
      <c r="E34" s="604"/>
      <c r="F34" s="604"/>
      <c r="G34" s="604"/>
      <c r="H34" s="605"/>
      <c r="I34" s="604"/>
      <c r="J34" s="604"/>
      <c r="K34" s="604"/>
      <c r="L34" s="604"/>
      <c r="M34" s="604"/>
      <c r="N34" s="604"/>
      <c r="O34" s="605"/>
      <c r="P34" s="558"/>
      <c r="Q34" s="559"/>
      <c r="R34" s="559"/>
      <c r="S34" s="559"/>
      <c r="T34" s="559"/>
      <c r="U34" s="559"/>
      <c r="V34" s="559"/>
      <c r="W34" s="559"/>
    </row>
    <row r="35" spans="2:23" s="607" customFormat="1">
      <c r="B35" s="608"/>
      <c r="E35" s="609"/>
      <c r="F35" s="609"/>
      <c r="G35" s="609"/>
      <c r="H35" s="609"/>
      <c r="I35" s="609"/>
      <c r="J35" s="609"/>
      <c r="K35" s="609"/>
      <c r="L35" s="609"/>
      <c r="M35" s="609"/>
      <c r="N35" s="609"/>
      <c r="O35" s="609"/>
      <c r="P35" s="558"/>
      <c r="Q35" s="559"/>
      <c r="R35" s="559"/>
      <c r="S35" s="559"/>
      <c r="T35" s="559"/>
      <c r="U35" s="559"/>
      <c r="V35" s="559"/>
      <c r="W35" s="559"/>
    </row>
    <row r="36" spans="2:23">
      <c r="B36" s="610" t="s">
        <v>1</v>
      </c>
      <c r="C36" s="611"/>
      <c r="D36" s="611"/>
      <c r="E36" s="611"/>
      <c r="F36" s="611"/>
      <c r="G36" s="611"/>
      <c r="H36" s="611"/>
      <c r="I36" s="612"/>
      <c r="J36" s="612"/>
      <c r="K36" s="612"/>
      <c r="L36" s="612"/>
      <c r="M36" s="612"/>
      <c r="N36" s="612"/>
      <c r="O36" s="613"/>
      <c r="R36" s="559"/>
      <c r="S36" s="559"/>
      <c r="T36" s="559"/>
      <c r="U36" s="559"/>
      <c r="V36" s="559"/>
      <c r="W36" s="559"/>
    </row>
    <row r="37" spans="2:23">
      <c r="B37" s="582" t="s">
        <v>17</v>
      </c>
      <c r="I37" s="575">
        <f>I14-[76]총괄PL!I23</f>
        <v>8762.94649245455</v>
      </c>
      <c r="J37" s="575"/>
      <c r="K37" s="575">
        <f>K14-[76]총괄PL!K23</f>
        <v>23375.461398119151</v>
      </c>
      <c r="L37" s="575">
        <f>L14-[76]총괄PL!L23</f>
        <v>17346.979430654901</v>
      </c>
      <c r="M37" s="575">
        <f>M14-[76]총괄PL!M23</f>
        <v>30635.213093954255</v>
      </c>
      <c r="N37" s="575">
        <f>N14-[76]총괄PL!N23</f>
        <v>53825.655135890789</v>
      </c>
      <c r="O37" s="614">
        <f>O14-[76]총괄PL!O23</f>
        <v>94667.067587756261</v>
      </c>
      <c r="R37" s="559"/>
      <c r="S37" s="559"/>
      <c r="T37" s="559"/>
      <c r="U37" s="559"/>
      <c r="V37" s="559"/>
      <c r="W37" s="559"/>
    </row>
    <row r="38" spans="2:23">
      <c r="B38" s="582" t="s">
        <v>283</v>
      </c>
      <c r="I38" s="575">
        <f>I18-SUM([76]총괄PL!I61:I65)</f>
        <v>-71.272186039109329</v>
      </c>
      <c r="J38" s="575"/>
      <c r="K38" s="575">
        <f>K18-SUM([76]총괄PL!K61:K65)</f>
        <v>19687.161905783025</v>
      </c>
      <c r="L38" s="575">
        <f>L18-SUM([76]총괄PL!L61:L65)</f>
        <v>25524.430453384019</v>
      </c>
      <c r="M38" s="575">
        <f>M18-SUM([76]총괄PL!M61:M65)</f>
        <v>38286.901470750861</v>
      </c>
      <c r="N38" s="575">
        <f>N18-SUM([76]총괄PL!N61:N65)</f>
        <v>35141.029529171617</v>
      </c>
      <c r="O38" s="614">
        <f>O18-SUM([76]총괄PL!O61:O65)</f>
        <v>42217.92857644282</v>
      </c>
      <c r="R38" s="559"/>
      <c r="S38" s="559"/>
      <c r="T38" s="559"/>
      <c r="U38" s="559"/>
      <c r="V38" s="559"/>
      <c r="W38" s="559"/>
    </row>
    <row r="39" spans="2:23" ht="12.75" thickBot="1">
      <c r="B39" s="615" t="s">
        <v>285</v>
      </c>
      <c r="C39" s="616"/>
      <c r="D39" s="616"/>
      <c r="E39" s="616"/>
      <c r="F39" s="616"/>
      <c r="G39" s="616"/>
      <c r="H39" s="616"/>
      <c r="I39" s="617">
        <f>I22-[76]총괄PL!I89</f>
        <v>1345.0454424090826</v>
      </c>
      <c r="J39" s="616"/>
      <c r="K39" s="617">
        <f>K22-[76]총괄PL!K89</f>
        <v>1148.3707678066348</v>
      </c>
      <c r="L39" s="617">
        <f>L22-[76]총괄PL!L89</f>
        <v>6677.1288436623108</v>
      </c>
      <c r="M39" s="617">
        <f>M22-[76]총괄PL!M89</f>
        <v>11297.952851907921</v>
      </c>
      <c r="N39" s="617">
        <f>N22-[76]총괄PL!N89</f>
        <v>13495.464163227451</v>
      </c>
      <c r="O39" s="618">
        <f>O22-[76]총괄PL!O89</f>
        <v>21186.144296994556</v>
      </c>
      <c r="R39" s="559"/>
      <c r="S39" s="559"/>
      <c r="T39" s="559"/>
      <c r="U39" s="559"/>
      <c r="V39" s="559"/>
      <c r="W39" s="559"/>
    </row>
    <row r="41" spans="2:23">
      <c r="B41" s="557" t="s">
        <v>6449</v>
      </c>
      <c r="P41" s="575"/>
    </row>
    <row r="42" spans="2:23">
      <c r="P42" s="575"/>
    </row>
    <row r="43" spans="2:23">
      <c r="B43" s="560" t="s">
        <v>9</v>
      </c>
      <c r="C43" s="561"/>
      <c r="D43" s="561"/>
      <c r="E43" s="562">
        <v>12</v>
      </c>
      <c r="F43" s="562">
        <v>12</v>
      </c>
      <c r="G43" s="562">
        <v>12</v>
      </c>
      <c r="H43" s="563">
        <v>9</v>
      </c>
      <c r="I43" s="562">
        <v>3</v>
      </c>
      <c r="J43" s="562">
        <v>12</v>
      </c>
      <c r="K43" s="562">
        <v>12</v>
      </c>
      <c r="L43" s="562">
        <v>12</v>
      </c>
      <c r="M43" s="562">
        <v>12</v>
      </c>
      <c r="N43" s="562">
        <v>12</v>
      </c>
      <c r="O43" s="563">
        <v>12</v>
      </c>
      <c r="P43" s="564"/>
    </row>
    <row r="44" spans="2:23">
      <c r="B44" s="565"/>
      <c r="C44" s="566"/>
      <c r="D44" s="566"/>
      <c r="E44" s="567">
        <f>E$1</f>
        <v>2019</v>
      </c>
      <c r="F44" s="567">
        <f t="shared" ref="F44:O44" si="13">F$1</f>
        <v>2020</v>
      </c>
      <c r="G44" s="567">
        <f t="shared" si="13"/>
        <v>2021</v>
      </c>
      <c r="H44" s="568">
        <f t="shared" si="13"/>
        <v>2022</v>
      </c>
      <c r="I44" s="567">
        <f t="shared" si="13"/>
        <v>2022</v>
      </c>
      <c r="J44" s="567">
        <f t="shared" si="13"/>
        <v>2022</v>
      </c>
      <c r="K44" s="567">
        <f t="shared" si="13"/>
        <v>2023</v>
      </c>
      <c r="L44" s="567">
        <f t="shared" si="13"/>
        <v>2024</v>
      </c>
      <c r="M44" s="567">
        <f t="shared" si="13"/>
        <v>2025</v>
      </c>
      <c r="N44" s="567">
        <f t="shared" si="13"/>
        <v>2026</v>
      </c>
      <c r="O44" s="568">
        <f t="shared" si="13"/>
        <v>2027</v>
      </c>
      <c r="P44" s="564"/>
    </row>
    <row r="45" spans="2:23">
      <c r="B45" s="571"/>
      <c r="C45" s="619" t="s">
        <v>86</v>
      </c>
      <c r="D45" s="572"/>
      <c r="E45" s="573">
        <f t="shared" ref="E45:O45" si="14">E$2</f>
        <v>43830</v>
      </c>
      <c r="F45" s="573">
        <f t="shared" si="14"/>
        <v>44196</v>
      </c>
      <c r="G45" s="573">
        <f t="shared" si="14"/>
        <v>44561</v>
      </c>
      <c r="H45" s="574">
        <f t="shared" si="14"/>
        <v>44834</v>
      </c>
      <c r="I45" s="573">
        <f t="shared" si="14"/>
        <v>44926</v>
      </c>
      <c r="J45" s="573">
        <f t="shared" si="14"/>
        <v>44926</v>
      </c>
      <c r="K45" s="573">
        <f t="shared" si="14"/>
        <v>45291</v>
      </c>
      <c r="L45" s="573">
        <f t="shared" si="14"/>
        <v>45657</v>
      </c>
      <c r="M45" s="573">
        <f t="shared" si="14"/>
        <v>46022</v>
      </c>
      <c r="N45" s="573">
        <f t="shared" si="14"/>
        <v>46387</v>
      </c>
      <c r="O45" s="574">
        <f t="shared" si="14"/>
        <v>46752</v>
      </c>
      <c r="P45" s="564"/>
      <c r="Q45" s="569"/>
      <c r="R45" s="570"/>
    </row>
    <row r="46" spans="2:23" s="608" customFormat="1">
      <c r="B46" s="695" t="s">
        <v>6450</v>
      </c>
      <c r="C46" s="654"/>
      <c r="D46" s="654"/>
      <c r="E46" s="696">
        <f t="shared" ref="E46:O46" si="15">SUM(E48,E62)</f>
        <v>2778.1461530000001</v>
      </c>
      <c r="F46" s="696">
        <f t="shared" si="15"/>
        <v>7406.8122089999997</v>
      </c>
      <c r="G46" s="696">
        <f t="shared" si="15"/>
        <v>15206.89199</v>
      </c>
      <c r="H46" s="697">
        <f t="shared" si="15"/>
        <v>16194.512715999999</v>
      </c>
      <c r="I46" s="696">
        <f t="shared" si="15"/>
        <v>7160.2498380000052</v>
      </c>
      <c r="J46" s="696">
        <f t="shared" si="15"/>
        <v>23354.762554000004</v>
      </c>
      <c r="K46" s="696">
        <f t="shared" si="15"/>
        <v>38319.280430621337</v>
      </c>
      <c r="L46" s="696">
        <f t="shared" si="15"/>
        <v>67529.13083342668</v>
      </c>
      <c r="M46" s="696">
        <f t="shared" si="15"/>
        <v>122316.21095037386</v>
      </c>
      <c r="N46" s="696">
        <f t="shared" si="15"/>
        <v>197833.80932751775</v>
      </c>
      <c r="O46" s="697">
        <f t="shared" si="15"/>
        <v>272553.19657434622</v>
      </c>
      <c r="P46" s="558"/>
      <c r="Q46" s="633"/>
      <c r="R46" s="634"/>
    </row>
    <row r="47" spans="2:23">
      <c r="B47" s="598" t="s">
        <v>24</v>
      </c>
      <c r="C47" s="626"/>
      <c r="D47" s="626"/>
      <c r="E47" s="627"/>
      <c r="F47" s="627">
        <f t="shared" ref="F47:G47" si="16">F46/E46-1</f>
        <v>1.6660988303303275</v>
      </c>
      <c r="G47" s="627">
        <f t="shared" si="16"/>
        <v>1.0530953885292438</v>
      </c>
      <c r="H47" s="628"/>
      <c r="I47" s="627"/>
      <c r="J47" s="837">
        <f>J46/G46-1</f>
        <v>0.53580117287332718</v>
      </c>
      <c r="K47" s="837">
        <f>K46/SUM(H46:I46)-1</f>
        <v>0.64074802053846347</v>
      </c>
      <c r="L47" s="837">
        <f>L46/K46-1</f>
        <v>0.76227554574494172</v>
      </c>
      <c r="M47" s="837">
        <f>M46/L46-1</f>
        <v>0.81131031068783988</v>
      </c>
      <c r="N47" s="837">
        <f>N46/M46-1</f>
        <v>0.61739648236637157</v>
      </c>
      <c r="O47" s="766">
        <f>O46/N46-1</f>
        <v>0.37768765359579692</v>
      </c>
      <c r="P47" s="564"/>
      <c r="Q47" s="767" t="s">
        <v>6451</v>
      </c>
      <c r="R47" s="806"/>
      <c r="S47" s="806"/>
    </row>
    <row r="48" spans="2:23" s="557" customFormat="1">
      <c r="B48" s="576" t="s">
        <v>6452</v>
      </c>
      <c r="C48" s="934"/>
      <c r="D48" s="935"/>
      <c r="E48" s="578">
        <f>'#23'!F9</f>
        <v>2778.1461530000001</v>
      </c>
      <c r="F48" s="578">
        <f>'#23'!G9</f>
        <v>7406.8122089999997</v>
      </c>
      <c r="G48" s="578">
        <f>'#23'!H9</f>
        <v>15206.89199</v>
      </c>
      <c r="H48" s="579">
        <f>'#23'!I9</f>
        <v>16194.512715999999</v>
      </c>
      <c r="I48" s="578">
        <f>'#23'!J9</f>
        <v>7160.2498380000052</v>
      </c>
      <c r="J48" s="578">
        <f>'#23'!K9</f>
        <v>23354.762554000004</v>
      </c>
      <c r="K48" s="578">
        <f>'#23'!L9</f>
        <v>37968.712129172956</v>
      </c>
      <c r="L48" s="578">
        <f>'#23'!M9</f>
        <v>66672.891771377064</v>
      </c>
      <c r="M48" s="578">
        <f>'#23'!N9</f>
        <v>120461.78526496085</v>
      </c>
      <c r="N48" s="578">
        <f>'#23'!O9</f>
        <v>193681.31908805261</v>
      </c>
      <c r="O48" s="579">
        <f>'#23'!P9</f>
        <v>266364.299925022</v>
      </c>
      <c r="P48" s="638"/>
      <c r="Q48" s="767" t="s">
        <v>6451</v>
      </c>
    </row>
    <row r="49" spans="2:17">
      <c r="B49" s="936" t="s">
        <v>24</v>
      </c>
      <c r="C49" s="937"/>
      <c r="D49" s="937"/>
      <c r="E49" s="938"/>
      <c r="F49" s="939">
        <f>F48/E48-1</f>
        <v>1.6660988303303275</v>
      </c>
      <c r="G49" s="939">
        <f>G48/F48-1</f>
        <v>1.0530953885292438</v>
      </c>
      <c r="H49" s="940"/>
      <c r="I49" s="941"/>
      <c r="J49" s="938"/>
      <c r="K49" s="939">
        <f>K48/SUM(H48:I48)-1</f>
        <v>0.62573745039724238</v>
      </c>
      <c r="L49" s="939">
        <f>L48/SUM(K48)-1</f>
        <v>0.7559956088199653</v>
      </c>
      <c r="M49" s="939">
        <f>M48/SUM(L48)-1</f>
        <v>0.80675807010182177</v>
      </c>
      <c r="N49" s="939">
        <f>N48/SUM(M48)-1</f>
        <v>0.60782374810436557</v>
      </c>
      <c r="O49" s="942">
        <f>O48/SUM(N48)-1</f>
        <v>0.37527099246946882</v>
      </c>
      <c r="P49" s="564"/>
    </row>
    <row r="50" spans="2:17" s="557" customFormat="1">
      <c r="B50" s="975" t="s">
        <v>6453</v>
      </c>
      <c r="C50" s="640"/>
      <c r="D50" s="640"/>
      <c r="E50" s="580"/>
      <c r="F50" s="580"/>
      <c r="G50" s="580"/>
      <c r="H50" s="976"/>
      <c r="I50" s="977"/>
      <c r="J50" s="580"/>
      <c r="K50" s="580"/>
      <c r="L50" s="580"/>
      <c r="M50" s="580"/>
      <c r="N50" s="580"/>
      <c r="O50" s="641"/>
      <c r="P50" s="638"/>
      <c r="Q50" s="581"/>
    </row>
    <row r="51" spans="2:17">
      <c r="B51" s="943" t="s">
        <v>29</v>
      </c>
      <c r="C51" s="643"/>
      <c r="D51" s="643"/>
      <c r="E51" s="575">
        <f>'#23'!F12</f>
        <v>4103</v>
      </c>
      <c r="F51" s="575">
        <f>'#23'!G12</f>
        <v>17214</v>
      </c>
      <c r="G51" s="575">
        <f>'#23'!H12</f>
        <v>53401</v>
      </c>
      <c r="H51" s="783">
        <f>'#23'!I12</f>
        <v>99431</v>
      </c>
      <c r="I51" s="784">
        <f>'#23'!J12</f>
        <v>127841</v>
      </c>
      <c r="J51" s="575">
        <f>'#23'!K12</f>
        <v>99431</v>
      </c>
      <c r="K51" s="575">
        <f>'#23'!L12</f>
        <v>137311</v>
      </c>
      <c r="L51" s="575">
        <f>'#23'!M12</f>
        <v>250029.3575362633</v>
      </c>
      <c r="M51" s="575">
        <f>'#23'!N12</f>
        <v>428917.74641773599</v>
      </c>
      <c r="N51" s="575">
        <f>'#23'!O12</f>
        <v>790881.54810641229</v>
      </c>
      <c r="O51" s="614">
        <f>'#23'!P12</f>
        <v>1163607.7573528052</v>
      </c>
      <c r="P51" s="564"/>
    </row>
    <row r="52" spans="2:17">
      <c r="B52" s="943" t="s">
        <v>31</v>
      </c>
      <c r="C52" s="643" t="s">
        <v>253</v>
      </c>
      <c r="D52" s="643"/>
      <c r="E52" s="575">
        <f>'#23'!F20</f>
        <v>18166</v>
      </c>
      <c r="F52" s="575">
        <f>'#23'!G20</f>
        <v>49719</v>
      </c>
      <c r="G52" s="575">
        <f>'#23'!H20</f>
        <v>72459</v>
      </c>
      <c r="H52" s="614">
        <f>'#23'!I20</f>
        <v>78800</v>
      </c>
      <c r="I52" s="575">
        <f>'#23'!J20</f>
        <v>50390</v>
      </c>
      <c r="J52" s="575">
        <f>'#23'!K20</f>
        <v>78800</v>
      </c>
      <c r="K52" s="575">
        <f>'#23'!L20</f>
        <v>182087.41999121889</v>
      </c>
      <c r="L52" s="575">
        <f>'#23'!M20</f>
        <v>297888.90239107283</v>
      </c>
      <c r="M52" s="575">
        <f>'#23'!N20</f>
        <v>581388.88059009542</v>
      </c>
      <c r="N52" s="575">
        <f>'#23'!O20</f>
        <v>695561.81538584584</v>
      </c>
      <c r="O52" s="614">
        <f>'#23'!P20</f>
        <v>783817.7432187621</v>
      </c>
      <c r="P52" s="564"/>
    </row>
    <row r="53" spans="2:17" outlineLevel="1">
      <c r="B53" s="944" t="s">
        <v>6454</v>
      </c>
      <c r="C53" s="643"/>
      <c r="D53" s="643"/>
      <c r="E53" s="575">
        <f>'#23'!F17</f>
        <v>20343188</v>
      </c>
      <c r="F53" s="575">
        <f>'#23'!G17</f>
        <v>20926710</v>
      </c>
      <c r="G53" s="575">
        <f>'#23'!H17</f>
        <v>21448463</v>
      </c>
      <c r="H53" s="783">
        <f>'#23'!I17</f>
        <v>24129449.999999899</v>
      </c>
      <c r="I53" s="784">
        <f>'#23'!J17</f>
        <v>24129449.999999899</v>
      </c>
      <c r="J53" s="575">
        <f>'#23'!K17</f>
        <v>24129449.999999899</v>
      </c>
      <c r="K53" s="575">
        <f>'#23'!L17</f>
        <v>24491391.749999896</v>
      </c>
      <c r="L53" s="575">
        <f>'#23'!M17</f>
        <v>24858762.626249891</v>
      </c>
      <c r="M53" s="575">
        <f>'#23'!N17</f>
        <v>25231644.065643638</v>
      </c>
      <c r="N53" s="575">
        <f>'#23'!O17</f>
        <v>25610118.726628289</v>
      </c>
      <c r="O53" s="614">
        <f>'#23'!P17</f>
        <v>25610118.726628289</v>
      </c>
      <c r="P53" s="564"/>
    </row>
    <row r="54" spans="2:17" outlineLevel="1">
      <c r="B54" s="978" t="s">
        <v>6455</v>
      </c>
      <c r="C54" s="626" t="s">
        <v>299</v>
      </c>
      <c r="D54" s="626"/>
      <c r="E54" s="629">
        <f>'#23'!F18</f>
        <v>1.0946661850640125E-3</v>
      </c>
      <c r="F54" s="629">
        <f>'#23'!G18</f>
        <v>3.1984482988486962E-3</v>
      </c>
      <c r="G54" s="629">
        <f>'#23'!H18</f>
        <v>5.8680195406076415E-3</v>
      </c>
      <c r="H54" s="808">
        <f>'#23'!I18</f>
        <v>7.3864509966037658E-3</v>
      </c>
      <c r="I54" s="809">
        <f>'#23'!J18</f>
        <v>7.3864509966037658E-3</v>
      </c>
      <c r="J54" s="629">
        <f>'#23'!K18</f>
        <v>7.3864509966037658E-3</v>
      </c>
      <c r="K54" s="629">
        <f>'#23'!L18</f>
        <v>1.3041252340885049E-2</v>
      </c>
      <c r="L54" s="629">
        <f>'#23'!M18</f>
        <v>2.2041252340885047E-2</v>
      </c>
      <c r="M54" s="629">
        <f>'#23'!N18</f>
        <v>4.0041252340885042E-2</v>
      </c>
      <c r="N54" s="629">
        <f>'#23'!O18</f>
        <v>5.8041252340885044E-2</v>
      </c>
      <c r="O54" s="601">
        <f>'#23'!P18</f>
        <v>7.6041252340885046E-2</v>
      </c>
      <c r="P54" s="564"/>
    </row>
    <row r="55" spans="2:17">
      <c r="B55" s="943" t="s">
        <v>32</v>
      </c>
      <c r="C55" s="643"/>
      <c r="D55" s="643"/>
      <c r="E55" s="575">
        <f>'#23'!F14</f>
        <v>-5055</v>
      </c>
      <c r="F55" s="575">
        <f>'#23'!G14</f>
        <v>-13532</v>
      </c>
      <c r="G55" s="575">
        <f>'#23'!H14</f>
        <v>-26429</v>
      </c>
      <c r="H55" s="783">
        <f>'#23'!I14</f>
        <v>-30690</v>
      </c>
      <c r="I55" s="784">
        <f>'#23'!J14</f>
        <v>-10230</v>
      </c>
      <c r="J55" s="575">
        <f>'#23'!K14</f>
        <v>-40920</v>
      </c>
      <c r="K55" s="575">
        <f>'#23'!L14</f>
        <v>-69369.062454955594</v>
      </c>
      <c r="L55" s="575">
        <f>'#23'!M14</f>
        <v>-119000.51350960012</v>
      </c>
      <c r="M55" s="575">
        <f>'#23'!N14</f>
        <v>-219425.07890141904</v>
      </c>
      <c r="N55" s="575">
        <f>'#23'!O14</f>
        <v>-322835.60613945295</v>
      </c>
      <c r="O55" s="614">
        <f>'#23'!P14</f>
        <v>-422954.75719396555</v>
      </c>
      <c r="P55" s="564"/>
    </row>
    <row r="56" spans="2:17">
      <c r="B56" s="943" t="s">
        <v>34</v>
      </c>
      <c r="C56" s="643"/>
      <c r="D56" s="643"/>
      <c r="E56" s="671">
        <f>E51+E52+E55</f>
        <v>17214</v>
      </c>
      <c r="F56" s="671">
        <f t="shared" ref="F56:O56" si="17">F51+F52+F55</f>
        <v>53401</v>
      </c>
      <c r="G56" s="671">
        <f t="shared" si="17"/>
        <v>99431</v>
      </c>
      <c r="H56" s="781">
        <f t="shared" si="17"/>
        <v>147541</v>
      </c>
      <c r="I56" s="782">
        <f t="shared" si="17"/>
        <v>168001</v>
      </c>
      <c r="J56" s="671">
        <f t="shared" si="17"/>
        <v>137311</v>
      </c>
      <c r="K56" s="671">
        <f t="shared" si="17"/>
        <v>250029.3575362633</v>
      </c>
      <c r="L56" s="671">
        <f t="shared" si="17"/>
        <v>428917.74641773599</v>
      </c>
      <c r="M56" s="671">
        <f t="shared" si="17"/>
        <v>790881.54810641229</v>
      </c>
      <c r="N56" s="671">
        <f t="shared" si="17"/>
        <v>1163607.7573528052</v>
      </c>
      <c r="O56" s="672">
        <f t="shared" si="17"/>
        <v>1524470.7433776017</v>
      </c>
      <c r="P56" s="564"/>
    </row>
    <row r="57" spans="2:17" s="557" customFormat="1">
      <c r="B57" s="639" t="s">
        <v>6456</v>
      </c>
      <c r="C57" s="948"/>
      <c r="D57" s="640"/>
      <c r="E57" s="580"/>
      <c r="F57" s="580"/>
      <c r="G57" s="580"/>
      <c r="H57" s="976"/>
      <c r="I57" s="977"/>
      <c r="J57" s="580"/>
      <c r="K57" s="580"/>
      <c r="L57" s="580"/>
      <c r="M57" s="580"/>
      <c r="N57" s="580"/>
      <c r="O57" s="641"/>
      <c r="P57" s="638"/>
      <c r="Q57" s="581"/>
    </row>
    <row r="58" spans="2:17" s="557" customFormat="1">
      <c r="B58" s="979" t="s">
        <v>36</v>
      </c>
      <c r="C58" s="948"/>
      <c r="D58" s="640"/>
      <c r="E58" s="980">
        <f>'#23'!F25</f>
        <v>2.029404590994165E-2</v>
      </c>
      <c r="F58" s="980">
        <f>'#23'!G25</f>
        <v>1.7355822386754264E-2</v>
      </c>
      <c r="G58" s="980">
        <f>'#23'!H25</f>
        <v>1.7209976165831711E-2</v>
      </c>
      <c r="H58" s="981">
        <f>'#23'!I25</f>
        <v>1.6670564771573602E-2</v>
      </c>
      <c r="I58" s="982">
        <f>'#23'!J25</f>
        <v>1.6670564771573602E-2</v>
      </c>
      <c r="J58" s="980">
        <f>'#23'!K25</f>
        <v>1.6670564771573602E-2</v>
      </c>
      <c r="K58" s="980">
        <f>'#23'!L25</f>
        <v>1.7020646631776645E-2</v>
      </c>
      <c r="L58" s="980">
        <f>'#23'!M25</f>
        <v>1.7122770511567305E-2</v>
      </c>
      <c r="M58" s="980">
        <f>'#23'!N25</f>
        <v>1.7293998216682979E-2</v>
      </c>
      <c r="N58" s="980">
        <f>'#23'!O25</f>
        <v>1.7501526195283175E-2</v>
      </c>
      <c r="O58" s="983">
        <f>'#23'!P25</f>
        <v>1.7729046035821854E-2</v>
      </c>
      <c r="P58" s="638"/>
      <c r="Q58" s="581"/>
    </row>
    <row r="59" spans="2:17">
      <c r="B59" s="598" t="s">
        <v>24</v>
      </c>
      <c r="C59" s="674" t="s">
        <v>140</v>
      </c>
      <c r="D59" s="626"/>
      <c r="E59" s="627"/>
      <c r="F59" s="629">
        <f>IFERROR(F58/E58-1,"")</f>
        <v>-0.14478254046661088</v>
      </c>
      <c r="G59" s="629">
        <f>IFERROR(G58/F58-1,"")</f>
        <v>-8.4033022274910829E-3</v>
      </c>
      <c r="H59" s="601">
        <f>IFERROR(H58/G58-1,"")</f>
        <v>-3.1342948360907341E-2</v>
      </c>
      <c r="I59" s="629"/>
      <c r="J59" s="629"/>
      <c r="K59" s="629">
        <f>IFERROR(K58/J58-1,"")</f>
        <v>2.0999999999999908E-2</v>
      </c>
      <c r="L59" s="629">
        <f>IFERROR(L58/K58-1,"")</f>
        <v>6.0000000000000053E-3</v>
      </c>
      <c r="M59" s="629">
        <f>IFERROR(M58/L58-1,"")</f>
        <v>1.0000000000000009E-2</v>
      </c>
      <c r="N59" s="629">
        <f>IFERROR(N58/M58-1,"")</f>
        <v>1.2000000000000011E-2</v>
      </c>
      <c r="O59" s="601">
        <f>IFERROR(O58/N58-1,"")</f>
        <v>1.2999999999999901E-2</v>
      </c>
      <c r="P59" s="564"/>
      <c r="Q59" s="559" t="s">
        <v>25</v>
      </c>
    </row>
    <row r="60" spans="2:17" s="557" customFormat="1">
      <c r="B60" s="979" t="s">
        <v>37</v>
      </c>
      <c r="C60" s="948"/>
      <c r="D60" s="640"/>
      <c r="E60" s="980">
        <f>'#23'!F26</f>
        <v>2.1842649851632045E-2</v>
      </c>
      <c r="F60" s="980">
        <f>'#23'!G26</f>
        <v>1.965611712976648E-2</v>
      </c>
      <c r="G60" s="980">
        <f>'#23'!H26</f>
        <v>1.8110491846078172E-2</v>
      </c>
      <c r="H60" s="981">
        <f>'#23'!I26</f>
        <v>1.7693977289019201E-2</v>
      </c>
      <c r="I60" s="982">
        <f>'#23'!J26</f>
        <v>1.7693977289019201E-2</v>
      </c>
      <c r="J60" s="980">
        <f>'#23'!K26</f>
        <v>1.7693977289019201E-2</v>
      </c>
      <c r="K60" s="980">
        <f>'#23'!L26</f>
        <v>1.8065550812088601E-2</v>
      </c>
      <c r="L60" s="980">
        <f>'#23'!M26</f>
        <v>1.8173944116961133E-2</v>
      </c>
      <c r="M60" s="980">
        <f>'#23'!N26</f>
        <v>1.8355683558130744E-2</v>
      </c>
      <c r="N60" s="980">
        <f>'#23'!O26</f>
        <v>1.8575951760828314E-2</v>
      </c>
      <c r="O60" s="983">
        <f>'#23'!P26</f>
        <v>1.8817439133719079E-2</v>
      </c>
      <c r="P60" s="638"/>
      <c r="Q60" s="581"/>
    </row>
    <row r="61" spans="2:17">
      <c r="B61" s="598" t="s">
        <v>24</v>
      </c>
      <c r="C61" s="674" t="s">
        <v>140</v>
      </c>
      <c r="D61" s="626"/>
      <c r="E61" s="627"/>
      <c r="F61" s="629">
        <f>IFERROR(F60/E60-1,"")</f>
        <v>-0.10010382150140962</v>
      </c>
      <c r="G61" s="629">
        <f>IFERROR(G60/F60-1,"")</f>
        <v>-7.8633296366944716E-2</v>
      </c>
      <c r="H61" s="601">
        <f>IFERROR(H60/G60-1,"")</f>
        <v>-2.2998522657415754E-2</v>
      </c>
      <c r="I61" s="629"/>
      <c r="J61" s="629"/>
      <c r="K61" s="629">
        <f>IFERROR(K60/J60-1,"")</f>
        <v>2.0999999999999908E-2</v>
      </c>
      <c r="L61" s="629">
        <f>IFERROR(L60/K60-1,"")</f>
        <v>6.0000000000000053E-3</v>
      </c>
      <c r="M61" s="629">
        <f>IFERROR(M60/L60-1,"")</f>
        <v>1.0000000000000009E-2</v>
      </c>
      <c r="N61" s="629">
        <f>IFERROR(N60/M60-1,"")</f>
        <v>1.2000000000000011E-2</v>
      </c>
      <c r="O61" s="601">
        <f>IFERROR(O60/N60-1,"")</f>
        <v>1.2999999999999901E-2</v>
      </c>
      <c r="P61" s="564"/>
      <c r="Q61" s="559" t="s">
        <v>25</v>
      </c>
    </row>
    <row r="62" spans="2:17" s="557" customFormat="1">
      <c r="B62" s="576" t="s">
        <v>6457</v>
      </c>
      <c r="C62" s="934"/>
      <c r="D62" s="935"/>
      <c r="E62" s="578">
        <f>E64*E66</f>
        <v>0</v>
      </c>
      <c r="F62" s="578">
        <f t="shared" ref="F62:O62" si="18">F64*F66</f>
        <v>0</v>
      </c>
      <c r="G62" s="578">
        <f t="shared" si="18"/>
        <v>0</v>
      </c>
      <c r="H62" s="579">
        <f t="shared" si="18"/>
        <v>0</v>
      </c>
      <c r="I62" s="578">
        <f t="shared" si="18"/>
        <v>0</v>
      </c>
      <c r="J62" s="578">
        <f t="shared" si="18"/>
        <v>0</v>
      </c>
      <c r="K62" s="578">
        <f t="shared" si="18"/>
        <v>350.56830144838239</v>
      </c>
      <c r="L62" s="578">
        <f t="shared" si="18"/>
        <v>856.23906204960952</v>
      </c>
      <c r="M62" s="578">
        <f t="shared" si="18"/>
        <v>1854.4256854130022</v>
      </c>
      <c r="N62" s="578">
        <f t="shared" si="18"/>
        <v>4152.4902394651454</v>
      </c>
      <c r="O62" s="579">
        <f t="shared" si="18"/>
        <v>6188.8966493241924</v>
      </c>
      <c r="P62" s="638"/>
      <c r="Q62" s="581"/>
    </row>
    <row r="63" spans="2:17">
      <c r="B63" s="936" t="s">
        <v>24</v>
      </c>
      <c r="C63" s="937"/>
      <c r="D63" s="937"/>
      <c r="E63" s="938"/>
      <c r="F63" s="939" t="str">
        <f>IFERROR(F62/E62-1,"")</f>
        <v/>
      </c>
      <c r="G63" s="939" t="str">
        <f t="shared" ref="G63:O63" si="19">IFERROR(G62/F62-1,"")</f>
        <v/>
      </c>
      <c r="H63" s="946" t="str">
        <f t="shared" si="19"/>
        <v/>
      </c>
      <c r="I63" s="947"/>
      <c r="J63" s="939" t="str">
        <f>IFERROR(J62/G62-1,"")</f>
        <v/>
      </c>
      <c r="K63" s="939" t="str">
        <f t="shared" si="19"/>
        <v/>
      </c>
      <c r="L63" s="939">
        <f t="shared" si="19"/>
        <v>1.4424314991173897</v>
      </c>
      <c r="M63" s="939">
        <f t="shared" si="19"/>
        <v>1.1657802915157811</v>
      </c>
      <c r="N63" s="939">
        <f t="shared" si="19"/>
        <v>1.2392324869790281</v>
      </c>
      <c r="O63" s="942">
        <f t="shared" si="19"/>
        <v>0.49040606778677054</v>
      </c>
      <c r="P63" s="564"/>
    </row>
    <row r="64" spans="2:17" s="557" customFormat="1">
      <c r="B64" s="639" t="s">
        <v>6458</v>
      </c>
      <c r="C64" s="674" t="s">
        <v>299</v>
      </c>
      <c r="D64" s="640"/>
      <c r="E64" s="949">
        <f>E51*E65</f>
        <v>0</v>
      </c>
      <c r="F64" s="949">
        <f t="shared" ref="F64:O64" si="20">F51*F65</f>
        <v>0</v>
      </c>
      <c r="G64" s="949">
        <f t="shared" si="20"/>
        <v>0</v>
      </c>
      <c r="H64" s="950">
        <f t="shared" si="20"/>
        <v>0</v>
      </c>
      <c r="I64" s="951">
        <f t="shared" si="20"/>
        <v>0</v>
      </c>
      <c r="J64" s="949">
        <f t="shared" si="20"/>
        <v>0</v>
      </c>
      <c r="K64" s="949">
        <f t="shared" si="20"/>
        <v>41193.299999999996</v>
      </c>
      <c r="L64" s="949">
        <f t="shared" si="20"/>
        <v>100011.74301450532</v>
      </c>
      <c r="M64" s="949">
        <f t="shared" si="20"/>
        <v>214458.873208868</v>
      </c>
      <c r="N64" s="949">
        <f t="shared" si="20"/>
        <v>474528.92886384734</v>
      </c>
      <c r="O64" s="952">
        <f t="shared" si="20"/>
        <v>698164.65441168309</v>
      </c>
      <c r="P64" s="638"/>
      <c r="Q64" s="581"/>
    </row>
    <row r="65" spans="2:17">
      <c r="B65" s="598" t="s">
        <v>6459</v>
      </c>
      <c r="C65" s="674" t="s">
        <v>253</v>
      </c>
      <c r="D65" s="626"/>
      <c r="E65" s="627">
        <f>'#23'!F44</f>
        <v>0</v>
      </c>
      <c r="F65" s="629">
        <f>'#23'!G44</f>
        <v>0</v>
      </c>
      <c r="G65" s="629">
        <f>'#23'!H44</f>
        <v>0</v>
      </c>
      <c r="H65" s="601">
        <f>'#23'!I44</f>
        <v>0</v>
      </c>
      <c r="I65" s="629">
        <f>'#23'!J44</f>
        <v>0</v>
      </c>
      <c r="J65" s="629">
        <f>'#23'!K44</f>
        <v>0</v>
      </c>
      <c r="K65" s="629">
        <f>'#23'!L44</f>
        <v>0.3</v>
      </c>
      <c r="L65" s="629">
        <f>'#23'!M44</f>
        <v>0.4</v>
      </c>
      <c r="M65" s="629">
        <f>'#23'!N44</f>
        <v>0.5</v>
      </c>
      <c r="N65" s="629">
        <f>'#23'!O44</f>
        <v>0.6</v>
      </c>
      <c r="O65" s="601">
        <f>'#23'!P44</f>
        <v>0.6</v>
      </c>
      <c r="P65" s="564"/>
      <c r="Q65" s="559" t="s">
        <v>25</v>
      </c>
    </row>
    <row r="66" spans="2:17" s="557" customFormat="1">
      <c r="B66" s="639" t="s">
        <v>6460</v>
      </c>
      <c r="C66" s="674" t="s">
        <v>6461</v>
      </c>
      <c r="D66" s="640"/>
      <c r="E66" s="980">
        <f>'#23'!F50</f>
        <v>0</v>
      </c>
      <c r="F66" s="980">
        <f>'#23'!G50</f>
        <v>0</v>
      </c>
      <c r="G66" s="980">
        <f>'#23'!H50</f>
        <v>0</v>
      </c>
      <c r="H66" s="980">
        <f>'#23'!I50</f>
        <v>0</v>
      </c>
      <c r="I66" s="980">
        <f>'#23'!J50</f>
        <v>0</v>
      </c>
      <c r="J66" s="980">
        <f>'#23'!K50</f>
        <v>0</v>
      </c>
      <c r="K66" s="980">
        <f>'#23'!L50</f>
        <v>8.5103233158883226E-3</v>
      </c>
      <c r="L66" s="980">
        <f>'#23'!M50</f>
        <v>8.5613852557836524E-3</v>
      </c>
      <c r="M66" s="980">
        <f>'#23'!N50</f>
        <v>8.6469991083414893E-3</v>
      </c>
      <c r="N66" s="980">
        <f>'#23'!O50</f>
        <v>8.7507630976415875E-3</v>
      </c>
      <c r="O66" s="980">
        <f>'#23'!P50</f>
        <v>8.8645230179109271E-3</v>
      </c>
      <c r="P66" s="638"/>
      <c r="Q66" s="581" t="s">
        <v>6497</v>
      </c>
    </row>
    <row r="67" spans="2:17">
      <c r="B67" s="598" t="s">
        <v>24</v>
      </c>
      <c r="C67" s="674" t="s">
        <v>140</v>
      </c>
      <c r="D67" s="626"/>
      <c r="E67" s="627"/>
      <c r="F67" s="629" t="str">
        <f>IFERROR(F66/E66-1,"")</f>
        <v/>
      </c>
      <c r="G67" s="629" t="str">
        <f t="shared" ref="G67:O67" si="21">IFERROR(G66/F66-1,"")</f>
        <v/>
      </c>
      <c r="H67" s="601" t="str">
        <f t="shared" si="21"/>
        <v/>
      </c>
      <c r="I67" s="629" t="str">
        <f t="shared" si="21"/>
        <v/>
      </c>
      <c r="J67" s="629" t="str">
        <f t="shared" si="21"/>
        <v/>
      </c>
      <c r="K67" s="629" t="str">
        <f t="shared" si="21"/>
        <v/>
      </c>
      <c r="L67" s="629">
        <f t="shared" si="21"/>
        <v>6.0000000000000053E-3</v>
      </c>
      <c r="M67" s="629">
        <f t="shared" si="21"/>
        <v>1.0000000000000009E-2</v>
      </c>
      <c r="N67" s="629">
        <f t="shared" si="21"/>
        <v>1.2000000000000011E-2</v>
      </c>
      <c r="O67" s="601">
        <f t="shared" si="21"/>
        <v>1.2999999999999901E-2</v>
      </c>
      <c r="P67" s="564"/>
      <c r="Q67" s="559" t="s">
        <v>25</v>
      </c>
    </row>
    <row r="68" spans="2:17" s="557" customFormat="1">
      <c r="B68" s="590" t="s">
        <v>6462</v>
      </c>
      <c r="C68" s="654"/>
      <c r="D68" s="591"/>
      <c r="E68" s="592">
        <f t="shared" ref="E68:O68" si="22">SUM(E70,E76)</f>
        <v>2942.2540520000002</v>
      </c>
      <c r="F68" s="592">
        <f t="shared" si="22"/>
        <v>5529.9286419999999</v>
      </c>
      <c r="G68" s="592">
        <f t="shared" si="22"/>
        <v>7241.9798079999991</v>
      </c>
      <c r="H68" s="593">
        <f t="shared" si="22"/>
        <v>9215.3322040598614</v>
      </c>
      <c r="I68" s="592">
        <f t="shared" si="22"/>
        <v>2478.2249844422754</v>
      </c>
      <c r="J68" s="592">
        <f t="shared" si="22"/>
        <v>13198.395598471832</v>
      </c>
      <c r="K68" s="592">
        <f t="shared" si="22"/>
        <v>18213.33771595197</v>
      </c>
      <c r="L68" s="592">
        <f t="shared" si="22"/>
        <v>29133.831719645776</v>
      </c>
      <c r="M68" s="592">
        <f t="shared" si="22"/>
        <v>53603.817287897458</v>
      </c>
      <c r="N68" s="592">
        <f t="shared" si="22"/>
        <v>71573.200732968733</v>
      </c>
      <c r="O68" s="593">
        <f t="shared" si="22"/>
        <v>88110.972800526244</v>
      </c>
      <c r="P68" s="564"/>
      <c r="Q68" s="559"/>
    </row>
    <row r="69" spans="2:17" s="557" customFormat="1">
      <c r="B69" s="655" t="s">
        <v>44</v>
      </c>
      <c r="C69" s="656"/>
      <c r="D69" s="657"/>
      <c r="E69" s="658">
        <f t="shared" ref="E69:O69" si="23">IFERROR(E68/E46,"")</f>
        <v>1.0590710099332921</v>
      </c>
      <c r="F69" s="658">
        <f t="shared" si="23"/>
        <v>0.74660035734139407</v>
      </c>
      <c r="G69" s="658">
        <f t="shared" si="23"/>
        <v>0.47623010755664602</v>
      </c>
      <c r="H69" s="659">
        <f t="shared" si="23"/>
        <v>0.56904041298848196</v>
      </c>
      <c r="I69" s="658">
        <f t="shared" si="23"/>
        <v>0.34610873091189387</v>
      </c>
      <c r="J69" s="658">
        <f t="shared" si="23"/>
        <v>0.56512651618508203</v>
      </c>
      <c r="K69" s="658">
        <f t="shared" si="23"/>
        <v>0.47530479464320791</v>
      </c>
      <c r="L69" s="658">
        <f t="shared" si="23"/>
        <v>0.43142613210156455</v>
      </c>
      <c r="M69" s="658">
        <f t="shared" si="23"/>
        <v>0.43823968116250428</v>
      </c>
      <c r="N69" s="658">
        <f t="shared" si="23"/>
        <v>0.36178447443469025</v>
      </c>
      <c r="O69" s="659">
        <f t="shared" si="23"/>
        <v>0.32327990978631432</v>
      </c>
      <c r="P69" s="564"/>
      <c r="Q69" s="559"/>
    </row>
    <row r="70" spans="2:17" s="557" customFormat="1">
      <c r="B70" s="660" t="s">
        <v>6463</v>
      </c>
      <c r="C70" s="661"/>
      <c r="D70" s="662"/>
      <c r="E70" s="663">
        <f>E71</f>
        <v>893.92438400000015</v>
      </c>
      <c r="F70" s="663">
        <f t="shared" ref="F70:O70" si="24">F71</f>
        <v>2215.2455009999999</v>
      </c>
      <c r="G70" s="663">
        <f t="shared" si="24"/>
        <v>2993.6122480000004</v>
      </c>
      <c r="H70" s="664">
        <f t="shared" si="24"/>
        <v>2493.3633090000003</v>
      </c>
      <c r="I70" s="663">
        <f t="shared" si="24"/>
        <v>490.76329036363637</v>
      </c>
      <c r="J70" s="663">
        <f t="shared" si="24"/>
        <v>4488.965009333333</v>
      </c>
      <c r="K70" s="663">
        <f t="shared" si="24"/>
        <v>10372.894124116301</v>
      </c>
      <c r="L70" s="663">
        <f t="shared" si="24"/>
        <v>17071.524576894062</v>
      </c>
      <c r="M70" s="663">
        <f t="shared" si="24"/>
        <v>33651.627935450146</v>
      </c>
      <c r="N70" s="663">
        <f t="shared" si="24"/>
        <v>40743.243734620446</v>
      </c>
      <c r="O70" s="664">
        <f t="shared" si="24"/>
        <v>46509.792868888042</v>
      </c>
      <c r="P70" s="564"/>
      <c r="Q70" s="559"/>
    </row>
    <row r="71" spans="2:17" s="557" customFormat="1">
      <c r="B71" s="576" t="s">
        <v>6464</v>
      </c>
      <c r="C71" s="630"/>
      <c r="D71" s="577"/>
      <c r="E71" s="578">
        <f>E72*E73</f>
        <v>893.92438400000015</v>
      </c>
      <c r="F71" s="578">
        <f t="shared" ref="F71:O71" si="25">F72*F73</f>
        <v>2215.2455009999999</v>
      </c>
      <c r="G71" s="578">
        <f t="shared" si="25"/>
        <v>2993.6122480000004</v>
      </c>
      <c r="H71" s="579">
        <f>[76]총괄PL!H61</f>
        <v>2493.3633090000003</v>
      </c>
      <c r="I71" s="578">
        <f>[76]총괄PL!I61</f>
        <v>490.76329036363637</v>
      </c>
      <c r="J71" s="578">
        <f t="shared" si="25"/>
        <v>4488.965009333333</v>
      </c>
      <c r="K71" s="578">
        <f t="shared" si="25"/>
        <v>10372.894124116301</v>
      </c>
      <c r="L71" s="578">
        <f t="shared" si="25"/>
        <v>17071.524576894062</v>
      </c>
      <c r="M71" s="578">
        <f t="shared" si="25"/>
        <v>33651.627935450146</v>
      </c>
      <c r="N71" s="578">
        <f t="shared" si="25"/>
        <v>40743.243734620446</v>
      </c>
      <c r="O71" s="579">
        <f t="shared" si="25"/>
        <v>46509.792868888042</v>
      </c>
      <c r="P71" s="564"/>
      <c r="Q71" s="559"/>
    </row>
    <row r="72" spans="2:17">
      <c r="B72" s="651" t="s">
        <v>6465</v>
      </c>
      <c r="C72" s="674"/>
      <c r="D72" s="643"/>
      <c r="E72" s="575">
        <f>E52</f>
        <v>18166</v>
      </c>
      <c r="F72" s="575">
        <f t="shared" ref="F72:O72" si="26">F52</f>
        <v>49719</v>
      </c>
      <c r="G72" s="575">
        <f t="shared" si="26"/>
        <v>72459</v>
      </c>
      <c r="H72" s="753">
        <f t="shared" si="26"/>
        <v>78800</v>
      </c>
      <c r="I72" s="752">
        <f t="shared" si="26"/>
        <v>50390</v>
      </c>
      <c r="J72" s="752">
        <f t="shared" si="26"/>
        <v>78800</v>
      </c>
      <c r="K72" s="575">
        <f t="shared" si="26"/>
        <v>182087.41999121889</v>
      </c>
      <c r="L72" s="575">
        <f t="shared" si="26"/>
        <v>297888.90239107283</v>
      </c>
      <c r="M72" s="575">
        <f t="shared" si="26"/>
        <v>581388.88059009542</v>
      </c>
      <c r="N72" s="575">
        <f t="shared" si="26"/>
        <v>695561.81538584584</v>
      </c>
      <c r="O72" s="614">
        <f t="shared" si="26"/>
        <v>783817.7432187621</v>
      </c>
      <c r="P72" s="564"/>
    </row>
    <row r="73" spans="2:17">
      <c r="B73" s="651" t="s">
        <v>6466</v>
      </c>
      <c r="C73" s="898" t="s">
        <v>6498</v>
      </c>
      <c r="D73" s="643"/>
      <c r="E73" s="649">
        <f>'#29'!G73</f>
        <v>4.9208652647803594E-2</v>
      </c>
      <c r="F73" s="649">
        <f>'#29'!H73</f>
        <v>4.4555310867072949E-2</v>
      </c>
      <c r="G73" s="649">
        <f>'#29'!I73</f>
        <v>4.1314567520942883E-2</v>
      </c>
      <c r="H73" s="984">
        <f>'#29'!J73</f>
        <v>5.69665610321489E-2</v>
      </c>
      <c r="I73" s="985">
        <f>'#29'!K73</f>
        <v>5.69665610321489E-2</v>
      </c>
      <c r="J73" s="985">
        <f>'#29'!L73</f>
        <v>5.69665610321489E-2</v>
      </c>
      <c r="K73" s="649">
        <f>'#29'!M73</f>
        <v>5.69665610321489E-2</v>
      </c>
      <c r="L73" s="649">
        <f>'#29'!N73</f>
        <v>5.7308360398341793E-2</v>
      </c>
      <c r="M73" s="649">
        <f>'#29'!O73</f>
        <v>5.7881444002325214E-2</v>
      </c>
      <c r="N73" s="649">
        <f>'#29'!P73</f>
        <v>5.8576021330353119E-2</v>
      </c>
      <c r="O73" s="650">
        <f>'#29'!Q73</f>
        <v>5.9337509607647707E-2</v>
      </c>
      <c r="P73" s="564"/>
      <c r="Q73" s="910" t="s">
        <v>6500</v>
      </c>
    </row>
    <row r="74" spans="2:17">
      <c r="B74" s="598" t="s">
        <v>24</v>
      </c>
      <c r="C74" s="674"/>
      <c r="D74" s="626"/>
      <c r="E74" s="627"/>
      <c r="F74" s="627"/>
      <c r="G74" s="627"/>
      <c r="H74" s="628"/>
      <c r="I74" s="627"/>
      <c r="J74" s="627"/>
      <c r="K74" s="629">
        <f>K73/J73-1</f>
        <v>0</v>
      </c>
      <c r="L74" s="629">
        <f>L73/K73-1</f>
        <v>6.0000000000000053E-3</v>
      </c>
      <c r="M74" s="629">
        <f>M73/L73-1</f>
        <v>1.0000000000000009E-2</v>
      </c>
      <c r="N74" s="629">
        <f>N73/M73-1</f>
        <v>1.2000000000000011E-2</v>
      </c>
      <c r="O74" s="601">
        <f>O73/N73-1</f>
        <v>1.2999999999999901E-2</v>
      </c>
      <c r="P74" s="564"/>
      <c r="Q74" s="559" t="s">
        <v>25</v>
      </c>
    </row>
    <row r="75" spans="2:17">
      <c r="B75" s="651"/>
      <c r="C75" s="674"/>
      <c r="D75" s="643"/>
      <c r="E75" s="575"/>
      <c r="F75" s="575"/>
      <c r="G75" s="575"/>
      <c r="H75" s="614"/>
      <c r="I75" s="575"/>
      <c r="J75" s="575"/>
      <c r="K75" s="575"/>
      <c r="L75" s="575"/>
      <c r="M75" s="575"/>
      <c r="N75" s="575"/>
      <c r="O75" s="614"/>
      <c r="P75" s="564"/>
    </row>
    <row r="76" spans="2:17" s="557" customFormat="1">
      <c r="B76" s="660" t="s">
        <v>6467</v>
      </c>
      <c r="C76" s="661"/>
      <c r="D76" s="662"/>
      <c r="E76" s="663">
        <f>E77+E84</f>
        <v>2048.3296679999999</v>
      </c>
      <c r="F76" s="663">
        <f t="shared" ref="F76:O76" si="27">F77+F84</f>
        <v>3314.683141</v>
      </c>
      <c r="G76" s="663">
        <f t="shared" si="27"/>
        <v>4248.3675599999988</v>
      </c>
      <c r="H76" s="664">
        <f t="shared" si="27"/>
        <v>6721.9688950598611</v>
      </c>
      <c r="I76" s="663">
        <f t="shared" si="27"/>
        <v>1987.4616940786389</v>
      </c>
      <c r="J76" s="663">
        <f t="shared" si="27"/>
        <v>8709.4305891384993</v>
      </c>
      <c r="K76" s="663">
        <f t="shared" si="27"/>
        <v>7840.4435918356694</v>
      </c>
      <c r="L76" s="663">
        <f t="shared" si="27"/>
        <v>12062.307142751713</v>
      </c>
      <c r="M76" s="663">
        <f t="shared" si="27"/>
        <v>19952.189352447309</v>
      </c>
      <c r="N76" s="663">
        <f t="shared" si="27"/>
        <v>30829.956998348287</v>
      </c>
      <c r="O76" s="664">
        <f t="shared" si="27"/>
        <v>41601.179931638202</v>
      </c>
      <c r="P76" s="564"/>
      <c r="Q76" s="559"/>
    </row>
    <row r="77" spans="2:17" s="557" customFormat="1">
      <c r="B77" s="576" t="s">
        <v>46</v>
      </c>
      <c r="C77" s="630"/>
      <c r="D77" s="577"/>
      <c r="E77" s="578">
        <f>E78*E81</f>
        <v>1728.3296679999999</v>
      </c>
      <c r="F77" s="578">
        <f t="shared" ref="F77:O77" si="28">F78*F81</f>
        <v>2314.683141</v>
      </c>
      <c r="G77" s="578">
        <f t="shared" si="28"/>
        <v>2348.3675599999992</v>
      </c>
      <c r="H77" s="579">
        <f>J77-I77</f>
        <v>1898.9595320598607</v>
      </c>
      <c r="I77" s="578">
        <f>J77*2/12</f>
        <v>379.79190641197215</v>
      </c>
      <c r="J77" s="578">
        <f t="shared" si="28"/>
        <v>2278.7514384718329</v>
      </c>
      <c r="K77" s="578">
        <f t="shared" si="28"/>
        <v>2360.786490256819</v>
      </c>
      <c r="L77" s="578">
        <f t="shared" si="28"/>
        <v>2405.6414335716981</v>
      </c>
      <c r="M77" s="578">
        <f t="shared" si="28"/>
        <v>2460.9711865438471</v>
      </c>
      <c r="N77" s="578">
        <f t="shared" si="28"/>
        <v>2539.7222645132506</v>
      </c>
      <c r="O77" s="579">
        <f t="shared" si="28"/>
        <v>2626.0728215067011</v>
      </c>
      <c r="P77" s="564"/>
      <c r="Q77" s="559"/>
    </row>
    <row r="78" spans="2:17">
      <c r="B78" s="651" t="s">
        <v>6468</v>
      </c>
      <c r="C78" s="674"/>
      <c r="D78" s="643"/>
      <c r="E78" s="575">
        <f>'#29'!G38</f>
        <v>9</v>
      </c>
      <c r="F78" s="575">
        <f>'#29'!H38</f>
        <v>14</v>
      </c>
      <c r="G78" s="786">
        <f>'#29'!I38</f>
        <v>13.666666666666666</v>
      </c>
      <c r="H78" s="787">
        <f>'#29'!J38</f>
        <v>0</v>
      </c>
      <c r="I78" s="786">
        <f>'#29'!K38</f>
        <v>0</v>
      </c>
      <c r="J78" s="786">
        <f>'#29'!L38</f>
        <v>13</v>
      </c>
      <c r="K78" s="786">
        <f>'#29'!M38</f>
        <v>13</v>
      </c>
      <c r="L78" s="786">
        <f>'#29'!N38</f>
        <v>13</v>
      </c>
      <c r="M78" s="786">
        <f>'#29'!O38</f>
        <v>13</v>
      </c>
      <c r="N78" s="786">
        <f>'#29'!P38</f>
        <v>13</v>
      </c>
      <c r="O78" s="787">
        <f>'#29'!Q38</f>
        <v>13</v>
      </c>
      <c r="P78" s="564"/>
    </row>
    <row r="79" spans="2:17">
      <c r="B79" s="598" t="s">
        <v>66</v>
      </c>
      <c r="C79" s="903" t="s">
        <v>6503</v>
      </c>
      <c r="D79" s="626"/>
      <c r="E79" s="627"/>
      <c r="F79" s="627"/>
      <c r="G79" s="627">
        <f>G56/G78</f>
        <v>7275.4390243902444</v>
      </c>
      <c r="H79" s="628"/>
      <c r="I79" s="627"/>
      <c r="J79" s="627">
        <f t="shared" ref="J79:O79" si="29">J56/J78</f>
        <v>10562.384615384615</v>
      </c>
      <c r="K79" s="627">
        <f t="shared" si="29"/>
        <v>19233.027502789486</v>
      </c>
      <c r="L79" s="627">
        <f t="shared" si="29"/>
        <v>32993.672801364308</v>
      </c>
      <c r="M79" s="627">
        <f t="shared" si="29"/>
        <v>60837.042162031714</v>
      </c>
      <c r="N79" s="627">
        <f t="shared" si="29"/>
        <v>89508.289027138861</v>
      </c>
      <c r="O79" s="628">
        <f t="shared" si="29"/>
        <v>117266.98025981552</v>
      </c>
      <c r="P79" s="564"/>
      <c r="Q79" s="973" t="s">
        <v>6502</v>
      </c>
    </row>
    <row r="80" spans="2:17">
      <c r="B80" s="598" t="s">
        <v>6469</v>
      </c>
      <c r="C80" s="674"/>
      <c r="D80" s="626"/>
      <c r="E80" s="627"/>
      <c r="F80" s="627"/>
      <c r="G80" s="627"/>
      <c r="H80" s="628"/>
      <c r="I80" s="627"/>
      <c r="J80" s="627"/>
      <c r="K80" s="629">
        <f>K79/J79-1</f>
        <v>0.82089823492847125</v>
      </c>
      <c r="L80" s="629">
        <f>L79/K79-1</f>
        <v>0.71546953783428169</v>
      </c>
      <c r="M80" s="629">
        <f>M79/L79-1</f>
        <v>0.84390026925150519</v>
      </c>
      <c r="N80" s="629">
        <f>N79/M79-1</f>
        <v>0.47127943513007975</v>
      </c>
      <c r="O80" s="601">
        <f>O79/N79-1</f>
        <v>0.31012425256235487</v>
      </c>
      <c r="P80" s="564"/>
      <c r="Q80" s="559" t="s">
        <v>25</v>
      </c>
    </row>
    <row r="81" spans="2:17">
      <c r="B81" s="651" t="s">
        <v>76</v>
      </c>
      <c r="C81" s="674"/>
      <c r="D81" s="643"/>
      <c r="E81" s="671">
        <f>'#29'!G39</f>
        <v>192.03662977777776</v>
      </c>
      <c r="F81" s="671">
        <f>'#29'!H39</f>
        <v>165.33451007142858</v>
      </c>
      <c r="G81" s="671">
        <f>'#29'!I39</f>
        <v>171.83177268292678</v>
      </c>
      <c r="H81" s="672">
        <f>'#29'!J39</f>
        <v>175.288572190141</v>
      </c>
      <c r="I81" s="671">
        <f>'#29'!K39</f>
        <v>0</v>
      </c>
      <c r="J81" s="671">
        <f>'#29'!L39</f>
        <v>175.288572190141</v>
      </c>
      <c r="K81" s="671">
        <f>'#29'!M39</f>
        <v>181.59896078898609</v>
      </c>
      <c r="L81" s="671">
        <f>'#29'!N39</f>
        <v>185.0493410439768</v>
      </c>
      <c r="M81" s="671">
        <f>'#29'!O39</f>
        <v>189.30547588798825</v>
      </c>
      <c r="N81" s="671">
        <f>'#29'!P39</f>
        <v>195.36325111640389</v>
      </c>
      <c r="O81" s="672">
        <f>'#29'!Q39</f>
        <v>202.00560165436161</v>
      </c>
      <c r="P81" s="564"/>
    </row>
    <row r="82" spans="2:17">
      <c r="B82" s="598" t="s">
        <v>24</v>
      </c>
      <c r="C82" s="674" t="s">
        <v>150</v>
      </c>
      <c r="D82" s="626"/>
      <c r="E82" s="627"/>
      <c r="F82" s="627"/>
      <c r="G82" s="627"/>
      <c r="H82" s="628"/>
      <c r="I82" s="627"/>
      <c r="J82" s="627"/>
      <c r="K82" s="629">
        <f>K81/J81-1</f>
        <v>3.6000000000000032E-2</v>
      </c>
      <c r="L82" s="629">
        <f>L81/K81-1</f>
        <v>1.8999999999999906E-2</v>
      </c>
      <c r="M82" s="629">
        <f>M81/L81-1</f>
        <v>2.2999999999999909E-2</v>
      </c>
      <c r="N82" s="629">
        <f>N81/M81-1</f>
        <v>3.2000000000000028E-2</v>
      </c>
      <c r="O82" s="601">
        <f>O81/N81-1</f>
        <v>3.400000000000003E-2</v>
      </c>
      <c r="P82" s="564"/>
      <c r="Q82" s="559" t="s">
        <v>25</v>
      </c>
    </row>
    <row r="83" spans="2:17">
      <c r="B83" s="598"/>
      <c r="C83" s="674"/>
      <c r="D83" s="626"/>
      <c r="E83" s="627"/>
      <c r="F83" s="627"/>
      <c r="G83" s="627"/>
      <c r="H83" s="628"/>
      <c r="I83" s="627"/>
      <c r="J83" s="627"/>
      <c r="K83" s="629"/>
      <c r="L83" s="629"/>
      <c r="M83" s="629"/>
      <c r="N83" s="629"/>
      <c r="O83" s="601"/>
      <c r="P83" s="564"/>
    </row>
    <row r="84" spans="2:17" s="557" customFormat="1">
      <c r="B84" s="576" t="s">
        <v>6464</v>
      </c>
      <c r="C84" s="630"/>
      <c r="D84" s="577"/>
      <c r="E84" s="578">
        <f>E85</f>
        <v>320</v>
      </c>
      <c r="F84" s="578">
        <f t="shared" ref="F84:O84" si="30">F85</f>
        <v>1000</v>
      </c>
      <c r="G84" s="578">
        <f t="shared" si="30"/>
        <v>1900</v>
      </c>
      <c r="H84" s="579">
        <f t="shared" si="30"/>
        <v>4823.0093630000001</v>
      </c>
      <c r="I84" s="578">
        <f t="shared" si="30"/>
        <v>1607.6697876666667</v>
      </c>
      <c r="J84" s="578">
        <f t="shared" si="30"/>
        <v>6430.6791506666668</v>
      </c>
      <c r="K84" s="578">
        <f t="shared" si="30"/>
        <v>5479.6571015788504</v>
      </c>
      <c r="L84" s="578">
        <f t="shared" si="30"/>
        <v>9656.6657091800153</v>
      </c>
      <c r="M84" s="578">
        <f t="shared" si="30"/>
        <v>17491.218165903461</v>
      </c>
      <c r="N84" s="578">
        <f t="shared" si="30"/>
        <v>28290.234733835037</v>
      </c>
      <c r="O84" s="579">
        <f t="shared" si="30"/>
        <v>38975.107110131503</v>
      </c>
      <c r="P84" s="564"/>
      <c r="Q84" s="559"/>
    </row>
    <row r="85" spans="2:17">
      <c r="B85" s="651" t="s">
        <v>6349</v>
      </c>
      <c r="C85" s="674"/>
      <c r="D85" s="643"/>
      <c r="E85" s="575">
        <f>E46*E86</f>
        <v>320</v>
      </c>
      <c r="F85" s="575">
        <f t="shared" ref="F85:O85" si="31">F46*F86</f>
        <v>1000</v>
      </c>
      <c r="G85" s="575">
        <f t="shared" si="31"/>
        <v>1900</v>
      </c>
      <c r="H85" s="575">
        <f t="shared" si="31"/>
        <v>4823.0093630000001</v>
      </c>
      <c r="I85" s="575">
        <f t="shared" si="31"/>
        <v>1607.6697876666667</v>
      </c>
      <c r="J85" s="575">
        <f t="shared" si="31"/>
        <v>6430.6791506666668</v>
      </c>
      <c r="K85" s="575">
        <f t="shared" si="31"/>
        <v>5479.6571015788504</v>
      </c>
      <c r="L85" s="575">
        <f t="shared" si="31"/>
        <v>9656.6657091800153</v>
      </c>
      <c r="M85" s="575">
        <f t="shared" si="31"/>
        <v>17491.218165903461</v>
      </c>
      <c r="N85" s="575">
        <f t="shared" si="31"/>
        <v>28290.234733835037</v>
      </c>
      <c r="O85" s="614">
        <f t="shared" si="31"/>
        <v>38975.107110131503</v>
      </c>
      <c r="P85" s="564"/>
    </row>
    <row r="86" spans="2:17">
      <c r="B86" s="598" t="s">
        <v>6504</v>
      </c>
      <c r="C86" s="674"/>
      <c r="D86" s="626"/>
      <c r="E86" s="629">
        <f>'#29'!G89</f>
        <v>0.11518472476851004</v>
      </c>
      <c r="F86" s="629">
        <f>'#29'!H89</f>
        <v>0.13501084836266031</v>
      </c>
      <c r="G86" s="629">
        <f>'#29'!I89</f>
        <v>0.12494334813776763</v>
      </c>
      <c r="H86" s="601">
        <f>'#29'!J89</f>
        <v>0.29781750445846511</v>
      </c>
      <c r="I86" s="629">
        <f>'#29'!K89</f>
        <v>0.22452705199400133</v>
      </c>
      <c r="J86" s="629">
        <f>'#29'!L89</f>
        <v>0.27534765706985426</v>
      </c>
      <c r="K86" s="629">
        <f>'#29'!M89</f>
        <v>0.14299999999999999</v>
      </c>
      <c r="L86" s="629">
        <f>'#29'!N89</f>
        <v>0.14299999999999999</v>
      </c>
      <c r="M86" s="629">
        <f>'#29'!O89</f>
        <v>0.14299999999999999</v>
      </c>
      <c r="N86" s="629">
        <f>'#29'!P89</f>
        <v>0.14299999999999999</v>
      </c>
      <c r="O86" s="601">
        <f>'#29'!Q89</f>
        <v>0.14299999999999999</v>
      </c>
      <c r="P86" s="564"/>
    </row>
    <row r="87" spans="2:17">
      <c r="B87" s="598"/>
      <c r="C87" s="674"/>
      <c r="D87" s="626"/>
      <c r="E87" s="627"/>
      <c r="F87" s="627"/>
      <c r="G87" s="627"/>
      <c r="H87" s="628"/>
      <c r="I87" s="627"/>
      <c r="J87" s="627"/>
      <c r="K87" s="629"/>
      <c r="L87" s="629"/>
      <c r="M87" s="629"/>
      <c r="N87" s="629"/>
      <c r="O87" s="601"/>
      <c r="P87" s="564"/>
    </row>
    <row r="88" spans="2:17">
      <c r="B88" s="598"/>
      <c r="C88" s="674"/>
      <c r="D88" s="626"/>
      <c r="E88" s="627"/>
      <c r="F88" s="627"/>
      <c r="G88" s="627"/>
      <c r="H88" s="628"/>
      <c r="I88" s="627"/>
      <c r="J88" s="627"/>
      <c r="K88" s="629"/>
      <c r="L88" s="629"/>
      <c r="M88" s="629"/>
      <c r="N88" s="629"/>
      <c r="O88" s="601"/>
      <c r="P88" s="564"/>
    </row>
    <row r="89" spans="2:17">
      <c r="B89" s="598"/>
      <c r="C89" s="674"/>
      <c r="D89" s="626"/>
      <c r="E89" s="627"/>
      <c r="F89" s="627"/>
      <c r="G89" s="627"/>
      <c r="H89" s="628"/>
      <c r="I89" s="627"/>
      <c r="J89" s="627"/>
      <c r="K89" s="629"/>
      <c r="L89" s="629"/>
      <c r="M89" s="629"/>
      <c r="N89" s="629"/>
      <c r="O89" s="601"/>
      <c r="P89" s="564"/>
    </row>
    <row r="90" spans="2:17">
      <c r="B90" s="598"/>
      <c r="C90" s="674"/>
      <c r="D90" s="626"/>
      <c r="E90" s="627"/>
      <c r="F90" s="627"/>
      <c r="G90" s="627"/>
      <c r="H90" s="628"/>
      <c r="I90" s="627"/>
      <c r="J90" s="627"/>
      <c r="K90" s="629"/>
      <c r="L90" s="629"/>
      <c r="M90" s="629"/>
      <c r="N90" s="629"/>
      <c r="O90" s="601"/>
      <c r="P90" s="564"/>
    </row>
    <row r="91" spans="2:17">
      <c r="B91" s="651"/>
      <c r="C91" s="643"/>
      <c r="D91" s="643"/>
      <c r="E91" s="575"/>
      <c r="F91" s="575"/>
      <c r="G91" s="575"/>
      <c r="H91" s="614"/>
      <c r="I91" s="575"/>
      <c r="J91" s="575"/>
      <c r="K91" s="575"/>
      <c r="L91" s="575"/>
      <c r="M91" s="575"/>
      <c r="N91" s="575"/>
      <c r="O91" s="614"/>
      <c r="P91" s="564"/>
    </row>
    <row r="92" spans="2:17" ht="12.75" thickBot="1">
      <c r="B92" s="615"/>
      <c r="C92" s="708"/>
      <c r="D92" s="708"/>
      <c r="E92" s="617"/>
      <c r="F92" s="617"/>
      <c r="G92" s="617"/>
      <c r="H92" s="618"/>
      <c r="I92" s="617"/>
      <c r="J92" s="617"/>
      <c r="K92" s="617"/>
      <c r="L92" s="617"/>
      <c r="M92" s="617"/>
      <c r="N92" s="617"/>
      <c r="O92" s="618"/>
      <c r="P92" s="564"/>
    </row>
    <row r="93" spans="2:17">
      <c r="C93" s="643"/>
      <c r="D93" s="643"/>
      <c r="E93" s="575"/>
      <c r="F93" s="575"/>
      <c r="G93" s="575"/>
      <c r="H93" s="575"/>
      <c r="I93" s="575"/>
      <c r="J93" s="575"/>
      <c r="K93" s="575"/>
      <c r="L93" s="575"/>
      <c r="M93" s="575"/>
      <c r="N93" s="575"/>
      <c r="O93" s="575"/>
      <c r="P93" s="564"/>
    </row>
    <row r="94" spans="2:17">
      <c r="P94" s="575"/>
    </row>
    <row r="95" spans="2:17">
      <c r="B95" s="557" t="s">
        <v>6470</v>
      </c>
      <c r="P95" s="575"/>
    </row>
    <row r="96" spans="2:17">
      <c r="P96" s="575"/>
    </row>
    <row r="97" spans="2:18">
      <c r="B97" s="560" t="s">
        <v>9</v>
      </c>
      <c r="C97" s="561"/>
      <c r="D97" s="561"/>
      <c r="E97" s="562">
        <v>12</v>
      </c>
      <c r="F97" s="562">
        <v>12</v>
      </c>
      <c r="G97" s="562">
        <v>12</v>
      </c>
      <c r="H97" s="563">
        <v>9</v>
      </c>
      <c r="I97" s="562">
        <v>3</v>
      </c>
      <c r="J97" s="562">
        <v>12</v>
      </c>
      <c r="K97" s="562">
        <v>12</v>
      </c>
      <c r="L97" s="562">
        <v>12</v>
      </c>
      <c r="M97" s="562">
        <v>12</v>
      </c>
      <c r="N97" s="562">
        <v>12</v>
      </c>
      <c r="O97" s="563">
        <v>12</v>
      </c>
      <c r="P97" s="564"/>
    </row>
    <row r="98" spans="2:18">
      <c r="B98" s="565"/>
      <c r="C98" s="566"/>
      <c r="D98" s="566"/>
      <c r="E98" s="567">
        <f>E$1</f>
        <v>2019</v>
      </c>
      <c r="F98" s="567">
        <f t="shared" ref="F98:O98" si="32">F$1</f>
        <v>2020</v>
      </c>
      <c r="G98" s="567">
        <f t="shared" si="32"/>
        <v>2021</v>
      </c>
      <c r="H98" s="568">
        <f t="shared" si="32"/>
        <v>2022</v>
      </c>
      <c r="I98" s="567">
        <f t="shared" si="32"/>
        <v>2022</v>
      </c>
      <c r="J98" s="567">
        <f t="shared" si="32"/>
        <v>2022</v>
      </c>
      <c r="K98" s="567">
        <f t="shared" si="32"/>
        <v>2023</v>
      </c>
      <c r="L98" s="567">
        <f t="shared" si="32"/>
        <v>2024</v>
      </c>
      <c r="M98" s="567">
        <f t="shared" si="32"/>
        <v>2025</v>
      </c>
      <c r="N98" s="567">
        <f t="shared" si="32"/>
        <v>2026</v>
      </c>
      <c r="O98" s="568">
        <f t="shared" si="32"/>
        <v>2027</v>
      </c>
      <c r="P98" s="564"/>
    </row>
    <row r="99" spans="2:18">
      <c r="B99" s="571"/>
      <c r="C99" s="619" t="s">
        <v>86</v>
      </c>
      <c r="D99" s="572"/>
      <c r="E99" s="573">
        <f t="shared" ref="E99:O99" si="33">E$2</f>
        <v>43830</v>
      </c>
      <c r="F99" s="573">
        <f t="shared" si="33"/>
        <v>44196</v>
      </c>
      <c r="G99" s="573">
        <f t="shared" si="33"/>
        <v>44561</v>
      </c>
      <c r="H99" s="574">
        <f t="shared" si="33"/>
        <v>44834</v>
      </c>
      <c r="I99" s="573">
        <f t="shared" si="33"/>
        <v>44926</v>
      </c>
      <c r="J99" s="573">
        <f t="shared" si="33"/>
        <v>44926</v>
      </c>
      <c r="K99" s="573">
        <f t="shared" si="33"/>
        <v>45291</v>
      </c>
      <c r="L99" s="573">
        <f t="shared" si="33"/>
        <v>45657</v>
      </c>
      <c r="M99" s="573">
        <f t="shared" si="33"/>
        <v>46022</v>
      </c>
      <c r="N99" s="573">
        <f t="shared" si="33"/>
        <v>46387</v>
      </c>
      <c r="O99" s="574">
        <f t="shared" si="33"/>
        <v>46752</v>
      </c>
      <c r="P99" s="564"/>
      <c r="Q99" s="569"/>
      <c r="R99" s="570"/>
    </row>
    <row r="100" spans="2:18" s="608" customFormat="1">
      <c r="B100" s="695" t="s">
        <v>6471</v>
      </c>
      <c r="C100" s="654"/>
      <c r="D100" s="654"/>
      <c r="E100" s="696">
        <f t="shared" ref="E100:O100" si="34">SUM(E102,E117)</f>
        <v>15864.174086999999</v>
      </c>
      <c r="F100" s="696">
        <f t="shared" si="34"/>
        <v>30209.765957000003</v>
      </c>
      <c r="G100" s="696">
        <f t="shared" si="34"/>
        <v>33591.691888000001</v>
      </c>
      <c r="H100" s="697">
        <f t="shared" si="34"/>
        <v>40334.224030333331</v>
      </c>
      <c r="I100" s="696">
        <f t="shared" si="34"/>
        <v>9442.4259389999988</v>
      </c>
      <c r="J100" s="696">
        <f t="shared" si="34"/>
        <v>49776.649969333332</v>
      </c>
      <c r="K100" s="696">
        <f t="shared" si="34"/>
        <v>64231.011249456409</v>
      </c>
      <c r="L100" s="696">
        <f t="shared" si="34"/>
        <v>77036.872728608694</v>
      </c>
      <c r="M100" s="696">
        <f t="shared" si="34"/>
        <v>87707.765718445706</v>
      </c>
      <c r="N100" s="696">
        <f t="shared" si="34"/>
        <v>88795.180983228871</v>
      </c>
      <c r="O100" s="697">
        <f t="shared" si="34"/>
        <v>87922.717493714576</v>
      </c>
      <c r="P100" s="558"/>
      <c r="Q100" s="633"/>
      <c r="R100" s="634"/>
    </row>
    <row r="101" spans="2:18">
      <c r="B101" s="819" t="s">
        <v>24</v>
      </c>
      <c r="C101" s="986"/>
      <c r="D101" s="986"/>
      <c r="E101" s="987"/>
      <c r="F101" s="987"/>
      <c r="G101" s="987"/>
      <c r="H101" s="988"/>
      <c r="I101" s="987"/>
      <c r="J101" s="821">
        <f>J100/G100-1</f>
        <v>0.48181431692385535</v>
      </c>
      <c r="K101" s="821">
        <f>K100/SUM(H100:I100)-1</f>
        <v>0.29038437277374429</v>
      </c>
      <c r="L101" s="821">
        <f>L100/K100-1</f>
        <v>0.19937194246277201</v>
      </c>
      <c r="M101" s="821">
        <f>M100/L100-1</f>
        <v>0.13851669482261086</v>
      </c>
      <c r="N101" s="821">
        <f>N100/M100-1</f>
        <v>1.2398164015190227E-2</v>
      </c>
      <c r="O101" s="824">
        <f>O100/N100-1</f>
        <v>-9.8255725125340199E-3</v>
      </c>
      <c r="P101" s="564"/>
    </row>
    <row r="102" spans="2:18">
      <c r="B102" s="576" t="s">
        <v>6472</v>
      </c>
      <c r="C102" s="935"/>
      <c r="D102" s="935"/>
      <c r="E102" s="1012">
        <f>'#24'!G12</f>
        <v>3058.8926780000002</v>
      </c>
      <c r="F102" s="1012">
        <f>'#24'!H12</f>
        <v>12700.44478</v>
      </c>
      <c r="G102" s="1012">
        <f>'#24'!I12</f>
        <v>24875.830383</v>
      </c>
      <c r="H102" s="1013">
        <f>'#24'!J12</f>
        <v>28327.277816999998</v>
      </c>
      <c r="I102" s="1012">
        <f>'#24'!K12</f>
        <v>9442.4259389999988</v>
      </c>
      <c r="J102" s="1012">
        <f>'#24'!L12</f>
        <v>37769.703755999995</v>
      </c>
      <c r="K102" s="1012">
        <f>'#24'!M12</f>
        <v>51788.032784385883</v>
      </c>
      <c r="L102" s="1012">
        <f>'#24'!N12</f>
        <v>64218.813120687075</v>
      </c>
      <c r="M102" s="1012">
        <f>'#24'!O12</f>
        <v>74399.030788732853</v>
      </c>
      <c r="N102" s="1012">
        <f>'#24'!P12</f>
        <v>74949.624921391107</v>
      </c>
      <c r="O102" s="1013">
        <f>'#24'!Q12</f>
        <v>73490.42830264433</v>
      </c>
      <c r="P102" s="564"/>
      <c r="Q102" s="581" t="s">
        <v>6475</v>
      </c>
    </row>
    <row r="103" spans="2:18">
      <c r="B103" s="598" t="s">
        <v>24</v>
      </c>
      <c r="C103" s="674"/>
      <c r="D103" s="626"/>
      <c r="E103" s="627"/>
      <c r="F103" s="627"/>
      <c r="G103" s="627"/>
      <c r="H103" s="628"/>
      <c r="I103" s="627"/>
      <c r="J103" s="629">
        <f>J102/G102-1</f>
        <v>0.51832936527062001</v>
      </c>
      <c r="K103" s="629">
        <f>K102/J102-1</f>
        <v>0.37115273974472118</v>
      </c>
      <c r="L103" s="629">
        <f>L102/K102-1</f>
        <v>0.2400319082992679</v>
      </c>
      <c r="M103" s="629">
        <f>M102/L102-1</f>
        <v>0.15852391492994422</v>
      </c>
      <c r="N103" s="629">
        <f>N102/M102-1</f>
        <v>7.4005551795661706E-3</v>
      </c>
      <c r="O103" s="601">
        <f>O102/N102-1</f>
        <v>-1.9469031636612177E-2</v>
      </c>
      <c r="P103" s="564"/>
    </row>
    <row r="104" spans="2:18" s="557" customFormat="1">
      <c r="B104" s="610" t="s">
        <v>6453</v>
      </c>
      <c r="C104" s="989"/>
      <c r="D104" s="635"/>
      <c r="E104" s="636"/>
      <c r="F104" s="636"/>
      <c r="G104" s="636"/>
      <c r="H104" s="637"/>
      <c r="I104" s="636"/>
      <c r="J104" s="636"/>
      <c r="K104" s="636"/>
      <c r="L104" s="636"/>
      <c r="M104" s="636"/>
      <c r="N104" s="636"/>
      <c r="O104" s="637"/>
      <c r="P104" s="638"/>
      <c r="Q104" s="581"/>
    </row>
    <row r="105" spans="2:18">
      <c r="B105" s="642" t="s">
        <v>6473</v>
      </c>
      <c r="C105" s="674"/>
      <c r="D105" s="643"/>
      <c r="E105" s="575">
        <f>'#24'!G15</f>
        <v>85</v>
      </c>
      <c r="F105" s="575">
        <f>'#24'!H15</f>
        <v>136</v>
      </c>
      <c r="G105" s="575">
        <f>'#24'!I15</f>
        <v>270</v>
      </c>
      <c r="H105" s="614">
        <f>'#24'!J15</f>
        <v>359</v>
      </c>
      <c r="I105" s="575">
        <f>'#24'!K15</f>
        <v>438</v>
      </c>
      <c r="J105" s="575">
        <f>'#24'!L15</f>
        <v>359</v>
      </c>
      <c r="K105" s="575">
        <f>'#24'!M15</f>
        <v>465.66533333333331</v>
      </c>
      <c r="L105" s="575">
        <f>'#24'!N15</f>
        <v>483.137</v>
      </c>
      <c r="M105" s="575">
        <f>'#24'!O15</f>
        <v>523.28666666666663</v>
      </c>
      <c r="N105" s="575">
        <f>'#24'!P15</f>
        <v>508.07533333333328</v>
      </c>
      <c r="O105" s="614">
        <f>'#24'!Q15</f>
        <v>522.87899999999991</v>
      </c>
      <c r="P105" s="564"/>
    </row>
    <row r="106" spans="2:18" s="557" customFormat="1">
      <c r="B106" s="990" t="s">
        <v>36</v>
      </c>
      <c r="C106" s="991"/>
      <c r="D106" s="992"/>
      <c r="E106" s="993">
        <f>E107*E109</f>
        <v>51</v>
      </c>
      <c r="F106" s="993">
        <f t="shared" ref="F106:O106" si="35">F107*F109</f>
        <v>134</v>
      </c>
      <c r="G106" s="993">
        <f t="shared" si="35"/>
        <v>89</v>
      </c>
      <c r="H106" s="994">
        <f t="shared" si="35"/>
        <v>121.33333333333333</v>
      </c>
      <c r="I106" s="993">
        <f t="shared" si="35"/>
        <v>0</v>
      </c>
      <c r="J106" s="993">
        <f t="shared" si="35"/>
        <v>121.33333333333333</v>
      </c>
      <c r="K106" s="993">
        <f t="shared" si="35"/>
        <v>74.166666666666671</v>
      </c>
      <c r="L106" s="993">
        <f t="shared" si="35"/>
        <v>74.166666666666671</v>
      </c>
      <c r="M106" s="993">
        <f t="shared" si="35"/>
        <v>74.166666666666671</v>
      </c>
      <c r="N106" s="993">
        <f t="shared" si="35"/>
        <v>74.166666666666671</v>
      </c>
      <c r="O106" s="994">
        <f t="shared" si="35"/>
        <v>74.166666666666671</v>
      </c>
      <c r="P106" s="638"/>
      <c r="Q106" s="581"/>
    </row>
    <row r="107" spans="2:18" outlineLevel="1">
      <c r="B107" s="995" t="s">
        <v>6474</v>
      </c>
      <c r="C107" s="780" t="s">
        <v>6505</v>
      </c>
      <c r="D107" s="643"/>
      <c r="E107" s="671">
        <f>'#24'!G22</f>
        <v>1.3691275167785235</v>
      </c>
      <c r="F107" s="671">
        <f>'#24'!H22</f>
        <v>4.4666666666666668</v>
      </c>
      <c r="G107" s="671">
        <f>'#24'!I22</f>
        <v>2.9666666666666668</v>
      </c>
      <c r="H107" s="672">
        <f>'#24'!J22</f>
        <v>5.0555555555555554</v>
      </c>
      <c r="I107" s="671">
        <f>'#24'!K22</f>
        <v>0</v>
      </c>
      <c r="J107" s="671">
        <f>'#24'!L22</f>
        <v>5.0555555555555554</v>
      </c>
      <c r="K107" s="671">
        <f>'#24'!M22</f>
        <v>2.9666666666666668</v>
      </c>
      <c r="L107" s="671">
        <f>'#24'!N22</f>
        <v>2.9666666666666668</v>
      </c>
      <c r="M107" s="671">
        <f>'#24'!O22</f>
        <v>2.9666666666666668</v>
      </c>
      <c r="N107" s="671">
        <f>'#24'!P22</f>
        <v>2.9666666666666668</v>
      </c>
      <c r="O107" s="672">
        <f>'#24'!Q22</f>
        <v>2.9666666666666668</v>
      </c>
      <c r="P107" s="564"/>
      <c r="Q107" s="581"/>
    </row>
    <row r="108" spans="2:18" outlineLevel="1">
      <c r="B108" s="995"/>
      <c r="C108" s="674"/>
      <c r="D108" s="643"/>
      <c r="E108" s="671"/>
      <c r="F108" s="671"/>
      <c r="G108" s="671"/>
      <c r="H108" s="672"/>
      <c r="I108" s="671"/>
      <c r="J108" s="671"/>
      <c r="K108" s="671"/>
      <c r="L108" s="629">
        <f>L107/K107-1</f>
        <v>0</v>
      </c>
      <c r="M108" s="629">
        <f>M107/L107-1</f>
        <v>0</v>
      </c>
      <c r="N108" s="629">
        <f>N107/M107-1</f>
        <v>0</v>
      </c>
      <c r="O108" s="601">
        <f>O107/N107-1</f>
        <v>0</v>
      </c>
      <c r="P108" s="564"/>
      <c r="Q108" s="581"/>
    </row>
    <row r="109" spans="2:18" outlineLevel="1">
      <c r="B109" s="995" t="s">
        <v>6476</v>
      </c>
      <c r="C109" s="674" t="s">
        <v>253</v>
      </c>
      <c r="D109" s="643"/>
      <c r="E109" s="671">
        <f>'#24'!G23</f>
        <v>37.25</v>
      </c>
      <c r="F109" s="671">
        <f>'#24'!H23</f>
        <v>30</v>
      </c>
      <c r="G109" s="671">
        <f>'#24'!I23</f>
        <v>30</v>
      </c>
      <c r="H109" s="672">
        <f>'#24'!J23</f>
        <v>24</v>
      </c>
      <c r="I109" s="671">
        <f>'#24'!K23</f>
        <v>24</v>
      </c>
      <c r="J109" s="671">
        <f>'#24'!L23</f>
        <v>24</v>
      </c>
      <c r="K109" s="671">
        <f>'#24'!M23</f>
        <v>25</v>
      </c>
      <c r="L109" s="671">
        <f>'#24'!N23</f>
        <v>25</v>
      </c>
      <c r="M109" s="671">
        <f>'#24'!O23</f>
        <v>25</v>
      </c>
      <c r="N109" s="671">
        <f>'#24'!P23</f>
        <v>25</v>
      </c>
      <c r="O109" s="672">
        <f>'#24'!Q23</f>
        <v>25</v>
      </c>
      <c r="P109" s="564"/>
      <c r="Q109" s="581"/>
    </row>
    <row r="110" spans="2:18">
      <c r="B110" s="642" t="s">
        <v>37</v>
      </c>
      <c r="C110" s="674" t="s">
        <v>6507</v>
      </c>
      <c r="D110" s="643"/>
      <c r="E110" s="575">
        <f>'#24'!G25</f>
        <v>0</v>
      </c>
      <c r="F110" s="575">
        <f>'#24'!H25</f>
        <v>0</v>
      </c>
      <c r="G110" s="575">
        <f>'#24'!I25</f>
        <v>0</v>
      </c>
      <c r="H110" s="614">
        <f>'#24'!J25</f>
        <v>12</v>
      </c>
      <c r="I110" s="575">
        <f>'#24'!K25</f>
        <v>4</v>
      </c>
      <c r="J110" s="575">
        <f>'#24'!L25</f>
        <v>16</v>
      </c>
      <c r="K110" s="575">
        <f>'#24'!M25</f>
        <v>85</v>
      </c>
      <c r="L110" s="575">
        <f>'#24'!N25</f>
        <v>51</v>
      </c>
      <c r="M110" s="575">
        <f>'#24'!O25</f>
        <v>134</v>
      </c>
      <c r="N110" s="575">
        <f>'#24'!P25</f>
        <v>89</v>
      </c>
      <c r="O110" s="614">
        <f>'#24'!Q25</f>
        <v>121.33333333333333</v>
      </c>
      <c r="P110" s="564"/>
      <c r="Q110" s="581"/>
    </row>
    <row r="111" spans="2:18">
      <c r="B111" s="642" t="s">
        <v>6477</v>
      </c>
      <c r="C111" s="674" t="s">
        <v>6506</v>
      </c>
      <c r="D111" s="643"/>
      <c r="E111" s="575">
        <f>E110/3</f>
        <v>0</v>
      </c>
      <c r="F111" s="575">
        <f t="shared" ref="F111:O111" si="36">F110/3</f>
        <v>0</v>
      </c>
      <c r="G111" s="575">
        <f t="shared" si="36"/>
        <v>0</v>
      </c>
      <c r="H111" s="614">
        <f t="shared" si="36"/>
        <v>4</v>
      </c>
      <c r="I111" s="575">
        <f t="shared" si="36"/>
        <v>1.3333333333333333</v>
      </c>
      <c r="J111" s="575">
        <f t="shared" si="36"/>
        <v>5.333333333333333</v>
      </c>
      <c r="K111" s="575">
        <f t="shared" si="36"/>
        <v>28.333333333333332</v>
      </c>
      <c r="L111" s="575">
        <f t="shared" si="36"/>
        <v>17</v>
      </c>
      <c r="M111" s="575">
        <f t="shared" si="36"/>
        <v>44.666666666666664</v>
      </c>
      <c r="N111" s="575">
        <f t="shared" si="36"/>
        <v>29.666666666666668</v>
      </c>
      <c r="O111" s="614">
        <f t="shared" si="36"/>
        <v>40.444444444444443</v>
      </c>
      <c r="P111" s="564"/>
      <c r="Q111" s="581"/>
    </row>
    <row r="112" spans="2:18" s="557" customFormat="1">
      <c r="B112" s="644" t="s">
        <v>6478</v>
      </c>
      <c r="C112" s="948"/>
      <c r="D112" s="640"/>
      <c r="E112" s="580">
        <f>E105+E106-E110+E111</f>
        <v>136</v>
      </c>
      <c r="F112" s="580">
        <f t="shared" ref="F112:O112" si="37">F105+F106-F110+F111</f>
        <v>270</v>
      </c>
      <c r="G112" s="580">
        <f t="shared" si="37"/>
        <v>359</v>
      </c>
      <c r="H112" s="641">
        <f t="shared" si="37"/>
        <v>472.33333333333331</v>
      </c>
      <c r="I112" s="580">
        <f t="shared" si="37"/>
        <v>435.33333333333331</v>
      </c>
      <c r="J112" s="580">
        <f t="shared" si="37"/>
        <v>469.66666666666663</v>
      </c>
      <c r="K112" s="580">
        <f t="shared" si="37"/>
        <v>483.16533333333331</v>
      </c>
      <c r="L112" s="580">
        <f t="shared" si="37"/>
        <v>523.30366666666669</v>
      </c>
      <c r="M112" s="580">
        <f t="shared" si="37"/>
        <v>508.11999999999995</v>
      </c>
      <c r="N112" s="580">
        <f t="shared" si="37"/>
        <v>522.90866666666659</v>
      </c>
      <c r="O112" s="641">
        <f t="shared" si="37"/>
        <v>516.15677777777762</v>
      </c>
      <c r="P112" s="638"/>
      <c r="Q112" s="581"/>
    </row>
    <row r="113" spans="2:17" s="557" customFormat="1">
      <c r="B113" s="610" t="s">
        <v>6456</v>
      </c>
      <c r="C113" s="989"/>
      <c r="D113" s="635"/>
      <c r="E113" s="996"/>
      <c r="F113" s="996"/>
      <c r="G113" s="996"/>
      <c r="H113" s="997"/>
      <c r="I113" s="996"/>
      <c r="J113" s="996"/>
      <c r="K113" s="998"/>
      <c r="L113" s="998"/>
      <c r="M113" s="998"/>
      <c r="N113" s="998"/>
      <c r="O113" s="999"/>
      <c r="P113" s="638"/>
      <c r="Q113" s="581"/>
    </row>
    <row r="114" spans="2:17">
      <c r="B114" s="642" t="s">
        <v>36</v>
      </c>
      <c r="C114" s="903" t="s">
        <v>6509</v>
      </c>
      <c r="D114" s="643"/>
      <c r="E114" s="671">
        <f>'#24'!G30</f>
        <v>4.9981906503267979</v>
      </c>
      <c r="F114" s="671">
        <f>'#24'!H30</f>
        <v>7.8982865547263685</v>
      </c>
      <c r="G114" s="671">
        <f>'#24'!I30</f>
        <v>23.291976014044945</v>
      </c>
      <c r="H114" s="672">
        <f>'#24'!J30</f>
        <v>11.324999999999999</v>
      </c>
      <c r="I114" s="671">
        <f>'#24'!K30</f>
        <v>0</v>
      </c>
      <c r="J114" s="671">
        <f>'#24'!L30</f>
        <v>11.324999999999999</v>
      </c>
      <c r="K114" s="671">
        <f>'#24'!M30</f>
        <v>14.171754189590438</v>
      </c>
      <c r="L114" s="671">
        <f>'#24'!N30</f>
        <v>14.25678471472798</v>
      </c>
      <c r="M114" s="671">
        <f>'#24'!O30</f>
        <v>14.39935256187526</v>
      </c>
      <c r="N114" s="671">
        <f>'#24'!P30</f>
        <v>14.572144792617763</v>
      </c>
      <c r="O114" s="672">
        <f>'#24'!Q30</f>
        <v>14.761582674921792</v>
      </c>
      <c r="P114" s="564"/>
      <c r="Q114" s="973" t="s">
        <v>6510</v>
      </c>
    </row>
    <row r="115" spans="2:17">
      <c r="B115" s="642" t="s">
        <v>37</v>
      </c>
      <c r="C115" s="674"/>
      <c r="D115" s="643"/>
      <c r="E115" s="671">
        <f>'#24'!G31</f>
        <v>0</v>
      </c>
      <c r="F115" s="671">
        <f>'#24'!H31</f>
        <v>0</v>
      </c>
      <c r="G115" s="671">
        <f>'#24'!I31</f>
        <v>0</v>
      </c>
      <c r="H115" s="672">
        <f>'#24'!J31</f>
        <v>16.183</v>
      </c>
      <c r="I115" s="671">
        <f>'#24'!K31</f>
        <v>0</v>
      </c>
      <c r="J115" s="671">
        <f>'#24'!L31</f>
        <v>5</v>
      </c>
      <c r="K115" s="671">
        <f>'#24'!M31</f>
        <v>5</v>
      </c>
      <c r="L115" s="671">
        <f>'#24'!N31</f>
        <v>4.9981906503267979</v>
      </c>
      <c r="M115" s="671">
        <f>'#24'!O31</f>
        <v>7.8982865547263685</v>
      </c>
      <c r="N115" s="671">
        <f>'#24'!P31</f>
        <v>23.291976014044945</v>
      </c>
      <c r="O115" s="672">
        <f>'#24'!Q31</f>
        <v>11.324999999999999</v>
      </c>
      <c r="P115" s="564"/>
      <c r="Q115" s="581"/>
    </row>
    <row r="116" spans="2:17">
      <c r="B116" s="642" t="s">
        <v>6477</v>
      </c>
      <c r="C116" s="674"/>
      <c r="D116" s="643"/>
      <c r="E116" s="671">
        <f>'#24'!G32</f>
        <v>4.9981906503267979</v>
      </c>
      <c r="F116" s="671">
        <f>'#24'!H32</f>
        <v>7.8982865547263685</v>
      </c>
      <c r="G116" s="671">
        <f>'#24'!I32</f>
        <v>23.291976014044945</v>
      </c>
      <c r="H116" s="672">
        <f>'#24'!J32</f>
        <v>11.324999999999999</v>
      </c>
      <c r="I116" s="671">
        <f>'#24'!K32</f>
        <v>0</v>
      </c>
      <c r="J116" s="671">
        <f>'#24'!L32</f>
        <v>11.324999999999999</v>
      </c>
      <c r="K116" s="671">
        <f>'#24'!M32</f>
        <v>14.171754189590438</v>
      </c>
      <c r="L116" s="671">
        <f>'#24'!N32</f>
        <v>14.25678471472798</v>
      </c>
      <c r="M116" s="671">
        <f>'#24'!O32</f>
        <v>14.39935256187526</v>
      </c>
      <c r="N116" s="671">
        <f>'#24'!P32</f>
        <v>14.572144792617763</v>
      </c>
      <c r="O116" s="672">
        <f>'#24'!Q32</f>
        <v>14.761582674921792</v>
      </c>
      <c r="P116" s="564"/>
      <c r="Q116" s="581"/>
    </row>
    <row r="117" spans="2:17">
      <c r="B117" s="576" t="s">
        <v>6479</v>
      </c>
      <c r="C117" s="935"/>
      <c r="D117" s="935"/>
      <c r="E117" s="578">
        <f>E119*E121</f>
        <v>12805.281408999999</v>
      </c>
      <c r="F117" s="578">
        <f t="shared" ref="F117:O117" si="38">F119*F121</f>
        <v>17509.321177000002</v>
      </c>
      <c r="G117" s="578">
        <f t="shared" si="38"/>
        <v>8715.8615049999989</v>
      </c>
      <c r="H117" s="579">
        <f t="shared" si="38"/>
        <v>12006.946213333335</v>
      </c>
      <c r="I117" s="578">
        <f t="shared" si="38"/>
        <v>0</v>
      </c>
      <c r="J117" s="578">
        <f t="shared" si="38"/>
        <v>12006.946213333335</v>
      </c>
      <c r="K117" s="578">
        <f t="shared" si="38"/>
        <v>12442.97846507053</v>
      </c>
      <c r="L117" s="578">
        <f>L119*L121</f>
        <v>12818.059607921616</v>
      </c>
      <c r="M117" s="578">
        <f t="shared" si="38"/>
        <v>13308.734929712859</v>
      </c>
      <c r="N117" s="578">
        <f t="shared" si="38"/>
        <v>13845.556061837757</v>
      </c>
      <c r="O117" s="579">
        <f t="shared" si="38"/>
        <v>14432.289191070251</v>
      </c>
      <c r="P117" s="564"/>
    </row>
    <row r="118" spans="2:17">
      <c r="B118" s="598" t="s">
        <v>24</v>
      </c>
      <c r="C118" s="674"/>
      <c r="D118" s="626"/>
      <c r="E118" s="627"/>
      <c r="F118" s="627"/>
      <c r="G118" s="627"/>
      <c r="H118" s="628"/>
      <c r="I118" s="627"/>
      <c r="J118" s="629">
        <f>J117/G117-1</f>
        <v>0.37759717802369286</v>
      </c>
      <c r="K118" s="629">
        <f>K117/J117-1</f>
        <v>3.6314999999999653E-2</v>
      </c>
      <c r="L118" s="629">
        <f>L117/K117-1</f>
        <v>3.0143999999999949E-2</v>
      </c>
      <c r="M118" s="629">
        <f>M117/L117-1</f>
        <v>3.8280000000000314E-2</v>
      </c>
      <c r="N118" s="629">
        <f>N117/M117-1</f>
        <v>4.0335999999999927E-2</v>
      </c>
      <c r="O118" s="601">
        <f>O117/N117-1</f>
        <v>4.2376999999999665E-2</v>
      </c>
      <c r="P118" s="564"/>
    </row>
    <row r="119" spans="2:17">
      <c r="B119" s="651" t="s">
        <v>6480</v>
      </c>
      <c r="C119" s="674"/>
      <c r="D119" s="643"/>
      <c r="E119" s="575">
        <f>'#24'!G43</f>
        <v>318</v>
      </c>
      <c r="F119" s="575">
        <f>'#24'!H43</f>
        <v>519</v>
      </c>
      <c r="G119" s="575">
        <f>'#24'!I43</f>
        <v>814</v>
      </c>
      <c r="H119" s="614">
        <f>'#24'!J43</f>
        <v>1244</v>
      </c>
      <c r="I119" s="575">
        <f>'#24'!K43</f>
        <v>0</v>
      </c>
      <c r="J119" s="575">
        <f>'#24'!L43</f>
        <v>1244</v>
      </c>
      <c r="K119" s="575">
        <f>'#24'!M43</f>
        <v>1262.6599999999999</v>
      </c>
      <c r="L119" s="575">
        <f>'#24'!N43</f>
        <v>1292.9638399999999</v>
      </c>
      <c r="M119" s="575">
        <f>'#24'!O43</f>
        <v>1329.16682752</v>
      </c>
      <c r="N119" s="575">
        <f>'#24'!P43</f>
        <v>1366.3834986905599</v>
      </c>
      <c r="O119" s="614">
        <f>'#24'!Q43</f>
        <v>1406.008620152586</v>
      </c>
      <c r="P119" s="564"/>
    </row>
    <row r="120" spans="2:17">
      <c r="B120" s="598" t="s">
        <v>252</v>
      </c>
      <c r="C120" s="674" t="s">
        <v>220</v>
      </c>
      <c r="D120" s="643"/>
      <c r="E120" s="673"/>
      <c r="F120" s="673"/>
      <c r="G120" s="673"/>
      <c r="H120" s="1000"/>
      <c r="I120" s="673"/>
      <c r="J120" s="673"/>
      <c r="K120" s="629">
        <f>K119/SUM(H119:I119)-1</f>
        <v>1.4999999999999902E-2</v>
      </c>
      <c r="L120" s="629">
        <f>L119/K119-1</f>
        <v>2.4000000000000021E-2</v>
      </c>
      <c r="M120" s="629">
        <f>M119/L119-1</f>
        <v>2.8000000000000025E-2</v>
      </c>
      <c r="N120" s="629">
        <f>N119/M119-1</f>
        <v>2.8000000000000025E-2</v>
      </c>
      <c r="O120" s="601">
        <f>O119/N119-1</f>
        <v>2.8999999999999915E-2</v>
      </c>
      <c r="P120" s="564"/>
      <c r="Q120" s="559" t="s">
        <v>6481</v>
      </c>
    </row>
    <row r="121" spans="2:17">
      <c r="B121" s="651" t="s">
        <v>6482</v>
      </c>
      <c r="C121" s="674"/>
      <c r="D121" s="643"/>
      <c r="E121" s="671">
        <f>'#24'!G44</f>
        <v>40.268180531446539</v>
      </c>
      <c r="F121" s="671">
        <f>'#24'!H44</f>
        <v>33.736649666666672</v>
      </c>
      <c r="G121" s="671">
        <f>'#24'!I44</f>
        <v>10.707446566339065</v>
      </c>
      <c r="H121" s="672">
        <f>'#24'!J44</f>
        <v>9.6518860235798503</v>
      </c>
      <c r="I121" s="671">
        <f>'#24'!K44</f>
        <v>0</v>
      </c>
      <c r="J121" s="671">
        <f>'#24'!L44</f>
        <v>9.6518860235798503</v>
      </c>
      <c r="K121" s="671">
        <f>'#24'!M44</f>
        <v>9.8545756300750256</v>
      </c>
      <c r="L121" s="671">
        <f>'#24'!N44</f>
        <v>9.9137030838554754</v>
      </c>
      <c r="M121" s="671">
        <f>'#24'!O44</f>
        <v>10.012840114694031</v>
      </c>
      <c r="N121" s="671">
        <f>'#24'!P44</f>
        <v>10.13299419607036</v>
      </c>
      <c r="O121" s="672">
        <f>'#24'!Q44</f>
        <v>10.264723120619273</v>
      </c>
      <c r="P121" s="564"/>
    </row>
    <row r="122" spans="2:17">
      <c r="B122" s="598" t="s">
        <v>24</v>
      </c>
      <c r="C122" s="674" t="s">
        <v>202</v>
      </c>
      <c r="D122" s="626"/>
      <c r="E122" s="627"/>
      <c r="F122" s="627"/>
      <c r="G122" s="627"/>
      <c r="H122" s="628"/>
      <c r="I122" s="627"/>
      <c r="J122" s="627"/>
      <c r="K122" s="629">
        <f>K121/J121-1</f>
        <v>2.0999999999999908E-2</v>
      </c>
      <c r="L122" s="629">
        <f>L121/K121-1</f>
        <v>6.0000000000000053E-3</v>
      </c>
      <c r="M122" s="629">
        <f>M121/L121-1</f>
        <v>1.0000000000000009E-2</v>
      </c>
      <c r="N122" s="629">
        <f>N121/M121-1</f>
        <v>1.2000000000000011E-2</v>
      </c>
      <c r="O122" s="601">
        <f>O121/N121-1</f>
        <v>1.2999999999999901E-2</v>
      </c>
      <c r="P122" s="564"/>
      <c r="Q122" s="559" t="s">
        <v>25</v>
      </c>
    </row>
    <row r="123" spans="2:17">
      <c r="B123" s="598"/>
      <c r="C123" s="674"/>
      <c r="D123" s="675"/>
      <c r="E123" s="815"/>
      <c r="F123" s="629"/>
      <c r="G123" s="629"/>
      <c r="H123" s="808"/>
      <c r="I123" s="809"/>
      <c r="J123" s="629"/>
      <c r="K123" s="629"/>
      <c r="L123" s="629"/>
      <c r="M123" s="629"/>
      <c r="N123" s="629"/>
      <c r="O123" s="601"/>
      <c r="P123" s="564"/>
    </row>
    <row r="124" spans="2:17" s="557" customFormat="1">
      <c r="B124" s="590" t="s">
        <v>6483</v>
      </c>
      <c r="C124" s="654"/>
      <c r="D124" s="591"/>
      <c r="E124" s="592">
        <f t="shared" ref="E124:O124" si="39">SUM(E126,E144)</f>
        <v>16414.653994</v>
      </c>
      <c r="F124" s="592">
        <f t="shared" si="39"/>
        <v>32106.063064999998</v>
      </c>
      <c r="G124" s="592">
        <f t="shared" si="39"/>
        <v>27433.864051</v>
      </c>
      <c r="H124" s="593">
        <f t="shared" si="39"/>
        <v>39200.995905889446</v>
      </c>
      <c r="I124" s="592">
        <f t="shared" si="39"/>
        <v>4419.0161956453276</v>
      </c>
      <c r="J124" s="592">
        <f t="shared" si="39"/>
        <v>45347.333011201437</v>
      </c>
      <c r="K124" s="592">
        <f t="shared" si="39"/>
        <v>50890.848299421988</v>
      </c>
      <c r="L124" s="592">
        <f t="shared" si="39"/>
        <v>66409.611861769314</v>
      </c>
      <c r="M124" s="592">
        <f t="shared" si="39"/>
        <v>76971.719265104708</v>
      </c>
      <c r="N124" s="592">
        <f t="shared" si="39"/>
        <v>78609.344716765292</v>
      </c>
      <c r="O124" s="593">
        <f t="shared" si="39"/>
        <v>77912.018389606121</v>
      </c>
      <c r="P124" s="564"/>
      <c r="Q124" s="559"/>
    </row>
    <row r="125" spans="2:17" s="557" customFormat="1">
      <c r="B125" s="655" t="s">
        <v>44</v>
      </c>
      <c r="C125" s="656"/>
      <c r="D125" s="657"/>
      <c r="E125" s="658">
        <f t="shared" ref="E125:O125" si="40">IFERROR(E124/E100,"")</f>
        <v>1.0346995629259448</v>
      </c>
      <c r="F125" s="658">
        <f t="shared" si="40"/>
        <v>1.0627709963294369</v>
      </c>
      <c r="G125" s="658">
        <f t="shared" si="40"/>
        <v>0.81668598719197683</v>
      </c>
      <c r="H125" s="659">
        <f t="shared" si="40"/>
        <v>0.97190405538503377</v>
      </c>
      <c r="I125" s="658">
        <f t="shared" si="40"/>
        <v>0.46799585447564801</v>
      </c>
      <c r="J125" s="658">
        <f t="shared" si="40"/>
        <v>0.91101617001423896</v>
      </c>
      <c r="K125" s="658">
        <f t="shared" si="40"/>
        <v>0.7923096228669867</v>
      </c>
      <c r="L125" s="658">
        <f t="shared" si="40"/>
        <v>0.86204968490507272</v>
      </c>
      <c r="M125" s="658">
        <f t="shared" si="40"/>
        <v>0.87759297748154685</v>
      </c>
      <c r="N125" s="658">
        <f t="shared" si="40"/>
        <v>0.88528841144670423</v>
      </c>
      <c r="O125" s="659">
        <f t="shared" si="40"/>
        <v>0.88614206442351939</v>
      </c>
      <c r="P125" s="564"/>
      <c r="Q125" s="559"/>
    </row>
    <row r="126" spans="2:17" s="557" customFormat="1">
      <c r="B126" s="660" t="s">
        <v>6484</v>
      </c>
      <c r="C126" s="661"/>
      <c r="D126" s="662"/>
      <c r="E126" s="663">
        <f>SUM(E127,E135,E141)</f>
        <v>12703.976007000001</v>
      </c>
      <c r="F126" s="663">
        <f t="shared" ref="F126:O126" si="41">SUM(F127,F135,F141)</f>
        <v>27740.911704999999</v>
      </c>
      <c r="G126" s="663">
        <f t="shared" si="41"/>
        <v>18644.746787</v>
      </c>
      <c r="H126" s="664">
        <f t="shared" si="41"/>
        <v>29922.053133092773</v>
      </c>
      <c r="I126" s="663">
        <f t="shared" si="41"/>
        <v>3673.2403241427082</v>
      </c>
      <c r="J126" s="663">
        <f t="shared" si="41"/>
        <v>35322.614366902148</v>
      </c>
      <c r="K126" s="663">
        <f t="shared" si="41"/>
        <v>42967.249059617607</v>
      </c>
      <c r="L126" s="663">
        <f t="shared" si="41"/>
        <v>50928.305624911118</v>
      </c>
      <c r="M126" s="663">
        <f t="shared" si="41"/>
        <v>57392.977383176461</v>
      </c>
      <c r="N126" s="663">
        <f t="shared" si="41"/>
        <v>58046.331336639785</v>
      </c>
      <c r="O126" s="664">
        <f t="shared" si="41"/>
        <v>57419.008968113383</v>
      </c>
      <c r="P126" s="564"/>
      <c r="Q126" s="559"/>
    </row>
    <row r="127" spans="2:17" s="557" customFormat="1">
      <c r="B127" s="576" t="s">
        <v>146</v>
      </c>
      <c r="C127" s="630"/>
      <c r="D127" s="577"/>
      <c r="E127" s="578">
        <f>E130+E132</f>
        <v>9863.1637960000007</v>
      </c>
      <c r="F127" s="578">
        <f t="shared" ref="F127:O127" si="42">F130+F132</f>
        <v>14480.264762000003</v>
      </c>
      <c r="G127" s="578">
        <f t="shared" si="42"/>
        <v>10284.451872</v>
      </c>
      <c r="H127" s="579">
        <f t="shared" si="42"/>
        <v>18433.086087712563</v>
      </c>
      <c r="I127" s="578">
        <f t="shared" si="42"/>
        <v>0</v>
      </c>
      <c r="J127" s="578">
        <f t="shared" si="42"/>
        <v>20160.406997379232</v>
      </c>
      <c r="K127" s="578">
        <f t="shared" si="42"/>
        <v>18171.859636489455</v>
      </c>
      <c r="L127" s="578">
        <f t="shared" si="42"/>
        <v>20423.062732668055</v>
      </c>
      <c r="M127" s="578">
        <f t="shared" si="42"/>
        <v>22360.931562508453</v>
      </c>
      <c r="N127" s="578">
        <f t="shared" si="42"/>
        <v>22715.067074357434</v>
      </c>
      <c r="O127" s="579">
        <f t="shared" si="42"/>
        <v>22757.434836374909</v>
      </c>
      <c r="P127" s="564"/>
      <c r="Q127" s="559"/>
    </row>
    <row r="128" spans="2:17">
      <c r="B128" s="831" t="s">
        <v>6518</v>
      </c>
      <c r="C128" s="780"/>
      <c r="D128" s="626"/>
      <c r="E128" s="629">
        <f>E127/E100</f>
        <v>0.6217256405476812</v>
      </c>
      <c r="F128" s="629">
        <f t="shared" ref="F128:O128" si="43">F127/F100</f>
        <v>0.4793239637344735</v>
      </c>
      <c r="G128" s="629">
        <f t="shared" si="43"/>
        <v>0.30616058001156904</v>
      </c>
      <c r="H128" s="601">
        <f t="shared" si="43"/>
        <v>0.45700857103014975</v>
      </c>
      <c r="I128" s="629">
        <f t="shared" si="43"/>
        <v>0</v>
      </c>
      <c r="J128" s="629">
        <f t="shared" si="43"/>
        <v>0.40501735271055334</v>
      </c>
      <c r="K128" s="629">
        <f t="shared" si="43"/>
        <v>0.28291411396147442</v>
      </c>
      <c r="L128" s="629">
        <f t="shared" si="43"/>
        <v>0.26510762975303998</v>
      </c>
      <c r="M128" s="629">
        <f t="shared" si="43"/>
        <v>0.25494813805074223</v>
      </c>
      <c r="N128" s="629">
        <f t="shared" si="43"/>
        <v>0.25581418746866147</v>
      </c>
      <c r="O128" s="601">
        <f t="shared" si="43"/>
        <v>0.25883452519540007</v>
      </c>
      <c r="P128" s="564"/>
    </row>
    <row r="129" spans="2:17">
      <c r="B129" s="651" t="s">
        <v>6485</v>
      </c>
      <c r="C129" s="674"/>
      <c r="D129" s="643"/>
      <c r="E129" s="575">
        <f t="shared" ref="E129:O129" si="44">E106*E114*12+E117</f>
        <v>15864.174086999999</v>
      </c>
      <c r="F129" s="575">
        <f t="shared" si="44"/>
        <v>30209.765957000003</v>
      </c>
      <c r="G129" s="575">
        <f t="shared" si="44"/>
        <v>33591.691888000001</v>
      </c>
      <c r="H129" s="614">
        <f t="shared" si="44"/>
        <v>28496.146213333333</v>
      </c>
      <c r="I129" s="575">
        <f t="shared" si="44"/>
        <v>0</v>
      </c>
      <c r="J129" s="575">
        <f t="shared" si="44"/>
        <v>28496.146213333333</v>
      </c>
      <c r="K129" s="575">
        <f t="shared" si="44"/>
        <v>25055.839693806018</v>
      </c>
      <c r="L129" s="575">
        <f t="shared" si="44"/>
        <v>25506.598004029518</v>
      </c>
      <c r="M129" s="575">
        <f t="shared" si="44"/>
        <v>26124.158709781841</v>
      </c>
      <c r="N129" s="575">
        <f t="shared" si="44"/>
        <v>26814.764927267566</v>
      </c>
      <c r="O129" s="614">
        <f t="shared" si="44"/>
        <v>27570.097771750647</v>
      </c>
      <c r="P129" s="564"/>
      <c r="Q129" s="744" t="s">
        <v>6515</v>
      </c>
    </row>
    <row r="130" spans="2:17">
      <c r="B130" s="598" t="s">
        <v>6319</v>
      </c>
      <c r="C130" s="780"/>
      <c r="D130" s="626"/>
      <c r="E130" s="575">
        <f>E131*E102</f>
        <v>0</v>
      </c>
      <c r="F130" s="575">
        <f t="shared" ref="F130:O130" si="45">F131*F102</f>
        <v>0</v>
      </c>
      <c r="G130" s="575">
        <f t="shared" si="45"/>
        <v>3774.9822119999999</v>
      </c>
      <c r="H130" s="575">
        <f t="shared" si="45"/>
        <v>5181.9627289999999</v>
      </c>
      <c r="I130" s="575">
        <f t="shared" si="45"/>
        <v>0</v>
      </c>
      <c r="J130" s="575">
        <f t="shared" si="45"/>
        <v>6909.2836386666668</v>
      </c>
      <c r="K130" s="575">
        <f t="shared" si="45"/>
        <v>8666.3366021256425</v>
      </c>
      <c r="L130" s="575">
        <f t="shared" si="45"/>
        <v>10746.533914697655</v>
      </c>
      <c r="M130" s="575">
        <f t="shared" si="45"/>
        <v>12450.116542782944</v>
      </c>
      <c r="N130" s="575">
        <f t="shared" si="45"/>
        <v>12542.254317249839</v>
      </c>
      <c r="O130" s="575">
        <f t="shared" si="45"/>
        <v>12298.068771152866</v>
      </c>
      <c r="P130" s="564"/>
    </row>
    <row r="131" spans="2:17">
      <c r="B131" s="831" t="s">
        <v>6513</v>
      </c>
      <c r="C131" s="780" t="s">
        <v>6517</v>
      </c>
      <c r="D131" s="626"/>
      <c r="E131" s="629">
        <f>'#29'!G11</f>
        <v>0</v>
      </c>
      <c r="F131" s="629">
        <f>'#29'!H11</f>
        <v>0</v>
      </c>
      <c r="G131" s="629">
        <f>'#29'!I11</f>
        <v>0.15175301302021263</v>
      </c>
      <c r="H131" s="601">
        <f>'#29'!J11</f>
        <v>0.18293189915658462</v>
      </c>
      <c r="I131" s="629">
        <f>'#29'!K11</f>
        <v>0</v>
      </c>
      <c r="J131" s="629">
        <f>'#29'!L11</f>
        <v>0.18293189915658462</v>
      </c>
      <c r="K131" s="629">
        <f>'#29'!M11</f>
        <v>0.16734245608839862</v>
      </c>
      <c r="L131" s="629">
        <f>'#29'!N11</f>
        <v>0.16734245608839862</v>
      </c>
      <c r="M131" s="629">
        <f>'#29'!O11</f>
        <v>0.16734245608839862</v>
      </c>
      <c r="N131" s="629">
        <f>'#29'!P11</f>
        <v>0.16734245608839862</v>
      </c>
      <c r="O131" s="601">
        <f>'#29'!Q11</f>
        <v>0.16734245608839862</v>
      </c>
      <c r="P131" s="564"/>
    </row>
    <row r="132" spans="2:17">
      <c r="B132" s="598" t="s">
        <v>457</v>
      </c>
      <c r="C132" s="780"/>
      <c r="D132" s="626"/>
      <c r="E132" s="575">
        <f>E129*E133</f>
        <v>9863.1637960000007</v>
      </c>
      <c r="F132" s="575">
        <f t="shared" ref="F132:O132" si="46">F129*F133</f>
        <v>14480.264762000003</v>
      </c>
      <c r="G132" s="575">
        <f t="shared" si="46"/>
        <v>6509.4696599999997</v>
      </c>
      <c r="H132" s="614">
        <f t="shared" si="46"/>
        <v>13251.123358712564</v>
      </c>
      <c r="I132" s="575">
        <f t="shared" si="46"/>
        <v>0</v>
      </c>
      <c r="J132" s="575">
        <f t="shared" si="46"/>
        <v>13251.123358712564</v>
      </c>
      <c r="K132" s="575">
        <f t="shared" si="46"/>
        <v>9505.5230343638123</v>
      </c>
      <c r="L132" s="575">
        <f t="shared" si="46"/>
        <v>9676.5288179704021</v>
      </c>
      <c r="M132" s="575">
        <f t="shared" si="46"/>
        <v>9910.815019725509</v>
      </c>
      <c r="N132" s="575">
        <f t="shared" si="46"/>
        <v>10172.812757107595</v>
      </c>
      <c r="O132" s="614">
        <f t="shared" si="46"/>
        <v>10459.366065222044</v>
      </c>
      <c r="P132" s="564"/>
    </row>
    <row r="133" spans="2:17">
      <c r="B133" s="831" t="s">
        <v>6514</v>
      </c>
      <c r="C133" s="780" t="s">
        <v>6516</v>
      </c>
      <c r="D133" s="626"/>
      <c r="E133" s="629">
        <f>'#29'!G14</f>
        <v>0.6217256405476812</v>
      </c>
      <c r="F133" s="629">
        <f>'#29'!H14</f>
        <v>0.4793239637344735</v>
      </c>
      <c r="G133" s="629">
        <f>'#29'!I14</f>
        <v>0.19378213165635116</v>
      </c>
      <c r="H133" s="601">
        <f>'#29'!J14</f>
        <v>0.46501457633988313</v>
      </c>
      <c r="I133" s="629">
        <f>'#29'!K14</f>
        <v>0</v>
      </c>
      <c r="J133" s="629">
        <f>'#29'!L14</f>
        <v>0.46501457633988313</v>
      </c>
      <c r="K133" s="629">
        <f>'#29'!M14</f>
        <v>0.37937355724356925</v>
      </c>
      <c r="L133" s="629">
        <f>'#29'!N14</f>
        <v>0.37937355724356925</v>
      </c>
      <c r="M133" s="629">
        <f>'#29'!O14</f>
        <v>0.37937355724356925</v>
      </c>
      <c r="N133" s="629">
        <f>'#29'!P14</f>
        <v>0.37937355724356925</v>
      </c>
      <c r="O133" s="601">
        <f>'#29'!Q14</f>
        <v>0.37937355724356925</v>
      </c>
      <c r="P133" s="564"/>
    </row>
    <row r="134" spans="2:17">
      <c r="B134" s="598"/>
      <c r="C134" s="780"/>
      <c r="D134" s="626"/>
      <c r="E134" s="629"/>
      <c r="F134" s="629"/>
      <c r="G134" s="629"/>
      <c r="H134" s="601"/>
      <c r="I134" s="629"/>
      <c r="J134" s="629"/>
      <c r="K134" s="629"/>
      <c r="L134" s="629"/>
      <c r="M134" s="629"/>
      <c r="N134" s="629"/>
      <c r="O134" s="601"/>
      <c r="P134" s="564"/>
    </row>
    <row r="135" spans="2:17" s="557" customFormat="1">
      <c r="B135" s="576" t="s">
        <v>46</v>
      </c>
      <c r="C135" s="630"/>
      <c r="D135" s="577"/>
      <c r="E135" s="578">
        <f>E136*E138</f>
        <v>566.81623100000002</v>
      </c>
      <c r="F135" s="578">
        <f t="shared" ref="F135:O135" si="47">F136*F138</f>
        <v>1237.2267380000001</v>
      </c>
      <c r="G135" s="578">
        <f t="shared" si="47"/>
        <v>1019.043761</v>
      </c>
      <c r="H135" s="579">
        <f>J135*10/12</f>
        <v>1173.1151823802097</v>
      </c>
      <c r="I135" s="578">
        <f>J135-H135</f>
        <v>234.62303647604199</v>
      </c>
      <c r="J135" s="578">
        <f t="shared" si="47"/>
        <v>1407.7382188562517</v>
      </c>
      <c r="K135" s="578">
        <f t="shared" si="47"/>
        <v>1490.7746701544995</v>
      </c>
      <c r="L135" s="578">
        <f t="shared" si="47"/>
        <v>1606.7769879338784</v>
      </c>
      <c r="M135" s="578">
        <f t="shared" si="47"/>
        <v>1552.4819657382177</v>
      </c>
      <c r="N135" s="578">
        <f t="shared" si="47"/>
        <v>1603.9330476563534</v>
      </c>
      <c r="O135" s="579">
        <f t="shared" si="47"/>
        <v>1590.8813955485289</v>
      </c>
      <c r="P135" s="564"/>
      <c r="Q135" s="559"/>
    </row>
    <row r="136" spans="2:17">
      <c r="B136" s="651" t="s">
        <v>6486</v>
      </c>
      <c r="C136" s="674"/>
      <c r="D136" s="643"/>
      <c r="E136" s="575">
        <f>'#29'!G25</f>
        <v>7.916666666666667</v>
      </c>
      <c r="F136" s="575">
        <f>'#29'!H25</f>
        <v>10.083333333333334</v>
      </c>
      <c r="G136" s="575">
        <f>'#29'!I25</f>
        <v>10.083333333333334</v>
      </c>
      <c r="H136" s="614">
        <f>'#29'!J25</f>
        <v>0</v>
      </c>
      <c r="I136" s="575">
        <f>'#29'!K25</f>
        <v>0</v>
      </c>
      <c r="J136" s="575">
        <f>'#29'!L25</f>
        <v>13.079272361497988</v>
      </c>
      <c r="K136" s="575">
        <f>'#29'!M25</f>
        <v>13.369462015908084</v>
      </c>
      <c r="L136" s="575">
        <f>'#29'!N25</f>
        <v>14.141104963481085</v>
      </c>
      <c r="M136" s="575">
        <f>'#29'!O25</f>
        <v>13.356069580163632</v>
      </c>
      <c r="N136" s="575">
        <f>'#29'!P25</f>
        <v>13.370838629797401</v>
      </c>
      <c r="O136" s="614">
        <f>'#29'!Q25</f>
        <v>12.82595393976556</v>
      </c>
      <c r="P136" s="564"/>
    </row>
    <row r="137" spans="2:17">
      <c r="B137" s="598" t="s">
        <v>252</v>
      </c>
      <c r="C137" s="674" t="s">
        <v>6523</v>
      </c>
      <c r="D137" s="643"/>
      <c r="E137" s="673"/>
      <c r="F137" s="673"/>
      <c r="G137" s="673"/>
      <c r="H137" s="1000"/>
      <c r="I137" s="673"/>
      <c r="J137" s="673"/>
      <c r="K137" s="629">
        <f>K136/J136-1</f>
        <v>2.2186987654170931E-2</v>
      </c>
      <c r="L137" s="629">
        <f>L136/K136-1</f>
        <v>5.7716828594511771E-2</v>
      </c>
      <c r="M137" s="629">
        <f>M136/L136-1</f>
        <v>-5.551443012019075E-2</v>
      </c>
      <c r="N137" s="629">
        <f>N136/M136-1</f>
        <v>1.1057931036615454E-3</v>
      </c>
      <c r="O137" s="601">
        <f>O136/N136-1</f>
        <v>-4.0751721348094461E-2</v>
      </c>
      <c r="P137" s="564"/>
      <c r="Q137" s="559" t="s">
        <v>25</v>
      </c>
    </row>
    <row r="138" spans="2:17">
      <c r="B138" s="651" t="s">
        <v>52</v>
      </c>
      <c r="C138" s="674"/>
      <c r="D138" s="643"/>
      <c r="E138" s="671">
        <f>'#29'!G28</f>
        <v>71.597839705263155</v>
      </c>
      <c r="F138" s="671">
        <f>'#29'!H28</f>
        <v>122.70017236363637</v>
      </c>
      <c r="G138" s="671">
        <f>'#29'!I28</f>
        <v>101.06219117355371</v>
      </c>
      <c r="H138" s="672">
        <f>'#29'!J28</f>
        <v>0</v>
      </c>
      <c r="I138" s="671">
        <f>'#29'!K28</f>
        <v>0</v>
      </c>
      <c r="J138" s="671">
        <f>'#29'!L28</f>
        <v>107.6312335998347</v>
      </c>
      <c r="K138" s="671">
        <f>'#29'!M28</f>
        <v>111.50595800942875</v>
      </c>
      <c r="L138" s="671">
        <f>'#29'!N28</f>
        <v>113.62457121160789</v>
      </c>
      <c r="M138" s="671">
        <f>'#29'!O28</f>
        <v>116.23793634947485</v>
      </c>
      <c r="N138" s="671">
        <f>'#29'!P28</f>
        <v>119.95755031265804</v>
      </c>
      <c r="O138" s="672">
        <f>'#29'!Q28</f>
        <v>124.03610702328842</v>
      </c>
      <c r="P138" s="564"/>
    </row>
    <row r="139" spans="2:17">
      <c r="B139" s="598" t="s">
        <v>24</v>
      </c>
      <c r="C139" s="674" t="s">
        <v>150</v>
      </c>
      <c r="D139" s="626"/>
      <c r="E139" s="627"/>
      <c r="F139" s="627"/>
      <c r="G139" s="627"/>
      <c r="H139" s="628"/>
      <c r="I139" s="627"/>
      <c r="J139" s="627"/>
      <c r="K139" s="629">
        <f>K138/J138-1</f>
        <v>3.6000000000000032E-2</v>
      </c>
      <c r="L139" s="629">
        <f>L138/K138-1</f>
        <v>1.8999999999999906E-2</v>
      </c>
      <c r="M139" s="629">
        <f>M138/L138-1</f>
        <v>2.2999999999999909E-2</v>
      </c>
      <c r="N139" s="629">
        <f>N138/M138-1</f>
        <v>3.2000000000000028E-2</v>
      </c>
      <c r="O139" s="601">
        <f>O138/N138-1</f>
        <v>3.400000000000003E-2</v>
      </c>
      <c r="P139" s="564"/>
      <c r="Q139" s="559" t="s">
        <v>25</v>
      </c>
    </row>
    <row r="140" spans="2:17">
      <c r="B140" s="598"/>
      <c r="C140" s="674"/>
      <c r="D140" s="626"/>
      <c r="E140" s="627"/>
      <c r="F140" s="627"/>
      <c r="G140" s="627"/>
      <c r="H140" s="628"/>
      <c r="I140" s="627"/>
      <c r="J140" s="627"/>
      <c r="K140" s="629"/>
      <c r="L140" s="629"/>
      <c r="M140" s="629"/>
      <c r="N140" s="629"/>
      <c r="O140" s="601"/>
      <c r="P140" s="564"/>
    </row>
    <row r="141" spans="2:17" s="557" customFormat="1">
      <c r="B141" s="576" t="s">
        <v>6487</v>
      </c>
      <c r="C141" s="630"/>
      <c r="D141" s="577"/>
      <c r="E141" s="578">
        <f>'#29'!G83</f>
        <v>2273.9959800000001</v>
      </c>
      <c r="F141" s="578">
        <f>'#29'!H83</f>
        <v>12023.420204999995</v>
      </c>
      <c r="G141" s="578">
        <f>'#29'!I83</f>
        <v>7341.2511540000005</v>
      </c>
      <c r="H141" s="579">
        <f>'#29'!J83</f>
        <v>10315.851863</v>
      </c>
      <c r="I141" s="578">
        <f>'#29'!K83</f>
        <v>3438.617287666666</v>
      </c>
      <c r="J141" s="578">
        <f>'#29'!L83</f>
        <v>13754.469150666666</v>
      </c>
      <c r="K141" s="578">
        <f>'#29'!M83</f>
        <v>23304.614752973648</v>
      </c>
      <c r="L141" s="578">
        <f>'#29'!N83</f>
        <v>28898.465904309185</v>
      </c>
      <c r="M141" s="578">
        <f>'#29'!O83</f>
        <v>33479.563854929787</v>
      </c>
      <c r="N141" s="578">
        <f>'#29'!P83</f>
        <v>33727.331214626</v>
      </c>
      <c r="O141" s="579">
        <f>'#29'!Q83</f>
        <v>33070.692736189951</v>
      </c>
      <c r="P141" s="564"/>
      <c r="Q141" s="559"/>
    </row>
    <row r="142" spans="2:17">
      <c r="B142" s="598" t="s">
        <v>6488</v>
      </c>
      <c r="C142" s="903" t="s">
        <v>6524</v>
      </c>
      <c r="D142" s="626"/>
      <c r="E142" s="629">
        <f>E141/E102</f>
        <v>0.74340495707970045</v>
      </c>
      <c r="F142" s="629">
        <f t="shared" ref="F142:O142" si="48">F141/F102</f>
        <v>0.94669284527214759</v>
      </c>
      <c r="G142" s="629">
        <f t="shared" si="48"/>
        <v>0.29511582290804528</v>
      </c>
      <c r="H142" s="601">
        <f t="shared" si="48"/>
        <v>0.36416672048908161</v>
      </c>
      <c r="I142" s="629">
        <f t="shared" si="48"/>
        <v>0.36416672048908155</v>
      </c>
      <c r="J142" s="739">
        <f t="shared" si="48"/>
        <v>0.36416672048908161</v>
      </c>
      <c r="K142" s="739">
        <f t="shared" si="48"/>
        <v>0.45</v>
      </c>
      <c r="L142" s="739">
        <f t="shared" si="48"/>
        <v>0.45</v>
      </c>
      <c r="M142" s="739">
        <f t="shared" si="48"/>
        <v>0.45000000000000007</v>
      </c>
      <c r="N142" s="739">
        <f t="shared" si="48"/>
        <v>0.45</v>
      </c>
      <c r="O142" s="740">
        <f t="shared" si="48"/>
        <v>0.45</v>
      </c>
      <c r="P142" s="564"/>
    </row>
    <row r="143" spans="2:17">
      <c r="B143" s="598"/>
      <c r="C143" s="674"/>
      <c r="D143" s="626"/>
      <c r="E143" s="627"/>
      <c r="F143" s="627"/>
      <c r="G143" s="627"/>
      <c r="H143" s="628"/>
      <c r="I143" s="627"/>
      <c r="J143" s="627"/>
      <c r="K143" s="629"/>
      <c r="L143" s="629"/>
      <c r="M143" s="629"/>
      <c r="N143" s="629"/>
      <c r="O143" s="601"/>
      <c r="P143" s="564"/>
    </row>
    <row r="144" spans="2:17" s="557" customFormat="1">
      <c r="B144" s="660" t="s">
        <v>6336</v>
      </c>
      <c r="C144" s="661"/>
      <c r="D144" s="662"/>
      <c r="E144" s="663">
        <f>SUM(E145,E155,E158)</f>
        <v>3710.6779869999996</v>
      </c>
      <c r="F144" s="663">
        <f t="shared" ref="F144:O144" si="49">SUM(F145,F155,F158)</f>
        <v>4365.1513599999998</v>
      </c>
      <c r="G144" s="663">
        <f t="shared" si="49"/>
        <v>8789.1172640000004</v>
      </c>
      <c r="H144" s="664">
        <f t="shared" si="49"/>
        <v>9278.9427727966686</v>
      </c>
      <c r="I144" s="663">
        <f t="shared" si="49"/>
        <v>745.77587150261911</v>
      </c>
      <c r="J144" s="663">
        <f t="shared" si="49"/>
        <v>10024.718644299286</v>
      </c>
      <c r="K144" s="663">
        <f t="shared" si="49"/>
        <v>7923.5992398043827</v>
      </c>
      <c r="L144" s="663">
        <f t="shared" si="49"/>
        <v>15481.306236858196</v>
      </c>
      <c r="M144" s="663">
        <f t="shared" si="49"/>
        <v>19578.74188192825</v>
      </c>
      <c r="N144" s="663">
        <f t="shared" si="49"/>
        <v>20563.013380125511</v>
      </c>
      <c r="O144" s="664">
        <f t="shared" si="49"/>
        <v>20493.009421492738</v>
      </c>
      <c r="P144" s="564"/>
      <c r="Q144" s="559"/>
    </row>
    <row r="145" spans="2:17" s="557" customFormat="1">
      <c r="B145" s="576" t="s">
        <v>46</v>
      </c>
      <c r="C145" s="630"/>
      <c r="D145" s="577"/>
      <c r="E145" s="578">
        <f>SUM(E146,E150)</f>
        <v>3384.4386809999996</v>
      </c>
      <c r="F145" s="578">
        <f t="shared" ref="F145:O145" si="50">SUM(F146,F150)</f>
        <v>3779.1003199999996</v>
      </c>
      <c r="G145" s="578">
        <f t="shared" si="50"/>
        <v>3156.7528459999999</v>
      </c>
      <c r="H145" s="579">
        <f t="shared" si="50"/>
        <v>2795.1440490744262</v>
      </c>
      <c r="I145" s="578">
        <f t="shared" si="50"/>
        <v>559.02880981488534</v>
      </c>
      <c r="J145" s="578">
        <f t="shared" si="50"/>
        <v>3354.172858889312</v>
      </c>
      <c r="K145" s="578">
        <f t="shared" si="50"/>
        <v>3584.7142364562583</v>
      </c>
      <c r="L145" s="578">
        <f t="shared" si="50"/>
        <v>3760.8327767745786</v>
      </c>
      <c r="M145" s="578">
        <f t="shared" si="50"/>
        <v>3734.9210634753563</v>
      </c>
      <c r="N145" s="578">
        <f t="shared" si="50"/>
        <v>3856.6210227379279</v>
      </c>
      <c r="O145" s="579">
        <f t="shared" si="50"/>
        <v>3904.4885336638895</v>
      </c>
      <c r="P145" s="564"/>
      <c r="Q145" s="559"/>
    </row>
    <row r="146" spans="2:17" s="557" customFormat="1">
      <c r="B146" s="1001" t="s">
        <v>6489</v>
      </c>
      <c r="C146" s="1002"/>
      <c r="D146" s="1003"/>
      <c r="E146" s="1004">
        <f>E147*E148</f>
        <v>2476.0132412553189</v>
      </c>
      <c r="F146" s="1004">
        <f t="shared" ref="F146:O146" si="51">F147*F148</f>
        <v>1836.2876722684559</v>
      </c>
      <c r="G146" s="1004">
        <f t="shared" si="51"/>
        <v>1901.4052084059913</v>
      </c>
      <c r="H146" s="1005">
        <f>J146-I146</f>
        <v>1349.9976979682538</v>
      </c>
      <c r="I146" s="1004">
        <f>J146*2/12</f>
        <v>269.99953959365075</v>
      </c>
      <c r="J146" s="1004">
        <f t="shared" si="51"/>
        <v>1619.9972375619045</v>
      </c>
      <c r="K146" s="1004">
        <f t="shared" si="51"/>
        <v>1748.2470188688885</v>
      </c>
      <c r="L146" s="1004">
        <f t="shared" si="51"/>
        <v>1781.4637122273971</v>
      </c>
      <c r="M146" s="1004">
        <f t="shared" si="51"/>
        <v>1822.437377608627</v>
      </c>
      <c r="N146" s="1004">
        <f t="shared" si="51"/>
        <v>1880.7553736921034</v>
      </c>
      <c r="O146" s="1005">
        <f t="shared" si="51"/>
        <v>1944.7010563976348</v>
      </c>
      <c r="P146" s="564"/>
      <c r="Q146" s="559"/>
    </row>
    <row r="147" spans="2:17">
      <c r="B147" s="651" t="s">
        <v>6476</v>
      </c>
      <c r="C147" s="674" t="s">
        <v>253</v>
      </c>
      <c r="D147" s="643"/>
      <c r="E147" s="575">
        <f>E109</f>
        <v>37.25</v>
      </c>
      <c r="F147" s="575">
        <f t="shared" ref="F147:O147" si="52">F109</f>
        <v>30</v>
      </c>
      <c r="G147" s="575">
        <f t="shared" si="52"/>
        <v>30</v>
      </c>
      <c r="H147" s="614">
        <f t="shared" si="52"/>
        <v>24</v>
      </c>
      <c r="I147" s="575">
        <f t="shared" si="52"/>
        <v>24</v>
      </c>
      <c r="J147" s="575">
        <f t="shared" si="52"/>
        <v>24</v>
      </c>
      <c r="K147" s="575">
        <f t="shared" si="52"/>
        <v>25</v>
      </c>
      <c r="L147" s="575">
        <f t="shared" si="52"/>
        <v>25</v>
      </c>
      <c r="M147" s="575">
        <f t="shared" si="52"/>
        <v>25</v>
      </c>
      <c r="N147" s="575">
        <f t="shared" si="52"/>
        <v>25</v>
      </c>
      <c r="O147" s="614">
        <f t="shared" si="52"/>
        <v>25</v>
      </c>
      <c r="P147" s="564"/>
    </row>
    <row r="148" spans="2:17">
      <c r="B148" s="651" t="s">
        <v>52</v>
      </c>
      <c r="C148" s="674"/>
      <c r="D148" s="643"/>
      <c r="E148" s="671">
        <f>'#29'!G54</f>
        <v>66.470154127659569</v>
      </c>
      <c r="F148" s="671">
        <f>'#29'!H54</f>
        <v>61.209589075615199</v>
      </c>
      <c r="G148" s="671">
        <f>'#29'!I54</f>
        <v>63.380173613533046</v>
      </c>
      <c r="H148" s="672">
        <f>'#29'!J54</f>
        <v>0</v>
      </c>
      <c r="I148" s="671">
        <f>'#29'!K54</f>
        <v>0</v>
      </c>
      <c r="J148" s="671">
        <f>'#29'!L54</f>
        <v>67.499884898412688</v>
      </c>
      <c r="K148" s="671">
        <f>'#29'!M54</f>
        <v>69.929880754755544</v>
      </c>
      <c r="L148" s="671">
        <f>'#29'!N54</f>
        <v>71.258548489095887</v>
      </c>
      <c r="M148" s="671">
        <f>'#29'!O54</f>
        <v>72.897495104345083</v>
      </c>
      <c r="N148" s="671">
        <f>'#29'!P54</f>
        <v>75.230214947684132</v>
      </c>
      <c r="O148" s="672">
        <f>'#29'!Q54</f>
        <v>77.788042255905395</v>
      </c>
      <c r="P148" s="564"/>
    </row>
    <row r="149" spans="2:17">
      <c r="B149" s="598" t="s">
        <v>24</v>
      </c>
      <c r="C149" s="674" t="s">
        <v>150</v>
      </c>
      <c r="D149" s="626"/>
      <c r="E149" s="627"/>
      <c r="F149" s="627"/>
      <c r="G149" s="627"/>
      <c r="H149" s="628"/>
      <c r="I149" s="627"/>
      <c r="J149" s="627"/>
      <c r="K149" s="629">
        <f>K148/J148-1</f>
        <v>3.6000000000000032E-2</v>
      </c>
      <c r="L149" s="629">
        <f>L148/K148-1</f>
        <v>1.8999999999999906E-2</v>
      </c>
      <c r="M149" s="629">
        <f>M148/L148-1</f>
        <v>2.2999999999999909E-2</v>
      </c>
      <c r="N149" s="629">
        <f>N148/M148-1</f>
        <v>3.2000000000000028E-2</v>
      </c>
      <c r="O149" s="601">
        <f>O148/N148-1</f>
        <v>3.400000000000003E-2</v>
      </c>
      <c r="P149" s="564"/>
      <c r="Q149" s="559" t="s">
        <v>25</v>
      </c>
    </row>
    <row r="150" spans="2:17">
      <c r="B150" s="1006" t="s">
        <v>6490</v>
      </c>
      <c r="C150" s="1007"/>
      <c r="D150" s="1008"/>
      <c r="E150" s="993">
        <f>E151*E153</f>
        <v>908.4254397446806</v>
      </c>
      <c r="F150" s="993">
        <f t="shared" ref="F150:O150" si="53">F151*F153</f>
        <v>1942.8126477315434</v>
      </c>
      <c r="G150" s="993">
        <f t="shared" si="53"/>
        <v>1255.3476375940086</v>
      </c>
      <c r="H150" s="994">
        <f>J150-I150</f>
        <v>1445.1463511061727</v>
      </c>
      <c r="I150" s="993">
        <f>J150*2/12</f>
        <v>289.02927022123453</v>
      </c>
      <c r="J150" s="993">
        <f t="shared" si="53"/>
        <v>1734.1756213274073</v>
      </c>
      <c r="K150" s="993">
        <f t="shared" si="53"/>
        <v>1836.4672175873698</v>
      </c>
      <c r="L150" s="993">
        <f t="shared" si="53"/>
        <v>1979.3690645471816</v>
      </c>
      <c r="M150" s="993">
        <f t="shared" si="53"/>
        <v>1912.4836858667295</v>
      </c>
      <c r="N150" s="993">
        <f t="shared" si="53"/>
        <v>1975.8656490458243</v>
      </c>
      <c r="O150" s="994">
        <f t="shared" si="53"/>
        <v>1959.7874772662547</v>
      </c>
      <c r="P150" s="564"/>
    </row>
    <row r="151" spans="2:17">
      <c r="B151" s="651" t="s">
        <v>6491</v>
      </c>
      <c r="C151" s="674"/>
      <c r="D151" s="643"/>
      <c r="E151" s="575">
        <f>'#29'!G57</f>
        <v>13.666666666666664</v>
      </c>
      <c r="F151" s="575">
        <f>'#29'!H57</f>
        <v>31.916666666666668</v>
      </c>
      <c r="G151" s="575">
        <f>'#29'!I57</f>
        <v>19.916666666666632</v>
      </c>
      <c r="H151" s="614">
        <f>'#29'!J57</f>
        <v>0</v>
      </c>
      <c r="I151" s="575">
        <f>'#29'!K57</f>
        <v>0</v>
      </c>
      <c r="J151" s="575">
        <f>'#29'!L57</f>
        <v>25.834265242958789</v>
      </c>
      <c r="K151" s="575">
        <f>'#29'!M57</f>
        <v>26.407449766958898</v>
      </c>
      <c r="L151" s="575">
        <f>'#29'!N57</f>
        <v>27.931604018776646</v>
      </c>
      <c r="M151" s="575">
        <f>'#29'!O57</f>
        <v>26.380996939331428</v>
      </c>
      <c r="N151" s="575">
        <f>'#29'!P57</f>
        <v>26.410168863814661</v>
      </c>
      <c r="O151" s="614">
        <f>'#29'!Q57</f>
        <v>25.333909021520366</v>
      </c>
      <c r="P151" s="564"/>
    </row>
    <row r="152" spans="2:17">
      <c r="B152" s="598" t="s">
        <v>24</v>
      </c>
      <c r="C152" s="674" t="s">
        <v>6526</v>
      </c>
      <c r="D152" s="626"/>
      <c r="E152" s="627"/>
      <c r="F152" s="627"/>
      <c r="G152" s="627"/>
      <c r="H152" s="628"/>
      <c r="I152" s="627"/>
      <c r="J152" s="627"/>
      <c r="K152" s="629">
        <f>K151/J151-1</f>
        <v>2.2186987654171153E-2</v>
      </c>
      <c r="L152" s="629">
        <f>L151/K151-1</f>
        <v>5.7716828594511771E-2</v>
      </c>
      <c r="M152" s="629">
        <f>M151/L151-1</f>
        <v>-5.5514430120190861E-2</v>
      </c>
      <c r="N152" s="629">
        <f>N151/M151-1</f>
        <v>1.1057931036617674E-3</v>
      </c>
      <c r="O152" s="601">
        <f>O151/N151-1</f>
        <v>-4.0751721348094461E-2</v>
      </c>
      <c r="P152" s="564"/>
      <c r="Q152" s="559" t="s">
        <v>25</v>
      </c>
    </row>
    <row r="153" spans="2:17">
      <c r="B153" s="651" t="s">
        <v>52</v>
      </c>
      <c r="C153" s="674"/>
      <c r="D153" s="643"/>
      <c r="E153" s="671">
        <f>'#29'!G59</f>
        <v>66.470154127659569</v>
      </c>
      <c r="F153" s="671">
        <f>'#29'!H59</f>
        <v>60.871414550335558</v>
      </c>
      <c r="G153" s="671">
        <f>'#29'!I59</f>
        <v>63.030006908485895</v>
      </c>
      <c r="H153" s="672">
        <f>'#29'!J59</f>
        <v>0</v>
      </c>
      <c r="I153" s="671">
        <f>'#29'!K59</f>
        <v>0</v>
      </c>
      <c r="J153" s="671">
        <f>'#29'!L59</f>
        <v>67.126957357537478</v>
      </c>
      <c r="K153" s="671">
        <f>'#29'!M59</f>
        <v>69.543527822408834</v>
      </c>
      <c r="L153" s="671">
        <f>'#29'!N59</f>
        <v>70.864854851034593</v>
      </c>
      <c r="M153" s="671">
        <f>'#29'!O59</f>
        <v>72.494746512608387</v>
      </c>
      <c r="N153" s="671">
        <f>'#29'!P59</f>
        <v>74.814578401011858</v>
      </c>
      <c r="O153" s="672">
        <f>'#29'!Q59</f>
        <v>77.35827406664626</v>
      </c>
      <c r="P153" s="564"/>
    </row>
    <row r="154" spans="2:17">
      <c r="B154" s="598" t="s">
        <v>24</v>
      </c>
      <c r="C154" s="674" t="s">
        <v>150</v>
      </c>
      <c r="D154" s="626"/>
      <c r="E154" s="627"/>
      <c r="F154" s="627"/>
      <c r="G154" s="627"/>
      <c r="H154" s="628"/>
      <c r="I154" s="627"/>
      <c r="J154" s="627"/>
      <c r="K154" s="629">
        <f>K153/J153-1</f>
        <v>3.6000000000000032E-2</v>
      </c>
      <c r="L154" s="629">
        <f>L153/K153-1</f>
        <v>1.8999999999999906E-2</v>
      </c>
      <c r="M154" s="629">
        <f>M153/L153-1</f>
        <v>2.2999999999999909E-2</v>
      </c>
      <c r="N154" s="629">
        <f>N153/M153-1</f>
        <v>3.2000000000000028E-2</v>
      </c>
      <c r="O154" s="601">
        <f>O153/N153-1</f>
        <v>3.400000000000003E-2</v>
      </c>
      <c r="P154" s="564"/>
      <c r="Q154" s="559" t="s">
        <v>25</v>
      </c>
    </row>
    <row r="155" spans="2:17" s="557" customFormat="1">
      <c r="B155" s="576" t="s">
        <v>6464</v>
      </c>
      <c r="C155" s="630"/>
      <c r="D155" s="577"/>
      <c r="E155" s="578">
        <f>E100*E156</f>
        <v>326.239306</v>
      </c>
      <c r="F155" s="578">
        <f t="shared" ref="F155:N155" si="54">F100*F156</f>
        <v>586.05103999999994</v>
      </c>
      <c r="G155" s="578">
        <f t="shared" si="54"/>
        <v>415.56780900000001</v>
      </c>
      <c r="H155" s="579">
        <f t="shared" si="54"/>
        <v>623.0806357222416</v>
      </c>
      <c r="I155" s="578">
        <f t="shared" si="54"/>
        <v>145.86602068773408</v>
      </c>
      <c r="J155" s="578">
        <f t="shared" si="54"/>
        <v>768.94665640997562</v>
      </c>
      <c r="K155" s="578">
        <f t="shared" si="54"/>
        <v>1010.9635277045983</v>
      </c>
      <c r="L155" s="578">
        <f t="shared" si="54"/>
        <v>1212.5212899820804</v>
      </c>
      <c r="M155" s="578">
        <f t="shared" si="54"/>
        <v>1380.4757314724468</v>
      </c>
      <c r="N155" s="578">
        <f t="shared" si="54"/>
        <v>1397.5910960102319</v>
      </c>
      <c r="O155" s="579">
        <f>O100*O156</f>
        <v>1383.8589633535114</v>
      </c>
      <c r="P155" s="564"/>
      <c r="Q155" s="559"/>
    </row>
    <row r="156" spans="2:17">
      <c r="B156" s="598" t="s">
        <v>216</v>
      </c>
      <c r="C156" s="780" t="s">
        <v>6527</v>
      </c>
      <c r="D156" s="675"/>
      <c r="E156" s="1009">
        <f>'#29'!G94</f>
        <v>2.0564531390722628E-2</v>
      </c>
      <c r="F156" s="1009">
        <f>'#29'!H94</f>
        <v>1.9399390277772217E-2</v>
      </c>
      <c r="G156" s="1009">
        <f>'#29'!I94</f>
        <v>1.2371148508552907E-2</v>
      </c>
      <c r="H156" s="1010">
        <f>'#29'!J94</f>
        <v>1.5447939081551541E-2</v>
      </c>
      <c r="I156" s="1009">
        <f>'#29'!K94</f>
        <v>1.5447939081551541E-2</v>
      </c>
      <c r="J156" s="1009">
        <f>'#29'!L94</f>
        <v>1.5447939081551541E-2</v>
      </c>
      <c r="K156" s="1009">
        <f>'#29'!M94</f>
        <v>1.5739492622625556E-2</v>
      </c>
      <c r="L156" s="1009">
        <f>'#29'!N94</f>
        <v>1.5739492622625556E-2</v>
      </c>
      <c r="M156" s="1009">
        <f>'#29'!O94</f>
        <v>1.5739492622625556E-2</v>
      </c>
      <c r="N156" s="1009">
        <f>'#29'!P94</f>
        <v>1.5739492622625556E-2</v>
      </c>
      <c r="O156" s="1010">
        <f>'#29'!Q94</f>
        <v>1.5739492622625556E-2</v>
      </c>
      <c r="P156" s="564"/>
      <c r="Q156" s="559" t="s">
        <v>25</v>
      </c>
    </row>
    <row r="157" spans="2:17">
      <c r="B157" s="651"/>
      <c r="C157" s="643"/>
      <c r="D157" s="643"/>
      <c r="E157" s="575"/>
      <c r="F157" s="575"/>
      <c r="G157" s="575"/>
      <c r="H157" s="614"/>
      <c r="I157" s="575"/>
      <c r="J157" s="575"/>
      <c r="K157" s="575"/>
      <c r="L157" s="575"/>
      <c r="M157" s="575"/>
      <c r="N157" s="575"/>
      <c r="O157" s="614"/>
      <c r="P157" s="564"/>
    </row>
    <row r="158" spans="2:17" s="557" customFormat="1">
      <c r="B158" s="576" t="s">
        <v>6562</v>
      </c>
      <c r="C158" s="630"/>
      <c r="D158" s="577"/>
      <c r="E158" s="578">
        <f>E102*E159-E160</f>
        <v>0</v>
      </c>
      <c r="F158" s="578">
        <f t="shared" ref="F158:O158" si="55">F102*F159-F160</f>
        <v>0</v>
      </c>
      <c r="G158" s="578">
        <f t="shared" si="55"/>
        <v>5216.796609</v>
      </c>
      <c r="H158" s="579">
        <f t="shared" si="55"/>
        <v>5860.7180879999996</v>
      </c>
      <c r="I158" s="578">
        <f t="shared" si="55"/>
        <v>40.881040999999641</v>
      </c>
      <c r="J158" s="578">
        <f t="shared" si="55"/>
        <v>5901.5991289999984</v>
      </c>
      <c r="K158" s="578">
        <f t="shared" si="55"/>
        <v>3327.9214756435258</v>
      </c>
      <c r="L158" s="578">
        <f t="shared" si="55"/>
        <v>10507.952170101536</v>
      </c>
      <c r="M158" s="578">
        <f t="shared" si="55"/>
        <v>14463.345086980447</v>
      </c>
      <c r="N158" s="578">
        <f t="shared" si="55"/>
        <v>15308.801261377352</v>
      </c>
      <c r="O158" s="579">
        <f t="shared" si="55"/>
        <v>15204.661924475338</v>
      </c>
      <c r="P158" s="564"/>
      <c r="Q158" s="559"/>
    </row>
    <row r="159" spans="2:17">
      <c r="B159" s="651" t="s">
        <v>6357</v>
      </c>
      <c r="C159" s="801" t="s">
        <v>6565</v>
      </c>
      <c r="D159" s="643"/>
      <c r="E159" s="1009">
        <f>'#29'!G121</f>
        <v>0</v>
      </c>
      <c r="F159" s="1009">
        <f>'#29'!H121</f>
        <v>0</v>
      </c>
      <c r="G159" s="1009">
        <f>'#29'!I121</f>
        <v>0.20971346599006918</v>
      </c>
      <c r="H159" s="1010">
        <f>'#29'!J121</f>
        <v>0.20689309173516199</v>
      </c>
      <c r="I159" s="1009">
        <f>'#29'!K121</f>
        <v>0.20689309173516199</v>
      </c>
      <c r="J159" s="1009">
        <f>'#29'!L121</f>
        <v>0.20689309173516199</v>
      </c>
      <c r="K159" s="1009">
        <f>'#29'!M121</f>
        <v>0.20689309173516199</v>
      </c>
      <c r="L159" s="1009">
        <f>'#29'!N121</f>
        <v>0.20689309173516199</v>
      </c>
      <c r="M159" s="1009">
        <f>'#29'!O121</f>
        <v>0.20689309173516199</v>
      </c>
      <c r="N159" s="1009">
        <f>'#29'!P121</f>
        <v>0.20689309173516199</v>
      </c>
      <c r="O159" s="1010">
        <f>'#29'!Q121</f>
        <v>0.20689309173516199</v>
      </c>
      <c r="P159" s="564"/>
    </row>
    <row r="160" spans="2:17">
      <c r="B160" s="651" t="s">
        <v>6563</v>
      </c>
      <c r="C160" s="643" t="s">
        <v>6564</v>
      </c>
      <c r="D160" s="643"/>
      <c r="E160" s="575">
        <f>'#29'!G122</f>
        <v>0</v>
      </c>
      <c r="F160" s="575">
        <f>'#29'!H122</f>
        <v>0</v>
      </c>
      <c r="G160" s="575">
        <f>'#29'!I122</f>
        <v>0</v>
      </c>
      <c r="H160" s="614">
        <f>'#29'!J122</f>
        <v>0</v>
      </c>
      <c r="I160" s="575">
        <f>'#29'!K122</f>
        <v>1912.6916550000001</v>
      </c>
      <c r="J160" s="575">
        <f>'#29'!L122</f>
        <v>1912.6916550000001</v>
      </c>
      <c r="K160" s="575">
        <f>'#29'!M122</f>
        <v>7386.6647419999999</v>
      </c>
      <c r="L160" s="575">
        <f>'#29'!N122</f>
        <v>2778.4766239999999</v>
      </c>
      <c r="M160" s="575">
        <f>'#29'!O122</f>
        <v>929.30041500000004</v>
      </c>
      <c r="N160" s="575">
        <f>'#29'!P122</f>
        <v>197.758363</v>
      </c>
      <c r="O160" s="614">
        <f>'#29'!Q122</f>
        <v>0</v>
      </c>
      <c r="P160" s="564"/>
    </row>
    <row r="161" spans="2:18" ht="12.75" thickBot="1">
      <c r="B161" s="615"/>
      <c r="C161" s="708"/>
      <c r="D161" s="708"/>
      <c r="E161" s="617"/>
      <c r="F161" s="617"/>
      <c r="G161" s="617"/>
      <c r="H161" s="618"/>
      <c r="I161" s="617"/>
      <c r="J161" s="617"/>
      <c r="K161" s="617"/>
      <c r="L161" s="617"/>
      <c r="M161" s="617"/>
      <c r="N161" s="617"/>
      <c r="O161" s="618"/>
      <c r="P161" s="564"/>
    </row>
    <row r="164" spans="2:18">
      <c r="B164" s="557" t="s">
        <v>6528</v>
      </c>
      <c r="P164" s="575"/>
    </row>
    <row r="165" spans="2:18">
      <c r="P165" s="575"/>
    </row>
    <row r="166" spans="2:18">
      <c r="B166" s="560" t="s">
        <v>9</v>
      </c>
      <c r="C166" s="561"/>
      <c r="D166" s="561"/>
      <c r="E166" s="562">
        <v>12</v>
      </c>
      <c r="F166" s="562">
        <v>12</v>
      </c>
      <c r="G166" s="562">
        <v>12</v>
      </c>
      <c r="H166" s="563">
        <v>9</v>
      </c>
      <c r="I166" s="562">
        <v>3</v>
      </c>
      <c r="J166" s="562">
        <v>12</v>
      </c>
      <c r="K166" s="562">
        <v>12</v>
      </c>
      <c r="L166" s="562">
        <v>12</v>
      </c>
      <c r="M166" s="562">
        <v>12</v>
      </c>
      <c r="N166" s="562">
        <v>12</v>
      </c>
      <c r="O166" s="563">
        <v>12</v>
      </c>
      <c r="P166" s="564"/>
    </row>
    <row r="167" spans="2:18">
      <c r="B167" s="565"/>
      <c r="C167" s="566"/>
      <c r="D167" s="566"/>
      <c r="E167" s="567">
        <v>2019</v>
      </c>
      <c r="F167" s="567">
        <v>2020</v>
      </c>
      <c r="G167" s="567">
        <v>2021</v>
      </c>
      <c r="H167" s="568">
        <v>2022</v>
      </c>
      <c r="I167" s="567">
        <v>2022</v>
      </c>
      <c r="J167" s="567">
        <v>2022</v>
      </c>
      <c r="K167" s="567">
        <v>2023</v>
      </c>
      <c r="L167" s="567">
        <v>2024</v>
      </c>
      <c r="M167" s="567">
        <v>2025</v>
      </c>
      <c r="N167" s="567">
        <v>2026</v>
      </c>
      <c r="O167" s="568">
        <v>2027</v>
      </c>
      <c r="P167" s="564"/>
    </row>
    <row r="168" spans="2:18">
      <c r="B168" s="571"/>
      <c r="C168" s="619" t="s">
        <v>86</v>
      </c>
      <c r="D168" s="572"/>
      <c r="E168" s="573">
        <v>43830</v>
      </c>
      <c r="F168" s="573">
        <v>44196</v>
      </c>
      <c r="G168" s="573">
        <v>44561</v>
      </c>
      <c r="H168" s="574">
        <v>44834</v>
      </c>
      <c r="I168" s="573">
        <v>44926</v>
      </c>
      <c r="J168" s="573">
        <v>44926</v>
      </c>
      <c r="K168" s="573">
        <v>45291</v>
      </c>
      <c r="L168" s="573">
        <v>45657</v>
      </c>
      <c r="M168" s="573">
        <v>46022</v>
      </c>
      <c r="N168" s="573">
        <v>46387</v>
      </c>
      <c r="O168" s="574">
        <v>46752</v>
      </c>
      <c r="P168" s="564"/>
      <c r="Q168" s="569"/>
      <c r="R168" s="570"/>
    </row>
    <row r="169" spans="2:18" s="608" customFormat="1">
      <c r="B169" s="695" t="s">
        <v>6529</v>
      </c>
      <c r="C169" s="654"/>
      <c r="D169" s="654"/>
      <c r="E169" s="696">
        <f>E171+E186</f>
        <v>0</v>
      </c>
      <c r="F169" s="696">
        <f t="shared" ref="F169:O169" si="56">F171+F186</f>
        <v>170.45483500000958</v>
      </c>
      <c r="G169" s="696">
        <f t="shared" si="56"/>
        <v>4034.5532449999996</v>
      </c>
      <c r="H169" s="697">
        <f t="shared" si="56"/>
        <v>13092.645149000002</v>
      </c>
      <c r="I169" s="696">
        <f t="shared" si="56"/>
        <v>5241.5704242686834</v>
      </c>
      <c r="J169" s="696">
        <f t="shared" si="56"/>
        <v>22267.092262074748</v>
      </c>
      <c r="K169" s="696">
        <f t="shared" si="56"/>
        <v>33638.150015567029</v>
      </c>
      <c r="L169" s="696">
        <f t="shared" si="56"/>
        <v>39443.426568419498</v>
      </c>
      <c r="M169" s="696">
        <f t="shared" si="56"/>
        <v>43359.074377778663</v>
      </c>
      <c r="N169" s="696">
        <f t="shared" si="56"/>
        <v>45685.917939301165</v>
      </c>
      <c r="O169" s="697">
        <f t="shared" si="56"/>
        <v>47267.984438100451</v>
      </c>
      <c r="P169" s="558"/>
      <c r="Q169" s="633"/>
      <c r="R169" s="634"/>
    </row>
    <row r="170" spans="2:18">
      <c r="B170" s="819" t="s">
        <v>24</v>
      </c>
      <c r="C170" s="986"/>
      <c r="D170" s="986"/>
      <c r="E170" s="987"/>
      <c r="F170" s="987"/>
      <c r="G170" s="987"/>
      <c r="H170" s="988"/>
      <c r="I170" s="987"/>
      <c r="J170" s="821"/>
      <c r="K170" s="821"/>
      <c r="L170" s="821"/>
      <c r="M170" s="821"/>
      <c r="N170" s="821"/>
      <c r="O170" s="824"/>
      <c r="P170" s="564"/>
    </row>
    <row r="171" spans="2:18">
      <c r="B171" s="576" t="s">
        <v>6452</v>
      </c>
      <c r="C171" s="934"/>
      <c r="D171" s="935"/>
      <c r="E171" s="578">
        <f>'#25'!G10</f>
        <v>0</v>
      </c>
      <c r="F171" s="578">
        <f>'#25'!H10</f>
        <v>170.45483500000958</v>
      </c>
      <c r="G171" s="578">
        <f>'#25'!I10</f>
        <v>4034.5532449999996</v>
      </c>
      <c r="H171" s="579">
        <f>'#25'!J10</f>
        <v>13092.645149000002</v>
      </c>
      <c r="I171" s="578">
        <f>'#25'!K10</f>
        <v>3930.6115279999958</v>
      </c>
      <c r="J171" s="578">
        <f>'#25'!L10</f>
        <v>17023.256676999998</v>
      </c>
      <c r="K171" s="578">
        <f>'#25'!M10</f>
        <v>27271.435217382219</v>
      </c>
      <c r="L171" s="578">
        <f>'#25'!N10</f>
        <v>32306.901049006308</v>
      </c>
      <c r="M171" s="578">
        <f>'#25'!O10</f>
        <v>35667.904221748046</v>
      </c>
      <c r="N171" s="578">
        <f>'#25'!P10</f>
        <v>37637.604425935526</v>
      </c>
      <c r="O171" s="579">
        <f>'#25'!Q10</f>
        <v>38931.391009942214</v>
      </c>
      <c r="P171" s="564"/>
      <c r="Q171" s="559" t="s">
        <v>6475</v>
      </c>
    </row>
    <row r="172" spans="2:18">
      <c r="B172" s="936" t="s">
        <v>24</v>
      </c>
      <c r="C172" s="937"/>
      <c r="D172" s="937"/>
      <c r="E172" s="938"/>
      <c r="F172" s="939" t="e">
        <f>F171/E171-1</f>
        <v>#DIV/0!</v>
      </c>
      <c r="G172" s="939">
        <f>G171/F171-1</f>
        <v>22.669338831015107</v>
      </c>
      <c r="H172" s="940"/>
      <c r="I172" s="941"/>
      <c r="J172" s="938"/>
      <c r="K172" s="1020">
        <f>K171/SUM(H171:I171)-1</f>
        <v>0.60201045750713855</v>
      </c>
      <c r="L172" s="939">
        <f>L171/SUM(K171)-1</f>
        <v>0.18464249466469562</v>
      </c>
      <c r="M172" s="939">
        <f>M171/SUM(L171)-1</f>
        <v>0.10403359850712501</v>
      </c>
      <c r="N172" s="939">
        <f>N171/SUM(M171)-1</f>
        <v>5.5223323241584854E-2</v>
      </c>
      <c r="O172" s="942">
        <f>O171/SUM(N171)-1</f>
        <v>3.4374838774679173E-2</v>
      </c>
      <c r="P172" s="564"/>
    </row>
    <row r="173" spans="2:18" s="557" customFormat="1">
      <c r="B173" s="975" t="s">
        <v>6453</v>
      </c>
      <c r="C173" s="640"/>
      <c r="D173" s="640"/>
      <c r="E173" s="580"/>
      <c r="F173" s="580"/>
      <c r="G173" s="580"/>
      <c r="H173" s="976"/>
      <c r="I173" s="977"/>
      <c r="J173" s="580"/>
      <c r="K173" s="580"/>
      <c r="L173" s="580"/>
      <c r="M173" s="580"/>
      <c r="N173" s="580"/>
      <c r="O173" s="641"/>
      <c r="P173" s="638"/>
      <c r="Q173" s="581"/>
    </row>
    <row r="174" spans="2:18">
      <c r="B174" s="943" t="s">
        <v>29</v>
      </c>
      <c r="C174" s="643"/>
      <c r="D174" s="643"/>
      <c r="E174" s="575">
        <f>'#25'!G13</f>
        <v>0</v>
      </c>
      <c r="F174" s="575">
        <f>'#25'!H13</f>
        <v>0</v>
      </c>
      <c r="G174" s="575">
        <f>'#25'!I13</f>
        <v>843</v>
      </c>
      <c r="H174" s="783">
        <f>'#25'!J13</f>
        <v>4643</v>
      </c>
      <c r="I174" s="784">
        <f>'#25'!K13</f>
        <v>8504</v>
      </c>
      <c r="J174" s="575">
        <f>'#25'!L13</f>
        <v>4643</v>
      </c>
      <c r="K174" s="575">
        <f>'#25'!M13</f>
        <v>9791.0000000000018</v>
      </c>
      <c r="L174" s="575">
        <f>'#25'!N13</f>
        <v>11643.073467158654</v>
      </c>
      <c r="M174" s="575">
        <f>'#25'!O13</f>
        <v>12973.019906503996</v>
      </c>
      <c r="N174" s="575">
        <f>'#25'!P13</f>
        <v>13842.843441801508</v>
      </c>
      <c r="O174" s="614">
        <f>'#25'!Q13</f>
        <v>14313.876328495537</v>
      </c>
      <c r="P174" s="564"/>
    </row>
    <row r="175" spans="2:18" s="557" customFormat="1">
      <c r="B175" s="943" t="s">
        <v>31</v>
      </c>
      <c r="C175" s="643"/>
      <c r="D175" s="643"/>
      <c r="E175" s="575">
        <f>E176*E177</f>
        <v>0</v>
      </c>
      <c r="F175" s="575">
        <f t="shared" ref="F175:O175" si="57">F176*F177</f>
        <v>869</v>
      </c>
      <c r="G175" s="575">
        <f t="shared" si="57"/>
        <v>3999.9999999999995</v>
      </c>
      <c r="H175" s="614">
        <f t="shared" si="57"/>
        <v>6102.666666666667</v>
      </c>
      <c r="I175" s="575">
        <f t="shared" si="57"/>
        <v>6102.666666666667</v>
      </c>
      <c r="J175" s="575">
        <f t="shared" si="57"/>
        <v>6102.666666666667</v>
      </c>
      <c r="K175" s="575">
        <f t="shared" si="57"/>
        <v>3068.8848624292973</v>
      </c>
      <c r="L175" s="575">
        <f t="shared" si="57"/>
        <v>2777.7927523727349</v>
      </c>
      <c r="M175" s="575">
        <f t="shared" si="57"/>
        <v>2514.2302157031922</v>
      </c>
      <c r="N175" s="575">
        <f t="shared" si="57"/>
        <v>2275.6022588438309</v>
      </c>
      <c r="O175" s="614">
        <f t="shared" si="57"/>
        <v>2275.6022588438309</v>
      </c>
      <c r="P175" s="638"/>
      <c r="Q175" s="581"/>
    </row>
    <row r="176" spans="2:18" outlineLevel="1">
      <c r="B176" s="944" t="s">
        <v>6533</v>
      </c>
      <c r="C176" s="1017"/>
      <c r="D176" s="643"/>
      <c r="E176" s="575">
        <f>'#25'!G20</f>
        <v>0</v>
      </c>
      <c r="F176" s="575">
        <f>'#25'!H20</f>
        <v>0.99971239574345705</v>
      </c>
      <c r="G176" s="575">
        <f>'#25'!I20</f>
        <v>4.6016681046879491</v>
      </c>
      <c r="H176" s="783">
        <f>'#25'!J20</f>
        <v>7.0206116383855814</v>
      </c>
      <c r="I176" s="784">
        <f>'#25'!K20</f>
        <v>7.0206116383855814</v>
      </c>
      <c r="J176" s="575">
        <f>'#25'!L20</f>
        <v>7.0206116383855814</v>
      </c>
      <c r="K176" s="575">
        <f>'#25'!M20</f>
        <v>3.5103058191927907</v>
      </c>
      <c r="L176" s="575">
        <f>'#25'!N20</f>
        <v>3.1592752372735116</v>
      </c>
      <c r="M176" s="575">
        <f>'#25'!O20</f>
        <v>2.8433477135461604</v>
      </c>
      <c r="N176" s="575">
        <f>'#25'!P20</f>
        <v>2.5590129421915444</v>
      </c>
      <c r="O176" s="614">
        <f>'#25'!Q20</f>
        <v>2.5590129421915444</v>
      </c>
      <c r="P176" s="564"/>
      <c r="Q176" s="581"/>
    </row>
    <row r="177" spans="2:18" outlineLevel="1">
      <c r="B177" s="1016" t="s">
        <v>6532</v>
      </c>
      <c r="C177" s="1017" t="s">
        <v>6531</v>
      </c>
      <c r="D177" s="643"/>
      <c r="E177" s="575">
        <f>'#25'!G21</f>
        <v>0</v>
      </c>
      <c r="F177" s="575">
        <f>'#25'!H21</f>
        <v>869.25</v>
      </c>
      <c r="G177" s="575">
        <f>'#25'!I21</f>
        <v>869.25</v>
      </c>
      <c r="H177" s="783">
        <f>'#25'!J21</f>
        <v>869.25</v>
      </c>
      <c r="I177" s="784">
        <f>'#25'!K21</f>
        <v>869.25</v>
      </c>
      <c r="J177" s="575">
        <f>'#25'!L21</f>
        <v>869.25</v>
      </c>
      <c r="K177" s="575">
        <f>'#25'!M21</f>
        <v>874.25</v>
      </c>
      <c r="L177" s="575">
        <f>'#25'!N21</f>
        <v>879.25</v>
      </c>
      <c r="M177" s="575">
        <f>'#25'!O21</f>
        <v>884.25</v>
      </c>
      <c r="N177" s="575">
        <f>'#25'!P21</f>
        <v>889.25</v>
      </c>
      <c r="O177" s="614">
        <f>'#25'!Q21</f>
        <v>889.25</v>
      </c>
      <c r="P177" s="564"/>
      <c r="Q177" s="581"/>
    </row>
    <row r="178" spans="2:18" outlineLevel="1">
      <c r="B178" s="943" t="s">
        <v>32</v>
      </c>
      <c r="C178" s="643" t="s">
        <v>6534</v>
      </c>
      <c r="D178" s="643"/>
      <c r="E178" s="575">
        <f>'#25'!G15</f>
        <v>0</v>
      </c>
      <c r="F178" s="575">
        <f>'#25'!H15</f>
        <v>-26</v>
      </c>
      <c r="G178" s="575">
        <f>'#25'!I15</f>
        <v>-200</v>
      </c>
      <c r="H178" s="783">
        <f>'#25'!J15</f>
        <v>-716</v>
      </c>
      <c r="I178" s="784">
        <f>'#25'!K15</f>
        <v>-238.66666666666663</v>
      </c>
      <c r="J178" s="575">
        <f>'#25'!L15</f>
        <v>-954.66666666666663</v>
      </c>
      <c r="K178" s="575">
        <f>'#25'!M15</f>
        <v>-1216.8113952706444</v>
      </c>
      <c r="L178" s="575">
        <f>'#25'!N15</f>
        <v>-1447.8463130273915</v>
      </c>
      <c r="M178" s="575">
        <f>'#25'!O15</f>
        <v>-1644.4066804056806</v>
      </c>
      <c r="N178" s="575">
        <f>'#25'!P15</f>
        <v>-1804.5693721498003</v>
      </c>
      <c r="O178" s="614">
        <f>'#25'!Q15</f>
        <v>-1953.1702036231807</v>
      </c>
      <c r="P178" s="564"/>
      <c r="Q178" s="581"/>
    </row>
    <row r="179" spans="2:18">
      <c r="B179" s="943" t="s">
        <v>34</v>
      </c>
      <c r="C179" s="643"/>
      <c r="D179" s="643"/>
      <c r="E179" s="671">
        <f>E174+E175+E178</f>
        <v>0</v>
      </c>
      <c r="F179" s="671">
        <f t="shared" ref="F179" si="58">F174+F175+F178</f>
        <v>843</v>
      </c>
      <c r="G179" s="671">
        <f t="shared" ref="G179" si="59">G174+G175+G178</f>
        <v>4643</v>
      </c>
      <c r="H179" s="781">
        <f t="shared" ref="H179" si="60">H174+H175+H178</f>
        <v>10029.666666666668</v>
      </c>
      <c r="I179" s="782">
        <f t="shared" ref="I179" si="61">I174+I175+I178</f>
        <v>14368.000000000002</v>
      </c>
      <c r="J179" s="671">
        <f t="shared" ref="J179" si="62">J174+J175+J178</f>
        <v>9791.0000000000018</v>
      </c>
      <c r="K179" s="671">
        <f t="shared" ref="K179" si="63">K174+K175+K178</f>
        <v>11643.073467158654</v>
      </c>
      <c r="L179" s="671">
        <f t="shared" ref="L179" si="64">L174+L175+L178</f>
        <v>12973.019906503996</v>
      </c>
      <c r="M179" s="671">
        <f t="shared" ref="M179" si="65">M174+M175+M178</f>
        <v>13842.843441801508</v>
      </c>
      <c r="N179" s="671">
        <f t="shared" ref="N179" si="66">N174+N175+N178</f>
        <v>14313.876328495537</v>
      </c>
      <c r="O179" s="672">
        <f t="shared" ref="O179" si="67">O174+O175+O178</f>
        <v>14636.308383716187</v>
      </c>
      <c r="P179" s="564"/>
      <c r="Q179" s="581"/>
    </row>
    <row r="180" spans="2:18">
      <c r="B180" s="639" t="s">
        <v>6456</v>
      </c>
      <c r="C180" s="948"/>
      <c r="D180" s="640"/>
      <c r="E180" s="580"/>
      <c r="F180" s="580"/>
      <c r="G180" s="580"/>
      <c r="H180" s="976"/>
      <c r="I180" s="977"/>
      <c r="J180" s="580"/>
      <c r="K180" s="580"/>
      <c r="L180" s="580"/>
      <c r="M180" s="580"/>
      <c r="N180" s="580"/>
      <c r="O180" s="641"/>
      <c r="P180" s="564"/>
      <c r="Q180" s="581"/>
    </row>
    <row r="181" spans="2:18" s="557" customFormat="1">
      <c r="B181" s="979" t="s">
        <v>36</v>
      </c>
      <c r="C181" s="948"/>
      <c r="D181" s="640"/>
      <c r="E181" s="980">
        <f>'#25'!G27</f>
        <v>0</v>
      </c>
      <c r="F181" s="980">
        <f>'#25'!H27</f>
        <v>0.15479999999999999</v>
      </c>
      <c r="G181" s="980">
        <f>'#25'!I27</f>
        <v>0.24</v>
      </c>
      <c r="H181" s="981">
        <f>'#25'!J27</f>
        <v>0.22143972099628578</v>
      </c>
      <c r="I181" s="982">
        <f>'#25'!K27</f>
        <v>0.22143972099628578</v>
      </c>
      <c r="J181" s="980">
        <f>'#25'!L27</f>
        <v>0.22143972099628578</v>
      </c>
      <c r="K181" s="980">
        <f>'#25'!M27</f>
        <v>0.22608995513720775</v>
      </c>
      <c r="L181" s="980">
        <f>'#25'!N27</f>
        <v>0.22744649486803101</v>
      </c>
      <c r="M181" s="980">
        <f>'#25'!O27</f>
        <v>0.22972095981671131</v>
      </c>
      <c r="N181" s="980">
        <f>'#25'!P27</f>
        <v>0.23247761133451186</v>
      </c>
      <c r="O181" s="983">
        <f>'#25'!Q27</f>
        <v>0.23549982028186051</v>
      </c>
      <c r="P181" s="638"/>
      <c r="Q181" s="1018">
        <f>AVERAGE(F181:H181)</f>
        <v>0.20541324033209526</v>
      </c>
      <c r="R181" s="1019">
        <f>AVERAGE(F181:G181)</f>
        <v>0.19739999999999999</v>
      </c>
    </row>
    <row r="182" spans="2:18" s="557" customFormat="1">
      <c r="B182" s="598" t="s">
        <v>24</v>
      </c>
      <c r="C182" s="674" t="s">
        <v>140</v>
      </c>
      <c r="D182" s="626"/>
      <c r="E182" s="627"/>
      <c r="F182" s="629" t="str">
        <f>IFERROR(F181/E181-1,"")</f>
        <v/>
      </c>
      <c r="G182" s="629">
        <f>IFERROR(G181/F181-1,"")</f>
        <v>0.5503875968992249</v>
      </c>
      <c r="H182" s="601">
        <f>IFERROR(H181/G181-1,"")</f>
        <v>-7.7334495848809248E-2</v>
      </c>
      <c r="I182" s="629"/>
      <c r="J182" s="629"/>
      <c r="K182" s="629">
        <f>IFERROR(K181/J181-1,"")</f>
        <v>2.0999999999999908E-2</v>
      </c>
      <c r="L182" s="629">
        <f>IFERROR(L181/K181-1,"")</f>
        <v>6.0000000000000053E-3</v>
      </c>
      <c r="M182" s="629">
        <f>IFERROR(M181/L181-1,"")</f>
        <v>1.0000000000000009E-2</v>
      </c>
      <c r="N182" s="629">
        <f>IFERROR(N181/M181-1,"")</f>
        <v>1.2000000000000011E-2</v>
      </c>
      <c r="O182" s="601">
        <f>IFERROR(O181/N181-1,"")</f>
        <v>1.2999999999999901E-2</v>
      </c>
      <c r="P182" s="638"/>
      <c r="Q182" s="581"/>
    </row>
    <row r="183" spans="2:18">
      <c r="B183" s="979" t="s">
        <v>37</v>
      </c>
      <c r="C183" s="948"/>
      <c r="D183" s="640"/>
      <c r="E183" s="980">
        <f>'#25'!G28</f>
        <v>0</v>
      </c>
      <c r="F183" s="980">
        <f>'#25'!H28</f>
        <v>7.0768999999999999E-2</v>
      </c>
      <c r="G183" s="980">
        <f>'#25'!I28</f>
        <v>6.5909999999999996E-2</v>
      </c>
      <c r="H183" s="981">
        <f>'#25'!J28</f>
        <v>0.13974186312849199</v>
      </c>
      <c r="I183" s="982">
        <f>'#25'!K28</f>
        <v>0.13974186312849199</v>
      </c>
      <c r="J183" s="980">
        <f>'#25'!L28</f>
        <v>0.13974186312849199</v>
      </c>
      <c r="K183" s="980">
        <f>'#25'!M28</f>
        <v>0.16747064521493368</v>
      </c>
      <c r="L183" s="980">
        <f>'#25'!N28</f>
        <v>0.19519942730137538</v>
      </c>
      <c r="M183" s="980">
        <f>'#25'!O28</f>
        <v>0.22292820938781707</v>
      </c>
      <c r="N183" s="980">
        <f>'#25'!P28</f>
        <v>0.22815966959012915</v>
      </c>
      <c r="O183" s="983">
        <f>'#25'!Q28</f>
        <v>0.22403037411989782</v>
      </c>
      <c r="P183" s="564"/>
    </row>
    <row r="184" spans="2:18">
      <c r="B184" s="598" t="s">
        <v>24</v>
      </c>
      <c r="C184" s="898" t="s">
        <v>6535</v>
      </c>
      <c r="D184" s="626"/>
      <c r="E184" s="627"/>
      <c r="F184" s="629" t="str">
        <f>IFERROR(F183/E183-1,"")</f>
        <v/>
      </c>
      <c r="G184" s="629">
        <f>IFERROR(G183/F183-1,"")</f>
        <v>-6.8660006500021242E-2</v>
      </c>
      <c r="H184" s="601">
        <f>IFERROR(H183/G183-1,"")</f>
        <v>1.1201921275753604</v>
      </c>
      <c r="I184" s="629"/>
      <c r="J184" s="629"/>
      <c r="K184" s="629">
        <f>IFERROR(K183/J183-1,"")</f>
        <v>0.19842859874385099</v>
      </c>
      <c r="L184" s="629">
        <f>IFERROR(L183/K183-1,"")</f>
        <v>0.16557398492645836</v>
      </c>
      <c r="M184" s="629">
        <f>IFERROR(M183/L183-1,"")</f>
        <v>0.14205360369029285</v>
      </c>
      <c r="N184" s="629">
        <f>IFERROR(N183/M183-1,"")</f>
        <v>2.3467017550978353E-2</v>
      </c>
      <c r="O184" s="601">
        <f>IFERROR(O183/N183-1,"")</f>
        <v>-1.8098270731410571E-2</v>
      </c>
      <c r="P184" s="564"/>
      <c r="Q184" s="581"/>
    </row>
    <row r="185" spans="2:18">
      <c r="B185" s="642"/>
      <c r="C185" s="674"/>
      <c r="D185" s="643"/>
      <c r="E185" s="671"/>
      <c r="F185" s="671"/>
      <c r="G185" s="671"/>
      <c r="H185" s="672"/>
      <c r="I185" s="671"/>
      <c r="J185" s="671"/>
      <c r="K185" s="671"/>
      <c r="L185" s="671"/>
      <c r="M185" s="671"/>
      <c r="N185" s="671"/>
      <c r="O185" s="672"/>
      <c r="P185" s="564"/>
      <c r="Q185" s="581"/>
    </row>
    <row r="186" spans="2:18">
      <c r="B186" s="576" t="s">
        <v>6530</v>
      </c>
      <c r="C186" s="935"/>
      <c r="D186" s="935"/>
      <c r="E186" s="578">
        <f>E188*E189</f>
        <v>0</v>
      </c>
      <c r="F186" s="578">
        <f t="shared" ref="F186:O186" si="68">F188*F189</f>
        <v>0</v>
      </c>
      <c r="G186" s="578">
        <f t="shared" si="68"/>
        <v>0</v>
      </c>
      <c r="H186" s="579">
        <f t="shared" si="68"/>
        <v>0</v>
      </c>
      <c r="I186" s="578">
        <f>J186/4</f>
        <v>1310.9588962686878</v>
      </c>
      <c r="J186" s="921">
        <f t="shared" si="68"/>
        <v>5243.8355850747512</v>
      </c>
      <c r="K186" s="578">
        <f t="shared" si="68"/>
        <v>6366.7147981848075</v>
      </c>
      <c r="L186" s="578">
        <f t="shared" si="68"/>
        <v>7136.5255194131933</v>
      </c>
      <c r="M186" s="578">
        <f t="shared" si="68"/>
        <v>7691.1701560306146</v>
      </c>
      <c r="N186" s="578">
        <f t="shared" si="68"/>
        <v>8048.3135133656397</v>
      </c>
      <c r="O186" s="579">
        <f t="shared" si="68"/>
        <v>8336.5934281582358</v>
      </c>
      <c r="P186" s="564"/>
      <c r="Q186" s="744" t="s">
        <v>6538</v>
      </c>
    </row>
    <row r="187" spans="2:18">
      <c r="B187" s="598" t="s">
        <v>24</v>
      </c>
      <c r="C187" s="674"/>
      <c r="D187" s="626"/>
      <c r="E187" s="627"/>
      <c r="F187" s="627"/>
      <c r="G187" s="627"/>
      <c r="H187" s="628"/>
      <c r="I187" s="627"/>
      <c r="J187" s="629"/>
      <c r="K187" s="629"/>
      <c r="L187" s="629"/>
      <c r="M187" s="629"/>
      <c r="N187" s="629"/>
      <c r="O187" s="601"/>
      <c r="P187" s="564"/>
    </row>
    <row r="188" spans="2:18">
      <c r="B188" s="651" t="s">
        <v>6219</v>
      </c>
      <c r="C188" s="674"/>
      <c r="D188" s="643"/>
      <c r="E188" s="575">
        <f>E179</f>
        <v>0</v>
      </c>
      <c r="F188" s="575">
        <f t="shared" ref="F188:O188" si="69">F179</f>
        <v>843</v>
      </c>
      <c r="G188" s="575">
        <f t="shared" si="69"/>
        <v>4643</v>
      </c>
      <c r="H188" s="614">
        <f t="shared" si="69"/>
        <v>10029.666666666668</v>
      </c>
      <c r="I188" s="575">
        <f t="shared" si="69"/>
        <v>14368.000000000002</v>
      </c>
      <c r="J188" s="575">
        <f t="shared" si="69"/>
        <v>9791.0000000000018</v>
      </c>
      <c r="K188" s="575">
        <f t="shared" si="69"/>
        <v>11643.073467158654</v>
      </c>
      <c r="L188" s="575">
        <f t="shared" si="69"/>
        <v>12973.019906503996</v>
      </c>
      <c r="M188" s="575">
        <f t="shared" si="69"/>
        <v>13842.843441801508</v>
      </c>
      <c r="N188" s="575">
        <f t="shared" si="69"/>
        <v>14313.876328495537</v>
      </c>
      <c r="O188" s="614">
        <f t="shared" si="69"/>
        <v>14636.308383716187</v>
      </c>
      <c r="P188" s="564"/>
    </row>
    <row r="189" spans="2:18">
      <c r="B189" s="651" t="s">
        <v>6224</v>
      </c>
      <c r="C189" s="674" t="s">
        <v>6537</v>
      </c>
      <c r="D189" s="643"/>
      <c r="E189" s="671">
        <f>'#25'!G41</f>
        <v>0</v>
      </c>
      <c r="F189" s="671">
        <f>'#25'!H41</f>
        <v>0</v>
      </c>
      <c r="G189" s="671">
        <f>'#25'!I41</f>
        <v>0</v>
      </c>
      <c r="H189" s="672">
        <f>'#25'!J41</f>
        <v>0</v>
      </c>
      <c r="I189" s="671">
        <f>'#25'!K41</f>
        <v>0</v>
      </c>
      <c r="J189" s="671">
        <f>'#25'!L41</f>
        <v>0.53557712032220917</v>
      </c>
      <c r="K189" s="671">
        <f>'#25'!M41</f>
        <v>0.54682423984897555</v>
      </c>
      <c r="L189" s="671">
        <f>'#25'!N41</f>
        <v>0.5501051852880694</v>
      </c>
      <c r="M189" s="671">
        <f>'#25'!O41</f>
        <v>0.55560623714095014</v>
      </c>
      <c r="N189" s="671">
        <f>'#25'!P41</f>
        <v>0.56227351198664155</v>
      </c>
      <c r="O189" s="672">
        <f>'#25'!Q41</f>
        <v>0.5695830676424678</v>
      </c>
      <c r="P189" s="564"/>
    </row>
    <row r="190" spans="2:18">
      <c r="B190" s="598" t="s">
        <v>24</v>
      </c>
      <c r="C190" s="674" t="s">
        <v>202</v>
      </c>
      <c r="D190" s="626"/>
      <c r="E190" s="627"/>
      <c r="F190" s="627"/>
      <c r="G190" s="627"/>
      <c r="H190" s="628"/>
      <c r="I190" s="627"/>
      <c r="J190" s="627"/>
      <c r="K190" s="629">
        <f>IFERROR(K189/J189-1,"")</f>
        <v>2.0999999999999908E-2</v>
      </c>
      <c r="L190" s="629">
        <f t="shared" ref="L190:O190" si="70">IFERROR(L189/K189-1,"")</f>
        <v>6.0000000000000053E-3</v>
      </c>
      <c r="M190" s="629">
        <f t="shared" si="70"/>
        <v>1.0000000000000009E-2</v>
      </c>
      <c r="N190" s="629">
        <f t="shared" si="70"/>
        <v>1.2000000000000011E-2</v>
      </c>
      <c r="O190" s="601">
        <f t="shared" si="70"/>
        <v>1.2999999999999901E-2</v>
      </c>
      <c r="P190" s="564"/>
    </row>
    <row r="191" spans="2:18">
      <c r="B191" s="598"/>
      <c r="C191" s="674"/>
      <c r="D191" s="675"/>
      <c r="E191" s="815"/>
      <c r="F191" s="629"/>
      <c r="G191" s="629"/>
      <c r="H191" s="808"/>
      <c r="I191" s="809"/>
      <c r="J191" s="629"/>
      <c r="K191" s="629"/>
      <c r="L191" s="629"/>
      <c r="M191" s="629"/>
      <c r="N191" s="629"/>
      <c r="O191" s="601"/>
      <c r="P191" s="564"/>
    </row>
    <row r="192" spans="2:18" s="557" customFormat="1">
      <c r="B192" s="590" t="s">
        <v>6539</v>
      </c>
      <c r="C192" s="654"/>
      <c r="D192" s="591"/>
      <c r="E192" s="592">
        <f>E194+E198</f>
        <v>0</v>
      </c>
      <c r="F192" s="592">
        <f t="shared" ref="F192:O192" si="71">F194+F198</f>
        <v>0</v>
      </c>
      <c r="G192" s="592">
        <f t="shared" si="71"/>
        <v>400</v>
      </c>
      <c r="H192" s="593">
        <f t="shared" si="71"/>
        <v>639</v>
      </c>
      <c r="I192" s="592">
        <f t="shared" si="71"/>
        <v>4187.298954573107</v>
      </c>
      <c r="J192" s="592">
        <f t="shared" si="71"/>
        <v>17735.505196993279</v>
      </c>
      <c r="K192" s="592">
        <f t="shared" si="71"/>
        <v>26595.711376966279</v>
      </c>
      <c r="L192" s="592">
        <f t="shared" si="71"/>
        <v>31116.043782516626</v>
      </c>
      <c r="M192" s="592">
        <f t="shared" si="71"/>
        <v>34159.778838959151</v>
      </c>
      <c r="N192" s="592">
        <f t="shared" si="71"/>
        <v>35972.902086712791</v>
      </c>
      <c r="O192" s="593">
        <f t="shared" si="71"/>
        <v>37209.106706609055</v>
      </c>
      <c r="P192" s="564"/>
      <c r="Q192" s="559"/>
    </row>
    <row r="193" spans="2:17" s="557" customFormat="1">
      <c r="B193" s="655" t="s">
        <v>44</v>
      </c>
      <c r="C193" s="656"/>
      <c r="D193" s="657"/>
      <c r="E193" s="658" t="e">
        <f>E192/E169</f>
        <v>#DIV/0!</v>
      </c>
      <c r="F193" s="658">
        <f t="shared" ref="F193:O193" si="72">F192/F169</f>
        <v>0</v>
      </c>
      <c r="G193" s="658">
        <f t="shared" si="72"/>
        <v>9.9143567009734687E-2</v>
      </c>
      <c r="H193" s="659">
        <f t="shared" si="72"/>
        <v>4.8806027561879343E-2</v>
      </c>
      <c r="I193" s="658">
        <f t="shared" si="72"/>
        <v>0.79886343512351632</v>
      </c>
      <c r="J193" s="658">
        <f t="shared" si="72"/>
        <v>0.79648950066104252</v>
      </c>
      <c r="K193" s="658">
        <f t="shared" si="72"/>
        <v>0.79064132137642362</v>
      </c>
      <c r="L193" s="658">
        <f t="shared" si="72"/>
        <v>0.78887780524194573</v>
      </c>
      <c r="M193" s="658">
        <f t="shared" si="72"/>
        <v>0.78783459585257865</v>
      </c>
      <c r="N193" s="658">
        <f t="shared" si="72"/>
        <v>0.78739584776444249</v>
      </c>
      <c r="O193" s="659">
        <f t="shared" si="72"/>
        <v>0.78719469740318737</v>
      </c>
      <c r="P193" s="564"/>
      <c r="Q193" s="559"/>
    </row>
    <row r="194" spans="2:17" s="557" customFormat="1">
      <c r="B194" s="660" t="s">
        <v>6540</v>
      </c>
      <c r="C194" s="661"/>
      <c r="D194" s="662"/>
      <c r="E194" s="663">
        <f>E195</f>
        <v>0</v>
      </c>
      <c r="F194" s="663">
        <f t="shared" ref="F194:O194" si="73">F195</f>
        <v>0</v>
      </c>
      <c r="G194" s="663">
        <f t="shared" si="73"/>
        <v>0</v>
      </c>
      <c r="H194" s="664">
        <f t="shared" si="73"/>
        <v>0</v>
      </c>
      <c r="I194" s="663">
        <f t="shared" si="73"/>
        <v>3974.2989545731066</v>
      </c>
      <c r="J194" s="663">
        <f t="shared" si="73"/>
        <v>16883.505196993279</v>
      </c>
      <c r="K194" s="663">
        <f t="shared" si="73"/>
        <v>25505.345463195576</v>
      </c>
      <c r="L194" s="663">
        <f t="shared" si="73"/>
        <v>29907.061488641972</v>
      </c>
      <c r="M194" s="663">
        <f t="shared" si="73"/>
        <v>32876.010436300887</v>
      </c>
      <c r="N194" s="663">
        <f t="shared" si="73"/>
        <v>34640.285488525202</v>
      </c>
      <c r="O194" s="664">
        <f t="shared" si="73"/>
        <v>35839.850642344609</v>
      </c>
      <c r="P194" s="564"/>
      <c r="Q194" s="559"/>
    </row>
    <row r="195" spans="2:17" s="557" customFormat="1">
      <c r="B195" s="576" t="s">
        <v>6346</v>
      </c>
      <c r="C195" s="630"/>
      <c r="D195" s="577"/>
      <c r="E195" s="578">
        <f>E196*E169</f>
        <v>0</v>
      </c>
      <c r="F195" s="578">
        <f t="shared" ref="F195:O195" si="74">F196*F169</f>
        <v>0</v>
      </c>
      <c r="G195" s="578">
        <f t="shared" si="74"/>
        <v>0</v>
      </c>
      <c r="H195" s="579">
        <f t="shared" si="74"/>
        <v>0</v>
      </c>
      <c r="I195" s="578">
        <f t="shared" si="74"/>
        <v>3974.2989545731066</v>
      </c>
      <c r="J195" s="578">
        <f t="shared" si="74"/>
        <v>16883.505196993279</v>
      </c>
      <c r="K195" s="578">
        <f t="shared" si="74"/>
        <v>25505.345463195576</v>
      </c>
      <c r="L195" s="578">
        <f t="shared" si="74"/>
        <v>29907.061488641972</v>
      </c>
      <c r="M195" s="578">
        <f t="shared" si="74"/>
        <v>32876.010436300887</v>
      </c>
      <c r="N195" s="578">
        <f t="shared" si="74"/>
        <v>34640.285488525202</v>
      </c>
      <c r="O195" s="579">
        <f t="shared" si="74"/>
        <v>35839.850642344609</v>
      </c>
      <c r="P195" s="564"/>
      <c r="Q195" s="559"/>
    </row>
    <row r="196" spans="2:17">
      <c r="B196" s="598" t="s">
        <v>387</v>
      </c>
      <c r="C196" s="898" t="s">
        <v>6542</v>
      </c>
      <c r="D196" s="626"/>
      <c r="E196" s="629">
        <f>'#29'!G79</f>
        <v>0</v>
      </c>
      <c r="F196" s="629">
        <f>'#29'!H79</f>
        <v>0</v>
      </c>
      <c r="G196" s="629">
        <f>'#29'!I79</f>
        <v>0</v>
      </c>
      <c r="H196" s="601">
        <f>'#29'!J79</f>
        <v>0</v>
      </c>
      <c r="I196" s="629">
        <f>'#29'!K79</f>
        <v>0.75822675894459823</v>
      </c>
      <c r="J196" s="739">
        <f>'#29'!L79</f>
        <v>0.75822675894459823</v>
      </c>
      <c r="K196" s="739">
        <f>'#29'!M79</f>
        <v>0.75822675894459823</v>
      </c>
      <c r="L196" s="739">
        <f>'#29'!N79</f>
        <v>0.75822675894459823</v>
      </c>
      <c r="M196" s="739">
        <f>'#29'!O79</f>
        <v>0.75822675894459823</v>
      </c>
      <c r="N196" s="739">
        <f>'#29'!P79</f>
        <v>0.75822675894459823</v>
      </c>
      <c r="O196" s="740">
        <f>'#29'!Q79</f>
        <v>0.75822675894459823</v>
      </c>
      <c r="P196" s="564"/>
      <c r="Q196" s="898" t="s">
        <v>6543</v>
      </c>
    </row>
    <row r="197" spans="2:17">
      <c r="B197" s="598"/>
      <c r="C197" s="674"/>
      <c r="D197" s="626"/>
      <c r="E197" s="627"/>
      <c r="F197" s="627"/>
      <c r="G197" s="627"/>
      <c r="H197" s="628"/>
      <c r="I197" s="627"/>
      <c r="J197" s="627"/>
      <c r="K197" s="629"/>
      <c r="L197" s="629"/>
      <c r="M197" s="629"/>
      <c r="N197" s="629"/>
      <c r="O197" s="601"/>
      <c r="P197" s="564"/>
    </row>
    <row r="198" spans="2:17" s="557" customFormat="1">
      <c r="B198" s="660" t="s">
        <v>6541</v>
      </c>
      <c r="C198" s="661"/>
      <c r="D198" s="662"/>
      <c r="E198" s="663">
        <f>E199</f>
        <v>0</v>
      </c>
      <c r="F198" s="663">
        <f t="shared" ref="F198:O198" si="75">F199</f>
        <v>0</v>
      </c>
      <c r="G198" s="663">
        <f t="shared" si="75"/>
        <v>400</v>
      </c>
      <c r="H198" s="664">
        <f t="shared" si="75"/>
        <v>639</v>
      </c>
      <c r="I198" s="663">
        <f t="shared" si="75"/>
        <v>213</v>
      </c>
      <c r="J198" s="663">
        <f t="shared" si="75"/>
        <v>852</v>
      </c>
      <c r="K198" s="663">
        <f t="shared" si="75"/>
        <v>1090.3659137707023</v>
      </c>
      <c r="L198" s="663">
        <f t="shared" si="75"/>
        <v>1208.9822938746543</v>
      </c>
      <c r="M198" s="663">
        <f t="shared" si="75"/>
        <v>1283.7684026582676</v>
      </c>
      <c r="N198" s="663">
        <f t="shared" si="75"/>
        <v>1332.6165981875886</v>
      </c>
      <c r="O198" s="664">
        <f t="shared" si="75"/>
        <v>1369.2560642644492</v>
      </c>
      <c r="P198" s="564"/>
      <c r="Q198" s="559"/>
    </row>
    <row r="199" spans="2:17" s="557" customFormat="1">
      <c r="B199" s="576" t="s">
        <v>46</v>
      </c>
      <c r="C199" s="630"/>
      <c r="D199" s="577"/>
      <c r="E199" s="578">
        <f>'#29'!G43</f>
        <v>0</v>
      </c>
      <c r="F199" s="578">
        <f>'#29'!H43</f>
        <v>0</v>
      </c>
      <c r="G199" s="578">
        <f>'#29'!I43</f>
        <v>400</v>
      </c>
      <c r="H199" s="579">
        <f>'#29'!J43</f>
        <v>639</v>
      </c>
      <c r="I199" s="578">
        <f>J199-H199</f>
        <v>213</v>
      </c>
      <c r="J199" s="578">
        <f>J200*J201</f>
        <v>852</v>
      </c>
      <c r="K199" s="578">
        <f t="shared" ref="K199:O199" si="76">K200*K201</f>
        <v>1090.3659137707023</v>
      </c>
      <c r="L199" s="578">
        <f t="shared" si="76"/>
        <v>1208.9822938746543</v>
      </c>
      <c r="M199" s="578">
        <f t="shared" si="76"/>
        <v>1283.7684026582676</v>
      </c>
      <c r="N199" s="578">
        <f t="shared" si="76"/>
        <v>1332.6165981875886</v>
      </c>
      <c r="O199" s="579">
        <f t="shared" si="76"/>
        <v>1369.2560642644492</v>
      </c>
      <c r="P199" s="564"/>
      <c r="Q199" s="559"/>
    </row>
    <row r="200" spans="2:17">
      <c r="B200" s="651" t="s">
        <v>6544</v>
      </c>
      <c r="C200" s="674" t="s">
        <v>6546</v>
      </c>
      <c r="D200" s="643"/>
      <c r="E200" s="575">
        <f>'#29'!G44</f>
        <v>0</v>
      </c>
      <c r="F200" s="575">
        <f>'#29'!H44</f>
        <v>0</v>
      </c>
      <c r="G200" s="575">
        <f>'#29'!I44</f>
        <v>6</v>
      </c>
      <c r="H200" s="614">
        <f>'#29'!J44</f>
        <v>12</v>
      </c>
      <c r="I200" s="575">
        <f>'#29'!K44</f>
        <v>0</v>
      </c>
      <c r="J200" s="575">
        <f>'#29'!L44</f>
        <v>12</v>
      </c>
      <c r="K200" s="575">
        <f>'#29'!M44</f>
        <v>14.823616207660862</v>
      </c>
      <c r="L200" s="575">
        <f>'#29'!N44</f>
        <v>16.129750599646663</v>
      </c>
      <c r="M200" s="575">
        <f>'#29'!O44</f>
        <v>16.742440352082657</v>
      </c>
      <c r="N200" s="575">
        <f>'#29'!P44</f>
        <v>16.84060149478648</v>
      </c>
      <c r="O200" s="614">
        <f>'#29'!Q44</f>
        <v>16.734645433477681</v>
      </c>
      <c r="P200" s="564"/>
    </row>
    <row r="201" spans="2:17">
      <c r="B201" s="651" t="s">
        <v>52</v>
      </c>
      <c r="C201" s="674"/>
      <c r="D201" s="643"/>
      <c r="E201" s="671">
        <f>'#29'!G47</f>
        <v>0</v>
      </c>
      <c r="F201" s="671">
        <f>'#29'!H47</f>
        <v>0</v>
      </c>
      <c r="G201" s="671">
        <f>'#29'!I47</f>
        <v>66.666666666666671</v>
      </c>
      <c r="H201" s="672">
        <f>'#29'!J47</f>
        <v>0</v>
      </c>
      <c r="I201" s="671">
        <f>'#29'!K47</f>
        <v>0</v>
      </c>
      <c r="J201" s="671">
        <f>'#29'!L47</f>
        <v>71</v>
      </c>
      <c r="K201" s="671">
        <f>'#29'!M47</f>
        <v>73.555999999999997</v>
      </c>
      <c r="L201" s="671">
        <f>'#29'!N47</f>
        <v>74.953563999999986</v>
      </c>
      <c r="M201" s="671">
        <f>'#29'!O47</f>
        <v>76.677495971999974</v>
      </c>
      <c r="N201" s="671">
        <f>'#29'!P47</f>
        <v>79.131175843103975</v>
      </c>
      <c r="O201" s="672">
        <f>'#29'!Q47</f>
        <v>81.821635821769519</v>
      </c>
      <c r="P201" s="564"/>
    </row>
    <row r="202" spans="2:17">
      <c r="B202" s="598" t="s">
        <v>24</v>
      </c>
      <c r="C202" s="674" t="s">
        <v>6545</v>
      </c>
      <c r="D202" s="626"/>
      <c r="E202" s="627"/>
      <c r="F202" s="627"/>
      <c r="G202" s="627"/>
      <c r="H202" s="628"/>
      <c r="I202" s="627"/>
      <c r="J202" s="627"/>
      <c r="K202" s="629">
        <f>K201/J201-1</f>
        <v>3.6000000000000032E-2</v>
      </c>
      <c r="L202" s="629">
        <f t="shared" ref="L202:O202" si="77">L201/K201-1</f>
        <v>1.8999999999999906E-2</v>
      </c>
      <c r="M202" s="629">
        <f t="shared" si="77"/>
        <v>2.2999999999999909E-2</v>
      </c>
      <c r="N202" s="629">
        <f t="shared" si="77"/>
        <v>3.2000000000000028E-2</v>
      </c>
      <c r="O202" s="601">
        <f t="shared" si="77"/>
        <v>3.400000000000003E-2</v>
      </c>
      <c r="P202" s="564"/>
    </row>
    <row r="203" spans="2:17" ht="12.75" thickBot="1">
      <c r="B203" s="615"/>
      <c r="C203" s="708"/>
      <c r="D203" s="708"/>
      <c r="E203" s="617"/>
      <c r="F203" s="617"/>
      <c r="G203" s="617"/>
      <c r="H203" s="618"/>
      <c r="I203" s="617"/>
      <c r="J203" s="617"/>
      <c r="K203" s="617"/>
      <c r="L203" s="617"/>
      <c r="M203" s="617"/>
      <c r="N203" s="617"/>
      <c r="O203" s="618"/>
      <c r="P203" s="564"/>
    </row>
    <row r="206" spans="2:17">
      <c r="B206" s="557" t="s">
        <v>6547</v>
      </c>
    </row>
    <row r="207" spans="2:17">
      <c r="B207" s="560" t="s">
        <v>9</v>
      </c>
      <c r="C207" s="561"/>
      <c r="D207" s="561"/>
      <c r="E207" s="562">
        <v>12</v>
      </c>
      <c r="F207" s="562">
        <v>12</v>
      </c>
      <c r="G207" s="562">
        <v>12</v>
      </c>
      <c r="H207" s="563">
        <v>9</v>
      </c>
      <c r="I207" s="562">
        <v>3</v>
      </c>
      <c r="J207" s="562">
        <v>12</v>
      </c>
      <c r="K207" s="562">
        <v>12</v>
      </c>
      <c r="L207" s="562">
        <v>12</v>
      </c>
      <c r="M207" s="562">
        <v>12</v>
      </c>
      <c r="N207" s="562">
        <v>12</v>
      </c>
      <c r="O207" s="563">
        <v>12</v>
      </c>
    </row>
    <row r="208" spans="2:17">
      <c r="B208" s="565"/>
      <c r="C208" s="566"/>
      <c r="D208" s="566"/>
      <c r="E208" s="567">
        <v>2019</v>
      </c>
      <c r="F208" s="567">
        <v>2020</v>
      </c>
      <c r="G208" s="567">
        <v>2021</v>
      </c>
      <c r="H208" s="568">
        <v>2022</v>
      </c>
      <c r="I208" s="567">
        <v>2022</v>
      </c>
      <c r="J208" s="567">
        <v>2022</v>
      </c>
      <c r="K208" s="567">
        <v>2023</v>
      </c>
      <c r="L208" s="567">
        <v>2024</v>
      </c>
      <c r="M208" s="567">
        <v>2025</v>
      </c>
      <c r="N208" s="567">
        <v>2026</v>
      </c>
      <c r="O208" s="568">
        <v>2027</v>
      </c>
    </row>
    <row r="209" spans="2:18">
      <c r="B209" s="571"/>
      <c r="C209" s="619" t="s">
        <v>86</v>
      </c>
      <c r="D209" s="572"/>
      <c r="E209" s="573">
        <v>43830</v>
      </c>
      <c r="F209" s="573">
        <v>44196</v>
      </c>
      <c r="G209" s="573">
        <v>44561</v>
      </c>
      <c r="H209" s="574">
        <v>44834</v>
      </c>
      <c r="I209" s="573">
        <v>44926</v>
      </c>
      <c r="J209" s="573">
        <v>44926</v>
      </c>
      <c r="K209" s="573">
        <v>45291</v>
      </c>
      <c r="L209" s="573">
        <v>45657</v>
      </c>
      <c r="M209" s="573">
        <v>46022</v>
      </c>
      <c r="N209" s="573">
        <v>46387</v>
      </c>
      <c r="O209" s="574">
        <v>46752</v>
      </c>
    </row>
    <row r="210" spans="2:18">
      <c r="B210" s="695" t="s">
        <v>6548</v>
      </c>
      <c r="C210" s="654"/>
      <c r="D210" s="654"/>
      <c r="E210" s="696">
        <f>E212</f>
        <v>0</v>
      </c>
      <c r="F210" s="696">
        <f t="shared" ref="F210:O210" si="78">F212</f>
        <v>0</v>
      </c>
      <c r="G210" s="696">
        <f t="shared" si="78"/>
        <v>3728.4214440000001</v>
      </c>
      <c r="H210" s="697">
        <f t="shared" si="78"/>
        <v>5429.0823350000001</v>
      </c>
      <c r="I210" s="696">
        <f t="shared" si="78"/>
        <v>1809.6941116666667</v>
      </c>
      <c r="J210" s="696">
        <f t="shared" si="78"/>
        <v>7238.7764466666667</v>
      </c>
      <c r="K210" s="696">
        <f t="shared" si="78"/>
        <v>18734.943429311377</v>
      </c>
      <c r="L210" s="696">
        <f t="shared" si="78"/>
        <v>42344.22450107387</v>
      </c>
      <c r="M210" s="696">
        <f t="shared" si="78"/>
        <v>72731.722483333855</v>
      </c>
      <c r="N210" s="696">
        <f t="shared" si="78"/>
        <v>111493.43517614262</v>
      </c>
      <c r="O210" s="697">
        <f t="shared" si="78"/>
        <v>154696.90244922863</v>
      </c>
    </row>
    <row r="211" spans="2:18">
      <c r="B211" s="819" t="s">
        <v>24</v>
      </c>
      <c r="C211" s="986"/>
      <c r="D211" s="986"/>
      <c r="E211" s="987"/>
      <c r="F211" s="987"/>
      <c r="G211" s="987"/>
      <c r="H211" s="988"/>
      <c r="I211" s="987"/>
      <c r="J211" s="821"/>
      <c r="K211" s="821"/>
      <c r="L211" s="821"/>
      <c r="M211" s="821"/>
      <c r="N211" s="821"/>
      <c r="O211" s="824"/>
    </row>
    <row r="212" spans="2:18">
      <c r="B212" s="576" t="s">
        <v>6452</v>
      </c>
      <c r="C212" s="934"/>
      <c r="D212" s="935"/>
      <c r="E212" s="578">
        <f>'#25'!G51</f>
        <v>0</v>
      </c>
      <c r="F212" s="578">
        <f>'#25'!H51</f>
        <v>0</v>
      </c>
      <c r="G212" s="578">
        <f>'#25'!I51</f>
        <v>3728.4214440000001</v>
      </c>
      <c r="H212" s="579">
        <f>'#25'!J51</f>
        <v>5429.0823350000001</v>
      </c>
      <c r="I212" s="578">
        <f>'#25'!K51</f>
        <v>1809.6941116666667</v>
      </c>
      <c r="J212" s="578">
        <f>'#25'!L51</f>
        <v>7238.7764466666667</v>
      </c>
      <c r="K212" s="578">
        <f>'#25'!M51</f>
        <v>18734.943429311377</v>
      </c>
      <c r="L212" s="578">
        <f>'#25'!N51</f>
        <v>42344.22450107387</v>
      </c>
      <c r="M212" s="578">
        <f>'#25'!O51</f>
        <v>72731.722483333855</v>
      </c>
      <c r="N212" s="578">
        <f>'#25'!P51</f>
        <v>111493.43517614262</v>
      </c>
      <c r="O212" s="579">
        <f>'#25'!Q51</f>
        <v>154696.90244922863</v>
      </c>
      <c r="P212" s="564"/>
      <c r="Q212" s="559" t="s">
        <v>6475</v>
      </c>
    </row>
    <row r="213" spans="2:18">
      <c r="B213" s="936" t="s">
        <v>24</v>
      </c>
      <c r="C213" s="937"/>
      <c r="D213" s="937"/>
      <c r="E213" s="938"/>
      <c r="F213" s="939"/>
      <c r="G213" s="939"/>
      <c r="H213" s="940"/>
      <c r="I213" s="941"/>
      <c r="J213" s="938"/>
      <c r="K213" s="580"/>
      <c r="L213" s="939"/>
      <c r="M213" s="939"/>
      <c r="N213" s="939"/>
      <c r="O213" s="942"/>
      <c r="P213" s="564"/>
    </row>
    <row r="214" spans="2:18" s="557" customFormat="1">
      <c r="B214" s="975" t="s">
        <v>6453</v>
      </c>
      <c r="C214" s="640" t="s">
        <v>253</v>
      </c>
      <c r="D214" s="640"/>
      <c r="E214" s="580"/>
      <c r="F214" s="580"/>
      <c r="G214" s="580"/>
      <c r="H214" s="976"/>
      <c r="I214" s="977"/>
      <c r="J214" s="580"/>
      <c r="K214" s="580"/>
      <c r="L214" s="580"/>
      <c r="M214" s="580"/>
      <c r="N214" s="580"/>
      <c r="O214" s="641"/>
      <c r="P214" s="638"/>
      <c r="Q214" s="581"/>
    </row>
    <row r="215" spans="2:18">
      <c r="B215" s="943" t="s">
        <v>29</v>
      </c>
      <c r="C215" s="643"/>
      <c r="D215" s="643"/>
      <c r="E215" s="575">
        <f>'#25'!G54</f>
        <v>0</v>
      </c>
      <c r="F215" s="575">
        <f>'#25'!H54</f>
        <v>0</v>
      </c>
      <c r="G215" s="575">
        <f>'#25'!I54</f>
        <v>0</v>
      </c>
      <c r="H215" s="783">
        <f>'#25'!J54</f>
        <v>0</v>
      </c>
      <c r="I215" s="784">
        <f>'#25'!K54</f>
        <v>0</v>
      </c>
      <c r="J215" s="575">
        <f>'#25'!L54</f>
        <v>3728</v>
      </c>
      <c r="K215" s="575">
        <f>'#25'!M54</f>
        <v>9002.3871100269025</v>
      </c>
      <c r="L215" s="575">
        <f>'#25'!N54</f>
        <v>49506.809464088023</v>
      </c>
      <c r="M215" s="575">
        <f>'#25'!O54</f>
        <v>89109.417368561379</v>
      </c>
      <c r="N215" s="575">
        <f>'#25'!P54</f>
        <v>128188.60165748493</v>
      </c>
      <c r="O215" s="614">
        <f>'#25'!Q54</f>
        <v>167103.94853525341</v>
      </c>
      <c r="P215" s="564"/>
    </row>
    <row r="216" spans="2:18" s="557" customFormat="1">
      <c r="B216" s="943" t="s">
        <v>31</v>
      </c>
      <c r="C216" s="643"/>
      <c r="D216" s="643"/>
      <c r="E216" s="575">
        <f>E217*E218</f>
        <v>0</v>
      </c>
      <c r="F216" s="575">
        <f t="shared" ref="F216:O216" si="79">F217*F218</f>
        <v>0</v>
      </c>
      <c r="G216" s="575">
        <f t="shared" si="79"/>
        <v>3728</v>
      </c>
      <c r="H216" s="614">
        <f t="shared" si="79"/>
        <v>0</v>
      </c>
      <c r="I216" s="575">
        <f t="shared" si="79"/>
        <v>0</v>
      </c>
      <c r="J216" s="575">
        <f t="shared" si="79"/>
        <v>10153.250614273698</v>
      </c>
      <c r="K216" s="575">
        <f t="shared" si="79"/>
        <v>56673.511077065385</v>
      </c>
      <c r="L216" s="575">
        <f t="shared" si="79"/>
        <v>106546.99985594225</v>
      </c>
      <c r="M216" s="575">
        <f t="shared" si="79"/>
        <v>159608.59928816292</v>
      </c>
      <c r="N216" s="575">
        <f t="shared" si="79"/>
        <v>215729.06203836191</v>
      </c>
      <c r="O216" s="614">
        <f t="shared" si="79"/>
        <v>276212.58969163365</v>
      </c>
      <c r="P216" s="638"/>
      <c r="Q216" s="581"/>
    </row>
    <row r="217" spans="2:18" outlineLevel="1">
      <c r="B217" s="944" t="s">
        <v>6230</v>
      </c>
      <c r="C217" s="640"/>
      <c r="D217" s="643"/>
      <c r="E217" s="575">
        <f>'#25'!G61</f>
        <v>0</v>
      </c>
      <c r="F217" s="575">
        <f>'#25'!H61</f>
        <v>0</v>
      </c>
      <c r="G217" s="575">
        <f>'#25'!I61</f>
        <v>533770</v>
      </c>
      <c r="H217" s="783">
        <f>'#25'!J61</f>
        <v>0</v>
      </c>
      <c r="I217" s="784">
        <f>'#25'!K61</f>
        <v>0</v>
      </c>
      <c r="J217" s="575">
        <f>'#25'!L61</f>
        <v>556699.55099494825</v>
      </c>
      <c r="K217" s="575">
        <f>'#25'!M61</f>
        <v>578658.38590142236</v>
      </c>
      <c r="L217" s="575">
        <f>'#25'!N61</f>
        <v>599789.35451918328</v>
      </c>
      <c r="M217" s="575">
        <f>'#25'!O61</f>
        <v>620220.02313849668</v>
      </c>
      <c r="N217" s="575">
        <f>'#25'!P61</f>
        <v>640063.7212379541</v>
      </c>
      <c r="O217" s="614">
        <f>'#25'!Q61</f>
        <v>662786.71899768035</v>
      </c>
      <c r="P217" s="564"/>
      <c r="Q217" s="581"/>
    </row>
    <row r="218" spans="2:18" outlineLevel="1">
      <c r="B218" s="676" t="s">
        <v>6231</v>
      </c>
      <c r="C218" s="1021" t="s">
        <v>6552</v>
      </c>
      <c r="D218" s="643"/>
      <c r="E218" s="629">
        <f>'#25'!G62</f>
        <v>0</v>
      </c>
      <c r="F218" s="629">
        <f>'#25'!H62</f>
        <v>0</v>
      </c>
      <c r="G218" s="629">
        <f>'#25'!I62</f>
        <v>6.9842816194240964E-3</v>
      </c>
      <c r="H218" s="601">
        <f>'#25'!J62</f>
        <v>0</v>
      </c>
      <c r="I218" s="629">
        <f>'#25'!K62</f>
        <v>0</v>
      </c>
      <c r="J218" s="739">
        <f>'#25'!L62</f>
        <v>1.8238294958434112E-2</v>
      </c>
      <c r="K218" s="739">
        <f>'#25'!M62</f>
        <v>9.7939496701115861E-2</v>
      </c>
      <c r="L218" s="739">
        <f>'#25'!N62</f>
        <v>0.1776406984437976</v>
      </c>
      <c r="M218" s="739">
        <f>'#25'!O62</f>
        <v>0.25734190018647934</v>
      </c>
      <c r="N218" s="739">
        <f>'#25'!P62</f>
        <v>0.33704310192916109</v>
      </c>
      <c r="O218" s="740">
        <f>'#25'!Q62</f>
        <v>0.41674430367184284</v>
      </c>
      <c r="P218" s="564"/>
      <c r="Q218" s="581"/>
    </row>
    <row r="219" spans="2:18" outlineLevel="1">
      <c r="B219" s="943" t="s">
        <v>32</v>
      </c>
      <c r="C219" s="1021" t="s">
        <v>6551</v>
      </c>
      <c r="D219" s="643"/>
      <c r="E219" s="575">
        <f>'#25'!G56</f>
        <v>0</v>
      </c>
      <c r="F219" s="575">
        <f>'#25'!H56</f>
        <v>0</v>
      </c>
      <c r="G219" s="575">
        <f>'#25'!I56</f>
        <v>0</v>
      </c>
      <c r="H219" s="783">
        <f>'#25'!J56</f>
        <v>0</v>
      </c>
      <c r="I219" s="784">
        <f>'#25'!K56</f>
        <v>0</v>
      </c>
      <c r="J219" s="575">
        <f>'#25'!L56</f>
        <v>-1150.8635042467968</v>
      </c>
      <c r="K219" s="575">
        <f>'#25'!M56</f>
        <v>-6015.8381087305706</v>
      </c>
      <c r="L219" s="575">
        <f>'#25'!N56</f>
        <v>-10270.880874403516</v>
      </c>
      <c r="M219" s="575">
        <f>'#25'!O56</f>
        <v>-13982.415143297125</v>
      </c>
      <c r="N219" s="575">
        <f>'#25'!P56</f>
        <v>-17205.115872430495</v>
      </c>
      <c r="O219" s="614">
        <f>'#25'!Q56</f>
        <v>-21245.123844133333</v>
      </c>
      <c r="P219" s="564"/>
      <c r="Q219" s="581"/>
    </row>
    <row r="220" spans="2:18">
      <c r="B220" s="943" t="s">
        <v>34</v>
      </c>
      <c r="C220" s="640"/>
      <c r="D220" s="643"/>
      <c r="E220" s="671"/>
      <c r="F220" s="671"/>
      <c r="G220" s="671"/>
      <c r="H220" s="781"/>
      <c r="I220" s="782"/>
      <c r="J220" s="671"/>
      <c r="K220" s="671"/>
      <c r="L220" s="671"/>
      <c r="M220" s="671"/>
      <c r="N220" s="671"/>
      <c r="O220" s="672"/>
      <c r="P220" s="564"/>
      <c r="Q220" s="581"/>
    </row>
    <row r="221" spans="2:18">
      <c r="B221" s="639" t="s">
        <v>6456</v>
      </c>
      <c r="C221" s="640" t="s">
        <v>253</v>
      </c>
      <c r="D221" s="640"/>
      <c r="E221" s="580"/>
      <c r="F221" s="580"/>
      <c r="G221" s="580"/>
      <c r="H221" s="976"/>
      <c r="I221" s="977"/>
      <c r="J221" s="580"/>
      <c r="K221" s="580"/>
      <c r="L221" s="580"/>
      <c r="M221" s="580"/>
      <c r="N221" s="580"/>
      <c r="O221" s="641"/>
      <c r="P221" s="564"/>
      <c r="Q221" s="581"/>
    </row>
    <row r="222" spans="2:18" s="557" customFormat="1">
      <c r="B222" s="979" t="s">
        <v>36</v>
      </c>
      <c r="C222" s="1021" t="s">
        <v>253</v>
      </c>
      <c r="D222" s="640"/>
      <c r="E222" s="980">
        <f>'#25'!G70</f>
        <v>0</v>
      </c>
      <c r="F222" s="980">
        <f>'#25'!H70</f>
        <v>0</v>
      </c>
      <c r="G222" s="980">
        <f>'#25'!I70</f>
        <v>0</v>
      </c>
      <c r="H222" s="981">
        <f>'#25'!J70</f>
        <v>0</v>
      </c>
      <c r="I222" s="982">
        <f>'#25'!K70</f>
        <v>0</v>
      </c>
      <c r="J222" s="980">
        <f>'#25'!L70</f>
        <v>2.4261168094666757E-2</v>
      </c>
      <c r="K222" s="980">
        <f>'#25'!M70</f>
        <v>4.3045940108090222E-2</v>
      </c>
      <c r="L222" s="980">
        <f>'#25'!N70</f>
        <v>5.2096024884314016E-2</v>
      </c>
      <c r="M222" s="980">
        <f>'#25'!O70</f>
        <v>6.8847076095983659E-2</v>
      </c>
      <c r="N222" s="980">
        <f>'#25'!P70</f>
        <v>8.130366058527734E-2</v>
      </c>
      <c r="O222" s="983">
        <f>'#25'!Q70</f>
        <v>8.130366058527734E-2</v>
      </c>
      <c r="P222" s="638"/>
      <c r="Q222" s="1018" t="s">
        <v>6553</v>
      </c>
      <c r="R222" s="1019"/>
    </row>
    <row r="223" spans="2:18" s="557" customFormat="1">
      <c r="B223" s="598" t="s">
        <v>24</v>
      </c>
      <c r="C223" s="640"/>
      <c r="D223" s="626"/>
      <c r="E223" s="627"/>
      <c r="F223" s="629"/>
      <c r="G223" s="629"/>
      <c r="H223" s="601"/>
      <c r="I223" s="629"/>
      <c r="J223" s="629"/>
      <c r="K223" s="629">
        <f>IFERROR(K222/J222-1,"")</f>
        <v>0.7742731899851456</v>
      </c>
      <c r="L223" s="629">
        <f>IFERROR(L222/K222-1,"")</f>
        <v>0.21024247010283981</v>
      </c>
      <c r="M223" s="629">
        <f>IFERROR(M222/L222-1,"")</f>
        <v>0.32154183066496</v>
      </c>
      <c r="N223" s="629">
        <f>IFERROR(N222/M222-1,"")</f>
        <v>0.18093120573380994</v>
      </c>
      <c r="O223" s="601">
        <f>IFERROR(O222/N222-1,"")</f>
        <v>0</v>
      </c>
      <c r="P223" s="638"/>
      <c r="Q223" s="581"/>
    </row>
    <row r="224" spans="2:18">
      <c r="B224" s="979" t="s">
        <v>37</v>
      </c>
      <c r="C224" s="1021" t="s">
        <v>253</v>
      </c>
      <c r="D224" s="640"/>
      <c r="E224" s="980">
        <f>'#25'!G71</f>
        <v>0</v>
      </c>
      <c r="F224" s="980">
        <f>'#25'!H71</f>
        <v>0</v>
      </c>
      <c r="G224" s="980">
        <f>'#25'!I71</f>
        <v>0</v>
      </c>
      <c r="H224" s="981">
        <f>'#25'!J71</f>
        <v>0</v>
      </c>
      <c r="I224" s="982">
        <f>'#25'!K71</f>
        <v>0</v>
      </c>
      <c r="J224" s="980">
        <f>'#25'!L71</f>
        <v>2.4110984407514319E-2</v>
      </c>
      <c r="K224" s="980">
        <f>'#25'!M71</f>
        <v>3.5675186827089346E-2</v>
      </c>
      <c r="L224" s="980">
        <f>'#25'!N71</f>
        <v>4.3932213470896653E-2</v>
      </c>
      <c r="M224" s="980">
        <f>'#25'!O71</f>
        <v>5.2604714613801978E-2</v>
      </c>
      <c r="N224" s="980">
        <f>'#25'!P71</f>
        <v>5.9291005637683206E-2</v>
      </c>
      <c r="O224" s="983">
        <f>'#25'!Q71</f>
        <v>5.9291005637683206E-2</v>
      </c>
      <c r="P224" s="564"/>
    </row>
    <row r="225" spans="2:17">
      <c r="B225" s="598" t="s">
        <v>24</v>
      </c>
      <c r="C225" s="640"/>
      <c r="D225" s="626"/>
      <c r="E225" s="627"/>
      <c r="F225" s="629" t="str">
        <f>IFERROR(F224/E224-1,"")</f>
        <v/>
      </c>
      <c r="G225" s="629" t="str">
        <f>IFERROR(G224/F224-1,"")</f>
        <v/>
      </c>
      <c r="H225" s="601" t="str">
        <f>IFERROR(H224/G224-1,"")</f>
        <v/>
      </c>
      <c r="I225" s="629"/>
      <c r="J225" s="629"/>
      <c r="K225" s="629">
        <f>IFERROR(K224/J224-1,"")</f>
        <v>0.47962381892507788</v>
      </c>
      <c r="L225" s="629">
        <f>IFERROR(L224/K224-1,"")</f>
        <v>0.23145013041774676</v>
      </c>
      <c r="M225" s="629">
        <f>IFERROR(M224/L224-1,"")</f>
        <v>0.19740642361784277</v>
      </c>
      <c r="N225" s="629">
        <f>IFERROR(N224/M224-1,"")</f>
        <v>0.12710440638198861</v>
      </c>
      <c r="O225" s="601">
        <f>IFERROR(O224/N224-1,"")</f>
        <v>0</v>
      </c>
      <c r="P225" s="564"/>
      <c r="Q225" s="581"/>
    </row>
    <row r="226" spans="2:17">
      <c r="B226" s="642"/>
      <c r="C226" s="674"/>
      <c r="D226" s="643"/>
      <c r="E226" s="671"/>
      <c r="F226" s="671"/>
      <c r="G226" s="671"/>
      <c r="H226" s="672"/>
      <c r="I226" s="671"/>
      <c r="J226" s="671"/>
      <c r="K226" s="671"/>
      <c r="L226" s="671"/>
      <c r="M226" s="671"/>
      <c r="N226" s="671"/>
      <c r="O226" s="672"/>
      <c r="P226" s="564"/>
      <c r="Q226" s="581"/>
    </row>
    <row r="227" spans="2:17">
      <c r="B227" s="590" t="s">
        <v>6554</v>
      </c>
      <c r="C227" s="654"/>
      <c r="D227" s="591"/>
      <c r="E227" s="592">
        <f>E229</f>
        <v>0</v>
      </c>
      <c r="F227" s="592">
        <f t="shared" ref="F227:O227" si="80">F229</f>
        <v>0</v>
      </c>
      <c r="G227" s="592">
        <f t="shared" si="80"/>
        <v>0</v>
      </c>
      <c r="H227" s="593">
        <f t="shared" si="80"/>
        <v>0</v>
      </c>
      <c r="I227" s="592">
        <f t="shared" si="80"/>
        <v>0</v>
      </c>
      <c r="J227" s="592">
        <f t="shared" si="80"/>
        <v>385.79487353091889</v>
      </c>
      <c r="K227" s="592">
        <f t="shared" si="80"/>
        <v>1940.8192312045287</v>
      </c>
      <c r="L227" s="592">
        <f t="shared" si="80"/>
        <v>4197.4921940773438</v>
      </c>
      <c r="M227" s="592">
        <f t="shared" si="80"/>
        <v>7166.6676941591195</v>
      </c>
      <c r="N227" s="592">
        <f t="shared" si="80"/>
        <v>10840.443486342152</v>
      </c>
      <c r="O227" s="593">
        <f t="shared" si="80"/>
        <v>14682.967489792463</v>
      </c>
    </row>
    <row r="228" spans="2:17">
      <c r="B228" s="655" t="s">
        <v>44</v>
      </c>
      <c r="C228" s="656"/>
      <c r="D228" s="657"/>
      <c r="E228" s="658" t="e">
        <f>E227/E210</f>
        <v>#DIV/0!</v>
      </c>
      <c r="F228" s="658" t="e">
        <f t="shared" ref="F228:O228" si="81">F227/F210</f>
        <v>#DIV/0!</v>
      </c>
      <c r="G228" s="658">
        <f t="shared" si="81"/>
        <v>0</v>
      </c>
      <c r="H228" s="659">
        <f t="shared" si="81"/>
        <v>0</v>
      </c>
      <c r="I228" s="658">
        <f t="shared" si="81"/>
        <v>0</v>
      </c>
      <c r="J228" s="658">
        <f t="shared" si="81"/>
        <v>5.3295591647752966E-2</v>
      </c>
      <c r="K228" s="658">
        <f t="shared" si="81"/>
        <v>0.10359354638712488</v>
      </c>
      <c r="L228" s="658">
        <f t="shared" si="81"/>
        <v>9.9127856125240721E-2</v>
      </c>
      <c r="M228" s="658">
        <f t="shared" si="81"/>
        <v>9.8535651974986968E-2</v>
      </c>
      <c r="N228" s="658">
        <f t="shared" si="81"/>
        <v>9.7229433008462832E-2</v>
      </c>
      <c r="O228" s="659">
        <f t="shared" si="81"/>
        <v>9.4914424641510828E-2</v>
      </c>
    </row>
    <row r="229" spans="2:17">
      <c r="B229" s="660" t="s">
        <v>6555</v>
      </c>
      <c r="C229" s="661"/>
      <c r="D229" s="662"/>
      <c r="E229" s="663">
        <f>E230+E234</f>
        <v>0</v>
      </c>
      <c r="F229" s="663">
        <f t="shared" ref="F229:O229" si="82">F230+F234</f>
        <v>0</v>
      </c>
      <c r="G229" s="663">
        <f t="shared" si="82"/>
        <v>0</v>
      </c>
      <c r="H229" s="664">
        <f t="shared" si="82"/>
        <v>0</v>
      </c>
      <c r="I229" s="663">
        <f t="shared" si="82"/>
        <v>0</v>
      </c>
      <c r="J229" s="663">
        <f t="shared" si="82"/>
        <v>385.79487353091889</v>
      </c>
      <c r="K229" s="663">
        <f t="shared" si="82"/>
        <v>1940.8192312045287</v>
      </c>
      <c r="L229" s="663">
        <f t="shared" si="82"/>
        <v>4197.4921940773438</v>
      </c>
      <c r="M229" s="663">
        <f t="shared" si="82"/>
        <v>7166.6676941591195</v>
      </c>
      <c r="N229" s="663">
        <f t="shared" si="82"/>
        <v>10840.443486342152</v>
      </c>
      <c r="O229" s="664">
        <f t="shared" si="82"/>
        <v>14682.967489792463</v>
      </c>
    </row>
    <row r="230" spans="2:17" s="557" customFormat="1">
      <c r="B230" s="576" t="s">
        <v>6329</v>
      </c>
      <c r="C230" s="630"/>
      <c r="D230" s="577"/>
      <c r="E230" s="578">
        <f>E212*E231</f>
        <v>0</v>
      </c>
      <c r="F230" s="578">
        <f t="shared" ref="F230:O230" si="83">F212*F231</f>
        <v>0</v>
      </c>
      <c r="G230" s="578">
        <f t="shared" si="83"/>
        <v>0</v>
      </c>
      <c r="H230" s="579">
        <f t="shared" si="83"/>
        <v>0</v>
      </c>
      <c r="I230" s="578">
        <f t="shared" si="83"/>
        <v>0</v>
      </c>
      <c r="J230" s="578">
        <f t="shared" si="83"/>
        <v>302.8660303886478</v>
      </c>
      <c r="K230" s="578">
        <f t="shared" si="83"/>
        <v>795.55284552940452</v>
      </c>
      <c r="L230" s="578">
        <f t="shared" si="83"/>
        <v>1772.7758307635252</v>
      </c>
      <c r="M230" s="578">
        <f t="shared" si="83"/>
        <v>3004.1087659027548</v>
      </c>
      <c r="N230" s="578">
        <f t="shared" si="83"/>
        <v>4584.3373108855503</v>
      </c>
      <c r="O230" s="579">
        <f t="shared" si="83"/>
        <v>6335.7737245082399</v>
      </c>
      <c r="P230" s="564"/>
      <c r="Q230" s="559"/>
    </row>
    <row r="231" spans="2:17">
      <c r="B231" s="651" t="s">
        <v>6330</v>
      </c>
      <c r="C231" s="898" t="s">
        <v>6560</v>
      </c>
      <c r="D231" s="643"/>
      <c r="E231" s="629">
        <f>'#29'!G33</f>
        <v>0</v>
      </c>
      <c r="F231" s="629">
        <f>'#29'!H33</f>
        <v>0</v>
      </c>
      <c r="G231" s="629">
        <f>'#29'!I33</f>
        <v>0</v>
      </c>
      <c r="H231" s="601">
        <f>'#29'!J33</f>
        <v>0</v>
      </c>
      <c r="I231" s="629">
        <f>'#29'!K33</f>
        <v>0</v>
      </c>
      <c r="J231" s="739">
        <f>'#29'!L33</f>
        <v>4.1839395458622357E-2</v>
      </c>
      <c r="K231" s="739">
        <f>'#29'!M33</f>
        <v>4.2463584079188536E-2</v>
      </c>
      <c r="L231" s="739">
        <f>'#29'!N33</f>
        <v>4.186582353677458E-2</v>
      </c>
      <c r="M231" s="739">
        <f>'#29'!O33</f>
        <v>4.1303968383137532E-2</v>
      </c>
      <c r="N231" s="739">
        <f>'#29'!P33</f>
        <v>4.11175537254099E-2</v>
      </c>
      <c r="O231" s="740">
        <f>'#29'!Q33</f>
        <v>4.095604775659703E-2</v>
      </c>
      <c r="P231" s="564"/>
    </row>
    <row r="232" spans="2:17">
      <c r="B232" s="651"/>
      <c r="C232" s="674"/>
      <c r="D232" s="643"/>
      <c r="E232" s="671"/>
      <c r="F232" s="671"/>
      <c r="G232" s="671"/>
      <c r="H232" s="672"/>
      <c r="I232" s="671"/>
      <c r="J232" s="671"/>
      <c r="K232" s="671"/>
      <c r="L232" s="671"/>
      <c r="M232" s="671"/>
      <c r="N232" s="671"/>
      <c r="O232" s="672"/>
      <c r="P232" s="564"/>
    </row>
    <row r="233" spans="2:17">
      <c r="B233" s="598"/>
      <c r="C233" s="674"/>
      <c r="D233" s="626"/>
      <c r="E233" s="627"/>
      <c r="F233" s="627"/>
      <c r="G233" s="627"/>
      <c r="H233" s="628"/>
      <c r="I233" s="627"/>
      <c r="J233" s="627"/>
      <c r="K233" s="629"/>
      <c r="L233" s="629"/>
      <c r="M233" s="629"/>
      <c r="N233" s="629"/>
      <c r="O233" s="601"/>
      <c r="P233" s="564"/>
    </row>
    <row r="234" spans="2:17" s="557" customFormat="1">
      <c r="B234" s="576" t="s">
        <v>6352</v>
      </c>
      <c r="C234" s="630"/>
      <c r="D234" s="577"/>
      <c r="E234" s="578">
        <f>E235*E236</f>
        <v>0</v>
      </c>
      <c r="F234" s="578">
        <f t="shared" ref="F234:O234" si="84">F235*F236</f>
        <v>0</v>
      </c>
      <c r="G234" s="578">
        <f t="shared" si="84"/>
        <v>0</v>
      </c>
      <c r="H234" s="579">
        <f t="shared" si="84"/>
        <v>0</v>
      </c>
      <c r="I234" s="578">
        <f t="shared" si="84"/>
        <v>0</v>
      </c>
      <c r="J234" s="578">
        <f t="shared" si="84"/>
        <v>82.928843142271091</v>
      </c>
      <c r="K234" s="578">
        <f t="shared" si="84"/>
        <v>1145.2663856751242</v>
      </c>
      <c r="L234" s="578">
        <f t="shared" si="84"/>
        <v>2424.7163633138184</v>
      </c>
      <c r="M234" s="578">
        <f t="shared" si="84"/>
        <v>4162.5589282563642</v>
      </c>
      <c r="N234" s="578">
        <f t="shared" si="84"/>
        <v>6256.1061754566008</v>
      </c>
      <c r="O234" s="579">
        <f t="shared" si="84"/>
        <v>8347.1937652842225</v>
      </c>
      <c r="P234" s="564"/>
      <c r="Q234" s="559"/>
    </row>
    <row r="235" spans="2:17">
      <c r="B235" s="651" t="s">
        <v>6248</v>
      </c>
      <c r="C235" s="1022" t="s">
        <v>6557</v>
      </c>
      <c r="D235" s="643"/>
      <c r="E235" s="629">
        <f>'#29'!G100</f>
        <v>0</v>
      </c>
      <c r="F235" s="629">
        <f>'#29'!H100</f>
        <v>0</v>
      </c>
      <c r="G235" s="629">
        <f>'#29'!I100</f>
        <v>0</v>
      </c>
      <c r="H235" s="601">
        <f>'#29'!J100</f>
        <v>0</v>
      </c>
      <c r="I235" s="629">
        <f>'#29'!K100</f>
        <v>0</v>
      </c>
      <c r="J235" s="739">
        <f>'#29'!L100</f>
        <v>0.05</v>
      </c>
      <c r="K235" s="739">
        <f>'#29'!M100</f>
        <v>0.05</v>
      </c>
      <c r="L235" s="739">
        <f>'#29'!N100</f>
        <v>0.05</v>
      </c>
      <c r="M235" s="739">
        <f>'#29'!O100</f>
        <v>0.05</v>
      </c>
      <c r="N235" s="739">
        <f>'#29'!P100</f>
        <v>0.05</v>
      </c>
      <c r="O235" s="740">
        <f>'#29'!Q100</f>
        <v>0.05</v>
      </c>
      <c r="P235" s="564"/>
      <c r="Q235" s="559" t="s">
        <v>6558</v>
      </c>
    </row>
    <row r="236" spans="2:17">
      <c r="B236" s="651" t="s">
        <v>6559</v>
      </c>
      <c r="C236" s="674"/>
      <c r="D236" s="643"/>
      <c r="E236" s="671">
        <f>'#29'!G110</f>
        <v>0</v>
      </c>
      <c r="F236" s="671">
        <f>'#29'!H110</f>
        <v>0</v>
      </c>
      <c r="G236" s="671">
        <f>'#29'!I110</f>
        <v>0</v>
      </c>
      <c r="H236" s="672">
        <f>'#29'!J110</f>
        <v>0</v>
      </c>
      <c r="I236" s="671">
        <f>'#29'!K110</f>
        <v>0</v>
      </c>
      <c r="J236" s="671">
        <f>'#29'!L110</f>
        <v>1658.5768628454216</v>
      </c>
      <c r="K236" s="671">
        <f>'#29'!M110</f>
        <v>22905.327713502484</v>
      </c>
      <c r="L236" s="671">
        <f>'#29'!N110</f>
        <v>48494.327266276363</v>
      </c>
      <c r="M236" s="671">
        <f>'#29'!O110</f>
        <v>83251.17856512728</v>
      </c>
      <c r="N236" s="671">
        <f>'#29'!P110</f>
        <v>125122.12350913201</v>
      </c>
      <c r="O236" s="672">
        <f>'#29'!Q110</f>
        <v>166943.87530568446</v>
      </c>
      <c r="P236" s="564"/>
    </row>
    <row r="237" spans="2:17">
      <c r="B237" s="598"/>
      <c r="C237" s="674"/>
      <c r="D237" s="626"/>
      <c r="E237" s="627"/>
      <c r="F237" s="627"/>
      <c r="G237" s="627"/>
      <c r="H237" s="628"/>
      <c r="I237" s="627"/>
      <c r="J237" s="627"/>
      <c r="K237" s="629"/>
      <c r="L237" s="629"/>
      <c r="M237" s="629"/>
      <c r="N237" s="629"/>
      <c r="O237" s="601"/>
      <c r="P237" s="564"/>
    </row>
    <row r="238" spans="2:17" ht="12.75" thickBot="1">
      <c r="B238" s="615"/>
      <c r="C238" s="708"/>
      <c r="D238" s="708"/>
      <c r="E238" s="617"/>
      <c r="F238" s="617"/>
      <c r="G238" s="617"/>
      <c r="H238" s="618"/>
      <c r="I238" s="617"/>
      <c r="J238" s="617"/>
      <c r="K238" s="617"/>
      <c r="L238" s="617"/>
      <c r="M238" s="617"/>
      <c r="N238" s="617"/>
      <c r="O238" s="618"/>
    </row>
  </sheetData>
  <phoneticPr fontId="13" type="noConversion"/>
  <conditionalFormatting sqref="B50:B56">
    <cfRule type="containsText" dxfId="53" priority="55" operator="containsText" text="true">
      <formula>NOT(ISERROR(SEARCH("true",B50)))</formula>
    </cfRule>
  </conditionalFormatting>
  <conditionalFormatting sqref="B50:B56">
    <cfRule type="containsText" dxfId="52" priority="54" operator="containsText" text="false">
      <formula>NOT(ISERROR(SEARCH("false",B50)))</formula>
    </cfRule>
  </conditionalFormatting>
  <conditionalFormatting sqref="Q123:Q127 Q130:Q141 Q155 Q66:Q68 Q60 Q62:Q64 Q81:Q83 Q70:Q73 Q1:Q47 R32:W39 Q49:Q58 Q75:Q78 Q87:Q113 Q115:Q116 Q143:Q150 Q157 Q195 Q197:Q211 Q227:Q229 Q238:Q1048576 Q159:Q163">
    <cfRule type="containsText" dxfId="51" priority="53" operator="containsText" text="check">
      <formula>NOT(ISERROR(SEARCH("check",Q1)))</formula>
    </cfRule>
  </conditionalFormatting>
  <conditionalFormatting sqref="Q142">
    <cfRule type="containsText" dxfId="50" priority="52" operator="containsText" text="check">
      <formula>NOT(ISERROR(SEARCH("check",Q142)))</formula>
    </cfRule>
  </conditionalFormatting>
  <conditionalFormatting sqref="Q69">
    <cfRule type="containsText" dxfId="49" priority="51" operator="containsText" text="check">
      <formula>NOT(ISERROR(SEARCH("check",Q69)))</formula>
    </cfRule>
  </conditionalFormatting>
  <conditionalFormatting sqref="Q117">
    <cfRule type="containsText" dxfId="48" priority="50" operator="containsText" text="check">
      <formula>NOT(ISERROR(SEARCH("check",Q117)))</formula>
    </cfRule>
  </conditionalFormatting>
  <conditionalFormatting sqref="Q119:Q122">
    <cfRule type="containsText" dxfId="47" priority="49" operator="containsText" text="check">
      <formula>NOT(ISERROR(SEARCH("check",Q119)))</formula>
    </cfRule>
  </conditionalFormatting>
  <conditionalFormatting sqref="Q118">
    <cfRule type="containsText" dxfId="46" priority="48" operator="containsText" text="check">
      <formula>NOT(ISERROR(SEARCH("check",Q118)))</formula>
    </cfRule>
  </conditionalFormatting>
  <conditionalFormatting sqref="Q129">
    <cfRule type="containsText" dxfId="45" priority="47" operator="containsText" text="check">
      <formula>NOT(ISERROR(SEARCH("check",Q129)))</formula>
    </cfRule>
  </conditionalFormatting>
  <conditionalFormatting sqref="Q151 Q153:Q154">
    <cfRule type="containsText" dxfId="44" priority="46" operator="containsText" text="check">
      <formula>NOT(ISERROR(SEARCH("check",Q151)))</formula>
    </cfRule>
  </conditionalFormatting>
  <conditionalFormatting sqref="Q152">
    <cfRule type="containsText" dxfId="43" priority="45" operator="containsText" text="check">
      <formula>NOT(ISERROR(SEARCH("check",Q152)))</formula>
    </cfRule>
  </conditionalFormatting>
  <conditionalFormatting sqref="Q156">
    <cfRule type="containsText" dxfId="42" priority="44" operator="containsText" text="check">
      <formula>NOT(ISERROR(SEARCH("check",Q156)))</formula>
    </cfRule>
  </conditionalFormatting>
  <conditionalFormatting sqref="Q65">
    <cfRule type="containsText" dxfId="41" priority="43" operator="containsText" text="check">
      <formula>NOT(ISERROR(SEARCH("check",Q65)))</formula>
    </cfRule>
  </conditionalFormatting>
  <conditionalFormatting sqref="Q61">
    <cfRule type="containsText" dxfId="40" priority="42" operator="containsText" text="check">
      <formula>NOT(ISERROR(SEARCH("check",Q61)))</formula>
    </cfRule>
  </conditionalFormatting>
  <conditionalFormatting sqref="Q59">
    <cfRule type="containsText" dxfId="39" priority="41" operator="containsText" text="check">
      <formula>NOT(ISERROR(SEARCH("check",Q59)))</formula>
    </cfRule>
  </conditionalFormatting>
  <conditionalFormatting sqref="Q74">
    <cfRule type="containsText" dxfId="38" priority="39" operator="containsText" text="check">
      <formula>NOT(ISERROR(SEARCH("check",Q74)))</formula>
    </cfRule>
  </conditionalFormatting>
  <conditionalFormatting sqref="Q80">
    <cfRule type="containsText" dxfId="37" priority="40" operator="containsText" text="check">
      <formula>NOT(ISERROR(SEARCH("check",Q80)))</formula>
    </cfRule>
  </conditionalFormatting>
  <conditionalFormatting sqref="Q48">
    <cfRule type="containsText" dxfId="36" priority="36" operator="containsText" text="check">
      <formula>NOT(ISERROR(SEARCH("check",Q48)))</formula>
    </cfRule>
  </conditionalFormatting>
  <conditionalFormatting sqref="Q84:Q85">
    <cfRule type="containsText" dxfId="35" priority="35" operator="containsText" text="check">
      <formula>NOT(ISERROR(SEARCH("check",Q84)))</formula>
    </cfRule>
  </conditionalFormatting>
  <conditionalFormatting sqref="Q86">
    <cfRule type="containsText" dxfId="34" priority="34" operator="containsText" text="check">
      <formula>NOT(ISERROR(SEARCH("check",Q86)))</formula>
    </cfRule>
  </conditionalFormatting>
  <conditionalFormatting sqref="Q128">
    <cfRule type="containsText" dxfId="33" priority="33" operator="containsText" text="check">
      <formula>NOT(ISERROR(SEARCH("check",Q128)))</formula>
    </cfRule>
  </conditionalFormatting>
  <conditionalFormatting sqref="Q191:Q194 Q184:Q185 Q178:Q182 Q164:Q176">
    <cfRule type="containsText" dxfId="32" priority="32" operator="containsText" text="check">
      <formula>NOT(ISERROR(SEARCH("check",Q164)))</formula>
    </cfRule>
  </conditionalFormatting>
  <conditionalFormatting sqref="Q186">
    <cfRule type="containsText" dxfId="31" priority="30" operator="containsText" text="check">
      <formula>NOT(ISERROR(SEARCH("check",Q186)))</formula>
    </cfRule>
  </conditionalFormatting>
  <conditionalFormatting sqref="Q188:Q189">
    <cfRule type="containsText" dxfId="30" priority="29" operator="containsText" text="check">
      <formula>NOT(ISERROR(SEARCH("check",Q188)))</formula>
    </cfRule>
  </conditionalFormatting>
  <conditionalFormatting sqref="Q187">
    <cfRule type="containsText" dxfId="29" priority="28" operator="containsText" text="check">
      <formula>NOT(ISERROR(SEARCH("check",Q187)))</formula>
    </cfRule>
  </conditionalFormatting>
  <conditionalFormatting sqref="B173:B176 B178:B179">
    <cfRule type="containsText" dxfId="28" priority="20" operator="containsText" text="true">
      <formula>NOT(ISERROR(SEARCH("true",B173)))</formula>
    </cfRule>
  </conditionalFormatting>
  <conditionalFormatting sqref="B173:B176 B178:B179">
    <cfRule type="containsText" dxfId="27" priority="19" operator="containsText" text="false">
      <formula>NOT(ISERROR(SEARCH("false",B173)))</formula>
    </cfRule>
  </conditionalFormatting>
  <conditionalFormatting sqref="Q177">
    <cfRule type="containsText" dxfId="26" priority="18" operator="containsText" text="check">
      <formula>NOT(ISERROR(SEARCH("check",Q177)))</formula>
    </cfRule>
  </conditionalFormatting>
  <conditionalFormatting sqref="B177">
    <cfRule type="containsText" dxfId="25" priority="17" operator="containsText" text="true">
      <formula>NOT(ISERROR(SEARCH("true",B177)))</formula>
    </cfRule>
  </conditionalFormatting>
  <conditionalFormatting sqref="B177">
    <cfRule type="containsText" dxfId="24" priority="16" operator="containsText" text="false">
      <formula>NOT(ISERROR(SEARCH("false",B177)))</formula>
    </cfRule>
  </conditionalFormatting>
  <conditionalFormatting sqref="Q183">
    <cfRule type="containsText" dxfId="23" priority="15" operator="containsText" text="check">
      <formula>NOT(ISERROR(SEARCH("check",Q183)))</formula>
    </cfRule>
  </conditionalFormatting>
  <conditionalFormatting sqref="Q190">
    <cfRule type="containsText" dxfId="22" priority="13" operator="containsText" text="check">
      <formula>NOT(ISERROR(SEARCH("check",Q190)))</formula>
    </cfRule>
  </conditionalFormatting>
  <conditionalFormatting sqref="Q225:Q226 Q219:Q223 Q212:Q217">
    <cfRule type="containsText" dxfId="21" priority="10" operator="containsText" text="check">
      <formula>NOT(ISERROR(SEARCH("check",Q212)))</formula>
    </cfRule>
  </conditionalFormatting>
  <conditionalFormatting sqref="B214:B217 B219:B220">
    <cfRule type="containsText" dxfId="20" priority="9" operator="containsText" text="true">
      <formula>NOT(ISERROR(SEARCH("true",B214)))</formula>
    </cfRule>
  </conditionalFormatting>
  <conditionalFormatting sqref="B214:B217 B219:B220">
    <cfRule type="containsText" dxfId="19" priority="8" operator="containsText" text="false">
      <formula>NOT(ISERROR(SEARCH("false",B214)))</formula>
    </cfRule>
  </conditionalFormatting>
  <conditionalFormatting sqref="Q218">
    <cfRule type="containsText" dxfId="18" priority="7" operator="containsText" text="check">
      <formula>NOT(ISERROR(SEARCH("check",Q218)))</formula>
    </cfRule>
  </conditionalFormatting>
  <conditionalFormatting sqref="Q224">
    <cfRule type="containsText" dxfId="17" priority="4" operator="containsText" text="check">
      <formula>NOT(ISERROR(SEARCH("check",Q224)))</formula>
    </cfRule>
  </conditionalFormatting>
  <conditionalFormatting sqref="Q230:Q233">
    <cfRule type="containsText" dxfId="16" priority="3" operator="containsText" text="check">
      <formula>NOT(ISERROR(SEARCH("check",Q230)))</formula>
    </cfRule>
  </conditionalFormatting>
  <conditionalFormatting sqref="Q234:Q237">
    <cfRule type="containsText" dxfId="15" priority="2" operator="containsText" text="check">
      <formula>NOT(ISERROR(SEARCH("check",Q234)))</formula>
    </cfRule>
  </conditionalFormatting>
  <conditionalFormatting sqref="Q158">
    <cfRule type="containsText" dxfId="14" priority="1" operator="containsText" text="check">
      <formula>NOT(ISERROR(SEARCH("check",Q158)))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A49FC-9494-4034-AA0A-62799E060EFB}">
  <dimension ref="B1:R42"/>
  <sheetViews>
    <sheetView workbookViewId="0">
      <selection sqref="A1:XFD2"/>
    </sheetView>
    <sheetView workbookViewId="1"/>
  </sheetViews>
  <sheetFormatPr defaultRowHeight="12"/>
  <cols>
    <col min="1" max="1" width="1.625" style="558" customWidth="1"/>
    <col min="2" max="2" width="26" style="558" bestFit="1" customWidth="1"/>
    <col min="3" max="3" width="26.125" style="558" bestFit="1" customWidth="1"/>
    <col min="4" max="4" width="17.625" style="558" customWidth="1"/>
    <col min="5" max="8" width="9.875" style="558" bestFit="1" customWidth="1"/>
    <col min="9" max="9" width="9.875" style="558" customWidth="1"/>
    <col min="10" max="10" width="9.875" style="558" bestFit="1" customWidth="1"/>
    <col min="11" max="15" width="9.75" style="558" bestFit="1" customWidth="1"/>
    <col min="16" max="16" width="9" style="558"/>
    <col min="17" max="17" width="9" style="559"/>
    <col min="18" max="16384" width="9" style="558"/>
  </cols>
  <sheetData>
    <row r="1" spans="2:18" s="552" customFormat="1">
      <c r="B1" s="550" t="s">
        <v>6576</v>
      </c>
      <c r="C1" s="551" t="s">
        <v>1</v>
      </c>
      <c r="E1" s="551">
        <f>YEAR(E2)</f>
        <v>2019</v>
      </c>
      <c r="F1" s="551">
        <f>YEAR(F2)</f>
        <v>2020</v>
      </c>
      <c r="G1" s="551">
        <f>YEAR(G2)</f>
        <v>2021</v>
      </c>
      <c r="H1" s="551">
        <f>YEAR(H2)</f>
        <v>2022</v>
      </c>
      <c r="I1" s="551">
        <f>YEAR(I2)</f>
        <v>2022</v>
      </c>
      <c r="J1" s="551">
        <v>2022</v>
      </c>
      <c r="K1" s="551">
        <f>J1+1</f>
        <v>2023</v>
      </c>
      <c r="L1" s="551">
        <f>K1+1</f>
        <v>2024</v>
      </c>
      <c r="M1" s="551">
        <f>L1+1</f>
        <v>2025</v>
      </c>
      <c r="N1" s="551">
        <f>M1+1</f>
        <v>2026</v>
      </c>
      <c r="O1" s="551">
        <f>N1+1</f>
        <v>2027</v>
      </c>
      <c r="Q1" s="553"/>
    </row>
    <row r="2" spans="2:18" s="554" customFormat="1">
      <c r="C2" s="555"/>
      <c r="E2" s="554">
        <f>EOMONTH(F2,-12)</f>
        <v>43830</v>
      </c>
      <c r="F2" s="554">
        <f>EOMONTH(G2,-12)</f>
        <v>44196</v>
      </c>
      <c r="G2" s="554">
        <f>EOMONTH(H2,-9)</f>
        <v>44561</v>
      </c>
      <c r="H2" s="554">
        <f>EOMONTH(J2,-3)</f>
        <v>44834</v>
      </c>
      <c r="I2" s="554">
        <f>J2</f>
        <v>44926</v>
      </c>
      <c r="J2" s="554">
        <v>44926</v>
      </c>
      <c r="K2" s="554">
        <f>EOMONTH(J2,12)</f>
        <v>45291</v>
      </c>
      <c r="L2" s="554">
        <f>EOMONTH(K2,12)</f>
        <v>45657</v>
      </c>
      <c r="M2" s="554">
        <f>EOMONTH(L2,12)</f>
        <v>46022</v>
      </c>
      <c r="N2" s="554">
        <f>EOMONTH(M2,12)</f>
        <v>46387</v>
      </c>
      <c r="O2" s="554">
        <f>EOMONTH(N2,12)</f>
        <v>46752</v>
      </c>
      <c r="Q2" s="556"/>
    </row>
    <row r="4" spans="2:18">
      <c r="B4" s="557" t="s">
        <v>2</v>
      </c>
    </row>
    <row r="6" spans="2:18">
      <c r="B6" s="557" t="s">
        <v>6566</v>
      </c>
      <c r="P6" s="575"/>
    </row>
    <row r="7" spans="2:18">
      <c r="P7" s="575"/>
    </row>
    <row r="8" spans="2:18">
      <c r="B8" s="560" t="s">
        <v>9</v>
      </c>
      <c r="C8" s="561"/>
      <c r="D8" s="561"/>
      <c r="E8" s="562">
        <v>12</v>
      </c>
      <c r="F8" s="562">
        <v>12</v>
      </c>
      <c r="G8" s="562">
        <v>12</v>
      </c>
      <c r="H8" s="563">
        <v>9</v>
      </c>
      <c r="I8" s="562">
        <v>3</v>
      </c>
      <c r="J8" s="562">
        <v>12</v>
      </c>
      <c r="K8" s="562">
        <v>12</v>
      </c>
      <c r="L8" s="562">
        <v>12</v>
      </c>
      <c r="M8" s="562">
        <v>12</v>
      </c>
      <c r="N8" s="562">
        <v>12</v>
      </c>
      <c r="O8" s="563">
        <v>12</v>
      </c>
      <c r="P8" s="564"/>
    </row>
    <row r="9" spans="2:18">
      <c r="B9" s="565"/>
      <c r="C9" s="566"/>
      <c r="D9" s="566"/>
      <c r="E9" s="567">
        <f>E$1</f>
        <v>2019</v>
      </c>
      <c r="F9" s="567">
        <f t="shared" ref="F9:O9" si="0">F$1</f>
        <v>2020</v>
      </c>
      <c r="G9" s="567">
        <f t="shared" si="0"/>
        <v>2021</v>
      </c>
      <c r="H9" s="568">
        <f t="shared" si="0"/>
        <v>2022</v>
      </c>
      <c r="I9" s="567">
        <f t="shared" si="0"/>
        <v>2022</v>
      </c>
      <c r="J9" s="567">
        <f t="shared" si="0"/>
        <v>2022</v>
      </c>
      <c r="K9" s="567">
        <f t="shared" si="0"/>
        <v>2023</v>
      </c>
      <c r="L9" s="567">
        <f t="shared" si="0"/>
        <v>2024</v>
      </c>
      <c r="M9" s="567">
        <f t="shared" si="0"/>
        <v>2025</v>
      </c>
      <c r="N9" s="567">
        <f t="shared" si="0"/>
        <v>2026</v>
      </c>
      <c r="O9" s="568">
        <f t="shared" si="0"/>
        <v>2027</v>
      </c>
      <c r="P9" s="564"/>
    </row>
    <row r="10" spans="2:18">
      <c r="B10" s="571"/>
      <c r="C10" s="619" t="s">
        <v>86</v>
      </c>
      <c r="D10" s="572"/>
      <c r="E10" s="573">
        <f t="shared" ref="E10:O10" si="1">E$2</f>
        <v>43830</v>
      </c>
      <c r="F10" s="573">
        <f t="shared" si="1"/>
        <v>44196</v>
      </c>
      <c r="G10" s="573">
        <f t="shared" si="1"/>
        <v>44561</v>
      </c>
      <c r="H10" s="574">
        <f t="shared" si="1"/>
        <v>44834</v>
      </c>
      <c r="I10" s="573">
        <f t="shared" si="1"/>
        <v>44926</v>
      </c>
      <c r="J10" s="573">
        <f t="shared" si="1"/>
        <v>44926</v>
      </c>
      <c r="K10" s="573">
        <f t="shared" si="1"/>
        <v>45291</v>
      </c>
      <c r="L10" s="573">
        <f t="shared" si="1"/>
        <v>45657</v>
      </c>
      <c r="M10" s="573">
        <f t="shared" si="1"/>
        <v>46022</v>
      </c>
      <c r="N10" s="573">
        <f t="shared" si="1"/>
        <v>46387</v>
      </c>
      <c r="O10" s="574">
        <f t="shared" si="1"/>
        <v>46752</v>
      </c>
      <c r="P10" s="564"/>
      <c r="Q10" s="569"/>
      <c r="R10" s="570"/>
    </row>
    <row r="11" spans="2:18" s="557" customFormat="1">
      <c r="B11" s="576" t="s">
        <v>6567</v>
      </c>
      <c r="C11" s="934"/>
      <c r="D11" s="935"/>
      <c r="E11" s="578">
        <f>E12+E18</f>
        <v>69738</v>
      </c>
      <c r="F11" s="578">
        <f t="shared" ref="F11:O11" si="2">F12+F18</f>
        <v>77670</v>
      </c>
      <c r="G11" s="578">
        <f t="shared" si="2"/>
        <v>85309</v>
      </c>
      <c r="H11" s="579">
        <f t="shared" si="2"/>
        <v>71390</v>
      </c>
      <c r="I11" s="578">
        <f t="shared" si="2"/>
        <v>23929</v>
      </c>
      <c r="J11" s="578">
        <f t="shared" si="2"/>
        <v>95319</v>
      </c>
      <c r="K11" s="578">
        <f t="shared" si="2"/>
        <v>107149</v>
      </c>
      <c r="L11" s="578">
        <f t="shared" si="2"/>
        <v>115780</v>
      </c>
      <c r="M11" s="578">
        <f t="shared" si="2"/>
        <v>122367</v>
      </c>
      <c r="N11" s="578">
        <f t="shared" si="2"/>
        <v>126880</v>
      </c>
      <c r="O11" s="579">
        <f t="shared" si="2"/>
        <v>130925</v>
      </c>
      <c r="P11" s="638"/>
      <c r="Q11" s="581"/>
    </row>
    <row r="12" spans="2:18" s="557" customFormat="1">
      <c r="B12" s="1023" t="s">
        <v>6578</v>
      </c>
      <c r="C12" s="640"/>
      <c r="D12" s="640"/>
      <c r="E12" s="580">
        <f>SUM(E13:E17)</f>
        <v>74563</v>
      </c>
      <c r="F12" s="580">
        <f t="shared" ref="F12:O12" si="3">SUM(F13:F17)</f>
        <v>80560</v>
      </c>
      <c r="G12" s="580">
        <f t="shared" si="3"/>
        <v>87632</v>
      </c>
      <c r="H12" s="976">
        <f t="shared" si="3"/>
        <v>73028</v>
      </c>
      <c r="I12" s="977">
        <f t="shared" si="3"/>
        <v>24580</v>
      </c>
      <c r="J12" s="580">
        <f t="shared" si="3"/>
        <v>97608</v>
      </c>
      <c r="K12" s="580">
        <f t="shared" si="3"/>
        <v>109997</v>
      </c>
      <c r="L12" s="580">
        <f t="shared" si="3"/>
        <v>118869</v>
      </c>
      <c r="M12" s="580">
        <f t="shared" si="3"/>
        <v>125728</v>
      </c>
      <c r="N12" s="580">
        <f t="shared" si="3"/>
        <v>130545</v>
      </c>
      <c r="O12" s="641">
        <f t="shared" si="3"/>
        <v>134880</v>
      </c>
      <c r="P12" s="638"/>
      <c r="Q12" s="581"/>
    </row>
    <row r="13" spans="2:18" s="557" customFormat="1">
      <c r="B13" s="1024" t="s">
        <v>379</v>
      </c>
      <c r="C13" s="640" t="s">
        <v>6587</v>
      </c>
      <c r="D13" s="640"/>
      <c r="E13" s="580">
        <f>'평가보고서 Key-in'!C76</f>
        <v>51959</v>
      </c>
      <c r="F13" s="580">
        <f>'평가보고서 Key-in'!D76</f>
        <v>58433</v>
      </c>
      <c r="G13" s="580">
        <f>'평가보고서 Key-in'!E76</f>
        <v>61002</v>
      </c>
      <c r="H13" s="976">
        <f>'평가보고서 Key-in'!F76</f>
        <v>49778</v>
      </c>
      <c r="I13" s="977">
        <f>'평가보고서 Key-in'!G76</f>
        <v>16593</v>
      </c>
      <c r="J13" s="580">
        <f t="shared" ref="J13:J18" si="4">H13+I13</f>
        <v>66371</v>
      </c>
      <c r="K13" s="580">
        <f>'평가보고서 Key-in'!H76</f>
        <v>68760</v>
      </c>
      <c r="L13" s="580">
        <f>'평가보고서 Key-in'!I76</f>
        <v>70066</v>
      </c>
      <c r="M13" s="580">
        <f>'평가보고서 Key-in'!J76</f>
        <v>71677</v>
      </c>
      <c r="N13" s="580">
        <f>'평가보고서 Key-in'!K76</f>
        <v>73971</v>
      </c>
      <c r="O13" s="641">
        <f>'평가보고서 Key-in'!L76</f>
        <v>76486</v>
      </c>
      <c r="P13" s="638"/>
      <c r="Q13" s="581"/>
    </row>
    <row r="14" spans="2:18" s="557" customFormat="1">
      <c r="B14" s="1024" t="s">
        <v>6568</v>
      </c>
      <c r="C14" s="640" t="s">
        <v>6583</v>
      </c>
      <c r="D14" s="640"/>
      <c r="E14" s="580">
        <f>'평가보고서 Key-in'!C77</f>
        <v>4071</v>
      </c>
      <c r="F14" s="580">
        <f>'평가보고서 Key-in'!D77</f>
        <v>2645</v>
      </c>
      <c r="G14" s="580">
        <f>'평가보고서 Key-in'!E77</f>
        <v>3060</v>
      </c>
      <c r="H14" s="976">
        <f>'평가보고서 Key-in'!F77</f>
        <v>3750</v>
      </c>
      <c r="I14" s="977">
        <f>'평가보고서 Key-in'!G77</f>
        <v>1250</v>
      </c>
      <c r="J14" s="580">
        <f t="shared" si="4"/>
        <v>5000</v>
      </c>
      <c r="K14" s="580">
        <f>'평가보고서 Key-in'!H77</f>
        <v>5080</v>
      </c>
      <c r="L14" s="580">
        <f>'평가보고서 Key-in'!I77</f>
        <v>5100</v>
      </c>
      <c r="M14" s="580">
        <f>'평가보고서 Key-in'!J77</f>
        <v>5182</v>
      </c>
      <c r="N14" s="580">
        <f>'평가보고서 Key-in'!K77</f>
        <v>5280</v>
      </c>
      <c r="O14" s="641">
        <f>'평가보고서 Key-in'!L77</f>
        <v>5402</v>
      </c>
      <c r="P14" s="638"/>
      <c r="Q14" s="581"/>
    </row>
    <row r="15" spans="2:18" s="557" customFormat="1">
      <c r="B15" s="1024" t="s">
        <v>6569</v>
      </c>
      <c r="C15" s="640" t="s">
        <v>178</v>
      </c>
      <c r="D15" s="640"/>
      <c r="E15" s="580">
        <f>'평가보고서 Key-in'!C78</f>
        <v>18533</v>
      </c>
      <c r="F15" s="580">
        <f>'평가보고서 Key-in'!D78</f>
        <v>19482</v>
      </c>
      <c r="G15" s="580">
        <f>'평가보고서 Key-in'!E78</f>
        <v>23570</v>
      </c>
      <c r="H15" s="976">
        <f>'평가보고서 Key-in'!F78</f>
        <v>17703</v>
      </c>
      <c r="I15" s="977">
        <f>'평가보고서 Key-in'!G78</f>
        <v>5638</v>
      </c>
      <c r="J15" s="580">
        <f t="shared" si="4"/>
        <v>23341</v>
      </c>
      <c r="K15" s="580">
        <f>'평가보고서 Key-in'!H78</f>
        <v>23714</v>
      </c>
      <c r="L15" s="580">
        <f>'평가보고서 Key-in'!I78</f>
        <v>23809</v>
      </c>
      <c r="M15" s="580">
        <f>'평가보고서 Key-in'!J78</f>
        <v>24190</v>
      </c>
      <c r="N15" s="580">
        <f>'평가보고서 Key-in'!K78</f>
        <v>24650</v>
      </c>
      <c r="O15" s="641">
        <f>'평가보고서 Key-in'!L78</f>
        <v>25217</v>
      </c>
      <c r="P15" s="638"/>
      <c r="Q15" s="581"/>
    </row>
    <row r="16" spans="2:18" s="557" customFormat="1">
      <c r="B16" s="1024" t="s">
        <v>6579</v>
      </c>
      <c r="C16" s="1021" t="s">
        <v>6589</v>
      </c>
      <c r="D16" s="640"/>
      <c r="E16" s="580" t="str">
        <f>'평가보고서 Key-in'!C79</f>
        <v>-</v>
      </c>
      <c r="F16" s="580" t="str">
        <f>'평가보고서 Key-in'!D79</f>
        <v>-</v>
      </c>
      <c r="G16" s="580" t="str">
        <f>'평가보고서 Key-in'!E79</f>
        <v>-</v>
      </c>
      <c r="H16" s="976">
        <v>0</v>
      </c>
      <c r="I16" s="977">
        <f>'평가보고서 Key-in'!G79</f>
        <v>183</v>
      </c>
      <c r="J16" s="580">
        <f t="shared" si="4"/>
        <v>183</v>
      </c>
      <c r="K16" s="580">
        <f>'평가보고서 Key-in'!H79</f>
        <v>8439</v>
      </c>
      <c r="L16" s="580">
        <f>'평가보고서 Key-in'!I79</f>
        <v>15392</v>
      </c>
      <c r="M16" s="580">
        <f>'평가보고서 Key-in'!J79</f>
        <v>19611</v>
      </c>
      <c r="N16" s="580">
        <f>'평가보고서 Key-in'!K79</f>
        <v>20945</v>
      </c>
      <c r="O16" s="641">
        <f>'평가보고서 Key-in'!L79</f>
        <v>21408</v>
      </c>
      <c r="P16" s="638"/>
      <c r="Q16" s="1021" t="s">
        <v>6589</v>
      </c>
    </row>
    <row r="17" spans="2:17" s="557" customFormat="1">
      <c r="B17" s="1024" t="s">
        <v>6580</v>
      </c>
      <c r="C17" s="640" t="s">
        <v>6584</v>
      </c>
      <c r="D17" s="640"/>
      <c r="E17" s="580" t="str">
        <f>'평가보고서 Key-in'!C80</f>
        <v>-</v>
      </c>
      <c r="F17" s="580" t="str">
        <f>'평가보고서 Key-in'!D80</f>
        <v>-</v>
      </c>
      <c r="G17" s="580" t="str">
        <f>'평가보고서 Key-in'!E80</f>
        <v>-</v>
      </c>
      <c r="H17" s="976">
        <f>'평가보고서 Key-in'!F80</f>
        <v>1797</v>
      </c>
      <c r="I17" s="977">
        <f>'평가보고서 Key-in'!G80</f>
        <v>916</v>
      </c>
      <c r="J17" s="580">
        <f t="shared" si="4"/>
        <v>2713</v>
      </c>
      <c r="K17" s="580">
        <f>'평가보고서 Key-in'!H80</f>
        <v>4004</v>
      </c>
      <c r="L17" s="580">
        <f>'평가보고서 Key-in'!I80</f>
        <v>4502</v>
      </c>
      <c r="M17" s="580">
        <f>'평가보고서 Key-in'!J80</f>
        <v>5068</v>
      </c>
      <c r="N17" s="580">
        <f>'평가보고서 Key-in'!K80</f>
        <v>5699</v>
      </c>
      <c r="O17" s="641">
        <f>'평가보고서 Key-in'!L80</f>
        <v>6367</v>
      </c>
      <c r="P17" s="638"/>
      <c r="Q17" s="581" t="s">
        <v>6586</v>
      </c>
    </row>
    <row r="18" spans="2:17" s="557" customFormat="1">
      <c r="B18" s="1023" t="s">
        <v>6577</v>
      </c>
      <c r="C18" s="640"/>
      <c r="D18" s="640"/>
      <c r="E18" s="754">
        <f>'평가보고서 Key-in'!C82</f>
        <v>-4825</v>
      </c>
      <c r="F18" s="754">
        <f>'평가보고서 Key-in'!D82</f>
        <v>-2890</v>
      </c>
      <c r="G18" s="754">
        <f>'평가보고서 Key-in'!E82</f>
        <v>-2323</v>
      </c>
      <c r="H18" s="755">
        <f>'평가보고서 Key-in'!F82</f>
        <v>-1638</v>
      </c>
      <c r="I18" s="754">
        <f>'평가보고서 Key-in'!G82</f>
        <v>-651</v>
      </c>
      <c r="J18" s="754">
        <f t="shared" si="4"/>
        <v>-2289</v>
      </c>
      <c r="K18" s="754">
        <f>'평가보고서 Key-in'!H82</f>
        <v>-2848</v>
      </c>
      <c r="L18" s="754">
        <f>'평가보고서 Key-in'!I82</f>
        <v>-3089</v>
      </c>
      <c r="M18" s="754">
        <f>'평가보고서 Key-in'!J82</f>
        <v>-3361</v>
      </c>
      <c r="N18" s="754">
        <f>'평가보고서 Key-in'!K82</f>
        <v>-3665</v>
      </c>
      <c r="O18" s="755">
        <f>'평가보고서 Key-in'!L82</f>
        <v>-3955</v>
      </c>
      <c r="P18" s="638"/>
      <c r="Q18" s="767" t="s">
        <v>6590</v>
      </c>
    </row>
    <row r="19" spans="2:17" ht="12.75" thickBot="1">
      <c r="B19" s="615"/>
      <c r="C19" s="708"/>
      <c r="D19" s="708"/>
      <c r="E19" s="617"/>
      <c r="F19" s="617"/>
      <c r="G19" s="617"/>
      <c r="H19" s="618"/>
      <c r="I19" s="617"/>
      <c r="J19" s="617"/>
      <c r="K19" s="617"/>
      <c r="L19" s="617"/>
      <c r="M19" s="617"/>
      <c r="N19" s="617"/>
      <c r="O19" s="618"/>
      <c r="P19" s="564"/>
    </row>
    <row r="20" spans="2:17">
      <c r="P20" s="564"/>
    </row>
    <row r="21" spans="2:17" ht="12.75" thickBot="1">
      <c r="B21" s="1025" t="s">
        <v>6570</v>
      </c>
      <c r="C21" s="1026"/>
      <c r="D21" s="1026"/>
      <c r="E21" s="1027"/>
      <c r="F21" s="1027"/>
      <c r="G21" s="1027"/>
      <c r="H21" s="1028"/>
      <c r="I21" s="1029"/>
      <c r="J21" s="1027"/>
      <c r="K21" s="1027"/>
      <c r="L21" s="1027"/>
      <c r="M21" s="1027"/>
      <c r="N21" s="1027"/>
      <c r="O21" s="1030"/>
      <c r="P21" s="564"/>
    </row>
    <row r="22" spans="2:17">
      <c r="P22" s="564"/>
    </row>
    <row r="23" spans="2:17">
      <c r="B23" s="557" t="s">
        <v>6571</v>
      </c>
      <c r="Q23" s="767" t="s">
        <v>6590</v>
      </c>
    </row>
    <row r="25" spans="2:17">
      <c r="B25" s="560" t="s">
        <v>9</v>
      </c>
      <c r="C25" s="561"/>
      <c r="D25" s="561"/>
      <c r="E25" s="562">
        <v>12</v>
      </c>
      <c r="F25" s="562">
        <v>12</v>
      </c>
      <c r="G25" s="562">
        <v>12</v>
      </c>
      <c r="H25" s="563">
        <v>10</v>
      </c>
      <c r="I25" s="562">
        <v>2</v>
      </c>
      <c r="J25" s="562">
        <v>12</v>
      </c>
      <c r="K25" s="562">
        <v>12</v>
      </c>
      <c r="L25" s="562">
        <v>12</v>
      </c>
      <c r="M25" s="562">
        <v>12</v>
      </c>
      <c r="N25" s="562">
        <v>12</v>
      </c>
      <c r="O25" s="563">
        <v>12</v>
      </c>
    </row>
    <row r="26" spans="2:17">
      <c r="B26" s="565"/>
      <c r="C26" s="566"/>
      <c r="D26" s="566"/>
      <c r="E26" s="567">
        <f>E$1</f>
        <v>2019</v>
      </c>
      <c r="F26" s="567">
        <f t="shared" ref="F26:O26" si="5">F$1</f>
        <v>2020</v>
      </c>
      <c r="G26" s="567">
        <f t="shared" si="5"/>
        <v>2021</v>
      </c>
      <c r="H26" s="568">
        <f t="shared" si="5"/>
        <v>2022</v>
      </c>
      <c r="I26" s="567">
        <f t="shared" si="5"/>
        <v>2022</v>
      </c>
      <c r="J26" s="567">
        <f t="shared" si="5"/>
        <v>2022</v>
      </c>
      <c r="K26" s="567">
        <f t="shared" si="5"/>
        <v>2023</v>
      </c>
      <c r="L26" s="567">
        <f t="shared" si="5"/>
        <v>2024</v>
      </c>
      <c r="M26" s="567">
        <f t="shared" si="5"/>
        <v>2025</v>
      </c>
      <c r="N26" s="567">
        <f t="shared" si="5"/>
        <v>2026</v>
      </c>
      <c r="O26" s="568">
        <f t="shared" si="5"/>
        <v>2027</v>
      </c>
    </row>
    <row r="27" spans="2:17">
      <c r="B27" s="571"/>
      <c r="C27" s="619" t="s">
        <v>86</v>
      </c>
      <c r="D27" s="572"/>
      <c r="E27" s="573">
        <f t="shared" ref="E27:O27" si="6">E$2</f>
        <v>43830</v>
      </c>
      <c r="F27" s="573">
        <f t="shared" si="6"/>
        <v>44196</v>
      </c>
      <c r="G27" s="573">
        <f t="shared" si="6"/>
        <v>44561</v>
      </c>
      <c r="H27" s="574">
        <f t="shared" si="6"/>
        <v>44834</v>
      </c>
      <c r="I27" s="573">
        <f t="shared" si="6"/>
        <v>44926</v>
      </c>
      <c r="J27" s="573">
        <f t="shared" si="6"/>
        <v>44926</v>
      </c>
      <c r="K27" s="573">
        <f t="shared" si="6"/>
        <v>45291</v>
      </c>
      <c r="L27" s="573">
        <f t="shared" si="6"/>
        <v>45657</v>
      </c>
      <c r="M27" s="573">
        <f t="shared" si="6"/>
        <v>46022</v>
      </c>
      <c r="N27" s="573">
        <f t="shared" si="6"/>
        <v>46387</v>
      </c>
      <c r="O27" s="574">
        <f t="shared" si="6"/>
        <v>46752</v>
      </c>
    </row>
    <row r="28" spans="2:17" s="557" customFormat="1">
      <c r="B28" s="1031" t="s">
        <v>6572</v>
      </c>
      <c r="C28" s="635"/>
      <c r="D28" s="635"/>
      <c r="E28" s="636"/>
      <c r="F28" s="636"/>
      <c r="G28" s="636"/>
      <c r="H28" s="1032"/>
      <c r="I28" s="1033"/>
      <c r="J28" s="636"/>
      <c r="K28" s="636"/>
      <c r="L28" s="636"/>
      <c r="M28" s="636"/>
      <c r="N28" s="636"/>
      <c r="O28" s="637"/>
      <c r="Q28" s="581"/>
    </row>
    <row r="29" spans="2:17">
      <c r="B29" s="1023" t="s">
        <v>6570</v>
      </c>
      <c r="C29" s="640"/>
      <c r="D29" s="640"/>
      <c r="E29" s="584"/>
      <c r="F29" s="584"/>
      <c r="G29" s="584"/>
      <c r="H29" s="953"/>
      <c r="I29" s="954"/>
      <c r="J29" s="584"/>
      <c r="K29" s="584"/>
      <c r="L29" s="584"/>
      <c r="M29" s="584"/>
      <c r="N29" s="584"/>
      <c r="O29" s="585"/>
    </row>
    <row r="30" spans="2:17">
      <c r="B30" s="1023" t="s">
        <v>283</v>
      </c>
      <c r="C30" s="640"/>
      <c r="D30" s="640"/>
      <c r="E30" s="584"/>
      <c r="F30" s="584"/>
      <c r="G30" s="584"/>
      <c r="H30" s="953"/>
      <c r="I30" s="954"/>
      <c r="J30" s="584"/>
      <c r="K30" s="584"/>
      <c r="L30" s="584"/>
      <c r="M30" s="584"/>
      <c r="N30" s="584"/>
      <c r="O30" s="585"/>
    </row>
    <row r="31" spans="2:17">
      <c r="B31" s="1023" t="s">
        <v>285</v>
      </c>
      <c r="C31" s="640"/>
      <c r="D31" s="640"/>
      <c r="E31" s="584"/>
      <c r="F31" s="584"/>
      <c r="G31" s="584"/>
      <c r="H31" s="953"/>
      <c r="I31" s="954"/>
      <c r="J31" s="584"/>
      <c r="K31" s="584"/>
      <c r="L31" s="584"/>
      <c r="M31" s="584"/>
      <c r="N31" s="584"/>
      <c r="O31" s="585"/>
    </row>
    <row r="32" spans="2:17">
      <c r="B32" s="1023" t="s">
        <v>6573</v>
      </c>
      <c r="C32" s="640"/>
      <c r="D32" s="640"/>
      <c r="E32" s="580"/>
      <c r="F32" s="580"/>
      <c r="G32" s="580"/>
      <c r="H32" s="976"/>
      <c r="I32" s="954"/>
      <c r="J32" s="584"/>
      <c r="K32" s="584"/>
      <c r="L32" s="584"/>
      <c r="M32" s="584"/>
      <c r="N32" s="584"/>
      <c r="O32" s="585"/>
    </row>
    <row r="33" spans="2:17" s="557" customFormat="1">
      <c r="B33" s="1031" t="s">
        <v>6574</v>
      </c>
      <c r="C33" s="635"/>
      <c r="D33" s="635"/>
      <c r="E33" s="636"/>
      <c r="F33" s="636"/>
      <c r="G33" s="636"/>
      <c r="H33" s="1032"/>
      <c r="I33" s="1033"/>
      <c r="J33" s="636"/>
      <c r="K33" s="636"/>
      <c r="L33" s="636"/>
      <c r="M33" s="636"/>
      <c r="N33" s="636"/>
      <c r="O33" s="637"/>
      <c r="Q33" s="581"/>
    </row>
    <row r="34" spans="2:17">
      <c r="B34" s="1023" t="s">
        <v>6570</v>
      </c>
      <c r="C34" s="640"/>
      <c r="D34" s="640"/>
      <c r="E34" s="584"/>
      <c r="F34" s="584"/>
      <c r="G34" s="584"/>
      <c r="H34" s="953"/>
      <c r="I34" s="954"/>
      <c r="J34" s="584"/>
      <c r="K34" s="584"/>
      <c r="L34" s="584"/>
      <c r="M34" s="584"/>
      <c r="N34" s="584"/>
      <c r="O34" s="585"/>
    </row>
    <row r="35" spans="2:17">
      <c r="B35" s="1023" t="s">
        <v>283</v>
      </c>
      <c r="C35" s="640"/>
      <c r="D35" s="640"/>
      <c r="E35" s="584"/>
      <c r="F35" s="584"/>
      <c r="G35" s="584"/>
      <c r="H35" s="953"/>
      <c r="I35" s="954"/>
      <c r="J35" s="584"/>
      <c r="K35" s="584"/>
      <c r="L35" s="584"/>
      <c r="M35" s="584"/>
      <c r="N35" s="584"/>
      <c r="O35" s="585"/>
    </row>
    <row r="36" spans="2:17">
      <c r="B36" s="1023" t="s">
        <v>285</v>
      </c>
      <c r="C36" s="674"/>
      <c r="D36" s="675"/>
      <c r="E36" s="584"/>
      <c r="F36" s="584"/>
      <c r="G36" s="584"/>
      <c r="H36" s="953"/>
      <c r="I36" s="954"/>
      <c r="J36" s="584"/>
      <c r="K36" s="584"/>
      <c r="L36" s="584"/>
      <c r="M36" s="584"/>
      <c r="N36" s="584"/>
      <c r="O36" s="585"/>
    </row>
    <row r="37" spans="2:17">
      <c r="B37" s="1023" t="s">
        <v>6573</v>
      </c>
      <c r="C37" s="674"/>
      <c r="D37" s="675"/>
      <c r="E37" s="584"/>
      <c r="F37" s="584"/>
      <c r="G37" s="584"/>
      <c r="H37" s="953"/>
      <c r="I37" s="954"/>
      <c r="J37" s="584"/>
      <c r="K37" s="584"/>
      <c r="L37" s="584"/>
      <c r="M37" s="584"/>
      <c r="N37" s="584"/>
      <c r="O37" s="585"/>
    </row>
    <row r="38" spans="2:17" s="557" customFormat="1">
      <c r="B38" s="1034" t="s">
        <v>6575</v>
      </c>
      <c r="C38" s="1035"/>
      <c r="D38" s="1035"/>
      <c r="E38" s="1036"/>
      <c r="F38" s="1036"/>
      <c r="G38" s="1036"/>
      <c r="H38" s="1037"/>
      <c r="I38" s="1038"/>
      <c r="J38" s="1036"/>
      <c r="K38" s="1036"/>
      <c r="L38" s="1036"/>
      <c r="M38" s="1036"/>
      <c r="N38" s="1036"/>
      <c r="O38" s="1039"/>
      <c r="Q38" s="581"/>
    </row>
    <row r="39" spans="2:17">
      <c r="B39" s="1040" t="s">
        <v>6570</v>
      </c>
      <c r="C39" s="1041"/>
      <c r="D39" s="1041"/>
      <c r="E39" s="629" t="e">
        <f>-IFERROR(E34/E29,"")</f>
        <v>#VALUE!</v>
      </c>
      <c r="F39" s="629" t="e">
        <f t="shared" ref="F39:O39" si="7">-IFERROR(F34/F29,"")</f>
        <v>#VALUE!</v>
      </c>
      <c r="G39" s="629" t="e">
        <f t="shared" si="7"/>
        <v>#VALUE!</v>
      </c>
      <c r="H39" s="808" t="e">
        <f t="shared" si="7"/>
        <v>#VALUE!</v>
      </c>
      <c r="I39" s="809" t="e">
        <f t="shared" si="7"/>
        <v>#VALUE!</v>
      </c>
      <c r="J39" s="629" t="e">
        <f t="shared" si="7"/>
        <v>#VALUE!</v>
      </c>
      <c r="K39" s="629" t="e">
        <f t="shared" si="7"/>
        <v>#VALUE!</v>
      </c>
      <c r="L39" s="629" t="e">
        <f t="shared" si="7"/>
        <v>#VALUE!</v>
      </c>
      <c r="M39" s="629" t="e">
        <f t="shared" si="7"/>
        <v>#VALUE!</v>
      </c>
      <c r="N39" s="629" t="e">
        <f t="shared" si="7"/>
        <v>#VALUE!</v>
      </c>
      <c r="O39" s="601" t="e">
        <f t="shared" si="7"/>
        <v>#VALUE!</v>
      </c>
      <c r="Q39" s="559" t="s">
        <v>25</v>
      </c>
    </row>
    <row r="40" spans="2:17">
      <c r="B40" s="1040" t="s">
        <v>283</v>
      </c>
      <c r="C40" s="1041"/>
      <c r="D40" s="1041"/>
      <c r="E40" s="629" t="e">
        <f t="shared" ref="E40:O42" si="8">-IFERROR(E35/E30,"")</f>
        <v>#VALUE!</v>
      </c>
      <c r="F40" s="629" t="e">
        <f t="shared" si="8"/>
        <v>#VALUE!</v>
      </c>
      <c r="G40" s="629" t="e">
        <f t="shared" si="8"/>
        <v>#VALUE!</v>
      </c>
      <c r="H40" s="808" t="e">
        <f t="shared" si="8"/>
        <v>#VALUE!</v>
      </c>
      <c r="I40" s="809" t="e">
        <f t="shared" si="8"/>
        <v>#VALUE!</v>
      </c>
      <c r="J40" s="629" t="e">
        <f t="shared" si="8"/>
        <v>#VALUE!</v>
      </c>
      <c r="K40" s="629" t="e">
        <f t="shared" si="8"/>
        <v>#VALUE!</v>
      </c>
      <c r="L40" s="629" t="e">
        <f t="shared" si="8"/>
        <v>#VALUE!</v>
      </c>
      <c r="M40" s="629" t="e">
        <f t="shared" si="8"/>
        <v>#VALUE!</v>
      </c>
      <c r="N40" s="629" t="e">
        <f t="shared" si="8"/>
        <v>#VALUE!</v>
      </c>
      <c r="O40" s="601" t="e">
        <f t="shared" si="8"/>
        <v>#VALUE!</v>
      </c>
      <c r="Q40" s="559" t="s">
        <v>25</v>
      </c>
    </row>
    <row r="41" spans="2:17">
      <c r="B41" s="1040" t="s">
        <v>285</v>
      </c>
      <c r="C41" s="675"/>
      <c r="D41" s="675"/>
      <c r="E41" s="629" t="e">
        <f t="shared" si="8"/>
        <v>#VALUE!</v>
      </c>
      <c r="F41" s="629" t="e">
        <f t="shared" si="8"/>
        <v>#VALUE!</v>
      </c>
      <c r="G41" s="629" t="e">
        <f t="shared" si="8"/>
        <v>#VALUE!</v>
      </c>
      <c r="H41" s="808" t="e">
        <f t="shared" si="8"/>
        <v>#VALUE!</v>
      </c>
      <c r="I41" s="809" t="e">
        <f t="shared" si="8"/>
        <v>#VALUE!</v>
      </c>
      <c r="J41" s="629" t="e">
        <f t="shared" si="8"/>
        <v>#VALUE!</v>
      </c>
      <c r="K41" s="629" t="e">
        <f t="shared" si="8"/>
        <v>#VALUE!</v>
      </c>
      <c r="L41" s="629" t="e">
        <f t="shared" si="8"/>
        <v>#VALUE!</v>
      </c>
      <c r="M41" s="629" t="e">
        <f t="shared" si="8"/>
        <v>#VALUE!</v>
      </c>
      <c r="N41" s="629" t="e">
        <f t="shared" si="8"/>
        <v>#VALUE!</v>
      </c>
      <c r="O41" s="601" t="e">
        <f t="shared" si="8"/>
        <v>#VALUE!</v>
      </c>
      <c r="Q41" s="559" t="s">
        <v>25</v>
      </c>
    </row>
    <row r="42" spans="2:17" ht="12.75" thickBot="1">
      <c r="B42" s="687" t="s">
        <v>6573</v>
      </c>
      <c r="C42" s="708"/>
      <c r="D42" s="708"/>
      <c r="E42" s="693"/>
      <c r="F42" s="693"/>
      <c r="G42" s="693"/>
      <c r="H42" s="694"/>
      <c r="I42" s="693" t="e">
        <f t="shared" si="8"/>
        <v>#VALUE!</v>
      </c>
      <c r="J42" s="693" t="e">
        <f t="shared" si="8"/>
        <v>#VALUE!</v>
      </c>
      <c r="K42" s="693" t="e">
        <f t="shared" si="8"/>
        <v>#VALUE!</v>
      </c>
      <c r="L42" s="693" t="e">
        <f t="shared" si="8"/>
        <v>#VALUE!</v>
      </c>
      <c r="M42" s="693" t="e">
        <f t="shared" si="8"/>
        <v>#VALUE!</v>
      </c>
      <c r="N42" s="693" t="e">
        <f t="shared" si="8"/>
        <v>#VALUE!</v>
      </c>
      <c r="O42" s="694" t="e">
        <f t="shared" si="8"/>
        <v>#VALUE!</v>
      </c>
      <c r="Q42" s="559" t="s">
        <v>25</v>
      </c>
    </row>
  </sheetData>
  <phoneticPr fontId="3" type="noConversion"/>
  <conditionalFormatting sqref="B21 B12:B18">
    <cfRule type="containsText" dxfId="13" priority="19" operator="containsText" text="true">
      <formula>NOT(ISERROR(SEARCH("true",B12)))</formula>
    </cfRule>
  </conditionalFormatting>
  <conditionalFormatting sqref="B21 B12:B18">
    <cfRule type="containsText" dxfId="12" priority="18" operator="containsText" text="false">
      <formula>NOT(ISERROR(SEARCH("false",B12)))</formula>
    </cfRule>
  </conditionalFormatting>
  <conditionalFormatting sqref="Q43:Q1048576 Q1:Q15 Q17:Q37">
    <cfRule type="containsText" dxfId="11" priority="17" operator="containsText" text="check">
      <formula>NOT(ISERROR(SEARCH("check",Q1)))</formula>
    </cfRule>
  </conditionalFormatting>
  <conditionalFormatting sqref="B28:B32">
    <cfRule type="containsText" dxfId="10" priority="10" operator="containsText" text="true">
      <formula>NOT(ISERROR(SEARCH("true",B28)))</formula>
    </cfRule>
  </conditionalFormatting>
  <conditionalFormatting sqref="B28:B32">
    <cfRule type="containsText" dxfId="9" priority="9" operator="containsText" text="false">
      <formula>NOT(ISERROR(SEARCH("false",B28)))</formula>
    </cfRule>
  </conditionalFormatting>
  <conditionalFormatting sqref="B33:B36">
    <cfRule type="containsText" dxfId="8" priority="8" operator="containsText" text="true">
      <formula>NOT(ISERROR(SEARCH("true",B33)))</formula>
    </cfRule>
  </conditionalFormatting>
  <conditionalFormatting sqref="B33:B36">
    <cfRule type="containsText" dxfId="7" priority="7" operator="containsText" text="false">
      <formula>NOT(ISERROR(SEARCH("false",B33)))</formula>
    </cfRule>
  </conditionalFormatting>
  <conditionalFormatting sqref="B38:B41">
    <cfRule type="containsText" dxfId="6" priority="5" operator="containsText" text="true">
      <formula>NOT(ISERROR(SEARCH("true",B38)))</formula>
    </cfRule>
  </conditionalFormatting>
  <conditionalFormatting sqref="B38:B41">
    <cfRule type="containsText" dxfId="5" priority="4" operator="containsText" text="false">
      <formula>NOT(ISERROR(SEARCH("false",B38)))</formula>
    </cfRule>
  </conditionalFormatting>
  <conditionalFormatting sqref="Q38">
    <cfRule type="containsText" dxfId="4" priority="6" operator="containsText" text="check">
      <formula>NOT(ISERROR(SEARCH("check",Q38)))</formula>
    </cfRule>
  </conditionalFormatting>
  <conditionalFormatting sqref="B37">
    <cfRule type="containsText" dxfId="3" priority="3" operator="containsText" text="true">
      <formula>NOT(ISERROR(SEARCH("true",B37)))</formula>
    </cfRule>
  </conditionalFormatting>
  <conditionalFormatting sqref="B37">
    <cfRule type="containsText" dxfId="2" priority="2" operator="containsText" text="false">
      <formula>NOT(ISERROR(SEARCH("false",B37)))</formula>
    </cfRule>
  </conditionalFormatting>
  <conditionalFormatting sqref="Q39:Q42">
    <cfRule type="containsText" dxfId="1" priority="1" operator="containsText" text="check">
      <formula>NOT(ISERROR(SEARCH("check",Q39)))</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52EA2-9C4A-47AD-8FD4-D071B3DCBC15}">
  <dimension ref="B2:N11"/>
  <sheetViews>
    <sheetView workbookViewId="0">
      <selection activeCell="F7" sqref="F7"/>
    </sheetView>
    <sheetView workbookViewId="1"/>
  </sheetViews>
  <sheetFormatPr defaultRowHeight="16.5"/>
  <cols>
    <col min="3" max="3" width="11.125" bestFit="1" customWidth="1"/>
  </cols>
  <sheetData>
    <row r="2" spans="2:14">
      <c r="B2" s="864"/>
      <c r="C2" s="865" t="s">
        <v>417</v>
      </c>
      <c r="D2" s="865" t="s">
        <v>417</v>
      </c>
      <c r="E2" s="865" t="s">
        <v>417</v>
      </c>
      <c r="F2" s="865" t="s">
        <v>417</v>
      </c>
      <c r="G2" s="866" t="s">
        <v>418</v>
      </c>
      <c r="H2" s="866" t="s">
        <v>418</v>
      </c>
      <c r="I2" s="867" t="s">
        <v>418</v>
      </c>
      <c r="J2" s="866" t="s">
        <v>418</v>
      </c>
      <c r="K2" s="866" t="s">
        <v>418</v>
      </c>
      <c r="L2" s="866" t="s">
        <v>418</v>
      </c>
    </row>
    <row r="3" spans="2:14" ht="26.25" thickBot="1">
      <c r="B3" s="868" t="s">
        <v>419</v>
      </c>
      <c r="C3" s="869" t="s">
        <v>420</v>
      </c>
      <c r="D3" s="869" t="s">
        <v>421</v>
      </c>
      <c r="E3" s="869" t="s">
        <v>422</v>
      </c>
      <c r="F3" s="870" t="s">
        <v>423</v>
      </c>
      <c r="G3" s="868" t="s">
        <v>424</v>
      </c>
      <c r="H3" s="869" t="s">
        <v>425</v>
      </c>
      <c r="I3" s="869" t="s">
        <v>426</v>
      </c>
      <c r="J3" s="869" t="s">
        <v>427</v>
      </c>
      <c r="K3" s="869" t="s">
        <v>428</v>
      </c>
      <c r="L3" s="869" t="s">
        <v>429</v>
      </c>
    </row>
    <row r="4" spans="2:14" ht="17.25" thickBot="1">
      <c r="B4" s="879" t="s">
        <v>6591</v>
      </c>
      <c r="C4" s="880">
        <v>13705</v>
      </c>
      <c r="D4" s="880">
        <v>12739</v>
      </c>
      <c r="E4" s="880">
        <v>12607</v>
      </c>
      <c r="F4" s="880">
        <v>6662</v>
      </c>
      <c r="G4" s="880">
        <v>3698</v>
      </c>
      <c r="H4" s="880">
        <v>16155</v>
      </c>
      <c r="I4" s="880">
        <v>18164</v>
      </c>
      <c r="J4" s="880">
        <v>20448</v>
      </c>
      <c r="K4" s="880">
        <v>22993</v>
      </c>
      <c r="L4" s="880">
        <v>25689</v>
      </c>
      <c r="N4" s="1050">
        <v>-1</v>
      </c>
    </row>
    <row r="5" spans="2:14" ht="17.25" thickBot="1">
      <c r="B5" s="879" t="s">
        <v>6592</v>
      </c>
      <c r="C5" s="880">
        <v>18330</v>
      </c>
      <c r="D5" s="880">
        <v>12186</v>
      </c>
      <c r="E5" s="880">
        <v>10965</v>
      </c>
      <c r="F5" s="880">
        <v>7659</v>
      </c>
      <c r="G5" s="880">
        <v>3177</v>
      </c>
      <c r="H5" s="880">
        <v>13714</v>
      </c>
      <c r="I5" s="880">
        <v>15291</v>
      </c>
      <c r="J5" s="880">
        <v>16963</v>
      </c>
      <c r="K5" s="880">
        <v>18623</v>
      </c>
      <c r="L5" s="880">
        <v>20413</v>
      </c>
    </row>
    <row r="6" spans="2:14" ht="17.25" thickBot="1">
      <c r="B6" s="879" t="s">
        <v>6594</v>
      </c>
      <c r="C6" s="1051">
        <f>C5/C4</f>
        <v>1.3374680773440351</v>
      </c>
      <c r="D6" s="1051">
        <f t="shared" ref="D6:L6" si="0">D5/D4</f>
        <v>0.95658999921500898</v>
      </c>
      <c r="E6" s="1051">
        <f t="shared" si="0"/>
        <v>0.86975489807249939</v>
      </c>
      <c r="F6" s="1051">
        <f t="shared" si="0"/>
        <v>1.1496547583308316</v>
      </c>
      <c r="G6" s="1051">
        <f t="shared" si="0"/>
        <v>0.85911303407247164</v>
      </c>
      <c r="H6" s="1051">
        <f t="shared" si="0"/>
        <v>0.84890126895697926</v>
      </c>
      <c r="I6" s="1051">
        <f t="shared" si="0"/>
        <v>0.8418299933935256</v>
      </c>
      <c r="J6" s="1051">
        <f t="shared" si="0"/>
        <v>0.82956768388106417</v>
      </c>
      <c r="K6" s="1051">
        <f t="shared" si="0"/>
        <v>0.80994215630844169</v>
      </c>
      <c r="L6" s="1051">
        <f t="shared" si="0"/>
        <v>0.7946202654832808</v>
      </c>
    </row>
    <row r="7" spans="2:14" ht="17.25" thickBot="1">
      <c r="B7" s="879" t="s">
        <v>6598</v>
      </c>
      <c r="C7" s="880">
        <f>C4-C5</f>
        <v>-4625</v>
      </c>
      <c r="D7" s="880">
        <f t="shared" ref="D7:L7" si="1">D4-D5</f>
        <v>553</v>
      </c>
      <c r="E7" s="880">
        <f t="shared" si="1"/>
        <v>1642</v>
      </c>
      <c r="F7" s="880">
        <f t="shared" si="1"/>
        <v>-997</v>
      </c>
      <c r="G7" s="880">
        <f t="shared" si="1"/>
        <v>521</v>
      </c>
      <c r="H7" s="880">
        <f t="shared" si="1"/>
        <v>2441</v>
      </c>
      <c r="I7" s="880">
        <f t="shared" si="1"/>
        <v>2873</v>
      </c>
      <c r="J7" s="880">
        <f t="shared" si="1"/>
        <v>3485</v>
      </c>
      <c r="K7" s="880">
        <f t="shared" si="1"/>
        <v>4370</v>
      </c>
      <c r="L7" s="880">
        <f t="shared" si="1"/>
        <v>5276</v>
      </c>
    </row>
    <row r="8" spans="2:14" ht="17.25" thickBot="1">
      <c r="B8" s="879" t="s">
        <v>6597</v>
      </c>
      <c r="C8" s="1051">
        <f>C7/C5</f>
        <v>-0.25231860338243317</v>
      </c>
      <c r="D8" s="1051">
        <f t="shared" ref="D8:L8" si="2">D7/D5</f>
        <v>4.5379944198260296E-2</v>
      </c>
      <c r="E8" s="1051">
        <f t="shared" si="2"/>
        <v>0.14974920200638395</v>
      </c>
      <c r="F8" s="1051">
        <f t="shared" si="2"/>
        <v>-0.13017365191278235</v>
      </c>
      <c r="G8" s="1051">
        <f t="shared" si="2"/>
        <v>0.16399118665407617</v>
      </c>
      <c r="H8" s="1051">
        <f t="shared" si="2"/>
        <v>0.17799329152690682</v>
      </c>
      <c r="I8" s="1051">
        <f t="shared" si="2"/>
        <v>0.18788830030737036</v>
      </c>
      <c r="J8" s="1051">
        <f t="shared" si="2"/>
        <v>0.2054471496787125</v>
      </c>
      <c r="K8" s="1051">
        <f t="shared" si="2"/>
        <v>0.23465607045051817</v>
      </c>
      <c r="L8" s="1051">
        <f t="shared" si="2"/>
        <v>0.25846274432959387</v>
      </c>
    </row>
    <row r="9" spans="2:14" ht="17.25" thickBot="1">
      <c r="B9" s="879" t="s">
        <v>6593</v>
      </c>
      <c r="C9" s="880">
        <v>4825</v>
      </c>
      <c r="D9" s="880">
        <v>2890</v>
      </c>
      <c r="E9" s="880">
        <v>2323</v>
      </c>
      <c r="F9" s="880">
        <v>1638</v>
      </c>
      <c r="G9" s="880">
        <v>651</v>
      </c>
      <c r="H9" s="880">
        <v>2848</v>
      </c>
      <c r="I9" s="880">
        <v>3089</v>
      </c>
      <c r="J9" s="880">
        <v>3361</v>
      </c>
      <c r="K9" s="880">
        <v>3665</v>
      </c>
      <c r="L9" s="880">
        <v>3955</v>
      </c>
    </row>
    <row r="10" spans="2:14">
      <c r="B10" s="1052" t="s">
        <v>6595</v>
      </c>
      <c r="C10" s="189">
        <f>C4-C5-C9</f>
        <v>-9450</v>
      </c>
      <c r="D10" s="189">
        <f t="shared" ref="D10:L10" si="3">D4-D5-D9</f>
        <v>-2337</v>
      </c>
      <c r="E10" s="189">
        <f t="shared" si="3"/>
        <v>-681</v>
      </c>
      <c r="F10" s="189">
        <f t="shared" si="3"/>
        <v>-2635</v>
      </c>
      <c r="G10" s="189">
        <f t="shared" si="3"/>
        <v>-130</v>
      </c>
      <c r="H10" s="189">
        <f t="shared" si="3"/>
        <v>-407</v>
      </c>
      <c r="I10" s="189">
        <f t="shared" si="3"/>
        <v>-216</v>
      </c>
      <c r="J10" s="189">
        <f t="shared" si="3"/>
        <v>124</v>
      </c>
      <c r="K10" s="189">
        <f t="shared" si="3"/>
        <v>705</v>
      </c>
      <c r="L10" s="189">
        <f t="shared" si="3"/>
        <v>1321</v>
      </c>
    </row>
    <row r="11" spans="2:14" ht="17.25" thickBot="1">
      <c r="B11" s="879" t="s">
        <v>6596</v>
      </c>
      <c r="C11" s="1051">
        <f>C10/C4</f>
        <v>-0.68952936884348781</v>
      </c>
      <c r="D11" s="1051">
        <f t="shared" ref="D11:L11" si="4">D10/D4</f>
        <v>-0.18345239029751159</v>
      </c>
      <c r="E11" s="1051">
        <f t="shared" si="4"/>
        <v>-5.4017609264694219E-2</v>
      </c>
      <c r="F11" s="1051">
        <f t="shared" si="4"/>
        <v>-0.39552686880816573</v>
      </c>
      <c r="G11" s="1051">
        <f t="shared" si="4"/>
        <v>-3.5154137371552194E-2</v>
      </c>
      <c r="H11" s="1051">
        <f t="shared" si="4"/>
        <v>-2.5193438563912103E-2</v>
      </c>
      <c r="I11" s="1051">
        <f t="shared" si="4"/>
        <v>-1.1891653820744329E-2</v>
      </c>
      <c r="J11" s="1051">
        <f t="shared" si="4"/>
        <v>6.0641627543035993E-3</v>
      </c>
      <c r="K11" s="1051">
        <f t="shared" si="4"/>
        <v>3.0661505675640414E-2</v>
      </c>
      <c r="L11" s="1051">
        <f t="shared" si="4"/>
        <v>5.1422787963719879E-2</v>
      </c>
    </row>
  </sheetData>
  <phoneticPr fontId="3"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EFB42-52C1-47ED-A12B-61B5F2A85371}">
  <dimension ref="B2:O83"/>
  <sheetViews>
    <sheetView topLeftCell="A43" zoomScale="70" zoomScaleNormal="70" workbookViewId="0">
      <selection activeCell="P69" sqref="P69"/>
    </sheetView>
    <sheetView workbookViewId="1"/>
  </sheetViews>
  <sheetFormatPr defaultColWidth="8.75" defaultRowHeight="16.5"/>
  <cols>
    <col min="1" max="2" width="8.75" style="297"/>
    <col min="3" max="3" width="23.375" style="297" bestFit="1" customWidth="1"/>
    <col min="4" max="4" width="8.75" style="297"/>
    <col min="5" max="12" width="8.875" style="297" bestFit="1" customWidth="1"/>
    <col min="13" max="15" width="9.5" style="297" bestFit="1" customWidth="1"/>
    <col min="16" max="16384" width="8.75" style="297"/>
  </cols>
  <sheetData>
    <row r="2" spans="2:15" s="255" customFormat="1">
      <c r="B2" s="256"/>
      <c r="C2" s="256"/>
      <c r="D2" s="257"/>
      <c r="E2" s="257">
        <v>2019</v>
      </c>
      <c r="F2" s="257">
        <v>2020</v>
      </c>
      <c r="G2" s="257">
        <v>2021</v>
      </c>
      <c r="H2" s="257">
        <v>2022</v>
      </c>
      <c r="I2" s="257">
        <v>2022</v>
      </c>
      <c r="J2" s="257">
        <v>2022</v>
      </c>
      <c r="K2" s="257">
        <v>2023</v>
      </c>
      <c r="L2" s="257">
        <v>2024</v>
      </c>
      <c r="M2" s="257">
        <v>2025</v>
      </c>
      <c r="N2" s="257">
        <v>2026</v>
      </c>
      <c r="O2" s="257">
        <v>2027</v>
      </c>
    </row>
    <row r="3" spans="2:15" s="255" customFormat="1">
      <c r="B3" s="258" t="s">
        <v>345</v>
      </c>
      <c r="C3" s="258"/>
      <c r="D3" s="259"/>
      <c r="E3" s="259" t="s">
        <v>346</v>
      </c>
      <c r="F3" s="259" t="s">
        <v>346</v>
      </c>
      <c r="G3" s="259" t="s">
        <v>346</v>
      </c>
      <c r="H3" s="259" t="s">
        <v>575</v>
      </c>
      <c r="I3" s="259" t="s">
        <v>576</v>
      </c>
      <c r="J3" s="259" t="s">
        <v>346</v>
      </c>
      <c r="K3" s="259" t="s">
        <v>346</v>
      </c>
      <c r="L3" s="259" t="s">
        <v>346</v>
      </c>
      <c r="M3" s="259" t="s">
        <v>346</v>
      </c>
      <c r="N3" s="259" t="s">
        <v>346</v>
      </c>
      <c r="O3" s="259" t="s">
        <v>346</v>
      </c>
    </row>
    <row r="4" spans="2:15" s="254" customFormat="1">
      <c r="B4" s="340" t="s">
        <v>6366</v>
      </c>
      <c r="C4" s="340"/>
      <c r="D4" s="340"/>
      <c r="E4" s="340">
        <v>177067.57630099999</v>
      </c>
      <c r="F4" s="340">
        <v>194369.85414800001</v>
      </c>
      <c r="G4" s="340">
        <v>203193.43947400001</v>
      </c>
      <c r="H4" s="340">
        <v>162296.70582999999</v>
      </c>
      <c r="I4" s="340">
        <v>55130.368582110154</v>
      </c>
      <c r="J4" s="340">
        <v>217427.07441211012</v>
      </c>
      <c r="K4" s="340">
        <v>217238.43161324912</v>
      </c>
      <c r="L4" s="340">
        <v>224455.20782959517</v>
      </c>
      <c r="M4" s="340">
        <v>231970.59039854119</v>
      </c>
      <c r="N4" s="340">
        <v>239735.17092159338</v>
      </c>
      <c r="O4" s="340">
        <v>247069.20319847789</v>
      </c>
    </row>
    <row r="5" spans="2:15" s="255" customFormat="1">
      <c r="B5" s="256" t="s">
        <v>6367</v>
      </c>
      <c r="C5" s="256"/>
      <c r="D5" s="256"/>
      <c r="E5" s="256">
        <v>175045.043019</v>
      </c>
      <c r="F5" s="256">
        <v>190197.63831100002</v>
      </c>
      <c r="G5" s="256">
        <v>200748.660971</v>
      </c>
      <c r="H5" s="256">
        <v>160207.81375299999</v>
      </c>
      <c r="I5" s="256">
        <v>54434.07122311015</v>
      </c>
      <c r="J5" s="256">
        <v>214641.88497611013</v>
      </c>
      <c r="K5" s="256">
        <v>214457.59396886197</v>
      </c>
      <c r="L5" s="256">
        <v>221572.81779726181</v>
      </c>
      <c r="M5" s="256">
        <v>228971.21164777625</v>
      </c>
      <c r="N5" s="256">
        <v>236586.59668821504</v>
      </c>
      <c r="O5" s="256">
        <v>243757.60677270225</v>
      </c>
    </row>
    <row r="6" spans="2:15" s="255" customFormat="1">
      <c r="B6" s="265" t="s">
        <v>6368</v>
      </c>
      <c r="E6" s="255">
        <v>79638.917586999989</v>
      </c>
      <c r="F6" s="255">
        <v>94203.832551</v>
      </c>
      <c r="G6" s="255">
        <v>91352.670067999992</v>
      </c>
      <c r="H6" s="255">
        <v>72655.366787999999</v>
      </c>
      <c r="I6" s="255">
        <v>25250.242573146956</v>
      </c>
      <c r="J6" s="255">
        <v>97905.609361146955</v>
      </c>
      <c r="K6" s="255">
        <v>100519.21852461866</v>
      </c>
      <c r="L6" s="255">
        <v>104998.69464565259</v>
      </c>
      <c r="M6" s="255">
        <v>109425.1131870643</v>
      </c>
      <c r="N6" s="255">
        <v>113852.60800908747</v>
      </c>
      <c r="O6" s="255">
        <v>118282.87930498899</v>
      </c>
    </row>
    <row r="7" spans="2:15" s="255" customFormat="1">
      <c r="B7" s="267" t="s">
        <v>6369</v>
      </c>
      <c r="C7" s="258"/>
      <c r="D7" s="258"/>
      <c r="E7" s="258">
        <v>95406.125432000015</v>
      </c>
      <c r="F7" s="258">
        <v>95993.805760000017</v>
      </c>
      <c r="G7" s="258">
        <v>109395.99090300001</v>
      </c>
      <c r="H7" s="258">
        <v>87552.446964999996</v>
      </c>
      <c r="I7" s="258">
        <v>29183.828649963194</v>
      </c>
      <c r="J7" s="258">
        <v>116736.27561496319</v>
      </c>
      <c r="K7" s="258">
        <v>113938.37544424331</v>
      </c>
      <c r="L7" s="258">
        <v>116574.12315160921</v>
      </c>
      <c r="M7" s="258">
        <v>119546.09846071195</v>
      </c>
      <c r="N7" s="258">
        <v>122733.98867912756</v>
      </c>
      <c r="O7" s="258">
        <v>125474.72746771327</v>
      </c>
    </row>
    <row r="8" spans="2:15" s="255" customFormat="1">
      <c r="B8" s="256" t="s">
        <v>6370</v>
      </c>
      <c r="C8" s="256"/>
      <c r="D8" s="256"/>
      <c r="E8" s="256">
        <v>2022.5332819999999</v>
      </c>
      <c r="F8" s="256">
        <v>4172.2158369999997</v>
      </c>
      <c r="G8" s="256">
        <v>2444.778503</v>
      </c>
      <c r="H8" s="256">
        <v>2088.892077</v>
      </c>
      <c r="I8" s="256">
        <v>696.29735900000014</v>
      </c>
      <c r="J8" s="256">
        <v>2785.1894360000001</v>
      </c>
      <c r="K8" s="256">
        <v>2780.8376443871384</v>
      </c>
      <c r="L8" s="256">
        <v>2882.3900323333637</v>
      </c>
      <c r="M8" s="256">
        <v>2999.3787507649249</v>
      </c>
      <c r="N8" s="256">
        <v>3148.5742333783323</v>
      </c>
      <c r="O8" s="256">
        <v>3311.5964257756527</v>
      </c>
    </row>
    <row r="9" spans="2:15" s="255" customFormat="1">
      <c r="B9" s="267" t="s">
        <v>6368</v>
      </c>
      <c r="C9" s="258"/>
      <c r="D9" s="258"/>
      <c r="E9" s="258">
        <v>2022.5332819999999</v>
      </c>
      <c r="F9" s="258">
        <v>4172.2158369999997</v>
      </c>
      <c r="G9" s="258">
        <v>2444.778503</v>
      </c>
      <c r="H9" s="258">
        <v>2088.892077</v>
      </c>
      <c r="I9" s="258">
        <v>696.29735900000014</v>
      </c>
      <c r="J9" s="258">
        <v>2785.1894360000001</v>
      </c>
      <c r="K9" s="258">
        <v>2780.8376443871384</v>
      </c>
      <c r="L9" s="258">
        <v>2882.3900323333637</v>
      </c>
      <c r="M9" s="258">
        <v>2999.3787507649249</v>
      </c>
      <c r="N9" s="258">
        <v>3148.5742333783323</v>
      </c>
      <c r="O9" s="258">
        <v>3311.5964257756527</v>
      </c>
    </row>
    <row r="10" spans="2:15" s="254" customFormat="1">
      <c r="B10" s="261" t="s">
        <v>6371</v>
      </c>
      <c r="E10" s="254">
        <f t="shared" ref="E10:H10" si="0">SUM(E11,E14)</f>
        <v>5369.330802999998</v>
      </c>
      <c r="F10" s="254">
        <f t="shared" si="0"/>
        <v>9763.402630999999</v>
      </c>
      <c r="G10" s="254">
        <f t="shared" si="0"/>
        <v>13790.201549999996</v>
      </c>
      <c r="H10" s="254">
        <f t="shared" si="0"/>
        <v>12312.49235224873</v>
      </c>
      <c r="I10" s="254">
        <f>SUM(I11,I14)</f>
        <v>4211.1516678130665</v>
      </c>
      <c r="J10" s="254">
        <f t="shared" ref="J10:O10" si="1">SUM(J11,J14)</f>
        <v>16523.644020061798</v>
      </c>
      <c r="K10" s="254">
        <f t="shared" si="1"/>
        <v>58101.350757685861</v>
      </c>
      <c r="L10" s="254">
        <f t="shared" si="1"/>
        <v>90250.430719036405</v>
      </c>
      <c r="M10" s="254">
        <f t="shared" si="1"/>
        <v>160588.8317836441</v>
      </c>
      <c r="N10" s="254">
        <f t="shared" si="1"/>
        <v>203668.7485551936</v>
      </c>
      <c r="O10" s="254">
        <f t="shared" si="1"/>
        <v>237507.37362804421</v>
      </c>
    </row>
    <row r="11" spans="2:15" s="255" customFormat="1">
      <c r="B11" s="256" t="s">
        <v>6372</v>
      </c>
      <c r="C11" s="256"/>
      <c r="D11" s="256"/>
      <c r="E11" s="256">
        <v>5369.330802999998</v>
      </c>
      <c r="F11" s="256">
        <v>9763.402630999999</v>
      </c>
      <c r="G11" s="256">
        <v>13790.201549999996</v>
      </c>
      <c r="H11" s="313">
        <v>10816.044244999997</v>
      </c>
      <c r="I11" s="256">
        <v>3712.3356320634884</v>
      </c>
      <c r="J11" s="256">
        <v>14528.379877063486</v>
      </c>
      <c r="K11" s="256">
        <v>35682.043002540027</v>
      </c>
      <c r="L11" s="256">
        <v>59183.813709560724</v>
      </c>
      <c r="M11" s="256">
        <v>115461.42933681913</v>
      </c>
      <c r="N11" s="256">
        <v>145039.39192905268</v>
      </c>
      <c r="O11" s="256">
        <v>170532.30962707335</v>
      </c>
    </row>
    <row r="12" spans="2:15" s="255" customFormat="1">
      <c r="B12" s="265" t="s">
        <v>6368</v>
      </c>
      <c r="E12" s="255">
        <v>488.12098209090891</v>
      </c>
      <c r="F12" s="255">
        <v>887.58205736363641</v>
      </c>
      <c r="G12" s="255">
        <v>1253.6546863636363</v>
      </c>
      <c r="H12" s="266">
        <v>983.27674954545455</v>
      </c>
      <c r="I12" s="255">
        <v>434.74646691197268</v>
      </c>
      <c r="J12" s="255">
        <v>1418.0232164574272</v>
      </c>
      <c r="K12" s="255">
        <v>4164.1238025719285</v>
      </c>
      <c r="L12" s="255">
        <v>7312.1831118990021</v>
      </c>
      <c r="M12" s="255">
        <v>13211.345847485774</v>
      </c>
      <c r="N12" s="255">
        <v>21241.515598007623</v>
      </c>
      <c r="O12" s="255">
        <v>29212.840238027649</v>
      </c>
    </row>
    <row r="13" spans="2:15" s="255" customFormat="1">
      <c r="B13" s="265" t="s">
        <v>6369</v>
      </c>
      <c r="E13" s="255">
        <v>4881.2098209090891</v>
      </c>
      <c r="F13" s="255">
        <v>8875.8205736363634</v>
      </c>
      <c r="G13" s="255">
        <v>12536.54686363636</v>
      </c>
      <c r="H13" s="266">
        <v>9832.7674954545437</v>
      </c>
      <c r="I13" s="255">
        <v>3277.5891651515158</v>
      </c>
      <c r="J13" s="255">
        <v>13110.356660606059</v>
      </c>
      <c r="K13" s="255">
        <v>31517.919199968102</v>
      </c>
      <c r="L13" s="255">
        <v>51871.630597661722</v>
      </c>
      <c r="M13" s="255">
        <v>102250.08348933335</v>
      </c>
      <c r="N13" s="255">
        <v>123797.87633104506</v>
      </c>
      <c r="O13" s="255">
        <v>141319.4693890457</v>
      </c>
    </row>
    <row r="14" spans="2:15" s="255" customFormat="1">
      <c r="B14" s="341" t="s">
        <v>6373</v>
      </c>
      <c r="C14" s="258"/>
      <c r="D14" s="258"/>
      <c r="E14" s="258">
        <v>0</v>
      </c>
      <c r="F14" s="258">
        <v>0</v>
      </c>
      <c r="G14" s="258">
        <v>0</v>
      </c>
      <c r="H14" s="268">
        <v>1496.4481072487333</v>
      </c>
      <c r="I14" s="258">
        <v>498.81603574957774</v>
      </c>
      <c r="J14" s="258">
        <v>1995.2641429983109</v>
      </c>
      <c r="K14" s="258">
        <v>22419.307755145834</v>
      </c>
      <c r="L14" s="258">
        <v>31066.617009475685</v>
      </c>
      <c r="M14" s="258">
        <v>45127.402446824985</v>
      </c>
      <c r="N14" s="258">
        <v>58629.356626140921</v>
      </c>
      <c r="O14" s="258">
        <v>66975.064000970859</v>
      </c>
    </row>
    <row r="15" spans="2:15" s="254" customFormat="1">
      <c r="B15" s="254" t="s">
        <v>6374</v>
      </c>
      <c r="E15" s="254">
        <v>4931.1331639999989</v>
      </c>
      <c r="F15" s="254">
        <v>0</v>
      </c>
      <c r="G15" s="254">
        <v>0</v>
      </c>
      <c r="H15" s="342">
        <v>0</v>
      </c>
      <c r="I15" s="254">
        <v>4700</v>
      </c>
      <c r="J15" s="254">
        <v>4700</v>
      </c>
      <c r="K15" s="254">
        <v>3200</v>
      </c>
      <c r="L15" s="254">
        <v>3200</v>
      </c>
      <c r="M15" s="254">
        <v>3200</v>
      </c>
      <c r="N15" s="254">
        <v>3200</v>
      </c>
      <c r="O15" s="254">
        <v>3200</v>
      </c>
    </row>
    <row r="16" spans="2:15" s="254" customFormat="1">
      <c r="B16" s="254" t="s">
        <v>6375</v>
      </c>
      <c r="E16" s="254">
        <v>5556.7149429999999</v>
      </c>
      <c r="F16" s="254">
        <v>6030.7081150000004</v>
      </c>
      <c r="G16" s="254">
        <v>8218</v>
      </c>
      <c r="H16" s="342">
        <v>9780.4624320000003</v>
      </c>
      <c r="I16" s="254">
        <v>3444.7171244604142</v>
      </c>
      <c r="J16" s="254">
        <v>13225.179556460414</v>
      </c>
      <c r="K16" s="254">
        <v>12777.310445743522</v>
      </c>
      <c r="L16" s="254">
        <v>11810.148574173079</v>
      </c>
      <c r="M16" s="254">
        <v>10417.744974874518</v>
      </c>
      <c r="N16" s="254">
        <v>8478.9066887931058</v>
      </c>
      <c r="O16" s="254">
        <v>9473.1837718958686</v>
      </c>
    </row>
    <row r="17" spans="2:15" s="254" customFormat="1">
      <c r="B17" s="254" t="s">
        <v>6376</v>
      </c>
      <c r="E17" s="254">
        <v>16586.379999999997</v>
      </c>
      <c r="F17" s="254">
        <v>18871.426816000003</v>
      </c>
      <c r="G17" s="254">
        <v>18023.598344999999</v>
      </c>
      <c r="H17" s="342">
        <v>11427.557440999999</v>
      </c>
      <c r="I17" s="254">
        <v>11427.557440999999</v>
      </c>
      <c r="J17" s="254">
        <v>22855.114881999998</v>
      </c>
      <c r="K17" s="254">
        <v>42411.353405735848</v>
      </c>
      <c r="L17" s="254">
        <v>39232.479325735978</v>
      </c>
      <c r="M17" s="254">
        <v>34650.008307436314</v>
      </c>
      <c r="N17" s="254">
        <v>28263.022295977022</v>
      </c>
      <c r="O17" s="254">
        <v>31577.279239652893</v>
      </c>
    </row>
    <row r="18" spans="2:15" s="254" customFormat="1">
      <c r="B18" s="343" t="s">
        <v>6377</v>
      </c>
      <c r="C18" s="343"/>
      <c r="D18" s="343"/>
      <c r="E18" s="343">
        <v>-7589.996134999994</v>
      </c>
      <c r="F18" s="343">
        <v>12777.925909999991</v>
      </c>
      <c r="G18" s="343">
        <v>23124.227778</v>
      </c>
      <c r="H18" s="344">
        <v>-941.10776624872233</v>
      </c>
      <c r="I18" s="343"/>
      <c r="J18" s="343"/>
      <c r="K18" s="343"/>
      <c r="L18" s="343"/>
      <c r="M18" s="343"/>
      <c r="N18" s="343"/>
      <c r="O18" s="343"/>
    </row>
    <row r="19" spans="2:15">
      <c r="E19" s="525"/>
      <c r="F19" s="525"/>
      <c r="G19" s="525"/>
      <c r="H19" s="525"/>
    </row>
    <row r="21" spans="2:15">
      <c r="E21" s="525"/>
      <c r="F21" s="525"/>
      <c r="G21" s="525"/>
      <c r="H21" s="525"/>
    </row>
    <row r="22" spans="2:15" s="255" customFormat="1">
      <c r="B22" s="254" t="s">
        <v>6378</v>
      </c>
      <c r="H22" s="277"/>
    </row>
    <row r="23" spans="2:15" s="255" customFormat="1">
      <c r="H23" s="277"/>
      <c r="I23" s="277"/>
    </row>
    <row r="24" spans="2:15" s="255" customFormat="1">
      <c r="B24" s="256" t="s">
        <v>6367</v>
      </c>
      <c r="C24" s="256"/>
      <c r="D24" s="256"/>
      <c r="E24" s="256">
        <v>175045.043019</v>
      </c>
      <c r="F24" s="256">
        <v>190197.63831100002</v>
      </c>
      <c r="G24" s="256">
        <v>200748.660971</v>
      </c>
      <c r="H24" s="256">
        <v>160207.81375299999</v>
      </c>
      <c r="I24" s="256">
        <v>54434.07122311015</v>
      </c>
      <c r="J24" s="256">
        <v>214641.88497611013</v>
      </c>
      <c r="K24" s="256">
        <v>214457.59396886197</v>
      </c>
      <c r="L24" s="256">
        <v>221572.81779726181</v>
      </c>
      <c r="M24" s="256">
        <v>228971.21164777625</v>
      </c>
      <c r="N24" s="256">
        <v>236586.59668821504</v>
      </c>
      <c r="O24" s="256">
        <v>243757.60677270225</v>
      </c>
    </row>
    <row r="25" spans="2:15" s="255" customFormat="1">
      <c r="B25" s="265" t="s">
        <v>6368</v>
      </c>
      <c r="E25" s="255">
        <v>79638.917586999989</v>
      </c>
      <c r="F25" s="255">
        <v>94203.832551</v>
      </c>
      <c r="G25" s="255">
        <v>91352.670067999992</v>
      </c>
      <c r="H25" s="255">
        <v>72655.366787999999</v>
      </c>
      <c r="I25" s="255">
        <v>25250.242573146956</v>
      </c>
      <c r="J25" s="255">
        <v>97905.609361146955</v>
      </c>
      <c r="K25" s="255">
        <v>100519.21852461866</v>
      </c>
      <c r="L25" s="255">
        <v>104998.69464565259</v>
      </c>
      <c r="M25" s="255">
        <v>109425.1131870643</v>
      </c>
      <c r="N25" s="255">
        <v>113852.60800908747</v>
      </c>
      <c r="O25" s="255">
        <v>118282.87930498899</v>
      </c>
    </row>
    <row r="26" spans="2:15" s="255" customFormat="1">
      <c r="B26" s="267" t="s">
        <v>6369</v>
      </c>
      <c r="C26" s="258"/>
      <c r="D26" s="258"/>
      <c r="E26" s="258">
        <v>95406.125432000015</v>
      </c>
      <c r="F26" s="258">
        <v>95993.805760000017</v>
      </c>
      <c r="G26" s="258">
        <v>109395.99090300001</v>
      </c>
      <c r="H26" s="258">
        <v>87552.446964999996</v>
      </c>
      <c r="I26" s="258">
        <v>29183.828649963194</v>
      </c>
      <c r="J26" s="258">
        <v>116736.27561496319</v>
      </c>
      <c r="K26" s="258">
        <v>113938.37544424331</v>
      </c>
      <c r="L26" s="258">
        <v>116574.12315160921</v>
      </c>
      <c r="M26" s="258">
        <v>119546.09846071195</v>
      </c>
      <c r="N26" s="258">
        <v>122733.98867912756</v>
      </c>
      <c r="O26" s="258">
        <v>125474.72746771327</v>
      </c>
    </row>
    <row r="27" spans="2:15" s="255" customFormat="1">
      <c r="E27" s="277">
        <v>0.26756672734388548</v>
      </c>
      <c r="F27" s="277">
        <v>0.28760496075209813</v>
      </c>
      <c r="G27" s="277"/>
      <c r="H27" s="277">
        <v>0.29993768070900267</v>
      </c>
      <c r="I27" s="277">
        <v>0.29143000206864067</v>
      </c>
      <c r="J27" s="277">
        <v>0.29773343114520445</v>
      </c>
      <c r="K27" s="277">
        <v>0.2854936435106778</v>
      </c>
      <c r="L27" s="277">
        <v>0.28258755033860045</v>
      </c>
      <c r="M27" s="277">
        <v>0.28039087827163478</v>
      </c>
      <c r="N27" s="277">
        <v>0.27861237845343639</v>
      </c>
      <c r="O27" s="277">
        <v>0.27648794524252018</v>
      </c>
    </row>
    <row r="28" spans="2:15" s="255" customFormat="1"/>
    <row r="29" spans="2:15" s="255" customFormat="1">
      <c r="B29" s="255" t="s">
        <v>6368</v>
      </c>
      <c r="E29" s="254">
        <v>79638.917586999989</v>
      </c>
      <c r="F29" s="254">
        <v>94203.832551</v>
      </c>
      <c r="G29" s="254">
        <v>91352.670067999992</v>
      </c>
      <c r="H29" s="254">
        <v>72655.366787999999</v>
      </c>
      <c r="I29" s="254">
        <v>25250.242573146956</v>
      </c>
      <c r="J29" s="254">
        <v>97905.609361146955</v>
      </c>
      <c r="K29" s="254">
        <v>100519.21852461866</v>
      </c>
      <c r="L29" s="254">
        <v>104998.69464565259</v>
      </c>
      <c r="M29" s="254">
        <v>109425.1131870643</v>
      </c>
      <c r="N29" s="254">
        <v>113852.60800908747</v>
      </c>
      <c r="O29" s="254">
        <v>118282.87930498899</v>
      </c>
    </row>
    <row r="30" spans="2:15" s="255" customFormat="1">
      <c r="C30" s="255" t="s">
        <v>6379</v>
      </c>
      <c r="D30" s="277"/>
      <c r="E30" s="277">
        <v>0.12559143838095524</v>
      </c>
      <c r="F30" s="277">
        <v>0.14504948331171294</v>
      </c>
      <c r="G30" s="277">
        <v>0.13509372001591205</v>
      </c>
      <c r="H30" s="277">
        <v>0.13778100182619829</v>
      </c>
      <c r="I30" s="277">
        <v>0.13778100182619829</v>
      </c>
      <c r="J30" s="300">
        <v>0.13778100182619829</v>
      </c>
      <c r="K30" s="300">
        <v>0.13509372001591205</v>
      </c>
      <c r="L30" s="300">
        <v>0.13509372001591205</v>
      </c>
      <c r="M30" s="300">
        <v>0.13509372001591205</v>
      </c>
      <c r="N30" s="300">
        <v>0.13509372001591205</v>
      </c>
      <c r="O30" s="300">
        <v>0.13509372001591205</v>
      </c>
    </row>
    <row r="31" spans="2:15" s="254" customFormat="1">
      <c r="B31" s="255" t="s">
        <v>6380</v>
      </c>
      <c r="C31" s="255"/>
      <c r="D31" s="255"/>
      <c r="E31" s="255">
        <v>634111.039842</v>
      </c>
      <c r="F31" s="255">
        <v>649459.96635199955</v>
      </c>
      <c r="G31" s="255">
        <v>676217</v>
      </c>
      <c r="H31" s="255">
        <v>527324.99999999988</v>
      </c>
      <c r="I31" s="255">
        <v>183263.6012111342</v>
      </c>
      <c r="J31" s="255">
        <v>710588.60121113423</v>
      </c>
      <c r="K31" s="255">
        <v>744070.25369335432</v>
      </c>
      <c r="L31" s="255">
        <v>777228.53907113732</v>
      </c>
      <c r="M31" s="255">
        <v>809994.07799397071</v>
      </c>
      <c r="N31" s="255">
        <v>842767.58383496525</v>
      </c>
      <c r="O31" s="255">
        <v>875561.6418813325</v>
      </c>
    </row>
    <row r="32" spans="2:15" s="255" customFormat="1"/>
    <row r="33" spans="2:15" s="255" customFormat="1"/>
    <row r="34" spans="2:15" s="255" customFormat="1">
      <c r="B34" s="255" t="s">
        <v>6369</v>
      </c>
      <c r="E34" s="254">
        <v>95406.125432000015</v>
      </c>
      <c r="F34" s="254">
        <v>95993.805760000017</v>
      </c>
      <c r="G34" s="254">
        <v>109395.99090300001</v>
      </c>
      <c r="H34" s="254">
        <v>87552.446964999996</v>
      </c>
      <c r="I34" s="254">
        <v>29183.828649963194</v>
      </c>
      <c r="J34" s="254">
        <v>116736.27561496319</v>
      </c>
      <c r="K34" s="254">
        <v>113938.37544424331</v>
      </c>
      <c r="L34" s="254">
        <v>116574.12315160921</v>
      </c>
      <c r="M34" s="254">
        <v>119546.09846071195</v>
      </c>
      <c r="N34" s="254">
        <v>122733.98867912756</v>
      </c>
      <c r="O34" s="254">
        <v>125474.72746771327</v>
      </c>
    </row>
    <row r="35" spans="2:15" s="255" customFormat="1">
      <c r="C35" s="255" t="s">
        <v>6381</v>
      </c>
      <c r="E35" s="318">
        <v>111622.60701600002</v>
      </c>
      <c r="F35" s="318">
        <v>111122.529708</v>
      </c>
      <c r="G35" s="318">
        <v>114361.20447600001</v>
      </c>
      <c r="H35" s="318">
        <v>86569.594683246469</v>
      </c>
      <c r="I35" s="318">
        <v>28856.214818788529</v>
      </c>
      <c r="J35" s="318">
        <v>115425.809502035</v>
      </c>
      <c r="K35" s="318">
        <v>119109.75662166646</v>
      </c>
      <c r="L35" s="318">
        <v>121865.13440124606</v>
      </c>
      <c r="M35" s="318">
        <v>124972.00032216712</v>
      </c>
      <c r="N35" s="318">
        <v>128304.58099633944</v>
      </c>
      <c r="O35" s="318">
        <v>131169.71514275137</v>
      </c>
    </row>
    <row r="36" spans="2:15" s="255" customFormat="1">
      <c r="D36" s="345"/>
      <c r="E36" s="345">
        <v>0.85472045477601566</v>
      </c>
      <c r="F36" s="345">
        <v>0.86385547568297638</v>
      </c>
      <c r="G36" s="345">
        <v>0.95658305982565961</v>
      </c>
      <c r="H36" s="345">
        <v>1.0113533196655216</v>
      </c>
      <c r="I36" s="345">
        <v>1.0113533196655216</v>
      </c>
      <c r="J36" s="300">
        <v>1.0113533196655216</v>
      </c>
      <c r="K36" s="300">
        <v>0.95658305982565961</v>
      </c>
      <c r="L36" s="300">
        <v>0.95658305982565961</v>
      </c>
      <c r="M36" s="300">
        <v>0.95658305982565961</v>
      </c>
      <c r="N36" s="300">
        <v>0.95658305982565961</v>
      </c>
      <c r="O36" s="300">
        <v>0.95658305982565961</v>
      </c>
    </row>
    <row r="37" spans="2:15" s="255" customFormat="1">
      <c r="J37" s="277"/>
      <c r="K37" s="277"/>
      <c r="L37" s="277"/>
      <c r="M37" s="277"/>
      <c r="N37" s="277"/>
      <c r="O37" s="277"/>
    </row>
    <row r="38" spans="2:15" s="255" customFormat="1"/>
    <row r="39" spans="2:15" s="255" customFormat="1">
      <c r="B39" s="254" t="s">
        <v>6382</v>
      </c>
    </row>
    <row r="40" spans="2:15" s="255" customFormat="1"/>
    <row r="41" spans="2:15" s="255" customFormat="1">
      <c r="B41" s="256" t="s">
        <v>6370</v>
      </c>
      <c r="C41" s="256"/>
      <c r="D41" s="256"/>
      <c r="E41" s="256">
        <v>2022.5332819999999</v>
      </c>
      <c r="F41" s="256">
        <v>4172.2158369999997</v>
      </c>
      <c r="G41" s="256">
        <v>2444.778503</v>
      </c>
      <c r="H41" s="256">
        <v>2088.892077</v>
      </c>
      <c r="I41" s="256">
        <v>696.29735900000014</v>
      </c>
      <c r="J41" s="256">
        <v>2785.1894360000001</v>
      </c>
      <c r="K41" s="256">
        <v>2780.8376443871384</v>
      </c>
      <c r="L41" s="256">
        <v>2882.3900323333637</v>
      </c>
      <c r="M41" s="256">
        <v>2999.3787507649249</v>
      </c>
      <c r="N41" s="256">
        <v>3148.5742333783323</v>
      </c>
      <c r="O41" s="256">
        <v>3311.5964257756527</v>
      </c>
    </row>
    <row r="42" spans="2:15" s="255" customFormat="1">
      <c r="B42" s="267" t="s">
        <v>6368</v>
      </c>
      <c r="C42" s="258"/>
      <c r="D42" s="258"/>
      <c r="E42" s="258">
        <v>2022.5332819999999</v>
      </c>
      <c r="F42" s="258">
        <v>4172.2158369999997</v>
      </c>
      <c r="G42" s="258">
        <v>2444.778503</v>
      </c>
      <c r="H42" s="258">
        <v>2088.892077</v>
      </c>
      <c r="I42" s="258">
        <v>696.29735900000014</v>
      </c>
      <c r="J42" s="258">
        <v>2785.1894360000001</v>
      </c>
      <c r="K42" s="258">
        <v>2780.8376443871384</v>
      </c>
      <c r="L42" s="258">
        <v>2882.3900323333637</v>
      </c>
      <c r="M42" s="258">
        <v>2999.3787507649249</v>
      </c>
      <c r="N42" s="258">
        <v>3148.5742333783323</v>
      </c>
      <c r="O42" s="258">
        <v>3311.5964257756527</v>
      </c>
    </row>
    <row r="43" spans="2:15" s="255" customFormat="1"/>
    <row r="44" spans="2:15" s="255" customFormat="1"/>
    <row r="45" spans="2:15" s="255" customFormat="1">
      <c r="B45" s="255" t="s">
        <v>6368</v>
      </c>
      <c r="E45" s="254">
        <v>2022.5332819999999</v>
      </c>
      <c r="F45" s="254">
        <v>4172.2158369999997</v>
      </c>
      <c r="G45" s="254">
        <v>2444.778503</v>
      </c>
      <c r="H45" s="254">
        <v>2088.892077</v>
      </c>
      <c r="I45" s="254">
        <v>696.29735900000014</v>
      </c>
      <c r="J45" s="254">
        <v>2785.1894360000001</v>
      </c>
      <c r="K45" s="254">
        <v>2780.8376443871384</v>
      </c>
      <c r="L45" s="254">
        <v>2882.3900323333637</v>
      </c>
      <c r="M45" s="254">
        <v>2999.3787507649249</v>
      </c>
      <c r="N45" s="254">
        <v>3148.5742333783323</v>
      </c>
      <c r="O45" s="254">
        <v>3311.5964257756527</v>
      </c>
    </row>
    <row r="46" spans="2:15" s="255" customFormat="1">
      <c r="C46" s="255" t="s">
        <v>387</v>
      </c>
      <c r="D46" s="277"/>
      <c r="E46" s="277">
        <v>1.0086574436552734E-2</v>
      </c>
      <c r="F46" s="277">
        <v>1.875578037236364E-2</v>
      </c>
      <c r="G46" s="277">
        <v>1.0214061500144093E-2</v>
      </c>
      <c r="H46" s="277">
        <v>1.0794355134717892E-2</v>
      </c>
      <c r="I46" s="277">
        <v>1.0794355134717892E-2</v>
      </c>
      <c r="J46" s="277">
        <v>1.0794355134717892E-2</v>
      </c>
      <c r="K46" s="277">
        <v>1.0214061500144093E-2</v>
      </c>
      <c r="L46" s="277">
        <v>1.0214061500144093E-2</v>
      </c>
      <c r="M46" s="277">
        <v>1.0214061500144093E-2</v>
      </c>
      <c r="N46" s="277">
        <v>1.0214061500144093E-2</v>
      </c>
      <c r="O46" s="277">
        <v>1.0214061500144093E-2</v>
      </c>
    </row>
    <row r="50" spans="2:15" s="255" customFormat="1">
      <c r="B50" s="254" t="s">
        <v>6383</v>
      </c>
      <c r="H50" s="300"/>
    </row>
    <row r="51" spans="2:15" s="255" customFormat="1">
      <c r="E51" s="300"/>
      <c r="F51" s="300"/>
      <c r="G51" s="300"/>
      <c r="H51" s="300"/>
      <c r="I51" s="300"/>
      <c r="J51" s="300"/>
      <c r="K51" s="300"/>
      <c r="L51" s="300"/>
      <c r="M51" s="300"/>
      <c r="N51" s="300"/>
      <c r="O51" s="300"/>
    </row>
    <row r="52" spans="2:15" s="255" customFormat="1">
      <c r="B52" s="256" t="s">
        <v>6372</v>
      </c>
      <c r="C52" s="256"/>
      <c r="D52" s="256"/>
      <c r="E52" s="256">
        <v>5369.330802999998</v>
      </c>
      <c r="F52" s="256">
        <v>9763.402630999999</v>
      </c>
      <c r="G52" s="256">
        <v>13790.201549999996</v>
      </c>
      <c r="H52" s="313">
        <v>10816.044244999997</v>
      </c>
      <c r="I52" s="256">
        <v>3712.3356320634884</v>
      </c>
      <c r="J52" s="256">
        <v>14528.379877063486</v>
      </c>
      <c r="K52" s="256">
        <v>35682.043002540027</v>
      </c>
      <c r="L52" s="256">
        <v>59183.813709560724</v>
      </c>
      <c r="M52" s="256">
        <v>115461.42933681913</v>
      </c>
      <c r="N52" s="256">
        <v>145039.39192905268</v>
      </c>
      <c r="O52" s="256">
        <v>170532.30962707335</v>
      </c>
    </row>
    <row r="53" spans="2:15" s="255" customFormat="1">
      <c r="B53" s="265" t="s">
        <v>6368</v>
      </c>
      <c r="E53" s="255">
        <v>488.12098209090891</v>
      </c>
      <c r="F53" s="255">
        <v>887.58205736363641</v>
      </c>
      <c r="G53" s="255">
        <v>1253.6546863636363</v>
      </c>
      <c r="H53" s="266">
        <v>983.27674954545455</v>
      </c>
      <c r="I53" s="255">
        <v>434.74646691197268</v>
      </c>
      <c r="J53" s="255">
        <v>1418.0232164574272</v>
      </c>
      <c r="K53" s="255">
        <v>4164.1238025719285</v>
      </c>
      <c r="L53" s="255">
        <v>7312.1831118990021</v>
      </c>
      <c r="M53" s="255">
        <v>13211.345847485774</v>
      </c>
      <c r="N53" s="255">
        <v>21241.515598007623</v>
      </c>
      <c r="O53" s="255">
        <v>29212.840238027649</v>
      </c>
    </row>
    <row r="54" spans="2:15" s="255" customFormat="1">
      <c r="B54" s="265" t="s">
        <v>6369</v>
      </c>
      <c r="E54" s="255">
        <v>4881.2098209090891</v>
      </c>
      <c r="F54" s="255">
        <v>8875.8205736363634</v>
      </c>
      <c r="G54" s="255">
        <v>12536.54686363636</v>
      </c>
      <c r="H54" s="266">
        <v>9832.7674954545437</v>
      </c>
      <c r="I54" s="255">
        <v>3277.5891651515158</v>
      </c>
      <c r="J54" s="255">
        <v>13110.356660606059</v>
      </c>
      <c r="K54" s="255">
        <v>31517.919199968102</v>
      </c>
      <c r="L54" s="255">
        <v>51871.630597661722</v>
      </c>
      <c r="M54" s="255">
        <v>102250.08348933335</v>
      </c>
      <c r="N54" s="255">
        <v>123797.87633104506</v>
      </c>
      <c r="O54" s="255">
        <v>141319.4693890457</v>
      </c>
    </row>
    <row r="55" spans="2:15" s="255" customFormat="1">
      <c r="B55" s="341" t="s">
        <v>6373</v>
      </c>
      <c r="C55" s="258"/>
      <c r="D55" s="258"/>
      <c r="E55" s="258">
        <v>0</v>
      </c>
      <c r="F55" s="258">
        <v>0</v>
      </c>
      <c r="G55" s="258">
        <v>0</v>
      </c>
      <c r="H55" s="268">
        <v>1496.4481072487333</v>
      </c>
      <c r="I55" s="258">
        <v>498.81603574957774</v>
      </c>
      <c r="J55" s="258">
        <v>1995.2641429983109</v>
      </c>
      <c r="K55" s="258">
        <v>22419.307755145834</v>
      </c>
      <c r="L55" s="258">
        <v>31066.617009475685</v>
      </c>
      <c r="M55" s="258">
        <v>45127.402446824985</v>
      </c>
      <c r="N55" s="258">
        <v>58629.356626140921</v>
      </c>
      <c r="O55" s="258">
        <v>66975.064000970859</v>
      </c>
    </row>
    <row r="56" spans="2:15" s="255" customFormat="1"/>
    <row r="57" spans="2:15" s="255" customFormat="1">
      <c r="B57" s="255" t="s">
        <v>6372</v>
      </c>
    </row>
    <row r="58" spans="2:15" s="255" customFormat="1">
      <c r="C58" s="255" t="s">
        <v>6368</v>
      </c>
      <c r="E58" s="254">
        <v>488.12098209090891</v>
      </c>
      <c r="F58" s="254">
        <v>887.58205736363641</v>
      </c>
      <c r="G58" s="254">
        <v>1253.6546863636363</v>
      </c>
      <c r="H58" s="254">
        <v>983.27674954545455</v>
      </c>
      <c r="I58" s="254">
        <v>434.74646691197268</v>
      </c>
      <c r="J58" s="254">
        <v>1418.0232164574272</v>
      </c>
      <c r="K58" s="254">
        <v>4164.1238025719285</v>
      </c>
      <c r="L58" s="254">
        <v>7312.1831118990021</v>
      </c>
      <c r="M58" s="254">
        <v>13211.345847485774</v>
      </c>
      <c r="N58" s="254">
        <v>21241.515598007623</v>
      </c>
      <c r="O58" s="254">
        <v>29212.840238027649</v>
      </c>
    </row>
    <row r="59" spans="2:15" s="255" customFormat="1">
      <c r="C59" s="255" t="s">
        <v>6384</v>
      </c>
      <c r="D59" s="346"/>
      <c r="E59" s="300">
        <v>0.17570025304961301</v>
      </c>
      <c r="F59" s="300">
        <v>0.11983320655613998</v>
      </c>
      <c r="G59" s="300">
        <v>8.2439902064671416E-2</v>
      </c>
      <c r="H59" s="300">
        <v>6.0716661673554898E-2</v>
      </c>
      <c r="I59" s="255">
        <v>327.7589165151515</v>
      </c>
      <c r="J59" s="300">
        <v>6.0716661673554898E-2</v>
      </c>
      <c r="K59" s="300">
        <v>0.10967250583599482</v>
      </c>
      <c r="L59" s="300">
        <v>0.10967250583599482</v>
      </c>
      <c r="M59" s="300">
        <v>0.10967250583599482</v>
      </c>
      <c r="N59" s="300">
        <v>0.10967250583599482</v>
      </c>
      <c r="O59" s="300">
        <v>0.10967250583599482</v>
      </c>
    </row>
    <row r="60" spans="2:15" s="255" customFormat="1">
      <c r="B60" s="255" t="s">
        <v>6181</v>
      </c>
      <c r="D60" s="346"/>
      <c r="E60" s="348">
        <v>2778.1461530000001</v>
      </c>
      <c r="F60" s="348">
        <v>7406.8122089999997</v>
      </c>
      <c r="G60" s="348">
        <v>15206.89199</v>
      </c>
      <c r="H60" s="348">
        <v>16194.512715999999</v>
      </c>
      <c r="I60" s="348">
        <v>7160.2498380000052</v>
      </c>
      <c r="J60" s="348">
        <v>23354.762554000004</v>
      </c>
      <c r="K60" s="348">
        <v>37968.712129172956</v>
      </c>
      <c r="L60" s="348">
        <v>66672.891771377064</v>
      </c>
      <c r="M60" s="348">
        <v>120461.78526496085</v>
      </c>
      <c r="N60" s="348">
        <v>193681.31908805261</v>
      </c>
      <c r="O60" s="348">
        <v>266364.299925022</v>
      </c>
    </row>
    <row r="61" spans="2:15" s="255" customFormat="1">
      <c r="D61" s="346"/>
      <c r="E61" s="300"/>
      <c r="F61" s="300"/>
      <c r="G61" s="300"/>
      <c r="H61" s="300"/>
      <c r="J61" s="300"/>
      <c r="K61" s="300"/>
      <c r="L61" s="300"/>
      <c r="M61" s="300"/>
      <c r="N61" s="300"/>
      <c r="O61" s="300"/>
    </row>
    <row r="62" spans="2:15" s="255" customFormat="1">
      <c r="C62" s="255" t="s">
        <v>6369</v>
      </c>
      <c r="E62" s="254">
        <v>4881.2098209090891</v>
      </c>
      <c r="F62" s="254">
        <v>8875.8205736363634</v>
      </c>
      <c r="G62" s="254">
        <v>12536.54686363636</v>
      </c>
      <c r="H62" s="254">
        <v>9832.7674954545437</v>
      </c>
      <c r="I62" s="254">
        <v>3277.5891651515158</v>
      </c>
      <c r="J62" s="254">
        <v>13110.356660606059</v>
      </c>
      <c r="K62" s="254">
        <v>31517.919199968102</v>
      </c>
      <c r="L62" s="254">
        <v>51871.630597661722</v>
      </c>
      <c r="M62" s="254">
        <v>102250.08348933335</v>
      </c>
      <c r="N62" s="254">
        <v>123797.87633104506</v>
      </c>
      <c r="O62" s="254">
        <v>141319.4693890457</v>
      </c>
    </row>
    <row r="63" spans="2:15" s="255" customFormat="1">
      <c r="B63" s="265"/>
      <c r="C63" s="255" t="s">
        <v>6381</v>
      </c>
      <c r="D63" s="346"/>
      <c r="E63" s="300">
        <v>1.1033626587308696</v>
      </c>
      <c r="F63" s="300">
        <v>0.85715563805460271</v>
      </c>
      <c r="G63" s="300">
        <v>0.83776859753779076</v>
      </c>
      <c r="H63" s="300">
        <v>0.83168090386254689</v>
      </c>
      <c r="I63" s="255">
        <v>0</v>
      </c>
      <c r="J63" s="300">
        <v>0.83168090386254689</v>
      </c>
      <c r="K63" s="300">
        <v>0.84746211779619673</v>
      </c>
      <c r="L63" s="300">
        <v>0.84746211779619673</v>
      </c>
      <c r="M63" s="300">
        <v>0.84746211779619673</v>
      </c>
      <c r="N63" s="300">
        <v>0.84746211779619673</v>
      </c>
      <c r="O63" s="300">
        <v>0.84746211779619673</v>
      </c>
    </row>
    <row r="64" spans="2:15" s="255" customFormat="1">
      <c r="B64" s="265"/>
      <c r="C64" s="255" t="s">
        <v>6385</v>
      </c>
      <c r="E64" s="347">
        <v>4423.9396560000005</v>
      </c>
      <c r="F64" s="347">
        <v>10354.969598964422</v>
      </c>
      <c r="G64" s="347">
        <v>14964.211955999999</v>
      </c>
      <c r="H64" s="347">
        <v>11822.764535999999</v>
      </c>
      <c r="I64" s="347"/>
      <c r="J64" s="347">
        <v>15763.686048</v>
      </c>
      <c r="K64" s="347">
        <v>37190.947581149274</v>
      </c>
      <c r="L64" s="347">
        <v>61208.199763020151</v>
      </c>
      <c r="M64" s="347">
        <v>120654.45916949309</v>
      </c>
      <c r="N64" s="347">
        <v>146080.71998896921</v>
      </c>
      <c r="O64" s="347">
        <v>166756.0902386331</v>
      </c>
    </row>
    <row r="65" spans="2:15" s="255" customFormat="1">
      <c r="B65" s="265"/>
      <c r="E65" s="300"/>
      <c r="F65" s="300"/>
      <c r="G65" s="300"/>
      <c r="H65" s="300"/>
      <c r="J65" s="300"/>
      <c r="K65" s="300"/>
      <c r="L65" s="300"/>
      <c r="M65" s="300"/>
      <c r="N65" s="300"/>
      <c r="O65" s="300"/>
    </row>
    <row r="66" spans="2:15" s="255" customFormat="1"/>
    <row r="67" spans="2:15" s="255" customFormat="1">
      <c r="B67" s="255" t="s">
        <v>6373</v>
      </c>
      <c r="E67" s="254">
        <v>0</v>
      </c>
      <c r="F67" s="254">
        <v>0</v>
      </c>
      <c r="G67" s="254">
        <v>0</v>
      </c>
      <c r="H67" s="254">
        <v>1496.4481072487333</v>
      </c>
      <c r="I67" s="254">
        <v>498.81603574957774</v>
      </c>
      <c r="J67" s="254">
        <v>1995.2641429983109</v>
      </c>
      <c r="K67" s="254">
        <v>22419.307755145834</v>
      </c>
      <c r="L67" s="254">
        <v>31066.617009475685</v>
      </c>
      <c r="M67" s="254">
        <v>45127.402446824985</v>
      </c>
      <c r="N67" s="254">
        <v>58629.356626140921</v>
      </c>
      <c r="O67" s="254">
        <v>66975.064000970859</v>
      </c>
    </row>
    <row r="68" spans="2:15" s="255" customFormat="1"/>
    <row r="69" spans="2:15" s="255" customFormat="1">
      <c r="C69" s="255" t="s">
        <v>6368</v>
      </c>
      <c r="J69" s="255">
        <v>439.51434044275788</v>
      </c>
      <c r="K69" s="255">
        <v>2054.7081925881848</v>
      </c>
      <c r="L69" s="255">
        <v>4643.9972087146989</v>
      </c>
      <c r="M69" s="255">
        <v>7976.670258515388</v>
      </c>
      <c r="N69" s="255">
        <v>12227.764420030611</v>
      </c>
      <c r="O69" s="255">
        <v>16965.996936673349</v>
      </c>
    </row>
    <row r="70" spans="2:15" s="255" customFormat="1">
      <c r="D70" s="255" t="s">
        <v>6386</v>
      </c>
      <c r="G70" s="255">
        <v>3728.4214440000001</v>
      </c>
      <c r="J70" s="255">
        <v>7238.7764466666667</v>
      </c>
      <c r="K70" s="255">
        <v>18734.943429311377</v>
      </c>
      <c r="L70" s="255">
        <v>42344.22450107387</v>
      </c>
      <c r="M70" s="255">
        <v>72731.722483333855</v>
      </c>
      <c r="N70" s="255">
        <v>111493.43517614262</v>
      </c>
      <c r="O70" s="255">
        <v>154696.90244922863</v>
      </c>
    </row>
    <row r="71" spans="2:15" s="255" customFormat="1">
      <c r="D71" s="255" t="s">
        <v>6379</v>
      </c>
      <c r="J71" s="300">
        <v>6.0716661673554898E-2</v>
      </c>
      <c r="K71" s="300">
        <v>0.10967250583599482</v>
      </c>
      <c r="L71" s="300">
        <v>0.10967250583599482</v>
      </c>
      <c r="M71" s="300">
        <v>0.10967250583599482</v>
      </c>
      <c r="N71" s="300">
        <v>0.10967250583599482</v>
      </c>
      <c r="O71" s="300">
        <v>0.10967250583599482</v>
      </c>
    </row>
    <row r="72" spans="2:15" s="255" customFormat="1">
      <c r="J72" s="347">
        <v>241.07951321037098</v>
      </c>
      <c r="K72" s="347">
        <v>1175.7534158970386</v>
      </c>
      <c r="L72" s="347">
        <v>2915.001279073575</v>
      </c>
      <c r="M72" s="347">
        <v>6299.0855559651918</v>
      </c>
      <c r="N72" s="347">
        <v>10322.549542440953</v>
      </c>
      <c r="O72" s="347">
        <v>15062.062915298051</v>
      </c>
    </row>
    <row r="73" spans="2:15" s="255" customFormat="1">
      <c r="C73" s="255" t="s">
        <v>6369</v>
      </c>
      <c r="J73" s="254">
        <v>1555.7498025555531</v>
      </c>
      <c r="K73" s="254">
        <v>20364.599562557651</v>
      </c>
      <c r="L73" s="254">
        <v>26422.619800760986</v>
      </c>
      <c r="M73" s="254">
        <v>37150.732188309594</v>
      </c>
      <c r="N73" s="254">
        <v>46401.592206110312</v>
      </c>
      <c r="O73" s="254">
        <v>50009.067064297509</v>
      </c>
    </row>
    <row r="74" spans="2:15" s="255" customFormat="1">
      <c r="J74" s="255">
        <v>1870.6090224390605</v>
      </c>
      <c r="K74" s="255">
        <v>24030.100148329064</v>
      </c>
      <c r="L74" s="255">
        <v>31178.526149903104</v>
      </c>
      <c r="M74" s="255">
        <v>43837.631686616398</v>
      </c>
      <c r="N74" s="255">
        <v>54753.58866397055</v>
      </c>
      <c r="O74" s="255">
        <v>59010.386439862101</v>
      </c>
    </row>
    <row r="75" spans="2:15" s="255" customFormat="1">
      <c r="D75" s="255" t="s">
        <v>6387</v>
      </c>
      <c r="J75" s="300">
        <v>0.83168090386254689</v>
      </c>
      <c r="K75" s="300">
        <v>0.84746211779619673</v>
      </c>
      <c r="L75" s="300">
        <v>0.84746211779619673</v>
      </c>
      <c r="M75" s="300">
        <v>0.84746211779619673</v>
      </c>
      <c r="N75" s="300">
        <v>0.84746211779619673</v>
      </c>
      <c r="O75" s="300">
        <v>0.84746211779619673</v>
      </c>
    </row>
    <row r="76" spans="2:15" s="255" customFormat="1"/>
    <row r="79" spans="2:15" s="229" customFormat="1">
      <c r="B79" s="229" t="s">
        <v>6388</v>
      </c>
      <c r="E79" s="229">
        <v>5556.7149429999999</v>
      </c>
      <c r="F79" s="229">
        <v>6030.7081150000004</v>
      </c>
      <c r="G79" s="229">
        <v>8218</v>
      </c>
      <c r="H79" s="229">
        <v>9780.4624320000003</v>
      </c>
      <c r="I79" s="229">
        <v>3444.7171244604142</v>
      </c>
      <c r="J79" s="229">
        <v>13225.179556460414</v>
      </c>
      <c r="K79" s="229">
        <v>12777.310445743522</v>
      </c>
      <c r="L79" s="229">
        <v>11810.148574173079</v>
      </c>
      <c r="M79" s="229">
        <v>10417.744974874518</v>
      </c>
      <c r="N79" s="229">
        <v>8478.9066887931058</v>
      </c>
      <c r="O79" s="229">
        <v>9473.1837718958686</v>
      </c>
    </row>
    <row r="80" spans="2:15" s="229" customFormat="1">
      <c r="C80" s="229" t="s">
        <v>387</v>
      </c>
      <c r="E80" s="303">
        <v>4.7112586394414679E-3</v>
      </c>
      <c r="F80" s="303">
        <v>4.5441029220022952E-3</v>
      </c>
      <c r="G80" s="303">
        <v>5.3029134760528623E-3</v>
      </c>
      <c r="H80" s="303">
        <v>7.5790348311498877E-3</v>
      </c>
      <c r="I80" s="303">
        <v>7.5790348311498877E-3</v>
      </c>
      <c r="J80" s="303">
        <v>7.5790348311498886E-3</v>
      </c>
      <c r="K80" s="303">
        <v>6.4342761233624167E-3</v>
      </c>
      <c r="L80" s="303">
        <v>5.2895174155749448E-3</v>
      </c>
      <c r="M80" s="303">
        <v>4.1447587077874729E-3</v>
      </c>
      <c r="N80" s="303">
        <v>3.0000000000000001E-3</v>
      </c>
      <c r="O80" s="303">
        <v>3.0000000000000001E-3</v>
      </c>
    </row>
    <row r="81" spans="2:15" s="229" customFormat="1"/>
    <row r="82" spans="2:15" s="229" customFormat="1">
      <c r="B82" s="229" t="s">
        <v>6376</v>
      </c>
      <c r="E82" s="229">
        <v>16586.379999999997</v>
      </c>
      <c r="F82" s="229">
        <v>18871.426816000003</v>
      </c>
      <c r="G82" s="229">
        <v>18023.598344999999</v>
      </c>
      <c r="H82" s="229">
        <v>11427.557440999999</v>
      </c>
      <c r="I82" s="229">
        <v>11427.557440999999</v>
      </c>
      <c r="J82" s="229">
        <v>22855.114881999998</v>
      </c>
      <c r="K82" s="229">
        <v>42411.353405735848</v>
      </c>
      <c r="L82" s="229">
        <v>39232.479325735978</v>
      </c>
      <c r="M82" s="229">
        <v>34650.008307436314</v>
      </c>
      <c r="N82" s="229">
        <v>28263.022295977022</v>
      </c>
      <c r="O82" s="229">
        <v>31577.279239652893</v>
      </c>
    </row>
    <row r="83" spans="2:15" s="229" customFormat="1">
      <c r="C83" s="229" t="s">
        <v>387</v>
      </c>
      <c r="E83" s="239">
        <v>1.406275594008983E-2</v>
      </c>
      <c r="F83" s="239">
        <v>1.4219508572077207E-2</v>
      </c>
      <c r="G83" s="239">
        <v>1.3966771059052767E-2</v>
      </c>
      <c r="H83" s="239">
        <v>2.5142806434032453E-2</v>
      </c>
      <c r="I83" s="349">
        <v>2.5142806434032453E-2</v>
      </c>
      <c r="J83" s="349">
        <v>2.5142806434032453E-2</v>
      </c>
      <c r="K83" s="303">
        <v>2.1357104825524338E-2</v>
      </c>
      <c r="L83" s="303">
        <v>1.7571403217016224E-2</v>
      </c>
      <c r="M83" s="303">
        <v>1.3785701608508111E-2</v>
      </c>
      <c r="N83" s="239">
        <v>0.01</v>
      </c>
      <c r="O83" s="239">
        <v>0.01</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EBAE3-C7DE-413C-96C6-C9F42BE71B19}">
  <dimension ref="B2:J40"/>
  <sheetViews>
    <sheetView zoomScale="70" zoomScaleNormal="70" workbookViewId="0">
      <selection activeCell="J32" sqref="J32"/>
    </sheetView>
    <sheetView workbookViewId="1"/>
  </sheetViews>
  <sheetFormatPr defaultRowHeight="16.5"/>
  <sheetData>
    <row r="2" spans="2:10" s="224" customFormat="1" ht="13.5">
      <c r="B2" s="225"/>
      <c r="C2" s="225"/>
      <c r="D2" s="226"/>
      <c r="E2" s="226">
        <v>2022</v>
      </c>
      <c r="F2" s="226">
        <v>2023</v>
      </c>
      <c r="G2" s="226">
        <v>2024</v>
      </c>
      <c r="H2" s="226">
        <v>2025</v>
      </c>
      <c r="I2" s="226">
        <v>2026</v>
      </c>
      <c r="J2" s="226">
        <v>2027</v>
      </c>
    </row>
    <row r="3" spans="2:10" s="224" customFormat="1" ht="13.5">
      <c r="B3" s="227" t="s">
        <v>345</v>
      </c>
      <c r="C3" s="227"/>
      <c r="D3" s="228"/>
      <c r="E3" s="228" t="s">
        <v>576</v>
      </c>
      <c r="F3" s="228" t="s">
        <v>346</v>
      </c>
      <c r="G3" s="228" t="s">
        <v>346</v>
      </c>
      <c r="H3" s="228" t="s">
        <v>346</v>
      </c>
      <c r="I3" s="228" t="s">
        <v>346</v>
      </c>
      <c r="J3" s="228" t="s">
        <v>346</v>
      </c>
    </row>
    <row r="5" spans="2:10" s="254" customFormat="1">
      <c r="B5" s="254" t="s">
        <v>6389</v>
      </c>
      <c r="E5" s="352">
        <v>64615.306691581463</v>
      </c>
      <c r="F5" s="352">
        <v>210842.15786812172</v>
      </c>
      <c r="G5" s="352">
        <v>176936.32192622323</v>
      </c>
      <c r="H5" s="352">
        <v>137680.04209384148</v>
      </c>
      <c r="I5" s="352">
        <v>95220.579006571425</v>
      </c>
      <c r="J5" s="352">
        <v>55443.078699890662</v>
      </c>
    </row>
    <row r="6" spans="2:10" s="229" customFormat="1">
      <c r="B6" s="233" t="s">
        <v>6390</v>
      </c>
      <c r="E6" s="350">
        <v>61889.366095673133</v>
      </c>
      <c r="F6" s="350">
        <v>190877.95297956481</v>
      </c>
      <c r="G6" s="350">
        <v>150414.53292420247</v>
      </c>
      <c r="H6" s="350">
        <v>104586.98749657016</v>
      </c>
      <c r="I6" s="350">
        <v>57510.2605360421</v>
      </c>
      <c r="J6" s="350">
        <v>13758.232123523339</v>
      </c>
    </row>
    <row r="7" spans="2:10" s="229" customFormat="1">
      <c r="B7" s="234" t="s">
        <v>6391</v>
      </c>
      <c r="E7" s="350">
        <v>61.359202456018515</v>
      </c>
      <c r="F7" s="350">
        <v>245.43680982407406</v>
      </c>
      <c r="G7" s="350">
        <v>245.43680982407406</v>
      </c>
      <c r="H7" s="350">
        <v>245.43680982407406</v>
      </c>
      <c r="I7" s="350">
        <v>245.43680982407406</v>
      </c>
      <c r="J7" s="350">
        <v>245.43680982407406</v>
      </c>
    </row>
    <row r="8" spans="2:10" s="229" customFormat="1">
      <c r="B8" s="234" t="s">
        <v>6392</v>
      </c>
      <c r="E8" s="350">
        <v>38200.701044800058</v>
      </c>
      <c r="F8" s="350">
        <v>108115.84148819983</v>
      </c>
      <c r="G8" s="350">
        <v>89281.215775149831</v>
      </c>
      <c r="H8" s="350">
        <v>62096.6297721999</v>
      </c>
      <c r="I8" s="350">
        <v>32447.539626200007</v>
      </c>
      <c r="J8" s="350">
        <v>6879.1193194499965</v>
      </c>
    </row>
    <row r="9" spans="2:10" s="229" customFormat="1">
      <c r="B9" s="234" t="s">
        <v>6393</v>
      </c>
      <c r="E9" s="350">
        <v>3.4944449999999995E-2</v>
      </c>
      <c r="F9" s="350">
        <v>5.1046300000000003E-2</v>
      </c>
      <c r="G9" s="350">
        <v>2.7178250000000001E-2</v>
      </c>
      <c r="H9" s="350">
        <v>0</v>
      </c>
      <c r="I9" s="350">
        <v>0</v>
      </c>
      <c r="J9" s="350">
        <v>0</v>
      </c>
    </row>
    <row r="10" spans="2:10" s="229" customFormat="1">
      <c r="B10" s="234" t="s">
        <v>6394</v>
      </c>
      <c r="E10" s="350">
        <v>16.508958500000009</v>
      </c>
      <c r="F10" s="350">
        <v>60.555854000000039</v>
      </c>
      <c r="G10" s="350">
        <v>57.353178550000038</v>
      </c>
      <c r="H10" s="350">
        <v>38.623061699999987</v>
      </c>
      <c r="I10" s="350">
        <v>9.04391225</v>
      </c>
      <c r="J10" s="350">
        <v>2.710833</v>
      </c>
    </row>
    <row r="11" spans="2:10" s="229" customFormat="1">
      <c r="B11" s="234" t="s">
        <v>6395</v>
      </c>
      <c r="E11" s="350">
        <v>1444.4319117874986</v>
      </c>
      <c r="F11" s="350">
        <v>4700.5496208999939</v>
      </c>
      <c r="G11" s="350">
        <v>3142.5332025999974</v>
      </c>
      <c r="H11" s="350">
        <v>2203.8801467124995</v>
      </c>
      <c r="I11" s="350">
        <v>1461.1511131999998</v>
      </c>
      <c r="J11" s="350">
        <v>281.10842480000002</v>
      </c>
    </row>
    <row r="12" spans="2:10" s="229" customFormat="1">
      <c r="B12" s="234" t="s">
        <v>6396</v>
      </c>
      <c r="E12" s="350">
        <v>-2.6520000000000001</v>
      </c>
      <c r="F12" s="350">
        <v>-10.608000000000001</v>
      </c>
      <c r="G12" s="350">
        <v>-10.608000000000001</v>
      </c>
      <c r="H12" s="350">
        <v>-10.608000000000001</v>
      </c>
      <c r="I12" s="350">
        <v>-5.707999</v>
      </c>
      <c r="J12" s="350">
        <v>-1.3799980000000001</v>
      </c>
    </row>
    <row r="13" spans="2:10" s="229" customFormat="1">
      <c r="B13" s="234" t="s">
        <v>6397</v>
      </c>
      <c r="E13" s="350">
        <v>179.78320134999998</v>
      </c>
      <c r="F13" s="350">
        <v>659.67957264999995</v>
      </c>
      <c r="G13" s="350">
        <v>411.54373239999995</v>
      </c>
      <c r="H13" s="350">
        <v>246.87825655</v>
      </c>
      <c r="I13" s="350">
        <v>129.62402705</v>
      </c>
      <c r="J13" s="350">
        <v>20.828623</v>
      </c>
    </row>
    <row r="14" spans="2:10" s="229" customFormat="1">
      <c r="B14" s="234" t="s">
        <v>6398</v>
      </c>
      <c r="E14" s="350">
        <v>16.108485000000002</v>
      </c>
      <c r="F14" s="350">
        <v>36.412230999999998</v>
      </c>
      <c r="G14" s="350">
        <v>9.3873359999999995</v>
      </c>
      <c r="H14" s="350">
        <v>3.0446840000000002</v>
      </c>
      <c r="I14" s="350">
        <v>0.93534200000000001</v>
      </c>
      <c r="J14" s="350">
        <v>0</v>
      </c>
    </row>
    <row r="15" spans="2:10" s="229" customFormat="1">
      <c r="B15" s="234" t="s">
        <v>6399</v>
      </c>
      <c r="E15" s="350">
        <v>15325.397822599998</v>
      </c>
      <c r="F15" s="350">
        <v>56430.130063649987</v>
      </c>
      <c r="G15" s="350">
        <v>47508.397692999992</v>
      </c>
      <c r="H15" s="350">
        <v>35657.835182450006</v>
      </c>
      <c r="I15" s="350">
        <v>21016.89236355</v>
      </c>
      <c r="J15" s="350">
        <v>4561.1614717500006</v>
      </c>
    </row>
    <row r="16" spans="2:10" s="229" customFormat="1">
      <c r="B16" s="234" t="s">
        <v>6400</v>
      </c>
      <c r="C16" s="229">
        <v>8060.5103909999998</v>
      </c>
      <c r="E16" s="350">
        <v>0</v>
      </c>
      <c r="F16" s="350">
        <v>1612.1020782000001</v>
      </c>
      <c r="G16" s="350">
        <v>1612.1020782000001</v>
      </c>
      <c r="H16" s="350">
        <v>1612.1020782000001</v>
      </c>
      <c r="I16" s="350">
        <v>1612.1020782000001</v>
      </c>
      <c r="J16" s="350">
        <v>1612.1020782000001</v>
      </c>
    </row>
    <row r="17" spans="2:10" s="229" customFormat="1">
      <c r="B17" s="234" t="s">
        <v>6401</v>
      </c>
      <c r="E17" s="350">
        <v>6374.0679749999999</v>
      </c>
      <c r="F17" s="350">
        <v>18298.365220963195</v>
      </c>
      <c r="G17" s="350">
        <v>7682.842541015827</v>
      </c>
      <c r="H17" s="350">
        <v>2210.6153320209787</v>
      </c>
      <c r="I17" s="350">
        <v>368.27701200000001</v>
      </c>
      <c r="J17" s="350">
        <v>0</v>
      </c>
    </row>
    <row r="18" spans="2:10" s="229" customFormat="1">
      <c r="B18" s="234" t="s">
        <v>6402</v>
      </c>
      <c r="E18" s="350">
        <v>5.9342948</v>
      </c>
      <c r="F18" s="350">
        <v>22.856363699999999</v>
      </c>
      <c r="G18" s="350">
        <v>21.204138850000003</v>
      </c>
      <c r="H18" s="350">
        <v>8.9631691</v>
      </c>
      <c r="I18" s="350">
        <v>4.9662545999999992</v>
      </c>
      <c r="J18" s="350">
        <v>2.3613939500000023</v>
      </c>
    </row>
    <row r="19" spans="2:10" s="229" customFormat="1">
      <c r="B19" s="234" t="s">
        <v>6403</v>
      </c>
      <c r="E19" s="350">
        <v>80.616877099999996</v>
      </c>
      <c r="F19" s="350">
        <v>282.70493214999999</v>
      </c>
      <c r="G19" s="350">
        <v>196.76072540000001</v>
      </c>
      <c r="H19" s="350">
        <v>78.77663785</v>
      </c>
      <c r="I19" s="350">
        <v>48.244167450000006</v>
      </c>
      <c r="J19" s="350">
        <v>10.086854050000001</v>
      </c>
    </row>
    <row r="20" spans="2:10" s="229" customFormat="1">
      <c r="B20" s="234" t="s">
        <v>6404</v>
      </c>
      <c r="E20" s="350">
        <v>7.3065878295616615</v>
      </c>
      <c r="F20" s="350">
        <v>25.174449027720176</v>
      </c>
      <c r="G20" s="350">
        <v>21.81005496271559</v>
      </c>
      <c r="H20" s="350">
        <v>21.81005496271559</v>
      </c>
      <c r="I20" s="350">
        <v>19.297729718016459</v>
      </c>
      <c r="J20" s="350">
        <v>1.8979574992705215</v>
      </c>
    </row>
    <row r="21" spans="2:10" s="229" customFormat="1">
      <c r="B21" s="234" t="s">
        <v>6405</v>
      </c>
      <c r="E21" s="350">
        <v>0</v>
      </c>
      <c r="F21" s="350">
        <v>2.4</v>
      </c>
      <c r="G21" s="350">
        <v>2.4</v>
      </c>
      <c r="H21" s="350">
        <v>2.4</v>
      </c>
      <c r="I21" s="350">
        <v>2.4</v>
      </c>
      <c r="J21" s="350">
        <v>2.4</v>
      </c>
    </row>
    <row r="22" spans="2:10" s="229" customFormat="1">
      <c r="B22" s="234" t="s">
        <v>6406</v>
      </c>
      <c r="E22" s="350">
        <v>179.76679000000001</v>
      </c>
      <c r="F22" s="350">
        <v>396.30124899999998</v>
      </c>
      <c r="G22" s="350">
        <v>232.12648000000002</v>
      </c>
      <c r="H22" s="350">
        <v>170.60031099999998</v>
      </c>
      <c r="I22" s="350">
        <v>150.058099</v>
      </c>
      <c r="J22" s="350">
        <v>140.39835600000001</v>
      </c>
    </row>
    <row r="23" spans="2:10" s="229" customFormat="1">
      <c r="B23" s="233" t="s">
        <v>6407</v>
      </c>
      <c r="E23" s="350">
        <v>2322.7516598833336</v>
      </c>
      <c r="F23" s="350">
        <v>12177.558059783334</v>
      </c>
      <c r="G23" s="350">
        <v>9930.7589001000015</v>
      </c>
      <c r="H23" s="350">
        <v>8473.775732033333</v>
      </c>
      <c r="I23" s="350">
        <v>6159.7365449500003</v>
      </c>
      <c r="J23" s="350">
        <v>3913.42343325</v>
      </c>
    </row>
    <row r="24" spans="2:10" s="229" customFormat="1">
      <c r="B24" s="234" t="s">
        <v>6408</v>
      </c>
      <c r="E24" s="350">
        <v>1968.1530477500003</v>
      </c>
      <c r="F24" s="350">
        <v>7020.2315887500008</v>
      </c>
      <c r="G24" s="350">
        <v>5691.3379696000002</v>
      </c>
      <c r="H24" s="350">
        <v>4446.6473196999996</v>
      </c>
      <c r="I24" s="350">
        <v>2523.7157109499999</v>
      </c>
      <c r="J24" s="350">
        <v>333.42343325000002</v>
      </c>
    </row>
    <row r="25" spans="2:10" s="229" customFormat="1">
      <c r="B25" s="234" t="s">
        <v>6409</v>
      </c>
      <c r="C25" s="229">
        <v>17900</v>
      </c>
      <c r="E25" s="350">
        <v>0</v>
      </c>
      <c r="F25" s="350">
        <v>3580</v>
      </c>
      <c r="G25" s="350">
        <v>3580</v>
      </c>
      <c r="H25" s="350">
        <v>3580</v>
      </c>
      <c r="I25" s="350">
        <v>3580</v>
      </c>
      <c r="J25" s="350">
        <v>3580</v>
      </c>
    </row>
    <row r="26" spans="2:10" s="229" customFormat="1">
      <c r="B26" s="234" t="s">
        <v>6410</v>
      </c>
      <c r="E26" s="350">
        <v>33.916815</v>
      </c>
      <c r="F26" s="350">
        <v>134.56126</v>
      </c>
      <c r="G26" s="350">
        <v>131.877859</v>
      </c>
      <c r="H26" s="350">
        <v>113.620836</v>
      </c>
      <c r="I26" s="350">
        <v>56.020834000000001</v>
      </c>
      <c r="J26" s="350">
        <v>0</v>
      </c>
    </row>
    <row r="27" spans="2:10" s="229" customFormat="1">
      <c r="B27" s="234" t="s">
        <v>6411</v>
      </c>
      <c r="E27" s="350">
        <v>320.51255613333331</v>
      </c>
      <c r="F27" s="350">
        <v>1109.2576346999997</v>
      </c>
      <c r="G27" s="350">
        <v>194.03549516666675</v>
      </c>
      <c r="H27" s="350">
        <v>0</v>
      </c>
      <c r="I27" s="350">
        <v>0</v>
      </c>
      <c r="J27" s="350">
        <v>0</v>
      </c>
    </row>
    <row r="28" spans="2:10" s="229" customFormat="1">
      <c r="B28" s="234" t="s">
        <v>6412</v>
      </c>
      <c r="C28" s="229">
        <v>1000.522729</v>
      </c>
      <c r="E28" s="350">
        <v>0</v>
      </c>
      <c r="F28" s="350">
        <v>333.5075763333333</v>
      </c>
      <c r="G28" s="350">
        <v>333.5075763333333</v>
      </c>
      <c r="H28" s="350">
        <v>333.5075763333333</v>
      </c>
      <c r="I28" s="350">
        <v>0</v>
      </c>
      <c r="J28" s="350">
        <v>0</v>
      </c>
    </row>
    <row r="29" spans="2:10" s="229" customFormat="1">
      <c r="B29" s="234" t="s">
        <v>6413</v>
      </c>
      <c r="E29" s="350">
        <v>0.169241</v>
      </c>
      <c r="F29" s="350">
        <v>0</v>
      </c>
      <c r="G29" s="350">
        <v>0</v>
      </c>
      <c r="H29" s="350">
        <v>0</v>
      </c>
      <c r="I29" s="350">
        <v>0</v>
      </c>
      <c r="J29" s="350">
        <v>0</v>
      </c>
    </row>
    <row r="30" spans="2:10" s="229" customFormat="1">
      <c r="B30" s="233" t="s">
        <v>6374</v>
      </c>
      <c r="E30" s="350">
        <v>117.5</v>
      </c>
      <c r="F30" s="350">
        <v>1260</v>
      </c>
      <c r="G30" s="350">
        <v>1900</v>
      </c>
      <c r="H30" s="350">
        <v>2540</v>
      </c>
      <c r="I30" s="350">
        <v>3180</v>
      </c>
      <c r="J30" s="350">
        <v>3702.5</v>
      </c>
    </row>
    <row r="31" spans="2:10" s="229" customFormat="1">
      <c r="B31" s="233" t="s">
        <v>6376</v>
      </c>
      <c r="E31" s="350">
        <v>285.68893602499998</v>
      </c>
      <c r="F31" s="350">
        <v>6526.6468287735843</v>
      </c>
      <c r="G31" s="350">
        <v>14691.030101920765</v>
      </c>
      <c r="H31" s="350">
        <v>22079.278865237997</v>
      </c>
      <c r="I31" s="350">
        <v>28370.581925579329</v>
      </c>
      <c r="J31" s="350">
        <v>34068.923143117325</v>
      </c>
    </row>
    <row r="32" spans="2:10" s="5" customFormat="1">
      <c r="B32" s="5" t="s">
        <v>6414</v>
      </c>
      <c r="E32" s="351">
        <v>1569.6559343595907</v>
      </c>
      <c r="F32" s="351">
        <v>41368.956756544576</v>
      </c>
      <c r="G32" s="351">
        <v>102832.2447504929</v>
      </c>
      <c r="H32" s="351">
        <v>175781.54017847934</v>
      </c>
      <c r="I32" s="351">
        <v>261267.53951074331</v>
      </c>
      <c r="J32" s="351">
        <v>354396.42104447883</v>
      </c>
    </row>
    <row r="33" spans="2:10">
      <c r="B33" s="335" t="s">
        <v>6415</v>
      </c>
      <c r="E33" s="202">
        <v>1378.2592145527537</v>
      </c>
      <c r="F33" s="202">
        <v>32749.916877746942</v>
      </c>
      <c r="G33" s="202">
        <v>76919.280822031375</v>
      </c>
      <c r="H33" s="202">
        <v>122561.860644845</v>
      </c>
      <c r="I33" s="202">
        <v>169732.43677685843</v>
      </c>
      <c r="J33" s="202">
        <v>217034.61497431283</v>
      </c>
    </row>
    <row r="34" spans="2:10">
      <c r="B34" s="335" t="s">
        <v>6416</v>
      </c>
      <c r="E34" s="202">
        <v>105.27879169532665</v>
      </c>
      <c r="F34" s="202">
        <v>6652.3654093311998</v>
      </c>
      <c r="G34" s="202">
        <v>21487.543557003428</v>
      </c>
      <c r="H34" s="202">
        <v>46571.469807271475</v>
      </c>
      <c r="I34" s="202">
        <v>82997.227841155254</v>
      </c>
      <c r="J34" s="202">
        <v>127114.84005947903</v>
      </c>
    </row>
    <row r="35" spans="2:10">
      <c r="B35" s="335" t="s">
        <v>6417</v>
      </c>
      <c r="E35" s="202">
        <v>86.117928111510352</v>
      </c>
      <c r="F35" s="202">
        <v>1966.6744694664349</v>
      </c>
      <c r="G35" s="202">
        <v>4425.4203714580954</v>
      </c>
      <c r="H35" s="202">
        <v>6648.2097263628548</v>
      </c>
      <c r="I35" s="202">
        <v>8537.8748927296183</v>
      </c>
      <c r="J35" s="202">
        <v>10246.966010687005</v>
      </c>
    </row>
    <row r="36" spans="2:10" s="5" customFormat="1" ht="17.25" thickBot="1">
      <c r="B36" s="338" t="s">
        <v>6365</v>
      </c>
      <c r="C36" s="353"/>
      <c r="D36" s="353"/>
      <c r="E36" s="354">
        <v>66184.962625941058</v>
      </c>
      <c r="F36" s="354">
        <v>252211.11462466628</v>
      </c>
      <c r="G36" s="354">
        <v>279768.56667671615</v>
      </c>
      <c r="H36" s="354">
        <v>313461.58227232081</v>
      </c>
      <c r="I36" s="354">
        <v>356488.11851731472</v>
      </c>
      <c r="J36" s="354">
        <v>409839.49974436947</v>
      </c>
    </row>
    <row r="37" spans="2:10">
      <c r="E37" s="202"/>
      <c r="F37" s="202"/>
      <c r="G37" s="202"/>
      <c r="H37" s="202"/>
      <c r="I37" s="202"/>
      <c r="J37" s="202"/>
    </row>
    <row r="38" spans="2:10">
      <c r="E38" s="202"/>
      <c r="F38" s="202"/>
      <c r="G38" s="202"/>
      <c r="H38" s="202"/>
      <c r="I38" s="202"/>
      <c r="J38" s="202"/>
    </row>
    <row r="39" spans="2:10">
      <c r="E39" s="202"/>
      <c r="F39" s="202"/>
      <c r="G39" s="202"/>
      <c r="H39" s="202"/>
      <c r="I39" s="202"/>
      <c r="J39" s="202"/>
    </row>
    <row r="40" spans="2:10">
      <c r="E40" s="202"/>
      <c r="F40" s="202"/>
      <c r="G40" s="202"/>
      <c r="H40" s="202"/>
      <c r="I40" s="202"/>
      <c r="J40" s="202"/>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EB722-44C2-4663-BBC2-500B0C4D4B48}">
  <dimension ref="B3:R83"/>
  <sheetViews>
    <sheetView topLeftCell="A64" workbookViewId="0">
      <selection activeCell="R72" sqref="R72"/>
    </sheetView>
    <sheetView workbookViewId="1"/>
  </sheetViews>
  <sheetFormatPr defaultRowHeight="16.5"/>
  <cols>
    <col min="14" max="14" width="9.5" bestFit="1" customWidth="1"/>
    <col min="15" max="18" width="9.125" bestFit="1" customWidth="1"/>
  </cols>
  <sheetData>
    <row r="3" spans="2:12">
      <c r="B3" s="871" t="s">
        <v>416</v>
      </c>
    </row>
    <row r="4" spans="2:12">
      <c r="B4" s="864"/>
      <c r="C4" s="865" t="s">
        <v>417</v>
      </c>
      <c r="D4" s="865" t="s">
        <v>417</v>
      </c>
      <c r="E4" s="865" t="s">
        <v>417</v>
      </c>
      <c r="F4" s="865" t="s">
        <v>417</v>
      </c>
      <c r="G4" s="866" t="s">
        <v>418</v>
      </c>
      <c r="H4" s="866" t="s">
        <v>418</v>
      </c>
      <c r="I4" s="867" t="s">
        <v>418</v>
      </c>
      <c r="J4" s="866" t="s">
        <v>418</v>
      </c>
      <c r="K4" s="866" t="s">
        <v>418</v>
      </c>
      <c r="L4" s="866" t="s">
        <v>418</v>
      </c>
    </row>
    <row r="5" spans="2:12" ht="26.25" thickBot="1">
      <c r="B5" s="868" t="s">
        <v>419</v>
      </c>
      <c r="C5" s="869" t="s">
        <v>420</v>
      </c>
      <c r="D5" s="869" t="s">
        <v>421</v>
      </c>
      <c r="E5" s="869" t="s">
        <v>422</v>
      </c>
      <c r="F5" s="870" t="s">
        <v>423</v>
      </c>
      <c r="G5" s="868" t="s">
        <v>424</v>
      </c>
      <c r="H5" s="869" t="s">
        <v>425</v>
      </c>
      <c r="I5" s="869" t="s">
        <v>426</v>
      </c>
      <c r="J5" s="869" t="s">
        <v>427</v>
      </c>
      <c r="K5" s="869" t="s">
        <v>428</v>
      </c>
      <c r="L5" s="869" t="s">
        <v>429</v>
      </c>
    </row>
    <row r="6" spans="2:12">
      <c r="B6" s="871" t="s">
        <v>416</v>
      </c>
      <c r="C6" s="872"/>
      <c r="D6" s="872"/>
      <c r="E6" s="872"/>
      <c r="F6" s="872"/>
      <c r="G6" s="872"/>
      <c r="H6" s="872"/>
      <c r="I6" s="872"/>
      <c r="J6" s="872"/>
      <c r="K6" s="872"/>
      <c r="L6" s="872"/>
    </row>
    <row r="7" spans="2:12" ht="38.25">
      <c r="B7" s="873" t="s">
        <v>430</v>
      </c>
      <c r="C7" s="874">
        <v>854728</v>
      </c>
      <c r="D7" s="874">
        <v>883765</v>
      </c>
      <c r="E7" s="874">
        <v>920801</v>
      </c>
      <c r="F7" s="874">
        <v>727654</v>
      </c>
      <c r="G7" s="874">
        <v>251288</v>
      </c>
      <c r="H7" s="875">
        <v>1023437</v>
      </c>
      <c r="I7" s="874">
        <v>1066284</v>
      </c>
      <c r="J7" s="875">
        <v>1110266</v>
      </c>
      <c r="K7" s="875">
        <v>1157419</v>
      </c>
      <c r="L7" s="874">
        <v>1205840</v>
      </c>
    </row>
    <row r="8" spans="2:12">
      <c r="B8" s="876" t="s">
        <v>431</v>
      </c>
      <c r="C8" s="877">
        <v>654211</v>
      </c>
      <c r="D8" s="877">
        <v>661316</v>
      </c>
      <c r="E8" s="877">
        <v>681446</v>
      </c>
      <c r="F8" s="877">
        <v>534137</v>
      </c>
      <c r="G8" s="877">
        <v>186783</v>
      </c>
      <c r="H8" s="877">
        <v>751182</v>
      </c>
      <c r="I8" s="877">
        <v>784086</v>
      </c>
      <c r="J8" s="877">
        <v>816614</v>
      </c>
      <c r="K8" s="877">
        <v>849160</v>
      </c>
      <c r="L8" s="877">
        <v>881621</v>
      </c>
    </row>
    <row r="9" spans="2:12">
      <c r="B9" s="876" t="s">
        <v>432</v>
      </c>
      <c r="C9" s="877">
        <v>200517</v>
      </c>
      <c r="D9" s="877">
        <v>222450</v>
      </c>
      <c r="E9" s="877">
        <v>239354</v>
      </c>
      <c r="F9" s="877">
        <v>193517</v>
      </c>
      <c r="G9" s="877">
        <v>64506</v>
      </c>
      <c r="H9" s="877">
        <v>272256</v>
      </c>
      <c r="I9" s="877">
        <v>282198</v>
      </c>
      <c r="J9" s="877">
        <v>293652</v>
      </c>
      <c r="K9" s="877">
        <v>308259</v>
      </c>
      <c r="L9" s="877">
        <v>324219</v>
      </c>
    </row>
    <row r="10" spans="2:12" ht="25.5">
      <c r="B10" s="873" t="s">
        <v>433</v>
      </c>
      <c r="C10" s="874">
        <v>250641</v>
      </c>
      <c r="D10" s="874">
        <v>287092</v>
      </c>
      <c r="E10" s="874">
        <v>336886</v>
      </c>
      <c r="F10" s="874">
        <v>270624</v>
      </c>
      <c r="G10" s="874">
        <v>91160</v>
      </c>
      <c r="H10" s="874">
        <v>421616</v>
      </c>
      <c r="I10" s="874">
        <v>482180</v>
      </c>
      <c r="J10" s="874">
        <v>554895</v>
      </c>
      <c r="K10" s="874">
        <v>643291</v>
      </c>
      <c r="L10" s="874">
        <v>751312</v>
      </c>
    </row>
    <row r="11" spans="2:12" ht="25.5">
      <c r="B11" s="876" t="s">
        <v>434</v>
      </c>
      <c r="C11" s="877">
        <v>44808</v>
      </c>
      <c r="D11" s="877">
        <v>52451</v>
      </c>
      <c r="E11" s="877">
        <v>59523</v>
      </c>
      <c r="F11" s="877">
        <v>47014</v>
      </c>
      <c r="G11" s="877">
        <v>15671</v>
      </c>
      <c r="H11" s="877">
        <v>70022</v>
      </c>
      <c r="I11" s="877">
        <v>77027</v>
      </c>
      <c r="J11" s="877">
        <v>84453</v>
      </c>
      <c r="K11" s="877">
        <v>92163</v>
      </c>
      <c r="L11" s="877">
        <v>100149</v>
      </c>
    </row>
    <row r="12" spans="2:12" ht="38.25">
      <c r="B12" s="876" t="s">
        <v>435</v>
      </c>
      <c r="C12" s="877">
        <v>68953</v>
      </c>
      <c r="D12" s="877">
        <v>76970</v>
      </c>
      <c r="E12" s="877">
        <v>86466</v>
      </c>
      <c r="F12" s="877">
        <v>75622</v>
      </c>
      <c r="G12" s="877">
        <v>26153</v>
      </c>
      <c r="H12" s="877">
        <v>109256</v>
      </c>
      <c r="I12" s="877">
        <v>115264</v>
      </c>
      <c r="J12" s="877">
        <v>121981</v>
      </c>
      <c r="K12" s="877">
        <v>130124</v>
      </c>
      <c r="L12" s="877">
        <v>138978</v>
      </c>
    </row>
    <row r="13" spans="2:12" ht="25.5">
      <c r="B13" s="876" t="s">
        <v>436</v>
      </c>
      <c r="C13" s="877">
        <v>21002</v>
      </c>
      <c r="D13" s="877">
        <v>24651</v>
      </c>
      <c r="E13" s="877">
        <v>26815</v>
      </c>
      <c r="F13" s="877">
        <v>22961</v>
      </c>
      <c r="G13" s="877">
        <v>7655</v>
      </c>
      <c r="H13" s="877">
        <v>33334</v>
      </c>
      <c r="I13" s="877">
        <v>35950</v>
      </c>
      <c r="J13" s="877">
        <v>39063</v>
      </c>
      <c r="K13" s="877">
        <v>42767</v>
      </c>
      <c r="L13" s="877">
        <v>46909</v>
      </c>
    </row>
    <row r="14" spans="2:12" ht="25.5">
      <c r="B14" s="876" t="s">
        <v>353</v>
      </c>
      <c r="C14" s="877">
        <v>92325</v>
      </c>
      <c r="D14" s="877">
        <v>106857</v>
      </c>
      <c r="E14" s="877">
        <v>133642</v>
      </c>
      <c r="F14" s="877">
        <v>100426</v>
      </c>
      <c r="G14" s="877">
        <v>33480</v>
      </c>
      <c r="H14" s="877">
        <v>159171</v>
      </c>
      <c r="I14" s="877">
        <v>182825</v>
      </c>
      <c r="J14" s="877">
        <v>210211</v>
      </c>
      <c r="K14" s="877">
        <v>241950</v>
      </c>
      <c r="L14" s="877">
        <v>277740</v>
      </c>
    </row>
    <row r="15" spans="2:12">
      <c r="B15" s="876" t="s">
        <v>437</v>
      </c>
      <c r="C15" s="877">
        <v>23552</v>
      </c>
      <c r="D15" s="877">
        <v>26162</v>
      </c>
      <c r="E15" s="877">
        <v>30093</v>
      </c>
      <c r="F15" s="877">
        <v>24498</v>
      </c>
      <c r="G15" s="877">
        <v>8166</v>
      </c>
      <c r="H15" s="877">
        <v>47750</v>
      </c>
      <c r="I15" s="877">
        <v>65103</v>
      </c>
      <c r="J15" s="877">
        <v>88994</v>
      </c>
      <c r="K15" s="877">
        <v>122027</v>
      </c>
      <c r="L15" s="877">
        <v>168345</v>
      </c>
    </row>
    <row r="16" spans="2:12" ht="25.5">
      <c r="B16" s="876" t="s">
        <v>438</v>
      </c>
      <c r="C16" s="878" t="s">
        <v>439</v>
      </c>
      <c r="D16" s="878" t="s">
        <v>439</v>
      </c>
      <c r="E16" s="878">
        <v>347</v>
      </c>
      <c r="F16" s="878">
        <v>103</v>
      </c>
      <c r="G16" s="878">
        <v>34</v>
      </c>
      <c r="H16" s="877">
        <v>2084</v>
      </c>
      <c r="I16" s="877">
        <v>6011</v>
      </c>
      <c r="J16" s="877">
        <v>10194</v>
      </c>
      <c r="K16" s="877">
        <v>14260</v>
      </c>
      <c r="L16" s="877">
        <v>19191</v>
      </c>
    </row>
    <row r="17" spans="2:12" ht="38.25">
      <c r="B17" s="873" t="s">
        <v>440</v>
      </c>
      <c r="C17" s="874">
        <v>69148</v>
      </c>
      <c r="D17" s="874">
        <v>131246</v>
      </c>
      <c r="E17" s="874">
        <v>248073</v>
      </c>
      <c r="F17" s="874">
        <v>221968</v>
      </c>
      <c r="G17" s="874">
        <v>89100</v>
      </c>
      <c r="H17" s="874">
        <v>401998</v>
      </c>
      <c r="I17" s="874">
        <v>476093</v>
      </c>
      <c r="J17" s="874">
        <v>542646</v>
      </c>
      <c r="K17" s="874">
        <v>604776</v>
      </c>
      <c r="L17" s="874">
        <v>663823</v>
      </c>
    </row>
    <row r="18" spans="2:12" ht="51">
      <c r="B18" s="876" t="s">
        <v>441</v>
      </c>
      <c r="C18" s="878" t="s">
        <v>439</v>
      </c>
      <c r="D18" s="877">
        <v>40788</v>
      </c>
      <c r="E18" s="877">
        <v>155086</v>
      </c>
      <c r="F18" s="877">
        <v>140094</v>
      </c>
      <c r="G18" s="877">
        <v>61476</v>
      </c>
      <c r="H18" s="877">
        <v>300695</v>
      </c>
      <c r="I18" s="877">
        <v>355312</v>
      </c>
      <c r="J18" s="877">
        <v>400621</v>
      </c>
      <c r="K18" s="877">
        <v>437742</v>
      </c>
      <c r="L18" s="877">
        <v>477541</v>
      </c>
    </row>
    <row r="19" spans="2:12">
      <c r="B19" s="876" t="s">
        <v>442</v>
      </c>
      <c r="C19" s="878" t="s">
        <v>439</v>
      </c>
      <c r="D19" s="877">
        <v>7239</v>
      </c>
      <c r="E19" s="877">
        <v>10923</v>
      </c>
      <c r="F19" s="877">
        <v>10061</v>
      </c>
      <c r="G19" s="877">
        <v>3686</v>
      </c>
      <c r="H19" s="877">
        <v>23876</v>
      </c>
      <c r="I19" s="877">
        <v>35448</v>
      </c>
      <c r="J19" s="877">
        <v>49538</v>
      </c>
      <c r="K19" s="877">
        <v>66724</v>
      </c>
      <c r="L19" s="877">
        <v>77403</v>
      </c>
    </row>
    <row r="20" spans="2:12" ht="25.5">
      <c r="B20" s="876" t="s">
        <v>280</v>
      </c>
      <c r="C20" s="877">
        <v>69148</v>
      </c>
      <c r="D20" s="877">
        <v>83219</v>
      </c>
      <c r="E20" s="877">
        <v>82064</v>
      </c>
      <c r="F20" s="877">
        <v>71814</v>
      </c>
      <c r="G20" s="877">
        <v>23938</v>
      </c>
      <c r="H20" s="877">
        <v>77427</v>
      </c>
      <c r="I20" s="877">
        <v>85332</v>
      </c>
      <c r="J20" s="877">
        <v>92487</v>
      </c>
      <c r="K20" s="877">
        <v>100310</v>
      </c>
      <c r="L20" s="877">
        <v>108880</v>
      </c>
    </row>
    <row r="21" spans="2:12" ht="25.5">
      <c r="B21" s="873" t="s">
        <v>443</v>
      </c>
      <c r="C21" s="874">
        <v>18642</v>
      </c>
      <c r="D21" s="874">
        <v>37787</v>
      </c>
      <c r="E21" s="874">
        <v>56562</v>
      </c>
      <c r="F21" s="874">
        <v>76879</v>
      </c>
      <c r="G21" s="874">
        <v>26656</v>
      </c>
      <c r="H21" s="874">
        <v>154923</v>
      </c>
      <c r="I21" s="874">
        <v>226354</v>
      </c>
      <c r="J21" s="874">
        <v>326115</v>
      </c>
      <c r="K21" s="874">
        <v>443808</v>
      </c>
      <c r="L21" s="874">
        <v>562441</v>
      </c>
    </row>
    <row r="22" spans="2:12" ht="25.5">
      <c r="B22" s="876" t="s">
        <v>444</v>
      </c>
      <c r="C22" s="877">
        <v>2778</v>
      </c>
      <c r="D22" s="877">
        <v>7407</v>
      </c>
      <c r="E22" s="877">
        <v>15207</v>
      </c>
      <c r="F22" s="877">
        <v>16195</v>
      </c>
      <c r="G22" s="877">
        <v>7160</v>
      </c>
      <c r="H22" s="877">
        <v>38319</v>
      </c>
      <c r="I22" s="877">
        <v>67529</v>
      </c>
      <c r="J22" s="877">
        <v>122316</v>
      </c>
      <c r="K22" s="877">
        <v>197834</v>
      </c>
      <c r="L22" s="877">
        <v>272553</v>
      </c>
    </row>
    <row r="23" spans="2:12" ht="25.5">
      <c r="B23" s="876" t="s">
        <v>445</v>
      </c>
      <c r="C23" s="878" t="s">
        <v>439</v>
      </c>
      <c r="D23" s="878">
        <v>170</v>
      </c>
      <c r="E23" s="877">
        <v>4035</v>
      </c>
      <c r="F23" s="877">
        <v>13093</v>
      </c>
      <c r="G23" s="877">
        <v>5242</v>
      </c>
      <c r="H23" s="877">
        <v>33638</v>
      </c>
      <c r="I23" s="877">
        <v>39443</v>
      </c>
      <c r="J23" s="877">
        <v>43359</v>
      </c>
      <c r="K23" s="877">
        <v>45686</v>
      </c>
      <c r="L23" s="877">
        <v>47268</v>
      </c>
    </row>
    <row r="24" spans="2:12">
      <c r="B24" s="876" t="s">
        <v>446</v>
      </c>
      <c r="C24" s="877">
        <v>15864</v>
      </c>
      <c r="D24" s="877">
        <v>30210</v>
      </c>
      <c r="E24" s="877">
        <v>33592</v>
      </c>
      <c r="F24" s="877">
        <v>37332</v>
      </c>
      <c r="G24" s="877">
        <v>12444</v>
      </c>
      <c r="H24" s="877">
        <v>64231</v>
      </c>
      <c r="I24" s="877">
        <v>77037</v>
      </c>
      <c r="J24" s="877">
        <v>87708</v>
      </c>
      <c r="K24" s="877">
        <v>88795</v>
      </c>
      <c r="L24" s="877">
        <v>87923</v>
      </c>
    </row>
    <row r="25" spans="2:12" ht="25.5">
      <c r="B25" s="876" t="s">
        <v>447</v>
      </c>
      <c r="C25" s="878" t="s">
        <v>439</v>
      </c>
      <c r="D25" s="878" t="s">
        <v>439</v>
      </c>
      <c r="E25" s="877">
        <v>3728</v>
      </c>
      <c r="F25" s="877">
        <v>5429</v>
      </c>
      <c r="G25" s="877">
        <v>1810</v>
      </c>
      <c r="H25" s="877">
        <v>18735</v>
      </c>
      <c r="I25" s="877">
        <v>42344</v>
      </c>
      <c r="J25" s="877">
        <v>72732</v>
      </c>
      <c r="K25" s="877">
        <v>111493</v>
      </c>
      <c r="L25" s="877">
        <v>154697</v>
      </c>
    </row>
    <row r="26" spans="2:12" ht="25.5">
      <c r="B26" s="876" t="s">
        <v>448</v>
      </c>
      <c r="C26" s="878" t="s">
        <v>439</v>
      </c>
      <c r="D26" s="878" t="s">
        <v>439</v>
      </c>
      <c r="E26" s="878" t="s">
        <v>439</v>
      </c>
      <c r="F26" s="877">
        <v>4831</v>
      </c>
      <c r="G26" s="878" t="s">
        <v>439</v>
      </c>
      <c r="H26" s="878" t="s">
        <v>439</v>
      </c>
      <c r="I26" s="878" t="s">
        <v>439</v>
      </c>
      <c r="J26" s="878" t="s">
        <v>439</v>
      </c>
      <c r="K26" s="878" t="s">
        <v>439</v>
      </c>
      <c r="L26" s="878" t="s">
        <v>439</v>
      </c>
    </row>
    <row r="27" spans="2:12" ht="17.25" thickBot="1">
      <c r="B27" s="879" t="s">
        <v>449</v>
      </c>
      <c r="C27" s="880">
        <v>-13705</v>
      </c>
      <c r="D27" s="880">
        <v>-12739</v>
      </c>
      <c r="E27" s="880">
        <v>-12607</v>
      </c>
      <c r="F27" s="880">
        <v>-6662</v>
      </c>
      <c r="G27" s="880">
        <v>-3698</v>
      </c>
      <c r="H27" s="880">
        <v>-16155</v>
      </c>
      <c r="I27" s="880">
        <v>-18164</v>
      </c>
      <c r="J27" s="880">
        <v>-20448</v>
      </c>
      <c r="K27" s="880">
        <v>-22993</v>
      </c>
      <c r="L27" s="880">
        <v>-25689</v>
      </c>
    </row>
    <row r="28" spans="2:12" ht="25.5">
      <c r="B28" s="881" t="s">
        <v>450</v>
      </c>
      <c r="C28" s="882">
        <v>1179454</v>
      </c>
      <c r="D28" s="882">
        <v>1327150</v>
      </c>
      <c r="E28" s="882">
        <v>1549714</v>
      </c>
      <c r="F28" s="882">
        <v>1290463</v>
      </c>
      <c r="G28" s="882">
        <v>454506</v>
      </c>
      <c r="H28" s="883">
        <v>1985819</v>
      </c>
      <c r="I28" s="882">
        <v>2232746</v>
      </c>
      <c r="J28" s="883">
        <v>2513474</v>
      </c>
      <c r="K28" s="883">
        <v>2826302</v>
      </c>
      <c r="L28" s="882">
        <v>3157728</v>
      </c>
    </row>
    <row r="29" spans="2:12" ht="17.25" thickBot="1">
      <c r="B29" s="884" t="s">
        <v>451</v>
      </c>
      <c r="C29" s="885"/>
      <c r="D29" s="886">
        <v>0.125</v>
      </c>
      <c r="E29" s="886">
        <v>0.16800000000000001</v>
      </c>
      <c r="F29" s="886">
        <v>0.11</v>
      </c>
      <c r="G29" s="886">
        <v>5.7000000000000002E-2</v>
      </c>
      <c r="H29" s="886">
        <v>0.13800000000000001</v>
      </c>
      <c r="I29" s="886">
        <v>0.124</v>
      </c>
      <c r="J29" s="886">
        <v>0.126</v>
      </c>
      <c r="K29" s="886">
        <v>0.124</v>
      </c>
      <c r="L29" s="886">
        <v>0.11700000000000001</v>
      </c>
    </row>
    <row r="31" spans="2:12" ht="25.5">
      <c r="B31" s="871" t="s">
        <v>452</v>
      </c>
    </row>
    <row r="32" spans="2:12">
      <c r="B32" s="864"/>
      <c r="C32" s="887" t="s">
        <v>417</v>
      </c>
      <c r="D32" s="866" t="s">
        <v>417</v>
      </c>
      <c r="E32" s="866" t="s">
        <v>417</v>
      </c>
      <c r="F32" s="865" t="s">
        <v>417</v>
      </c>
      <c r="G32" s="866" t="s">
        <v>418</v>
      </c>
      <c r="H32" s="866" t="s">
        <v>418</v>
      </c>
      <c r="I32" s="866" t="s">
        <v>418</v>
      </c>
      <c r="J32" s="866" t="s">
        <v>418</v>
      </c>
      <c r="K32" s="866" t="s">
        <v>418</v>
      </c>
      <c r="L32" s="866" t="s">
        <v>418</v>
      </c>
    </row>
    <row r="33" spans="2:12" ht="26.25" thickBot="1">
      <c r="B33" s="868" t="s">
        <v>419</v>
      </c>
      <c r="C33" s="888" t="s">
        <v>420</v>
      </c>
      <c r="D33" s="868" t="s">
        <v>421</v>
      </c>
      <c r="E33" s="868" t="s">
        <v>422</v>
      </c>
      <c r="F33" s="870" t="s">
        <v>423</v>
      </c>
      <c r="G33" s="868" t="s">
        <v>424</v>
      </c>
      <c r="H33" s="869" t="s">
        <v>425</v>
      </c>
      <c r="I33" s="869" t="s">
        <v>426</v>
      </c>
      <c r="J33" s="869" t="s">
        <v>427</v>
      </c>
      <c r="K33" s="869" t="s">
        <v>428</v>
      </c>
      <c r="L33" s="869" t="s">
        <v>429</v>
      </c>
    </row>
    <row r="34" spans="2:12" ht="25.5">
      <c r="B34" s="871" t="s">
        <v>430</v>
      </c>
      <c r="C34" s="874">
        <v>481677</v>
      </c>
      <c r="D34" s="889">
        <v>505793</v>
      </c>
      <c r="E34" s="874">
        <v>534731</v>
      </c>
      <c r="F34" s="874">
        <v>422834</v>
      </c>
      <c r="G34" s="874">
        <v>142307</v>
      </c>
      <c r="H34" s="874">
        <v>624609</v>
      </c>
      <c r="I34" s="874">
        <v>687304</v>
      </c>
      <c r="J34" s="874">
        <v>753195</v>
      </c>
      <c r="K34" s="874">
        <v>825744</v>
      </c>
      <c r="L34" s="874">
        <v>899523</v>
      </c>
    </row>
    <row r="35" spans="2:12">
      <c r="B35" s="890" t="s">
        <v>379</v>
      </c>
      <c r="C35" s="877">
        <v>319433</v>
      </c>
      <c r="D35" s="891">
        <v>343207</v>
      </c>
      <c r="E35" s="877">
        <v>363897</v>
      </c>
      <c r="F35" s="877">
        <v>284427</v>
      </c>
      <c r="G35" s="877">
        <v>94809</v>
      </c>
      <c r="H35" s="877">
        <v>398786</v>
      </c>
      <c r="I35" s="877">
        <v>410842</v>
      </c>
      <c r="J35" s="877">
        <v>424072</v>
      </c>
      <c r="K35" s="877">
        <v>441372</v>
      </c>
      <c r="L35" s="877">
        <v>459341</v>
      </c>
    </row>
    <row r="36" spans="2:12">
      <c r="B36" s="890" t="s">
        <v>453</v>
      </c>
      <c r="C36" s="877">
        <v>17924</v>
      </c>
      <c r="D36" s="877">
        <v>16764</v>
      </c>
      <c r="E36" s="877">
        <v>18374</v>
      </c>
      <c r="F36" s="877">
        <v>14111</v>
      </c>
      <c r="G36" s="877">
        <v>4688</v>
      </c>
      <c r="H36" s="877">
        <v>19644</v>
      </c>
      <c r="I36" s="877">
        <v>20100</v>
      </c>
      <c r="J36" s="877">
        <v>20620</v>
      </c>
      <c r="K36" s="877">
        <v>21112</v>
      </c>
      <c r="L36" s="877">
        <v>21653</v>
      </c>
    </row>
    <row r="37" spans="2:12">
      <c r="B37" s="890" t="s">
        <v>454</v>
      </c>
      <c r="C37" s="878" t="s">
        <v>439</v>
      </c>
      <c r="D37" s="878" t="s">
        <v>439</v>
      </c>
      <c r="E37" s="878" t="s">
        <v>439</v>
      </c>
      <c r="F37" s="878" t="s">
        <v>439</v>
      </c>
      <c r="G37" s="877">
        <v>1378</v>
      </c>
      <c r="H37" s="877">
        <v>32750</v>
      </c>
      <c r="I37" s="877">
        <v>76919</v>
      </c>
      <c r="J37" s="877">
        <v>122562</v>
      </c>
      <c r="K37" s="877">
        <v>169732</v>
      </c>
      <c r="L37" s="877">
        <v>217035</v>
      </c>
    </row>
    <row r="38" spans="2:12">
      <c r="B38" s="890" t="s">
        <v>455</v>
      </c>
      <c r="C38" s="877">
        <v>144320</v>
      </c>
      <c r="D38" s="891">
        <v>145822</v>
      </c>
      <c r="E38" s="877">
        <v>152460</v>
      </c>
      <c r="F38" s="877">
        <v>124296</v>
      </c>
      <c r="G38" s="877">
        <v>41432</v>
      </c>
      <c r="H38" s="877">
        <v>173430</v>
      </c>
      <c r="I38" s="877">
        <v>179443</v>
      </c>
      <c r="J38" s="877">
        <v>185941</v>
      </c>
      <c r="K38" s="877">
        <v>193528</v>
      </c>
      <c r="L38" s="877">
        <v>201494</v>
      </c>
    </row>
    <row r="39" spans="2:12" ht="25.5">
      <c r="B39" s="871" t="s">
        <v>443</v>
      </c>
      <c r="C39" s="874">
        <v>20191</v>
      </c>
      <c r="D39" s="874">
        <v>39568</v>
      </c>
      <c r="E39" s="874">
        <v>41485</v>
      </c>
      <c r="F39" s="874">
        <v>62791</v>
      </c>
      <c r="G39" s="874">
        <v>22201</v>
      </c>
      <c r="H39" s="874">
        <v>117182</v>
      </c>
      <c r="I39" s="874">
        <v>165315</v>
      </c>
      <c r="J39" s="874">
        <v>231580</v>
      </c>
      <c r="K39" s="874">
        <v>293264</v>
      </c>
      <c r="L39" s="874">
        <v>358480</v>
      </c>
    </row>
    <row r="40" spans="2:12" ht="25.5">
      <c r="B40" s="890" t="s">
        <v>456</v>
      </c>
      <c r="C40" s="878" t="s">
        <v>439</v>
      </c>
      <c r="D40" s="878" t="s">
        <v>439</v>
      </c>
      <c r="E40" s="877">
        <v>3775</v>
      </c>
      <c r="F40" s="877">
        <v>5182</v>
      </c>
      <c r="G40" s="877">
        <v>1727</v>
      </c>
      <c r="H40" s="877">
        <v>8666</v>
      </c>
      <c r="I40" s="877">
        <v>10747</v>
      </c>
      <c r="J40" s="877">
        <v>12450</v>
      </c>
      <c r="K40" s="877">
        <v>12542</v>
      </c>
      <c r="L40" s="877">
        <v>12298</v>
      </c>
    </row>
    <row r="41" spans="2:12" ht="38.25">
      <c r="B41" s="890" t="s">
        <v>457</v>
      </c>
      <c r="C41" s="877">
        <v>9863</v>
      </c>
      <c r="D41" s="877">
        <v>14480</v>
      </c>
      <c r="E41" s="877">
        <v>6509</v>
      </c>
      <c r="F41" s="877">
        <v>8501</v>
      </c>
      <c r="G41" s="877">
        <v>4750</v>
      </c>
      <c r="H41" s="877">
        <v>9506</v>
      </c>
      <c r="I41" s="877">
        <v>9677</v>
      </c>
      <c r="J41" s="877">
        <v>9911</v>
      </c>
      <c r="K41" s="877">
        <v>10173</v>
      </c>
      <c r="L41" s="877">
        <v>10459</v>
      </c>
    </row>
    <row r="42" spans="2:12">
      <c r="B42" s="890" t="s">
        <v>379</v>
      </c>
      <c r="C42" s="877">
        <v>5680</v>
      </c>
      <c r="D42" s="877">
        <v>7331</v>
      </c>
      <c r="E42" s="877">
        <v>6924</v>
      </c>
      <c r="F42" s="877">
        <v>6197</v>
      </c>
      <c r="G42" s="877">
        <v>2066</v>
      </c>
      <c r="H42" s="877">
        <v>9322</v>
      </c>
      <c r="I42" s="877">
        <v>10755</v>
      </c>
      <c r="J42" s="877">
        <v>12036</v>
      </c>
      <c r="K42" s="877">
        <v>13917</v>
      </c>
      <c r="L42" s="877">
        <v>15826</v>
      </c>
    </row>
    <row r="43" spans="2:12" ht="25.5">
      <c r="B43" s="890" t="s">
        <v>458</v>
      </c>
      <c r="C43" s="877">
        <v>3814</v>
      </c>
      <c r="D43" s="877">
        <v>15825</v>
      </c>
      <c r="E43" s="877">
        <v>12650</v>
      </c>
      <c r="F43" s="877">
        <v>29072</v>
      </c>
      <c r="G43" s="877">
        <v>10356</v>
      </c>
      <c r="H43" s="877">
        <v>66819</v>
      </c>
      <c r="I43" s="877">
        <v>89171</v>
      </c>
      <c r="J43" s="877">
        <v>123041</v>
      </c>
      <c r="K43" s="877">
        <v>145055</v>
      </c>
      <c r="L43" s="877">
        <v>164126</v>
      </c>
    </row>
    <row r="44" spans="2:12" ht="25.5">
      <c r="B44" s="890" t="s">
        <v>459</v>
      </c>
      <c r="C44" s="878" t="s">
        <v>439</v>
      </c>
      <c r="D44" s="878" t="s">
        <v>439</v>
      </c>
      <c r="E44" s="878" t="s">
        <v>439</v>
      </c>
      <c r="F44" s="878" t="s">
        <v>439</v>
      </c>
      <c r="G44" s="878">
        <v>41</v>
      </c>
      <c r="H44" s="877">
        <v>3328</v>
      </c>
      <c r="I44" s="877">
        <v>10508</v>
      </c>
      <c r="J44" s="877">
        <v>14463</v>
      </c>
      <c r="K44" s="877">
        <v>15309</v>
      </c>
      <c r="L44" s="877">
        <v>15205</v>
      </c>
    </row>
    <row r="45" spans="2:12">
      <c r="B45" s="890" t="s">
        <v>454</v>
      </c>
      <c r="C45" s="878" t="s">
        <v>439</v>
      </c>
      <c r="D45" s="878" t="s">
        <v>439</v>
      </c>
      <c r="E45" s="878" t="s">
        <v>439</v>
      </c>
      <c r="F45" s="878" t="s">
        <v>439</v>
      </c>
      <c r="G45" s="878">
        <v>105</v>
      </c>
      <c r="H45" s="877">
        <v>6652</v>
      </c>
      <c r="I45" s="877">
        <v>21488</v>
      </c>
      <c r="J45" s="877">
        <v>46571</v>
      </c>
      <c r="K45" s="877">
        <v>82997</v>
      </c>
      <c r="L45" s="877">
        <v>127115</v>
      </c>
    </row>
    <row r="46" spans="2:12" ht="17.25" thickBot="1">
      <c r="B46" s="892" t="s">
        <v>455</v>
      </c>
      <c r="C46" s="893">
        <v>834</v>
      </c>
      <c r="D46" s="894">
        <v>1932</v>
      </c>
      <c r="E46" s="894">
        <v>11625</v>
      </c>
      <c r="F46" s="894">
        <v>13839</v>
      </c>
      <c r="G46" s="894">
        <v>3155</v>
      </c>
      <c r="H46" s="894">
        <v>12889</v>
      </c>
      <c r="I46" s="894">
        <v>12970</v>
      </c>
      <c r="J46" s="894">
        <v>13107</v>
      </c>
      <c r="K46" s="894">
        <v>13271</v>
      </c>
      <c r="L46" s="894">
        <v>13451</v>
      </c>
    </row>
    <row r="47" spans="2:12" ht="38.25">
      <c r="B47" s="895" t="s">
        <v>460</v>
      </c>
      <c r="C47" s="896">
        <v>0.56399999999999995</v>
      </c>
      <c r="D47" s="896">
        <v>0.57199999999999995</v>
      </c>
      <c r="E47" s="896">
        <v>0.58099999999999996</v>
      </c>
      <c r="F47" s="896">
        <v>0.58099999999999996</v>
      </c>
      <c r="G47" s="896">
        <v>0.56599999999999995</v>
      </c>
      <c r="H47" s="896">
        <v>0.61</v>
      </c>
      <c r="I47" s="896">
        <v>0.64500000000000002</v>
      </c>
      <c r="J47" s="896">
        <v>0.67800000000000005</v>
      </c>
      <c r="K47" s="896">
        <v>0.71299999999999997</v>
      </c>
      <c r="L47" s="896">
        <v>0.746</v>
      </c>
    </row>
    <row r="48" spans="2:12" ht="39" thickBot="1">
      <c r="B48" s="884" t="s">
        <v>461</v>
      </c>
      <c r="C48" s="886">
        <v>1.083</v>
      </c>
      <c r="D48" s="886">
        <v>1.0469999999999999</v>
      </c>
      <c r="E48" s="886">
        <v>0.73299999999999998</v>
      </c>
      <c r="F48" s="886">
        <v>0.81699999999999995</v>
      </c>
      <c r="G48" s="886">
        <v>0.83299999999999996</v>
      </c>
      <c r="H48" s="886">
        <v>0.75600000000000001</v>
      </c>
      <c r="I48" s="886">
        <v>0.73</v>
      </c>
      <c r="J48" s="886">
        <v>0.71</v>
      </c>
      <c r="K48" s="886">
        <v>0.66100000000000003</v>
      </c>
      <c r="L48" s="886">
        <v>0.63700000000000001</v>
      </c>
    </row>
    <row r="51" spans="2:12">
      <c r="B51" s="933"/>
      <c r="C51" s="887" t="s">
        <v>417</v>
      </c>
      <c r="D51" s="866" t="s">
        <v>417</v>
      </c>
      <c r="E51" s="866" t="s">
        <v>417</v>
      </c>
      <c r="F51" s="865" t="s">
        <v>417</v>
      </c>
      <c r="G51" s="866" t="s">
        <v>418</v>
      </c>
      <c r="H51" s="866" t="s">
        <v>418</v>
      </c>
      <c r="I51" s="867" t="s">
        <v>418</v>
      </c>
      <c r="J51" s="866" t="s">
        <v>418</v>
      </c>
      <c r="K51" s="866" t="s">
        <v>418</v>
      </c>
      <c r="L51" s="866" t="s">
        <v>418</v>
      </c>
    </row>
    <row r="52" spans="2:12" ht="26.25" thickBot="1">
      <c r="B52" s="868" t="s">
        <v>419</v>
      </c>
      <c r="C52" s="888" t="s">
        <v>420</v>
      </c>
      <c r="D52" s="868" t="s">
        <v>421</v>
      </c>
      <c r="E52" s="868" t="s">
        <v>422</v>
      </c>
      <c r="F52" s="870" t="s">
        <v>423</v>
      </c>
      <c r="G52" s="868" t="s">
        <v>424</v>
      </c>
      <c r="H52" s="869" t="s">
        <v>425</v>
      </c>
      <c r="I52" s="869" t="s">
        <v>426</v>
      </c>
      <c r="J52" s="869" t="s">
        <v>427</v>
      </c>
      <c r="K52" s="869" t="s">
        <v>428</v>
      </c>
      <c r="L52" s="869" t="s">
        <v>429</v>
      </c>
    </row>
    <row r="53" spans="2:12" ht="25.5">
      <c r="B53" s="871" t="s">
        <v>462</v>
      </c>
      <c r="C53" s="874">
        <v>206263</v>
      </c>
      <c r="D53" s="874">
        <v>236744</v>
      </c>
      <c r="E53" s="874">
        <v>280700</v>
      </c>
      <c r="F53" s="874">
        <v>228338</v>
      </c>
      <c r="G53" s="874">
        <v>77344</v>
      </c>
      <c r="H53" s="874">
        <v>354009</v>
      </c>
      <c r="I53" s="874">
        <v>400892</v>
      </c>
      <c r="J53" s="874">
        <v>454988</v>
      </c>
      <c r="K53" s="874">
        <v>519777</v>
      </c>
      <c r="L53" s="874">
        <v>595320</v>
      </c>
    </row>
    <row r="54" spans="2:12" ht="25.5">
      <c r="B54" s="890" t="s">
        <v>386</v>
      </c>
      <c r="C54" s="877">
        <v>84267</v>
      </c>
      <c r="D54" s="877">
        <v>104080</v>
      </c>
      <c r="E54" s="877">
        <v>131987</v>
      </c>
      <c r="F54" s="877">
        <v>105026</v>
      </c>
      <c r="G54" s="877">
        <v>35014</v>
      </c>
      <c r="H54" s="877">
        <v>169761</v>
      </c>
      <c r="I54" s="877">
        <v>198039</v>
      </c>
      <c r="J54" s="877">
        <v>232165</v>
      </c>
      <c r="K54" s="877">
        <v>273704</v>
      </c>
      <c r="L54" s="877">
        <v>324241</v>
      </c>
    </row>
    <row r="55" spans="2:12">
      <c r="B55" s="890" t="s">
        <v>379</v>
      </c>
      <c r="C55" s="877">
        <v>71003</v>
      </c>
      <c r="D55" s="877">
        <v>77999</v>
      </c>
      <c r="E55" s="877">
        <v>88367</v>
      </c>
      <c r="F55" s="877">
        <v>73925</v>
      </c>
      <c r="G55" s="877">
        <v>26561</v>
      </c>
      <c r="H55" s="877">
        <v>115999</v>
      </c>
      <c r="I55" s="877">
        <v>129926</v>
      </c>
      <c r="J55" s="877">
        <v>144644</v>
      </c>
      <c r="K55" s="877">
        <v>162331</v>
      </c>
      <c r="L55" s="877">
        <v>181522</v>
      </c>
    </row>
    <row r="56" spans="2:12" ht="25.5">
      <c r="B56" s="890" t="s">
        <v>389</v>
      </c>
      <c r="C56" s="877">
        <v>34639</v>
      </c>
      <c r="D56" s="877">
        <v>37536</v>
      </c>
      <c r="E56" s="877">
        <v>45041</v>
      </c>
      <c r="F56" s="877">
        <v>36973</v>
      </c>
      <c r="G56" s="877">
        <v>11631</v>
      </c>
      <c r="H56" s="877">
        <v>51256</v>
      </c>
      <c r="I56" s="877">
        <v>55680</v>
      </c>
      <c r="J56" s="877">
        <v>60484</v>
      </c>
      <c r="K56" s="877">
        <v>65541</v>
      </c>
      <c r="L56" s="877">
        <v>70775</v>
      </c>
    </row>
    <row r="57" spans="2:12">
      <c r="B57" s="890" t="s">
        <v>455</v>
      </c>
      <c r="C57" s="877">
        <v>16354</v>
      </c>
      <c r="D57" s="877">
        <v>17128</v>
      </c>
      <c r="E57" s="877">
        <v>15304</v>
      </c>
      <c r="F57" s="877">
        <v>12414</v>
      </c>
      <c r="G57" s="877">
        <v>4138</v>
      </c>
      <c r="H57" s="877">
        <v>16993</v>
      </c>
      <c r="I57" s="877">
        <v>17248</v>
      </c>
      <c r="J57" s="877">
        <v>17696</v>
      </c>
      <c r="K57" s="877">
        <v>18201</v>
      </c>
      <c r="L57" s="877">
        <v>18783</v>
      </c>
    </row>
    <row r="58" spans="2:12" ht="25.5">
      <c r="B58" s="871" t="s">
        <v>440</v>
      </c>
      <c r="C58" s="874">
        <v>63408</v>
      </c>
      <c r="D58" s="874">
        <v>125514</v>
      </c>
      <c r="E58" s="874">
        <v>236868</v>
      </c>
      <c r="F58" s="874">
        <v>211006</v>
      </c>
      <c r="G58" s="874">
        <v>84004</v>
      </c>
      <c r="H58" s="874">
        <v>377472</v>
      </c>
      <c r="I58" s="874">
        <v>439557</v>
      </c>
      <c r="J58" s="874">
        <v>494251</v>
      </c>
      <c r="K58" s="874">
        <v>543960</v>
      </c>
      <c r="L58" s="874">
        <v>588738</v>
      </c>
    </row>
    <row r="59" spans="2:12" ht="25.5">
      <c r="B59" s="890" t="s">
        <v>386</v>
      </c>
      <c r="C59" s="877">
        <v>47588</v>
      </c>
      <c r="D59" s="877">
        <v>70499</v>
      </c>
      <c r="E59" s="877">
        <v>76515</v>
      </c>
      <c r="F59" s="877">
        <v>69028</v>
      </c>
      <c r="G59" s="877">
        <v>23204</v>
      </c>
      <c r="H59" s="877">
        <v>86236</v>
      </c>
      <c r="I59" s="877">
        <v>104254</v>
      </c>
      <c r="J59" s="877">
        <v>123007</v>
      </c>
      <c r="K59" s="877">
        <v>144458</v>
      </c>
      <c r="L59" s="877">
        <v>163195</v>
      </c>
    </row>
    <row r="60" spans="2:12">
      <c r="B60" s="890" t="s">
        <v>379</v>
      </c>
      <c r="C60" s="877">
        <v>11380</v>
      </c>
      <c r="D60" s="877">
        <v>32886</v>
      </c>
      <c r="E60" s="877">
        <v>132659</v>
      </c>
      <c r="F60" s="877">
        <v>116476</v>
      </c>
      <c r="G60" s="877">
        <v>52282</v>
      </c>
      <c r="H60" s="877">
        <v>256534</v>
      </c>
      <c r="I60" s="877">
        <v>295619</v>
      </c>
      <c r="J60" s="877">
        <v>326521</v>
      </c>
      <c r="K60" s="877">
        <v>349254</v>
      </c>
      <c r="L60" s="877">
        <v>370244</v>
      </c>
    </row>
    <row r="61" spans="2:12" ht="25.5">
      <c r="B61" s="890" t="s">
        <v>389</v>
      </c>
      <c r="C61" s="877">
        <v>1815</v>
      </c>
      <c r="D61" s="877">
        <v>16644</v>
      </c>
      <c r="E61" s="877">
        <v>20198</v>
      </c>
      <c r="F61" s="877">
        <v>15988</v>
      </c>
      <c r="G61" s="877">
        <v>5370</v>
      </c>
      <c r="H61" s="877">
        <v>22564</v>
      </c>
      <c r="I61" s="877">
        <v>27496</v>
      </c>
      <c r="J61" s="877">
        <v>32338</v>
      </c>
      <c r="K61" s="877">
        <v>37626</v>
      </c>
      <c r="L61" s="877">
        <v>42387</v>
      </c>
    </row>
    <row r="62" spans="2:12" ht="17.25" thickBot="1">
      <c r="B62" s="892" t="s">
        <v>455</v>
      </c>
      <c r="C62" s="894">
        <v>2625</v>
      </c>
      <c r="D62" s="894">
        <v>5485</v>
      </c>
      <c r="E62" s="894">
        <v>7497</v>
      </c>
      <c r="F62" s="894">
        <v>9515</v>
      </c>
      <c r="G62" s="894">
        <v>3148</v>
      </c>
      <c r="H62" s="894">
        <v>12139</v>
      </c>
      <c r="I62" s="894">
        <v>12189</v>
      </c>
      <c r="J62" s="894">
        <v>12385</v>
      </c>
      <c r="K62" s="894">
        <v>12621</v>
      </c>
      <c r="L62" s="894">
        <v>12912</v>
      </c>
    </row>
    <row r="63" spans="2:12" ht="25.5">
      <c r="B63" s="895" t="s">
        <v>463</v>
      </c>
      <c r="C63" s="896">
        <v>0.82299999999999995</v>
      </c>
      <c r="D63" s="896">
        <v>0.82499999999999996</v>
      </c>
      <c r="E63" s="896">
        <v>0.83299999999999996</v>
      </c>
      <c r="F63" s="896">
        <v>0.84399999999999997</v>
      </c>
      <c r="G63" s="896">
        <v>0.84799999999999998</v>
      </c>
      <c r="H63" s="896">
        <v>0.84</v>
      </c>
      <c r="I63" s="896">
        <v>0.83099999999999996</v>
      </c>
      <c r="J63" s="896">
        <v>0.82</v>
      </c>
      <c r="K63" s="896">
        <v>0.80800000000000005</v>
      </c>
      <c r="L63" s="896">
        <v>0.79200000000000004</v>
      </c>
    </row>
    <row r="64" spans="2:12" ht="39" thickBot="1">
      <c r="B64" s="884" t="s">
        <v>464</v>
      </c>
      <c r="C64" s="886">
        <v>0.91700000000000004</v>
      </c>
      <c r="D64" s="886">
        <v>0.95599999999999996</v>
      </c>
      <c r="E64" s="886">
        <v>0.95499999999999996</v>
      </c>
      <c r="F64" s="886">
        <v>0.95099999999999996</v>
      </c>
      <c r="G64" s="886">
        <v>0.94299999999999995</v>
      </c>
      <c r="H64" s="886">
        <v>0.93899999999999995</v>
      </c>
      <c r="I64" s="886">
        <v>0.92300000000000004</v>
      </c>
      <c r="J64" s="886">
        <v>0.91100000000000003</v>
      </c>
      <c r="K64" s="886">
        <v>0.89900000000000002</v>
      </c>
      <c r="L64" s="886">
        <v>0.88700000000000001</v>
      </c>
    </row>
    <row r="68" spans="2:18">
      <c r="B68" t="s">
        <v>6582</v>
      </c>
    </row>
    <row r="69" spans="2:18">
      <c r="B69" s="872"/>
      <c r="C69" s="887" t="s">
        <v>417</v>
      </c>
      <c r="D69" s="866" t="s">
        <v>417</v>
      </c>
      <c r="E69" s="866" t="s">
        <v>417</v>
      </c>
      <c r="F69" s="865" t="s">
        <v>417</v>
      </c>
      <c r="G69" s="866" t="s">
        <v>418</v>
      </c>
      <c r="H69" s="866" t="s">
        <v>418</v>
      </c>
      <c r="I69" s="867" t="s">
        <v>418</v>
      </c>
      <c r="J69" s="866" t="s">
        <v>418</v>
      </c>
      <c r="K69" s="866" t="s">
        <v>418</v>
      </c>
      <c r="L69" s="866" t="s">
        <v>418</v>
      </c>
      <c r="N69" s="866" t="s">
        <v>418</v>
      </c>
      <c r="O69" s="867" t="s">
        <v>418</v>
      </c>
      <c r="P69" s="866" t="s">
        <v>418</v>
      </c>
      <c r="Q69" s="866" t="s">
        <v>418</v>
      </c>
      <c r="R69" s="866" t="s">
        <v>418</v>
      </c>
    </row>
    <row r="70" spans="2:18" ht="26.25" thickBot="1">
      <c r="B70" s="868" t="s">
        <v>419</v>
      </c>
      <c r="C70" s="888" t="s">
        <v>420</v>
      </c>
      <c r="D70" s="868" t="s">
        <v>421</v>
      </c>
      <c r="E70" s="868" t="s">
        <v>422</v>
      </c>
      <c r="F70" s="870" t="s">
        <v>423</v>
      </c>
      <c r="G70" s="868" t="s">
        <v>424</v>
      </c>
      <c r="H70" s="869" t="s">
        <v>425</v>
      </c>
      <c r="I70" s="869" t="s">
        <v>426</v>
      </c>
      <c r="J70" s="869" t="s">
        <v>427</v>
      </c>
      <c r="K70" s="869" t="s">
        <v>428</v>
      </c>
      <c r="L70" s="869" t="s">
        <v>429</v>
      </c>
      <c r="N70" s="869" t="s">
        <v>425</v>
      </c>
      <c r="O70" s="869" t="s">
        <v>426</v>
      </c>
      <c r="P70" s="869" t="s">
        <v>427</v>
      </c>
      <c r="Q70" s="869" t="s">
        <v>428</v>
      </c>
      <c r="R70" s="869" t="s">
        <v>429</v>
      </c>
    </row>
    <row r="71" spans="2:18">
      <c r="B71" s="871" t="s">
        <v>376</v>
      </c>
      <c r="C71" s="874">
        <v>205537</v>
      </c>
      <c r="D71" s="874">
        <v>229140</v>
      </c>
      <c r="E71" s="874">
        <v>248729</v>
      </c>
      <c r="F71" s="874">
        <v>193023</v>
      </c>
      <c r="G71" s="874">
        <v>61525</v>
      </c>
      <c r="H71" s="874">
        <v>199095</v>
      </c>
      <c r="I71" s="874">
        <v>166071</v>
      </c>
      <c r="J71" s="874">
        <v>127365</v>
      </c>
      <c r="K71" s="874">
        <v>85136</v>
      </c>
      <c r="L71" s="874">
        <v>45277</v>
      </c>
    </row>
    <row r="72" spans="2:18">
      <c r="B72" s="876" t="s">
        <v>454</v>
      </c>
      <c r="C72" s="877">
        <v>223867</v>
      </c>
      <c r="D72" s="877">
        <v>241326</v>
      </c>
      <c r="E72" s="877">
        <v>259694</v>
      </c>
      <c r="F72" s="877">
        <v>200682</v>
      </c>
      <c r="G72" s="877">
        <v>64701</v>
      </c>
      <c r="H72" s="877">
        <v>212809</v>
      </c>
      <c r="I72" s="877">
        <v>181362</v>
      </c>
      <c r="J72" s="877">
        <v>144328</v>
      </c>
      <c r="K72" s="877">
        <v>103758</v>
      </c>
      <c r="L72" s="877">
        <v>65690</v>
      </c>
    </row>
    <row r="73" spans="2:18" ht="27">
      <c r="B73" s="1042" t="s">
        <v>6577</v>
      </c>
      <c r="C73" s="877">
        <v>-18330</v>
      </c>
      <c r="D73" s="877">
        <v>-12186</v>
      </c>
      <c r="E73" s="877">
        <v>-10965</v>
      </c>
      <c r="F73" s="877">
        <v>-7659</v>
      </c>
      <c r="G73" s="877">
        <v>-3177</v>
      </c>
      <c r="H73" s="877">
        <v>-13714</v>
      </c>
      <c r="I73" s="877">
        <v>-15291</v>
      </c>
      <c r="J73" s="877">
        <v>-16963</v>
      </c>
      <c r="K73" s="877">
        <v>-18623</v>
      </c>
      <c r="L73" s="877">
        <v>-20413</v>
      </c>
    </row>
    <row r="74" spans="2:18">
      <c r="B74" s="871" t="s">
        <v>399</v>
      </c>
      <c r="C74" s="874">
        <v>69737</v>
      </c>
      <c r="D74" s="874">
        <v>77670</v>
      </c>
      <c r="E74" s="874">
        <v>85309</v>
      </c>
      <c r="F74" s="874">
        <v>71389</v>
      </c>
      <c r="G74" s="874">
        <v>23929</v>
      </c>
      <c r="H74" s="874">
        <v>107149</v>
      </c>
      <c r="I74" s="874">
        <v>115781</v>
      </c>
      <c r="J74" s="874">
        <v>122368</v>
      </c>
      <c r="K74" s="874">
        <v>126880</v>
      </c>
      <c r="L74" s="874">
        <v>130925</v>
      </c>
    </row>
    <row r="75" spans="2:18" ht="38.25">
      <c r="B75" s="876" t="s">
        <v>6578</v>
      </c>
      <c r="C75" s="877">
        <v>74562</v>
      </c>
      <c r="D75" s="877">
        <v>80560</v>
      </c>
      <c r="E75" s="877">
        <v>87632</v>
      </c>
      <c r="F75" s="877">
        <v>73027</v>
      </c>
      <c r="G75" s="877">
        <v>24580</v>
      </c>
      <c r="H75" s="877">
        <v>109997</v>
      </c>
      <c r="I75" s="877">
        <v>118870</v>
      </c>
      <c r="J75" s="877">
        <v>125728</v>
      </c>
      <c r="K75" s="877">
        <v>130544</v>
      </c>
      <c r="L75" s="877">
        <v>134880</v>
      </c>
      <c r="N75" s="1046">
        <f>H75/(F75+G75)-1</f>
        <v>0.12693761717909569</v>
      </c>
      <c r="O75" s="1046">
        <f>I75/H75-1</f>
        <v>8.0665836340991115E-2</v>
      </c>
      <c r="P75" s="1046">
        <f t="shared" ref="P75:R75" si="0">J75/I75-1</f>
        <v>5.7693278371329981E-2</v>
      </c>
      <c r="Q75" s="1046">
        <f t="shared" si="0"/>
        <v>3.83049121913972E-2</v>
      </c>
      <c r="R75" s="1046">
        <f t="shared" si="0"/>
        <v>3.32148547616129E-2</v>
      </c>
    </row>
    <row r="76" spans="2:18" ht="25.5">
      <c r="B76" s="876" t="s">
        <v>379</v>
      </c>
      <c r="C76" s="877">
        <v>51959</v>
      </c>
      <c r="D76" s="877">
        <v>58433</v>
      </c>
      <c r="E76" s="877">
        <v>61002</v>
      </c>
      <c r="F76" s="877">
        <v>49778</v>
      </c>
      <c r="G76" s="877">
        <v>16593</v>
      </c>
      <c r="H76" s="877">
        <v>68760</v>
      </c>
      <c r="I76" s="877">
        <v>70066</v>
      </c>
      <c r="J76" s="877">
        <v>71677</v>
      </c>
      <c r="K76" s="877">
        <v>73971</v>
      </c>
      <c r="L76" s="877">
        <v>76486</v>
      </c>
      <c r="N76" s="1046">
        <f t="shared" ref="N76:N80" si="1">H76/(F76+G76)-1</f>
        <v>3.5994636211598374E-2</v>
      </c>
      <c r="O76" s="1046">
        <f t="shared" ref="O76:O80" si="2">I76/H76-1</f>
        <v>1.8993600930773624E-2</v>
      </c>
      <c r="P76" s="1046">
        <f t="shared" ref="P76:P80" si="3">J76/I76-1</f>
        <v>2.2992606970570595E-2</v>
      </c>
      <c r="Q76" s="1046">
        <f t="shared" ref="Q76:Q80" si="4">K76/J76-1</f>
        <v>3.200468769619258E-2</v>
      </c>
      <c r="R76" s="1046">
        <f t="shared" ref="R76:R80" si="5">L76/K76-1</f>
        <v>3.3999810736639935E-2</v>
      </c>
    </row>
    <row r="77" spans="2:18" ht="38.25">
      <c r="B77" s="878" t="s">
        <v>6568</v>
      </c>
      <c r="C77" s="877">
        <v>4071</v>
      </c>
      <c r="D77" s="877">
        <v>2645</v>
      </c>
      <c r="E77" s="877">
        <v>3060</v>
      </c>
      <c r="F77" s="877">
        <v>3750</v>
      </c>
      <c r="G77" s="877">
        <v>1250</v>
      </c>
      <c r="H77" s="877">
        <v>5080</v>
      </c>
      <c r="I77" s="877">
        <v>5100</v>
      </c>
      <c r="J77" s="877">
        <v>5182</v>
      </c>
      <c r="K77" s="877">
        <v>5280</v>
      </c>
      <c r="L77" s="877">
        <v>5402</v>
      </c>
      <c r="N77" s="1046">
        <f t="shared" si="1"/>
        <v>1.6000000000000014E-2</v>
      </c>
      <c r="O77" s="1046">
        <f t="shared" si="2"/>
        <v>3.937007874015741E-3</v>
      </c>
      <c r="P77" s="1046">
        <f t="shared" si="3"/>
        <v>1.6078431372549051E-2</v>
      </c>
      <c r="Q77" s="1046">
        <f t="shared" si="4"/>
        <v>1.8911617136240899E-2</v>
      </c>
      <c r="R77" s="1046">
        <f t="shared" si="5"/>
        <v>2.3106060606060685E-2</v>
      </c>
    </row>
    <row r="78" spans="2:18" ht="38.25">
      <c r="B78" s="878" t="s">
        <v>6569</v>
      </c>
      <c r="C78" s="877">
        <v>18533</v>
      </c>
      <c r="D78" s="877">
        <v>19482</v>
      </c>
      <c r="E78" s="877">
        <v>23570</v>
      </c>
      <c r="F78" s="877">
        <v>17703</v>
      </c>
      <c r="G78" s="877">
        <v>5638</v>
      </c>
      <c r="H78" s="877">
        <v>23714</v>
      </c>
      <c r="I78" s="877">
        <v>23809</v>
      </c>
      <c r="J78" s="877">
        <v>24190</v>
      </c>
      <c r="K78" s="877">
        <v>24650</v>
      </c>
      <c r="L78" s="877">
        <v>25217</v>
      </c>
      <c r="N78" s="1046">
        <f t="shared" si="1"/>
        <v>1.5980463561972469E-2</v>
      </c>
      <c r="O78" s="1046">
        <f t="shared" si="2"/>
        <v>4.0060723623176475E-3</v>
      </c>
      <c r="P78" s="1046">
        <f t="shared" si="3"/>
        <v>1.6002352051745161E-2</v>
      </c>
      <c r="Q78" s="1046">
        <f t="shared" si="4"/>
        <v>1.9016122364613475E-2</v>
      </c>
      <c r="R78" s="1046">
        <f t="shared" si="5"/>
        <v>2.3002028397565821E-2</v>
      </c>
    </row>
    <row r="79" spans="2:18" ht="51">
      <c r="B79" s="876" t="s">
        <v>6588</v>
      </c>
      <c r="C79" s="878" t="s">
        <v>439</v>
      </c>
      <c r="D79" s="878" t="s">
        <v>439</v>
      </c>
      <c r="E79" s="878" t="s">
        <v>439</v>
      </c>
      <c r="F79" s="878">
        <v>0</v>
      </c>
      <c r="G79" s="878">
        <v>183</v>
      </c>
      <c r="H79" s="877">
        <v>8439</v>
      </c>
      <c r="I79" s="877">
        <v>15392</v>
      </c>
      <c r="J79" s="877">
        <v>19611</v>
      </c>
      <c r="K79" s="877">
        <v>20945</v>
      </c>
      <c r="L79" s="877">
        <v>21408</v>
      </c>
      <c r="N79" s="1046">
        <f t="shared" si="1"/>
        <v>45.114754098360656</v>
      </c>
      <c r="O79" s="1046">
        <f t="shared" si="2"/>
        <v>0.82391278587510364</v>
      </c>
      <c r="P79" s="1046">
        <f t="shared" si="3"/>
        <v>0.27410343035343043</v>
      </c>
      <c r="Q79" s="1046">
        <f t="shared" si="4"/>
        <v>6.8023048289225452E-2</v>
      </c>
      <c r="R79" s="1046">
        <f t="shared" si="5"/>
        <v>2.2105514442587682E-2</v>
      </c>
    </row>
    <row r="80" spans="2:18" ht="25.5">
      <c r="B80" s="876" t="s">
        <v>6580</v>
      </c>
      <c r="C80" s="878" t="s">
        <v>439</v>
      </c>
      <c r="D80" s="878" t="s">
        <v>439</v>
      </c>
      <c r="E80" s="878" t="s">
        <v>439</v>
      </c>
      <c r="F80" s="877">
        <v>1797</v>
      </c>
      <c r="G80" s="878">
        <v>916</v>
      </c>
      <c r="H80" s="877">
        <v>4004</v>
      </c>
      <c r="I80" s="877">
        <v>4502</v>
      </c>
      <c r="J80" s="877">
        <v>5068</v>
      </c>
      <c r="K80" s="877">
        <v>5699</v>
      </c>
      <c r="L80" s="877">
        <v>6367</v>
      </c>
      <c r="N80" s="1046">
        <f t="shared" si="1"/>
        <v>0.47585698488757822</v>
      </c>
      <c r="O80" s="1046">
        <f t="shared" si="2"/>
        <v>0.12437562437562444</v>
      </c>
      <c r="P80" s="1046">
        <f t="shared" si="3"/>
        <v>0.12572190137716577</v>
      </c>
      <c r="Q80" s="1046">
        <f t="shared" si="4"/>
        <v>0.12450670876085246</v>
      </c>
      <c r="R80" s="1046">
        <f t="shared" si="5"/>
        <v>0.11721354623618185</v>
      </c>
    </row>
    <row r="81" spans="2:18">
      <c r="B81" s="1049" t="s">
        <v>6585</v>
      </c>
      <c r="C81" s="1047">
        <f>C28*0.2%</f>
        <v>2358.9079999999999</v>
      </c>
      <c r="D81" s="1047">
        <f t="shared" ref="D81:L81" si="6">D28*0.2%</f>
        <v>2654.3</v>
      </c>
      <c r="E81" s="1047">
        <f t="shared" si="6"/>
        <v>3099.4279999999999</v>
      </c>
      <c r="F81" s="1048">
        <f t="shared" si="6"/>
        <v>2580.9259999999999</v>
      </c>
      <c r="G81" s="1047">
        <f t="shared" si="6"/>
        <v>909.01200000000006</v>
      </c>
      <c r="H81" s="1048">
        <f t="shared" si="6"/>
        <v>3971.6379999999999</v>
      </c>
      <c r="I81" s="1048">
        <f t="shared" si="6"/>
        <v>4465.4920000000002</v>
      </c>
      <c r="J81" s="1048">
        <f t="shared" si="6"/>
        <v>5026.9480000000003</v>
      </c>
      <c r="K81" s="1048">
        <f t="shared" si="6"/>
        <v>5652.6040000000003</v>
      </c>
      <c r="L81" s="1048">
        <f t="shared" si="6"/>
        <v>6315.4560000000001</v>
      </c>
      <c r="N81" s="1046"/>
      <c r="O81" s="1046"/>
      <c r="P81" s="1046"/>
      <c r="Q81" s="1046"/>
      <c r="R81" s="1046"/>
    </row>
    <row r="82" spans="2:18" ht="27.75" thickBot="1">
      <c r="B82" s="1043" t="s">
        <v>6577</v>
      </c>
      <c r="C82" s="894">
        <v>-4825</v>
      </c>
      <c r="D82" s="894">
        <v>-2890</v>
      </c>
      <c r="E82" s="894">
        <v>-2323</v>
      </c>
      <c r="F82" s="894">
        <v>-1638</v>
      </c>
      <c r="G82" s="893">
        <v>-651</v>
      </c>
      <c r="H82" s="894">
        <v>-2848</v>
      </c>
      <c r="I82" s="894">
        <v>-3089</v>
      </c>
      <c r="J82" s="894">
        <v>-3361</v>
      </c>
      <c r="K82" s="894">
        <v>-3665</v>
      </c>
      <c r="L82" s="894">
        <v>-3955</v>
      </c>
    </row>
    <row r="83" spans="2:18" ht="39" thickBot="1">
      <c r="B83" s="1044" t="s">
        <v>6581</v>
      </c>
      <c r="C83" s="1045">
        <v>275274</v>
      </c>
      <c r="D83" s="1045">
        <v>306810</v>
      </c>
      <c r="E83" s="1045">
        <v>334038</v>
      </c>
      <c r="F83" s="1045">
        <v>264412</v>
      </c>
      <c r="G83" s="1045">
        <v>85453</v>
      </c>
      <c r="H83" s="1045">
        <v>306244</v>
      </c>
      <c r="I83" s="1045">
        <v>281851</v>
      </c>
      <c r="J83" s="1045">
        <v>249733</v>
      </c>
      <c r="K83" s="1045">
        <v>212015</v>
      </c>
      <c r="L83" s="1045">
        <v>176202</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39</vt:i4>
      </vt:variant>
    </vt:vector>
  </HeadingPairs>
  <TitlesOfParts>
    <vt:vector size="39" baseType="lpstr">
      <vt:lpstr>Physical Security</vt:lpstr>
      <vt:lpstr>CyberSecurity</vt:lpstr>
      <vt:lpstr>Converged Security</vt:lpstr>
      <vt:lpstr>Safety &amp; care</vt:lpstr>
      <vt:lpstr>Group expense, others</vt:lpstr>
      <vt:lpstr>내부거래</vt:lpstr>
      <vt:lpstr>#32</vt:lpstr>
      <vt:lpstr>#33</vt:lpstr>
      <vt:lpstr>평가보고서 Key-in</vt:lpstr>
      <vt:lpstr>질의사항</vt:lpstr>
      <vt:lpstr>#추가질의 26</vt:lpstr>
      <vt:lpstr>#추가질의 27</vt:lpstr>
      <vt:lpstr>평가자제시&gt;&gt;</vt:lpstr>
      <vt:lpstr>#1</vt:lpstr>
      <vt:lpstr>FS_19</vt:lpstr>
      <vt:lpstr>FS_20</vt:lpstr>
      <vt:lpstr>FS_21~22.09</vt:lpstr>
      <vt:lpstr>FS_22</vt:lpstr>
      <vt:lpstr>#3</vt:lpstr>
      <vt:lpstr>#6</vt:lpstr>
      <vt:lpstr>#9</vt:lpstr>
      <vt:lpstr>#11</vt:lpstr>
      <vt:lpstr>#13</vt:lpstr>
      <vt:lpstr>#16</vt:lpstr>
      <vt:lpstr>#17</vt:lpstr>
      <vt:lpstr>#18</vt:lpstr>
      <vt:lpstr>#19</vt:lpstr>
      <vt:lpstr>#20</vt:lpstr>
      <vt:lpstr>#22-1</vt:lpstr>
      <vt:lpstr>#22-2</vt:lpstr>
      <vt:lpstr>#23</vt:lpstr>
      <vt:lpstr>#24</vt:lpstr>
      <vt:lpstr>#25</vt:lpstr>
      <vt:lpstr>#26</vt:lpstr>
      <vt:lpstr>#27</vt:lpstr>
      <vt:lpstr>#28</vt:lpstr>
      <vt:lpstr>#29</vt:lpstr>
      <vt:lpstr>#30</vt:lpstr>
      <vt:lpstr>#34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Park, Je-Hong (KR/Deal Adv2)</dc:creator>
  <cp:keywords/>
  <dc:description/>
  <cp:lastModifiedBy>Lee, Geo-Yeon (KR/Deal Adv2)</cp:lastModifiedBy>
  <cp:revision/>
  <dcterms:created xsi:type="dcterms:W3CDTF">2022-01-27T04:37:46Z</dcterms:created>
  <dcterms:modified xsi:type="dcterms:W3CDTF">2023-03-02T00:57:40Z</dcterms:modified>
  <cp:category/>
  <cp:contentStatus/>
</cp:coreProperties>
</file>